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ЭтаКнига" defaultThemeVersion="124226"/>
  <bookViews>
    <workbookView xWindow="15" yWindow="225" windowWidth="28245" windowHeight="13860" firstSheet="2" activeTab="2"/>
  </bookViews>
  <sheets>
    <sheet name="осн. ИПР тариф" sheetId="1" state="hidden" r:id="rId1"/>
    <sheet name="нетариф" sheetId="2" state="hidden" r:id="rId2"/>
    <sheet name="Новое строительство 2013-2016" sheetId="3" r:id="rId3"/>
    <sheet name="Реконструкция 2013 " sheetId="4" state="hidden" r:id="rId4"/>
    <sheet name="Материалы 2013" sheetId="5" state="hidden" r:id="rId5"/>
    <sheet name="Реконструкция 2014" sheetId="7" state="hidden" r:id="rId6"/>
    <sheet name="Материалы 2014" sheetId="8" state="hidden" r:id="rId7"/>
    <sheet name="Лист1" sheetId="9" state="hidden" r:id="rId8"/>
  </sheets>
  <definedNames>
    <definedName name="_xlnm._FilterDatabase" localSheetId="4" hidden="1">'Материалы 2013'!$A$6:$G$66</definedName>
    <definedName name="_xlnm._FilterDatabase" localSheetId="6" hidden="1">'Материалы 2014'!$A$6:$G$95</definedName>
    <definedName name="_xlnm._FilterDatabase" localSheetId="1" hidden="1">нетариф!$B$9:$R$75</definedName>
    <definedName name="_xlnm._FilterDatabase" localSheetId="2" hidden="1">'Новое строительство 2013-2016'!$A$6:$AQ$4215</definedName>
    <definedName name="_xlnm._FilterDatabase" localSheetId="0" hidden="1">'осн. ИПР тариф'!$B$9:$R$145</definedName>
    <definedName name="_xlnm._FilterDatabase" localSheetId="3" hidden="1">'Реконструкция 2013 '!$A$7:$L$429</definedName>
    <definedName name="_xlnm._FilterDatabase" localSheetId="5" hidden="1">'Реконструкция 2014'!$C$7:$L$1096</definedName>
    <definedName name="wrn.Сравнение._.с._.отраслями." localSheetId="4"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2"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5" hidden="1">{#N/A,#N/A,TRUE,"Лист1";#N/A,#N/A,TRUE,"Лист2";#N/A,#N/A,TRUE,"Лист3"}</definedName>
    <definedName name="wrn.Сравнение._.с._.отраслями." hidden="1">{#N/A,#N/A,TRUE,"Лист1";#N/A,#N/A,TRUE,"Лист2";#N/A,#N/A,TRUE,"Лист3"}</definedName>
    <definedName name="Z_0817297F_4D14_41CB_813F_30053B1E5009_.wvu.FilterData" localSheetId="5" hidden="1">'Реконструкция 2014'!$C$7:$L$1096</definedName>
    <definedName name="Z_093E40B8_E5EA_4B51_A890_58572CB19FEC_.wvu.FilterData" localSheetId="1" hidden="1">нетариф!$B$9:$R$75</definedName>
    <definedName name="Z_093E40B8_E5EA_4B51_A890_58572CB19FEC_.wvu.FilterData" localSheetId="2" hidden="1">'Новое строительство 2013-2016'!$H$6:$J$6</definedName>
    <definedName name="Z_093E40B8_E5EA_4B51_A890_58572CB19FEC_.wvu.FilterData" localSheetId="0" hidden="1">'осн. ИПР тариф'!$B$9:$R$145</definedName>
    <definedName name="Z_093E40B8_E5EA_4B51_A890_58572CB19FEC_.wvu.FilterData" localSheetId="3" hidden="1">'Реконструкция 2013 '!$B$7:$L$168</definedName>
    <definedName name="Z_093E40B8_E5EA_4B51_A890_58572CB19FEC_.wvu.FilterData" localSheetId="5" hidden="1">'Реконструкция 2014'!$D$7:$L$470</definedName>
    <definedName name="Z_18FAE551_3A1F_43F1_A09C_B10536EBB87D_.wvu.FilterData" localSheetId="5" hidden="1">'Реконструкция 2014'!$C$7:$O$1096</definedName>
    <definedName name="Z_190170EF_790B_42EF_97C6_1BC5AEA4B93D_.wvu.FilterData" localSheetId="2" hidden="1">'Новое строительство 2013-2016'!$F$6:$M$415</definedName>
    <definedName name="Z_2D1887A3_2F71_4E5D_A296_041E62FE4FD5_.wvu.Cols" localSheetId="5" hidden="1">'Реконструкция 2014'!#REF!,'Реконструкция 2014'!$J:$L,'Реконструкция 2014'!#REF!,'Реконструкция 2014'!#REF!,'Реконструкция 2014'!#REF!</definedName>
    <definedName name="Z_2D1887A3_2F71_4E5D_A296_041E62FE4FD5_.wvu.FilterData" localSheetId="5" hidden="1">'Реконструкция 2014'!$C$7:$O$1096</definedName>
    <definedName name="Z_2FB285ED_A4BC_4FCE_9B49_FD717F6DA4E4_.wvu.FilterData" localSheetId="2" hidden="1">'Новое строительство 2013-2016'!$F$6:$M$415</definedName>
    <definedName name="Z_2FB285ED_A4BC_4FCE_9B49_FD717F6DA4E4_.wvu.FilterData" localSheetId="3" hidden="1">'Реконструкция 2013 '!$A$7:$L$429</definedName>
    <definedName name="Z_2FB285ED_A4BC_4FCE_9B49_FD717F6DA4E4_.wvu.FilterData" localSheetId="5" hidden="1">'Реконструкция 2014'!$C$7:$O$1096</definedName>
    <definedName name="Z_330F3595_3A3D_496C_AE91_CC98EA2CA6F7_.wvu.FilterData" localSheetId="2" hidden="1">'Новое строительство 2013-2016'!$F$6:$M$415</definedName>
    <definedName name="Z_342D1C85_F703_409D_863E_438C2E773D75_.wvu.FilterData" localSheetId="3" hidden="1">'Реконструкция 2013 '!$A$7:$L$429</definedName>
    <definedName name="Z_380B3471_B74B_475E_A1DB_466E6C3EF0A1_.wvu.FilterData" localSheetId="5" hidden="1">'Реконструкция 2014'!$C$7:$O$1096</definedName>
    <definedName name="Z_3D8EFDE8_4D24_4ACC_A48C_F2B017C5F9BE_.wvu.FilterData" localSheetId="1" hidden="1">нетариф!$B$9:$R$75</definedName>
    <definedName name="Z_3D8EFDE8_4D24_4ACC_A48C_F2B017C5F9BE_.wvu.FilterData" localSheetId="2" hidden="1">'Новое строительство 2013-2016'!$H$6:$J$6</definedName>
    <definedName name="Z_3D8EFDE8_4D24_4ACC_A48C_F2B017C5F9BE_.wvu.FilterData" localSheetId="0" hidden="1">'осн. ИПР тариф'!$B$9:$R$145</definedName>
    <definedName name="Z_3D8EFDE8_4D24_4ACC_A48C_F2B017C5F9BE_.wvu.FilterData" localSheetId="3" hidden="1">'Реконструкция 2013 '!$B$7:$L$168</definedName>
    <definedName name="Z_3D8EFDE8_4D24_4ACC_A48C_F2B017C5F9BE_.wvu.FilterData" localSheetId="5" hidden="1">'Реконструкция 2014'!$D$7:$L$470</definedName>
    <definedName name="Z_3E6F07A5_0A18_4124_8011_B5E2A2C8DD26_.wvu.FilterData" localSheetId="1" hidden="1">нетариф!$B$9:$R$75</definedName>
    <definedName name="Z_3E6F07A5_0A18_4124_8011_B5E2A2C8DD26_.wvu.FilterData" localSheetId="2" hidden="1">'Новое строительство 2013-2016'!$H$6:$J$6</definedName>
    <definedName name="Z_3E6F07A5_0A18_4124_8011_B5E2A2C8DD26_.wvu.FilterData" localSheetId="0" hidden="1">'осн. ИПР тариф'!$B$9:$R$145</definedName>
    <definedName name="Z_3E6F07A5_0A18_4124_8011_B5E2A2C8DD26_.wvu.FilterData" localSheetId="3" hidden="1">'Реконструкция 2013 '!$B$7:$L$168</definedName>
    <definedName name="Z_3E6F07A5_0A18_4124_8011_B5E2A2C8DD26_.wvu.FilterData" localSheetId="5" hidden="1">'Реконструкция 2014'!$D$7:$L$470</definedName>
    <definedName name="Z_4449525F_5D6A_49DA_A16D_AFDC5466E3EA_.wvu.FilterData" localSheetId="2" hidden="1">'Новое строительство 2013-2016'!$F$6:$M$415</definedName>
    <definedName name="Z_4FF9B319_7846_4AFA_989B_36DB3FD4F67B_.wvu.FilterData" localSheetId="1" hidden="1">нетариф!$B$9:$R$75</definedName>
    <definedName name="Z_4FF9B319_7846_4AFA_989B_36DB3FD4F67B_.wvu.FilterData" localSheetId="2" hidden="1">'Новое строительство 2013-2016'!$H$6:$J$6</definedName>
    <definedName name="Z_4FF9B319_7846_4AFA_989B_36DB3FD4F67B_.wvu.FilterData" localSheetId="0" hidden="1">'осн. ИПР тариф'!$B$9:$R$145</definedName>
    <definedName name="Z_4FF9B319_7846_4AFA_989B_36DB3FD4F67B_.wvu.FilterData" localSheetId="3" hidden="1">'Реконструкция 2013 '!$B$7:$L$168</definedName>
    <definedName name="Z_4FF9B319_7846_4AFA_989B_36DB3FD4F67B_.wvu.FilterData" localSheetId="5" hidden="1">'Реконструкция 2014'!$D$7:$L$470</definedName>
    <definedName name="Z_51E8DB3F_61E6_4B1E_AB96_E32308EA930F_.wvu.FilterData" localSheetId="5" hidden="1">'Реконструкция 2014'!$C$7:$O$1096</definedName>
    <definedName name="Z_5269E5B4_C0D4_4F3D_93F1_9DF74BB80401_.wvu.FilterData" localSheetId="1" hidden="1">нетариф!$B$9:$R$75</definedName>
    <definedName name="Z_5269E5B4_C0D4_4F3D_93F1_9DF74BB80401_.wvu.FilterData" localSheetId="2" hidden="1">'Новое строительство 2013-2016'!$H$6:$J$6</definedName>
    <definedName name="Z_5269E5B4_C0D4_4F3D_93F1_9DF74BB80401_.wvu.FilterData" localSheetId="0" hidden="1">'осн. ИПР тариф'!$B$9:$R$145</definedName>
    <definedName name="Z_5269E5B4_C0D4_4F3D_93F1_9DF74BB80401_.wvu.FilterData" localSheetId="3" hidden="1">'Реконструкция 2013 '!$B$7:$L$168</definedName>
    <definedName name="Z_5269E5B4_C0D4_4F3D_93F1_9DF74BB80401_.wvu.FilterData" localSheetId="5" hidden="1">'Реконструкция 2014'!$D$7:$L$470</definedName>
    <definedName name="Z_5269E5B4_C0D4_4F3D_93F1_9DF74BB80401_.wvu.PrintTitles" localSheetId="1" hidden="1">нетариф!$6:$9</definedName>
    <definedName name="Z_5269E5B4_C0D4_4F3D_93F1_9DF74BB80401_.wvu.PrintTitles" localSheetId="2" hidden="1">'Новое строительство 2013-2016'!$4:$6</definedName>
    <definedName name="Z_5269E5B4_C0D4_4F3D_93F1_9DF74BB80401_.wvu.PrintTitles" localSheetId="0" hidden="1">'осн. ИПР тариф'!$6:$9</definedName>
    <definedName name="Z_5269E5B4_C0D4_4F3D_93F1_9DF74BB80401_.wvu.PrintTitles" localSheetId="3" hidden="1">'Реконструкция 2013 '!$5:$7</definedName>
    <definedName name="Z_5269E5B4_C0D4_4F3D_93F1_9DF74BB80401_.wvu.PrintTitles" localSheetId="5" hidden="1">'Реконструкция 2014'!$5:$7</definedName>
    <definedName name="Z_534F82C3_645A_4CE1_8BD3_02BCC472126E_.wvu.FilterData" localSheetId="1" hidden="1">нетариф!$B$9:$R$75</definedName>
    <definedName name="Z_534F82C3_645A_4CE1_8BD3_02BCC472126E_.wvu.FilterData" localSheetId="2" hidden="1">'Новое строительство 2013-2016'!$H$6:$J$6</definedName>
    <definedName name="Z_534F82C3_645A_4CE1_8BD3_02BCC472126E_.wvu.FilterData" localSheetId="0" hidden="1">'осн. ИПР тариф'!$B$9:$R$145</definedName>
    <definedName name="Z_534F82C3_645A_4CE1_8BD3_02BCC472126E_.wvu.FilterData" localSheetId="3" hidden="1">'Реконструкция 2013 '!$B$7:$L$168</definedName>
    <definedName name="Z_534F82C3_645A_4CE1_8BD3_02BCC472126E_.wvu.FilterData" localSheetId="5" hidden="1">'Реконструкция 2014'!$D$7:$L$470</definedName>
    <definedName name="Z_534F82C3_645A_4CE1_8BD3_02BCC472126E_.wvu.PrintTitles" localSheetId="1" hidden="1">нетариф!$6:$9</definedName>
    <definedName name="Z_534F82C3_645A_4CE1_8BD3_02BCC472126E_.wvu.PrintTitles" localSheetId="2" hidden="1">'Новое строительство 2013-2016'!$4:$6</definedName>
    <definedName name="Z_534F82C3_645A_4CE1_8BD3_02BCC472126E_.wvu.PrintTitles" localSheetId="0" hidden="1">'осн. ИПР тариф'!$6:$9</definedName>
    <definedName name="Z_534F82C3_645A_4CE1_8BD3_02BCC472126E_.wvu.PrintTitles" localSheetId="3" hidden="1">'Реконструкция 2013 '!$5:$7</definedName>
    <definedName name="Z_534F82C3_645A_4CE1_8BD3_02BCC472126E_.wvu.PrintTitles" localSheetId="5" hidden="1">'Реконструкция 2014'!$5:$7</definedName>
    <definedName name="Z_534F82C3_645A_4CE1_8BD3_02BCC472126E_.wvu.Rows" localSheetId="1" hidden="1">нетариф!#REF!</definedName>
    <definedName name="Z_534F82C3_645A_4CE1_8BD3_02BCC472126E_.wvu.Rows" localSheetId="2" hidden="1">'Новое строительство 2013-2016'!#REF!</definedName>
    <definedName name="Z_534F82C3_645A_4CE1_8BD3_02BCC472126E_.wvu.Rows" localSheetId="0" hidden="1">'осн. ИПР тариф'!#REF!</definedName>
    <definedName name="Z_534F82C3_645A_4CE1_8BD3_02BCC472126E_.wvu.Rows" localSheetId="3" hidden="1">'Реконструкция 2013 '!#REF!</definedName>
    <definedName name="Z_534F82C3_645A_4CE1_8BD3_02BCC472126E_.wvu.Rows" localSheetId="5" hidden="1">'Реконструкция 2014'!#REF!</definedName>
    <definedName name="Z_535AB964_CB7D_4009_BF09_FAB4C06DEA41_.wvu.FilterData" localSheetId="3" hidden="1">'Реконструкция 2013 '!$A$7:$L$429</definedName>
    <definedName name="Z_535AB964_CB7D_4009_BF09_FAB4C06DEA41_.wvu.FilterData" localSheetId="5" hidden="1">'Реконструкция 2014'!$C$7:$O$1096</definedName>
    <definedName name="Z_5FA9D4BB_A939_4CA5_A51D_42F4FC617212_.wvu.FilterData" localSheetId="1" hidden="1">нетариф!$B$9:$R$75</definedName>
    <definedName name="Z_5FA9D4BB_A939_4CA5_A51D_42F4FC617212_.wvu.FilterData" localSheetId="2" hidden="1">'Новое строительство 2013-2016'!$H$6:$J$6</definedName>
    <definedName name="Z_5FA9D4BB_A939_4CA5_A51D_42F4FC617212_.wvu.FilterData" localSheetId="0" hidden="1">'осн. ИПР тариф'!$B$9:$R$145</definedName>
    <definedName name="Z_5FA9D4BB_A939_4CA5_A51D_42F4FC617212_.wvu.FilterData" localSheetId="3" hidden="1">'Реконструкция 2013 '!$B$7:$L$168</definedName>
    <definedName name="Z_5FA9D4BB_A939_4CA5_A51D_42F4FC617212_.wvu.FilterData" localSheetId="5" hidden="1">'Реконструкция 2014'!$D$7:$L$470</definedName>
    <definedName name="Z_5FA9D4BB_A939_4CA5_A51D_42F4FC617212_.wvu.PrintTitles" localSheetId="1" hidden="1">нетариф!$6:$9</definedName>
    <definedName name="Z_5FA9D4BB_A939_4CA5_A51D_42F4FC617212_.wvu.PrintTitles" localSheetId="2" hidden="1">'Новое строительство 2013-2016'!$4:$6</definedName>
    <definedName name="Z_5FA9D4BB_A939_4CA5_A51D_42F4FC617212_.wvu.PrintTitles" localSheetId="0" hidden="1">'осн. ИПР тариф'!$6:$9</definedName>
    <definedName name="Z_5FA9D4BB_A939_4CA5_A51D_42F4FC617212_.wvu.PrintTitles" localSheetId="3" hidden="1">'Реконструкция 2013 '!$5:$7</definedName>
    <definedName name="Z_5FA9D4BB_A939_4CA5_A51D_42F4FC617212_.wvu.PrintTitles" localSheetId="5" hidden="1">'Реконструкция 2014'!$5:$7</definedName>
    <definedName name="Z_5FA9D4BB_A939_4CA5_A51D_42F4FC617212_.wvu.Rows" localSheetId="1" hidden="1">нетариф!#REF!,нетариф!#REF!,нетариф!#REF!,нетариф!#REF!,нетариф!#REF!,нетариф!#REF!,нетариф!#REF!,нетариф!#REF!,нетариф!#REF!,нетариф!#REF!</definedName>
    <definedName name="Z_5FA9D4BB_A939_4CA5_A51D_42F4FC617212_.wvu.Rows" localSheetId="2" hidden="1">'Новое строительство 2013-2016'!#REF!,'Новое строительство 2013-2016'!#REF!,'Новое строительство 2013-2016'!#REF!,'Новое строительство 2013-2016'!#REF!,'Новое строительство 2013-2016'!#REF!,'Новое строительство 2013-2016'!#REF!,'Новое строительство 2013-2016'!#REF!,'Новое строительство 2013-2016'!#REF!,'Новое строительство 2013-2016'!#REF!,'Новое строительство 2013-2016'!#REF!</definedName>
    <definedName name="Z_5FA9D4BB_A939_4CA5_A51D_42F4FC617212_.wvu.Rows" localSheetId="0" hidden="1">'осн. ИПР тариф'!$23:$24,'осн. ИПР тариф'!$27:$27,'осн. ИПР тариф'!$49:$49,'осн. ИПР тариф'!#REF!,'осн. ИПР тариф'!$54:$59,'осн. ИПР тариф'!$62:$64,'осн. ИПР тариф'!#REF!,'осн. ИПР тариф'!#REF!,'осн. ИПР тариф'!#REF!,'осн. ИПР тариф'!$73:$74</definedName>
    <definedName name="Z_5FA9D4BB_A939_4CA5_A51D_42F4FC617212_.wvu.Rows" localSheetId="3" hidden="1">'Реконструкция 2013 '!#REF!,'Реконструкция 2013 '!#REF!,'Реконструкция 2013 '!#REF!,'Реконструкция 2013 '!#REF!,'Реконструкция 2013 '!#REF!,'Реконструкция 2013 '!#REF!,'Реконструкция 2013 '!#REF!,'Реконструкция 2013 '!#REF!,'Реконструкция 2013 '!#REF!,'Реконструкция 2013 '!#REF!</definedName>
    <definedName name="Z_5FA9D4BB_A939_4CA5_A51D_42F4FC617212_.wvu.Rows" localSheetId="5" hidden="1">'Реконструкция 2014'!#REF!,'Реконструкция 2014'!#REF!,'Реконструкция 2014'!#REF!,'Реконструкция 2014'!#REF!,'Реконструкция 2014'!#REF!,'Реконструкция 2014'!#REF!,'Реконструкция 2014'!#REF!,'Реконструкция 2014'!#REF!,'Реконструкция 2014'!#REF!,'Реконструкция 2014'!#REF!</definedName>
    <definedName name="Z_69F3D048_2481_40DD_8E0A_7E7DEA8F651A_.wvu.FilterData" localSheetId="1" hidden="1">нетариф!$B$9:$R$75</definedName>
    <definedName name="Z_69F3D048_2481_40DD_8E0A_7E7DEA8F651A_.wvu.FilterData" localSheetId="2" hidden="1">'Новое строительство 2013-2016'!$H$6:$J$6</definedName>
    <definedName name="Z_69F3D048_2481_40DD_8E0A_7E7DEA8F651A_.wvu.FilterData" localSheetId="0" hidden="1">'осн. ИПР тариф'!$B$9:$R$145</definedName>
    <definedName name="Z_69F3D048_2481_40DD_8E0A_7E7DEA8F651A_.wvu.FilterData" localSheetId="3" hidden="1">'Реконструкция 2013 '!$B$7:$L$168</definedName>
    <definedName name="Z_69F3D048_2481_40DD_8E0A_7E7DEA8F651A_.wvu.FilterData" localSheetId="5" hidden="1">'Реконструкция 2014'!$D$7:$L$470</definedName>
    <definedName name="Z_69F3D048_2481_40DD_8E0A_7E7DEA8F651A_.wvu.PrintTitles" localSheetId="1" hidden="1">нетариф!$6:$9</definedName>
    <definedName name="Z_69F3D048_2481_40DD_8E0A_7E7DEA8F651A_.wvu.PrintTitles" localSheetId="2" hidden="1">'Новое строительство 2013-2016'!$4:$6</definedName>
    <definedName name="Z_69F3D048_2481_40DD_8E0A_7E7DEA8F651A_.wvu.PrintTitles" localSheetId="0" hidden="1">'осн. ИПР тариф'!$6:$9</definedName>
    <definedName name="Z_69F3D048_2481_40DD_8E0A_7E7DEA8F651A_.wvu.PrintTitles" localSheetId="3" hidden="1">'Реконструкция 2013 '!$5:$7</definedName>
    <definedName name="Z_69F3D048_2481_40DD_8E0A_7E7DEA8F651A_.wvu.PrintTitles" localSheetId="5" hidden="1">'Реконструкция 2014'!$5:$7</definedName>
    <definedName name="Z_78328C43_6D1D_43B7_B762_3D4E64DA3215_.wvu.FilterData" localSheetId="1" hidden="1">нетариф!$B$9:$R$75</definedName>
    <definedName name="Z_78328C43_6D1D_43B7_B762_3D4E64DA3215_.wvu.FilterData" localSheetId="2" hidden="1">'Новое строительство 2013-2016'!$H$6:$J$6</definedName>
    <definedName name="Z_78328C43_6D1D_43B7_B762_3D4E64DA3215_.wvu.FilterData" localSheetId="0" hidden="1">'осн. ИПР тариф'!$B$9:$R$145</definedName>
    <definedName name="Z_78328C43_6D1D_43B7_B762_3D4E64DA3215_.wvu.FilterData" localSheetId="3" hidden="1">'Реконструкция 2013 '!$B$7:$L$168</definedName>
    <definedName name="Z_78328C43_6D1D_43B7_B762_3D4E64DA3215_.wvu.FilterData" localSheetId="5" hidden="1">'Реконструкция 2014'!$D$7:$L$470</definedName>
    <definedName name="Z_87EC2DFA_722A_4084_9E36_81076BF3D2BA_.wvu.FilterData" localSheetId="5" hidden="1">'Реконструкция 2014'!$C$7:$O$1096</definedName>
    <definedName name="Z_8A5A73FE_82D8_492C_A015_C50011E2EE8C_.wvu.Cols" localSheetId="5" hidden="1">'Реконструкция 2014'!#REF!,'Реконструкция 2014'!#REF!,'Реконструкция 2014'!#REF!,'Реконструкция 2014'!#REF!</definedName>
    <definedName name="Z_8A5A73FE_82D8_492C_A015_C50011E2EE8C_.wvu.FilterData" localSheetId="5" hidden="1">'Реконструкция 2014'!$C$7:$L$1096</definedName>
    <definedName name="Z_8D73EC56_0B4E_404C_864E_30E6E1D071F3_.wvu.Cols" localSheetId="5" hidden="1">'Реконструкция 2014'!#REF!,'Реконструкция 2014'!$J:$L,'Реконструкция 2014'!#REF!,'Реконструкция 2014'!#REF!,'Реконструкция 2014'!#REF!</definedName>
    <definedName name="Z_8D73EC56_0B4E_404C_864E_30E6E1D071F3_.wvu.FilterData" localSheetId="5" hidden="1">'Реконструкция 2014'!$C$7:$O$1096</definedName>
    <definedName name="Z_9A40AACE_1A90_4E01_9A67_81C6224AE841_.wvu.FilterData" localSheetId="1" hidden="1">нетариф!$B$9:$R$75</definedName>
    <definedName name="Z_9A40AACE_1A90_4E01_9A67_81C6224AE841_.wvu.FilterData" localSheetId="2" hidden="1">'Новое строительство 2013-2016'!$H$6:$J$6</definedName>
    <definedName name="Z_9A40AACE_1A90_4E01_9A67_81C6224AE841_.wvu.FilterData" localSheetId="0" hidden="1">'осн. ИПР тариф'!$B$9:$R$145</definedName>
    <definedName name="Z_9A40AACE_1A90_4E01_9A67_81C6224AE841_.wvu.FilterData" localSheetId="3" hidden="1">'Реконструкция 2013 '!$B$7:$L$168</definedName>
    <definedName name="Z_9A40AACE_1A90_4E01_9A67_81C6224AE841_.wvu.FilterData" localSheetId="5" hidden="1">'Реконструкция 2014'!$D$7:$L$470</definedName>
    <definedName name="Z_A19D74E1_3959_4FC4_B24F_7017B69B901C_.wvu.FilterData" localSheetId="2" hidden="1">'Новое строительство 2013-2016'!$F$6:$M$415</definedName>
    <definedName name="Z_A211E8FE_0EB8_4B84_973D_E1AEAFDEA977_.wvu.FilterData" localSheetId="4" hidden="1">'Материалы 2013'!$A$6:$G$66</definedName>
    <definedName name="Z_A211E8FE_0EB8_4B84_973D_E1AEAFDEA977_.wvu.FilterData" localSheetId="6" hidden="1">'Материалы 2014'!$A$6:$G$95</definedName>
    <definedName name="Z_A211E8FE_0EB8_4B84_973D_E1AEAFDEA977_.wvu.FilterData" localSheetId="1" hidden="1">нетариф!$B$9:$R$75</definedName>
    <definedName name="Z_A211E8FE_0EB8_4B84_973D_E1AEAFDEA977_.wvu.FilterData" localSheetId="2" hidden="1">'Новое строительство 2013-2016'!$D$6:$M$415</definedName>
    <definedName name="Z_A211E8FE_0EB8_4B84_973D_E1AEAFDEA977_.wvu.FilterData" localSheetId="0" hidden="1">'осн. ИПР тариф'!$B$9:$R$145</definedName>
    <definedName name="Z_A211E8FE_0EB8_4B84_973D_E1AEAFDEA977_.wvu.FilterData" localSheetId="3" hidden="1">'Реконструкция 2013 '!$A$7:$L$429</definedName>
    <definedName name="Z_A211E8FE_0EB8_4B84_973D_E1AEAFDEA977_.wvu.FilterData" localSheetId="5" hidden="1">'Реконструкция 2014'!$C$7:$L$1096</definedName>
    <definedName name="Z_A211E8FE_0EB8_4B84_973D_E1AEAFDEA977_.wvu.PrintArea" localSheetId="4" hidden="1">'Материалы 2013'!$A$1:$G$68</definedName>
    <definedName name="Z_A211E8FE_0EB8_4B84_973D_E1AEAFDEA977_.wvu.PrintArea" localSheetId="6" hidden="1">'Материалы 2014'!$A$1:$G$96</definedName>
    <definedName name="Z_A211E8FE_0EB8_4B84_973D_E1AEAFDEA977_.wvu.PrintArea" localSheetId="3" hidden="1">'Реконструкция 2013 '!$A$1:$N$429</definedName>
    <definedName name="Z_A211E8FE_0EB8_4B84_973D_E1AEAFDEA977_.wvu.PrintArea" localSheetId="5" hidden="1">'Реконструкция 2014'!$A$1:$N$1096</definedName>
    <definedName name="Z_A211E8FE_0EB8_4B84_973D_E1AEAFDEA977_.wvu.PrintTitles" localSheetId="3" hidden="1">'Реконструкция 2013 '!$5:$7</definedName>
    <definedName name="Z_A211E8FE_0EB8_4B84_973D_E1AEAFDEA977_.wvu.Rows" localSheetId="0" hidden="1">'осн. ИПР тариф'!$16:$16,'осн. ИПР тариф'!$23:$24,'осн. ИПР тариф'!$27:$27,'осн. ИПР тариф'!$54:$59,'осн. ИПР тариф'!$62:$64,'осн. ИПР тариф'!$70:$70</definedName>
    <definedName name="Z_A3009274_1EE3_45EB_89FF_5A4637232F3C_.wvu.FilterData" localSheetId="2" hidden="1">'Новое строительство 2013-2016'!$F$6:$M$415</definedName>
    <definedName name="Z_A3E84C53_08CF_4FFE_9AD0_6E558073C0FE_.wvu.FilterData" localSheetId="2" hidden="1">'Новое строительство 2013-2016'!$F$6:$M$415</definedName>
    <definedName name="Z_AB4B389F_941B_482B_A953_048A21521BDA_.wvu.FilterData" localSheetId="5" hidden="1">'Реконструкция 2014'!$C$7:$O$1096</definedName>
    <definedName name="Z_ABED00C5_4827_4339_987A_C86E040B4009_.wvu.FilterData" localSheetId="5" hidden="1">'Реконструкция 2014'!$C$7:$O$1096</definedName>
    <definedName name="Z_AD7E442E_DD5C_42DD_BCA2_ACC5576F7C88_.wvu.FilterData" localSheetId="4" hidden="1">'Материалы 2013'!$A$6:$G$66</definedName>
    <definedName name="Z_AD7E442E_DD5C_42DD_BCA2_ACC5576F7C88_.wvu.FilterData" localSheetId="6" hidden="1">'Материалы 2014'!$A$6:$G$95</definedName>
    <definedName name="Z_AD7E442E_DD5C_42DD_BCA2_ACC5576F7C88_.wvu.FilterData" localSheetId="1" hidden="1">нетариф!$B$9:$R$75</definedName>
    <definedName name="Z_AD7E442E_DD5C_42DD_BCA2_ACC5576F7C88_.wvu.FilterData" localSheetId="2" hidden="1">'Новое строительство 2013-2016'!$D$6:$M$415</definedName>
    <definedName name="Z_AD7E442E_DD5C_42DD_BCA2_ACC5576F7C88_.wvu.FilterData" localSheetId="0" hidden="1">'осн. ИПР тариф'!$B$9:$R$145</definedName>
    <definedName name="Z_AD7E442E_DD5C_42DD_BCA2_ACC5576F7C88_.wvu.FilterData" localSheetId="3" hidden="1">'Реконструкция 2013 '!$A$7:$L$429</definedName>
    <definedName name="Z_AD7E442E_DD5C_42DD_BCA2_ACC5576F7C88_.wvu.FilterData" localSheetId="5" hidden="1">'Реконструкция 2014'!$C$7:$L$1096</definedName>
    <definedName name="Z_AD7E442E_DD5C_42DD_BCA2_ACC5576F7C88_.wvu.PrintArea" localSheetId="4" hidden="1">'Материалы 2013'!$A$1:$G$68</definedName>
    <definedName name="Z_AD7E442E_DD5C_42DD_BCA2_ACC5576F7C88_.wvu.PrintArea" localSheetId="6" hidden="1">'Материалы 2014'!$A$1:$G$96</definedName>
    <definedName name="Z_AD7E442E_DD5C_42DD_BCA2_ACC5576F7C88_.wvu.PrintArea" localSheetId="2" hidden="1">'Новое строительство 2013-2016'!$D$1:$M$415</definedName>
    <definedName name="Z_AD7E442E_DD5C_42DD_BCA2_ACC5576F7C88_.wvu.PrintArea" localSheetId="3" hidden="1">'Реконструкция 2013 '!$A$1:$N$429</definedName>
    <definedName name="Z_AD7E442E_DD5C_42DD_BCA2_ACC5576F7C88_.wvu.PrintArea" localSheetId="5" hidden="1">'Реконструкция 2014'!$A$1:$N$1096</definedName>
    <definedName name="Z_AD7E442E_DD5C_42DD_BCA2_ACC5576F7C88_.wvu.PrintTitles" localSheetId="2" hidden="1">'Новое строительство 2013-2016'!$4:$6</definedName>
    <definedName name="Z_AD7E442E_DD5C_42DD_BCA2_ACC5576F7C88_.wvu.PrintTitles" localSheetId="3" hidden="1">'Реконструкция 2013 '!$5:$7</definedName>
    <definedName name="Z_AD7E442E_DD5C_42DD_BCA2_ACC5576F7C88_.wvu.Rows" localSheetId="0" hidden="1">'осн. ИПР тариф'!$16:$16,'осн. ИПР тариф'!$23:$24,'осн. ИПР тариф'!$27:$27,'осн. ИПР тариф'!$54:$59,'осн. ИПР тариф'!$62:$64,'осн. ИПР тариф'!$70:$70</definedName>
    <definedName name="Z_B900A494_03CA_44F5_B2C6_C362A42E6E23_.wvu.FilterData" localSheetId="2" hidden="1">'Новое строительство 2013-2016'!$F$6:$M$415</definedName>
    <definedName name="Z_B9025ADB_F195_400A_9039_3FBBDF36513B_.wvu.Cols" localSheetId="5" hidden="1">'Реконструкция 2014'!#REF!,'Реконструкция 2014'!$J:$L,'Реконструкция 2014'!#REF!,'Реконструкция 2014'!#REF!,'Реконструкция 2014'!#REF!</definedName>
    <definedName name="Z_B9025ADB_F195_400A_9039_3FBBDF36513B_.wvu.FilterData" localSheetId="5" hidden="1">'Реконструкция 2014'!$C$7:$O$1096</definedName>
    <definedName name="Z_BA37FB3E_577B_4E25_A1EF_D150CE219183_.wvu.FilterData" localSheetId="1" hidden="1">нетариф!$B$9:$R$75</definedName>
    <definedName name="Z_BA37FB3E_577B_4E25_A1EF_D150CE219183_.wvu.FilterData" localSheetId="2" hidden="1">'Новое строительство 2013-2016'!$H$6:$J$6</definedName>
    <definedName name="Z_BA37FB3E_577B_4E25_A1EF_D150CE219183_.wvu.FilterData" localSheetId="0" hidden="1">'осн. ИПР тариф'!$B$9:$R$145</definedName>
    <definedName name="Z_BA37FB3E_577B_4E25_A1EF_D150CE219183_.wvu.FilterData" localSheetId="3" hidden="1">'Реконструкция 2013 '!$B$7:$L$168</definedName>
    <definedName name="Z_BA37FB3E_577B_4E25_A1EF_D150CE219183_.wvu.FilterData" localSheetId="5" hidden="1">'Реконструкция 2014'!$D$7:$L$470</definedName>
    <definedName name="Z_BBDF15F6_155F_46AD_921C_3DE51BD50772_.wvu.FilterData" localSheetId="5" hidden="1">'Реконструкция 2014'!$C$7:$O$1096</definedName>
    <definedName name="Z_BC3FCAD8_776B_41F5_9A50_92282C3921A2_.wvu.Cols" localSheetId="5" hidden="1">'Реконструкция 2014'!#REF!,'Реконструкция 2014'!$J:$L,'Реконструкция 2014'!#REF!,'Реконструкция 2014'!#REF!,'Реконструкция 2014'!#REF!</definedName>
    <definedName name="Z_BC3FCAD8_776B_41F5_9A50_92282C3921A2_.wvu.FilterData" localSheetId="5" hidden="1">'Реконструкция 2014'!$C$7:$O$1096</definedName>
    <definedName name="Z_C6A3FA7E_2F3F_491C_ADF6_C996BF072F24_.wvu.FilterData" localSheetId="1" hidden="1">нетариф!$B$9:$R$75</definedName>
    <definedName name="Z_C6A3FA7E_2F3F_491C_ADF6_C996BF072F24_.wvu.FilterData" localSheetId="2" hidden="1">'Новое строительство 2013-2016'!$H$6:$J$6</definedName>
    <definedName name="Z_C6A3FA7E_2F3F_491C_ADF6_C996BF072F24_.wvu.FilterData" localSheetId="0" hidden="1">'осн. ИПР тариф'!$B$9:$R$145</definedName>
    <definedName name="Z_C6A3FA7E_2F3F_491C_ADF6_C996BF072F24_.wvu.FilterData" localSheetId="3" hidden="1">'Реконструкция 2013 '!$B$7:$L$168</definedName>
    <definedName name="Z_C6A3FA7E_2F3F_491C_ADF6_C996BF072F24_.wvu.FilterData" localSheetId="5" hidden="1">'Реконструкция 2014'!$D$7:$L$470</definedName>
    <definedName name="Z_CF4828A3_F977_4F7C_B0A4_4474E42C09C2_.wvu.FilterData" localSheetId="2" hidden="1">'Новое строительство 2013-2016'!$F$6:$M$415</definedName>
    <definedName name="Z_D73D444A_341A_41AE_BDE1_790D83BB8965_.wvu.FilterData" localSheetId="2" hidden="1">'Новое строительство 2013-2016'!$F$6:$M$415</definedName>
    <definedName name="Z_DA9AD136_0819_4AD4_9B53_9A7FEA3BBEBC_.wvu.FilterData" localSheetId="3" hidden="1">'Реконструкция 2013 '!$A$7:$L$429</definedName>
    <definedName name="Z_DA9AD136_0819_4AD4_9B53_9A7FEA3BBEBC_.wvu.FilterData" localSheetId="5" hidden="1">'Реконструкция 2014'!$C$7:$L$1096</definedName>
    <definedName name="Z_E07F9B56_99E1_4D60_AFAA_543C148A1676_.wvu.FilterData" localSheetId="1" hidden="1">нетариф!$B$9:$R$75</definedName>
    <definedName name="Z_E07F9B56_99E1_4D60_AFAA_543C148A1676_.wvu.FilterData" localSheetId="2" hidden="1">'Новое строительство 2013-2016'!$H$6:$J$6</definedName>
    <definedName name="Z_E07F9B56_99E1_4D60_AFAA_543C148A1676_.wvu.FilterData" localSheetId="0" hidden="1">'осн. ИПР тариф'!$B$9:$R$145</definedName>
    <definedName name="Z_E07F9B56_99E1_4D60_AFAA_543C148A1676_.wvu.FilterData" localSheetId="3" hidden="1">'Реконструкция 2013 '!$B$7:$L$168</definedName>
    <definedName name="Z_E07F9B56_99E1_4D60_AFAA_543C148A1676_.wvu.FilterData" localSheetId="5" hidden="1">'Реконструкция 2014'!$D$7:$L$470</definedName>
    <definedName name="Z_E1C57F47_FBAC_4D73_989D_68AB1CA0D3D2_.wvu.FilterData" localSheetId="2" hidden="1">'Новое строительство 2013-2016'!$F$6:$M$415</definedName>
    <definedName name="Z_E1C57F47_FBAC_4D73_989D_68AB1CA0D3D2_.wvu.FilterData" localSheetId="3" hidden="1">'Реконструкция 2013 '!$A$7:$L$429</definedName>
    <definedName name="Z_E1C57F47_FBAC_4D73_989D_68AB1CA0D3D2_.wvu.FilterData" localSheetId="5" hidden="1">'Реконструкция 2014'!$C$7:$O$1096</definedName>
    <definedName name="Z_E279C946_9E3F_4CDF_8CCF_BA37FE4247E7_.wvu.FilterData" localSheetId="5" hidden="1">'Реконструкция 2014'!$C$7:$O$1096</definedName>
    <definedName name="Z_E662C2DC_C809_4D95_96F2_C73AA9ED8366_.wvu.FilterData" localSheetId="1" hidden="1">нетариф!$B$9:$R$75</definedName>
    <definedName name="Z_E662C2DC_C809_4D95_96F2_C73AA9ED8366_.wvu.FilterData" localSheetId="2" hidden="1">'Новое строительство 2013-2016'!$H$6:$J$6</definedName>
    <definedName name="Z_E662C2DC_C809_4D95_96F2_C73AA9ED8366_.wvu.FilterData" localSheetId="0" hidden="1">'осн. ИПР тариф'!$B$9:$R$145</definedName>
    <definedName name="Z_E662C2DC_C809_4D95_96F2_C73AA9ED8366_.wvu.FilterData" localSheetId="3" hidden="1">'Реконструкция 2013 '!$B$7:$L$168</definedName>
    <definedName name="Z_E662C2DC_C809_4D95_96F2_C73AA9ED8366_.wvu.FilterData" localSheetId="5" hidden="1">'Реконструкция 2014'!$D$7:$L$470</definedName>
    <definedName name="Z_F800C128_30C7_474C_B4E5_AF807F143C9B_.wvu.FilterData" localSheetId="2" hidden="1">'Новое строительство 2013-2016'!$F$6:$M$415</definedName>
    <definedName name="вуув" localSheetId="4" hidden="1">{#N/A,#N/A,TRUE,"Лист1";#N/A,#N/A,TRUE,"Лист2";#N/A,#N/A,TRUE,"Лист3"}</definedName>
    <definedName name="вуув" localSheetId="6" hidden="1">{#N/A,#N/A,TRUE,"Лист1";#N/A,#N/A,TRUE,"Лист2";#N/A,#N/A,TRUE,"Лист3"}</definedName>
    <definedName name="вуув" localSheetId="2" hidden="1">{#N/A,#N/A,TRUE,"Лист1";#N/A,#N/A,TRUE,"Лист2";#N/A,#N/A,TRUE,"Лист3"}</definedName>
    <definedName name="вуув" localSheetId="3" hidden="1">{#N/A,#N/A,TRUE,"Лист1";#N/A,#N/A,TRUE,"Лист2";#N/A,#N/A,TRUE,"Лист3"}</definedName>
    <definedName name="вуув" localSheetId="5" hidden="1">{#N/A,#N/A,TRUE,"Лист1";#N/A,#N/A,TRUE,"Лист2";#N/A,#N/A,TRUE,"Лист3"}</definedName>
    <definedName name="вуув" hidden="1">{#N/A,#N/A,TRUE,"Лист1";#N/A,#N/A,TRUE,"Лист2";#N/A,#N/A,TRUE,"Лист3"}</definedName>
    <definedName name="грприрцфв00ав98" localSheetId="4" hidden="1">{#N/A,#N/A,TRUE,"Лист1";#N/A,#N/A,TRUE,"Лист2";#N/A,#N/A,TRUE,"Лист3"}</definedName>
    <definedName name="грприрцфв00ав98" localSheetId="6" hidden="1">{#N/A,#N/A,TRUE,"Лист1";#N/A,#N/A,TRUE,"Лист2";#N/A,#N/A,TRUE,"Лист3"}</definedName>
    <definedName name="грприрцфв00ав98" localSheetId="2" hidden="1">{#N/A,#N/A,TRUE,"Лист1";#N/A,#N/A,TRUE,"Лист2";#N/A,#N/A,TRUE,"Лист3"}</definedName>
    <definedName name="грприрцфв00ав98" localSheetId="3" hidden="1">{#N/A,#N/A,TRUE,"Лист1";#N/A,#N/A,TRUE,"Лист2";#N/A,#N/A,TRUE,"Лист3"}</definedName>
    <definedName name="грприрцфв00ав98" localSheetId="5" hidden="1">{#N/A,#N/A,TRUE,"Лист1";#N/A,#N/A,TRUE,"Лист2";#N/A,#N/A,TRUE,"Лист3"}</definedName>
    <definedName name="грприрцфв00ав98" hidden="1">{#N/A,#N/A,TRUE,"Лист1";#N/A,#N/A,TRUE,"Лист2";#N/A,#N/A,TRUE,"Лист3"}</definedName>
    <definedName name="грфинцкавг98Х" localSheetId="4" hidden="1">{#N/A,#N/A,TRUE,"Лист1";#N/A,#N/A,TRUE,"Лист2";#N/A,#N/A,TRUE,"Лист3"}</definedName>
    <definedName name="грфинцкавг98Х" localSheetId="6" hidden="1">{#N/A,#N/A,TRUE,"Лист1";#N/A,#N/A,TRUE,"Лист2";#N/A,#N/A,TRUE,"Лист3"}</definedName>
    <definedName name="грфинцкавг98Х" localSheetId="2" hidden="1">{#N/A,#N/A,TRUE,"Лист1";#N/A,#N/A,TRUE,"Лист2";#N/A,#N/A,TRUE,"Лист3"}</definedName>
    <definedName name="грфинцкавг98Х" localSheetId="3" hidden="1">{#N/A,#N/A,TRUE,"Лист1";#N/A,#N/A,TRUE,"Лист2";#N/A,#N/A,TRUE,"Лист3"}</definedName>
    <definedName name="грфинцкавг98Х" localSheetId="5" hidden="1">{#N/A,#N/A,TRUE,"Лист1";#N/A,#N/A,TRUE,"Лист2";#N/A,#N/A,TRUE,"Лист3"}</definedName>
    <definedName name="грфинцкавг98Х" hidden="1">{#N/A,#N/A,TRUE,"Лист1";#N/A,#N/A,TRUE,"Лист2";#N/A,#N/A,TRUE,"Лист3"}</definedName>
    <definedName name="_xlnm.Print_Titles" localSheetId="2">'Новое строительство 2013-2016'!$4:$6</definedName>
    <definedName name="_xlnm.Print_Titles" localSheetId="3">'Реконструкция 2013 '!$5:$7</definedName>
    <definedName name="индцкавг98" localSheetId="4" hidden="1">{#N/A,#N/A,TRUE,"Лист1";#N/A,#N/A,TRUE,"Лист2";#N/A,#N/A,TRUE,"Лист3"}</definedName>
    <definedName name="индцкавг98" localSheetId="6" hidden="1">{#N/A,#N/A,TRUE,"Лист1";#N/A,#N/A,TRUE,"Лист2";#N/A,#N/A,TRUE,"Лист3"}</definedName>
    <definedName name="индцкавг98" localSheetId="2" hidden="1">{#N/A,#N/A,TRUE,"Лист1";#N/A,#N/A,TRUE,"Лист2";#N/A,#N/A,TRUE,"Лист3"}</definedName>
    <definedName name="индцкавг98" localSheetId="3" hidden="1">{#N/A,#N/A,TRUE,"Лист1";#N/A,#N/A,TRUE,"Лист2";#N/A,#N/A,TRUE,"Лист3"}</definedName>
    <definedName name="индцкавг98" localSheetId="5" hidden="1">{#N/A,#N/A,TRUE,"Лист1";#N/A,#N/A,TRUE,"Лист2";#N/A,#N/A,TRUE,"Лист3"}</definedName>
    <definedName name="индцкавг98" hidden="1">{#N/A,#N/A,TRUE,"Лист1";#N/A,#N/A,TRUE,"Лист2";#N/A,#N/A,TRUE,"Лист3"}</definedName>
    <definedName name="кеппппппппппп" localSheetId="4" hidden="1">{#N/A,#N/A,TRUE,"Лист1";#N/A,#N/A,TRUE,"Лист2";#N/A,#N/A,TRUE,"Лист3"}</definedName>
    <definedName name="кеппппппппппп" localSheetId="6" hidden="1">{#N/A,#N/A,TRUE,"Лист1";#N/A,#N/A,TRUE,"Лист2";#N/A,#N/A,TRUE,"Лист3"}</definedName>
    <definedName name="кеппппппппппп" localSheetId="2" hidden="1">{#N/A,#N/A,TRUE,"Лист1";#N/A,#N/A,TRUE,"Лист2";#N/A,#N/A,TRUE,"Лист3"}</definedName>
    <definedName name="кеппппппппппп" localSheetId="3" hidden="1">{#N/A,#N/A,TRUE,"Лист1";#N/A,#N/A,TRUE,"Лист2";#N/A,#N/A,TRUE,"Лист3"}</definedName>
    <definedName name="кеппппппппппп" localSheetId="5" hidden="1">{#N/A,#N/A,TRUE,"Лист1";#N/A,#N/A,TRUE,"Лист2";#N/A,#N/A,TRUE,"Лист3"}</definedName>
    <definedName name="кеппппппппппп" hidden="1">{#N/A,#N/A,TRUE,"Лист1";#N/A,#N/A,TRUE,"Лист2";#N/A,#N/A,TRUE,"Лист3"}</definedName>
    <definedName name="_xlnm.Print_Area" localSheetId="4">'Материалы 2013'!$A$1:$G$68</definedName>
    <definedName name="_xlnm.Print_Area" localSheetId="6">'Материалы 2014'!$A$1:$G$96</definedName>
    <definedName name="_xlnm.Print_Area" localSheetId="2">'Новое строительство 2013-2016'!$G$1:$N$4215</definedName>
    <definedName name="_xlnm.Print_Area" localSheetId="3">'Реконструкция 2013 '!$A$1:$N$429</definedName>
    <definedName name="_xlnm.Print_Area" localSheetId="5">'Реконструкция 2014'!$A$1:$N$1096</definedName>
    <definedName name="прибыль3" localSheetId="4" hidden="1">{#N/A,#N/A,TRUE,"Лист1";#N/A,#N/A,TRUE,"Лист2";#N/A,#N/A,TRUE,"Лист3"}</definedName>
    <definedName name="прибыль3" localSheetId="6" hidden="1">{#N/A,#N/A,TRUE,"Лист1";#N/A,#N/A,TRUE,"Лист2";#N/A,#N/A,TRUE,"Лист3"}</definedName>
    <definedName name="прибыль3" localSheetId="2" hidden="1">{#N/A,#N/A,TRUE,"Лист1";#N/A,#N/A,TRUE,"Лист2";#N/A,#N/A,TRUE,"Лист3"}</definedName>
    <definedName name="прибыль3" localSheetId="3" hidden="1">{#N/A,#N/A,TRUE,"Лист1";#N/A,#N/A,TRUE,"Лист2";#N/A,#N/A,TRUE,"Лист3"}</definedName>
    <definedName name="прибыль3" localSheetId="5" hidden="1">{#N/A,#N/A,TRUE,"Лист1";#N/A,#N/A,TRUE,"Лист2";#N/A,#N/A,TRUE,"Лист3"}</definedName>
    <definedName name="прибыль3" hidden="1">{#N/A,#N/A,TRUE,"Лист1";#N/A,#N/A,TRUE,"Лист2";#N/A,#N/A,TRUE,"Лист3"}</definedName>
    <definedName name="рис1" localSheetId="4" hidden="1">{#N/A,#N/A,TRUE,"Лист1";#N/A,#N/A,TRUE,"Лист2";#N/A,#N/A,TRUE,"Лист3"}</definedName>
    <definedName name="рис1" localSheetId="6" hidden="1">{#N/A,#N/A,TRUE,"Лист1";#N/A,#N/A,TRUE,"Лист2";#N/A,#N/A,TRUE,"Лист3"}</definedName>
    <definedName name="рис1" localSheetId="2" hidden="1">{#N/A,#N/A,TRUE,"Лист1";#N/A,#N/A,TRUE,"Лист2";#N/A,#N/A,TRUE,"Лист3"}</definedName>
    <definedName name="рис1" localSheetId="3" hidden="1">{#N/A,#N/A,TRUE,"Лист1";#N/A,#N/A,TRUE,"Лист2";#N/A,#N/A,TRUE,"Лист3"}</definedName>
    <definedName name="рис1" localSheetId="5" hidden="1">{#N/A,#N/A,TRUE,"Лист1";#N/A,#N/A,TRUE,"Лист2";#N/A,#N/A,TRUE,"Лист3"}</definedName>
    <definedName name="рис1" hidden="1">{#N/A,#N/A,TRUE,"Лист1";#N/A,#N/A,TRUE,"Лист2";#N/A,#N/A,TRUE,"Лист3"}</definedName>
    <definedName name="тп" localSheetId="4" hidden="1">{#N/A,#N/A,TRUE,"Лист1";#N/A,#N/A,TRUE,"Лист2";#N/A,#N/A,TRUE,"Лист3"}</definedName>
    <definedName name="тп" localSheetId="6" hidden="1">{#N/A,#N/A,TRUE,"Лист1";#N/A,#N/A,TRUE,"Лист2";#N/A,#N/A,TRUE,"Лист3"}</definedName>
    <definedName name="тп" localSheetId="2" hidden="1">{#N/A,#N/A,TRUE,"Лист1";#N/A,#N/A,TRUE,"Лист2";#N/A,#N/A,TRUE,"Лист3"}</definedName>
    <definedName name="тп" localSheetId="3" hidden="1">{#N/A,#N/A,TRUE,"Лист1";#N/A,#N/A,TRUE,"Лист2";#N/A,#N/A,TRUE,"Лист3"}</definedName>
    <definedName name="тп" localSheetId="5" hidden="1">{#N/A,#N/A,TRUE,"Лист1";#N/A,#N/A,TRUE,"Лист2";#N/A,#N/A,TRUE,"Лист3"}</definedName>
    <definedName name="тп"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5" hidden="1">{#N/A,#N/A,TRUE,"Лист1";#N/A,#N/A,TRUE,"Лист2";#N/A,#N/A,TRUE,"Лист3"}</definedName>
    <definedName name="укеееукеееееееееееееее" hidden="1">{#N/A,#N/A,TRUE,"Лист1";#N/A,#N/A,TRUE,"Лист2";#N/A,#N/A,TRUE,"Лист3"}</definedName>
    <definedName name="укеукеуеуе" localSheetId="4" hidden="1">{#N/A,#N/A,TRUE,"Лист1";#N/A,#N/A,TRUE,"Лист2";#N/A,#N/A,TRUE,"Лист3"}</definedName>
    <definedName name="укеукеуеуе" localSheetId="6" hidden="1">{#N/A,#N/A,TRUE,"Лист1";#N/A,#N/A,TRUE,"Лист2";#N/A,#N/A,TRUE,"Лист3"}</definedName>
    <definedName name="укеукеуеуе" localSheetId="2" hidden="1">{#N/A,#N/A,TRUE,"Лист1";#N/A,#N/A,TRUE,"Лист2";#N/A,#N/A,TRUE,"Лист3"}</definedName>
    <definedName name="укеукеуеуе" localSheetId="3" hidden="1">{#N/A,#N/A,TRUE,"Лист1";#N/A,#N/A,TRUE,"Лист2";#N/A,#N/A,TRUE,"Лист3"}</definedName>
    <definedName name="укеукеуеуе" localSheetId="5" hidden="1">{#N/A,#N/A,TRUE,"Лист1";#N/A,#N/A,TRUE,"Лист2";#N/A,#N/A,TRUE,"Лист3"}</definedName>
    <definedName name="укеукеуеуе" hidden="1">{#N/A,#N/A,TRUE,"Лист1";#N/A,#N/A,TRUE,"Лист2";#N/A,#N/A,TRUE,"Лист3"}</definedName>
    <definedName name="ыуаы" localSheetId="4" hidden="1">{#N/A,#N/A,TRUE,"Лист1";#N/A,#N/A,TRUE,"Лист2";#N/A,#N/A,TRUE,"Лист3"}</definedName>
    <definedName name="ыуаы" localSheetId="6" hidden="1">{#N/A,#N/A,TRUE,"Лист1";#N/A,#N/A,TRUE,"Лист2";#N/A,#N/A,TRUE,"Лист3"}</definedName>
    <definedName name="ыуаы" localSheetId="2" hidden="1">{#N/A,#N/A,TRUE,"Лист1";#N/A,#N/A,TRUE,"Лист2";#N/A,#N/A,TRUE,"Лист3"}</definedName>
    <definedName name="ыуаы" localSheetId="3" hidden="1">{#N/A,#N/A,TRUE,"Лист1";#N/A,#N/A,TRUE,"Лист2";#N/A,#N/A,TRUE,"Лист3"}</definedName>
    <definedName name="ыуаы" localSheetId="5" hidden="1">{#N/A,#N/A,TRUE,"Лист1";#N/A,#N/A,TRUE,"Лист2";#N/A,#N/A,TRUE,"Лист3"}</definedName>
    <definedName name="ыуаы" hidden="1">{#N/A,#N/A,TRUE,"Лист1";#N/A,#N/A,TRUE,"Лист2";#N/A,#N/A,TRUE,"Лист3"}</definedName>
  </definedNames>
  <calcPr calcId="125725"/>
  <customWorkbookViews>
    <customWorkbookView name="Гаврилов Евгений Михайлович - Личное представление" guid="{AD7E442E-DD5C-42DD-BCA2-ACC5576F7C88}" mergeInterval="0" personalView="1" xWindow="7" yWindow="27" windowWidth="1878" windowHeight="906" activeSheetId="3"/>
    <customWorkbookView name="Чепурнова Наталья Николаевна - Личное представление" guid="{A211E8FE-0EB8-4B84-973D-E1AEAFDEA977}" mergeInterval="0" personalView="1" xWindow="28" yWindow="37" windowWidth="1877" windowHeight="699" activeSheetId="6" showComments="commIndAndComment"/>
  </customWorkbookViews>
</workbook>
</file>

<file path=xl/calcChain.xml><?xml version="1.0" encoding="utf-8"?>
<calcChain xmlns="http://schemas.openxmlformats.org/spreadsheetml/2006/main">
  <c r="G8" i="3"/>
  <c r="G9" s="1"/>
  <c r="G10" s="1"/>
  <c r="G11" s="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G159" s="1"/>
  <c r="G160" s="1"/>
  <c r="G161" s="1"/>
  <c r="G162" s="1"/>
  <c r="G163" s="1"/>
  <c r="G164" s="1"/>
  <c r="G165" s="1"/>
  <c r="G166" s="1"/>
  <c r="G167" s="1"/>
  <c r="G168" s="1"/>
  <c r="G169" s="1"/>
  <c r="G170" s="1"/>
  <c r="G171" s="1"/>
  <c r="G172" s="1"/>
  <c r="G173" s="1"/>
  <c r="G174" s="1"/>
  <c r="G175" s="1"/>
  <c r="G176" s="1"/>
  <c r="G177" s="1"/>
  <c r="G178" s="1"/>
  <c r="G179" s="1"/>
  <c r="G180" s="1"/>
  <c r="G181" s="1"/>
  <c r="G182" s="1"/>
  <c r="G183" s="1"/>
  <c r="G184" s="1"/>
  <c r="G185" s="1"/>
  <c r="G186" s="1"/>
  <c r="G187" s="1"/>
  <c r="G188" s="1"/>
  <c r="G189" s="1"/>
  <c r="G190" s="1"/>
  <c r="G191" s="1"/>
  <c r="G192" s="1"/>
  <c r="G193" s="1"/>
  <c r="G194" s="1"/>
  <c r="G195" s="1"/>
  <c r="G196" s="1"/>
  <c r="G197" s="1"/>
  <c r="G198" s="1"/>
  <c r="G199" s="1"/>
  <c r="G200" s="1"/>
  <c r="G201" s="1"/>
  <c r="G202" s="1"/>
  <c r="G203" s="1"/>
  <c r="G204" s="1"/>
  <c r="G205" s="1"/>
  <c r="G206" s="1"/>
  <c r="G207" s="1"/>
  <c r="G208" s="1"/>
  <c r="G209" s="1"/>
  <c r="G210" s="1"/>
  <c r="G211" s="1"/>
  <c r="G212" s="1"/>
  <c r="G213" s="1"/>
  <c r="G214" s="1"/>
  <c r="G215" s="1"/>
  <c r="G216" s="1"/>
  <c r="G217" s="1"/>
  <c r="G218" s="1"/>
  <c r="G219" s="1"/>
  <c r="G220" s="1"/>
  <c r="G221" s="1"/>
  <c r="G222" s="1"/>
  <c r="G223" s="1"/>
  <c r="G224" s="1"/>
  <c r="G225" s="1"/>
  <c r="G226" s="1"/>
  <c r="G227" s="1"/>
  <c r="G228" s="1"/>
  <c r="G229" s="1"/>
  <c r="G230" s="1"/>
  <c r="G231" s="1"/>
  <c r="G232" s="1"/>
  <c r="G233" s="1"/>
  <c r="G234" s="1"/>
  <c r="G235" s="1"/>
  <c r="G236" s="1"/>
  <c r="G237" s="1"/>
  <c r="G238" s="1"/>
  <c r="G239" s="1"/>
  <c r="G240" s="1"/>
  <c r="G241" s="1"/>
  <c r="G242" s="1"/>
  <c r="G243" s="1"/>
  <c r="G244" s="1"/>
  <c r="G245" s="1"/>
  <c r="G246" s="1"/>
  <c r="G247" s="1"/>
  <c r="G248" s="1"/>
  <c r="G249" s="1"/>
  <c r="G250" s="1"/>
  <c r="G251" s="1"/>
  <c r="G252" s="1"/>
  <c r="G253" s="1"/>
  <c r="G254" s="1"/>
  <c r="G255" s="1"/>
  <c r="G256" s="1"/>
  <c r="G257" s="1"/>
  <c r="G258" s="1"/>
  <c r="G259" s="1"/>
  <c r="G260" s="1"/>
  <c r="G261" s="1"/>
  <c r="G262" s="1"/>
  <c r="G263" s="1"/>
  <c r="G264" s="1"/>
  <c r="G265" s="1"/>
  <c r="G266" s="1"/>
  <c r="G267" s="1"/>
  <c r="G268" s="1"/>
  <c r="G269" s="1"/>
  <c r="G270" s="1"/>
  <c r="G271" s="1"/>
  <c r="G272" s="1"/>
  <c r="G273" s="1"/>
  <c r="G274" s="1"/>
  <c r="G275" s="1"/>
  <c r="G276" s="1"/>
  <c r="G277" s="1"/>
  <c r="G278" s="1"/>
  <c r="G279" s="1"/>
  <c r="G280" s="1"/>
  <c r="G281" s="1"/>
  <c r="G282" s="1"/>
  <c r="G283" s="1"/>
  <c r="G284" s="1"/>
  <c r="G285" s="1"/>
  <c r="G286" s="1"/>
  <c r="G287" s="1"/>
  <c r="G288" s="1"/>
  <c r="G289" s="1"/>
  <c r="G290" s="1"/>
  <c r="G291" s="1"/>
  <c r="G292" s="1"/>
  <c r="G293" s="1"/>
  <c r="G294" s="1"/>
  <c r="G295" s="1"/>
  <c r="G296" s="1"/>
  <c r="G297" s="1"/>
  <c r="G298" s="1"/>
  <c r="G299" s="1"/>
  <c r="G300" s="1"/>
  <c r="G301" s="1"/>
  <c r="G302" s="1"/>
  <c r="G303" s="1"/>
  <c r="G304" s="1"/>
  <c r="G305" s="1"/>
  <c r="G306" s="1"/>
  <c r="G307" s="1"/>
  <c r="G308" s="1"/>
  <c r="G309" s="1"/>
  <c r="G310" s="1"/>
  <c r="G311" s="1"/>
  <c r="G312" s="1"/>
  <c r="G313" s="1"/>
  <c r="G314" s="1"/>
  <c r="G315" s="1"/>
  <c r="G316" s="1"/>
  <c r="G317" s="1"/>
  <c r="G318" s="1"/>
  <c r="G319" s="1"/>
  <c r="G320" s="1"/>
  <c r="G321" s="1"/>
  <c r="G322" s="1"/>
  <c r="G323" s="1"/>
  <c r="G324" s="1"/>
  <c r="G325" s="1"/>
  <c r="G326" s="1"/>
  <c r="G327" s="1"/>
  <c r="G328" s="1"/>
  <c r="G329" s="1"/>
  <c r="G330" s="1"/>
  <c r="G331" s="1"/>
  <c r="G332" s="1"/>
  <c r="G333" s="1"/>
  <c r="G334" s="1"/>
  <c r="G335" s="1"/>
  <c r="G336" s="1"/>
  <c r="G337" s="1"/>
  <c r="G338" s="1"/>
  <c r="G339" s="1"/>
  <c r="G340" s="1"/>
  <c r="G341" s="1"/>
  <c r="G342" s="1"/>
  <c r="G343" s="1"/>
  <c r="G344" s="1"/>
  <c r="G345" s="1"/>
  <c r="G346" s="1"/>
  <c r="G347" s="1"/>
  <c r="G348" s="1"/>
  <c r="G349" s="1"/>
  <c r="G350" s="1"/>
  <c r="G351" s="1"/>
  <c r="G352" s="1"/>
  <c r="G353" s="1"/>
  <c r="G354" s="1"/>
  <c r="G355" s="1"/>
  <c r="G356" s="1"/>
  <c r="G357" s="1"/>
  <c r="G358" s="1"/>
  <c r="G359" s="1"/>
  <c r="G360" s="1"/>
  <c r="G361" s="1"/>
  <c r="G362" s="1"/>
  <c r="G363" s="1"/>
  <c r="G364" s="1"/>
  <c r="G365" s="1"/>
  <c r="G366" s="1"/>
  <c r="G367" s="1"/>
  <c r="G368" s="1"/>
  <c r="G369" s="1"/>
  <c r="G370" s="1"/>
  <c r="G371" s="1"/>
  <c r="G372" s="1"/>
  <c r="G373" s="1"/>
  <c r="G374" s="1"/>
  <c r="G375" s="1"/>
  <c r="G376" s="1"/>
  <c r="G377" s="1"/>
  <c r="G378" s="1"/>
  <c r="G379" s="1"/>
  <c r="G380" s="1"/>
  <c r="G381" s="1"/>
  <c r="G382" s="1"/>
  <c r="G383" s="1"/>
  <c r="G384" s="1"/>
  <c r="G385" s="1"/>
  <c r="G386" s="1"/>
  <c r="G387" s="1"/>
  <c r="G388" s="1"/>
  <c r="G389" s="1"/>
  <c r="G390" s="1"/>
  <c r="G391" s="1"/>
  <c r="G392" s="1"/>
  <c r="G393" s="1"/>
  <c r="G394" s="1"/>
  <c r="G395" s="1"/>
  <c r="G396" s="1"/>
  <c r="G397" s="1"/>
  <c r="G398" s="1"/>
  <c r="G399" s="1"/>
  <c r="G400" s="1"/>
  <c r="G401" s="1"/>
  <c r="G402" s="1"/>
  <c r="G403" s="1"/>
  <c r="G404" s="1"/>
  <c r="G405" s="1"/>
  <c r="G406" s="1"/>
  <c r="G407" s="1"/>
  <c r="G408" s="1"/>
  <c r="G409" s="1"/>
  <c r="G410" s="1"/>
  <c r="G411" s="1"/>
  <c r="G412" s="1"/>
  <c r="G413" s="1"/>
  <c r="G414" s="1"/>
  <c r="G415" s="1"/>
  <c r="G416" s="1"/>
  <c r="G417" s="1"/>
  <c r="G418" s="1"/>
  <c r="G419" s="1"/>
  <c r="G420" s="1"/>
  <c r="G421" s="1"/>
  <c r="G422" s="1"/>
  <c r="G423" s="1"/>
  <c r="G424" s="1"/>
  <c r="G425" s="1"/>
  <c r="G426" s="1"/>
  <c r="G427" s="1"/>
  <c r="G428" s="1"/>
  <c r="G429" s="1"/>
  <c r="G430" s="1"/>
  <c r="G431" s="1"/>
  <c r="G432" s="1"/>
  <c r="G433" s="1"/>
  <c r="G434" s="1"/>
  <c r="G435" s="1"/>
  <c r="G436" s="1"/>
  <c r="G437" s="1"/>
  <c r="G438" s="1"/>
  <c r="G439" s="1"/>
  <c r="G440" s="1"/>
  <c r="G441" s="1"/>
  <c r="G442" s="1"/>
  <c r="G443" s="1"/>
  <c r="G444" s="1"/>
  <c r="G445" s="1"/>
  <c r="G446" s="1"/>
  <c r="G447" s="1"/>
  <c r="G448" s="1"/>
  <c r="G449" s="1"/>
  <c r="G450" s="1"/>
  <c r="G451" s="1"/>
  <c r="G452" s="1"/>
  <c r="G453" s="1"/>
  <c r="G454" s="1"/>
  <c r="G455" s="1"/>
  <c r="G456" s="1"/>
  <c r="G457" s="1"/>
  <c r="G458" l="1"/>
  <c r="G459" s="1"/>
  <c r="G460" s="1"/>
  <c r="G461" s="1"/>
  <c r="G462" s="1"/>
  <c r="G463" s="1"/>
  <c r="G464" s="1"/>
  <c r="G465" s="1"/>
  <c r="G466" s="1"/>
  <c r="G467" s="1"/>
  <c r="G468" s="1"/>
  <c r="G469" s="1"/>
  <c r="G470" s="1"/>
  <c r="G471" s="1"/>
  <c r="G472" s="1"/>
  <c r="G473" s="1"/>
  <c r="G474" s="1"/>
  <c r="G475" s="1"/>
  <c r="G476" s="1"/>
  <c r="G477" s="1"/>
  <c r="G478" s="1"/>
  <c r="G479" s="1"/>
  <c r="G480" s="1"/>
  <c r="G481" s="1"/>
  <c r="G482" s="1"/>
  <c r="G483" s="1"/>
  <c r="G484" s="1"/>
  <c r="G485" s="1"/>
  <c r="G486" s="1"/>
  <c r="G487" s="1"/>
  <c r="G488" s="1"/>
  <c r="G489" s="1"/>
  <c r="G490" s="1"/>
  <c r="G491" s="1"/>
  <c r="G492" s="1"/>
  <c r="G493" s="1"/>
  <c r="G494" s="1"/>
  <c r="G495" s="1"/>
  <c r="G496" s="1"/>
  <c r="G497" s="1"/>
  <c r="G498" s="1"/>
  <c r="G499" s="1"/>
  <c r="G500" s="1"/>
  <c r="G501" s="1"/>
  <c r="G502" s="1"/>
  <c r="G503" s="1"/>
  <c r="G504" s="1"/>
  <c r="G505" s="1"/>
  <c r="G506" s="1"/>
  <c r="G507" s="1"/>
  <c r="G508" s="1"/>
  <c r="G509" s="1"/>
  <c r="G510" s="1"/>
  <c r="G511" s="1"/>
  <c r="G512" s="1"/>
  <c r="G513" s="1"/>
  <c r="G514" s="1"/>
  <c r="G515" s="1"/>
  <c r="G516" s="1"/>
  <c r="G517" s="1"/>
  <c r="G518" s="1"/>
  <c r="G519" s="1"/>
  <c r="G520" s="1"/>
  <c r="G521" s="1"/>
  <c r="G522" s="1"/>
  <c r="G523" s="1"/>
  <c r="G524" s="1"/>
  <c r="G525" s="1"/>
  <c r="G526" s="1"/>
  <c r="G527" s="1"/>
  <c r="G528" s="1"/>
  <c r="G529" s="1"/>
  <c r="G530" s="1"/>
  <c r="G531" s="1"/>
  <c r="G532" s="1"/>
  <c r="G533" s="1"/>
  <c r="G534" s="1"/>
  <c r="G535" s="1"/>
  <c r="G536" s="1"/>
  <c r="G537" s="1"/>
  <c r="G538" s="1"/>
  <c r="G539" s="1"/>
  <c r="G540" s="1"/>
  <c r="G541" s="1"/>
  <c r="G542" s="1"/>
  <c r="G543" s="1"/>
  <c r="G544" s="1"/>
  <c r="G545" s="1"/>
  <c r="G546" s="1"/>
  <c r="G547" s="1"/>
  <c r="G548" s="1"/>
  <c r="G549" s="1"/>
  <c r="G550" s="1"/>
  <c r="G551" s="1"/>
  <c r="G552" s="1"/>
  <c r="G553" s="1"/>
  <c r="G554" s="1"/>
  <c r="G555" s="1"/>
  <c r="G556" s="1"/>
  <c r="G557" s="1"/>
  <c r="G558" s="1"/>
  <c r="G559" s="1"/>
  <c r="G560" s="1"/>
  <c r="G561" s="1"/>
  <c r="G562" s="1"/>
  <c r="G563" s="1"/>
  <c r="G564" s="1"/>
  <c r="G565" s="1"/>
  <c r="G566" s="1"/>
  <c r="G567" s="1"/>
  <c r="G568" s="1"/>
  <c r="G569" s="1"/>
  <c r="G570" s="1"/>
  <c r="G571" s="1"/>
  <c r="G572" s="1"/>
  <c r="G573" s="1"/>
  <c r="G574" s="1"/>
  <c r="G575" s="1"/>
  <c r="G576" s="1"/>
  <c r="G577" s="1"/>
  <c r="G578" s="1"/>
  <c r="G579" s="1"/>
  <c r="G580" s="1"/>
  <c r="G581" s="1"/>
  <c r="G582" s="1"/>
  <c r="G583" s="1"/>
  <c r="G584" s="1"/>
  <c r="G585" s="1"/>
  <c r="G586" s="1"/>
  <c r="G587" s="1"/>
  <c r="G588" s="1"/>
  <c r="G589" s="1"/>
  <c r="G590" s="1"/>
  <c r="G591" s="1"/>
  <c r="G592" s="1"/>
  <c r="G593" s="1"/>
  <c r="G594" s="1"/>
  <c r="G595" s="1"/>
  <c r="G596" s="1"/>
  <c r="G597" s="1"/>
  <c r="G598" s="1"/>
  <c r="G599" s="1"/>
  <c r="G600" s="1"/>
  <c r="G601" s="1"/>
  <c r="G602" s="1"/>
  <c r="G603" s="1"/>
  <c r="G604" s="1"/>
  <c r="G605" s="1"/>
  <c r="G606" s="1"/>
  <c r="G607" s="1"/>
  <c r="G608" s="1"/>
  <c r="G609" s="1"/>
  <c r="G610" s="1"/>
  <c r="G611" s="1"/>
  <c r="G612" s="1"/>
  <c r="G613" s="1"/>
  <c r="G614" s="1"/>
  <c r="G615" s="1"/>
  <c r="G616" s="1"/>
  <c r="G617" s="1"/>
  <c r="G618" s="1"/>
  <c r="G619" s="1"/>
  <c r="G620" s="1"/>
  <c r="G621" s="1"/>
  <c r="G622" s="1"/>
  <c r="G623" s="1"/>
  <c r="G624" s="1"/>
  <c r="G625" s="1"/>
  <c r="G626" s="1"/>
  <c r="G627" s="1"/>
  <c r="G628" s="1"/>
  <c r="G629" s="1"/>
  <c r="G630" s="1"/>
  <c r="G631" s="1"/>
  <c r="G632" s="1"/>
  <c r="G633" s="1"/>
  <c r="G634" s="1"/>
  <c r="G635" s="1"/>
  <c r="G636" s="1"/>
  <c r="G637" s="1"/>
  <c r="G638" s="1"/>
  <c r="G639" s="1"/>
  <c r="G640" s="1"/>
  <c r="G641" s="1"/>
  <c r="G642" s="1"/>
  <c r="G643" s="1"/>
  <c r="G644" s="1"/>
  <c r="G645" s="1"/>
  <c r="G646" s="1"/>
  <c r="G647" s="1"/>
  <c r="G648" s="1"/>
  <c r="G649" s="1"/>
  <c r="G650" s="1"/>
  <c r="G651" s="1"/>
  <c r="G652" s="1"/>
  <c r="G653" s="1"/>
  <c r="G654" s="1"/>
  <c r="G655" s="1"/>
  <c r="G656" s="1"/>
  <c r="G657" s="1"/>
  <c r="G658" s="1"/>
  <c r="G659" s="1"/>
  <c r="G660" s="1"/>
  <c r="G661" s="1"/>
  <c r="G662" s="1"/>
  <c r="G663" s="1"/>
  <c r="G664" s="1"/>
  <c r="G665" s="1"/>
  <c r="G666" s="1"/>
  <c r="G667" s="1"/>
  <c r="G668" s="1"/>
  <c r="G669" s="1"/>
  <c r="G670" s="1"/>
  <c r="G671" s="1"/>
  <c r="G672" s="1"/>
  <c r="G673" s="1"/>
  <c r="G674" s="1"/>
  <c r="G675" s="1"/>
  <c r="G676" s="1"/>
  <c r="G677" s="1"/>
  <c r="G678" s="1"/>
  <c r="G679" s="1"/>
  <c r="G680" s="1"/>
  <c r="G681" s="1"/>
  <c r="G682" s="1"/>
  <c r="G683" s="1"/>
  <c r="G684" s="1"/>
  <c r="G685" s="1"/>
  <c r="G686" s="1"/>
  <c r="G687" s="1"/>
  <c r="G688" s="1"/>
  <c r="G689" s="1"/>
  <c r="G690" s="1"/>
  <c r="G691" s="1"/>
  <c r="G692" s="1"/>
  <c r="G693" s="1"/>
  <c r="G694" s="1"/>
  <c r="G695" s="1"/>
  <c r="G696" s="1"/>
  <c r="G697" s="1"/>
  <c r="G698" s="1"/>
  <c r="G699" s="1"/>
  <c r="G700" s="1"/>
  <c r="G701" s="1"/>
  <c r="G702" s="1"/>
  <c r="G703" s="1"/>
  <c r="G704" s="1"/>
  <c r="G705" s="1"/>
  <c r="G706" s="1"/>
  <c r="G707" s="1"/>
  <c r="G708" s="1"/>
  <c r="G709" s="1"/>
  <c r="G710" s="1"/>
  <c r="G711" s="1"/>
  <c r="G712" s="1"/>
  <c r="G713" s="1"/>
  <c r="G714" s="1"/>
  <c r="G715" s="1"/>
  <c r="G716" s="1"/>
  <c r="G717" s="1"/>
  <c r="G718" s="1"/>
  <c r="G719" s="1"/>
  <c r="G720" s="1"/>
  <c r="G721" s="1"/>
  <c r="G722" s="1"/>
  <c r="G723" s="1"/>
  <c r="G724" s="1"/>
  <c r="G725" s="1"/>
  <c r="G726" s="1"/>
  <c r="G727" s="1"/>
  <c r="G728" s="1"/>
  <c r="G729" s="1"/>
  <c r="G730" s="1"/>
  <c r="G731" s="1"/>
  <c r="G732" s="1"/>
  <c r="G733" s="1"/>
  <c r="G734" s="1"/>
  <c r="G735" s="1"/>
  <c r="G736" s="1"/>
  <c r="G737" s="1"/>
  <c r="G738" s="1"/>
  <c r="G739" s="1"/>
  <c r="G740" s="1"/>
  <c r="G741" s="1"/>
  <c r="G742" s="1"/>
  <c r="G743" s="1"/>
  <c r="G744" s="1"/>
  <c r="G745" s="1"/>
  <c r="G746" s="1"/>
  <c r="G747" s="1"/>
  <c r="G748" s="1"/>
  <c r="G749" s="1"/>
  <c r="G750" s="1"/>
  <c r="G751" s="1"/>
  <c r="G752" s="1"/>
  <c r="G753" s="1"/>
  <c r="G754" s="1"/>
  <c r="G755" s="1"/>
  <c r="G756" s="1"/>
  <c r="G757" s="1"/>
  <c r="G758" s="1"/>
  <c r="G759" s="1"/>
  <c r="G760" s="1"/>
  <c r="G761" s="1"/>
  <c r="G762" s="1"/>
  <c r="G763" s="1"/>
  <c r="G764" s="1"/>
  <c r="G765" s="1"/>
  <c r="G766" s="1"/>
  <c r="G767" s="1"/>
  <c r="G768" s="1"/>
  <c r="G769" s="1"/>
  <c r="G770" s="1"/>
  <c r="G771" s="1"/>
  <c r="G772" s="1"/>
  <c r="G773" s="1"/>
  <c r="G774" s="1"/>
  <c r="G775" s="1"/>
  <c r="G776" s="1"/>
  <c r="G777" s="1"/>
  <c r="G778" s="1"/>
  <c r="G779" s="1"/>
  <c r="G780" s="1"/>
  <c r="G781" s="1"/>
  <c r="G782" s="1"/>
  <c r="G783" s="1"/>
  <c r="G784" s="1"/>
  <c r="G785" s="1"/>
  <c r="G786" s="1"/>
  <c r="G787" s="1"/>
  <c r="G788" s="1"/>
  <c r="G789" s="1"/>
  <c r="G790" s="1"/>
  <c r="G791" s="1"/>
  <c r="G792" s="1"/>
  <c r="G793" s="1"/>
  <c r="G794" s="1"/>
  <c r="G795" s="1"/>
  <c r="G796" s="1"/>
  <c r="G797" s="1"/>
  <c r="G798" s="1"/>
  <c r="G799" s="1"/>
  <c r="G800" s="1"/>
  <c r="G801" s="1"/>
  <c r="G802" s="1"/>
  <c r="G803" s="1"/>
  <c r="G804" s="1"/>
  <c r="G805" s="1"/>
  <c r="G806" s="1"/>
  <c r="G807" s="1"/>
  <c r="G808" s="1"/>
  <c r="G809" s="1"/>
  <c r="G810" s="1"/>
  <c r="G811" s="1"/>
  <c r="G812" s="1"/>
  <c r="G813" s="1"/>
  <c r="G814" s="1"/>
  <c r="G815" s="1"/>
  <c r="G816" s="1"/>
  <c r="G817" s="1"/>
  <c r="G818" s="1"/>
  <c r="G819" s="1"/>
  <c r="G820" s="1"/>
  <c r="G821" s="1"/>
  <c r="G822" s="1"/>
  <c r="G823" s="1"/>
  <c r="G824" s="1"/>
  <c r="G825" s="1"/>
  <c r="G826" s="1"/>
  <c r="G827" s="1"/>
  <c r="G828" s="1"/>
  <c r="G829" s="1"/>
  <c r="G830" s="1"/>
  <c r="G831" s="1"/>
  <c r="G832" s="1"/>
  <c r="G833" s="1"/>
  <c r="G834" s="1"/>
  <c r="G835" s="1"/>
  <c r="G836" s="1"/>
  <c r="G837" s="1"/>
  <c r="G838" s="1"/>
  <c r="G839" s="1"/>
  <c r="G840" s="1"/>
  <c r="G841" s="1"/>
  <c r="G842" s="1"/>
  <c r="G843" s="1"/>
  <c r="G844" s="1"/>
  <c r="G845" s="1"/>
  <c r="G846" s="1"/>
  <c r="G847" s="1"/>
  <c r="G848" s="1"/>
  <c r="G849" s="1"/>
  <c r="G850" s="1"/>
  <c r="G851" s="1"/>
  <c r="G852" s="1"/>
  <c r="G853" s="1"/>
  <c r="G854" s="1"/>
  <c r="G855" s="1"/>
  <c r="G856" s="1"/>
  <c r="G857" s="1"/>
  <c r="G858" s="1"/>
  <c r="G859" s="1"/>
  <c r="G860" s="1"/>
  <c r="G861" s="1"/>
  <c r="G862" s="1"/>
  <c r="G863" s="1"/>
  <c r="G864" s="1"/>
  <c r="G865" s="1"/>
  <c r="G866" s="1"/>
  <c r="G867" s="1"/>
  <c r="G868" s="1"/>
  <c r="G869" s="1"/>
  <c r="G870" s="1"/>
  <c r="G871" s="1"/>
  <c r="G872" s="1"/>
  <c r="G873" s="1"/>
  <c r="G874" s="1"/>
  <c r="G875" s="1"/>
  <c r="G876" s="1"/>
  <c r="G877" s="1"/>
  <c r="G878" s="1"/>
  <c r="G879" s="1"/>
  <c r="G880" s="1"/>
  <c r="G881" s="1"/>
  <c r="G882" s="1"/>
  <c r="G883" s="1"/>
  <c r="G884" s="1"/>
  <c r="G885" s="1"/>
  <c r="G886" s="1"/>
  <c r="G887" s="1"/>
  <c r="G888" s="1"/>
  <c r="G889" s="1"/>
  <c r="G890" s="1"/>
  <c r="G891" s="1"/>
  <c r="G892" s="1"/>
  <c r="G893" s="1"/>
  <c r="G894" s="1"/>
  <c r="G895" s="1"/>
  <c r="G896" s="1"/>
  <c r="G897" s="1"/>
  <c r="G898" s="1"/>
  <c r="G899" s="1"/>
  <c r="G900" s="1"/>
  <c r="G901" s="1"/>
  <c r="G902" s="1"/>
  <c r="G903" s="1"/>
  <c r="G904" s="1"/>
  <c r="G905" s="1"/>
  <c r="G906" s="1"/>
  <c r="G907" s="1"/>
  <c r="G908" s="1"/>
  <c r="G909" s="1"/>
  <c r="G910" s="1"/>
  <c r="G911" s="1"/>
  <c r="G912" s="1"/>
  <c r="G913" s="1"/>
  <c r="G914" s="1"/>
  <c r="G915" s="1"/>
  <c r="G916" s="1"/>
  <c r="G917" s="1"/>
  <c r="G918" s="1"/>
  <c r="G919" s="1"/>
  <c r="G920" s="1"/>
  <c r="G921" s="1"/>
  <c r="G922" s="1"/>
  <c r="G923" s="1"/>
  <c r="G924" s="1"/>
  <c r="G925" s="1"/>
  <c r="G926" s="1"/>
  <c r="G927" s="1"/>
  <c r="G928" s="1"/>
  <c r="G929" s="1"/>
  <c r="G930" s="1"/>
  <c r="G931" s="1"/>
  <c r="G932" s="1"/>
  <c r="G933" s="1"/>
  <c r="G934" s="1"/>
  <c r="G935" s="1"/>
  <c r="G936" s="1"/>
  <c r="G937" s="1"/>
  <c r="G938" s="1"/>
  <c r="G939" s="1"/>
  <c r="G940" s="1"/>
  <c r="G941" s="1"/>
  <c r="G942" s="1"/>
  <c r="G943" s="1"/>
  <c r="G944" s="1"/>
  <c r="G945" s="1"/>
  <c r="G946" s="1"/>
  <c r="G947" s="1"/>
  <c r="G948" s="1"/>
  <c r="G949" s="1"/>
  <c r="G950" s="1"/>
  <c r="G951" s="1"/>
  <c r="G952" s="1"/>
  <c r="G953" s="1"/>
  <c r="G954" s="1"/>
  <c r="G955" s="1"/>
  <c r="G956" s="1"/>
  <c r="G957" s="1"/>
  <c r="G958" s="1"/>
  <c r="G959" s="1"/>
  <c r="G960" s="1"/>
  <c r="G961" s="1"/>
  <c r="G962" s="1"/>
  <c r="G963" s="1"/>
  <c r="G964" s="1"/>
  <c r="G965" s="1"/>
  <c r="G966" s="1"/>
  <c r="G967" s="1"/>
  <c r="G968" s="1"/>
  <c r="G969" s="1"/>
  <c r="G970" s="1"/>
  <c r="G971" s="1"/>
  <c r="G972" s="1"/>
  <c r="G973" s="1"/>
  <c r="G974" s="1"/>
  <c r="G975" s="1"/>
  <c r="G976" s="1"/>
  <c r="G977" s="1"/>
  <c r="G978" s="1"/>
  <c r="G979" s="1"/>
  <c r="G980" s="1"/>
  <c r="G981" s="1"/>
  <c r="G982" s="1"/>
  <c r="G983" s="1"/>
  <c r="G984" s="1"/>
  <c r="G985" s="1"/>
  <c r="G986" s="1"/>
  <c r="G987" s="1"/>
  <c r="G988" s="1"/>
  <c r="G989" s="1"/>
  <c r="G990" s="1"/>
  <c r="G991" s="1"/>
  <c r="G992" s="1"/>
  <c r="G993" s="1"/>
  <c r="G994" s="1"/>
  <c r="G995" s="1"/>
  <c r="G996" s="1"/>
  <c r="G997" s="1"/>
  <c r="G998" s="1"/>
  <c r="G999" s="1"/>
  <c r="G1000" s="1"/>
  <c r="G1001" s="1"/>
  <c r="G1002" s="1"/>
  <c r="G1003" s="1"/>
  <c r="G1004" s="1"/>
  <c r="G1005" s="1"/>
  <c r="G1006" s="1"/>
  <c r="G1007" s="1"/>
  <c r="G1008" s="1"/>
  <c r="G1009" s="1"/>
  <c r="G1010" s="1"/>
  <c r="G1011" s="1"/>
  <c r="G1012" s="1"/>
  <c r="G1013" s="1"/>
  <c r="G1014" s="1"/>
  <c r="G1015" s="1"/>
  <c r="G1016" s="1"/>
  <c r="G1017" s="1"/>
  <c r="G1018" s="1"/>
  <c r="G1019" s="1"/>
  <c r="G1020" s="1"/>
  <c r="G1021" s="1"/>
  <c r="G1022" s="1"/>
  <c r="G1023" s="1"/>
  <c r="G1024" s="1"/>
  <c r="G1025" s="1"/>
  <c r="G1026" s="1"/>
  <c r="G1027" s="1"/>
  <c r="G1028" s="1"/>
  <c r="G1029" s="1"/>
  <c r="G1030" s="1"/>
  <c r="G1031" s="1"/>
  <c r="G1032" s="1"/>
  <c r="G1033" s="1"/>
  <c r="G1034" s="1"/>
  <c r="G1035" s="1"/>
  <c r="G1036" s="1"/>
  <c r="G1037" s="1"/>
  <c r="G1038" s="1"/>
  <c r="G1039" s="1"/>
  <c r="G1040" s="1"/>
  <c r="G1041" s="1"/>
  <c r="G1042" s="1"/>
  <c r="G1043" s="1"/>
  <c r="G1044" s="1"/>
  <c r="G1045" s="1"/>
  <c r="G1046" s="1"/>
  <c r="G1047" s="1"/>
  <c r="G1048" s="1"/>
  <c r="G1049" s="1"/>
  <c r="G1050" s="1"/>
  <c r="G1051" s="1"/>
  <c r="G1052" s="1"/>
  <c r="G1053" s="1"/>
  <c r="G1054" s="1"/>
  <c r="G1055" s="1"/>
  <c r="G1056" s="1"/>
  <c r="G1057" s="1"/>
  <c r="G1058" s="1"/>
  <c r="G1059" s="1"/>
  <c r="G1060" s="1"/>
  <c r="G1061" s="1"/>
  <c r="G1062" s="1"/>
  <c r="G1063" s="1"/>
  <c r="G1064" s="1"/>
  <c r="G1065" s="1"/>
  <c r="G1066" s="1"/>
  <c r="G1067" s="1"/>
  <c r="G1068" s="1"/>
  <c r="G1069" s="1"/>
  <c r="G1070" s="1"/>
  <c r="G1071" s="1"/>
  <c r="G1072" s="1"/>
  <c r="G1073" s="1"/>
  <c r="G1074" s="1"/>
  <c r="G1075" s="1"/>
  <c r="G1076" s="1"/>
  <c r="G1077" s="1"/>
  <c r="G1078" s="1"/>
  <c r="G1079" s="1"/>
  <c r="G1080" s="1"/>
  <c r="G1081" s="1"/>
  <c r="G1082" s="1"/>
  <c r="G1083" s="1"/>
  <c r="G1084" s="1"/>
  <c r="G1085" s="1"/>
  <c r="G1086" s="1"/>
  <c r="G1087" s="1"/>
  <c r="G1088" s="1"/>
  <c r="G1089" s="1"/>
  <c r="G1090" s="1"/>
  <c r="G1091" s="1"/>
  <c r="G1092" s="1"/>
  <c r="G1093" s="1"/>
  <c r="G1094" s="1"/>
  <c r="G1095" s="1"/>
  <c r="G1096" s="1"/>
  <c r="G1097" s="1"/>
  <c r="G1098" s="1"/>
  <c r="G1099" s="1"/>
  <c r="G1100" s="1"/>
  <c r="G1101" s="1"/>
  <c r="G1102" s="1"/>
  <c r="G1103" s="1"/>
  <c r="G1104" s="1"/>
  <c r="G1105" s="1"/>
  <c r="G1106" s="1"/>
  <c r="G1107" s="1"/>
  <c r="G1108" s="1"/>
  <c r="G1109" s="1"/>
  <c r="G1110" s="1"/>
  <c r="G1111" s="1"/>
  <c r="G1112" s="1"/>
  <c r="G1113" s="1"/>
  <c r="G1114" s="1"/>
  <c r="G1115" s="1"/>
  <c r="G1116" s="1"/>
  <c r="G1117" s="1"/>
  <c r="G1118" s="1"/>
  <c r="G1119" s="1"/>
  <c r="G1120" s="1"/>
  <c r="G1121" s="1"/>
  <c r="G1122" s="1"/>
  <c r="G1123" s="1"/>
  <c r="G1124" s="1"/>
  <c r="G1125" s="1"/>
  <c r="G1126" s="1"/>
  <c r="G1127" s="1"/>
  <c r="G1128" s="1"/>
  <c r="G1129" s="1"/>
  <c r="G1130" s="1"/>
  <c r="G1131" s="1"/>
  <c r="G1132" s="1"/>
  <c r="G1133" s="1"/>
  <c r="G1134" s="1"/>
  <c r="G1135" s="1"/>
  <c r="G1136" s="1"/>
  <c r="G1137" s="1"/>
  <c r="G1138" s="1"/>
  <c r="G1139" s="1"/>
  <c r="G1140" s="1"/>
  <c r="G1141" s="1"/>
  <c r="G1142" s="1"/>
  <c r="G1143" s="1"/>
  <c r="G1144" s="1"/>
  <c r="G1145" s="1"/>
  <c r="G1146" s="1"/>
  <c r="G1147" s="1"/>
  <c r="G1148" s="1"/>
  <c r="G1149" s="1"/>
  <c r="G1150" s="1"/>
  <c r="G1151" s="1"/>
  <c r="G1152" s="1"/>
  <c r="G1153" s="1"/>
  <c r="G1154" s="1"/>
  <c r="G1155" s="1"/>
  <c r="G1156" s="1"/>
  <c r="G1157" s="1"/>
  <c r="G1158" s="1"/>
  <c r="G1159" s="1"/>
  <c r="G1160" s="1"/>
  <c r="G1161" s="1"/>
  <c r="G1162" s="1"/>
  <c r="G1163" s="1"/>
  <c r="G1164" s="1"/>
  <c r="G1165" s="1"/>
  <c r="G1166" s="1"/>
  <c r="G1167" s="1"/>
  <c r="G1168" s="1"/>
  <c r="G1169" s="1"/>
  <c r="G1170" s="1"/>
  <c r="G1171" s="1"/>
  <c r="G1172" s="1"/>
  <c r="G1173" s="1"/>
  <c r="G1174" s="1"/>
  <c r="G1175" s="1"/>
  <c r="G1176" s="1"/>
  <c r="G1177" s="1"/>
  <c r="G1178" s="1"/>
  <c r="G1179" s="1"/>
  <c r="G1180" s="1"/>
  <c r="G1181" s="1"/>
  <c r="G1182" s="1"/>
  <c r="G1183" s="1"/>
  <c r="G1184" s="1"/>
  <c r="G1185" s="1"/>
  <c r="G1186" s="1"/>
  <c r="G1187" s="1"/>
  <c r="G1188" s="1"/>
  <c r="G1189" s="1"/>
  <c r="G1190" s="1"/>
  <c r="G1191" s="1"/>
  <c r="G1192" s="1"/>
  <c r="G1193" s="1"/>
  <c r="G1194" s="1"/>
  <c r="G1195" s="1"/>
  <c r="G1196" s="1"/>
  <c r="G1197" s="1"/>
  <c r="G1198" s="1"/>
  <c r="G1199" s="1"/>
  <c r="G1200" s="1"/>
  <c r="G1201" s="1"/>
  <c r="G1202" s="1"/>
  <c r="G1203" s="1"/>
  <c r="G1204" s="1"/>
  <c r="G1205" s="1"/>
  <c r="G1206" s="1"/>
  <c r="G1207" s="1"/>
  <c r="G1208" s="1"/>
  <c r="G1209" s="1"/>
  <c r="G1210" s="1"/>
  <c r="G1211" s="1"/>
  <c r="G1212" s="1"/>
  <c r="G1213" s="1"/>
  <c r="G1214" s="1"/>
  <c r="G1215" s="1"/>
  <c r="G1216" s="1"/>
  <c r="G1217" s="1"/>
  <c r="G1218" s="1"/>
  <c r="G1219" s="1"/>
  <c r="G1220" s="1"/>
  <c r="G1221" s="1"/>
  <c r="G1222" s="1"/>
  <c r="G1223" s="1"/>
  <c r="G1224" s="1"/>
  <c r="G1225" s="1"/>
  <c r="G1226" s="1"/>
  <c r="G1227" s="1"/>
  <c r="G1228" s="1"/>
  <c r="G1229" s="1"/>
  <c r="G1230" s="1"/>
  <c r="G1231" s="1"/>
  <c r="G1232" s="1"/>
  <c r="G1233" s="1"/>
  <c r="G1234" s="1"/>
  <c r="G1235" s="1"/>
  <c r="G1236" s="1"/>
  <c r="G1237" s="1"/>
  <c r="G1238" s="1"/>
  <c r="G1239" s="1"/>
  <c r="G1240" s="1"/>
  <c r="G1241" s="1"/>
  <c r="G1242" s="1"/>
  <c r="G1243" s="1"/>
  <c r="G1244" s="1"/>
  <c r="G1245" s="1"/>
  <c r="G1246" s="1"/>
  <c r="G1247" s="1"/>
  <c r="G1248" s="1"/>
  <c r="G1249" s="1"/>
  <c r="G1250" s="1"/>
  <c r="G1251" s="1"/>
  <c r="G1252" s="1"/>
  <c r="G1253" s="1"/>
  <c r="G1254" s="1"/>
  <c r="G1255" s="1"/>
  <c r="G1256" s="1"/>
  <c r="G1257" s="1"/>
  <c r="G1258" s="1"/>
  <c r="G1259" s="1"/>
  <c r="G1260" s="1"/>
  <c r="G1261" s="1"/>
  <c r="G1262" s="1"/>
  <c r="G1263" s="1"/>
  <c r="G1264" s="1"/>
  <c r="G1265" s="1"/>
  <c r="G1266" s="1"/>
  <c r="G1267" s="1"/>
  <c r="G1268" s="1"/>
  <c r="G1269" s="1"/>
  <c r="G1270" s="1"/>
  <c r="G1271" s="1"/>
  <c r="G1272" s="1"/>
  <c r="G1273" s="1"/>
  <c r="G1274" s="1"/>
  <c r="G1275" s="1"/>
  <c r="G1276" s="1"/>
  <c r="G1277" s="1"/>
  <c r="G1278" s="1"/>
  <c r="G1279" s="1"/>
  <c r="G1280" s="1"/>
  <c r="G1281" s="1"/>
  <c r="G1282" s="1"/>
  <c r="G1283" s="1"/>
  <c r="G1284" s="1"/>
  <c r="G1285" s="1"/>
  <c r="G1286" s="1"/>
  <c r="G1287" s="1"/>
  <c r="G1288" s="1"/>
  <c r="G1289" s="1"/>
  <c r="G1290" s="1"/>
  <c r="G1291" s="1"/>
  <c r="G1292" s="1"/>
  <c r="G1293" s="1"/>
  <c r="G1294" s="1"/>
  <c r="G1295" s="1"/>
  <c r="G1296" s="1"/>
  <c r="G1297" s="1"/>
  <c r="G1298" s="1"/>
  <c r="G1299" s="1"/>
  <c r="G1300" s="1"/>
  <c r="G1301" s="1"/>
  <c r="G1302" s="1"/>
  <c r="G1303" s="1"/>
  <c r="G1304" s="1"/>
  <c r="G1305" s="1"/>
  <c r="G1306" s="1"/>
  <c r="G1307" s="1"/>
  <c r="G1308" s="1"/>
  <c r="G1309" s="1"/>
  <c r="G1310" s="1"/>
  <c r="G1311" s="1"/>
  <c r="G1312" s="1"/>
  <c r="G1313" s="1"/>
  <c r="G1314" s="1"/>
  <c r="G1315" s="1"/>
  <c r="G1316" s="1"/>
  <c r="G1317" s="1"/>
  <c r="G1318" s="1"/>
  <c r="G1319" s="1"/>
  <c r="G1320" s="1"/>
  <c r="G1321" s="1"/>
  <c r="G1322" s="1"/>
  <c r="G1323" s="1"/>
  <c r="G1324" s="1"/>
  <c r="G1325" s="1"/>
  <c r="G1326" s="1"/>
  <c r="G1327" s="1"/>
  <c r="G1328" s="1"/>
  <c r="G1329" s="1"/>
  <c r="G1330" s="1"/>
  <c r="G1331" s="1"/>
  <c r="G1332" s="1"/>
  <c r="G1333" s="1"/>
  <c r="G1334" s="1"/>
  <c r="G1335" s="1"/>
  <c r="G1336" s="1"/>
  <c r="G1337" s="1"/>
  <c r="G1338" s="1"/>
  <c r="G1339" s="1"/>
  <c r="G1340" s="1"/>
  <c r="G1341" s="1"/>
  <c r="G1342" s="1"/>
  <c r="G1343" s="1"/>
  <c r="G1344" s="1"/>
  <c r="G1345" s="1"/>
  <c r="G1346" s="1"/>
  <c r="G1347" s="1"/>
  <c r="G1348" s="1"/>
  <c r="G1349" s="1"/>
  <c r="G1350" s="1"/>
  <c r="G1351" s="1"/>
  <c r="G1352" s="1"/>
  <c r="G1353" s="1"/>
  <c r="G1354" s="1"/>
  <c r="G1355" s="1"/>
  <c r="G1356" s="1"/>
  <c r="G1357" s="1"/>
  <c r="G1358" s="1"/>
  <c r="G1359" s="1"/>
  <c r="G1360" s="1"/>
  <c r="G1361" s="1"/>
  <c r="G1362" s="1"/>
  <c r="G1363" s="1"/>
  <c r="G1364" s="1"/>
  <c r="G1365" s="1"/>
  <c r="G1366" s="1"/>
  <c r="G1367" s="1"/>
  <c r="G1368" s="1"/>
  <c r="G1369" s="1"/>
  <c r="G1370" s="1"/>
  <c r="G1371" s="1"/>
  <c r="G1372" s="1"/>
  <c r="G1373" s="1"/>
  <c r="G1374" s="1"/>
  <c r="G1375" s="1"/>
  <c r="G1376" s="1"/>
  <c r="G1377" s="1"/>
  <c r="G1378" s="1"/>
  <c r="G1379" s="1"/>
  <c r="G1380" s="1"/>
  <c r="G1381" s="1"/>
  <c r="G1382" s="1"/>
  <c r="G1383" s="1"/>
  <c r="G1384" s="1"/>
  <c r="G1385" s="1"/>
  <c r="G1386" s="1"/>
  <c r="G1387" s="1"/>
  <c r="G1388" s="1"/>
  <c r="G1389" s="1"/>
  <c r="G1390" s="1"/>
  <c r="G1391" s="1"/>
  <c r="G1392" s="1"/>
  <c r="G1393" s="1"/>
  <c r="G1394" s="1"/>
  <c r="G1395" s="1"/>
  <c r="G1396" s="1"/>
  <c r="G1397" s="1"/>
  <c r="G1398" s="1"/>
  <c r="G1399" s="1"/>
  <c r="G1400" s="1"/>
  <c r="G1401" s="1"/>
  <c r="G1402" s="1"/>
  <c r="G1403" s="1"/>
  <c r="G1404" s="1"/>
  <c r="G1405" s="1"/>
  <c r="G1406" s="1"/>
  <c r="G1407" s="1"/>
  <c r="G1408" s="1"/>
  <c r="G1409" s="1"/>
  <c r="G1410" s="1"/>
  <c r="G1411" s="1"/>
  <c r="G1412" s="1"/>
  <c r="G1413" s="1"/>
  <c r="G1414" s="1"/>
  <c r="G1415" s="1"/>
  <c r="G1416" s="1"/>
  <c r="G1417" s="1"/>
  <c r="G1418" s="1"/>
  <c r="G1419" s="1"/>
  <c r="G1420" s="1"/>
  <c r="G1421" s="1"/>
  <c r="G1422" s="1"/>
  <c r="G1423" s="1"/>
  <c r="G1424" s="1"/>
  <c r="G1425" s="1"/>
  <c r="G1426" s="1"/>
  <c r="G1427" s="1"/>
  <c r="G1428" s="1"/>
  <c r="G1429" s="1"/>
  <c r="G1430" s="1"/>
  <c r="G1431" s="1"/>
  <c r="G1432" s="1"/>
  <c r="G1433" s="1"/>
  <c r="G1434" s="1"/>
  <c r="G1435" s="1"/>
  <c r="G1436" s="1"/>
  <c r="G1437" s="1"/>
  <c r="G1438" s="1"/>
  <c r="G1439" s="1"/>
  <c r="G1440" s="1"/>
  <c r="G1441" s="1"/>
  <c r="G1442" s="1"/>
  <c r="G1443" s="1"/>
  <c r="G1444" s="1"/>
  <c r="G1445" s="1"/>
  <c r="G1446" s="1"/>
  <c r="G1447" s="1"/>
  <c r="G1448" s="1"/>
  <c r="G1449" s="1"/>
  <c r="G1450" s="1"/>
  <c r="G1451" s="1"/>
  <c r="G1452" s="1"/>
  <c r="G1453" s="1"/>
  <c r="G1454" s="1"/>
  <c r="G1455" s="1"/>
  <c r="G1456" s="1"/>
  <c r="G1457" s="1"/>
  <c r="G1458" s="1"/>
  <c r="G1459" s="1"/>
  <c r="G1460" s="1"/>
  <c r="G1461" s="1"/>
  <c r="G1462" s="1"/>
  <c r="G1463" s="1"/>
  <c r="G1464" s="1"/>
  <c r="G1465" s="1"/>
  <c r="G1466" s="1"/>
  <c r="G1467" s="1"/>
  <c r="G1468" s="1"/>
  <c r="G1469" s="1"/>
  <c r="G1470" s="1"/>
  <c r="G1471" s="1"/>
  <c r="G1472" s="1"/>
  <c r="G1473" s="1"/>
  <c r="G1474" s="1"/>
  <c r="G1475" s="1"/>
  <c r="G1476" s="1"/>
  <c r="G1477" s="1"/>
  <c r="G1478" s="1"/>
  <c r="G1479" s="1"/>
  <c r="G1480" s="1"/>
  <c r="G1481" s="1"/>
  <c r="G1482" s="1"/>
  <c r="G1483" s="1"/>
  <c r="G1484" s="1"/>
  <c r="G1485" s="1"/>
  <c r="G1486" s="1"/>
  <c r="G1487" s="1"/>
  <c r="G1488" s="1"/>
  <c r="G1489" s="1"/>
  <c r="G1490" s="1"/>
  <c r="G1491" s="1"/>
  <c r="G1492" s="1"/>
  <c r="G1493" s="1"/>
  <c r="G1494" s="1"/>
  <c r="G1495" s="1"/>
  <c r="G1496" s="1"/>
  <c r="G1497" s="1"/>
  <c r="G1498" s="1"/>
  <c r="G1499" s="1"/>
  <c r="G1500" s="1"/>
  <c r="G1501" s="1"/>
  <c r="G1502" s="1"/>
  <c r="G1503" s="1"/>
  <c r="G1504" s="1"/>
  <c r="G1505" s="1"/>
  <c r="G1506" s="1"/>
  <c r="G1507" s="1"/>
  <c r="G1508" s="1"/>
  <c r="G1509" s="1"/>
  <c r="G1510" s="1"/>
  <c r="G1511" s="1"/>
  <c r="G1512" s="1"/>
  <c r="G1513" s="1"/>
  <c r="G1514" s="1"/>
  <c r="G1515" s="1"/>
  <c r="G1516" s="1"/>
  <c r="G1517" s="1"/>
  <c r="G1518" s="1"/>
  <c r="G1519" s="1"/>
  <c r="G1520" s="1"/>
  <c r="G1521" s="1"/>
  <c r="G1522" s="1"/>
  <c r="G1523" s="1"/>
  <c r="G1524" s="1"/>
  <c r="G1525" s="1"/>
  <c r="G1526" s="1"/>
  <c r="G1527" s="1"/>
  <c r="G1528" s="1"/>
  <c r="G1529" s="1"/>
  <c r="G1530" s="1"/>
  <c r="G1531" s="1"/>
  <c r="G1532" s="1"/>
  <c r="G1533" s="1"/>
  <c r="G1534" s="1"/>
  <c r="G1535" s="1"/>
  <c r="G1536" s="1"/>
  <c r="G1537" s="1"/>
  <c r="G1538" s="1"/>
  <c r="G1539" s="1"/>
  <c r="G1540" s="1"/>
  <c r="G1541" s="1"/>
  <c r="G1542" s="1"/>
  <c r="G1543" s="1"/>
  <c r="G1544" s="1"/>
  <c r="G1545" s="1"/>
  <c r="G1546" s="1"/>
  <c r="G1547" s="1"/>
  <c r="G1548" s="1"/>
  <c r="G1549" s="1"/>
  <c r="G1550" s="1"/>
  <c r="G1551" s="1"/>
  <c r="G1552" s="1"/>
  <c r="G1553" s="1"/>
  <c r="G1554" s="1"/>
  <c r="G1555" s="1"/>
  <c r="G1556" s="1"/>
  <c r="G1557" s="1"/>
  <c r="G1558" s="1"/>
  <c r="G1559" s="1"/>
  <c r="G1560" s="1"/>
  <c r="G1561" s="1"/>
  <c r="G1562" s="1"/>
  <c r="G1563" s="1"/>
  <c r="G1564" s="1"/>
  <c r="G1565" s="1"/>
  <c r="G1566" s="1"/>
  <c r="G1567" s="1"/>
  <c r="G1568" s="1"/>
  <c r="G1569" s="1"/>
  <c r="G1570" s="1"/>
  <c r="G1571" s="1"/>
  <c r="G1572" s="1"/>
  <c r="G1573" s="1"/>
  <c r="G1574" s="1"/>
  <c r="G1575" s="1"/>
  <c r="G1576" s="1"/>
  <c r="G1577" s="1"/>
  <c r="G1578" s="1"/>
  <c r="G1579" s="1"/>
  <c r="G1580" s="1"/>
  <c r="G1581" s="1"/>
  <c r="G1582" s="1"/>
  <c r="G1583" s="1"/>
  <c r="G1584" s="1"/>
  <c r="G1585" s="1"/>
  <c r="G1586" s="1"/>
  <c r="G1587" s="1"/>
  <c r="G1588" s="1"/>
  <c r="G1589" s="1"/>
  <c r="G1590" s="1"/>
  <c r="G1591" s="1"/>
  <c r="G1592" s="1"/>
  <c r="G1593" s="1"/>
  <c r="G1594" s="1"/>
  <c r="G1595" s="1"/>
  <c r="G1596" s="1"/>
  <c r="G1597" s="1"/>
  <c r="G1598" s="1"/>
  <c r="G1599" s="1"/>
  <c r="G1600" s="1"/>
  <c r="G1601" s="1"/>
  <c r="G1602" s="1"/>
  <c r="G1603" s="1"/>
  <c r="G1604" s="1"/>
  <c r="G1605" s="1"/>
  <c r="G1606" s="1"/>
  <c r="G1607" s="1"/>
  <c r="G1608" s="1"/>
  <c r="G1609" s="1"/>
  <c r="G1610" s="1"/>
  <c r="G1611" s="1"/>
  <c r="G1612" s="1"/>
  <c r="G1613" s="1"/>
  <c r="G1614" s="1"/>
  <c r="G1615" s="1"/>
  <c r="G1616" s="1"/>
  <c r="G1617" s="1"/>
  <c r="G1618" s="1"/>
  <c r="G1619" s="1"/>
  <c r="G1620" s="1"/>
  <c r="G1621" s="1"/>
  <c r="G1622" s="1"/>
  <c r="G1623" s="1"/>
  <c r="G1624" s="1"/>
  <c r="G1625" s="1"/>
  <c r="G1626" s="1"/>
  <c r="G1627" s="1"/>
  <c r="G1628" s="1"/>
  <c r="G1629" s="1"/>
  <c r="G1630" s="1"/>
  <c r="G1631" s="1"/>
  <c r="G1632" s="1"/>
  <c r="G1633" s="1"/>
  <c r="G1634" s="1"/>
  <c r="G1635" s="1"/>
  <c r="G1636" s="1"/>
  <c r="G1637" s="1"/>
  <c r="G1638" s="1"/>
  <c r="G1639" s="1"/>
  <c r="G1640" s="1"/>
  <c r="G1641" s="1"/>
  <c r="G1642" s="1"/>
  <c r="G1643" s="1"/>
  <c r="G1644" s="1"/>
  <c r="G1645" s="1"/>
  <c r="G1646" s="1"/>
  <c r="G1647" s="1"/>
  <c r="G1648" s="1"/>
  <c r="G1649" s="1"/>
  <c r="G1650" s="1"/>
  <c r="G1651" s="1"/>
  <c r="G1652" s="1"/>
  <c r="G1653" s="1"/>
  <c r="G1654" s="1"/>
  <c r="G1655" s="1"/>
  <c r="G1656" s="1"/>
  <c r="G1657" s="1"/>
  <c r="G1658" s="1"/>
  <c r="G1659" s="1"/>
  <c r="G1660" s="1"/>
  <c r="G1661" s="1"/>
  <c r="G1662" s="1"/>
  <c r="G1663" s="1"/>
  <c r="G1664" s="1"/>
  <c r="G1665" s="1"/>
  <c r="G1666" s="1"/>
  <c r="G1667" s="1"/>
  <c r="G1668" s="1"/>
  <c r="G1669" s="1"/>
  <c r="G1670" s="1"/>
  <c r="G1671" s="1"/>
  <c r="G1672" s="1"/>
  <c r="G1673" s="1"/>
  <c r="G1674" s="1"/>
  <c r="G1675" s="1"/>
  <c r="G1676" s="1"/>
  <c r="G1677" s="1"/>
  <c r="G1678" s="1"/>
  <c r="G1679" s="1"/>
  <c r="G1680" s="1"/>
  <c r="G1681" s="1"/>
  <c r="G1682" s="1"/>
  <c r="G1683" s="1"/>
  <c r="G1684" s="1"/>
  <c r="G1685" s="1"/>
  <c r="G1686" s="1"/>
  <c r="G1687" s="1"/>
  <c r="G1688" s="1"/>
  <c r="G1689" s="1"/>
  <c r="G1690" s="1"/>
  <c r="G1691" s="1"/>
  <c r="G1692" s="1"/>
  <c r="G1693" s="1"/>
  <c r="G1694" s="1"/>
  <c r="G1695" s="1"/>
  <c r="G1696" s="1"/>
  <c r="G1697" s="1"/>
  <c r="G1698" s="1"/>
  <c r="G1699" s="1"/>
  <c r="G1700" s="1"/>
  <c r="G1701" s="1"/>
  <c r="G1702" s="1"/>
  <c r="G1703" s="1"/>
  <c r="G1704" s="1"/>
  <c r="G1705" s="1"/>
  <c r="G1706" s="1"/>
  <c r="G1707" s="1"/>
  <c r="G1708" s="1"/>
  <c r="G1709" s="1"/>
  <c r="G1710" s="1"/>
  <c r="G1711" s="1"/>
  <c r="G1712" s="1"/>
  <c r="G1713" s="1"/>
  <c r="G1714" s="1"/>
  <c r="G1715" s="1"/>
  <c r="G1716" s="1"/>
  <c r="G1717" s="1"/>
  <c r="G1718" s="1"/>
  <c r="G1719" s="1"/>
  <c r="G1720" s="1"/>
  <c r="G1721" s="1"/>
  <c r="G1722" s="1"/>
  <c r="G1723" s="1"/>
  <c r="G1724" s="1"/>
  <c r="G1725" s="1"/>
  <c r="G1726" s="1"/>
  <c r="G1727" s="1"/>
  <c r="G1728" s="1"/>
  <c r="G1729" s="1"/>
  <c r="G1730" s="1"/>
  <c r="G1731" s="1"/>
  <c r="G1732" s="1"/>
  <c r="G1733" s="1"/>
  <c r="G1734" s="1"/>
  <c r="G1735" s="1"/>
  <c r="G1736" s="1"/>
  <c r="G1737" s="1"/>
  <c r="G1738" s="1"/>
  <c r="G1739" s="1"/>
  <c r="G1740" s="1"/>
  <c r="G1741" s="1"/>
  <c r="G1742" s="1"/>
  <c r="G1743" s="1"/>
  <c r="G1744" s="1"/>
  <c r="G1745" s="1"/>
  <c r="G1746" s="1"/>
  <c r="G1747" s="1"/>
  <c r="G1748" s="1"/>
  <c r="G1749" s="1"/>
  <c r="G1750" s="1"/>
  <c r="G1751" s="1"/>
  <c r="G1752" s="1"/>
  <c r="G1753" s="1"/>
  <c r="G1754" s="1"/>
  <c r="G1755" s="1"/>
  <c r="G1756" s="1"/>
  <c r="G1757" s="1"/>
  <c r="G1758" s="1"/>
  <c r="G1759" s="1"/>
  <c r="G1760" s="1"/>
  <c r="G1761" s="1"/>
  <c r="G1762" s="1"/>
  <c r="G1763" s="1"/>
  <c r="G1764" s="1"/>
  <c r="G1765" s="1"/>
  <c r="G1766" s="1"/>
  <c r="G1767" s="1"/>
  <c r="G1768" s="1"/>
  <c r="G1769" s="1"/>
  <c r="G1770" s="1"/>
  <c r="G1771" s="1"/>
  <c r="G1772" s="1"/>
  <c r="G1773" s="1"/>
  <c r="G1774" s="1"/>
  <c r="G1775" s="1"/>
  <c r="G1776" s="1"/>
  <c r="G1777" s="1"/>
  <c r="G1778" s="1"/>
  <c r="G1779" s="1"/>
  <c r="G1780" s="1"/>
  <c r="G1781" s="1"/>
  <c r="G1782" s="1"/>
  <c r="G1783" s="1"/>
  <c r="G1784" s="1"/>
  <c r="G1785" s="1"/>
  <c r="G1786" s="1"/>
  <c r="G1787" s="1"/>
  <c r="G1788" s="1"/>
  <c r="G1789" s="1"/>
  <c r="G1790" s="1"/>
  <c r="G1791" s="1"/>
  <c r="G1792" s="1"/>
  <c r="G1793" s="1"/>
  <c r="G1794" s="1"/>
  <c r="G1795" s="1"/>
  <c r="G1796" s="1"/>
  <c r="G1797" s="1"/>
  <c r="G1798" s="1"/>
  <c r="G1799" s="1"/>
  <c r="G1800" s="1"/>
  <c r="G1801" s="1"/>
  <c r="G1802" s="1"/>
  <c r="G1803" s="1"/>
  <c r="G1804" s="1"/>
  <c r="G1805" s="1"/>
  <c r="G1806" s="1"/>
  <c r="G1807" s="1"/>
  <c r="G1808" s="1"/>
  <c r="G1809" s="1"/>
  <c r="G1810" s="1"/>
  <c r="G1811" s="1"/>
  <c r="G1812" s="1"/>
  <c r="G1813" s="1"/>
  <c r="G1814" s="1"/>
  <c r="G1815" s="1"/>
  <c r="G1816" s="1"/>
  <c r="G1817" s="1"/>
  <c r="G1818" s="1"/>
  <c r="G1819" s="1"/>
  <c r="G1820" s="1"/>
  <c r="G1821" s="1"/>
  <c r="G1822" s="1"/>
  <c r="G1823" s="1"/>
  <c r="G1824" s="1"/>
  <c r="G1825" s="1"/>
  <c r="G1826" s="1"/>
  <c r="G1827" s="1"/>
  <c r="G1828" s="1"/>
  <c r="G1829" s="1"/>
  <c r="G1830" s="1"/>
  <c r="G1831" s="1"/>
  <c r="G1832" s="1"/>
  <c r="G1833" s="1"/>
  <c r="G1834" s="1"/>
  <c r="G1835" s="1"/>
  <c r="G1836" s="1"/>
  <c r="G1837" s="1"/>
  <c r="G1838" s="1"/>
  <c r="G1839" s="1"/>
  <c r="G1840" s="1"/>
  <c r="G1841" s="1"/>
  <c r="G1842" s="1"/>
  <c r="G1843" s="1"/>
  <c r="G1844" s="1"/>
  <c r="G1845" s="1"/>
  <c r="G1846" s="1"/>
  <c r="G1847" s="1"/>
  <c r="G1848" s="1"/>
  <c r="G1849" s="1"/>
  <c r="G1850" s="1"/>
  <c r="G1851" s="1"/>
  <c r="G1852" s="1"/>
  <c r="G1853" s="1"/>
  <c r="G1854" s="1"/>
  <c r="G1855" s="1"/>
  <c r="G1856" s="1"/>
  <c r="G1857" s="1"/>
  <c r="G1858" s="1"/>
  <c r="G1859" s="1"/>
  <c r="G1860" s="1"/>
  <c r="G1861" s="1"/>
  <c r="G1862" s="1"/>
  <c r="G1863" s="1"/>
  <c r="G1864" s="1"/>
  <c r="G1865" s="1"/>
  <c r="G1866" s="1"/>
  <c r="G1867" s="1"/>
  <c r="G1868" s="1"/>
  <c r="G1869" s="1"/>
  <c r="G1870" s="1"/>
  <c r="G1871" s="1"/>
  <c r="G1872" s="1"/>
  <c r="G1873" s="1"/>
  <c r="G1874" s="1"/>
  <c r="G1875" s="1"/>
  <c r="G1876" s="1"/>
  <c r="G1877" s="1"/>
  <c r="G1878" s="1"/>
  <c r="G1879" s="1"/>
  <c r="G1880" s="1"/>
  <c r="G1881" s="1"/>
  <c r="G1882" s="1"/>
  <c r="G1883" s="1"/>
  <c r="G1884" s="1"/>
  <c r="G1885" s="1"/>
  <c r="G1886" s="1"/>
  <c r="G1887" s="1"/>
  <c r="G1888" s="1"/>
  <c r="G1889" s="1"/>
  <c r="G1890" s="1"/>
  <c r="G1891" s="1"/>
  <c r="G1892" s="1"/>
  <c r="G1893" s="1"/>
  <c r="G1894" s="1"/>
  <c r="G1895" s="1"/>
  <c r="G1896" s="1"/>
  <c r="G1897" s="1"/>
  <c r="G1898" s="1"/>
  <c r="G1899" s="1"/>
  <c r="G1900" s="1"/>
  <c r="G1901" s="1"/>
  <c r="G1902" s="1"/>
  <c r="G1903" s="1"/>
  <c r="G1904" s="1"/>
  <c r="G1905" s="1"/>
  <c r="G1906" s="1"/>
  <c r="G1907" s="1"/>
  <c r="G1908" s="1"/>
  <c r="G1909" s="1"/>
  <c r="G1910" s="1"/>
  <c r="G1911" s="1"/>
  <c r="G1912" s="1"/>
  <c r="G1913" s="1"/>
  <c r="G1914" s="1"/>
  <c r="G1915" s="1"/>
  <c r="G1916" s="1"/>
  <c r="G1917" s="1"/>
  <c r="G1918" s="1"/>
  <c r="G1919" s="1"/>
  <c r="G1920" s="1"/>
  <c r="G1921" s="1"/>
  <c r="G1922" s="1"/>
  <c r="G1923" s="1"/>
  <c r="G1924" s="1"/>
  <c r="G1925" s="1"/>
  <c r="G1926" s="1"/>
  <c r="G1927" s="1"/>
  <c r="G1928" s="1"/>
  <c r="G1929" s="1"/>
  <c r="G1930" s="1"/>
  <c r="G1931" s="1"/>
  <c r="G1932" s="1"/>
  <c r="G1933" s="1"/>
  <c r="G1934" s="1"/>
  <c r="G1935" s="1"/>
  <c r="G1936" s="1"/>
  <c r="G1937" s="1"/>
  <c r="G1938" s="1"/>
  <c r="G1939" s="1"/>
  <c r="G1940" s="1"/>
  <c r="G1941" s="1"/>
  <c r="G1942" s="1"/>
  <c r="G1943" s="1"/>
  <c r="G1944" s="1"/>
  <c r="G1945" s="1"/>
  <c r="G1946" s="1"/>
  <c r="G1947" s="1"/>
  <c r="G1948" s="1"/>
  <c r="G1949" s="1"/>
  <c r="G1950" s="1"/>
  <c r="G1951" s="1"/>
  <c r="G1952" s="1"/>
  <c r="G1953" s="1"/>
  <c r="G1954" s="1"/>
  <c r="G1955" s="1"/>
  <c r="G1956" s="1"/>
  <c r="G1957" s="1"/>
  <c r="G1958" s="1"/>
  <c r="G1959" s="1"/>
  <c r="G1960" s="1"/>
  <c r="G1961" s="1"/>
  <c r="G1962" s="1"/>
  <c r="G1963" s="1"/>
  <c r="G1964" s="1"/>
  <c r="G1965" s="1"/>
  <c r="G1966" s="1"/>
  <c r="G1967" s="1"/>
  <c r="G1968" s="1"/>
  <c r="G1969" s="1"/>
  <c r="G1970" s="1"/>
  <c r="G1971" s="1"/>
  <c r="G1972" s="1"/>
  <c r="G1973" s="1"/>
  <c r="G1974" s="1"/>
  <c r="G1975" s="1"/>
  <c r="G1976" s="1"/>
  <c r="G1977" s="1"/>
  <c r="G1978" s="1"/>
  <c r="G1979" s="1"/>
  <c r="G1980" s="1"/>
  <c r="G1981" s="1"/>
  <c r="G1982" s="1"/>
  <c r="G1983" s="1"/>
  <c r="G1984" s="1"/>
  <c r="G1985" s="1"/>
  <c r="G1986" s="1"/>
  <c r="G1987" s="1"/>
  <c r="G1988" s="1"/>
  <c r="G1989" s="1"/>
  <c r="G1990" s="1"/>
  <c r="G1991" s="1"/>
  <c r="G1992" s="1"/>
  <c r="G1993" s="1"/>
  <c r="G1994" s="1"/>
  <c r="G1995" s="1"/>
  <c r="G1996" s="1"/>
  <c r="G1997" s="1"/>
  <c r="G1998" s="1"/>
  <c r="G1999" s="1"/>
  <c r="G2000" s="1"/>
  <c r="G2001" s="1"/>
  <c r="G2002" s="1"/>
  <c r="G2003" s="1"/>
  <c r="G2004" s="1"/>
  <c r="G2005" s="1"/>
  <c r="G2006" s="1"/>
  <c r="G2007" s="1"/>
  <c r="G2008" s="1"/>
  <c r="G2009" s="1"/>
  <c r="G2010" s="1"/>
  <c r="G2011" s="1"/>
  <c r="G2012" s="1"/>
  <c r="G2013" s="1"/>
  <c r="G2014" s="1"/>
  <c r="G2015" s="1"/>
  <c r="G2016" s="1"/>
  <c r="G2017" s="1"/>
  <c r="G2018" s="1"/>
  <c r="G2019" s="1"/>
  <c r="G2020" s="1"/>
  <c r="G2021" s="1"/>
  <c r="G2022" s="1"/>
  <c r="G2023" s="1"/>
  <c r="G2024" s="1"/>
  <c r="G2025" s="1"/>
  <c r="G2026" s="1"/>
  <c r="G2027" s="1"/>
  <c r="G2028" s="1"/>
  <c r="G2029" s="1"/>
  <c r="G2030" s="1"/>
  <c r="G2031" s="1"/>
  <c r="G2032" s="1"/>
  <c r="G2033" s="1"/>
  <c r="G2034" s="1"/>
  <c r="G2035" s="1"/>
  <c r="G2036" s="1"/>
  <c r="G2037" s="1"/>
  <c r="G2038" s="1"/>
  <c r="G2039" s="1"/>
  <c r="G2040" s="1"/>
  <c r="G2041" s="1"/>
  <c r="G2042" s="1"/>
  <c r="G2043" s="1"/>
  <c r="G2044" s="1"/>
  <c r="G2045" s="1"/>
  <c r="G2046" s="1"/>
  <c r="G2047" s="1"/>
  <c r="G2048" s="1"/>
  <c r="G2049" s="1"/>
  <c r="G2050" s="1"/>
  <c r="G2051" s="1"/>
  <c r="G2052" s="1"/>
  <c r="G2053" s="1"/>
  <c r="G2054" s="1"/>
  <c r="G2055" s="1"/>
  <c r="G2056" s="1"/>
  <c r="G2057" s="1"/>
  <c r="G2058" s="1"/>
  <c r="G2059" s="1"/>
  <c r="G2060" s="1"/>
  <c r="G2061" s="1"/>
  <c r="G2062" s="1"/>
  <c r="G2063" s="1"/>
  <c r="G2064" s="1"/>
  <c r="G2065" s="1"/>
  <c r="G2066" s="1"/>
  <c r="G2067" s="1"/>
  <c r="G2068" s="1"/>
  <c r="G2069" s="1"/>
  <c r="G2070" s="1"/>
  <c r="G2071" s="1"/>
  <c r="G2072" s="1"/>
  <c r="G2073" s="1"/>
  <c r="G2074" s="1"/>
  <c r="G2075" s="1"/>
  <c r="G2076" s="1"/>
  <c r="G2077" s="1"/>
  <c r="G2078" s="1"/>
  <c r="G2079" s="1"/>
  <c r="G2080" s="1"/>
  <c r="G2081" s="1"/>
  <c r="G2082" s="1"/>
  <c r="G2083" s="1"/>
  <c r="G2084" s="1"/>
  <c r="G2085" s="1"/>
  <c r="G2086" s="1"/>
  <c r="G2087" s="1"/>
  <c r="G2088" s="1"/>
  <c r="G2089" s="1"/>
  <c r="G2090" s="1"/>
  <c r="G2091" s="1"/>
  <c r="G2092" s="1"/>
  <c r="G2093" s="1"/>
  <c r="G2094" s="1"/>
  <c r="G2095" s="1"/>
  <c r="G2096" s="1"/>
  <c r="G2097" s="1"/>
  <c r="G2098" s="1"/>
  <c r="G2099" s="1"/>
  <c r="G2100" s="1"/>
  <c r="G2101" s="1"/>
  <c r="G2102" s="1"/>
  <c r="G2103" s="1"/>
  <c r="G2104" s="1"/>
  <c r="G2105" s="1"/>
  <c r="G2106" s="1"/>
  <c r="G2107" s="1"/>
  <c r="G2108" s="1"/>
  <c r="G2109" s="1"/>
  <c r="G2110" s="1"/>
  <c r="G2111" s="1"/>
  <c r="G2112" s="1"/>
  <c r="G2113" s="1"/>
  <c r="G2114" s="1"/>
  <c r="G2115" s="1"/>
  <c r="G2116" s="1"/>
  <c r="G2117" s="1"/>
  <c r="G2118" s="1"/>
  <c r="G2119" s="1"/>
  <c r="G2120" s="1"/>
  <c r="G2121" s="1"/>
  <c r="G2122" s="1"/>
  <c r="G2123" s="1"/>
  <c r="G2124" s="1"/>
  <c r="G2125" s="1"/>
  <c r="G2126" s="1"/>
  <c r="G2127" s="1"/>
  <c r="G2128" s="1"/>
  <c r="G2129" s="1"/>
  <c r="G2130" s="1"/>
  <c r="G2131" s="1"/>
  <c r="G2132" s="1"/>
  <c r="G2133" s="1"/>
  <c r="G2134" s="1"/>
  <c r="G2135" s="1"/>
  <c r="G2136" s="1"/>
  <c r="G2137" s="1"/>
  <c r="G2138" s="1"/>
  <c r="G2139" s="1"/>
  <c r="G2140" s="1"/>
  <c r="G2141" s="1"/>
  <c r="G2142" s="1"/>
  <c r="G2143" s="1"/>
  <c r="G2144" s="1"/>
  <c r="G2145" s="1"/>
  <c r="G2146" s="1"/>
  <c r="G2147" s="1"/>
  <c r="G2148" s="1"/>
  <c r="G2149" s="1"/>
  <c r="G2150" s="1"/>
  <c r="G2151" s="1"/>
  <c r="G2152" s="1"/>
  <c r="G2153" s="1"/>
  <c r="G2154" s="1"/>
  <c r="G2155" s="1"/>
  <c r="G2156" s="1"/>
  <c r="G2157" s="1"/>
  <c r="G2158" s="1"/>
  <c r="G2159" s="1"/>
  <c r="G2160" s="1"/>
  <c r="G2161" s="1"/>
  <c r="G2162" s="1"/>
  <c r="G2163" s="1"/>
  <c r="G2164" s="1"/>
  <c r="G2165" s="1"/>
  <c r="G2166" s="1"/>
  <c r="G2167" s="1"/>
  <c r="G2168" s="1"/>
  <c r="G2169" s="1"/>
  <c r="G2170" s="1"/>
  <c r="G2171" s="1"/>
  <c r="G2172" s="1"/>
  <c r="G2173" s="1"/>
  <c r="G2174" s="1"/>
  <c r="G2175" s="1"/>
  <c r="G2176" s="1"/>
  <c r="G2177" s="1"/>
  <c r="G2178" s="1"/>
  <c r="G2179" s="1"/>
  <c r="G2180" s="1"/>
  <c r="G2181" s="1"/>
  <c r="G2182" s="1"/>
  <c r="G2183" s="1"/>
  <c r="G2184" s="1"/>
  <c r="G2185" s="1"/>
  <c r="G2186" s="1"/>
  <c r="G2187" s="1"/>
  <c r="G2188" s="1"/>
  <c r="G2189" s="1"/>
  <c r="G2190" s="1"/>
  <c r="G2191" s="1"/>
  <c r="G2192" s="1"/>
  <c r="G2193" s="1"/>
  <c r="G2194" s="1"/>
  <c r="G2195" s="1"/>
  <c r="G2196" s="1"/>
  <c r="G2197" s="1"/>
  <c r="G2198" s="1"/>
  <c r="G2199" s="1"/>
  <c r="G2200" s="1"/>
  <c r="G2201" s="1"/>
  <c r="G2202" s="1"/>
  <c r="G2203" s="1"/>
  <c r="G2204" s="1"/>
  <c r="G2205" s="1"/>
  <c r="G2206" s="1"/>
  <c r="G2207" s="1"/>
  <c r="G2208" s="1"/>
  <c r="G2209" s="1"/>
  <c r="G2210" s="1"/>
  <c r="G2211" s="1"/>
  <c r="G2212" s="1"/>
  <c r="G2213" s="1"/>
  <c r="G2214" s="1"/>
  <c r="G2215" s="1"/>
  <c r="G2216" s="1"/>
  <c r="G2217" s="1"/>
  <c r="G2218" s="1"/>
  <c r="G2219" s="1"/>
  <c r="G2220" s="1"/>
  <c r="G2221" s="1"/>
  <c r="G2222" s="1"/>
  <c r="G2223" s="1"/>
  <c r="G2224" s="1"/>
  <c r="G2225" s="1"/>
  <c r="G2226" s="1"/>
  <c r="G2227" s="1"/>
  <c r="G2228" s="1"/>
  <c r="G2229" s="1"/>
  <c r="G2230" s="1"/>
  <c r="G2231" s="1"/>
  <c r="G2232" s="1"/>
  <c r="G2233" s="1"/>
  <c r="G2234" s="1"/>
  <c r="G2235" s="1"/>
  <c r="G2236" s="1"/>
  <c r="G2237" s="1"/>
  <c r="G2238" s="1"/>
  <c r="G2239" s="1"/>
  <c r="G2240" s="1"/>
  <c r="G2241" s="1"/>
  <c r="G2242" s="1"/>
  <c r="G2243" s="1"/>
  <c r="G2244" s="1"/>
  <c r="G2245" s="1"/>
  <c r="G2246" s="1"/>
  <c r="G2247" s="1"/>
  <c r="G2248" s="1"/>
  <c r="G2249" s="1"/>
  <c r="G2250" s="1"/>
  <c r="G2251" s="1"/>
  <c r="G2252" s="1"/>
  <c r="G2253" s="1"/>
  <c r="G2254" s="1"/>
  <c r="G2255" s="1"/>
  <c r="G2256" s="1"/>
  <c r="G2257" s="1"/>
  <c r="G2258" s="1"/>
  <c r="G2259" s="1"/>
  <c r="G2260" s="1"/>
  <c r="G2261" s="1"/>
  <c r="G2262" s="1"/>
  <c r="G2263" s="1"/>
  <c r="G2264" s="1"/>
  <c r="G2265" s="1"/>
  <c r="G2266" s="1"/>
  <c r="G2267" s="1"/>
  <c r="G2268" s="1"/>
  <c r="G2269" s="1"/>
  <c r="G2270" s="1"/>
  <c r="G2271" s="1"/>
  <c r="G2272" s="1"/>
  <c r="G2273" s="1"/>
  <c r="G2274" s="1"/>
  <c r="G2275" s="1"/>
  <c r="G2276" s="1"/>
  <c r="G2277" s="1"/>
  <c r="G2278" s="1"/>
  <c r="G2279" s="1"/>
  <c r="G2280" s="1"/>
  <c r="G2281" s="1"/>
  <c r="G2282" s="1"/>
  <c r="G2283" s="1"/>
  <c r="G2284" s="1"/>
  <c r="G2285" s="1"/>
  <c r="G2286" s="1"/>
  <c r="G2287" s="1"/>
  <c r="G2288" s="1"/>
  <c r="G2289" s="1"/>
  <c r="G2290" s="1"/>
  <c r="G2291" s="1"/>
  <c r="G2292" s="1"/>
  <c r="G2293" s="1"/>
  <c r="G2294" s="1"/>
  <c r="G2295" s="1"/>
  <c r="G2296" s="1"/>
  <c r="G2297" s="1"/>
  <c r="G2298" s="1"/>
  <c r="G2299" s="1"/>
  <c r="G2300" s="1"/>
  <c r="G2301" s="1"/>
  <c r="G2302" s="1"/>
  <c r="G2303" s="1"/>
  <c r="G2304" s="1"/>
  <c r="G2305" s="1"/>
  <c r="G2306" s="1"/>
  <c r="G2307" s="1"/>
  <c r="G2308" s="1"/>
  <c r="G2309" s="1"/>
  <c r="G2310" s="1"/>
  <c r="G2311" s="1"/>
  <c r="G2312" s="1"/>
  <c r="G2313" s="1"/>
  <c r="G2314" s="1"/>
  <c r="G2315" s="1"/>
  <c r="G2316" s="1"/>
  <c r="G2317" s="1"/>
  <c r="G2318" s="1"/>
  <c r="G2319" s="1"/>
  <c r="G2320" s="1"/>
  <c r="G2321" s="1"/>
  <c r="G2322" s="1"/>
  <c r="G2323" s="1"/>
  <c r="G2324" s="1"/>
  <c r="G2325" s="1"/>
  <c r="G2326" s="1"/>
  <c r="G2327" s="1"/>
  <c r="G2328" s="1"/>
  <c r="G2329" s="1"/>
  <c r="G2330" s="1"/>
  <c r="G2331" s="1"/>
  <c r="G2332" s="1"/>
  <c r="G2333" s="1"/>
  <c r="G2334" s="1"/>
  <c r="G2335" s="1"/>
  <c r="G2336" s="1"/>
  <c r="G2337" s="1"/>
  <c r="G2338" s="1"/>
  <c r="G2339" s="1"/>
  <c r="G2340" s="1"/>
  <c r="G2341" s="1"/>
  <c r="G2342" s="1"/>
  <c r="G2343" s="1"/>
  <c r="G2344" s="1"/>
  <c r="G2345" s="1"/>
  <c r="G2346" s="1"/>
  <c r="G2347" s="1"/>
  <c r="G2348" s="1"/>
  <c r="G2349" s="1"/>
  <c r="G2350" s="1"/>
  <c r="G2351" s="1"/>
  <c r="G2352" s="1"/>
  <c r="G2353" s="1"/>
  <c r="G2354" s="1"/>
  <c r="G2355" s="1"/>
  <c r="G2356" s="1"/>
  <c r="G2357" s="1"/>
  <c r="G2358" s="1"/>
  <c r="G2359" s="1"/>
  <c r="G2360" s="1"/>
  <c r="G2361" s="1"/>
  <c r="G2362" s="1"/>
  <c r="G2363" s="1"/>
  <c r="G2364" s="1"/>
  <c r="G2365" s="1"/>
  <c r="G2366" s="1"/>
  <c r="G2367" s="1"/>
  <c r="G2368" s="1"/>
  <c r="G2369" s="1"/>
  <c r="G2370" s="1"/>
  <c r="G2371" s="1"/>
  <c r="G2372" s="1"/>
  <c r="G2373" s="1"/>
  <c r="G2374" s="1"/>
  <c r="G2375" s="1"/>
  <c r="G2376" s="1"/>
  <c r="G2377" s="1"/>
  <c r="G2378" s="1"/>
  <c r="G2379" s="1"/>
  <c r="G2380" s="1"/>
  <c r="G2381" s="1"/>
  <c r="G2382" s="1"/>
  <c r="G2383" s="1"/>
  <c r="G2384" s="1"/>
  <c r="G2385" s="1"/>
  <c r="G2386" s="1"/>
  <c r="G2387" s="1"/>
  <c r="G2388" s="1"/>
  <c r="G2389" s="1"/>
  <c r="G2390" s="1"/>
  <c r="G2391" s="1"/>
  <c r="G2392" s="1"/>
  <c r="G2393" s="1"/>
  <c r="G2394" s="1"/>
  <c r="G2395" s="1"/>
  <c r="G2396" s="1"/>
  <c r="G2397" s="1"/>
  <c r="G2398" s="1"/>
  <c r="G2399" s="1"/>
  <c r="G2400" s="1"/>
  <c r="G2401" s="1"/>
  <c r="G2402" s="1"/>
  <c r="G2403" s="1"/>
  <c r="G2404" s="1"/>
  <c r="G2405" s="1"/>
  <c r="G2406" s="1"/>
  <c r="G2407" s="1"/>
  <c r="G2408" s="1"/>
  <c r="G2409" s="1"/>
  <c r="G2410" s="1"/>
  <c r="G2411" s="1"/>
  <c r="G2412" s="1"/>
  <c r="G2413" s="1"/>
  <c r="G2414" s="1"/>
  <c r="G2415" s="1"/>
  <c r="G2416" s="1"/>
  <c r="G2417" s="1"/>
  <c r="G2418" s="1"/>
  <c r="G2419" s="1"/>
  <c r="G2420" s="1"/>
  <c r="G2421" s="1"/>
  <c r="G2422" s="1"/>
  <c r="G2423" s="1"/>
  <c r="G2424" s="1"/>
  <c r="G2425" s="1"/>
  <c r="G2426" s="1"/>
  <c r="G2427" s="1"/>
  <c r="G2428" s="1"/>
  <c r="G2429" s="1"/>
  <c r="G2430" s="1"/>
  <c r="G2431" s="1"/>
  <c r="G2432" s="1"/>
  <c r="G2433" s="1"/>
  <c r="G2434" s="1"/>
  <c r="G2435" s="1"/>
  <c r="G2436" s="1"/>
  <c r="G2437" s="1"/>
  <c r="G2438" s="1"/>
  <c r="G2439" s="1"/>
  <c r="G2440" s="1"/>
  <c r="G2441" s="1"/>
  <c r="G2442" s="1"/>
  <c r="G2443" s="1"/>
  <c r="G2444" s="1"/>
  <c r="G2445" s="1"/>
  <c r="G2446" s="1"/>
  <c r="G2447" s="1"/>
  <c r="G2448" s="1"/>
  <c r="G2449" s="1"/>
  <c r="G2450" s="1"/>
  <c r="G2451" s="1"/>
  <c r="G2452" s="1"/>
  <c r="G2453" s="1"/>
  <c r="G2454" s="1"/>
  <c r="G2455" s="1"/>
  <c r="G2456" s="1"/>
  <c r="G2457" s="1"/>
  <c r="G2458" s="1"/>
  <c r="G2459" s="1"/>
  <c r="G2460" s="1"/>
  <c r="G2461" s="1"/>
  <c r="G2462" s="1"/>
  <c r="G2463" s="1"/>
  <c r="G2464" s="1"/>
  <c r="G2465" s="1"/>
  <c r="G2466" s="1"/>
  <c r="G2467" s="1"/>
  <c r="G2468" s="1"/>
  <c r="G2469" s="1"/>
  <c r="G2470" s="1"/>
  <c r="G2471" s="1"/>
  <c r="G2472" s="1"/>
  <c r="G2473" s="1"/>
  <c r="G2474" s="1"/>
  <c r="G2475" s="1"/>
  <c r="G2476" s="1"/>
  <c r="G2477" s="1"/>
  <c r="G2478" s="1"/>
  <c r="G2479" s="1"/>
  <c r="G2480" s="1"/>
  <c r="G2481" s="1"/>
  <c r="G2482" s="1"/>
  <c r="G2483" s="1"/>
  <c r="G2484" s="1"/>
  <c r="G2485" s="1"/>
  <c r="G2486" s="1"/>
  <c r="G2487" s="1"/>
  <c r="G2488" s="1"/>
  <c r="G2489" s="1"/>
  <c r="G2490" s="1"/>
  <c r="G2491" s="1"/>
  <c r="G2492" s="1"/>
  <c r="G2493" s="1"/>
  <c r="G2494" s="1"/>
  <c r="G2495" s="1"/>
  <c r="G2496" s="1"/>
  <c r="G2497" s="1"/>
  <c r="G2498" s="1"/>
  <c r="G2499" s="1"/>
  <c r="G2500" s="1"/>
  <c r="G2501" s="1"/>
  <c r="G2502" s="1"/>
  <c r="G2503" s="1"/>
  <c r="G2504" s="1"/>
  <c r="G2505" s="1"/>
  <c r="G2506" s="1"/>
  <c r="G2507" s="1"/>
  <c r="G2508" s="1"/>
  <c r="G2509" s="1"/>
  <c r="G2510" s="1"/>
  <c r="G2511" s="1"/>
  <c r="G2512" s="1"/>
  <c r="G2513" s="1"/>
  <c r="G2514" s="1"/>
  <c r="G2515" s="1"/>
  <c r="G2516" s="1"/>
  <c r="G2517" s="1"/>
  <c r="G2518" s="1"/>
  <c r="G2519" s="1"/>
  <c r="G2520" s="1"/>
  <c r="G2521" s="1"/>
  <c r="G2522" s="1"/>
  <c r="G2523" s="1"/>
  <c r="G2524" s="1"/>
  <c r="G2525" s="1"/>
  <c r="G2526" s="1"/>
  <c r="G2527" s="1"/>
  <c r="G2528" s="1"/>
  <c r="G2529" s="1"/>
  <c r="G2530" s="1"/>
  <c r="G2531" s="1"/>
  <c r="G2532" s="1"/>
  <c r="G2533" s="1"/>
  <c r="G2534" s="1"/>
  <c r="G2535" s="1"/>
  <c r="G2536" s="1"/>
  <c r="G2537" s="1"/>
  <c r="G2538" s="1"/>
  <c r="G2539" s="1"/>
  <c r="G2540" s="1"/>
  <c r="G2541" s="1"/>
  <c r="G2542" s="1"/>
  <c r="G2543" s="1"/>
  <c r="G2544" s="1"/>
  <c r="G2545" s="1"/>
  <c r="G2546" s="1"/>
  <c r="G2547" s="1"/>
  <c r="G2548" s="1"/>
  <c r="G2549" s="1"/>
  <c r="G2550" s="1"/>
  <c r="G2551" s="1"/>
  <c r="G2552" s="1"/>
  <c r="G2553" s="1"/>
  <c r="G2554" s="1"/>
  <c r="G2555" s="1"/>
  <c r="G2556" s="1"/>
  <c r="G2557" s="1"/>
  <c r="G2558" s="1"/>
  <c r="G2559" s="1"/>
  <c r="G2560" s="1"/>
  <c r="G2561" s="1"/>
  <c r="G2562" s="1"/>
  <c r="G2563" s="1"/>
  <c r="G2564" s="1"/>
  <c r="G2565" s="1"/>
  <c r="G2566" s="1"/>
  <c r="G2567" s="1"/>
  <c r="G2568" s="1"/>
  <c r="G2569" s="1"/>
  <c r="G2570" s="1"/>
  <c r="G2571" s="1"/>
  <c r="G2572" s="1"/>
  <c r="G2573" s="1"/>
  <c r="G2574" s="1"/>
  <c r="G2575" s="1"/>
  <c r="G2576" s="1"/>
  <c r="G2577" s="1"/>
  <c r="G2578" s="1"/>
  <c r="G2579" s="1"/>
  <c r="G2580" s="1"/>
  <c r="G2581" s="1"/>
  <c r="G2582" s="1"/>
  <c r="G2583" s="1"/>
  <c r="G2584" s="1"/>
  <c r="G2585" s="1"/>
  <c r="G2586" s="1"/>
  <c r="G2587" s="1"/>
  <c r="G2588" s="1"/>
  <c r="G2589" s="1"/>
  <c r="G2590" s="1"/>
  <c r="G2591" s="1"/>
  <c r="G2592" s="1"/>
  <c r="G2593" s="1"/>
  <c r="G2594" s="1"/>
  <c r="G2595" s="1"/>
  <c r="G2596" s="1"/>
  <c r="G2597" s="1"/>
  <c r="G2598" s="1"/>
  <c r="G2599" s="1"/>
  <c r="G2600" s="1"/>
  <c r="G2601" s="1"/>
  <c r="G2602" s="1"/>
  <c r="G2603" s="1"/>
  <c r="G2604" s="1"/>
  <c r="G2605" s="1"/>
  <c r="G2606" s="1"/>
  <c r="G2607" s="1"/>
  <c r="G2608" s="1"/>
  <c r="G2609" s="1"/>
  <c r="G2610" s="1"/>
  <c r="G2611" s="1"/>
  <c r="G2612" s="1"/>
  <c r="G2613" s="1"/>
  <c r="G2614" s="1"/>
  <c r="G2615" s="1"/>
  <c r="G2616" s="1"/>
  <c r="G2617" s="1"/>
  <c r="G2618" s="1"/>
  <c r="G2619" s="1"/>
  <c r="G2620" s="1"/>
  <c r="G2621" s="1"/>
  <c r="G2622" s="1"/>
  <c r="G2623" s="1"/>
  <c r="G2624" s="1"/>
  <c r="G2625" s="1"/>
  <c r="G2626" s="1"/>
  <c r="G2627" s="1"/>
  <c r="G2628" s="1"/>
  <c r="G2629" s="1"/>
  <c r="G2630" s="1"/>
  <c r="G2631" s="1"/>
  <c r="G2632" s="1"/>
  <c r="G2633" s="1"/>
  <c r="G2634" s="1"/>
  <c r="G2635" s="1"/>
  <c r="G2636" s="1"/>
  <c r="G2637" s="1"/>
  <c r="G2638" s="1"/>
  <c r="G2639" s="1"/>
  <c r="G2640" s="1"/>
  <c r="G2641" s="1"/>
  <c r="G2642" s="1"/>
  <c r="G2643" s="1"/>
  <c r="G2644" s="1"/>
  <c r="G2645" s="1"/>
  <c r="G2646" s="1"/>
  <c r="G2647" s="1"/>
  <c r="G2648" s="1"/>
  <c r="G2649" s="1"/>
  <c r="G2650" s="1"/>
  <c r="G2651" s="1"/>
  <c r="G2652" s="1"/>
  <c r="G2653" s="1"/>
  <c r="G2654" s="1"/>
  <c r="G2655" s="1"/>
  <c r="G2656" s="1"/>
  <c r="G2657" s="1"/>
  <c r="G2658" s="1"/>
  <c r="G2659" s="1"/>
  <c r="G2660" s="1"/>
  <c r="G2661" s="1"/>
  <c r="G2662" s="1"/>
  <c r="G2663" s="1"/>
  <c r="G2664" s="1"/>
  <c r="G2665" s="1"/>
  <c r="G2666" s="1"/>
  <c r="G2667" s="1"/>
  <c r="G2668" s="1"/>
  <c r="G2669" s="1"/>
  <c r="G2670" s="1"/>
  <c r="G2671" s="1"/>
  <c r="G2672" s="1"/>
  <c r="G2673" s="1"/>
  <c r="G2674" s="1"/>
  <c r="G2675" s="1"/>
  <c r="G2676" s="1"/>
  <c r="G2677" s="1"/>
  <c r="G2678" s="1"/>
  <c r="G2679" s="1"/>
  <c r="G2680" s="1"/>
  <c r="G2681" s="1"/>
  <c r="G2682" s="1"/>
  <c r="G2683" s="1"/>
  <c r="G2684" s="1"/>
  <c r="G2685" s="1"/>
  <c r="G2686" s="1"/>
  <c r="G2687" s="1"/>
  <c r="G2688" s="1"/>
  <c r="G2689" s="1"/>
  <c r="G2690" s="1"/>
  <c r="G2691" s="1"/>
  <c r="G2692" s="1"/>
  <c r="G2693" s="1"/>
  <c r="G2694" s="1"/>
  <c r="G2695" s="1"/>
  <c r="G2696" s="1"/>
  <c r="G2697" s="1"/>
  <c r="G2698" s="1"/>
  <c r="G2699" s="1"/>
  <c r="G2700" s="1"/>
  <c r="G2701" s="1"/>
  <c r="G2702" s="1"/>
  <c r="G2703" s="1"/>
  <c r="G2704" s="1"/>
  <c r="G2705" s="1"/>
  <c r="G2706" s="1"/>
  <c r="G2707" s="1"/>
  <c r="G2708" s="1"/>
  <c r="G2709" s="1"/>
  <c r="G2710" s="1"/>
  <c r="G2711" s="1"/>
  <c r="G2712" s="1"/>
  <c r="G2713" s="1"/>
  <c r="G2714" s="1"/>
  <c r="G2715" s="1"/>
  <c r="G2716" s="1"/>
  <c r="G2717" s="1"/>
  <c r="G2718" s="1"/>
  <c r="G2719" s="1"/>
  <c r="G2720" s="1"/>
  <c r="G2721" s="1"/>
  <c r="G2722" s="1"/>
  <c r="G2723" s="1"/>
  <c r="G2724" s="1"/>
  <c r="G2725" s="1"/>
  <c r="G2726" s="1"/>
  <c r="G2727" s="1"/>
  <c r="G2728" s="1"/>
  <c r="G2729" s="1"/>
  <c r="G2730" s="1"/>
  <c r="G2731" s="1"/>
  <c r="G2732" s="1"/>
  <c r="G2733" s="1"/>
  <c r="G2734" s="1"/>
  <c r="G2735" s="1"/>
  <c r="G2736" s="1"/>
  <c r="G2737" s="1"/>
  <c r="G2738" s="1"/>
  <c r="G2739" s="1"/>
  <c r="G2740" s="1"/>
  <c r="G2741" s="1"/>
  <c r="G2742" s="1"/>
  <c r="G2743" s="1"/>
  <c r="G2744" s="1"/>
  <c r="G2745" s="1"/>
  <c r="G2746" s="1"/>
  <c r="G2747" s="1"/>
  <c r="G2748" s="1"/>
  <c r="G2749" s="1"/>
  <c r="G2750" s="1"/>
  <c r="G2751" s="1"/>
  <c r="G2752" s="1"/>
  <c r="G2753" s="1"/>
  <c r="G2754" s="1"/>
  <c r="G2755" s="1"/>
  <c r="G2756" s="1"/>
  <c r="G2757" s="1"/>
  <c r="G2758" s="1"/>
  <c r="G2759" s="1"/>
  <c r="G2760" s="1"/>
  <c r="G2761" s="1"/>
  <c r="G2762" s="1"/>
  <c r="G2763" s="1"/>
  <c r="G2764" s="1"/>
  <c r="G2765" s="1"/>
  <c r="G2766" s="1"/>
  <c r="G2767" s="1"/>
  <c r="G2768" s="1"/>
  <c r="G2769" s="1"/>
  <c r="G2770" s="1"/>
  <c r="G2771" s="1"/>
  <c r="G2772" s="1"/>
  <c r="G2773" s="1"/>
  <c r="G2774" s="1"/>
  <c r="G2775" s="1"/>
  <c r="G2776" s="1"/>
  <c r="G2777" s="1"/>
  <c r="G2778" s="1"/>
  <c r="G2779" s="1"/>
  <c r="G2780" s="1"/>
  <c r="G2781" s="1"/>
  <c r="G2782" s="1"/>
  <c r="G2783" s="1"/>
  <c r="G2784" s="1"/>
  <c r="G2785" s="1"/>
  <c r="G2786" s="1"/>
  <c r="G2787" s="1"/>
  <c r="G2788" s="1"/>
  <c r="G2789" s="1"/>
  <c r="G2790" s="1"/>
  <c r="G2791" s="1"/>
  <c r="G2792" s="1"/>
  <c r="G2793" s="1"/>
  <c r="G2794" s="1"/>
  <c r="G2795" s="1"/>
  <c r="G2796" s="1"/>
  <c r="G2797" s="1"/>
  <c r="G2798" s="1"/>
  <c r="G2799" s="1"/>
  <c r="G2800" s="1"/>
  <c r="G2801" s="1"/>
  <c r="G2802" s="1"/>
  <c r="G2803" s="1"/>
  <c r="G2804" s="1"/>
  <c r="G2805" s="1"/>
  <c r="G2806" s="1"/>
  <c r="G2807" s="1"/>
  <c r="G2808" s="1"/>
  <c r="G2809" s="1"/>
  <c r="G2810" s="1"/>
  <c r="G2811" s="1"/>
  <c r="G2812" s="1"/>
  <c r="G2813" s="1"/>
  <c r="G2814" s="1"/>
  <c r="G2815" s="1"/>
  <c r="G2816" s="1"/>
  <c r="G2817" s="1"/>
  <c r="G2818" s="1"/>
  <c r="G2819" s="1"/>
  <c r="G2820" s="1"/>
  <c r="G2821" s="1"/>
  <c r="G2822" s="1"/>
  <c r="G2823" s="1"/>
  <c r="G2824" s="1"/>
  <c r="G2825" s="1"/>
  <c r="G2826" s="1"/>
  <c r="G2827" s="1"/>
  <c r="G2828" s="1"/>
  <c r="G2829" s="1"/>
  <c r="G2830" s="1"/>
  <c r="G2831" s="1"/>
  <c r="G2832" s="1"/>
  <c r="G2833" s="1"/>
  <c r="G2834" s="1"/>
  <c r="G2835" s="1"/>
  <c r="G2836" s="1"/>
  <c r="G2837" s="1"/>
  <c r="G2838" s="1"/>
  <c r="G2839" s="1"/>
  <c r="G2840" s="1"/>
  <c r="G2841" s="1"/>
  <c r="G2842" s="1"/>
  <c r="G2843" s="1"/>
  <c r="G2844" s="1"/>
  <c r="G2845" s="1"/>
  <c r="G2846" s="1"/>
  <c r="G2847" s="1"/>
  <c r="G2848" s="1"/>
  <c r="G2849" s="1"/>
  <c r="G2850" s="1"/>
  <c r="G2851" s="1"/>
  <c r="G2852" s="1"/>
  <c r="G2853" s="1"/>
  <c r="G2854" s="1"/>
  <c r="G2855" s="1"/>
  <c r="G2856" s="1"/>
  <c r="G2857" s="1"/>
  <c r="G2858" s="1"/>
  <c r="G2859" s="1"/>
  <c r="G2860" s="1"/>
  <c r="G2861" s="1"/>
  <c r="G2862" s="1"/>
  <c r="G2863" s="1"/>
  <c r="G2864" s="1"/>
  <c r="G2865" s="1"/>
  <c r="G2866" s="1"/>
  <c r="G2867" s="1"/>
  <c r="G2868" s="1"/>
  <c r="G2869" s="1"/>
  <c r="G2870" s="1"/>
  <c r="G2871" s="1"/>
  <c r="G2872" s="1"/>
  <c r="G2873" s="1"/>
  <c r="G2874" s="1"/>
  <c r="G2875" s="1"/>
  <c r="G2876" s="1"/>
  <c r="G2877" s="1"/>
  <c r="G2878" s="1"/>
  <c r="G2879" s="1"/>
  <c r="G2880" s="1"/>
  <c r="G2881" s="1"/>
  <c r="G2882" s="1"/>
  <c r="G2883" s="1"/>
  <c r="G2884" s="1"/>
  <c r="G2885" s="1"/>
  <c r="G2886" s="1"/>
  <c r="G2887" s="1"/>
  <c r="G2888" s="1"/>
  <c r="G2889" s="1"/>
  <c r="G2890" s="1"/>
  <c r="G2891" s="1"/>
  <c r="G2892" s="1"/>
  <c r="G2893" s="1"/>
  <c r="G2894" s="1"/>
  <c r="G2895" s="1"/>
  <c r="G2896" s="1"/>
  <c r="G2897" s="1"/>
  <c r="G2898" s="1"/>
  <c r="G2899" s="1"/>
  <c r="G2900" s="1"/>
  <c r="G2901" s="1"/>
  <c r="G2902" s="1"/>
  <c r="G2903" s="1"/>
  <c r="G2904" s="1"/>
  <c r="G2905" s="1"/>
  <c r="G2906" s="1"/>
  <c r="G2907" s="1"/>
  <c r="G2908" s="1"/>
  <c r="G2909" s="1"/>
  <c r="G2910" s="1"/>
  <c r="G2911" s="1"/>
  <c r="G2912" s="1"/>
  <c r="G2913" s="1"/>
  <c r="G2914" s="1"/>
  <c r="G2915" s="1"/>
  <c r="G2916" s="1"/>
  <c r="G2917" s="1"/>
  <c r="G2918" s="1"/>
  <c r="G2919" s="1"/>
  <c r="G2920" s="1"/>
  <c r="G2921" s="1"/>
  <c r="G2922" s="1"/>
  <c r="G2923" s="1"/>
  <c r="G2924" s="1"/>
  <c r="G2925" s="1"/>
  <c r="G2926" s="1"/>
  <c r="G2927" s="1"/>
  <c r="G2928" s="1"/>
  <c r="G2929" s="1"/>
  <c r="G2930" s="1"/>
  <c r="G2931" s="1"/>
  <c r="G2932" s="1"/>
  <c r="G2933" s="1"/>
  <c r="G2934" s="1"/>
  <c r="G2935" s="1"/>
  <c r="G2936" s="1"/>
  <c r="G2937" s="1"/>
  <c r="G2938" s="1"/>
  <c r="G2939" s="1"/>
  <c r="G2940" s="1"/>
  <c r="G2941" s="1"/>
  <c r="G2942" s="1"/>
  <c r="G2943" s="1"/>
  <c r="G2944" s="1"/>
  <c r="G2945" s="1"/>
  <c r="G2946" s="1"/>
  <c r="G2947" s="1"/>
  <c r="G2948" s="1"/>
  <c r="G2949" s="1"/>
  <c r="G2950" s="1"/>
  <c r="G2951" s="1"/>
  <c r="G2952" s="1"/>
  <c r="G2953" s="1"/>
  <c r="G2954" s="1"/>
  <c r="G2955" s="1"/>
  <c r="G2956" s="1"/>
  <c r="G2957" s="1"/>
  <c r="G2958" s="1"/>
  <c r="G2959" s="1"/>
  <c r="G2960" s="1"/>
  <c r="G2961" s="1"/>
  <c r="G2962" s="1"/>
  <c r="G2963" s="1"/>
  <c r="G2964" s="1"/>
  <c r="G2965" s="1"/>
  <c r="G2966" s="1"/>
  <c r="G2967" s="1"/>
  <c r="G2968" s="1"/>
  <c r="G2969" s="1"/>
  <c r="G2970" s="1"/>
  <c r="G2971" s="1"/>
  <c r="G2972" s="1"/>
  <c r="G2973" s="1"/>
  <c r="G2974" s="1"/>
  <c r="G2975" s="1"/>
  <c r="G2976" s="1"/>
  <c r="G2977" s="1"/>
  <c r="G2978" s="1"/>
  <c r="G2979" s="1"/>
  <c r="G2980" s="1"/>
  <c r="G2981" s="1"/>
  <c r="G2982" s="1"/>
  <c r="G2983" s="1"/>
  <c r="G2984" s="1"/>
  <c r="G2985" s="1"/>
  <c r="G2986" s="1"/>
  <c r="G2987" s="1"/>
  <c r="G2988" s="1"/>
  <c r="G2989" s="1"/>
  <c r="G2990" s="1"/>
  <c r="G2991" s="1"/>
  <c r="G2992" s="1"/>
  <c r="G2993" s="1"/>
  <c r="G2994" s="1"/>
  <c r="G2995" s="1"/>
  <c r="G2996" s="1"/>
  <c r="G2997" s="1"/>
  <c r="G2998" s="1"/>
  <c r="G2999" s="1"/>
  <c r="G3000" s="1"/>
  <c r="G3001" s="1"/>
  <c r="G3002" s="1"/>
  <c r="G3003" s="1"/>
  <c r="G3004" s="1"/>
  <c r="G3005" s="1"/>
  <c r="G3006" s="1"/>
  <c r="G3007" s="1"/>
  <c r="G3008" s="1"/>
  <c r="G3009" s="1"/>
  <c r="G3010" s="1"/>
  <c r="G3011" s="1"/>
  <c r="G3012" s="1"/>
  <c r="G3013" s="1"/>
  <c r="G3014" s="1"/>
  <c r="G3015" s="1"/>
  <c r="G3016" s="1"/>
  <c r="G3017" s="1"/>
  <c r="G3018" s="1"/>
  <c r="G3019" s="1"/>
  <c r="G3020" s="1"/>
  <c r="G3021" s="1"/>
  <c r="G3022" s="1"/>
  <c r="G3023" s="1"/>
  <c r="G3024" s="1"/>
  <c r="G3025" s="1"/>
  <c r="G3026" s="1"/>
  <c r="G3027" s="1"/>
  <c r="G3028" s="1"/>
  <c r="G3029" s="1"/>
  <c r="G3030" s="1"/>
  <c r="G3031" s="1"/>
  <c r="G3032" s="1"/>
  <c r="G3033" s="1"/>
  <c r="G3034" s="1"/>
  <c r="G3035" s="1"/>
  <c r="G3036" s="1"/>
  <c r="G3037" s="1"/>
  <c r="G3038" s="1"/>
  <c r="G3039" s="1"/>
  <c r="G3040" s="1"/>
  <c r="G3041" s="1"/>
  <c r="G3042" s="1"/>
  <c r="G3043" s="1"/>
  <c r="G3044" s="1"/>
  <c r="G3045" s="1"/>
  <c r="G3046" s="1"/>
  <c r="G3047" s="1"/>
  <c r="G3048" s="1"/>
  <c r="G3049" s="1"/>
  <c r="G3050" s="1"/>
  <c r="G3051" s="1"/>
  <c r="G3052" s="1"/>
  <c r="G3053" s="1"/>
  <c r="G3054" s="1"/>
  <c r="G3055" s="1"/>
  <c r="G3056" s="1"/>
  <c r="G3057" s="1"/>
  <c r="G3058" s="1"/>
  <c r="G3059" s="1"/>
  <c r="G3060" s="1"/>
  <c r="G3061" s="1"/>
  <c r="G3062" s="1"/>
  <c r="G3063" s="1"/>
  <c r="G3064" s="1"/>
  <c r="G3065" s="1"/>
  <c r="G3066" s="1"/>
  <c r="G3067" s="1"/>
  <c r="G3068" s="1"/>
  <c r="G3069" s="1"/>
  <c r="G3070" s="1"/>
  <c r="G3071" s="1"/>
  <c r="G3072" s="1"/>
  <c r="G3073" s="1"/>
  <c r="G3074" s="1"/>
  <c r="G3075" s="1"/>
  <c r="G3076" s="1"/>
  <c r="G3077" s="1"/>
  <c r="G3078" s="1"/>
  <c r="G3079" s="1"/>
  <c r="G3080" s="1"/>
  <c r="G3081" s="1"/>
  <c r="G3082" s="1"/>
  <c r="G3083" s="1"/>
  <c r="G3084" s="1"/>
  <c r="G3085" s="1"/>
  <c r="G3086" s="1"/>
  <c r="G3087" s="1"/>
  <c r="G3088" s="1"/>
  <c r="G3089" s="1"/>
  <c r="G3090" s="1"/>
  <c r="G3091" s="1"/>
  <c r="G3092" s="1"/>
  <c r="G3093" s="1"/>
  <c r="G3094" s="1"/>
  <c r="G3095" s="1"/>
  <c r="G3096" s="1"/>
  <c r="G3097" s="1"/>
  <c r="G3098" s="1"/>
  <c r="G3099" s="1"/>
  <c r="G3100" s="1"/>
  <c r="G3101" s="1"/>
  <c r="G3102" s="1"/>
  <c r="G3103" s="1"/>
  <c r="G3104" s="1"/>
  <c r="G3105" s="1"/>
  <c r="G3106" s="1"/>
  <c r="G3107" s="1"/>
  <c r="G3108" s="1"/>
  <c r="G3109" s="1"/>
  <c r="G3110" s="1"/>
  <c r="G3111" s="1"/>
  <c r="G3112" s="1"/>
  <c r="G3113" s="1"/>
  <c r="G3114" s="1"/>
  <c r="G3115" s="1"/>
  <c r="G3116" s="1"/>
  <c r="G3117" s="1"/>
  <c r="G3118" s="1"/>
  <c r="G3119" s="1"/>
  <c r="G3120" s="1"/>
  <c r="G3121" s="1"/>
  <c r="G3122" s="1"/>
  <c r="G3123" s="1"/>
  <c r="G3124" s="1"/>
  <c r="G3125" s="1"/>
  <c r="G3126" s="1"/>
  <c r="G3127" s="1"/>
  <c r="G3128" s="1"/>
  <c r="G3129" s="1"/>
  <c r="G3130" s="1"/>
  <c r="G3131" s="1"/>
  <c r="G3132" s="1"/>
  <c r="G3133" s="1"/>
  <c r="G3134" s="1"/>
  <c r="G3135" s="1"/>
  <c r="G3136" s="1"/>
  <c r="G3137" s="1"/>
  <c r="G3138" s="1"/>
  <c r="G3139" s="1"/>
  <c r="G3140" s="1"/>
  <c r="G3141" s="1"/>
  <c r="G3142" s="1"/>
  <c r="G3143" s="1"/>
  <c r="G3144" s="1"/>
  <c r="G3145" s="1"/>
  <c r="G3146" s="1"/>
  <c r="G3147" s="1"/>
  <c r="G3148" s="1"/>
  <c r="G3149" s="1"/>
  <c r="G3150" s="1"/>
  <c r="G3151" s="1"/>
  <c r="G3152" s="1"/>
  <c r="G3153" s="1"/>
  <c r="G3154" s="1"/>
  <c r="G3155" s="1"/>
  <c r="G3156" s="1"/>
  <c r="G3157" s="1"/>
  <c r="G3158" s="1"/>
  <c r="G3159" s="1"/>
  <c r="G3160" s="1"/>
  <c r="G3161" s="1"/>
  <c r="G3162" s="1"/>
  <c r="G3163" s="1"/>
  <c r="G3164" s="1"/>
  <c r="G3165" s="1"/>
  <c r="G3166" s="1"/>
  <c r="G3167" s="1"/>
  <c r="G3168" s="1"/>
  <c r="G3169" s="1"/>
  <c r="G3170" s="1"/>
  <c r="G3171" s="1"/>
  <c r="G3172" s="1"/>
  <c r="G3173" s="1"/>
  <c r="G3174" s="1"/>
  <c r="G3175" s="1"/>
  <c r="G3176" s="1"/>
  <c r="G3177" s="1"/>
  <c r="G3178" s="1"/>
  <c r="G3179" s="1"/>
  <c r="G3180" s="1"/>
  <c r="G3181" s="1"/>
  <c r="G3182" s="1"/>
  <c r="G3183" s="1"/>
  <c r="G3184" s="1"/>
  <c r="G3185" s="1"/>
  <c r="G3186" s="1"/>
  <c r="G3187" s="1"/>
  <c r="G3188" s="1"/>
  <c r="G3189" s="1"/>
  <c r="G3190" s="1"/>
  <c r="G3191" s="1"/>
  <c r="G3192" s="1"/>
  <c r="G3193" s="1"/>
  <c r="G3194" s="1"/>
  <c r="G3195" s="1"/>
  <c r="G3196" s="1"/>
  <c r="G3197" s="1"/>
  <c r="G3198" s="1"/>
  <c r="G3199" s="1"/>
  <c r="G3200" s="1"/>
  <c r="G3201" s="1"/>
  <c r="G3202" s="1"/>
  <c r="G3203" s="1"/>
  <c r="G3204" s="1"/>
  <c r="G3205" s="1"/>
  <c r="G3206" s="1"/>
  <c r="G3207" s="1"/>
  <c r="G3208" s="1"/>
  <c r="G3209" s="1"/>
  <c r="G3210" s="1"/>
  <c r="G3211" s="1"/>
  <c r="G3212" s="1"/>
  <c r="G3213" s="1"/>
  <c r="G3214" s="1"/>
  <c r="G3215" s="1"/>
  <c r="G3216" s="1"/>
  <c r="G3217" s="1"/>
  <c r="G3218" s="1"/>
  <c r="G3219" s="1"/>
  <c r="G3220" s="1"/>
  <c r="G3221" s="1"/>
  <c r="G3222" s="1"/>
  <c r="G3223" s="1"/>
  <c r="G3224" s="1"/>
  <c r="G3225" s="1"/>
  <c r="G3226" s="1"/>
  <c r="G3227" s="1"/>
  <c r="G3228" s="1"/>
  <c r="G3229" s="1"/>
  <c r="G3230" s="1"/>
  <c r="G3231" s="1"/>
  <c r="G3232" s="1"/>
  <c r="G3233" s="1"/>
  <c r="G3234" s="1"/>
  <c r="G3235" s="1"/>
  <c r="G3236" s="1"/>
  <c r="G3237" s="1"/>
  <c r="G3238" s="1"/>
  <c r="G3239" s="1"/>
  <c r="G3240" s="1"/>
  <c r="G3241" s="1"/>
  <c r="G3242" s="1"/>
  <c r="G3243" s="1"/>
  <c r="G3244" s="1"/>
  <c r="G3245" s="1"/>
  <c r="G3246" s="1"/>
  <c r="G3247" s="1"/>
  <c r="G3248" s="1"/>
  <c r="G3249" s="1"/>
  <c r="G3250" s="1"/>
  <c r="G3251" s="1"/>
  <c r="G3252" s="1"/>
  <c r="G3253" s="1"/>
  <c r="G3254" s="1"/>
  <c r="G3255" s="1"/>
  <c r="G3256" s="1"/>
  <c r="G3257" s="1"/>
  <c r="G3258" s="1"/>
  <c r="G3259" s="1"/>
  <c r="G3260" s="1"/>
  <c r="G3261" s="1"/>
  <c r="G3262" s="1"/>
  <c r="G3263" s="1"/>
  <c r="G3264" s="1"/>
  <c r="G3265" s="1"/>
  <c r="G3266" s="1"/>
  <c r="G3267" s="1"/>
  <c r="G3268" s="1"/>
  <c r="G3269" s="1"/>
  <c r="G3270" s="1"/>
  <c r="G3271" s="1"/>
  <c r="G3272" s="1"/>
  <c r="G3273" s="1"/>
  <c r="G3274" s="1"/>
  <c r="G3275" s="1"/>
  <c r="G3276" s="1"/>
  <c r="G3277" s="1"/>
  <c r="G3278" s="1"/>
  <c r="G3279" s="1"/>
  <c r="G3280" s="1"/>
  <c r="G3281" s="1"/>
  <c r="G3282" s="1"/>
  <c r="G3283" s="1"/>
  <c r="G3284" s="1"/>
  <c r="G3285" s="1"/>
  <c r="G3286" s="1"/>
  <c r="G3287" s="1"/>
  <c r="G3288" s="1"/>
  <c r="G3289" s="1"/>
  <c r="G3290" s="1"/>
  <c r="G3291" s="1"/>
  <c r="G3292" s="1"/>
  <c r="G3293" s="1"/>
  <c r="G3294" s="1"/>
  <c r="G3295" s="1"/>
  <c r="G3296" s="1"/>
  <c r="G3297" s="1"/>
  <c r="G3298" s="1"/>
  <c r="G3299" s="1"/>
  <c r="G3300" s="1"/>
  <c r="G3301" s="1"/>
  <c r="G3302" s="1"/>
  <c r="G3303" s="1"/>
  <c r="G3304" s="1"/>
  <c r="G3305" s="1"/>
  <c r="G3306" s="1"/>
  <c r="G3307" s="1"/>
  <c r="G3308" s="1"/>
  <c r="G3309" s="1"/>
  <c r="G3310" s="1"/>
  <c r="G3311" s="1"/>
  <c r="G3312" s="1"/>
  <c r="G3313" s="1"/>
  <c r="G3314" s="1"/>
  <c r="G3315" s="1"/>
  <c r="G3316" s="1"/>
  <c r="G3317" s="1"/>
  <c r="G3318" s="1"/>
  <c r="G3319" s="1"/>
  <c r="G3320" s="1"/>
  <c r="G3321" s="1"/>
  <c r="G3322" s="1"/>
  <c r="G3323" s="1"/>
  <c r="G3324" s="1"/>
  <c r="G3325" s="1"/>
  <c r="G3326" s="1"/>
  <c r="G3327" s="1"/>
  <c r="G3328" s="1"/>
  <c r="G3329" s="1"/>
  <c r="G3330" s="1"/>
  <c r="G3331" s="1"/>
  <c r="G3332" s="1"/>
  <c r="G3333" s="1"/>
  <c r="G3334" s="1"/>
  <c r="G3335" s="1"/>
  <c r="G3336" s="1"/>
  <c r="G3337" s="1"/>
  <c r="G3338" s="1"/>
  <c r="G3339" s="1"/>
  <c r="G3340" s="1"/>
  <c r="G3341" s="1"/>
  <c r="G3342" s="1"/>
  <c r="G3343" s="1"/>
  <c r="G3344" s="1"/>
  <c r="G3345" s="1"/>
  <c r="G3346" s="1"/>
  <c r="G3347" s="1"/>
  <c r="G3348" s="1"/>
  <c r="G3349" s="1"/>
  <c r="G3350" s="1"/>
  <c r="G3351" s="1"/>
  <c r="G3352" s="1"/>
  <c r="G3353" s="1"/>
  <c r="G3354" s="1"/>
  <c r="G3355" s="1"/>
  <c r="G3356" s="1"/>
  <c r="G3357" s="1"/>
  <c r="G3358" s="1"/>
  <c r="G3359" s="1"/>
  <c r="G3360" s="1"/>
  <c r="G3361" s="1"/>
  <c r="G3362" s="1"/>
  <c r="G3363" s="1"/>
  <c r="G3364" s="1"/>
  <c r="G3365" s="1"/>
  <c r="G3366" s="1"/>
  <c r="G3367" s="1"/>
  <c r="G3368" s="1"/>
  <c r="G3369" s="1"/>
  <c r="G3370" s="1"/>
  <c r="G3371" s="1"/>
  <c r="G3372" s="1"/>
  <c r="G3373" s="1"/>
  <c r="G3374" s="1"/>
  <c r="G3375" s="1"/>
  <c r="G3376" s="1"/>
  <c r="G3377" s="1"/>
  <c r="G3378" s="1"/>
  <c r="G3379" s="1"/>
  <c r="G3380" s="1"/>
  <c r="G3381" s="1"/>
  <c r="G3382" s="1"/>
  <c r="G3383" s="1"/>
  <c r="G3384" s="1"/>
  <c r="G3385" s="1"/>
  <c r="G3386" s="1"/>
  <c r="G3387" s="1"/>
  <c r="G3388" s="1"/>
  <c r="G3389" s="1"/>
  <c r="G3390" s="1"/>
  <c r="G3391" s="1"/>
  <c r="G3392" s="1"/>
  <c r="G3393" s="1"/>
  <c r="G3394" s="1"/>
  <c r="G3395" s="1"/>
  <c r="G3396" s="1"/>
  <c r="G3397" s="1"/>
  <c r="G3398" s="1"/>
  <c r="G3399" s="1"/>
  <c r="G3400" s="1"/>
  <c r="G3401" s="1"/>
  <c r="G3402" s="1"/>
  <c r="G3403" s="1"/>
  <c r="G3404" s="1"/>
  <c r="G3405" s="1"/>
  <c r="G3406" s="1"/>
  <c r="G3407" s="1"/>
  <c r="G3408" s="1"/>
  <c r="G3409" s="1"/>
  <c r="G3410" s="1"/>
  <c r="G3411" s="1"/>
  <c r="G3412" s="1"/>
  <c r="G3413" s="1"/>
  <c r="G3414" s="1"/>
  <c r="G3415" s="1"/>
  <c r="G3416" s="1"/>
  <c r="G3417" s="1"/>
  <c r="G3418" s="1"/>
  <c r="G3419" s="1"/>
  <c r="G3420" s="1"/>
  <c r="G3421" s="1"/>
  <c r="G3422" s="1"/>
  <c r="G3423" s="1"/>
  <c r="G3424" s="1"/>
  <c r="G3425" s="1"/>
  <c r="G3426" s="1"/>
  <c r="G3427" s="1"/>
  <c r="G3428" s="1"/>
  <c r="G3429" s="1"/>
  <c r="G3430" s="1"/>
  <c r="G3431" s="1"/>
  <c r="G3432" s="1"/>
  <c r="G3433" s="1"/>
  <c r="G3434" s="1"/>
  <c r="G3435" s="1"/>
  <c r="G3436" s="1"/>
  <c r="G3437" s="1"/>
  <c r="G3438" s="1"/>
  <c r="G3439" s="1"/>
  <c r="G3440" s="1"/>
  <c r="G3441" s="1"/>
  <c r="G3442" s="1"/>
  <c r="G3443" s="1"/>
  <c r="G3444" s="1"/>
  <c r="G3445" s="1"/>
  <c r="G3446" s="1"/>
  <c r="G3447" s="1"/>
  <c r="G3448" s="1"/>
  <c r="G3449" s="1"/>
  <c r="G3450" s="1"/>
  <c r="G3451" s="1"/>
  <c r="G3452" s="1"/>
  <c r="G3453" s="1"/>
  <c r="G3454" s="1"/>
  <c r="G3455" s="1"/>
  <c r="G3456" s="1"/>
  <c r="G3457" s="1"/>
  <c r="G3458" s="1"/>
  <c r="G3459" s="1"/>
  <c r="G3460" s="1"/>
  <c r="G3461" s="1"/>
  <c r="G3462" s="1"/>
  <c r="G3463" s="1"/>
  <c r="G3464" s="1"/>
  <c r="G3465" s="1"/>
  <c r="G3466" s="1"/>
  <c r="G3467" s="1"/>
  <c r="G3468" s="1"/>
  <c r="G3469" s="1"/>
  <c r="G3470" s="1"/>
  <c r="G3471" s="1"/>
  <c r="G3472" s="1"/>
  <c r="G3473" s="1"/>
  <c r="G3474" s="1"/>
  <c r="G3475" s="1"/>
  <c r="G3476" s="1"/>
  <c r="G3477" s="1"/>
  <c r="G3478" s="1"/>
  <c r="G3479" s="1"/>
  <c r="G3480" s="1"/>
  <c r="G3481" s="1"/>
  <c r="G3482" s="1"/>
  <c r="G3483" s="1"/>
  <c r="G3484" s="1"/>
  <c r="G3485" s="1"/>
  <c r="G3486" s="1"/>
  <c r="G3487" s="1"/>
  <c r="G3488" s="1"/>
  <c r="G3489" s="1"/>
  <c r="G3490" s="1"/>
  <c r="G3491" s="1"/>
  <c r="G3492" s="1"/>
  <c r="G3493" s="1"/>
  <c r="G3494" s="1"/>
  <c r="G3495" s="1"/>
  <c r="G3496" s="1"/>
  <c r="G3497" s="1"/>
  <c r="G3498" s="1"/>
  <c r="G3499" s="1"/>
  <c r="G3500" s="1"/>
  <c r="G3501" s="1"/>
  <c r="G3502" s="1"/>
  <c r="G3503" s="1"/>
  <c r="G3504" s="1"/>
  <c r="G3505" s="1"/>
  <c r="G3506" s="1"/>
  <c r="G3507" s="1"/>
  <c r="G3508" s="1"/>
  <c r="G3509" s="1"/>
  <c r="G3510" s="1"/>
  <c r="G3511" s="1"/>
  <c r="G3512" s="1"/>
  <c r="G3513" s="1"/>
  <c r="G3514" s="1"/>
  <c r="G3515" s="1"/>
  <c r="G3516" s="1"/>
  <c r="G3517" s="1"/>
  <c r="G3518" s="1"/>
  <c r="G3519" s="1"/>
  <c r="G3520" s="1"/>
  <c r="G3521" s="1"/>
  <c r="G3522" s="1"/>
  <c r="G3523" s="1"/>
  <c r="G3524" s="1"/>
  <c r="G3525" s="1"/>
  <c r="G3526" s="1"/>
  <c r="G3527" s="1"/>
  <c r="G3528" s="1"/>
  <c r="G3529" s="1"/>
  <c r="G3530" s="1"/>
  <c r="G3531" s="1"/>
  <c r="G3532" s="1"/>
  <c r="G3533" s="1"/>
  <c r="G3534" s="1"/>
  <c r="G3535" s="1"/>
  <c r="G3536" s="1"/>
  <c r="G3537" s="1"/>
  <c r="G3538" s="1"/>
  <c r="G3539" s="1"/>
  <c r="G3540" s="1"/>
  <c r="G3541" s="1"/>
  <c r="G3542" s="1"/>
  <c r="G3543" s="1"/>
  <c r="G3544" s="1"/>
  <c r="G3545" s="1"/>
  <c r="G3546" s="1"/>
  <c r="G3547" s="1"/>
  <c r="G3548" s="1"/>
  <c r="G3549" s="1"/>
  <c r="G3550" s="1"/>
  <c r="G3551" s="1"/>
  <c r="G3552" s="1"/>
  <c r="G3553" s="1"/>
  <c r="G3554" s="1"/>
  <c r="G3555" s="1"/>
  <c r="G3556" s="1"/>
  <c r="G3557" s="1"/>
  <c r="G3558" s="1"/>
  <c r="G3559" s="1"/>
  <c r="G3560" s="1"/>
  <c r="G3561" s="1"/>
  <c r="G3562" s="1"/>
  <c r="G3563" s="1"/>
  <c r="G3564" s="1"/>
  <c r="G3565" s="1"/>
  <c r="G3566" s="1"/>
  <c r="G3567" s="1"/>
  <c r="G3568" s="1"/>
  <c r="G3569" s="1"/>
  <c r="G3570" s="1"/>
  <c r="G3571" s="1"/>
  <c r="G3572" s="1"/>
  <c r="G3573" s="1"/>
  <c r="G3574" s="1"/>
  <c r="G3575" s="1"/>
  <c r="G3576" s="1"/>
  <c r="G3577" s="1"/>
  <c r="G3578" s="1"/>
  <c r="G3579" s="1"/>
  <c r="G3580" s="1"/>
  <c r="G3581" s="1"/>
  <c r="G3582" s="1"/>
  <c r="G3583" s="1"/>
  <c r="G3584" s="1"/>
  <c r="G3585" s="1"/>
  <c r="G3586" s="1"/>
  <c r="G3587" s="1"/>
  <c r="G3588" s="1"/>
  <c r="G3589" s="1"/>
  <c r="G3590" s="1"/>
  <c r="G3591" s="1"/>
  <c r="G3592" s="1"/>
  <c r="G3593" s="1"/>
  <c r="G3594" s="1"/>
  <c r="G3595" s="1"/>
  <c r="G3596" s="1"/>
  <c r="G3597" s="1"/>
  <c r="G3598" s="1"/>
  <c r="G3599" s="1"/>
  <c r="G3600" s="1"/>
  <c r="G3601" s="1"/>
  <c r="G3602" s="1"/>
  <c r="G3603" s="1"/>
  <c r="G3604" s="1"/>
  <c r="G3605" s="1"/>
  <c r="G3606" s="1"/>
  <c r="G3607" s="1"/>
  <c r="G3608" s="1"/>
  <c r="G3609" s="1"/>
  <c r="G3610" s="1"/>
  <c r="G3611" s="1"/>
  <c r="G3612" s="1"/>
  <c r="G3613" s="1"/>
  <c r="G3614" s="1"/>
  <c r="G3615" s="1"/>
  <c r="G3616" s="1"/>
  <c r="G3617" s="1"/>
  <c r="G3618" s="1"/>
  <c r="G3619" s="1"/>
  <c r="G3620" s="1"/>
  <c r="G3621" s="1"/>
  <c r="G3622" s="1"/>
  <c r="G3623" s="1"/>
  <c r="G3624" s="1"/>
  <c r="G3625" s="1"/>
  <c r="G3626" s="1"/>
  <c r="G3627" s="1"/>
  <c r="G3628" s="1"/>
  <c r="G3629" s="1"/>
  <c r="G3630" s="1"/>
  <c r="G3631" s="1"/>
  <c r="G3632" s="1"/>
  <c r="G3633" s="1"/>
  <c r="G3634" s="1"/>
  <c r="G3635" s="1"/>
  <c r="G3636" s="1"/>
  <c r="G3637" s="1"/>
  <c r="G3638" s="1"/>
  <c r="G3639" s="1"/>
  <c r="G3640" s="1"/>
  <c r="G3641" s="1"/>
  <c r="G3642" s="1"/>
  <c r="G3643" s="1"/>
  <c r="G3644" s="1"/>
  <c r="G3645" s="1"/>
  <c r="G3646" s="1"/>
  <c r="G3647" s="1"/>
  <c r="G3648" s="1"/>
  <c r="G3649" s="1"/>
  <c r="G3650" s="1"/>
  <c r="G3651" s="1"/>
  <c r="G3652" s="1"/>
  <c r="G3653" s="1"/>
  <c r="G3654" s="1"/>
  <c r="G3655" s="1"/>
  <c r="G3656" s="1"/>
  <c r="G3657" s="1"/>
  <c r="G3658" s="1"/>
  <c r="G3659" s="1"/>
  <c r="G3660" s="1"/>
  <c r="G3661" s="1"/>
  <c r="G3662" s="1"/>
  <c r="G3663" s="1"/>
  <c r="G3664" s="1"/>
  <c r="G3665" s="1"/>
  <c r="G3666" s="1"/>
  <c r="G3667" s="1"/>
  <c r="G3668" s="1"/>
  <c r="G3669" s="1"/>
  <c r="G3670" s="1"/>
  <c r="G3671" s="1"/>
  <c r="G3672" s="1"/>
  <c r="G3673" s="1"/>
  <c r="G3674" s="1"/>
  <c r="G3675" s="1"/>
  <c r="G3676" s="1"/>
  <c r="G3677" s="1"/>
  <c r="G3678" s="1"/>
  <c r="G3679" s="1"/>
  <c r="G3680" s="1"/>
  <c r="G3681" s="1"/>
  <c r="G3682" s="1"/>
  <c r="G3683" s="1"/>
  <c r="G3684" s="1"/>
  <c r="G3685" s="1"/>
  <c r="G3686" s="1"/>
  <c r="G3687" s="1"/>
  <c r="G3688" s="1"/>
  <c r="G3689" s="1"/>
  <c r="G3690" s="1"/>
  <c r="G3691" s="1"/>
  <c r="G3692" s="1"/>
  <c r="G3693" s="1"/>
  <c r="G3694" s="1"/>
  <c r="G3695" s="1"/>
  <c r="G3696" s="1"/>
  <c r="G3697" s="1"/>
  <c r="G3698" s="1"/>
  <c r="G3699" s="1"/>
  <c r="G3700" s="1"/>
  <c r="G3701" s="1"/>
  <c r="G3702" s="1"/>
  <c r="G3703" s="1"/>
  <c r="G3704" s="1"/>
  <c r="G3705" s="1"/>
  <c r="G3706" s="1"/>
  <c r="G3707" s="1"/>
  <c r="G3708" s="1"/>
  <c r="G3709" s="1"/>
  <c r="G3710" s="1"/>
  <c r="G3711" s="1"/>
  <c r="G3712" s="1"/>
  <c r="G3713" s="1"/>
  <c r="G3714" s="1"/>
  <c r="G3715" s="1"/>
  <c r="G3716" s="1"/>
  <c r="G3717" s="1"/>
  <c r="G3718" s="1"/>
  <c r="G3719" s="1"/>
  <c r="G3720" s="1"/>
  <c r="G3721" s="1"/>
  <c r="G3722" s="1"/>
  <c r="G3723" s="1"/>
  <c r="G3724" s="1"/>
  <c r="G3725" s="1"/>
  <c r="G3726" s="1"/>
  <c r="G3727" s="1"/>
  <c r="G3728" s="1"/>
  <c r="G3729" s="1"/>
  <c r="G3730" s="1"/>
  <c r="G3731" s="1"/>
  <c r="G3732" s="1"/>
  <c r="G3733" s="1"/>
  <c r="G3734" s="1"/>
  <c r="G3735" s="1"/>
  <c r="G3736" s="1"/>
  <c r="G3737" s="1"/>
  <c r="G3738" s="1"/>
  <c r="G3739" s="1"/>
  <c r="G3740" s="1"/>
  <c r="G3741" s="1"/>
  <c r="G3742" s="1"/>
  <c r="G3743" s="1"/>
  <c r="G3744" s="1"/>
  <c r="G3745" s="1"/>
  <c r="G3746" s="1"/>
  <c r="G3747" s="1"/>
  <c r="G3748" s="1"/>
  <c r="G3749" s="1"/>
  <c r="G3750" s="1"/>
  <c r="G3751" s="1"/>
  <c r="G3752" s="1"/>
  <c r="G3753" s="1"/>
  <c r="G3754" s="1"/>
  <c r="G3755" s="1"/>
  <c r="G3756" s="1"/>
  <c r="G3757" s="1"/>
  <c r="G3758" s="1"/>
  <c r="G3759" s="1"/>
  <c r="G3760" s="1"/>
  <c r="G3761" s="1"/>
  <c r="G3762" s="1"/>
  <c r="G3763" s="1"/>
  <c r="G3764" s="1"/>
  <c r="G3765" s="1"/>
  <c r="G3766" s="1"/>
  <c r="G3767" s="1"/>
  <c r="G3768" s="1"/>
  <c r="G3769" s="1"/>
  <c r="G3770" s="1"/>
  <c r="G3771" s="1"/>
  <c r="G3772" s="1"/>
  <c r="G3773" s="1"/>
  <c r="G3774" s="1"/>
  <c r="G3775" s="1"/>
  <c r="G3776" s="1"/>
  <c r="G3777" s="1"/>
  <c r="G3778" s="1"/>
  <c r="G3779" s="1"/>
  <c r="G3780" s="1"/>
  <c r="G3781" s="1"/>
  <c r="G3782" s="1"/>
  <c r="G3783" s="1"/>
  <c r="G3784" s="1"/>
  <c r="G3785" s="1"/>
  <c r="G3786" s="1"/>
  <c r="G3787" s="1"/>
  <c r="G3788" s="1"/>
  <c r="G3789" s="1"/>
  <c r="G3790" s="1"/>
  <c r="G3791" s="1"/>
  <c r="G3792" s="1"/>
  <c r="G3793" s="1"/>
  <c r="G3794" s="1"/>
  <c r="G3795" s="1"/>
  <c r="G3796" s="1"/>
  <c r="G3797" s="1"/>
  <c r="G3798" s="1"/>
  <c r="G3799" s="1"/>
  <c r="G3800" s="1"/>
  <c r="G3801" s="1"/>
  <c r="G3802" s="1"/>
  <c r="G3803" s="1"/>
  <c r="G3804" s="1"/>
  <c r="G3805" s="1"/>
  <c r="G3806" s="1"/>
  <c r="G3807" s="1"/>
  <c r="G3808" s="1"/>
  <c r="G3809" s="1"/>
  <c r="G3810" s="1"/>
  <c r="G3811" s="1"/>
  <c r="G3812" s="1"/>
  <c r="G3813" s="1"/>
  <c r="G3814" s="1"/>
  <c r="G3815" s="1"/>
  <c r="G3816" s="1"/>
  <c r="G3817" s="1"/>
  <c r="G3818" s="1"/>
  <c r="G3819" s="1"/>
  <c r="G3820" s="1"/>
  <c r="G3821" s="1"/>
  <c r="G3822" s="1"/>
  <c r="G3823" s="1"/>
  <c r="G3824" s="1"/>
  <c r="G3825" s="1"/>
  <c r="G3826" s="1"/>
  <c r="G3827" s="1"/>
  <c r="G3828" s="1"/>
  <c r="G3829" s="1"/>
  <c r="G3830" s="1"/>
  <c r="G3831" s="1"/>
  <c r="G3832" s="1"/>
  <c r="G3833" s="1"/>
  <c r="G3834" s="1"/>
  <c r="G3835" s="1"/>
  <c r="G3836" s="1"/>
  <c r="G3837" s="1"/>
  <c r="G3838" s="1"/>
  <c r="G3839" s="1"/>
  <c r="G3840" s="1"/>
  <c r="G3841" s="1"/>
  <c r="G3842" s="1"/>
  <c r="G3843" s="1"/>
  <c r="G3844" s="1"/>
  <c r="G3845" s="1"/>
  <c r="G3846" s="1"/>
  <c r="G3847" s="1"/>
  <c r="G3848" s="1"/>
  <c r="G3849" s="1"/>
  <c r="G3850" s="1"/>
  <c r="G3851" s="1"/>
  <c r="G3852" s="1"/>
  <c r="G3853" s="1"/>
  <c r="G3854" s="1"/>
  <c r="G3855" s="1"/>
  <c r="G3856" s="1"/>
  <c r="G3857" s="1"/>
  <c r="G3858" s="1"/>
  <c r="G3859" s="1"/>
  <c r="G3860" s="1"/>
  <c r="G3861" s="1"/>
  <c r="G3862" s="1"/>
  <c r="G3863" s="1"/>
  <c r="G3864" s="1"/>
  <c r="G3865" s="1"/>
  <c r="G3866" s="1"/>
  <c r="G3867" s="1"/>
  <c r="G3868" s="1"/>
  <c r="G3869" s="1"/>
  <c r="G3870" s="1"/>
  <c r="G3871" s="1"/>
  <c r="G3872" s="1"/>
  <c r="G3873" s="1"/>
  <c r="G3874" s="1"/>
  <c r="G3875" s="1"/>
  <c r="G3876" s="1"/>
  <c r="G3877" s="1"/>
  <c r="G3878" s="1"/>
  <c r="G3879" s="1"/>
  <c r="G3880" s="1"/>
  <c r="G3881" s="1"/>
  <c r="G3882" s="1"/>
  <c r="G3883" s="1"/>
  <c r="G3884" s="1"/>
  <c r="G3885" s="1"/>
  <c r="G3886" s="1"/>
  <c r="G3887" s="1"/>
  <c r="G3888" s="1"/>
  <c r="G3889" s="1"/>
  <c r="G3890" s="1"/>
  <c r="G3891" s="1"/>
  <c r="G3892" s="1"/>
  <c r="G3893" s="1"/>
  <c r="G3894" s="1"/>
  <c r="G3895" s="1"/>
  <c r="G3896" s="1"/>
  <c r="G3897" s="1"/>
  <c r="G3898" s="1"/>
  <c r="G3899" s="1"/>
  <c r="G3900" s="1"/>
  <c r="G3901" s="1"/>
  <c r="G3902" s="1"/>
  <c r="G3903" s="1"/>
  <c r="G3904" s="1"/>
  <c r="G3905" s="1"/>
  <c r="G3906" s="1"/>
  <c r="G3907" s="1"/>
  <c r="G3908" s="1"/>
  <c r="G3909" s="1"/>
  <c r="G3910" s="1"/>
  <c r="G3911" s="1"/>
  <c r="G3912" s="1"/>
  <c r="G3913" s="1"/>
  <c r="G3914" s="1"/>
  <c r="G3915" s="1"/>
  <c r="G3916" s="1"/>
  <c r="G3917" s="1"/>
  <c r="G3918" s="1"/>
  <c r="G3919" s="1"/>
  <c r="G3920" s="1"/>
  <c r="G3921" s="1"/>
  <c r="G3922" s="1"/>
  <c r="G3923" s="1"/>
  <c r="G3924" s="1"/>
  <c r="G3925" s="1"/>
  <c r="G3926" s="1"/>
  <c r="G3927" s="1"/>
  <c r="G3928" s="1"/>
  <c r="G3929" s="1"/>
  <c r="G3930" s="1"/>
  <c r="G3931" s="1"/>
  <c r="G3932" s="1"/>
  <c r="G3933" s="1"/>
  <c r="G3934" s="1"/>
  <c r="G3935" s="1"/>
  <c r="G3936" s="1"/>
  <c r="G3937" s="1"/>
  <c r="G3938" s="1"/>
  <c r="G3939" s="1"/>
  <c r="G3940" s="1"/>
  <c r="G3941" s="1"/>
  <c r="G3942" s="1"/>
  <c r="G3943" s="1"/>
  <c r="G3944" s="1"/>
  <c r="G3945" s="1"/>
  <c r="G3946" s="1"/>
  <c r="G3947" s="1"/>
  <c r="G3948" s="1"/>
  <c r="G3949" s="1"/>
  <c r="G3950" s="1"/>
  <c r="G3951" s="1"/>
  <c r="G3952" s="1"/>
  <c r="G3953" s="1"/>
  <c r="G3954" s="1"/>
  <c r="G3955" s="1"/>
  <c r="G3956" s="1"/>
  <c r="G3957" s="1"/>
  <c r="G3958" s="1"/>
  <c r="G3959" s="1"/>
  <c r="G3960" s="1"/>
  <c r="G3961" s="1"/>
  <c r="G3962" s="1"/>
  <c r="G3963" s="1"/>
  <c r="G3964" s="1"/>
  <c r="G3965" s="1"/>
  <c r="G3966" s="1"/>
  <c r="G3967" s="1"/>
  <c r="G3968" s="1"/>
  <c r="G3969" s="1"/>
  <c r="G3970" s="1"/>
  <c r="G3971" s="1"/>
  <c r="G3972" s="1"/>
  <c r="G3973" s="1"/>
  <c r="G3974" s="1"/>
  <c r="G3975" s="1"/>
  <c r="G3976" s="1"/>
  <c r="G3977" s="1"/>
  <c r="G3978" s="1"/>
  <c r="G3979" s="1"/>
  <c r="G3980" s="1"/>
  <c r="G3981" s="1"/>
  <c r="G3982" s="1"/>
  <c r="G3983" s="1"/>
  <c r="G3984" s="1"/>
  <c r="G3985" s="1"/>
  <c r="G3986" s="1"/>
  <c r="G3987" s="1"/>
  <c r="G3988" s="1"/>
  <c r="G3989" s="1"/>
  <c r="G3990" s="1"/>
  <c r="G3991" s="1"/>
  <c r="G3992" s="1"/>
  <c r="G3993" s="1"/>
  <c r="G3994" s="1"/>
  <c r="G3995" s="1"/>
  <c r="G3996" s="1"/>
  <c r="G3997" s="1"/>
  <c r="G3998" s="1"/>
  <c r="G3999" s="1"/>
  <c r="G4000" s="1"/>
  <c r="G4001" s="1"/>
  <c r="G4002" s="1"/>
  <c r="G4003" s="1"/>
  <c r="G4004" s="1"/>
  <c r="G4005" s="1"/>
  <c r="G4006" s="1"/>
  <c r="G4007" s="1"/>
  <c r="G4008" s="1"/>
  <c r="G4009" s="1"/>
  <c r="G4010" s="1"/>
  <c r="G4011" s="1"/>
  <c r="G4012" s="1"/>
  <c r="G4013" s="1"/>
  <c r="G4014" s="1"/>
  <c r="G4015" s="1"/>
  <c r="G4016" s="1"/>
  <c r="G4017" s="1"/>
  <c r="G4018" s="1"/>
  <c r="G4019" s="1"/>
  <c r="G4020" s="1"/>
  <c r="G4021" s="1"/>
  <c r="G4022" s="1"/>
  <c r="G4023" s="1"/>
  <c r="G4024" s="1"/>
  <c r="G4025" s="1"/>
  <c r="G4026" s="1"/>
  <c r="G4027" s="1"/>
  <c r="G4028" s="1"/>
  <c r="G4029" s="1"/>
  <c r="G4030" s="1"/>
  <c r="G4031" s="1"/>
  <c r="G4032" s="1"/>
  <c r="G4033" s="1"/>
  <c r="G4034" s="1"/>
  <c r="G4035" s="1"/>
  <c r="G4036" s="1"/>
  <c r="G4037" s="1"/>
  <c r="G4038" s="1"/>
  <c r="G4039" s="1"/>
  <c r="G4040" s="1"/>
  <c r="G4041" s="1"/>
  <c r="G4042" s="1"/>
  <c r="G4043" s="1"/>
  <c r="G4044" s="1"/>
  <c r="G4045" s="1"/>
  <c r="G4046" s="1"/>
  <c r="G4047" s="1"/>
  <c r="G4048" s="1"/>
  <c r="G4049" s="1"/>
  <c r="G4050" s="1"/>
  <c r="G4051" s="1"/>
  <c r="G4052" s="1"/>
  <c r="G4053" s="1"/>
  <c r="G4054" s="1"/>
  <c r="G4055" s="1"/>
  <c r="G4056" s="1"/>
  <c r="G4057" s="1"/>
  <c r="G4058" s="1"/>
  <c r="G4059" s="1"/>
  <c r="G4060" s="1"/>
  <c r="G4061" s="1"/>
  <c r="G4062" s="1"/>
  <c r="G4063" s="1"/>
  <c r="G4064" s="1"/>
  <c r="G4065" s="1"/>
  <c r="G4066" s="1"/>
  <c r="G4067" s="1"/>
  <c r="G4068" s="1"/>
  <c r="G4069" s="1"/>
  <c r="G4070" s="1"/>
  <c r="G4071" s="1"/>
  <c r="G4072" s="1"/>
  <c r="G4073" s="1"/>
  <c r="G4074" s="1"/>
  <c r="G4075" s="1"/>
  <c r="G4076" s="1"/>
  <c r="G4077" s="1"/>
  <c r="G4078" s="1"/>
  <c r="G4079" s="1"/>
  <c r="G4080" s="1"/>
  <c r="G4081" s="1"/>
  <c r="G4082" s="1"/>
  <c r="G4083" s="1"/>
  <c r="G4084" s="1"/>
  <c r="G4085" s="1"/>
  <c r="G4086" s="1"/>
  <c r="G4087" s="1"/>
  <c r="G4088" s="1"/>
  <c r="G4089" s="1"/>
  <c r="G4090" s="1"/>
  <c r="G4091" s="1"/>
  <c r="G4092" s="1"/>
  <c r="G4093" s="1"/>
  <c r="G4094" s="1"/>
  <c r="G4095" s="1"/>
  <c r="G4096" s="1"/>
  <c r="G4097" s="1"/>
  <c r="G4098" s="1"/>
  <c r="G4099" s="1"/>
  <c r="G4100" s="1"/>
  <c r="G4101" s="1"/>
  <c r="G4102" s="1"/>
  <c r="G4103" s="1"/>
  <c r="G4104" s="1"/>
  <c r="G4105" s="1"/>
  <c r="G4106" s="1"/>
  <c r="G4107" s="1"/>
  <c r="G4108" s="1"/>
  <c r="G4109" s="1"/>
  <c r="G4110" s="1"/>
  <c r="G4111" s="1"/>
  <c r="G4112" s="1"/>
  <c r="G4113" s="1"/>
  <c r="G4114" s="1"/>
  <c r="G4115" s="1"/>
  <c r="G4116" s="1"/>
  <c r="G4117" s="1"/>
  <c r="G4118" s="1"/>
  <c r="G4119" s="1"/>
  <c r="G4120" s="1"/>
  <c r="G4121" s="1"/>
  <c r="G4122" s="1"/>
  <c r="G4123" s="1"/>
  <c r="G4124" s="1"/>
  <c r="G4125" s="1"/>
  <c r="G4126" s="1"/>
  <c r="G4127" s="1"/>
  <c r="G4128" s="1"/>
  <c r="G4129" s="1"/>
  <c r="G4130" s="1"/>
  <c r="G4131" s="1"/>
  <c r="G4132" s="1"/>
  <c r="G4133" s="1"/>
  <c r="G4134" s="1"/>
  <c r="G4135" s="1"/>
  <c r="G4136" s="1"/>
  <c r="G4137" s="1"/>
  <c r="G4138" s="1"/>
  <c r="G4139" s="1"/>
  <c r="G4140" s="1"/>
  <c r="G4141" s="1"/>
  <c r="G4142" s="1"/>
  <c r="G4143" s="1"/>
  <c r="G4144" s="1"/>
  <c r="G4145" s="1"/>
  <c r="G4146" s="1"/>
  <c r="G4147" s="1"/>
  <c r="G4148" s="1"/>
  <c r="G4149" s="1"/>
  <c r="G4150" s="1"/>
  <c r="G4151" s="1"/>
  <c r="G4152" s="1"/>
  <c r="G4153" s="1"/>
  <c r="G4154" s="1"/>
  <c r="G4155" s="1"/>
  <c r="G4156" s="1"/>
  <c r="G4157" s="1"/>
  <c r="G4158" s="1"/>
  <c r="G4159" s="1"/>
  <c r="G4160" s="1"/>
  <c r="G4161" s="1"/>
  <c r="G4162" s="1"/>
  <c r="G4163" s="1"/>
  <c r="G4164" s="1"/>
  <c r="G4165" s="1"/>
  <c r="G4166" s="1"/>
  <c r="G4167" s="1"/>
  <c r="G4168" s="1"/>
  <c r="G4169" s="1"/>
  <c r="G4170" s="1"/>
  <c r="G4171" s="1"/>
  <c r="G4172" s="1"/>
  <c r="G4173" s="1"/>
  <c r="G4174" s="1"/>
  <c r="G4175" s="1"/>
  <c r="G4176" s="1"/>
  <c r="G4177" s="1"/>
  <c r="G4178" s="1"/>
  <c r="G4179" s="1"/>
  <c r="G4180" s="1"/>
  <c r="G4181" s="1"/>
  <c r="G4182" s="1"/>
  <c r="G4183" s="1"/>
  <c r="G4184" s="1"/>
  <c r="G4185" s="1"/>
  <c r="G4186" s="1"/>
  <c r="G4187" s="1"/>
  <c r="G4188" s="1"/>
  <c r="G4189" s="1"/>
  <c r="G4190" s="1"/>
  <c r="G4191" s="1"/>
  <c r="G4192" s="1"/>
  <c r="G4193" s="1"/>
  <c r="G4194" s="1"/>
  <c r="G4195" s="1"/>
  <c r="G4196" s="1"/>
  <c r="G4197" s="1"/>
  <c r="G4198" s="1"/>
  <c r="G4199" s="1"/>
  <c r="G4200" s="1"/>
  <c r="G4201" s="1"/>
  <c r="G4202" s="1"/>
  <c r="G4203" s="1"/>
  <c r="G4204" s="1"/>
  <c r="G4205" s="1"/>
  <c r="G4206" s="1"/>
  <c r="G4207" s="1"/>
  <c r="G4208" s="1"/>
  <c r="G4209" s="1"/>
  <c r="G4210" s="1"/>
  <c r="G4211" s="1"/>
  <c r="G4212" s="1"/>
  <c r="G4213" s="1"/>
  <c r="G4214" s="1"/>
  <c r="G4215" s="1"/>
  <c r="D96" i="8"/>
  <c r="E1016" i="7" l="1"/>
  <c r="E899"/>
  <c r="E898" s="1"/>
  <c r="E779"/>
  <c r="E501"/>
  <c r="E500" s="1"/>
  <c r="E395"/>
  <c r="E335" s="1"/>
  <c r="E336"/>
  <c r="E240"/>
  <c r="E190"/>
  <c r="E19"/>
  <c r="E9" s="1"/>
  <c r="E10"/>
  <c r="E189" l="1"/>
  <c r="E8" s="1"/>
  <c r="D68" i="5"/>
  <c r="E396" i="4" l="1"/>
  <c r="E347"/>
  <c r="E346" s="1"/>
  <c r="E309"/>
  <c r="E176"/>
  <c r="E170" s="1"/>
  <c r="E169" s="1"/>
  <c r="E132"/>
  <c r="E88"/>
  <c r="E87"/>
  <c r="E46"/>
  <c r="E29"/>
  <c r="E28" s="1"/>
  <c r="E17"/>
  <c r="E10"/>
  <c r="E9" l="1"/>
  <c r="E8" s="1"/>
  <c r="C34" i="9" l="1"/>
  <c r="P46" i="2" l="1"/>
  <c r="N46"/>
  <c r="M46"/>
  <c r="E46" s="1"/>
  <c r="D46"/>
  <c r="P45"/>
  <c r="N45"/>
  <c r="M45"/>
  <c r="E45" s="1"/>
  <c r="D45"/>
  <c r="G44"/>
  <c r="E44" s="1"/>
  <c r="D44"/>
  <c r="P43"/>
  <c r="E43"/>
  <c r="D43"/>
  <c r="O42"/>
  <c r="N42"/>
  <c r="M42"/>
  <c r="E42" s="1"/>
  <c r="N41"/>
  <c r="M41"/>
  <c r="K41"/>
  <c r="D41"/>
  <c r="K40"/>
  <c r="E40" s="1"/>
  <c r="D40"/>
  <c r="E39"/>
  <c r="D39"/>
  <c r="Q38"/>
  <c r="P38" s="1"/>
  <c r="I38"/>
  <c r="E38" s="1"/>
  <c r="H38"/>
  <c r="D38" s="1"/>
  <c r="P37"/>
  <c r="I37"/>
  <c r="E37" s="1"/>
  <c r="D37"/>
  <c r="Q36"/>
  <c r="P36"/>
  <c r="N36"/>
  <c r="I36"/>
  <c r="E36" s="1"/>
  <c r="D36"/>
  <c r="Q35"/>
  <c r="P35" s="1"/>
  <c r="O35"/>
  <c r="N35"/>
  <c r="M35"/>
  <c r="K35"/>
  <c r="I35"/>
  <c r="H35"/>
  <c r="G35"/>
  <c r="D35"/>
  <c r="P34"/>
  <c r="D34"/>
  <c r="L33"/>
  <c r="K33"/>
  <c r="I33"/>
  <c r="D33"/>
  <c r="I32"/>
  <c r="E32" s="1"/>
  <c r="H32"/>
  <c r="D32" s="1"/>
  <c r="Q31"/>
  <c r="P31"/>
  <c r="O31"/>
  <c r="N31"/>
  <c r="M31"/>
  <c r="E31"/>
  <c r="N30"/>
  <c r="Q29"/>
  <c r="P29" s="1"/>
  <c r="M29"/>
  <c r="E29" s="1"/>
  <c r="O28"/>
  <c r="N28"/>
  <c r="M28"/>
  <c r="E28" s="1"/>
  <c r="P27"/>
  <c r="E27"/>
  <c r="D27"/>
  <c r="Q26"/>
  <c r="P26" s="1"/>
  <c r="N26"/>
  <c r="K26"/>
  <c r="E26" s="1"/>
  <c r="D26"/>
  <c r="Q25"/>
  <c r="P25" s="1"/>
  <c r="O25"/>
  <c r="N25"/>
  <c r="M25"/>
  <c r="K25"/>
  <c r="E25" s="1"/>
  <c r="D25"/>
  <c r="K24"/>
  <c r="E24" s="1"/>
  <c r="D24"/>
  <c r="M23"/>
  <c r="K23"/>
  <c r="D23"/>
  <c r="Q22"/>
  <c r="P22" s="1"/>
  <c r="N22"/>
  <c r="I22"/>
  <c r="E22" s="1"/>
  <c r="P21"/>
  <c r="N21"/>
  <c r="I21"/>
  <c r="E21" s="1"/>
  <c r="D21"/>
  <c r="P20"/>
  <c r="N20"/>
  <c r="L20"/>
  <c r="D20" s="1"/>
  <c r="I20"/>
  <c r="E20" s="1"/>
  <c r="Q19"/>
  <c r="P19" s="1"/>
  <c r="N19"/>
  <c r="M19"/>
  <c r="L19"/>
  <c r="K19"/>
  <c r="J19"/>
  <c r="H19"/>
  <c r="D19" s="1"/>
  <c r="G19"/>
  <c r="P18"/>
  <c r="E18"/>
  <c r="D18"/>
  <c r="Q17"/>
  <c r="P17" s="1"/>
  <c r="O17"/>
  <c r="N17"/>
  <c r="M17"/>
  <c r="E17" s="1"/>
  <c r="D17"/>
  <c r="Q16"/>
  <c r="P16" s="1"/>
  <c r="O16"/>
  <c r="N16"/>
  <c r="M16"/>
  <c r="K16"/>
  <c r="E16" s="1"/>
  <c r="D16"/>
  <c r="P15"/>
  <c r="G15"/>
  <c r="E15" s="1"/>
  <c r="D15"/>
  <c r="K14"/>
  <c r="E14" s="1"/>
  <c r="D14"/>
  <c r="O13"/>
  <c r="N13"/>
  <c r="M13"/>
  <c r="K13"/>
  <c r="I13"/>
  <c r="D13"/>
  <c r="Q12"/>
  <c r="P12" s="1"/>
  <c r="O12"/>
  <c r="N12"/>
  <c r="M12"/>
  <c r="L12"/>
  <c r="K12"/>
  <c r="J12"/>
  <c r="J10" s="1"/>
  <c r="I12"/>
  <c r="G12"/>
  <c r="Q11"/>
  <c r="Q10" s="1"/>
  <c r="O11"/>
  <c r="N11"/>
  <c r="M11"/>
  <c r="K11"/>
  <c r="K10" s="1"/>
  <c r="G11"/>
  <c r="D11"/>
  <c r="F10"/>
  <c r="F67" i="1"/>
  <c r="H67"/>
  <c r="J67"/>
  <c r="L67"/>
  <c r="D51"/>
  <c r="E51"/>
  <c r="F51"/>
  <c r="G51"/>
  <c r="H51"/>
  <c r="I51"/>
  <c r="J51"/>
  <c r="K51"/>
  <c r="L51"/>
  <c r="M51"/>
  <c r="N51"/>
  <c r="O51"/>
  <c r="P51"/>
  <c r="Q51"/>
  <c r="F48"/>
  <c r="G48"/>
  <c r="H48"/>
  <c r="L48"/>
  <c r="N48"/>
  <c r="R116"/>
  <c r="P116"/>
  <c r="N116"/>
  <c r="M116"/>
  <c r="E116" s="1"/>
  <c r="D116"/>
  <c r="P115"/>
  <c r="N115"/>
  <c r="M115"/>
  <c r="E115" s="1"/>
  <c r="D115"/>
  <c r="R114"/>
  <c r="G114"/>
  <c r="E114" s="1"/>
  <c r="D114"/>
  <c r="R113"/>
  <c r="P113"/>
  <c r="E113"/>
  <c r="D113"/>
  <c r="R112"/>
  <c r="O112"/>
  <c r="N112"/>
  <c r="M112"/>
  <c r="E112" s="1"/>
  <c r="R111"/>
  <c r="N111"/>
  <c r="M111"/>
  <c r="K111"/>
  <c r="D111"/>
  <c r="R110"/>
  <c r="K110"/>
  <c r="E110" s="1"/>
  <c r="D110"/>
  <c r="R109"/>
  <c r="E109"/>
  <c r="D109"/>
  <c r="R108"/>
  <c r="Q108"/>
  <c r="P108" s="1"/>
  <c r="I108"/>
  <c r="E108" s="1"/>
  <c r="H108"/>
  <c r="D108" s="1"/>
  <c r="R107"/>
  <c r="P107"/>
  <c r="I107"/>
  <c r="E107" s="1"/>
  <c r="D107"/>
  <c r="R106"/>
  <c r="Q106"/>
  <c r="P106" s="1"/>
  <c r="N106"/>
  <c r="I106"/>
  <c r="E106" s="1"/>
  <c r="D106"/>
  <c r="R105"/>
  <c r="Q105"/>
  <c r="P105" s="1"/>
  <c r="O105"/>
  <c r="N105"/>
  <c r="M105"/>
  <c r="K105"/>
  <c r="I105"/>
  <c r="H105"/>
  <c r="D105" s="1"/>
  <c r="G105"/>
  <c r="R104"/>
  <c r="P104"/>
  <c r="D104"/>
  <c r="R103"/>
  <c r="L103"/>
  <c r="D103" s="1"/>
  <c r="K103"/>
  <c r="I103"/>
  <c r="R102"/>
  <c r="I102"/>
  <c r="H102"/>
  <c r="D102" s="1"/>
  <c r="E102"/>
  <c r="Q101"/>
  <c r="P101" s="1"/>
  <c r="O101"/>
  <c r="N101"/>
  <c r="M101"/>
  <c r="E101" s="1"/>
  <c r="N100"/>
  <c r="Q99"/>
  <c r="P99" s="1"/>
  <c r="M99"/>
  <c r="E99" s="1"/>
  <c r="O98"/>
  <c r="N98"/>
  <c r="M98"/>
  <c r="E98" s="1"/>
  <c r="R97"/>
  <c r="P97"/>
  <c r="E97"/>
  <c r="D97"/>
  <c r="R96"/>
  <c r="Q96"/>
  <c r="P96" s="1"/>
  <c r="N96"/>
  <c r="K96"/>
  <c r="E96" s="1"/>
  <c r="D96"/>
  <c r="R95"/>
  <c r="Q95"/>
  <c r="P95" s="1"/>
  <c r="O95"/>
  <c r="N95"/>
  <c r="M95"/>
  <c r="K95"/>
  <c r="D95"/>
  <c r="R94"/>
  <c r="K94"/>
  <c r="E94" s="1"/>
  <c r="D94"/>
  <c r="R93"/>
  <c r="M93"/>
  <c r="K93"/>
  <c r="D93"/>
  <c r="R92"/>
  <c r="Q92"/>
  <c r="P92" s="1"/>
  <c r="N92"/>
  <c r="I92"/>
  <c r="E92" s="1"/>
  <c r="R91"/>
  <c r="P91"/>
  <c r="N91"/>
  <c r="I91"/>
  <c r="E91" s="1"/>
  <c r="D91"/>
  <c r="R90"/>
  <c r="P90"/>
  <c r="N90"/>
  <c r="L90"/>
  <c r="D90" s="1"/>
  <c r="I90"/>
  <c r="E90" s="1"/>
  <c r="R89"/>
  <c r="Q89"/>
  <c r="P89" s="1"/>
  <c r="N89"/>
  <c r="M89"/>
  <c r="L89"/>
  <c r="K89"/>
  <c r="J89"/>
  <c r="H89"/>
  <c r="G89"/>
  <c r="R88"/>
  <c r="P88"/>
  <c r="E88"/>
  <c r="D88"/>
  <c r="Q87"/>
  <c r="P87" s="1"/>
  <c r="O87"/>
  <c r="N87"/>
  <c r="M87"/>
  <c r="E87" s="1"/>
  <c r="D87"/>
  <c r="R86"/>
  <c r="Q86"/>
  <c r="P86" s="1"/>
  <c r="O86"/>
  <c r="N86"/>
  <c r="M86"/>
  <c r="K86"/>
  <c r="D86"/>
  <c r="R85"/>
  <c r="P85"/>
  <c r="G85"/>
  <c r="E85" s="1"/>
  <c r="D85"/>
  <c r="R84"/>
  <c r="K84"/>
  <c r="E84" s="1"/>
  <c r="D84"/>
  <c r="R83"/>
  <c r="O83"/>
  <c r="N83"/>
  <c r="M83"/>
  <c r="K83"/>
  <c r="I83"/>
  <c r="D83"/>
  <c r="R82"/>
  <c r="Q82"/>
  <c r="P82" s="1"/>
  <c r="O82"/>
  <c r="N82"/>
  <c r="M82"/>
  <c r="L82"/>
  <c r="K82"/>
  <c r="J82"/>
  <c r="D82" s="1"/>
  <c r="I82"/>
  <c r="G82"/>
  <c r="R81"/>
  <c r="Q81"/>
  <c r="O81"/>
  <c r="N81"/>
  <c r="M81"/>
  <c r="K81"/>
  <c r="G81"/>
  <c r="D81"/>
  <c r="R80"/>
  <c r="F80"/>
  <c r="Q72"/>
  <c r="P72" s="1"/>
  <c r="P67" s="1"/>
  <c r="O72"/>
  <c r="N72"/>
  <c r="K72"/>
  <c r="G72"/>
  <c r="D72"/>
  <c r="O71"/>
  <c r="N71"/>
  <c r="M71"/>
  <c r="K71"/>
  <c r="G71"/>
  <c r="D71"/>
  <c r="N69"/>
  <c r="I69"/>
  <c r="G69"/>
  <c r="D69"/>
  <c r="O68"/>
  <c r="N68"/>
  <c r="M68"/>
  <c r="M67" s="1"/>
  <c r="K68"/>
  <c r="K67" s="1"/>
  <c r="I68"/>
  <c r="G68"/>
  <c r="D68"/>
  <c r="P66"/>
  <c r="P65" s="1"/>
  <c r="N66"/>
  <c r="N65" s="1"/>
  <c r="E66"/>
  <c r="E65" s="1"/>
  <c r="D66"/>
  <c r="D65" s="1"/>
  <c r="Q65"/>
  <c r="O65"/>
  <c r="M65"/>
  <c r="L65"/>
  <c r="K65"/>
  <c r="J65"/>
  <c r="I65"/>
  <c r="H65"/>
  <c r="G65"/>
  <c r="F65"/>
  <c r="P61"/>
  <c r="P60" s="1"/>
  <c r="O61"/>
  <c r="O60" s="1"/>
  <c r="N61"/>
  <c r="N60" s="1"/>
  <c r="M61"/>
  <c r="M60" s="1"/>
  <c r="K61"/>
  <c r="K60" s="1"/>
  <c r="I61"/>
  <c r="I60" s="1"/>
  <c r="G61"/>
  <c r="D61"/>
  <c r="D60" s="1"/>
  <c r="Q60"/>
  <c r="L60"/>
  <c r="J60"/>
  <c r="H60"/>
  <c r="F60"/>
  <c r="Q50"/>
  <c r="Q48" s="1"/>
  <c r="P50"/>
  <c r="P48" s="1"/>
  <c r="O50"/>
  <c r="O48" s="1"/>
  <c r="M50"/>
  <c r="M48" s="1"/>
  <c r="K50"/>
  <c r="K48" s="1"/>
  <c r="J50"/>
  <c r="J48" s="1"/>
  <c r="I50"/>
  <c r="I48" s="1"/>
  <c r="P46"/>
  <c r="N46"/>
  <c r="K46"/>
  <c r="I46"/>
  <c r="I38" s="1"/>
  <c r="D46"/>
  <c r="P45"/>
  <c r="G45"/>
  <c r="E45" s="1"/>
  <c r="D45"/>
  <c r="P44"/>
  <c r="N44"/>
  <c r="M44"/>
  <c r="E44" s="1"/>
  <c r="D44"/>
  <c r="P43"/>
  <c r="N43"/>
  <c r="M43"/>
  <c r="E43" s="1"/>
  <c r="D43"/>
  <c r="E42"/>
  <c r="D42"/>
  <c r="P41"/>
  <c r="N41"/>
  <c r="M41"/>
  <c r="K41"/>
  <c r="D41"/>
  <c r="E40"/>
  <c r="D40"/>
  <c r="E39"/>
  <c r="D39"/>
  <c r="Q38"/>
  <c r="O38"/>
  <c r="L38"/>
  <c r="J38"/>
  <c r="H38"/>
  <c r="F38"/>
  <c r="Q36"/>
  <c r="P36"/>
  <c r="O36"/>
  <c r="N36"/>
  <c r="M36"/>
  <c r="L36"/>
  <c r="K36"/>
  <c r="J36"/>
  <c r="I36"/>
  <c r="H36"/>
  <c r="H28" s="1"/>
  <c r="G36"/>
  <c r="F36"/>
  <c r="F28" s="1"/>
  <c r="E36"/>
  <c r="D36"/>
  <c r="E35"/>
  <c r="D35"/>
  <c r="L34"/>
  <c r="D34" s="1"/>
  <c r="E34"/>
  <c r="E32"/>
  <c r="D32"/>
  <c r="E31"/>
  <c r="D31"/>
  <c r="Q30"/>
  <c r="P30" s="1"/>
  <c r="O30"/>
  <c r="N30"/>
  <c r="M30"/>
  <c r="L30"/>
  <c r="K30"/>
  <c r="J30"/>
  <c r="I30"/>
  <c r="G30"/>
  <c r="G28" s="1"/>
  <c r="Q29"/>
  <c r="P29" s="1"/>
  <c r="O29"/>
  <c r="O28" s="1"/>
  <c r="N29"/>
  <c r="M29"/>
  <c r="M28" s="1"/>
  <c r="I29"/>
  <c r="D29"/>
  <c r="Q25"/>
  <c r="Q22" s="1"/>
  <c r="P25"/>
  <c r="P22" s="1"/>
  <c r="O25"/>
  <c r="O22" s="1"/>
  <c r="N25"/>
  <c r="N22" s="1"/>
  <c r="M25"/>
  <c r="M22" s="1"/>
  <c r="L25"/>
  <c r="L22" s="1"/>
  <c r="K25"/>
  <c r="K22" s="1"/>
  <c r="J25"/>
  <c r="J22" s="1"/>
  <c r="I25"/>
  <c r="I22" s="1"/>
  <c r="H25"/>
  <c r="H22" s="1"/>
  <c r="G25"/>
  <c r="G22" s="1"/>
  <c r="F25"/>
  <c r="F22" s="1"/>
  <c r="E25"/>
  <c r="E22" s="1"/>
  <c r="D25"/>
  <c r="D22" s="1"/>
  <c r="Q19"/>
  <c r="P19"/>
  <c r="O19"/>
  <c r="N19"/>
  <c r="M19"/>
  <c r="L19"/>
  <c r="K19"/>
  <c r="J19"/>
  <c r="I19"/>
  <c r="H19"/>
  <c r="G19"/>
  <c r="F19"/>
  <c r="E19"/>
  <c r="D19"/>
  <c r="Q17"/>
  <c r="P17"/>
  <c r="O17"/>
  <c r="N17"/>
  <c r="M17"/>
  <c r="L17"/>
  <c r="K17"/>
  <c r="J17"/>
  <c r="I17"/>
  <c r="H17"/>
  <c r="G17"/>
  <c r="F17"/>
  <c r="E17"/>
  <c r="D17"/>
  <c r="Q15"/>
  <c r="P15" s="1"/>
  <c r="N15"/>
  <c r="M15"/>
  <c r="G15"/>
  <c r="D15"/>
  <c r="N14"/>
  <c r="M14"/>
  <c r="E14" s="1"/>
  <c r="D14"/>
  <c r="E13"/>
  <c r="D13"/>
  <c r="E12"/>
  <c r="D12"/>
  <c r="Q11"/>
  <c r="O11"/>
  <c r="N11"/>
  <c r="M11"/>
  <c r="K11"/>
  <c r="I11"/>
  <c r="G11"/>
  <c r="D11"/>
  <c r="G38" l="1"/>
  <c r="G10" i="2"/>
  <c r="I80" i="1"/>
  <c r="N10" i="2"/>
  <c r="O10"/>
  <c r="D12"/>
  <c r="E12"/>
  <c r="M10"/>
  <c r="E23"/>
  <c r="E19"/>
  <c r="I28" i="1"/>
  <c r="K28"/>
  <c r="I67"/>
  <c r="O67"/>
  <c r="N80"/>
  <c r="E82"/>
  <c r="L80"/>
  <c r="E11" i="2"/>
  <c r="E33"/>
  <c r="K80" i="1"/>
  <c r="Q80"/>
  <c r="H10" i="2"/>
  <c r="L10"/>
  <c r="E13"/>
  <c r="E10" s="1"/>
  <c r="E35"/>
  <c r="E41"/>
  <c r="D30" i="1"/>
  <c r="D28" s="1"/>
  <c r="D50"/>
  <c r="D48" s="1"/>
  <c r="I10" i="2"/>
  <c r="I10" i="1"/>
  <c r="O10"/>
  <c r="F10"/>
  <c r="H10"/>
  <c r="N28"/>
  <c r="P28"/>
  <c r="D67"/>
  <c r="D10" i="2"/>
  <c r="P10"/>
  <c r="E68" i="1"/>
  <c r="N67"/>
  <c r="Q67"/>
  <c r="G67"/>
  <c r="L28"/>
  <c r="L10" s="1"/>
  <c r="E103"/>
  <c r="E41"/>
  <c r="Q28"/>
  <c r="J28"/>
  <c r="J10" s="1"/>
  <c r="H80"/>
  <c r="D38"/>
  <c r="E89"/>
  <c r="E93"/>
  <c r="E11"/>
  <c r="E15"/>
  <c r="E29"/>
  <c r="K38"/>
  <c r="M38"/>
  <c r="M10" s="1"/>
  <c r="P38"/>
  <c r="E71"/>
  <c r="E72"/>
  <c r="J80"/>
  <c r="E81"/>
  <c r="M80"/>
  <c r="O80"/>
  <c r="E86"/>
  <c r="E111"/>
  <c r="E95"/>
  <c r="N38"/>
  <c r="E46"/>
  <c r="E69"/>
  <c r="E61"/>
  <c r="E60" s="1"/>
  <c r="E50"/>
  <c r="E48" s="1"/>
  <c r="G60"/>
  <c r="G80"/>
  <c r="E83"/>
  <c r="E80" s="1"/>
  <c r="D89"/>
  <c r="D80" s="1"/>
  <c r="P80"/>
  <c r="E30"/>
  <c r="E105"/>
  <c r="D10" l="1"/>
  <c r="G10"/>
  <c r="K10"/>
  <c r="P10"/>
  <c r="E38"/>
  <c r="N10"/>
  <c r="Q10"/>
  <c r="E67"/>
  <c r="E28"/>
  <c r="E10" l="1"/>
</calcChain>
</file>

<file path=xl/sharedStrings.xml><?xml version="1.0" encoding="utf-8"?>
<sst xmlns="http://schemas.openxmlformats.org/spreadsheetml/2006/main" count="36835" uniqueCount="16472">
  <si>
    <t>Отчет об исполнении инвестиционной программы  филиала ОАО "МРСК Урала" -"Челябэнерго" за 12 месяцев 2014 года</t>
  </si>
  <si>
    <t>№№</t>
  </si>
  <si>
    <t>****Наименование объекта</t>
  </si>
  <si>
    <t>Объем финансирования
 млн.руб. с НДС</t>
  </si>
  <si>
    <t>Освоено 
(закрыто актами 
выполненных работ)
млн.рублей без НДС)</t>
  </si>
  <si>
    <t>Введено оформлено актами ввода в эксплуатацию)
млн.рублей без НДС</t>
  </si>
  <si>
    <t>всего</t>
  </si>
  <si>
    <t>1 кв</t>
  </si>
  <si>
    <t>2 кв</t>
  </si>
  <si>
    <t>3 кв</t>
  </si>
  <si>
    <t>4 кв</t>
  </si>
  <si>
    <t>план**</t>
  </si>
  <si>
    <t>факт***</t>
  </si>
  <si>
    <t>план</t>
  </si>
  <si>
    <t>факт</t>
  </si>
  <si>
    <t xml:space="preserve">всего </t>
  </si>
  <si>
    <t>за 4 квартал</t>
  </si>
  <si>
    <t>Итого, по всему филиалу ОАО "МРСК Урала"-"Челябэнерго""</t>
  </si>
  <si>
    <t xml:space="preserve">   ВЛ-110 кВ"Шагол-Сосновская-Исаково (1, 2 ц.)" (4,5 этапы)</t>
  </si>
  <si>
    <t xml:space="preserve"> ВЛ 110 кВ Златоуст-Таганай (замена сечения провода, опор)</t>
  </si>
  <si>
    <t xml:space="preserve">  ВЛ 110 кВ Еманжелинка-Коркино 1,2 ц.  (замена сечения провода, опор)</t>
  </si>
  <si>
    <t>ВЛ 110 кВ на ПС Есаулка</t>
  </si>
  <si>
    <t>ВЛ 110-35 кВ расширение трасс</t>
  </si>
  <si>
    <t xml:space="preserve">            ВЛЭП 35 кВ (СН1)</t>
  </si>
  <si>
    <t xml:space="preserve">            ВЛЭП 1-20 кВ (СН2)</t>
  </si>
  <si>
    <t xml:space="preserve"> Реконструкция воздушных ЛЭП 6-10 кВ филиала Челябэнерго (1)</t>
  </si>
  <si>
    <t xml:space="preserve">            ВЛЭП 0,4 кВ (НН)</t>
  </si>
  <si>
    <t xml:space="preserve"> Реконструкция воздушных ЛЭП 0,4 кВ филиала Челябэнерго</t>
  </si>
  <si>
    <t xml:space="preserve"> Реконструкция воздушных ЛЭП 0,4 кВ филиала Челябэнерго (1)</t>
  </si>
  <si>
    <t xml:space="preserve">        кабельные линии, в т.ч.</t>
  </si>
  <si>
    <t xml:space="preserve">            КЛЭП 110 кВ (ВН)</t>
  </si>
  <si>
    <t xml:space="preserve">            КЛЭП 20-35 кВ (СН1)</t>
  </si>
  <si>
    <t xml:space="preserve">            КЛЭП 3-10 кВ (СН2)</t>
  </si>
  <si>
    <t xml:space="preserve"> Реконструкция кабельных ЛЭП 6-10 кВ филиала Челябэнерго</t>
  </si>
  <si>
    <t xml:space="preserve">            КЛЭП до 1 кВ (НН)</t>
  </si>
  <si>
    <t>1.1.1.2</t>
  </si>
  <si>
    <t xml:space="preserve">      Подстанции, в т. ч.</t>
  </si>
  <si>
    <t>ПС 110/10кВ Миасская (комплексная реконструкция)</t>
  </si>
  <si>
    <t>ПС 110/6кВ Первомайская (комплексная реконструкция)</t>
  </si>
  <si>
    <t>ПС 110кВ Таганай, ПС Тургояк (замена ошиновки яч. ВЛ Горная)</t>
  </si>
  <si>
    <t>ПС Еманжелинка (замена ошиновки яч. ВЛ Красногорка)</t>
  </si>
  <si>
    <t xml:space="preserve"> Замена аккумуляторных батарей филиала Челябэнерго.</t>
  </si>
  <si>
    <t>Реконструкция ПС филиала для прохождения ОЗП</t>
  </si>
  <si>
    <t>ПС 35/6кВ АМЗ (перевод на 110кВ)</t>
  </si>
  <si>
    <t xml:space="preserve">            Уровень входящего напряжения СН2</t>
  </si>
  <si>
    <t xml:space="preserve"> Реконструкция ТП (РП) 6-10/0,4 кВ филиала Челябэнерго</t>
  </si>
  <si>
    <t>1.1.1.3</t>
  </si>
  <si>
    <t xml:space="preserve">      Прочие электросетевые объекты (автоматизация, связь), в т.ч.</t>
  </si>
  <si>
    <t>Модернизация ССПИ филиала Челябэнерго</t>
  </si>
  <si>
    <t xml:space="preserve"> Развитие ИТ-инфраструктуры, автоматизация бизнес-процессов и финансово-хозяйственной деятельности филиала Челябэнерго</t>
  </si>
  <si>
    <t>Установка охранно-пожарной сигнализации на энергообъектах филиала Челябэнерго</t>
  </si>
  <si>
    <t>Ограждения по периметру объекта</t>
  </si>
  <si>
    <t>Средства охранной сигнализации по периметру объекта</t>
  </si>
  <si>
    <t>Система видеонаблюдения</t>
  </si>
  <si>
    <t>Реконструкция системы противоаварийной автоматики Челябинской энергосистемы (Сосновский узел)</t>
  </si>
  <si>
    <t>ПС 110, 35кВ установка комплектов АЧР  и АСН (150 шт.)</t>
  </si>
  <si>
    <t>Реконструкция устройств  РЗА на ПС 110 кВ</t>
  </si>
  <si>
    <t>1.1.2</t>
  </si>
  <si>
    <t xml:space="preserve">   Средства учета и контроля э/э, в т. ч.</t>
  </si>
  <si>
    <t>Автоматизация учета на ПС филиала "Челябэнерго"</t>
  </si>
  <si>
    <t>Модернизация систем учета на объектах филиала "Челябэнерго"</t>
  </si>
  <si>
    <t>1.1.4</t>
  </si>
  <si>
    <t xml:space="preserve">   Прочие производственные и хозяйственные объекты</t>
  </si>
  <si>
    <t xml:space="preserve"> Реконструкция производственных зданий и сооружений филиала Челябэнерго</t>
  </si>
  <si>
    <t xml:space="preserve"> Реконструкция производственных зданий и сооружений филиала Челябэнерго (1)</t>
  </si>
  <si>
    <t xml:space="preserve">      Сооружения (кроме электрических линий)</t>
  </si>
  <si>
    <t xml:space="preserve">      Земельные участки</t>
  </si>
  <si>
    <t xml:space="preserve">      Машины и оборудование (кроме подстанций)</t>
  </si>
  <si>
    <t xml:space="preserve">      Транспортные средства</t>
  </si>
  <si>
    <t xml:space="preserve">      Инвентарь</t>
  </si>
  <si>
    <t xml:space="preserve">      Прочие основные средства</t>
  </si>
  <si>
    <t>1.1.5</t>
  </si>
  <si>
    <t xml:space="preserve">   Оборудование, не входящее в сметы строек, в.т.ч.:</t>
  </si>
  <si>
    <t>Оборудование не требующее монтажа филиала Челябэнерго</t>
  </si>
  <si>
    <t>1.1.6</t>
  </si>
  <si>
    <t xml:space="preserve">   Объекты непроизводственной сферы, в т.ч.</t>
  </si>
  <si>
    <t>1.2</t>
  </si>
  <si>
    <t>Капитальные вложения в нематериальные активы, в т.ч.</t>
  </si>
  <si>
    <t>1.3</t>
  </si>
  <si>
    <t>Долгосрочные вложения</t>
  </si>
  <si>
    <t>Прочие мероприятия</t>
  </si>
  <si>
    <t>31</t>
  </si>
  <si>
    <t>Схема развития</t>
  </si>
  <si>
    <t>Новое строительство и расширение, в.т.ч.:</t>
  </si>
  <si>
    <t>КЛ 110 кВ ЧГРЭС - Массивная</t>
  </si>
  <si>
    <t>Строительство распредсети 10 кВ мкрн. "Тополиная аллея"  г.Челябинск</t>
  </si>
  <si>
    <t>Строительство ПС Архиповская 110/35/10 кВ 2х16 МВА со строительством ВЛ 110 кВ Кулуево-Архиповская со строительством двух ячеек 110 кВ на ПС Кулуево и ВЛ-110 кВ Архиповская-Пирит со строительством ячейки 110 кВ на ПС Пирит</t>
  </si>
  <si>
    <t xml:space="preserve"> Строительство ПС 110 кВ Новая им. Хамадуллина (Казачья)с выполнением работ на смежных ПС</t>
  </si>
  <si>
    <t>Деятельность по технологическому присоединению</t>
  </si>
  <si>
    <t xml:space="preserve">Справочно* </t>
  </si>
  <si>
    <t>за 3 квартал</t>
  </si>
  <si>
    <t xml:space="preserve"> Итого по  филиалу ОАО "МРСК Урала"-"Челябэнерго""( внетарифные источники финансирования)</t>
  </si>
  <si>
    <t xml:space="preserve">ПС 220кВ Новометаллургическая (Новометаллургическая – Промплощадка (1,2),  Новометаллургическая – Прогресс 2 (1,2),  Новометаллургическая – ТЭЦ 3, Новометаллургическая – Плавильная,  Новометаллургическая – ЧГРЭС (1,2)) </t>
  </si>
  <si>
    <t>ВЛ 110кВ отпайка на ПС АМЗ от ВЛ Исаково-Сосновская (вынос сетей)</t>
  </si>
  <si>
    <t xml:space="preserve"> Реконструкция ВЛ 110кВ Чебаркуль-Луговая, ВЛ 10кВ ф. Пустозёрово, ВЛ 10кВ ф. Травники (вынос сетей)</t>
  </si>
  <si>
    <t>Реконструкция ПС Южная (страховой случай).
АВР по замене токоограничивающих реакторов и восстановлению ячеек</t>
  </si>
  <si>
    <t>ПС Красная Горка 110/35/6/10 кВ (демонтажные, монтажные и пуско-наладочные работы по замене выключателя 35 кВ на ОРУ 110/35/6/10 кВ  (Инв. № 61688) . Страховой случай.</t>
  </si>
  <si>
    <t>Реконструкция ПС Ленинская (замена аккумуляторной батареи, установка КРУН)   договор компенсации</t>
  </si>
  <si>
    <t>Комплекс мероприятий по реконструкции сетей ОАО «МРСК Урала» – филиала «Челябэнерго» для присоединения энергоблоков №1 и №2 Южноуральской ГРЭС–2  (этапы 1, 2 Мероприятия по реконструкции ПС) договор компенсации</t>
  </si>
  <si>
    <t>Реконструкция ТП- 7151 с заменой оборудования с. Бородиновка ВРЭС (вынос сетей)</t>
  </si>
  <si>
    <t>Реконструкция ВЛ 10кВ № 24 ПС Заварухино (вынос сетей)</t>
  </si>
  <si>
    <t>Реконструкция ВЛ-10 кВ ТП-2441-РП-84  с реконструкцией ТП 2441 ул. Труда мкр. Западный Луч (вынос сетей)</t>
  </si>
  <si>
    <t>Реконструкция ВЛ 10кВ ф. Краснокаменка, ВЛ 10кВ ф. Увелка  (вынос сети)</t>
  </si>
  <si>
    <t>Реконструкция ВЛ 6 кВ от ТП-5198 до опоры № 28 ЧЭК,  г. Челябинск, ул. Магнитогорская (вынос) ЧГЭС</t>
  </si>
  <si>
    <t xml:space="preserve"> Реконструкция ВЛ-6кВ ТП-4212 - ТП-4126 (инв. №55933) с отпайкой на ТП-4077, ТП-4076 от опоры №14 до опоры №19, г. Челябинск, от ТП-4077 по ул. Первомайский до ТП-4076 по ул. Матросова (вынос сетей)</t>
  </si>
  <si>
    <t>Реконструкция ВЛ-6 от РП-15 до РП-19 (инв № 53592) пересечение ул. Марченко-Салютная (вынос сетей)</t>
  </si>
  <si>
    <t>Реконструкция ВЛ 10кВ от ПС Увельская (вынос сетей)</t>
  </si>
  <si>
    <t>Реконструкция ВЛ-10 кВ №4,13 от ПС «Миасская» (вынос из зоны строительства)</t>
  </si>
  <si>
    <t>Реконструкция ВЛ 10кВ с заменой двух опор с. Кайгородово (вынос сетей)</t>
  </si>
  <si>
    <t>Реконструкция  ВЛ-10 кВ №11 от ПС Лазурная (инв. № 66663) (вынос сетей)</t>
  </si>
  <si>
    <t>Строительство ВЛ 6кВ "Рыбхоз-2 от ПС Строительная (вынос сетей)</t>
  </si>
  <si>
    <t>Реконструкция ВЛ 10кВ № 2  от ПС Баландино ( вынос сетей )</t>
  </si>
  <si>
    <t>Реконструкция ВЛ 10кВ № 6 от ПС Смолино-Тяга, с реконструкцией ВЛ 0,4кВ и ТП 1450 п. Саргазы ЦЭС ( вынос сетей)</t>
  </si>
  <si>
    <t>Реконструкция ВЛ-0,4 кВ,  г.Челябинск, ул. Работниц (вынос сетей)</t>
  </si>
  <si>
    <t>Реконструкция ВЛ-0,4 кВ, ТП-5602  ул.Гюго, г.Челябинск (вынос сетей)</t>
  </si>
  <si>
    <t>Реконструкция ВЛ-0,4кВ от ТП2607 п.ЯсныеПоляны (вынос сетей)</t>
  </si>
  <si>
    <t xml:space="preserve">Реконструкция КЛ 10кВ от ПС Шершнёвская до ПС Паклинская, от РП-88 до ПС Шершнёвская, от РП-85 до РП-88 г.Челябинск (вынос сетей) </t>
  </si>
  <si>
    <t>Реконструкция КЛ 10кВ  ТП4721-РП125 К1,К2 для объекта г. Челябинск 53 мкр., ж/д №16/1, вынос сетей</t>
  </si>
  <si>
    <t>Реконструкция КЛ 6 кВ ТП 5689-ТП5694 для объекта по ул. Дзержинского 102 и Гагарина 30, вынос сетей</t>
  </si>
  <si>
    <t>Реконструкция КЛ 10кВ от ТП 2571 до ТП 2623 с реконструкцией КЛ 0,4кВ( инв №т 50992) ул. Молодогвардейцев г.Челябинск (вынос сетей)</t>
  </si>
  <si>
    <t>Реконструкция КЛ 6кВ от ТП 1409-ТП 1411 по ул. Курчатова г.Челябинск (вынос сетей)</t>
  </si>
  <si>
    <t xml:space="preserve">
Реконструкция КЛ 10 кВ ТП-5624-ТП-5730 (инв. № 54538, реконструкция КЛ 10 кВ ТП 5730-ТП 5662 (инв. № 54239, реконструкция КЛ 10 кВ РП 58-ТЭЦ 1 ф. 18 К1 (инв. № 54180, реконструкция КЛ 10 кВ РП 58-ТЭЦ 1 ф. 18 К2 (инв. № 54180.</t>
  </si>
  <si>
    <t>Переустройство КЛ-10 кВ ТП-4620 -РП 122 К1 (инв.№ 55807) из зоны строительства торгово-общественного комплекса, автостоянки расположенных по адресу г.Челябинск, пересечение ул.Бейвеля, Чичерина, С.Юлаева, 40 лет Победы (вынос сетей)</t>
  </si>
  <si>
    <t>Реконструкция КЛ-10 от РП м/з "Победа" - ТП 4087 (инв. № 163628), г. Челябинск (вынос)</t>
  </si>
  <si>
    <t>Строительство  объектов технологического присоединения</t>
  </si>
  <si>
    <t xml:space="preserve">Приобретение ЭСК филиала Челябэнерго </t>
  </si>
  <si>
    <t>* - в ценах отчетного года</t>
  </si>
  <si>
    <t>** - план, согласно утвержденной инвестиционной программе</t>
  </si>
  <si>
    <t>*** - накопленным итогом за год</t>
  </si>
  <si>
    <t>**** - перечень объектов заполняется согласно утв.ИПР</t>
  </si>
  <si>
    <t>МЭС</t>
  </si>
  <si>
    <t>ЧГЭС</t>
  </si>
  <si>
    <t>ЦЭС</t>
  </si>
  <si>
    <t>ТЭС</t>
  </si>
  <si>
    <t>ЗЭС</t>
  </si>
  <si>
    <t>дата договора</t>
  </si>
  <si>
    <t>№ договора ТП</t>
  </si>
  <si>
    <t>№ договора</t>
  </si>
  <si>
    <t>сумма по договору тыс.руб., с НДС</t>
  </si>
  <si>
    <t>Финансирование, тыс.руб, с НДС</t>
  </si>
  <si>
    <t>09.08.2013</t>
  </si>
  <si>
    <t>21.12.2012</t>
  </si>
  <si>
    <t>19.04.2013</t>
  </si>
  <si>
    <t>20.04.2012
26.04.2012</t>
  </si>
  <si>
    <t>20.11.2012</t>
  </si>
  <si>
    <t>01.11.2012</t>
  </si>
  <si>
    <t>30.11.2012</t>
  </si>
  <si>
    <t>06.12.2012</t>
  </si>
  <si>
    <t>18.07.2012</t>
  </si>
  <si>
    <t>21.01.2013</t>
  </si>
  <si>
    <t>29.12.2012</t>
  </si>
  <si>
    <t>30.01.2013</t>
  </si>
  <si>
    <t>18.02.2013</t>
  </si>
  <si>
    <t>29.01.2013</t>
  </si>
  <si>
    <t>29.04.2013</t>
  </si>
  <si>
    <t>25.12.2012</t>
  </si>
  <si>
    <t>13.02.2013</t>
  </si>
  <si>
    <t>27.12.2012</t>
  </si>
  <si>
    <t>12.12.2012</t>
  </si>
  <si>
    <t>26.12.2012</t>
  </si>
  <si>
    <t>05.12.2012</t>
  </si>
  <si>
    <t>27.11.2012</t>
  </si>
  <si>
    <t xml:space="preserve"> 27.12.2011</t>
  </si>
  <si>
    <t>23.04.2013</t>
  </si>
  <si>
    <t>16.04.2013</t>
  </si>
  <si>
    <t>06.08.2013</t>
  </si>
  <si>
    <t>09.04.2013</t>
  </si>
  <si>
    <t>28.06.2013</t>
  </si>
  <si>
    <t>25.07.2013</t>
  </si>
  <si>
    <t>22.01.2013</t>
  </si>
  <si>
    <t>6100015360</t>
  </si>
  <si>
    <t>15.03.2013</t>
  </si>
  <si>
    <t>05.08.2013</t>
  </si>
  <si>
    <t>12.03.2013</t>
  </si>
  <si>
    <t>04.04.2013</t>
  </si>
  <si>
    <t>23.05.2013</t>
  </si>
  <si>
    <t>06.05.2013</t>
  </si>
  <si>
    <t>01.03.2013</t>
  </si>
  <si>
    <t>26.04.2013</t>
  </si>
  <si>
    <t>29.05.2013</t>
  </si>
  <si>
    <t>20.05.2013</t>
  </si>
  <si>
    <t>13.05.2013</t>
  </si>
  <si>
    <t>10.06.2013</t>
  </si>
  <si>
    <t>28.02.2013</t>
  </si>
  <si>
    <t>Орган местного самоуправления "Комитет по управлению имуществом Златоустовского городского округа"</t>
  </si>
  <si>
    <t>Ульянов А.Н.</t>
  </si>
  <si>
    <t>Зюзина Е.А.</t>
  </si>
  <si>
    <t>ООО "УралПромМашАтом"</t>
  </si>
  <si>
    <t xml:space="preserve">ОАО "Ростелеком" </t>
  </si>
  <si>
    <t xml:space="preserve">ФГУП РТРС </t>
  </si>
  <si>
    <t>3059</t>
  </si>
  <si>
    <t>ОАО "МТС"</t>
  </si>
  <si>
    <t>2712</t>
  </si>
  <si>
    <t>ОАО "ВымпелКоммуникации"</t>
  </si>
  <si>
    <t>Администрация Нагайбакского сельского поселения</t>
  </si>
  <si>
    <t>0135</t>
  </si>
  <si>
    <t>2606
2625</t>
  </si>
  <si>
    <t>0357</t>
  </si>
  <si>
    <t>0485</t>
  </si>
  <si>
    <t>Продулов В.В.</t>
  </si>
  <si>
    <t>0449</t>
  </si>
  <si>
    <t>0448</t>
  </si>
  <si>
    <t>Воронов Д.В.</t>
  </si>
  <si>
    <t>0393</t>
  </si>
  <si>
    <t>0337</t>
  </si>
  <si>
    <t>ОАО "Ростелеком"</t>
  </si>
  <si>
    <t>6100010324
6100010361</t>
  </si>
  <si>
    <t>Герцог Г.А.
Порошина Л.Ю.</t>
  </si>
  <si>
    <t>Чернышков А.А.</t>
  </si>
  <si>
    <t>6100008419</t>
  </si>
  <si>
    <t>Кильдогулова Р.Р.</t>
  </si>
  <si>
    <t>6100012912</t>
  </si>
  <si>
    <t>Хамидуллина З.А.</t>
  </si>
  <si>
    <t>6100013021</t>
  </si>
  <si>
    <t>Комленков Н.В.</t>
  </si>
  <si>
    <t>6100012657</t>
  </si>
  <si>
    <t>Семенякин В.В.</t>
  </si>
  <si>
    <t>6100012766
6100012765</t>
  </si>
  <si>
    <t>Бердников К.М.
Давыдова Е.А.</t>
  </si>
  <si>
    <t>6100012758</t>
  </si>
  <si>
    <t>Кузнецов С.А.</t>
  </si>
  <si>
    <t>6100013004</t>
  </si>
  <si>
    <t>Магасумов З.Н.</t>
  </si>
  <si>
    <t>6100012768</t>
  </si>
  <si>
    <t>Колупаева В.В.</t>
  </si>
  <si>
    <t>6100012743</t>
  </si>
  <si>
    <t>Лукманов Т.Ш.</t>
  </si>
  <si>
    <t>6100012942</t>
  </si>
  <si>
    <t>Вершина Н.А.</t>
  </si>
  <si>
    <t>6100012904</t>
  </si>
  <si>
    <t>Салимгареева Л.А.</t>
  </si>
  <si>
    <t>6100013214</t>
  </si>
  <si>
    <t>Ерилов В.Г.</t>
  </si>
  <si>
    <t>Макаров Д.А.</t>
  </si>
  <si>
    <t>6100010431</t>
  </si>
  <si>
    <t>Беспалов В.Н.</t>
  </si>
  <si>
    <t>6100010579</t>
  </si>
  <si>
    <t>Зубков А.В.</t>
  </si>
  <si>
    <t>6100013705</t>
  </si>
  <si>
    <t>Пермяков Н.П.</t>
  </si>
  <si>
    <t>6100010959
6100011160</t>
  </si>
  <si>
    <t>Ковалева Т.В.
Касымова В.А.</t>
  </si>
  <si>
    <t>6100010982</t>
  </si>
  <si>
    <t>Малоземова К.А.</t>
  </si>
  <si>
    <t>6100011658</t>
  </si>
  <si>
    <t>Саблин А.Н.</t>
  </si>
  <si>
    <t>6100011871</t>
  </si>
  <si>
    <t>Шумаков А.И.</t>
  </si>
  <si>
    <t>6100010124</t>
  </si>
  <si>
    <t>Симонова Н.Ю.</t>
  </si>
  <si>
    <t>6100011889</t>
  </si>
  <si>
    <t>Воронов Е.И.</t>
  </si>
  <si>
    <t>6100011768</t>
  </si>
  <si>
    <t>Головко С.А.</t>
  </si>
  <si>
    <t>Уфимцев О.Л.
Аникина О.Б.</t>
  </si>
  <si>
    <t>Подкорытова Н.И.</t>
  </si>
  <si>
    <t>Баймухаметов Р.Р.</t>
  </si>
  <si>
    <t>Тихомиров А.В.</t>
  </si>
  <si>
    <t>Обабков А.Н.</t>
  </si>
  <si>
    <t>Черная Е.В.</t>
  </si>
  <si>
    <t>Забихуллина Р.Р.</t>
  </si>
  <si>
    <t>ИП Газибаева Т.О.</t>
  </si>
  <si>
    <t>Гурьев А.А.</t>
  </si>
  <si>
    <t>Тетюев Н.Ю.</t>
  </si>
  <si>
    <t>Хасанов А.Ж.</t>
  </si>
  <si>
    <t>Никонова Л.Г.</t>
  </si>
  <si>
    <t>ОАО "Мегафон"</t>
  </si>
  <si>
    <t>Пожарицкая И.В.</t>
  </si>
  <si>
    <t>6100011623
6100011636</t>
  </si>
  <si>
    <t>Халяпова А.Ф.</t>
  </si>
  <si>
    <t>6100012647
6100012648
6100012636
6100012635
6100012649
6100012651
6100012493
6100012494
6100012491
6100012609
6100012489
6100012490</t>
  </si>
  <si>
    <t>Александрова Н.Г.
Согрина О.П.
Шангин В.П.
Смолин А.А.
Петрова Л.И.
Мишнева О.И.
Макаренко В.И.
Куренкова В.И.
Костин В.К.
Колотушкин С.В.
Бухтояров И.Г.
Мандыч А.И.</t>
  </si>
  <si>
    <t>Ушакова Л.Н.</t>
  </si>
  <si>
    <t>Козлова Л.И.</t>
  </si>
  <si>
    <t>6100015445</t>
  </si>
  <si>
    <t>Шарипов В.Х.</t>
  </si>
  <si>
    <t>6100015793</t>
  </si>
  <si>
    <t>Хажеева Л.Р.</t>
  </si>
  <si>
    <t>Шаймарданов Р.Ж.</t>
  </si>
  <si>
    <t>Шарипова Р.Х.</t>
  </si>
  <si>
    <t>Сердечный А.В.</t>
  </si>
  <si>
    <t>Ремезова О.Н.</t>
  </si>
  <si>
    <t>ИП Богатова Л.Г.</t>
  </si>
  <si>
    <t>ОАО "Челябэнергосбыт"</t>
  </si>
  <si>
    <t>Дунаева И.Г.</t>
  </si>
  <si>
    <t>Берещинова Т.А.</t>
  </si>
  <si>
    <t>Цейзер Т.А.</t>
  </si>
  <si>
    <t>Куперберг А.В.</t>
  </si>
  <si>
    <t>Мальцев О.В.</t>
  </si>
  <si>
    <t>Ионов В.А.</t>
  </si>
  <si>
    <t>Желавский А.В.</t>
  </si>
  <si>
    <t>Белов Г.А.</t>
  </si>
  <si>
    <t>Григорьев А.В.</t>
  </si>
  <si>
    <t>Томилов А.Г.</t>
  </si>
  <si>
    <t>Синявская Е.В.</t>
  </si>
  <si>
    <t>Ушаков А.В.</t>
  </si>
  <si>
    <t>Рыхальский В.А.</t>
  </si>
  <si>
    <t>ОАО Ростелеком</t>
  </si>
  <si>
    <t>Сулейманова Г.А.</t>
  </si>
  <si>
    <t>Шиповалов А.В.</t>
  </si>
  <si>
    <t>Сафина Н.И.</t>
  </si>
  <si>
    <t>Шумков С.В.</t>
  </si>
  <si>
    <t>Артамонов В.А.</t>
  </si>
  <si>
    <t>Вороная О.В.</t>
  </si>
  <si>
    <t>Узунов А.Ю.</t>
  </si>
  <si>
    <t>ООО "ТЭСиС"</t>
  </si>
  <si>
    <t>Исламетдинова Т.М.</t>
  </si>
  <si>
    <t>Шабунина Е.М.</t>
  </si>
  <si>
    <t>Петров А.В.</t>
  </si>
  <si>
    <t>Горшкова Г.Н.</t>
  </si>
  <si>
    <t>филиал "РТРС" "Челябинский ОРТПЦ"</t>
  </si>
  <si>
    <t>Жернов Д.Е.</t>
  </si>
  <si>
    <t>Лыжин С.В.</t>
  </si>
  <si>
    <t>Коростелев В.В.</t>
  </si>
  <si>
    <t>Тимеркаева С.Х.</t>
  </si>
  <si>
    <t>ЗАО "Инсистрой"</t>
  </si>
  <si>
    <t>Юнышева Д.Р.</t>
  </si>
  <si>
    <t>Савиных Б.В.</t>
  </si>
  <si>
    <t>102</t>
  </si>
  <si>
    <t/>
  </si>
  <si>
    <t>109</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</si>
  <si>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</si>
  <si>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</si>
  <si>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</si>
  <si>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</si>
  <si>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</si>
  <si>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</si>
  <si>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</si>
  <si>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</si>
  <si>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</si>
  <si>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</si>
  <si>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</si>
  <si>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</si>
  <si>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</si>
  <si>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</si>
  <si>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</si>
  <si>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</si>
  <si>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</si>
  <si>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</si>
  <si>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</si>
  <si>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</si>
  <si>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</si>
  <si>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</si>
  <si>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</si>
  <si>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</si>
  <si>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</si>
  <si>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</si>
  <si>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</si>
  <si>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</si>
  <si>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</si>
  <si>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</si>
  <si>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</si>
  <si>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</si>
  <si>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</si>
  <si>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</si>
  <si>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</si>
  <si>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</si>
  <si>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</si>
  <si>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</si>
  <si>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</si>
  <si>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</si>
  <si>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</si>
  <si>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</si>
  <si>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</si>
  <si>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</si>
  <si>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</si>
  <si>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</si>
  <si>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</si>
  <si>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</si>
  <si>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</si>
  <si>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</si>
  <si>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</si>
  <si>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</si>
  <si>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</si>
  <si>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</si>
  <si>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</si>
  <si>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</si>
  <si>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</si>
  <si>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</si>
  <si>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</si>
  <si>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</si>
  <si>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</si>
  <si>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</si>
  <si>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</si>
  <si>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</si>
  <si>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</si>
  <si>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</si>
  <si>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</si>
  <si>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</si>
  <si>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</si>
  <si>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</si>
  <si>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</si>
  <si>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</si>
  <si>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</si>
  <si>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</si>
  <si>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</si>
  <si>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</si>
  <si>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</si>
  <si>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</si>
  <si>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</si>
  <si>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</si>
  <si>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</si>
  <si>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</si>
  <si>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</si>
  <si>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</si>
  <si>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</si>
  <si>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</si>
  <si>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</si>
  <si>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</si>
  <si>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</si>
  <si>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</si>
  <si>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</si>
  <si>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</si>
  <si>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</si>
  <si>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</si>
  <si>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</si>
  <si>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</si>
  <si>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</si>
  <si>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</si>
  <si>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</si>
  <si>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</si>
  <si>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</si>
  <si>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103</t>
  </si>
  <si>
    <t>104</t>
  </si>
  <si>
    <t>105</t>
  </si>
  <si>
    <t>106</t>
  </si>
  <si>
    <t>107</t>
  </si>
  <si>
    <t>108</t>
  </si>
  <si>
    <t>110</t>
  </si>
  <si>
    <t>111</t>
  </si>
  <si>
    <t>112</t>
  </si>
  <si>
    <t>113</t>
  </si>
  <si>
    <t>114</t>
  </si>
  <si>
    <t>115</t>
  </si>
  <si>
    <t xml:space="preserve">ООО "ЭлектроСтрой"  </t>
  </si>
  <si>
    <t xml:space="preserve">ООО "Ростехэкспертиза"  </t>
  </si>
  <si>
    <t xml:space="preserve">6200005642  </t>
  </si>
  <si>
    <t xml:space="preserve">04.10.2013  </t>
  </si>
  <si>
    <t xml:space="preserve">852  </t>
  </si>
  <si>
    <t xml:space="preserve">6200005676  </t>
  </si>
  <si>
    <t xml:space="preserve">18.10.2013  </t>
  </si>
  <si>
    <t xml:space="preserve">720  </t>
  </si>
  <si>
    <t xml:space="preserve">ООО "СПС"  </t>
  </si>
  <si>
    <t xml:space="preserve">6200005690  </t>
  </si>
  <si>
    <t xml:space="preserve">17.10.2013  </t>
  </si>
  <si>
    <t xml:space="preserve">826  </t>
  </si>
  <si>
    <t xml:space="preserve">  </t>
  </si>
  <si>
    <t xml:space="preserve">11.03.2013  </t>
  </si>
  <si>
    <t xml:space="preserve">353  </t>
  </si>
  <si>
    <t xml:space="preserve">ООО "Зевс-М"  </t>
  </si>
  <si>
    <t xml:space="preserve">21.10.2013  </t>
  </si>
  <si>
    <t xml:space="preserve">ООО "МПСК"  </t>
  </si>
  <si>
    <t xml:space="preserve">6400004251  </t>
  </si>
  <si>
    <t xml:space="preserve">240  </t>
  </si>
  <si>
    <t xml:space="preserve">6400004328  </t>
  </si>
  <si>
    <t xml:space="preserve">11.11.2013  </t>
  </si>
  <si>
    <t xml:space="preserve">854  </t>
  </si>
  <si>
    <t xml:space="preserve">  ООО "Строй-М"</t>
  </si>
  <si>
    <t xml:space="preserve">  01.04.2013</t>
  </si>
  <si>
    <t xml:space="preserve">  6400003338</t>
  </si>
  <si>
    <t xml:space="preserve">  01.10.2012</t>
  </si>
  <si>
    <t xml:space="preserve">  ООО "ЭлектроСтрой"</t>
  </si>
  <si>
    <t xml:space="preserve">  18.10.2013</t>
  </si>
  <si>
    <t xml:space="preserve">  1389</t>
  </si>
  <si>
    <t xml:space="preserve">  01.10.2013</t>
  </si>
  <si>
    <t xml:space="preserve">  1111</t>
  </si>
  <si>
    <t xml:space="preserve">  ОАО "ИДЦ"</t>
  </si>
  <si>
    <t xml:space="preserve">  21.01.2013</t>
  </si>
  <si>
    <t xml:space="preserve">  873</t>
  </si>
  <si>
    <t xml:space="preserve">  17.10.2013</t>
  </si>
  <si>
    <t xml:space="preserve">  1398</t>
  </si>
  <si>
    <t>01.03.2013  05.09.2013</t>
  </si>
  <si>
    <t>ООО "ЭлектроСтрой"  ООО "Трансэнергосервис"</t>
  </si>
  <si>
    <t>17.04.2013  25.03.2013</t>
  </si>
  <si>
    <t>13.05.2013  10.04.2013</t>
  </si>
  <si>
    <t>6100016464  6100015451</t>
  </si>
  <si>
    <t>21.05.2013  01.02.2013</t>
  </si>
  <si>
    <t>ООО "ЭлектроСтрой"  ООО "ЭлектроСтрой"</t>
  </si>
  <si>
    <t xml:space="preserve">ООО "ЭлектроСтрой"  ООО "ЭлектроСтрой" </t>
  </si>
  <si>
    <t>20.02.2013  19.07.2013</t>
  </si>
  <si>
    <t xml:space="preserve">ООО "СпецПромСервис"  </t>
  </si>
  <si>
    <t xml:space="preserve">19.07.2013  </t>
  </si>
  <si>
    <t>ООО "ЭлектроСтрой"   ООО "ЭлектроСтрой"</t>
  </si>
  <si>
    <t xml:space="preserve">6613  </t>
  </si>
  <si>
    <t xml:space="preserve">20.06.2013  </t>
  </si>
  <si>
    <t xml:space="preserve">6100016958  </t>
  </si>
  <si>
    <t xml:space="preserve">21.06.2013  </t>
  </si>
  <si>
    <t xml:space="preserve">4709  </t>
  </si>
  <si>
    <t xml:space="preserve">ООО "ЭлектроСтрой"  ПТ "ЗАО ЧАПЭ и К"  </t>
  </si>
  <si>
    <t>31.07.2013  01.03.2013</t>
  </si>
  <si>
    <t>19.07.2013  20.02.2013</t>
  </si>
  <si>
    <t xml:space="preserve">ООО "ЭлектроСтрой"  ООО "СпецПромСервис" </t>
  </si>
  <si>
    <t>21.08.2013  20.05.2013</t>
  </si>
  <si>
    <t xml:space="preserve">5688  </t>
  </si>
  <si>
    <t xml:space="preserve">6100017946  </t>
  </si>
  <si>
    <t xml:space="preserve">21.08.2013  </t>
  </si>
  <si>
    <t xml:space="preserve">ООО СК "СтройСтандарт"  </t>
  </si>
  <si>
    <t>24.10.2013  29.12.2012</t>
  </si>
  <si>
    <t>24.10.2013  01.03.2013</t>
  </si>
  <si>
    <t>24.10.2013  05.03.2013</t>
  </si>
  <si>
    <t xml:space="preserve">5582  </t>
  </si>
  <si>
    <t xml:space="preserve">6100019459  </t>
  </si>
  <si>
    <t>21.10.2013  01.03.2013</t>
  </si>
  <si>
    <t>21.10.2013  29.12.2012</t>
  </si>
  <si>
    <t xml:space="preserve">ООО "ЭлектроСтрой"   ООО "ЭлектроСтрой" </t>
  </si>
  <si>
    <t xml:space="preserve">2569  </t>
  </si>
  <si>
    <t xml:space="preserve">6100020000  </t>
  </si>
  <si>
    <t xml:space="preserve">6100020026  </t>
  </si>
  <si>
    <t xml:space="preserve">918  </t>
  </si>
  <si>
    <t>6100020026  6100017239</t>
  </si>
  <si>
    <t>18.10.2013  01.07.2013</t>
  </si>
  <si>
    <t xml:space="preserve">6100020232  </t>
  </si>
  <si>
    <t xml:space="preserve">24.10.2013  </t>
  </si>
  <si>
    <t xml:space="preserve">1553  </t>
  </si>
  <si>
    <t xml:space="preserve">5009  </t>
  </si>
  <si>
    <t>24.10.2013  01.05.2013</t>
  </si>
  <si>
    <t xml:space="preserve">5250  </t>
  </si>
  <si>
    <t xml:space="preserve">6100020366  </t>
  </si>
  <si>
    <t>ООО "БазисЭнерго"  ООО "Инженерные сети-Проект"</t>
  </si>
  <si>
    <t>30.10.2013  05.02.2013</t>
  </si>
  <si>
    <t xml:space="preserve">6100020847  </t>
  </si>
  <si>
    <t xml:space="preserve">13.11.2013  </t>
  </si>
  <si>
    <t xml:space="preserve">2948  </t>
  </si>
  <si>
    <t xml:space="preserve">6100021031  </t>
  </si>
  <si>
    <t xml:space="preserve">20.11.2013  </t>
  </si>
  <si>
    <t xml:space="preserve">4712  </t>
  </si>
  <si>
    <t xml:space="preserve">ООО "СПС"  ООО "СпецПромСервис" </t>
  </si>
  <si>
    <t>18.11.2013  20.05.2013</t>
  </si>
  <si>
    <t xml:space="preserve">5227  </t>
  </si>
  <si>
    <t xml:space="preserve">ПТ "ЗАО ЧАПЭиК"  ПТ "ЗАО ЧАПЭ и К"  </t>
  </si>
  <si>
    <t>05.12.2013  01.03.2013</t>
  </si>
  <si>
    <t xml:space="preserve">3829  </t>
  </si>
  <si>
    <t>05.12.2013  29.12.2012</t>
  </si>
  <si>
    <t xml:space="preserve">5708  </t>
  </si>
  <si>
    <t xml:space="preserve">  ПТ "ЗАО ЧАПЭ и К"  </t>
  </si>
  <si>
    <t xml:space="preserve">  01.03.2013</t>
  </si>
  <si>
    <t xml:space="preserve">  470</t>
  </si>
  <si>
    <t xml:space="preserve">ЗАО "РОСИНВЕСТ-Проект"  </t>
  </si>
  <si>
    <t xml:space="preserve">ООО "Энергоучет-комплект"  </t>
  </si>
  <si>
    <t xml:space="preserve">22.08.2013  </t>
  </si>
  <si>
    <t xml:space="preserve">20.09.2013  </t>
  </si>
  <si>
    <t xml:space="preserve">  ЗАО "РОСИНВЕСТ-Проект"</t>
  </si>
  <si>
    <t xml:space="preserve">  6000008280</t>
  </si>
  <si>
    <t xml:space="preserve">  25.12.2013</t>
  </si>
  <si>
    <t xml:space="preserve">  2317</t>
  </si>
  <si>
    <t xml:space="preserve">6000008280  </t>
  </si>
  <si>
    <t xml:space="preserve">25.12.2013  </t>
  </si>
  <si>
    <t xml:space="preserve">2317  </t>
  </si>
  <si>
    <t xml:space="preserve">06.12.2013  </t>
  </si>
  <si>
    <t xml:space="preserve">  ООО "МПСК"</t>
  </si>
  <si>
    <t xml:space="preserve">  406</t>
  </si>
  <si>
    <t xml:space="preserve">  2013-4339</t>
  </si>
  <si>
    <t xml:space="preserve">  2013-4340</t>
  </si>
  <si>
    <t xml:space="preserve">  342</t>
  </si>
  <si>
    <t xml:space="preserve">  2013-4341</t>
  </si>
  <si>
    <t xml:space="preserve">  472</t>
  </si>
  <si>
    <t xml:space="preserve">455  </t>
  </si>
  <si>
    <t xml:space="preserve">05.11.2013  </t>
  </si>
  <si>
    <t xml:space="preserve">  20.02.2013</t>
  </si>
  <si>
    <t xml:space="preserve">5038  </t>
  </si>
  <si>
    <t xml:space="preserve">  30.04.2012</t>
  </si>
  <si>
    <t xml:space="preserve">  05.03.2013</t>
  </si>
  <si>
    <t xml:space="preserve">  ООО "СПС"</t>
  </si>
  <si>
    <t xml:space="preserve">20.01.2013  </t>
  </si>
  <si>
    <t xml:space="preserve">30.04.2012  </t>
  </si>
  <si>
    <t xml:space="preserve">13339  </t>
  </si>
  <si>
    <t xml:space="preserve">01.10.2012  </t>
  </si>
  <si>
    <t xml:space="preserve">15.05.2013  </t>
  </si>
  <si>
    <t xml:space="preserve">13642  </t>
  </si>
  <si>
    <t xml:space="preserve">10.01.2013  </t>
  </si>
  <si>
    <t xml:space="preserve">20.02.2013  </t>
  </si>
  <si>
    <t xml:space="preserve">05.03.2013  </t>
  </si>
  <si>
    <t xml:space="preserve">01.05.2013  </t>
  </si>
  <si>
    <t xml:space="preserve">05.03.2014  </t>
  </si>
  <si>
    <t>ООО "ЭлектроСтрой"   ООО "СпецПромСервис"</t>
  </si>
  <si>
    <t xml:space="preserve">  16375</t>
  </si>
  <si>
    <t xml:space="preserve">  496</t>
  </si>
  <si>
    <t xml:space="preserve">  173</t>
  </si>
  <si>
    <t xml:space="preserve">  351</t>
  </si>
  <si>
    <t xml:space="preserve">ООО ЭлектроСтрой  </t>
  </si>
  <si>
    <t xml:space="preserve">  246</t>
  </si>
  <si>
    <t xml:space="preserve">  241</t>
  </si>
  <si>
    <t xml:space="preserve">  ООО ЭлектроСтрой</t>
  </si>
  <si>
    <t>ООО ЭлектроСтрой  ООО ЭлектроСтрой</t>
  </si>
  <si>
    <t xml:space="preserve">13343  </t>
  </si>
  <si>
    <t xml:space="preserve">  331</t>
  </si>
  <si>
    <t xml:space="preserve">440  </t>
  </si>
  <si>
    <t xml:space="preserve">310  </t>
  </si>
  <si>
    <t xml:space="preserve">433  </t>
  </si>
  <si>
    <t xml:space="preserve">241  </t>
  </si>
  <si>
    <t xml:space="preserve">  388</t>
  </si>
  <si>
    <t>№ п/п</t>
  </si>
  <si>
    <t>№ тома</t>
  </si>
  <si>
    <t>Наименование объекта 
нового строительства</t>
  </si>
  <si>
    <t>наименование подрядной организации</t>
  </si>
  <si>
    <t xml:space="preserve">Реквизиты заключенного договора 
на технологическое присоединение </t>
  </si>
  <si>
    <t>потребитель</t>
  </si>
  <si>
    <t>Хранение материалов</t>
  </si>
  <si>
    <t>1.1</t>
  </si>
  <si>
    <t xml:space="preserve">Подряд ЗЭС </t>
  </si>
  <si>
    <t>1.1.1</t>
  </si>
  <si>
    <t>1.1.3</t>
  </si>
  <si>
    <t>1.1.7</t>
  </si>
  <si>
    <t>1.1.8</t>
  </si>
  <si>
    <t>Полянский Д.В.</t>
  </si>
  <si>
    <t>Хозспособ ЗЭС</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</si>
  <si>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</si>
  <si>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</si>
  <si>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</si>
  <si>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</si>
  <si>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</si>
  <si>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</si>
  <si>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</si>
  <si>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</si>
  <si>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</si>
  <si>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</si>
  <si>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</si>
  <si>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</si>
  <si>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</si>
  <si>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</si>
  <si>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</si>
  <si>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</si>
  <si>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</si>
  <si>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</si>
  <si>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</si>
  <si>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</si>
  <si>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</si>
  <si>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</si>
  <si>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</si>
  <si>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</si>
  <si>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</si>
  <si>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</si>
  <si>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</si>
  <si>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</si>
  <si>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</si>
  <si>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</si>
  <si>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</si>
  <si>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</si>
  <si>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</si>
  <si>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</si>
  <si>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</si>
  <si>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</si>
  <si>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</si>
  <si>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</si>
  <si>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</si>
  <si>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</si>
  <si>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</si>
  <si>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</si>
  <si>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</si>
  <si>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</si>
  <si>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</si>
  <si>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</si>
  <si>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</si>
  <si>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</si>
  <si>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</si>
  <si>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</si>
  <si>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</si>
  <si>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</si>
  <si>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</si>
  <si>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</si>
  <si>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</si>
  <si>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</si>
  <si>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</si>
  <si>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</si>
  <si>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</si>
  <si>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</si>
  <si>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</si>
  <si>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</si>
  <si>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</si>
  <si>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</si>
  <si>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</si>
  <si>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</si>
  <si>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</si>
  <si>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</si>
  <si>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</si>
  <si>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</si>
  <si>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</si>
  <si>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2</t>
  </si>
  <si>
    <t>2.1</t>
  </si>
  <si>
    <t xml:space="preserve">Подряд МЭС </t>
  </si>
  <si>
    <t>2.1.1</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</si>
  <si>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</si>
  <si>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</si>
  <si>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</si>
  <si>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</si>
  <si>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</si>
  <si>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</si>
  <si>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</si>
  <si>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</si>
  <si>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</si>
  <si>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</si>
  <si>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</si>
  <si>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</si>
  <si>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</si>
  <si>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</si>
  <si>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</si>
  <si>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</si>
  <si>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</si>
  <si>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</si>
  <si>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</si>
  <si>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</si>
  <si>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</si>
  <si>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</si>
  <si>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</si>
  <si>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</si>
  <si>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</si>
  <si>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</si>
  <si>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</si>
  <si>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</si>
  <si>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</si>
  <si>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</si>
  <si>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</si>
  <si>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</si>
  <si>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</si>
  <si>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</si>
  <si>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</si>
  <si>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</si>
  <si>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</si>
  <si>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</si>
  <si>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</si>
  <si>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</si>
  <si>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Иванов А.А.</t>
  </si>
  <si>
    <t>Жумагулов К.Т.</t>
  </si>
  <si>
    <t>Юдин Е.В.</t>
  </si>
  <si>
    <t>Паников А.В.</t>
  </si>
  <si>
    <t>2.2</t>
  </si>
  <si>
    <t>Хозспособ МЭС</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</si>
  <si>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</si>
  <si>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</si>
  <si>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</si>
  <si>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</si>
  <si>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</si>
  <si>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</si>
  <si>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</si>
  <si>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</si>
  <si>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</si>
  <si>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</si>
  <si>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</si>
  <si>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</si>
  <si>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</si>
  <si>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</si>
  <si>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</si>
  <si>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</si>
  <si>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</si>
  <si>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</si>
  <si>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</si>
  <si>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</si>
  <si>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</si>
  <si>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</si>
  <si>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</si>
  <si>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</si>
  <si>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</si>
  <si>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</si>
  <si>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</si>
  <si>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</si>
  <si>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</si>
  <si>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</si>
  <si>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</si>
  <si>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</si>
  <si>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</si>
  <si>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</si>
  <si>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</si>
  <si>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</si>
  <si>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</si>
  <si>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</si>
  <si>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</si>
  <si>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</si>
  <si>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</si>
  <si>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</si>
  <si>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</si>
  <si>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</si>
  <si>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</si>
  <si>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</si>
  <si>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</si>
  <si>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</si>
  <si>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</si>
  <si>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</si>
  <si>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</si>
  <si>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</si>
  <si>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</si>
  <si>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</si>
  <si>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</si>
  <si>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</si>
  <si>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</si>
  <si>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</si>
  <si>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</si>
  <si>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</si>
  <si>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</si>
  <si>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</si>
  <si>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</si>
  <si>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</si>
  <si>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</si>
  <si>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</si>
  <si>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</si>
  <si>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</si>
  <si>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</si>
  <si>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</si>
  <si>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</si>
  <si>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</si>
  <si>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</si>
  <si>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</si>
  <si>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</si>
  <si>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Ержанов Н.И.</t>
  </si>
  <si>
    <t>Кударов С.М.</t>
  </si>
  <si>
    <t>Кулямин В.В.</t>
  </si>
  <si>
    <t>ИП Шагалиханов Д.Ф.</t>
  </si>
  <si>
    <t>Боборов Е.В.</t>
  </si>
  <si>
    <t>ИП Ковалец Д.В.</t>
  </si>
  <si>
    <t>Ахмегалеев Р.И.</t>
  </si>
  <si>
    <t>Муртазина З.М.</t>
  </si>
  <si>
    <t>Комников В.А.
Лучинин В.В.</t>
  </si>
  <si>
    <t>3</t>
  </si>
  <si>
    <t xml:space="preserve">Подряд ТЭС </t>
  </si>
  <si>
    <t>3.1</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</si>
  <si>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</si>
  <si>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</si>
  <si>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</si>
  <si>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</si>
  <si>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</si>
  <si>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</si>
  <si>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</si>
  <si>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</si>
  <si>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</si>
  <si>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</si>
  <si>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</si>
  <si>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</si>
  <si>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</si>
  <si>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</si>
  <si>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</si>
  <si>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</si>
  <si>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</si>
  <si>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</si>
  <si>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</si>
  <si>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</si>
  <si>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</si>
  <si>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</si>
  <si>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</si>
  <si>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</si>
  <si>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</si>
  <si>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</si>
  <si>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</si>
  <si>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</si>
  <si>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</si>
  <si>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</si>
  <si>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</si>
  <si>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</si>
  <si>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</si>
  <si>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</si>
  <si>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</si>
  <si>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</si>
  <si>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</si>
  <si>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</si>
  <si>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</si>
  <si>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</si>
  <si>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</si>
  <si>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</si>
  <si>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</si>
  <si>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</si>
  <si>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</si>
  <si>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</si>
  <si>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</si>
  <si>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</si>
  <si>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</si>
  <si>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</si>
  <si>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</si>
  <si>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Хозспособ ТЭС</t>
  </si>
  <si>
    <t>3.2</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</si>
  <si>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</si>
  <si>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</si>
  <si>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</si>
  <si>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</si>
  <si>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</si>
  <si>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</si>
  <si>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</si>
  <si>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</si>
  <si>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</si>
  <si>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</si>
  <si>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</si>
  <si>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</si>
  <si>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</si>
  <si>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</si>
  <si>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</si>
  <si>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</si>
  <si>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</si>
  <si>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</si>
  <si>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</si>
  <si>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</si>
  <si>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</si>
  <si>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</si>
  <si>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</si>
  <si>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</si>
  <si>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</si>
  <si>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</si>
  <si>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</si>
  <si>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</si>
  <si>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</si>
  <si>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</si>
  <si>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</si>
  <si>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</si>
  <si>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</si>
  <si>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</si>
  <si>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</si>
  <si>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</si>
  <si>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</si>
  <si>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</si>
  <si>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</si>
  <si>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</si>
  <si>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</si>
  <si>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</si>
  <si>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</si>
  <si>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</si>
  <si>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</si>
  <si>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4</t>
  </si>
  <si>
    <t>4.1</t>
  </si>
  <si>
    <t xml:space="preserve">Подряд ЦЭС </t>
  </si>
  <si>
    <t>4.2</t>
  </si>
  <si>
    <t>Хозспособ ЦЭС</t>
  </si>
  <si>
    <t>4.1.1</t>
  </si>
  <si>
    <t>4.1.2</t>
  </si>
  <si>
    <t>4.1.3</t>
  </si>
  <si>
    <t>4.1.4</t>
  </si>
  <si>
    <t>4.1.5</t>
  </si>
  <si>
    <t>4.1.6</t>
  </si>
  <si>
    <t>4.1.7</t>
  </si>
  <si>
    <t>4.1.8</t>
  </si>
  <si>
    <t>4.1.9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</si>
  <si>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</si>
  <si>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</si>
  <si>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</si>
  <si>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</si>
  <si>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</si>
  <si>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</si>
  <si>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</si>
  <si>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</si>
  <si>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</si>
  <si>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</si>
  <si>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</si>
  <si>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</si>
  <si>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</si>
  <si>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</si>
  <si>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</si>
  <si>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</si>
  <si>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</si>
  <si>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</si>
  <si>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</si>
  <si>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</si>
  <si>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</si>
  <si>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</si>
  <si>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</si>
  <si>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</si>
  <si>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</si>
  <si>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</si>
  <si>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</si>
  <si>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</si>
  <si>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</si>
  <si>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</si>
  <si>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</si>
  <si>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</si>
  <si>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</si>
  <si>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</si>
  <si>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</si>
  <si>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</si>
  <si>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</si>
  <si>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</si>
  <si>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</si>
  <si>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</si>
  <si>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</si>
  <si>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</si>
  <si>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</si>
  <si>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</si>
  <si>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</si>
  <si>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</si>
  <si>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</si>
  <si>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</si>
  <si>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</si>
  <si>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</si>
  <si>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</si>
  <si>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</si>
  <si>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</si>
  <si>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</si>
  <si>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</si>
  <si>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</si>
  <si>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</si>
  <si>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</si>
  <si>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</si>
  <si>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</si>
  <si>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</si>
  <si>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</si>
  <si>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</si>
  <si>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</si>
  <si>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</si>
  <si>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</si>
  <si>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</si>
  <si>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</si>
  <si>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</si>
  <si>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</si>
  <si>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</si>
  <si>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</si>
  <si>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</si>
  <si>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</si>
  <si>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</si>
  <si>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</si>
  <si>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</si>
  <si>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</si>
  <si>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</si>
  <si>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</si>
  <si>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</si>
  <si>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</si>
  <si>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</si>
  <si>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</si>
  <si>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</si>
  <si>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</si>
  <si>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</si>
  <si>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</si>
  <si>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</si>
  <si>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</si>
  <si>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4.1.100</t>
  </si>
  <si>
    <t>4.1.101</t>
  </si>
  <si>
    <t>4.1.102</t>
  </si>
  <si>
    <t>4.1.103</t>
  </si>
  <si>
    <t>4.1.104</t>
  </si>
  <si>
    <t>4.1.105</t>
  </si>
  <si>
    <t>4.1.106</t>
  </si>
  <si>
    <t>4.1.107</t>
  </si>
  <si>
    <t>4.1.108</t>
  </si>
  <si>
    <t>4.1.109</t>
  </si>
  <si>
    <t>4.1.110</t>
  </si>
  <si>
    <t>4.1.111</t>
  </si>
  <si>
    <t>4.1.112</t>
  </si>
  <si>
    <t>4.1.113</t>
  </si>
  <si>
    <t>4.1.114</t>
  </si>
  <si>
    <t>4.1.115</t>
  </si>
  <si>
    <t>4.1.116</t>
  </si>
  <si>
    <t>4.1.117</t>
  </si>
  <si>
    <t>4.1.118</t>
  </si>
  <si>
    <t>4.1.119</t>
  </si>
  <si>
    <t>4.1.120</t>
  </si>
  <si>
    <t>4.1.121</t>
  </si>
  <si>
    <t>4.1.122</t>
  </si>
  <si>
    <t>4.1.123</t>
  </si>
  <si>
    <t>4.1.124</t>
  </si>
  <si>
    <t>4.1.125</t>
  </si>
  <si>
    <t>4.1.126</t>
  </si>
  <si>
    <t>4.1.127</t>
  </si>
  <si>
    <t>4.1.128</t>
  </si>
  <si>
    <t>4.1.129</t>
  </si>
  <si>
    <t>4.1.130</t>
  </si>
  <si>
    <t>4.1.131</t>
  </si>
  <si>
    <t>4.1.132</t>
  </si>
  <si>
    <t>4.1.133</t>
  </si>
  <si>
    <t>4.1.134</t>
  </si>
  <si>
    <t>4.1.135</t>
  </si>
  <si>
    <t>4.1.136</t>
  </si>
  <si>
    <t>4.1.137</t>
  </si>
  <si>
    <t>4.1.138</t>
  </si>
  <si>
    <t>4.1.139</t>
  </si>
  <si>
    <t>4.1.140</t>
  </si>
  <si>
    <t>4.1.141</t>
  </si>
  <si>
    <t>4.1.142</t>
  </si>
  <si>
    <t>4.1.143</t>
  </si>
  <si>
    <t>4.1.144</t>
  </si>
  <si>
    <t>4.1.145</t>
  </si>
  <si>
    <t>4.1.146</t>
  </si>
  <si>
    <t>4.1.147</t>
  </si>
  <si>
    <t>4.1.148</t>
  </si>
  <si>
    <t>4.1.149</t>
  </si>
  <si>
    <t>4.1.150</t>
  </si>
  <si>
    <t>4.1.151</t>
  </si>
  <si>
    <t>4.1.152</t>
  </si>
  <si>
    <t>4.1.153</t>
  </si>
  <si>
    <t>4.1.154</t>
  </si>
  <si>
    <t>4.1.155</t>
  </si>
  <si>
    <t>4.1.156</t>
  </si>
  <si>
    <t>4.1.157</t>
  </si>
  <si>
    <t>4.1.158</t>
  </si>
  <si>
    <t>4.1.159</t>
  </si>
  <si>
    <t>4.1.160</t>
  </si>
  <si>
    <t>4.1.161</t>
  </si>
  <si>
    <t>4.1.162</t>
  </si>
  <si>
    <t>4.1.163</t>
  </si>
  <si>
    <t>4.1.164</t>
  </si>
  <si>
    <t>4.1.165</t>
  </si>
  <si>
    <t>4.1.166</t>
  </si>
  <si>
    <t>4.1.167</t>
  </si>
  <si>
    <t>4.1.168</t>
  </si>
  <si>
    <t>4.1.169</t>
  </si>
  <si>
    <t>4.1.170</t>
  </si>
  <si>
    <t>4.1.171</t>
  </si>
  <si>
    <t>4.1.172</t>
  </si>
  <si>
    <t>4.1.173</t>
  </si>
  <si>
    <t>4.1.174</t>
  </si>
  <si>
    <t>4.1.175</t>
  </si>
  <si>
    <t>4.1.176</t>
  </si>
  <si>
    <t>4.1.177</t>
  </si>
  <si>
    <t>4.1.178</t>
  </si>
  <si>
    <t>4.1.179</t>
  </si>
  <si>
    <t>4.1.180</t>
  </si>
  <si>
    <t>4.1.181</t>
  </si>
  <si>
    <t>4.1.182</t>
  </si>
  <si>
    <t>4.1.183</t>
  </si>
  <si>
    <t>4.1.184</t>
  </si>
  <si>
    <t>4.1.185</t>
  </si>
  <si>
    <t>4.1.186</t>
  </si>
  <si>
    <t>4.1.187</t>
  </si>
  <si>
    <t>4.1.188</t>
  </si>
  <si>
    <t>4.1.189</t>
  </si>
  <si>
    <t>4.1.190</t>
  </si>
  <si>
    <t>4.1.191</t>
  </si>
  <si>
    <t>4.1.192</t>
  </si>
  <si>
    <t>4.1.193</t>
  </si>
  <si>
    <t>4.1.194</t>
  </si>
  <si>
    <t>4.1.195</t>
  </si>
  <si>
    <t>4.1.196</t>
  </si>
  <si>
    <t>4.1.197</t>
  </si>
  <si>
    <t>4.1.198</t>
  </si>
  <si>
    <t>4.1.199</t>
  </si>
  <si>
    <t>4.1.200</t>
  </si>
  <si>
    <t>4.1.201</t>
  </si>
  <si>
    <t>4.1.202</t>
  </si>
  <si>
    <t>4.1.203</t>
  </si>
  <si>
    <t>4.1.204</t>
  </si>
  <si>
    <t>4.1.205</t>
  </si>
  <si>
    <t>4.1.206</t>
  </si>
  <si>
    <t>4.1.207</t>
  </si>
  <si>
    <t>4.1.208</t>
  </si>
  <si>
    <t>4.1.209</t>
  </si>
  <si>
    <t>4.1.210</t>
  </si>
  <si>
    <t>4.1.211</t>
  </si>
  <si>
    <t>4.1.212</t>
  </si>
  <si>
    <t>4.1.213</t>
  </si>
  <si>
    <t>4.1.214</t>
  </si>
  <si>
    <t>4.1.215</t>
  </si>
  <si>
    <t>4.1.216</t>
  </si>
  <si>
    <t>4.1.217</t>
  </si>
  <si>
    <t>4.1.218</t>
  </si>
  <si>
    <t>4.1.219</t>
  </si>
  <si>
    <t>4.1.220</t>
  </si>
  <si>
    <t>4.1.221</t>
  </si>
  <si>
    <t>4.1.222</t>
  </si>
  <si>
    <t>4.1.223</t>
  </si>
  <si>
    <t>4.1.224</t>
  </si>
  <si>
    <t>4.1.225</t>
  </si>
  <si>
    <t>4.1.226</t>
  </si>
  <si>
    <t>4.1.227</t>
  </si>
  <si>
    <t>4.1.228</t>
  </si>
  <si>
    <t>4.1.229</t>
  </si>
  <si>
    <t>4.1.230</t>
  </si>
  <si>
    <t>4.1.231</t>
  </si>
  <si>
    <t>4.1.232</t>
  </si>
  <si>
    <t>4.1.233</t>
  </si>
  <si>
    <t>4.1.234</t>
  </si>
  <si>
    <t>4.1.235</t>
  </si>
  <si>
    <t>4.1.236</t>
  </si>
  <si>
    <t>4.1.237</t>
  </si>
  <si>
    <t>4.1.238</t>
  </si>
  <si>
    <t>4.1.239</t>
  </si>
  <si>
    <t>4.1.240</t>
  </si>
  <si>
    <t>4.1.241</t>
  </si>
  <si>
    <t>4.1.242</t>
  </si>
  <si>
    <t>4.1.243</t>
  </si>
  <si>
    <t>4.1.244</t>
  </si>
  <si>
    <t>4.1.245</t>
  </si>
  <si>
    <t>4.1.246</t>
  </si>
  <si>
    <t>4.1.247</t>
  </si>
  <si>
    <t>4.1.248</t>
  </si>
  <si>
    <t>4.1.249</t>
  </si>
  <si>
    <t>4.1.250</t>
  </si>
  <si>
    <t>4.1.251</t>
  </si>
  <si>
    <t>4.1.252</t>
  </si>
  <si>
    <t>4.1.253</t>
  </si>
  <si>
    <t>4.1.254</t>
  </si>
  <si>
    <t>4.1.255</t>
  </si>
  <si>
    <t>4.1.256</t>
  </si>
  <si>
    <t>4.1.257</t>
  </si>
  <si>
    <t>4.1.258</t>
  </si>
  <si>
    <t>4.1.272</t>
  </si>
  <si>
    <t>4.1.278</t>
  </si>
  <si>
    <t>4.1.308</t>
  </si>
  <si>
    <t>4.1.309</t>
  </si>
  <si>
    <t>4.1.323</t>
  </si>
  <si>
    <t>4.1.325</t>
  </si>
  <si>
    <t>4.1.326</t>
  </si>
  <si>
    <t>4.1.327</t>
  </si>
  <si>
    <t>4.1.333</t>
  </si>
  <si>
    <t>4.1.343</t>
  </si>
  <si>
    <t>4.1.352</t>
  </si>
  <si>
    <t>4.1.372</t>
  </si>
  <si>
    <t>4.1.373</t>
  </si>
  <si>
    <t>4.1.380</t>
  </si>
  <si>
    <t>4.1.382</t>
  </si>
  <si>
    <t>4.1.393</t>
  </si>
  <si>
    <t>4.1.405</t>
  </si>
  <si>
    <t>4.1.409</t>
  </si>
  <si>
    <t>4.1.411</t>
  </si>
  <si>
    <t>4.1.412</t>
  </si>
  <si>
    <t>4.1.424</t>
  </si>
  <si>
    <t>4.1.428</t>
  </si>
  <si>
    <t>4.1.450</t>
  </si>
  <si>
    <t>4.1.455</t>
  </si>
  <si>
    <t>4.1.459</t>
  </si>
  <si>
    <t>4.1.464</t>
  </si>
  <si>
    <t>4.1.477</t>
  </si>
  <si>
    <t>4.1.478</t>
  </si>
  <si>
    <t>4.1.480</t>
  </si>
  <si>
    <t>4.1.486</t>
  </si>
  <si>
    <t>4.1.488</t>
  </si>
  <si>
    <t>4.1.519</t>
  </si>
  <si>
    <t>4.1.520</t>
  </si>
  <si>
    <t>4.1.521</t>
  </si>
  <si>
    <t>4.1.522</t>
  </si>
  <si>
    <t>4.1.527</t>
  </si>
  <si>
    <t>4.1.528</t>
  </si>
  <si>
    <t>4.1.529</t>
  </si>
  <si>
    <t>4.1.530</t>
  </si>
  <si>
    <t>4.1.551</t>
  </si>
  <si>
    <t>4.1.552</t>
  </si>
  <si>
    <t>4.1.562</t>
  </si>
  <si>
    <t>4.1.578</t>
  </si>
  <si>
    <t>4.1.592</t>
  </si>
  <si>
    <t>4.1.595</t>
  </si>
  <si>
    <t>4.1.602</t>
  </si>
  <si>
    <t>4.1.621</t>
  </si>
  <si>
    <t>4.1.632</t>
  </si>
  <si>
    <t>4.1.678</t>
  </si>
  <si>
    <t>4.1.679</t>
  </si>
  <si>
    <t>4.1.680</t>
  </si>
  <si>
    <t>4.1.689</t>
  </si>
  <si>
    <t>4.1.692</t>
  </si>
  <si>
    <t>4.1.709</t>
  </si>
  <si>
    <t>4.1.749</t>
  </si>
  <si>
    <t>4.1.755</t>
  </si>
  <si>
    <t>4.1.773</t>
  </si>
  <si>
    <t>4.1.791</t>
  </si>
  <si>
    <t>4.1.795</t>
  </si>
  <si>
    <t>4.1.801</t>
  </si>
  <si>
    <t>4.1.810</t>
  </si>
  <si>
    <t>4.1.821</t>
  </si>
  <si>
    <t>4.1.822</t>
  </si>
  <si>
    <t>4.1.823</t>
  </si>
  <si>
    <t>4.1.825</t>
  </si>
  <si>
    <t>4.1.833</t>
  </si>
  <si>
    <t>4.1.835</t>
  </si>
  <si>
    <t>4.1.840</t>
  </si>
  <si>
    <t>4.1.842</t>
  </si>
  <si>
    <t>4.1.843</t>
  </si>
  <si>
    <t>4.1.844</t>
  </si>
  <si>
    <t>4.1.850</t>
  </si>
  <si>
    <t>4.1.858</t>
  </si>
  <si>
    <t>4.1.861</t>
  </si>
  <si>
    <t>4.1.862</t>
  </si>
  <si>
    <t>4.1.887</t>
  </si>
  <si>
    <t>4.1.930</t>
  </si>
  <si>
    <t>4.1.931</t>
  </si>
  <si>
    <t>4.1.932</t>
  </si>
  <si>
    <t>4.1.933</t>
  </si>
  <si>
    <t>4.1.934</t>
  </si>
  <si>
    <t>4.1.935</t>
  </si>
  <si>
    <t>4.1.936</t>
  </si>
  <si>
    <t>4.1.937</t>
  </si>
  <si>
    <t>4.1.938</t>
  </si>
  <si>
    <t>4.1.939</t>
  </si>
  <si>
    <t>4.1.940</t>
  </si>
  <si>
    <t>4.1.941</t>
  </si>
  <si>
    <t>4.1.942</t>
  </si>
  <si>
    <t>4.1.943</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</si>
  <si>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</si>
  <si>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</si>
  <si>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</si>
  <si>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</si>
  <si>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</si>
  <si>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</si>
  <si>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</si>
  <si>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</si>
  <si>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</si>
  <si>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</si>
  <si>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</si>
  <si>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</si>
  <si>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</si>
  <si>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</si>
  <si>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</si>
  <si>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</si>
  <si>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</si>
  <si>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</si>
  <si>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</si>
  <si>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</si>
  <si>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</si>
  <si>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</si>
  <si>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</si>
  <si>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</si>
  <si>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</si>
  <si>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</si>
  <si>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</si>
  <si>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</si>
  <si>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</si>
  <si>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</si>
  <si>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</si>
  <si>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</si>
  <si>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</si>
  <si>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</si>
  <si>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</si>
  <si>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</si>
  <si>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</si>
  <si>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</si>
  <si>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</si>
  <si>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</si>
  <si>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</si>
  <si>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</si>
  <si>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</si>
  <si>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</si>
  <si>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</si>
  <si>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</si>
  <si>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</si>
  <si>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</si>
  <si>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</si>
  <si>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</si>
  <si>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</si>
  <si>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</si>
  <si>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</si>
  <si>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</si>
  <si>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</si>
  <si>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</si>
  <si>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</si>
  <si>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</si>
  <si>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</si>
  <si>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</si>
  <si>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</si>
  <si>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</si>
  <si>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</si>
  <si>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</si>
  <si>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</si>
  <si>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</si>
  <si>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</si>
  <si>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</si>
  <si>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</si>
  <si>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</si>
  <si>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</si>
  <si>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</si>
  <si>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</si>
  <si>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</si>
  <si>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</si>
  <si>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</si>
  <si>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</si>
  <si>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</si>
  <si>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</si>
  <si>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</si>
  <si>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</si>
  <si>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</si>
  <si>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</si>
  <si>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</si>
  <si>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</si>
  <si>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</si>
  <si>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</si>
  <si>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</si>
  <si>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</si>
  <si>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</si>
  <si>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</si>
  <si>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</si>
  <si>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</si>
  <si>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</si>
  <si>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</si>
  <si>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</si>
  <si>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</si>
  <si>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</si>
  <si>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</si>
  <si>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4.2.100</t>
  </si>
  <si>
    <t>4.2.101</t>
  </si>
  <si>
    <t>4.2.102</t>
  </si>
  <si>
    <t>4.2.103</t>
  </si>
  <si>
    <t>4.2.104</t>
  </si>
  <si>
    <t>4.2.105</t>
  </si>
  <si>
    <t>4.2.106</t>
  </si>
  <si>
    <t>4.2.107</t>
  </si>
  <si>
    <t>4.2.108</t>
  </si>
  <si>
    <t>4.2.109</t>
  </si>
  <si>
    <t>4.2.110</t>
  </si>
  <si>
    <t>4.2.111</t>
  </si>
  <si>
    <t>4.2.112</t>
  </si>
  <si>
    <t>4.2.113</t>
  </si>
  <si>
    <t>4.2.114</t>
  </si>
  <si>
    <t>4.2.115</t>
  </si>
  <si>
    <t>4.2.116</t>
  </si>
  <si>
    <t>4.2.121</t>
  </si>
  <si>
    <t>4.2.130</t>
  </si>
  <si>
    <t>4.2.132</t>
  </si>
  <si>
    <t>4.2.141</t>
  </si>
  <si>
    <t>5</t>
  </si>
  <si>
    <t>5.1</t>
  </si>
  <si>
    <t xml:space="preserve">Подряд ЧГЭС </t>
  </si>
  <si>
    <t>5.1.1</t>
  </si>
  <si>
    <t>5.1.2</t>
  </si>
  <si>
    <t>5.1.3</t>
  </si>
  <si>
    <t>5.1.4</t>
  </si>
  <si>
    <t>5.1.5</t>
  </si>
  <si>
    <t>5.1.6</t>
  </si>
  <si>
    <t>5.1.7</t>
  </si>
  <si>
    <t>5.1.8</t>
  </si>
  <si>
    <t>5.1.9</t>
  </si>
  <si>
    <t>5.1.10</t>
  </si>
  <si>
    <t>5.1.11</t>
  </si>
  <si>
    <t>5.1.12</t>
  </si>
  <si>
    <t>5.1.13</t>
  </si>
  <si>
    <t>5.1.14</t>
  </si>
  <si>
    <t>5.1.15</t>
  </si>
  <si>
    <t>5.1.16</t>
  </si>
  <si>
    <t>5.1.17</t>
  </si>
  <si>
    <t>5.1.18</t>
  </si>
  <si>
    <t>5.1.19</t>
  </si>
  <si>
    <t>5.1.20</t>
  </si>
  <si>
    <t>5.1.21</t>
  </si>
  <si>
    <t>5.1.22</t>
  </si>
  <si>
    <t>5.1.23</t>
  </si>
  <si>
    <t>5.1.24</t>
  </si>
  <si>
    <t>Хозспособ ЧГЭС</t>
  </si>
  <si>
    <t>5.2</t>
  </si>
  <si>
    <t>5.2.1</t>
  </si>
  <si>
    <t>5.2.2</t>
  </si>
  <si>
    <t>5.2.3</t>
  </si>
  <si>
    <t>5.2.4</t>
  </si>
  <si>
    <t>5.2.5</t>
  </si>
  <si>
    <t>ООО "ЧЭПК"</t>
  </si>
  <si>
    <t>ООО "Электрострой"</t>
  </si>
  <si>
    <t>3.2.46</t>
  </si>
  <si>
    <t>4.1.944</t>
  </si>
  <si>
    <t>5.1.25</t>
  </si>
  <si>
    <t>5.1.26</t>
  </si>
  <si>
    <t>5.1.27</t>
  </si>
  <si>
    <t>5.1.28</t>
  </si>
  <si>
    <t>№ диска DVD-R</t>
  </si>
  <si>
    <t>Производственное отделение</t>
  </si>
  <si>
    <t>Реестр объектов реконструкции технологического присоединения, в т.ч. льготной категории заявителей ИПР 2013г. филиала ОАО «МРСК Урала» – «Челябэнерго»,
 выполненных за счёт источника, включённого в тариф на оказание услуг по передаче электрической энергии</t>
  </si>
  <si>
    <t>Наименование объекта реконструкции</t>
  </si>
  <si>
    <t>Реквизиты договора подряда</t>
  </si>
  <si>
    <t xml:space="preserve">Реквизиты договора 
на технологическое присоединение </t>
  </si>
  <si>
    <t>Путь к материалам на диске</t>
  </si>
  <si>
    <t>Реконструкция "Трансформаторной подстанции КТП- 217, с.Речное" (инв. №76699). Челяб.обл., Уйский р-он, п.Речное</t>
  </si>
  <si>
    <t xml:space="preserve">ООО "Златкомэнерго"  </t>
  </si>
  <si>
    <t xml:space="preserve">6200004476  </t>
  </si>
  <si>
    <t xml:space="preserve">28.01.2013  </t>
  </si>
  <si>
    <t xml:space="preserve">286  </t>
  </si>
  <si>
    <t>ООО "Квадроинвест" управляющей компанией ООО "Уйские пески"</t>
  </si>
  <si>
    <t>Обосновывающие материалы по ТП_2013/ЗЭС/Реконструкция/Подряд/Подряд_001</t>
  </si>
  <si>
    <t xml:space="preserve">Реконструкция "Комплектной трансформаторной подстанции" (инв. №79481): Челябинская обл., г.Златоуст, п/о Куваши, пос.Южный </t>
  </si>
  <si>
    <t>0094</t>
  </si>
  <si>
    <t>Обосновывающие материалы по ТП_2013/ЗЭС/Реконструкция/Подряд/Подряд_002</t>
  </si>
  <si>
    <t>Реконструкция "ЛЭП-0,4кВ пос.Березовый Мост" (инв. №75501) и "Трансформаторной подстанции МТП-88, с.Березовый мост" (инв. №75578): Челябинская обл., Саткинский р-он, п.Березовый Мост</t>
  </si>
  <si>
    <t>6200004052</t>
  </si>
  <si>
    <t>ООО "Дорожник"</t>
  </si>
  <si>
    <t>Обосновывающие материалы по ТП_2013/ЗЭС/Реконструкция/Подряд/Подряд_003</t>
  </si>
  <si>
    <t>Реконструкция "ВЛ-0,4кВ от ТП-1 до ул.Еловой, 4" (инв. №80074): Челябинская обл., г.Катав-Ивановск</t>
  </si>
  <si>
    <t>Щукина Е.Г.</t>
  </si>
  <si>
    <t>Обосновывающие материалы по ТП_2013/ЗЭС/Реконструкция/Подряд/Подряд_004</t>
  </si>
  <si>
    <t xml:space="preserve">Реконструкция ВЛ-0,4кВ от РУ-0,4кВ гр.№4 ТП №281: Челяб. обл., Чебаркульский р-он., с.Кундравы </t>
  </si>
  <si>
    <t>Прытков С.В.</t>
  </si>
  <si>
    <t>Обосновывающие материалы по ТП_2013/ЗЭС/Реконструкция/Подряд/Подряд_005</t>
  </si>
  <si>
    <t>Реконструкция отпайки 0,4кВ от опоры №26 ВЛ-0,4кВ №9 от ТП №19: Челяб.обл., г.Юрюзань</t>
  </si>
  <si>
    <t>Обосновывающие материалы по ТП_2013/ЗЭС/Реконструкция/Подряд/Подряд_006</t>
  </si>
  <si>
    <t>Реконструкция ВЛ-0,4кВ ул.Борьбы, ул.Парковая от ТП 6/0,4кВ, опора №6: Челяб.обл.,г.Куса</t>
  </si>
  <si>
    <t>Носков С.В.</t>
  </si>
  <si>
    <t>Обосновывающие материалы по ТП_2013/ЗЭС/Реконструкция/Хозспособ/ХС_001</t>
  </si>
  <si>
    <t>Реконструкция "ВЛ-0,4кВ от ул.Тропынина, 6 до ул.Сулимовых, 42; ул.Тропынина от д.27 до д.35" (инв. №80116): Челябинская обл., г.Катав-Ивановск</t>
  </si>
  <si>
    <t>Воробьева Г.А.</t>
  </si>
  <si>
    <t>Обосновывающие материалы по ТП_2013/ЗЭС/Реконструкция/Хозспособ/ХС_002</t>
  </si>
  <si>
    <t>Реконструкция "Воздушная линия -0,4кВ от МТПн №7 до ул.Чехова, Куйбышева, Фрунзе" (инв. №80798): Челябинская обл., Кусинский р-он., пгт.Магнитка</t>
  </si>
  <si>
    <t>Арестов Е.Д.</t>
  </si>
  <si>
    <t>Обосновывающие материалы по ТП_2013/ЗЭС/Реконструкция/Хозспособ/ХС_003</t>
  </si>
  <si>
    <t>Реконструкция ВЛ-0,4кВ №3 от ТП №422П, опора №2: Челяб.обл., Уйский р-он, с.Уйское</t>
  </si>
  <si>
    <t>Мамедов С.Н.</t>
  </si>
  <si>
    <t>Обосновывающие материалы по ТП_2013/ЗЭС/Реконструкция/Хозспособ/ХС_004</t>
  </si>
  <si>
    <t>Реконструкция "ЛЭП-0,4кВ с.Кидыш" (инв. №76521): Челяб.обл., Уйский р-он., с.Кидыш</t>
  </si>
  <si>
    <t>Николаева Л.А.</t>
  </si>
  <si>
    <t>Обосновывающие материалы по ТП_2013/ЗЭС/Реконструкция/Хозспособ/ХС_005</t>
  </si>
  <si>
    <t>Реконструкция "ВЛ-0,4кВ от ТП №39 до ул.Свердловской, 202; ул.Свердловская, 20 до ул.Пугачевской, 232; от ул.Свердловской 205; до ул.Красной 3; ул.Свердловская от д.207 до д.235; от ТП №39 до клуба; ул.Кошевого от д.31 до. д.2; от ул.Кошевого, 11 до ул.Есенина, 12" (инв. №80050): Челяб.обл., г.Катав-Ивановск</t>
  </si>
  <si>
    <t>Обосновывающие материалы по ТП_2013/ЗЭС/Реконструкция/Хозспособ/ХС_006</t>
  </si>
  <si>
    <t>Реконструкция "ЛЭП-0,4кВ, с.Кундравы" (инв. №77296): Челяб.обл., Чебаркульский р-он, с.Кундравы</t>
  </si>
  <si>
    <t>Прыткова Т.Г.</t>
  </si>
  <si>
    <t>Обосновывающие материалы по ТП_2013/ЗЭС/Реконструкция/Хозспособ/ХС_007</t>
  </si>
  <si>
    <t>Реконструкция "Оборудования КРУН-10 кВ" (инв. №77465) (ячейка ф. 10 кВ Кундравы).  Реконструкция "Трансформаторной подстанции КТП-37 с.Кундравы" (инв. №77568) (ТП № 37).  Челяб.обл.,Чебаркульский р-н, с.Кундравы</t>
  </si>
  <si>
    <t>0165</t>
  </si>
  <si>
    <t>ООО "Уралпром"</t>
  </si>
  <si>
    <t>Обосновывающие материалы по ТП_2013/ЗЭС/Реконструкция/Хозспособ/ХС_008</t>
  </si>
  <si>
    <t xml:space="preserve">Реконструкция "ТП №36 Овощехранилище ул.Пушкина, у д.№78" (инв. №79951): Челяб.обл., г.Юрюзань                                  </t>
  </si>
  <si>
    <t>Обосновывающие материалы по ТП_2013/ЗЭС/Реконструкция/Хозспособ/ХС_009</t>
  </si>
  <si>
    <t>Реконструкция "Трансформатор ТМ-630/6 №1</t>
  </si>
  <si>
    <t>ИП Алешин А.В.</t>
  </si>
  <si>
    <t>Обосновывающие материалы по ТП_2013/ЗЭС/Реконструкция/Хозспособ/ХС_010</t>
  </si>
  <si>
    <t>Реконструкция  ТП № 505,  г.Верхнеуральск</t>
  </si>
  <si>
    <t xml:space="preserve">ООО "Гиперпроектплюс"  </t>
  </si>
  <si>
    <t xml:space="preserve">6400002176  </t>
  </si>
  <si>
    <t xml:space="preserve">24.10.2011  </t>
  </si>
  <si>
    <t xml:space="preserve">572  </t>
  </si>
  <si>
    <t>1523</t>
  </si>
  <si>
    <t>ОВД по Верхнеуральскому муниципальному району</t>
  </si>
  <si>
    <t>Обосновывающие материалы по ТП_2013/МЭС/Реконструкция/Подряд/Подряд_001</t>
  </si>
  <si>
    <t>Реконструкция ТП №391, Верхнеуральский район, п.Новотоминский</t>
  </si>
  <si>
    <t xml:space="preserve">ООО "Строй-М"  </t>
  </si>
  <si>
    <t xml:space="preserve">6400003126  </t>
  </si>
  <si>
    <t xml:space="preserve">17.09.2012  </t>
  </si>
  <si>
    <t xml:space="preserve">441  </t>
  </si>
  <si>
    <t>1437</t>
  </si>
  <si>
    <t>Администрация Петропавловского сельского поселения</t>
  </si>
  <si>
    <t>Обосновывающие материалы по ТП_2013/МЭС/Реконструкция/Подряд/Подряд_002</t>
  </si>
  <si>
    <t>Реконструкция ВЛ-0,4 кВ ф.1, Кизильский район, п.Карабулак</t>
  </si>
  <si>
    <t xml:space="preserve">6400003392  </t>
  </si>
  <si>
    <t xml:space="preserve">17.12.2012  </t>
  </si>
  <si>
    <t xml:space="preserve">332  </t>
  </si>
  <si>
    <t>1860</t>
  </si>
  <si>
    <t>СПОССК "Клевер"</t>
  </si>
  <si>
    <t>Обосновывающие материалы по ТП_2013/МЭС/Реконструкция/Подряд/Подряд_003</t>
  </si>
  <si>
    <t>Реконструкция ВЛ-0,4 кВ ф.1 от ТП №103, Верхнеуральский район, п.Казанцевский</t>
  </si>
  <si>
    <t xml:space="preserve">ООО "Град"  </t>
  </si>
  <si>
    <t xml:space="preserve">6400003649  </t>
  </si>
  <si>
    <t xml:space="preserve">645  </t>
  </si>
  <si>
    <t>Обосновывающие материалы по ТП_2013/МЭС/Реконструкция/Подряд/Подряд_004</t>
  </si>
  <si>
    <t>Реконструкция ВЛ-10 кВ ф."ЖОС"; ВЛ 0,4кВ,  Агаповский район, п.Желтинский</t>
  </si>
  <si>
    <t xml:space="preserve">ООО "ГРАД"  </t>
  </si>
  <si>
    <t xml:space="preserve">6400003650  </t>
  </si>
  <si>
    <t xml:space="preserve">680  </t>
  </si>
  <si>
    <t>2984</t>
  </si>
  <si>
    <t>Бурмистрова О.Д.</t>
  </si>
  <si>
    <t>Обосновывающие материалы по ТП_2013/МЭС/Реконструкция/Подряд/Подряд_005</t>
  </si>
  <si>
    <t>Реконструкция ВЛ-0,4 кВ  ф.4 ТП №519, установить прибор учёта на ГБП (на опоре №6), Агаповский район, п.Желтинский</t>
  </si>
  <si>
    <t>Реконструкция ВЛ-0,4 кВ ф.2  от        ТП №156 до опоры №9  на           ВЛИ -0,4 кВ,  Нагайбакский район,   с. Фершампенуаз</t>
  </si>
  <si>
    <t xml:space="preserve">6400003658  </t>
  </si>
  <si>
    <t xml:space="preserve">01.04.2013  </t>
  </si>
  <si>
    <t>2742</t>
  </si>
  <si>
    <t>Гарибян Г.В.</t>
  </si>
  <si>
    <t>Обосновывающие материалы по ТП_2013/МЭС/Реконструкция/Подряд/Подряд_006</t>
  </si>
  <si>
    <t>Реконструкция ВЛ-0,4 кВ ф.2 от ТП №309  до опоры  №17, установить расчетный учет электроэнергии на опоре №17,  Нагайбакский район,  п.Кужебаевский</t>
  </si>
  <si>
    <t>2831</t>
  </si>
  <si>
    <t>Хадиева Х.Т.</t>
  </si>
  <si>
    <t>Реконструкция ТП №385, Нагайбакский район, с.Фершампенуаз</t>
  </si>
  <si>
    <t>Реконструкция Системы дистанционного сбора данных</t>
  </si>
  <si>
    <t>ООО "Зевс-М"  ООО "МПСК"</t>
  </si>
  <si>
    <t>6400004218  6400004328</t>
  </si>
  <si>
    <t>21.10.2013  11.11.2013</t>
  </si>
  <si>
    <t>605  854</t>
  </si>
  <si>
    <t>Обосновывающие материалы по ТП_2013/МЭС/Реконструкция/Подряд/Подряд_007</t>
  </si>
  <si>
    <t xml:space="preserve">6400004218  </t>
  </si>
  <si>
    <t xml:space="preserve">605  </t>
  </si>
  <si>
    <t>Жакаева С.М.</t>
  </si>
  <si>
    <t>Реконструкция ВЛ-10 кВ Шеметовский-к; ТП №45, Верхнеуральский район, п.Сурменевский</t>
  </si>
  <si>
    <t>Обосновывающие материалы по ТП_2013/МЭС/Реконструкция/Подряд/Подряд_008</t>
  </si>
  <si>
    <t>Реконструкция ВЛ-0,4 кВ ф.3 от ТП №348; ТП №348, Карталинский район, п.Варшавка</t>
  </si>
  <si>
    <t>Реконструкция ТП №259, Карталинский район, п.Южно-Степной</t>
  </si>
  <si>
    <t>Создание cистемы дистанционного сбора данных учета электрической энергии
(Агаповский РЭС)</t>
  </si>
  <si>
    <t>Дрогина Т.А.</t>
  </si>
  <si>
    <t>Обосновывающие материалы по ТП_2013/МЭС/Реконструкция/Подряд/Подряд_009</t>
  </si>
  <si>
    <t>Реконструкция cистемы дистанционного сбора данных</t>
  </si>
  <si>
    <t>Яковенцев К.М.</t>
  </si>
  <si>
    <t>Обосновывающие материалы по ТП_2013/МЭС/Реконструкция/Подряд/Подряд_010</t>
  </si>
  <si>
    <t>Реконструкция ВЛ-0,4 кВ ф.3 от опоры №11 до опоры №15, Верхнеуральский район, п.Новокопаловский</t>
  </si>
  <si>
    <t>Копытов С.А.</t>
  </si>
  <si>
    <t>Обосновывающие материалы по ТП_2013/МЭС/Реконструкция/Хозспособ/ХС_001</t>
  </si>
  <si>
    <t>Реконструкция ВЛ-0,4 кВ ф.1 от опоры №9 до опоры №13, Верхнеуральский район, п.Новокопаловский</t>
  </si>
  <si>
    <t>3563</t>
  </si>
  <si>
    <t>Калинин А.В.</t>
  </si>
  <si>
    <t>Реконструкция ТП №96; ВЛ-0,4 кВ ф.3 от ТП №96 до опоры №9, Нагайбакский район, с.Париж</t>
  </si>
  <si>
    <t>ООО "Зевс-М"  
ООО "МПСК"</t>
  </si>
  <si>
    <t>605  
854</t>
  </si>
  <si>
    <t>3695</t>
  </si>
  <si>
    <t>Вдовин П.Б.</t>
  </si>
  <si>
    <t>Реконструкция ВЛ-0,4 кВ ф.4 от ТП №519 до опоры №7/1, Агаповский район, п.Желтинский</t>
  </si>
  <si>
    <t>3724</t>
  </si>
  <si>
    <t>Реконструкция ТП №141; ВЛ-0,4 кВ ф.Жилойсектор от опоры №9 до опоры №4/2, Нагайбакский район, п.Придорожный</t>
  </si>
  <si>
    <t>Бажакова Б.К.</t>
  </si>
  <si>
    <t>Обосновывающие материалы по ТП_2013/МЭС/Реконструкция/Хозспособ/ХС_002</t>
  </si>
  <si>
    <t>Реконструкция ВЛ-0,4 кВ ф.1 от  ТП до оп, ТП №98; Верхнеуральский район</t>
  </si>
  <si>
    <t>3599</t>
  </si>
  <si>
    <t>Маркова Н.П.</t>
  </si>
  <si>
    <t>Реконструкция  ВЛ-0,4 кВ ф.2 от ТП, ТП №236;  Нагайбакский район</t>
  </si>
  <si>
    <t>3722</t>
  </si>
  <si>
    <t>Утямышева А.М.</t>
  </si>
  <si>
    <t>Реконструкция ВЛ-0,4 кВ от ТП №34 до опоры №28; реконструкция ТП №34, Верхнеуральский район, п.Карагайский</t>
  </si>
  <si>
    <t>Иванова Е.Ю.</t>
  </si>
  <si>
    <t>Реконструкция ВЛ-0,4 кВ ф.Поселок от ТП, ТП №104, Нагайбакский район</t>
  </si>
  <si>
    <t>3741</t>
  </si>
  <si>
    <t>Реконструкция ТП №117, Верхнеуральский район</t>
  </si>
  <si>
    <t>Реконструкция ВЛ-0,4 кВ ф.3, Верхнеуральский район, п.Петропавловский</t>
  </si>
  <si>
    <t>1721</t>
  </si>
  <si>
    <t>Власов А.К.</t>
  </si>
  <si>
    <t>Обосновывающие материалы по ТП_2013/МЭС/Реконструкция/Хозспособ/ХС_003</t>
  </si>
  <si>
    <t xml:space="preserve">Реконструкция ВЛ-0,4 кВ ф.4 от ТП №32 до опоры № 18, п. Гумбейский, Агаповский район </t>
  </si>
  <si>
    <t>Шигапов К.И.</t>
  </si>
  <si>
    <t>Обосновывающие материалы по ТП_2013/МЭС/Реконструкция/Хозспособ/ХС_004</t>
  </si>
  <si>
    <t>Реконструкция ВЛ-0,4 кВ ф.Скважина от ТП</t>
  </si>
  <si>
    <t>3653</t>
  </si>
  <si>
    <t>Обосновывающие материалы по ТП_2013/МЭС/Реконструкция/Хозспособ/ХС_005</t>
  </si>
  <si>
    <t>Реконструкция  ВЛ-0,4 кВ ф.1 от опоры №3</t>
  </si>
  <si>
    <t>Каламбаева Ш.Б.</t>
  </si>
  <si>
    <t>Обосновывающие материалы по ТП_2013/МЭС/Реконструкция/Хозспособ/ХС_006</t>
  </si>
  <si>
    <t>Реконструкция ВЛ-0,4 кВ от опоры №11 до опоры №11-1, Карталинский район, п.Новокаолиновый</t>
  </si>
  <si>
    <t>Ронжина О.М.</t>
  </si>
  <si>
    <t>Обосновывающие материалы по ТП_2013/МЭС/Реконструкция/Хозспособ/ХС_007</t>
  </si>
  <si>
    <t>Реконструкция ВЛ-0,4 кВ ф.2 ТП №143 от опоры №19 до опоры №23, г.Карталы</t>
  </si>
  <si>
    <t>Калугин С.А.</t>
  </si>
  <si>
    <t>Обосновывающие материалы по ТП_2013/МЭС/Реконструкция/Хозспособ/ХС_008</t>
  </si>
  <si>
    <t>Реконструкция ТП №21; ВЛ-0,4 кВ ф.1 от ТП №21 до опоры №20, Карталинский район, п.Ольховка</t>
  </si>
  <si>
    <t>Жапаспаев К.</t>
  </si>
  <si>
    <t>Обосновывающие материалы по ТП_2013/МЭС/Реконструкция/Хозспособ/ХС_009</t>
  </si>
  <si>
    <t>Реконструкция ВЛ-0,4 кВ ф.Ленина, инв. №59179 (от опоры №4 до опоры №11), г.Верхнеуральск</t>
  </si>
  <si>
    <t>Обосновывающие материалы по ТП_2013/МЭС/Реконструкция/Хозспособ/ХС_010</t>
  </si>
  <si>
    <t>Реконструкция ВЛ-0,4 кВ от опоры №7 до опоры №22, Верхнеуральский район, п.Волковский</t>
  </si>
  <si>
    <t>Шульго К.М.</t>
  </si>
  <si>
    <t>Обосновывающие материалы по ТП_2013/МЭС/Реконструкция/Хозспособ/ХС_011</t>
  </si>
  <si>
    <t xml:space="preserve">Реконструкция ВЛ-0,4 кВ ф.Быт ТП №59 от опоры №15 до опоры №19 (инв. №59182), Верхнеуральский район, с.Форштадт </t>
  </si>
  <si>
    <t>Гр.Курц Константин Васильевич</t>
  </si>
  <si>
    <t>Обосновывающие материалы по ТП_2013/МЭС/Реконструкция/Хозспособ/ХС_012</t>
  </si>
  <si>
    <t>Реконструкция  ВЛ-0,4 кВ ф.2  (инв. №62265), ТП №277 (инв.№62633) Брединский район, п.Андреевский</t>
  </si>
  <si>
    <t>Обосновывающие материалы по ТП_2013/МЭС/Реконструкция/Хозспособ/ХС_013</t>
  </si>
  <si>
    <t>Реконструкция ВЛ-0,4 кВ ф.1 (инв. №60858),  Агаповский район, п.Горный</t>
  </si>
  <si>
    <t>Обосновывающие материалы по ТП_2013/МЭС/Реконструкция/Хозспособ/ХС_014</t>
  </si>
  <si>
    <t>Реконструкция ВЛ-0,4 кВ ф.Столовая ТП №26 от ТП до опоры №3 (инв. №61564), Нагайбакский район, п.Нагайбакский</t>
  </si>
  <si>
    <t>Московкин Д.Ю.</t>
  </si>
  <si>
    <t>Обосновывающие материалы по ТП_2013/МЭС/Реконструкция/Хозспособ/ХС_015</t>
  </si>
  <si>
    <t>Реконструкция ВЛ-0,4 кВ ф.1 от опоры №15 до опоры №15/1, Агаповский район, с.Верхнекизильское</t>
  </si>
  <si>
    <t>3711</t>
  </si>
  <si>
    <t>Кривоногова Н.Г.</t>
  </si>
  <si>
    <t>Обосновывающие материалы по ТП_2013/МЭС/Реконструкция/Хозспособ/ХС_016</t>
  </si>
  <si>
    <t>Реконструкция ТП №156, Верхнеуральский район, п.Петропавловский</t>
  </si>
  <si>
    <t>Обосновывающие материалы по ТП_2013/МЭС/Реконструкция/Хозспособ/ХС_017</t>
  </si>
  <si>
    <t>Реконструкция ТП №98, г. Магнитогорск</t>
  </si>
  <si>
    <t>1010
1011
1036
1028</t>
  </si>
  <si>
    <t>25.10.2010
25.10.2010
26.08.2010
23.07.2010</t>
  </si>
  <si>
    <t>Воронина О.Ю.
Пристансков А.А.
Неретина Л.Г.
Степанова В.И.</t>
  </si>
  <si>
    <t>Обосновывающие материалы по ТП_2013/МЭС/Реконструкция/Хозспособ/ХС_018</t>
  </si>
  <si>
    <t>Реконструкция ТП №281, Верхнеуральский район, п.Смеловск</t>
  </si>
  <si>
    <t>1538</t>
  </si>
  <si>
    <t>Агеев С.А.</t>
  </si>
  <si>
    <t>Обосновывающие материалы по ТП_2013/МЭС/Реконструкция/Хозспособ/ХС_019</t>
  </si>
  <si>
    <t>Реконструкция ТП №404, г.Верхнеуральск</t>
  </si>
  <si>
    <t>1746</t>
  </si>
  <si>
    <t>Шведова О.Г.</t>
  </si>
  <si>
    <t>Обосновывающие материалы по ТП_2013/МЭС/Реконструкция/Хозспособ/ХС_020</t>
  </si>
  <si>
    <t>Реконструкция ТП №222, ВЛ-0,4 кВ г.Верхнеуральск, Верхнеуральский район</t>
  </si>
  <si>
    <t>1971</t>
  </si>
  <si>
    <t>Верета Е.Г.</t>
  </si>
  <si>
    <t>Обосновывающие материалы по ТП_2013/МЭС/Реконструкция/Хозспособ/ХС_021</t>
  </si>
  <si>
    <t>Реконструкция ТП № 341, п. Спасский, Верхнеуральский район</t>
  </si>
  <si>
    <t>1332</t>
  </si>
  <si>
    <t>Пожилов С.Н.</t>
  </si>
  <si>
    <t>Обосновывающие материалы по ТП_2013/МЭС/Реконструкция/Хозспособ/ХС_022</t>
  </si>
  <si>
    <t>Реконструкция ТП №35,   п.Карагайский, Верхнеуральский район</t>
  </si>
  <si>
    <t>Моисеев П.Н.</t>
  </si>
  <si>
    <t>Обосновывающие материалы по ТП_2013/МЭС/Реконструкция/Хозспособ/ХС_023</t>
  </si>
  <si>
    <t xml:space="preserve">Реконструкция ТП№87, Агаповский р-н, п. Первомайский </t>
  </si>
  <si>
    <t xml:space="preserve">Администрация Первомайского сельского поселения </t>
  </si>
  <si>
    <t>Обосновывающие материалы по ТП_2013/МЭС/Реконструкция/Хозспособ/ХС_024</t>
  </si>
  <si>
    <t xml:space="preserve">Реконструкция ТП № 122, Верхнеуральский </t>
  </si>
  <si>
    <t xml:space="preserve">  6400003661</t>
  </si>
  <si>
    <t>Хусаинов К.Г.</t>
  </si>
  <si>
    <t>Обосновывающие материалы по ТП_2013/МЭС/Реконструкция/Хозспособ/ХС_025</t>
  </si>
  <si>
    <t>Реконструкция ТП №5 (инв. №61765), Нагайбакский район, с.Фершампенуаз</t>
  </si>
  <si>
    <t>Обосновывающие материалы по ТП_2013/МЭС/Реконструкция/Хозспособ/ХС_026</t>
  </si>
  <si>
    <t>Реконструкция ТП №26 (инв.№179979), г.Верхнеуральск</t>
  </si>
  <si>
    <t>Артемьев А.А.</t>
  </si>
  <si>
    <t>Обосновывающие материалы по ТП_2013/МЭС/Реконструкция/Хозспособ/ХС_027</t>
  </si>
  <si>
    <t>Реконструкция ТП №461 ф.2, Кизильский район, п.Александровский</t>
  </si>
  <si>
    <t>Заплатин В.А.</t>
  </si>
  <si>
    <t>Обосновывающие материалы по ТП_2013/МЭС/Реконструкция/Хозспособ/ХС_028</t>
  </si>
  <si>
    <t>Реконструкция ТП№374, Нагайбакский район</t>
  </si>
  <si>
    <t>Администрация Фершампенуазского сельского поселения</t>
  </si>
  <si>
    <t>Обосновывающие материалы по ТП_2013/МЭС/Реконструкция/Хозспособ/ХС_029</t>
  </si>
  <si>
    <t>Реконструкция ВЛ-0,4 кВ от ТП №303 до опоры №4, г.Верхнеуральск</t>
  </si>
  <si>
    <t xml:space="preserve">  ООО "МагнитогорскСтройПроект"</t>
  </si>
  <si>
    <t>2487</t>
  </si>
  <si>
    <t>ИП Шинина Л.Н.</t>
  </si>
  <si>
    <t>Обосновывающие материалы по ТП_2013/МЭС/Реконструкция/Хозспособ/ХС_030</t>
  </si>
  <si>
    <t>Реконструкция ВЛ-0,4 кВ ф.1 ТП №294, Карталинский район, п.Мичуринский</t>
  </si>
  <si>
    <t>Обосновывающие материалы по ТП_2013/МЭС/Реконструкция/Хозспособ/ХС_031</t>
  </si>
  <si>
    <t>Реконструкция ВЛ-0,4 кВ ф.2 от ТП №90 до опоры № 5/7, установка прибора учёта на опоре №5/7, Нагайбакский район, п.Астафьевский</t>
  </si>
  <si>
    <t>2619</t>
  </si>
  <si>
    <t>Филимонова К.В.</t>
  </si>
  <si>
    <t>Обосновывающие материалы по ТП_2013/МЭС/Реконструкция/Хозспособ/ХС_032</t>
  </si>
  <si>
    <t>Реконструкция  ВЛ 0,4 кВ Фидер-4 инв.101260000830 с.Октябрь</t>
  </si>
  <si>
    <t>0104</t>
  </si>
  <si>
    <t>Кутепова У.И.</t>
  </si>
  <si>
    <t>Обосновывающие материалы по ТП_2013/ТЭС/Реконструкция/Подряд/Подряд_001</t>
  </si>
  <si>
    <t>Реконструкция ВЛ-0,4кВ «Фидер-2» (инв. №47930), в селе Октябрьское</t>
  </si>
  <si>
    <t xml:space="preserve">  6300004339</t>
  </si>
  <si>
    <t>0891</t>
  </si>
  <si>
    <t>Вольф Е.В.</t>
  </si>
  <si>
    <t>Обосновывающие материалы по ТП_2013/ТЭС/Реконструкция/Подряд/Подряд_002</t>
  </si>
  <si>
    <t>Реконструкция ВЛ-0,4кВ «Фидер №1» (инв.№900001000005) в городе Троицк</t>
  </si>
  <si>
    <t>0239
0546</t>
  </si>
  <si>
    <t>27.03.2012
26.07.2012</t>
  </si>
  <si>
    <t>Новиков В.П.
Попов Г.Н.</t>
  </si>
  <si>
    <t>Реконструкция ВЛ-0,4кВ «Село-1» (инв. №49264) в селе Лейпциг</t>
  </si>
  <si>
    <t>0048</t>
  </si>
  <si>
    <t>Матвеева Н.А.</t>
  </si>
  <si>
    <t>Обосновывающие материалы по ТП_2013/ТЭС/Реконструкция/Подряд/Подряд_003</t>
  </si>
  <si>
    <t>Реконструкция ВЛ-0,4кВ «Советская» (инв. №48913) в поселке Покровка</t>
  </si>
  <si>
    <t>0603</t>
  </si>
  <si>
    <t>Сушко В.М.</t>
  </si>
  <si>
    <t>Реконструкция ВЛ-0,4кВ «Базовка-1» (инв. №48722) в поселке Солнце</t>
  </si>
  <si>
    <t>0123</t>
  </si>
  <si>
    <t>Раджабов  Р.М.</t>
  </si>
  <si>
    <t>Реконструкция ВЛ-04 кВ №3 "Быт" инв. №46209, с. Клястицкое</t>
  </si>
  <si>
    <t xml:space="preserve">  6300004341</t>
  </si>
  <si>
    <t>0270</t>
  </si>
  <si>
    <t>Шуленин А.И.</t>
  </si>
  <si>
    <t>Обосновывающие материалы по ТП_2013/ТЭС/Реконструкция/Подряд/Подряд_004</t>
  </si>
  <si>
    <t>Реконструкция ВЛ-0,4кВ «Поселок» (инв. №101260000421) в поселке Летягино</t>
  </si>
  <si>
    <t>0658</t>
  </si>
  <si>
    <t>Мельников А.И.</t>
  </si>
  <si>
    <t>Обосновывающие материалы по ТП_2013/ТЭС/Реконструкция/Подряд/Подряд_005</t>
  </si>
  <si>
    <t>0726</t>
  </si>
  <si>
    <t>Брезгина С.В.</t>
  </si>
  <si>
    <t>Реконструкция ВЛ-0,4кВ «Быт» (инв. №46864) в поселке Березовка</t>
  </si>
  <si>
    <t>0612</t>
  </si>
  <si>
    <t>Комитет строительства и инфраструктуры</t>
  </si>
  <si>
    <t>Реконструкция ВЛ-0,4кВ «Поселок» (инв. №47173) в поселке Синий Бор</t>
  </si>
  <si>
    <t>0611</t>
  </si>
  <si>
    <t>Обосновывающие материалы по ТП_2013/ТЭС/Реконструкция/Подряд/Подряд_006</t>
  </si>
  <si>
    <t>Реконструкция ВЛ-0,4кВ «Зерноток» (инв. №46529) в селе Воронино</t>
  </si>
  <si>
    <t>0695</t>
  </si>
  <si>
    <t>Ировский В.Г.</t>
  </si>
  <si>
    <t>Обосновывающие материалы по ТП_2013/ТЭС/Реконструкция/Подряд/Подряд_007</t>
  </si>
  <si>
    <t>Реконструкция ВЛ-10кВ "МТМ" от ПС «Новотроицкая» Челябинская область, Троицкий район, п.Ясные Поляны</t>
  </si>
  <si>
    <t xml:space="preserve">  3704/2547</t>
  </si>
  <si>
    <t>Панова О.К.</t>
  </si>
  <si>
    <t>Тагинцев Г.И.</t>
  </si>
  <si>
    <t>Латыпова Ю.Н.</t>
  </si>
  <si>
    <t>Бернацкая В.О.</t>
  </si>
  <si>
    <t>Нещерет А.Н.</t>
  </si>
  <si>
    <t>Шумских А.В.</t>
  </si>
  <si>
    <t>Фадеев Е.В.</t>
  </si>
  <si>
    <t>Носырев А.А.</t>
  </si>
  <si>
    <t>Носыреа А.А.</t>
  </si>
  <si>
    <t>Капитонов Л.Л.</t>
  </si>
  <si>
    <t>Пещеров П.Д.</t>
  </si>
  <si>
    <t>Кашпур Д.С.</t>
  </si>
  <si>
    <t>Наухацкая Т.В.</t>
  </si>
  <si>
    <t>Алимкина Т.М.</t>
  </si>
  <si>
    <t>Кожиев М.В.</t>
  </si>
  <si>
    <t>Рыжова В.Г.</t>
  </si>
  <si>
    <t>Яцкевич Е.В.</t>
  </si>
  <si>
    <t>Ренева О.Ю.</t>
  </si>
  <si>
    <t>Богомолов В.В.</t>
  </si>
  <si>
    <t>Зверев В.А.</t>
  </si>
  <si>
    <t>Жукова А.В.</t>
  </si>
  <si>
    <t>Зверев А.А.</t>
  </si>
  <si>
    <t>Герман Н.В.</t>
  </si>
  <si>
    <t>Колосов Ю.А.</t>
  </si>
  <si>
    <t>Колосов Е.Ю.</t>
  </si>
  <si>
    <t>Васильженко Л.В.</t>
  </si>
  <si>
    <t>Бадретдинов Р.А.</t>
  </si>
  <si>
    <t>Ермолова Е.М.</t>
  </si>
  <si>
    <t>Матросова Ю.В.</t>
  </si>
  <si>
    <t>Давыдова Н.В.</t>
  </si>
  <si>
    <t>Реконструкция ВЛ 0,4 кВ "Фидер-2" инв. №47929 с.Октябрьское</t>
  </si>
  <si>
    <t>0112</t>
  </si>
  <si>
    <t>Сидоров Е.В.</t>
  </si>
  <si>
    <t>Обосновывающие материалы по ТП_2013/ТЭС/Реконструкция/Хозспособ/ХС_001</t>
  </si>
  <si>
    <t>Реконструкция ВЛ-04 кВ "Поселок" (инв. №45494) с. Дробышев</t>
  </si>
  <si>
    <t>0133</t>
  </si>
  <si>
    <t>Долматова Г.Т.</t>
  </si>
  <si>
    <t>Реконструкция ВЛ- 04 кВ "Поселок-1" инв. 45494, с. Дробышево</t>
  </si>
  <si>
    <t>0292</t>
  </si>
  <si>
    <t>Аксянов Г.Н.</t>
  </si>
  <si>
    <t>Реконструкция ТП-21119 инв. №182160, с. Бобровка</t>
  </si>
  <si>
    <t xml:space="preserve"> 18.07.2011</t>
  </si>
  <si>
    <t>Махнева О.Н.</t>
  </si>
  <si>
    <t>Реконструкция ТП-41122 инв. №48028, с. Октябрьское</t>
  </si>
  <si>
    <t>0521</t>
  </si>
  <si>
    <t>Скорина Н.А.</t>
  </si>
  <si>
    <t>Реконструкция ВЛ-0,4кВ, п.Баландино</t>
  </si>
  <si>
    <t xml:space="preserve">  6300004340</t>
  </si>
  <si>
    <t>0628</t>
  </si>
  <si>
    <t>Мозерова Н.Н.</t>
  </si>
  <si>
    <t>Обосновывающие материалы по ТП_2013/ТЭС/Реконструкция/Хозспособ/ХС_002</t>
  </si>
  <si>
    <t>Реконструкция ВЛ-0,4кВ "Жилые дома" инв.№48800 с.Варна</t>
  </si>
  <si>
    <t>0530</t>
  </si>
  <si>
    <t>Реброва Г.М.</t>
  </si>
  <si>
    <t>Реконструкция ТП-5110 инв.№48311, с. Чесма</t>
  </si>
  <si>
    <t>ИП Сорокина К.П.</t>
  </si>
  <si>
    <t>Реконструкция ТП-7516 (инв. №49292) п. Алексеевка</t>
  </si>
  <si>
    <t>0911</t>
  </si>
  <si>
    <t>Реконструкция ВЛ-0,4кВ п.Ясные Поляны</t>
  </si>
  <si>
    <t>0054</t>
  </si>
  <si>
    <t>ИП Сафарова Е.А.</t>
  </si>
  <si>
    <t>Обосновывающие материалы по ТП_2013/ТЭС/Реконструкция/Хозспособ/ХС_003</t>
  </si>
  <si>
    <t>Реконструкция ВЛ 0,4 кВ ф.№2 Быт" (инв.№46212) п. Ясные Поляны</t>
  </si>
  <si>
    <t>Пелепцов А.В</t>
  </si>
  <si>
    <t>Реконструкция ВЛ-0,22 кВ (инв№26212), ТП-2621 (инв№46235), п. Ляпино</t>
  </si>
  <si>
    <t>Омельченко С.Г.</t>
  </si>
  <si>
    <t>Реконструкция ТП-51131 инв.№48358 с.Чесма</t>
  </si>
  <si>
    <t>Серков А.В.</t>
  </si>
  <si>
    <t>Реконструкция ТП-2692, инв. №46209, с. Клястицкое</t>
  </si>
  <si>
    <t>Реконструкция ВЛ 0,4 кВ "Баня" ин.№101260000471 п.Каменски</t>
  </si>
  <si>
    <t>0912</t>
  </si>
  <si>
    <t>Цвирко С.К.</t>
  </si>
  <si>
    <t>Обосновывающие материалы по ТП_2013/ТЭС/Реконструкция/Хозспособ/ХС_004</t>
  </si>
  <si>
    <t>Реконструкция ВЛ 0,4 кВ "Чкалова" ин №47161" п. Увельский</t>
  </si>
  <si>
    <t>0245</t>
  </si>
  <si>
    <t>Гусев С.С.</t>
  </si>
  <si>
    <t>Реконструкция ВЛ-0,4 кВ "Набережная"(101260000481)</t>
  </si>
  <si>
    <t>0045</t>
  </si>
  <si>
    <t>Тюлебаев Е.С.</t>
  </si>
  <si>
    <t>Обосновывающие материалы по ТП_2013/ТЭС/Реконструкция/Хозспособ/ХС_005</t>
  </si>
  <si>
    <t>Реконструкция ВЛ-0,4 кВ "Поселок №2" (45512) п. Кам. речка</t>
  </si>
  <si>
    <t>0432</t>
  </si>
  <si>
    <t>Чудаева А.В.</t>
  </si>
  <si>
    <t>Обосновывающие материалы по ТП_2013/ТЭС/Реконструкция/Хозспособ/ХС_006</t>
  </si>
  <si>
    <t>Реконструкция ВЛ-0,4 кВ "Фидер 2" (инв. 10126000830) с. Октябрьское</t>
  </si>
  <si>
    <t>0438</t>
  </si>
  <si>
    <t>Гертус М.В.</t>
  </si>
  <si>
    <t>Обосновывающие материалы по ТП_2013/ТЭС/Реконструкция/Хозспособ/ХС_007</t>
  </si>
  <si>
    <t>Реконструкция ВЛ 0,4кВ "Фидер№2" (45657), с. Бобровка</t>
  </si>
  <si>
    <t>0531</t>
  </si>
  <si>
    <t>Игуменщев Е.Ф.</t>
  </si>
  <si>
    <t xml:space="preserve">Реконструкция ВЛ 0,4кВ от ТП51132 с.Чесма </t>
  </si>
  <si>
    <t>0682</t>
  </si>
  <si>
    <t>Безматерных С.Н.</t>
  </si>
  <si>
    <t>Обосновывающие материалы по ТП_2013/ТЭС/Реконструкция/Хозспособ/ХС_008</t>
  </si>
  <si>
    <t>Реконструкция ВЛ-0,4 кВ "Мельничная" (инв48226) с. Чесма</t>
  </si>
  <si>
    <t>0347</t>
  </si>
  <si>
    <t>Миркин М.И.</t>
  </si>
  <si>
    <t>Обосновывающие материалы по ТП_2013/ТЭС/Реконструкция/Хозспособ/ХС_009</t>
  </si>
  <si>
    <t>Реконструкция ВЛ- 0,4 кВ "ПропусПункт" (49264) с. Казановка</t>
  </si>
  <si>
    <t>0018</t>
  </si>
  <si>
    <t>УФСБ</t>
  </si>
  <si>
    <t>Обосновывающие материалы по ТП_2013/ТЭС/Реконструкция/Хозспособ/ХС_010</t>
  </si>
  <si>
    <t>Реконструкция ВЛ 0,4 кВ "Фидер-3" (10126000830) с.Октябрь</t>
  </si>
  <si>
    <t>0439</t>
  </si>
  <si>
    <t>Грибченко Е.С.</t>
  </si>
  <si>
    <t>Обосновывающие материалы по ТП_2013/ТЭС/Реконструкция/Хозспособ/ХС_011</t>
  </si>
  <si>
    <t>Реконструкция ВЛ 0,4кВ "Деревня",с. Кумляк</t>
  </si>
  <si>
    <t>Обосновывающие материалы по ТП_2013/ТЭС/Реконструкция/Хозспособ/ХС_012</t>
  </si>
  <si>
    <t>Реконструкция ВЛ-0,4 кВ "Заречная" (48221) с. Чесма</t>
  </si>
  <si>
    <t>0477</t>
  </si>
  <si>
    <t>ИП Мылкин Е.И.</t>
  </si>
  <si>
    <t>Обосновывающие материалы по ТП_2013/ТЭС/Реконструкция/Хозспособ/ХС_013</t>
  </si>
  <si>
    <t>Реконструкция ВЛ 0,4кВ "Поселок" (46310) п. Репино</t>
  </si>
  <si>
    <t xml:space="preserve">  ООО "Спец ПромСервис" изыскания</t>
  </si>
  <si>
    <t>0457</t>
  </si>
  <si>
    <t>Курмангалеев М.Н.</t>
  </si>
  <si>
    <t>Обосновывающие материалы по ТП_2013/ТЭС/Реконструкция/Хозспособ/ХС_014</t>
  </si>
  <si>
    <t>Реконструкция ВЛ 0,4кВ "Фидер-1" (45656), с. Бобровка</t>
  </si>
  <si>
    <t>0446</t>
  </si>
  <si>
    <t xml:space="preserve">Чайка А.Г. </t>
  </si>
  <si>
    <t>Обосновывающие материалы по ТП_2013/ТЭС/Реконструкция/Хозспособ/ХС_015</t>
  </si>
  <si>
    <t>Реконструкция ВЛ 0,4кВ "Октябрь-2" (47961), с Октябрьск</t>
  </si>
  <si>
    <t>4324</t>
  </si>
  <si>
    <t>Демидова А.В.</t>
  </si>
  <si>
    <t>Обосновывающие материалы по ТП_2013/ТЭС/Реконструкция/Хозспособ/ХС_016</t>
  </si>
  <si>
    <t>Реконструкция ВЛ 0,4кВ "Фидер-2" (1012600830) с. Октябрьское</t>
  </si>
  <si>
    <t>0282</t>
  </si>
  <si>
    <t>Саханская Н.Ф.</t>
  </si>
  <si>
    <t>Обосновывающие материалы по ТП_2013/ТЭС/Реконструкция/Хозспособ/ХС_017</t>
  </si>
  <si>
    <t>Реконструкция ВЛ 0,4кВ "Советская" (48919) с Катенино</t>
  </si>
  <si>
    <t>4451</t>
  </si>
  <si>
    <t>Окуловских В.А.</t>
  </si>
  <si>
    <t>Обосновывающие материалы по ТП_2013/ТЭС/Реконструкция/Хозспособ/ХС_018</t>
  </si>
  <si>
    <t>Реконструкция ВЛ 0,4кВ "Мира" (48918) с. Катенино</t>
  </si>
  <si>
    <t>4452</t>
  </si>
  <si>
    <t>Змиевская Н.Н.</t>
  </si>
  <si>
    <t>Обосновывающие материалы по ТП_2013/ТЭС/Реконструкция/Хозспособ/ХС_019</t>
  </si>
  <si>
    <t>Реконструкция ВЛ 0,4кВ "Фидер№2" (47553) п. Свободный</t>
  </si>
  <si>
    <t>4443</t>
  </si>
  <si>
    <t>Зайнагабдинова Л.Ю.</t>
  </si>
  <si>
    <t>Обосновывающие материалы по ТП_2013/ТЭС/Реконструкция/Хозспособ/ХС_020</t>
  </si>
  <si>
    <t>Реконструкция ТП-2664 с. Кадомцево</t>
  </si>
  <si>
    <t>0430</t>
  </si>
  <si>
    <t>МКОУ Кадомцевская основная общеобразовательная школа</t>
  </si>
  <si>
    <t>Обосновывающие материалы по ТП_2013/ТЭС/Реконструкция/Хозспособ/ХС_021</t>
  </si>
  <si>
    <t>Реконструкция ТП-2481 (45602), с. Дробышево</t>
  </si>
  <si>
    <t>0473</t>
  </si>
  <si>
    <t>Дергунов А.Ю.</t>
  </si>
  <si>
    <t>Обосновывающие материалы по ТП_2013/ТЭС/Реконструкция/Хозспособ/ХС_022</t>
  </si>
  <si>
    <t>Реконструкция ТП-2684 (46284) с. Клястицкое</t>
  </si>
  <si>
    <t>0506</t>
  </si>
  <si>
    <t>Джанджгава М.Г.</t>
  </si>
  <si>
    <t>Обосновывающие материалы по ТП_2013/ТЭС/Реконструкция/Хозспособ/ХС_023</t>
  </si>
  <si>
    <t>Реконструкция ПС Кирпичная 110/6кВ</t>
  </si>
  <si>
    <t>ООО "Энергоучет-комплект"  
ООО "Энергоучет"</t>
  </si>
  <si>
    <t>6100013644  6100013644</t>
  </si>
  <si>
    <t>01.11.2012  01.11.2012</t>
  </si>
  <si>
    <t>230  
230</t>
  </si>
  <si>
    <t>ООО "Верта"</t>
  </si>
  <si>
    <t>Обосновывающие материалы по ТП_2013/ЦЭС/Реконструкция/Подряд/Подряд_001</t>
  </si>
  <si>
    <t>Реконструкция ВЛ-0,4 кВ №3, Челябинская область, Аргаяшский район, д.Б.Усманова</t>
  </si>
  <si>
    <t>ПТ ЗАО "Челябинскагропромэнерго и компания"  
ООО "ЭлектроСтрой"</t>
  </si>
  <si>
    <t>6100014689  6100017184</t>
  </si>
  <si>
    <t>29.12.2012  31.07.2013</t>
  </si>
  <si>
    <t>336  
5438</t>
  </si>
  <si>
    <t>6100009540</t>
  </si>
  <si>
    <t>Ильмурзин А.А.</t>
  </si>
  <si>
    <t>Обосновывающие материалы по ТП_2013/ЦЭС/Реконструкция/Подряд/Подряд_002</t>
  </si>
  <si>
    <t>Реконструкция ВЛ-0,4 кВ №2, Челябинская область, Сосновский район, д.Султаева</t>
  </si>
  <si>
    <t xml:space="preserve">ООО "Кабель и арматура"  ООО "ЭлектроСтрой" </t>
  </si>
  <si>
    <t>6100015350  6100017946</t>
  </si>
  <si>
    <t>20.01.2013  21.08.2013</t>
  </si>
  <si>
    <t>472  
5688</t>
  </si>
  <si>
    <t>6100010604</t>
  </si>
  <si>
    <t>Ильина Я.Б.</t>
  </si>
  <si>
    <t>Обосновывающие материалы по ТП_2013/ЦЭС/Реконструкция/Подряд/Подряд_003</t>
  </si>
  <si>
    <t>Реконструкция ВЛ-0,4 кВ, Челябинская область, Сосновский район, с.Кременкуль</t>
  </si>
  <si>
    <t>ООО «Инженерные Сети - Проект»  
ООО СК СтройСтандарт</t>
  </si>
  <si>
    <t>6100015585  6100017212</t>
  </si>
  <si>
    <t>05.02.2013   12.07.2013</t>
  </si>
  <si>
    <t>396 
5250</t>
  </si>
  <si>
    <t>08.06.2012
18.06.2013</t>
  </si>
  <si>
    <t>Обосновывающие материалы по ТП_2013/ЦЭС/Реконструкция/Подряд/Подряд_004</t>
  </si>
  <si>
    <t>Реконструкция ВЛ-0,4 кВ №2, Челябинская область, Сосновский район, д.Новое Поле</t>
  </si>
  <si>
    <t>396  
1848</t>
  </si>
  <si>
    <t>6100011038
6100011040</t>
  </si>
  <si>
    <t>Смолина Т.В.
Керчина Ф.Г.</t>
  </si>
  <si>
    <t>Реконструкция кабельных выходов от ячеек №4 и №7 ПС "Губернская", ВЛ-10 кВ №7 ПС "Губернская", Челябинская бласть, Аргаяшский район</t>
  </si>
  <si>
    <t xml:space="preserve">6100015615  </t>
  </si>
  <si>
    <t xml:space="preserve">25.03.2013  </t>
  </si>
  <si>
    <t xml:space="preserve">2064  </t>
  </si>
  <si>
    <t>6100004087</t>
  </si>
  <si>
    <t>ЗАО "Наука, техника и маркетинг в строительстве"</t>
  </si>
  <si>
    <t>Обосновывающие материалы по ТП_2013/ЦЭС/Реконструкция/Подряд/Подряд_005</t>
  </si>
  <si>
    <t>Реконструкция ВЛ-0,4 кВ №3, Челябинская область, Аргаяшский район, д.Большая Усманова</t>
  </si>
  <si>
    <t xml:space="preserve">ПТ ЗАО "Челябинскагропромэнерго и компания"  
ООО "ЭлектроСтрой" </t>
  </si>
  <si>
    <t>6100015680  6100017185</t>
  </si>
  <si>
    <t>483  
5817</t>
  </si>
  <si>
    <t>Обосновывающие материалы по ТП_2013/ЦЭС/Реконструкция/Подряд/Подряд_006</t>
  </si>
  <si>
    <t>Реконструкция ВЛ-0,4 кВ №1, Челябинская область, Еткульский район, с.Еманжелинка</t>
  </si>
  <si>
    <t>6100015870  6100015808</t>
  </si>
  <si>
    <t>4134 
497</t>
  </si>
  <si>
    <t>6100011184</t>
  </si>
  <si>
    <t>Устьянцев Г.В.</t>
  </si>
  <si>
    <t>Обосновывающие материалы по ТП_2013/ЦЭС/Реконструкция/Подряд/Подряд_007</t>
  </si>
  <si>
    <t>Реконструкция ВЛ-0,4 кВ №1, Челябинская область, Еткульский район, с.Устьянцево</t>
  </si>
  <si>
    <t>4134  
497</t>
  </si>
  <si>
    <t>6100011947</t>
  </si>
  <si>
    <t>Шапкина Т.Э.</t>
  </si>
  <si>
    <t>Реконструкция ВЛ-0,4 кВ №1, Челябинская область, Сосновский район, д.Ужевка</t>
  </si>
  <si>
    <t>ООО СК "СтройСтандарт" 
ООО ЧелябЭнергоПроектКом</t>
  </si>
  <si>
    <t>6100016043  6100015909</t>
  </si>
  <si>
    <t>4206  
454</t>
  </si>
  <si>
    <t>6100009645</t>
  </si>
  <si>
    <t>Ладейщиков В.А.</t>
  </si>
  <si>
    <t>Обосновывающие материалы по ТП_2013/ЦЭС/Реконструкция/Подряд/Подряд_008</t>
  </si>
  <si>
    <t>Реконструкция ВЛ-0,4 кВ №4, Челябинская область, Сосновский район, п.Смолино</t>
  </si>
  <si>
    <t>6100016043  6100015908</t>
  </si>
  <si>
    <t>4206  
434</t>
  </si>
  <si>
    <t>6100009422</t>
  </si>
  <si>
    <t>Немухин Н.Н.</t>
  </si>
  <si>
    <t>Реконструкция ТП-1799, Челябинская область, Сосновский район, д.Малиновка</t>
  </si>
  <si>
    <t xml:space="preserve">ООО "Электрострой"  ООО "ЭлектроСтрой" </t>
  </si>
  <si>
    <t>5564  
445</t>
  </si>
  <si>
    <t>Бондарюк О.А.</t>
  </si>
  <si>
    <t>Обосновывающие материалы по ТП_2013/ЦЭС/Реконструкция/Подряд/Подряд_009</t>
  </si>
  <si>
    <t>Андреев А.А.</t>
  </si>
  <si>
    <t>Мишина О.Г.</t>
  </si>
  <si>
    <t>Мохова Л.И.</t>
  </si>
  <si>
    <t>Пономарева С.А.</t>
  </si>
  <si>
    <t>Сметанина И.А.</t>
  </si>
  <si>
    <t>Сагитов С.У.</t>
  </si>
  <si>
    <t>Семенова О.Е.</t>
  </si>
  <si>
    <t>Сторожева О.Н.</t>
  </si>
  <si>
    <t>Фахритдинова Ф.А.</t>
  </si>
  <si>
    <t>Хомутовская Е.Б.</t>
  </si>
  <si>
    <t>Пантелейчук Н.П.</t>
  </si>
  <si>
    <t>Реконструкция КЛ-10 кВ №34 и №102 от ПС "Полевая",   г.Челябинск</t>
  </si>
  <si>
    <t>6100016576  6100014702;  6100016579</t>
  </si>
  <si>
    <t>04.06.2013  25.12.2012;  04.06.2013</t>
  </si>
  <si>
    <t>6100010753</t>
  </si>
  <si>
    <t>ООО "Лигас"</t>
  </si>
  <si>
    <t>Обосновывающие материалы по ТП_2013/ЦЭС/Реконструкция/Подряд/Подряд_010</t>
  </si>
  <si>
    <t>Реконструкция ВЛ-0,4 кВ №1, Челябинская область, Сосновский район, п.Садовый</t>
  </si>
  <si>
    <t>6100016646  16800</t>
  </si>
  <si>
    <t xml:space="preserve">443  </t>
  </si>
  <si>
    <t>Обосновывающие материалы по ТП_2013/ЦЭС/Реконструкция/Подряд/Подряд_011</t>
  </si>
  <si>
    <t>Реконструкция ВЛ-0,4 кВ №1, Челябинская область, Сосновский район, п.Витаминный</t>
  </si>
  <si>
    <t xml:space="preserve">ООО "ЭлектроСтрой"  ООО "Зевс-М" </t>
  </si>
  <si>
    <t>6100016646  18318</t>
  </si>
  <si>
    <t>20.02.2013   22.08.2013</t>
  </si>
  <si>
    <t>6100013122</t>
  </si>
  <si>
    <t>Ткач.В.А.</t>
  </si>
  <si>
    <t>Реконструкция ВЛЗ-10 кВ №17, №21, Челябинская область, Сосновский район</t>
  </si>
  <si>
    <t xml:space="preserve">ООО "ЭлектроСтрой"  ОГАУ "УГЭПД ТП и ИЗ Челябинской облачти" </t>
  </si>
  <si>
    <t>6100016742  1391</t>
  </si>
  <si>
    <t>04.06.2013  26.06.2013</t>
  </si>
  <si>
    <t xml:space="preserve">9877  </t>
  </si>
  <si>
    <t>2971</t>
  </si>
  <si>
    <t>ООО СтройГрад +</t>
  </si>
  <si>
    <t>Обосновывающие материалы по ТП_2013/ЦЭС/Реконструкция/Подряд/Подряд_012</t>
  </si>
  <si>
    <t>Реконструкция ВЛ-0,4 кВ № 1, Челябинская область, Сосновский район, д.Мамаево</t>
  </si>
  <si>
    <t xml:space="preserve">ООО "СпецПромСервис"  ООО "Зевс-М" </t>
  </si>
  <si>
    <t>6100016793  18318</t>
  </si>
  <si>
    <t>20.05.2013   22.08.2013</t>
  </si>
  <si>
    <t xml:space="preserve">486  </t>
  </si>
  <si>
    <t>6100010000</t>
  </si>
  <si>
    <t>Хасанов Д.М.</t>
  </si>
  <si>
    <t>Обосновывающие материалы по ТП_2013/ЦЭС/Реконструкция/Подряд/Подряд_013</t>
  </si>
  <si>
    <t>Реконструкция ВЛ-0,4 кВ № 2, Челябинская область, Сосновский район, д.Урефты</t>
  </si>
  <si>
    <t xml:space="preserve">6100016796  </t>
  </si>
  <si>
    <t xml:space="preserve">20.05.2013  </t>
  </si>
  <si>
    <t xml:space="preserve">437  </t>
  </si>
  <si>
    <t>6100009926</t>
  </si>
  <si>
    <t>Городцовой Н.Н.</t>
  </si>
  <si>
    <t>Обосновывающие материалы по ТП_2013/ЦЭС/Реконструкция/Подряд/Подряд_014</t>
  </si>
  <si>
    <t>Реконструкция ТП-10/0,4 кВ (№1799), Челябинская область, Сосновский район, д.Малиновка</t>
  </si>
  <si>
    <t xml:space="preserve">6100016801  </t>
  </si>
  <si>
    <t xml:space="preserve">6258  </t>
  </si>
  <si>
    <t>Пихуля Д.Г.</t>
  </si>
  <si>
    <t>Обосновывающие материалы по ТП_2013/ЦЭС/Реконструкция/Подряд/Подряд_015</t>
  </si>
  <si>
    <t>Габдуллин Ш.Ш.</t>
  </si>
  <si>
    <t>Абдрахманов Н.С.</t>
  </si>
  <si>
    <t>Бурлев А.Г.</t>
  </si>
  <si>
    <t>Микляев Ю.В.</t>
  </si>
  <si>
    <t>Рязанов С.В.</t>
  </si>
  <si>
    <t>Сладовская Л.А.</t>
  </si>
  <si>
    <t>Шевлякова Т.С.</t>
  </si>
  <si>
    <t>Яблонских А.С.</t>
  </si>
  <si>
    <t>Большакова С.В.</t>
  </si>
  <si>
    <t>Шароглазова С.М.</t>
  </si>
  <si>
    <t>Шаркову В.Ф.</t>
  </si>
  <si>
    <t>Набиулин Д.В.</t>
  </si>
  <si>
    <t>Орешин Е.И.</t>
  </si>
  <si>
    <t>Орешина П.В.</t>
  </si>
  <si>
    <t>Реконструкция ВЛ-0,4 кВ №2, Челябинская область, Сосновский район, д.Ключевка</t>
  </si>
  <si>
    <t>6100016955  15509</t>
  </si>
  <si>
    <t>20.06.2013  01.02.2013</t>
  </si>
  <si>
    <t>Обосновывающие материалы по ТП_2013/ЦЭС/Реконструкция/Подряд/Подряд_016</t>
  </si>
  <si>
    <t>Реконструкция ВЛ-0,4 кВ №2, Челябинская область, Сосновский район, вблизи д.Ключевка</t>
  </si>
  <si>
    <t xml:space="preserve">ООО "Электрострой"  </t>
  </si>
  <si>
    <t xml:space="preserve">6100016955  </t>
  </si>
  <si>
    <t>Реконструкция ВЛ-0,4 кВ №4, Челябинская область, Сосновский район, п.Красное Поле</t>
  </si>
  <si>
    <t>ООО "Электрострой"   ООО "ЭлектроСтрой"</t>
  </si>
  <si>
    <t>20.06.2013   01.02.2013</t>
  </si>
  <si>
    <t>6100010126</t>
  </si>
  <si>
    <t>Рассохина Н.В.</t>
  </si>
  <si>
    <t>Реконструция ВЛ-0,4 кВ "Халтурина, Ключевская", Челябинская область, г.Верхний Уфалей</t>
  </si>
  <si>
    <t>6100011882</t>
  </si>
  <si>
    <t>Максимюк М.В.</t>
  </si>
  <si>
    <t>Обосновывающие материалы по ТП_2013/ЦЭС/Реконструкция/Подряд/Подряд_017</t>
  </si>
  <si>
    <t>Реконструкция ВЛ-0,4 кВ "Мичурина", Челябинская область, г.Верхний Уфалей</t>
  </si>
  <si>
    <t>6100006187</t>
  </si>
  <si>
    <t>Жерноклеев В.В.</t>
  </si>
  <si>
    <t>Реконструкция ВЛ-0,4 кВ "Ленина", Челябинская область, г.Верхний Уфалей</t>
  </si>
  <si>
    <t>6100011113</t>
  </si>
  <si>
    <t>Королев А.В.</t>
  </si>
  <si>
    <t>Реконструкция ВЛ-0,4 кВ "Бабикова-Ленина", Челябинская область, г.В.Уфалей</t>
  </si>
  <si>
    <t xml:space="preserve">ООО "Зевс-М"  ПТ "ЗАО ЧАПЭ и К"  </t>
  </si>
  <si>
    <t>6100016958  15528</t>
  </si>
  <si>
    <t>21.06.2013  20.02.2013</t>
  </si>
  <si>
    <t>6100009913</t>
  </si>
  <si>
    <t>Сельницыной В.Е.</t>
  </si>
  <si>
    <t>Реконструкция ВЛ-0,4 кВ "Кутузова, Уральская", Челябинская область, г.В.Уфалей</t>
  </si>
  <si>
    <t>6100007950
6100008749</t>
  </si>
  <si>
    <t>12.10.2011
20.12.2011</t>
  </si>
  <si>
    <t>Овечкина Е.П.
Галушко А.Н.</t>
  </si>
  <si>
    <t>Реконструкция ВЛ-0,4 кВ № "Бахтинова", Челябинская область, г.В.Уфалей</t>
  </si>
  <si>
    <t>Шушарина Т.П.</t>
  </si>
  <si>
    <t>Реконструкция ВЛ-0,4 кВ №2, Челябинская область, Аргаяшский район, с.Аргаяш</t>
  </si>
  <si>
    <t>6100017184  14692</t>
  </si>
  <si>
    <t>31.07.2013   29.12.2012</t>
  </si>
  <si>
    <t xml:space="preserve">5438  </t>
  </si>
  <si>
    <t>6100009471</t>
  </si>
  <si>
    <t>Гильмитдинова Л.А.</t>
  </si>
  <si>
    <t>Обосновывающие материалы по ТП_2013/ЦЭС/Реконструкция/Подряд/Подряд_018</t>
  </si>
  <si>
    <t>Реконструкция ВЛ-0,4 кВ №1, Челябинская область, Сосновский район, д.Медиак</t>
  </si>
  <si>
    <t>6100017184  16646</t>
  </si>
  <si>
    <t>31.07.2013   20.02.2013</t>
  </si>
  <si>
    <t>Реконструкция ВЛ-0,4 кВ №1, Челябинская область, Аргаяшский район, д.илимбетова</t>
  </si>
  <si>
    <t>6100017184  15677</t>
  </si>
  <si>
    <t>6100012598</t>
  </si>
  <si>
    <t xml:space="preserve">Гузаирова Г.Г., Гузаирова Э.Р., Гузаиров Р.Р. </t>
  </si>
  <si>
    <t>Рекоснтрукция ВЛ-0,4 кВ №2, Челябинская область, Аргаяшский район, с.Аргаяш</t>
  </si>
  <si>
    <t>6100012593</t>
  </si>
  <si>
    <t>Пыхтин Б.С.</t>
  </si>
  <si>
    <t>Реконструкция ВЛ-0,4 кВ №2, Челябинская область, Аргаяшский район, д.Суфино</t>
  </si>
  <si>
    <t>Реконструкция ВЛ-0,4 кВ №1, Челябинская область, Сосновский район, д.Осиновка</t>
  </si>
  <si>
    <t>Реконструкция ВЛ-0,4 кВ №1, Челябинская область, Сосновский район, п.Саргазы</t>
  </si>
  <si>
    <t>Реконструкция ВЛ-0,4 кВ №2, Челябинская область, Аргаяшский район, д.Байгазина</t>
  </si>
  <si>
    <t>Реконструкция ВЛ-0,4 кВ №1, Челябинская область, Еткульский район, д.Печенкино</t>
  </si>
  <si>
    <t>6100017586  15515</t>
  </si>
  <si>
    <t xml:space="preserve">5291  </t>
  </si>
  <si>
    <t>Обосновывающие материалы по ТП_2013/ЦЭС/Реконструкция/Подряд/Подряд_019</t>
  </si>
  <si>
    <t>Реконструкция ВЛ-0,4 кВ №2, Челябинская область, Еткульский район, с.Каратабан</t>
  </si>
  <si>
    <t xml:space="preserve">ООО "ЭлектроСтрой"  ООО "Трансэнергосервис" </t>
  </si>
  <si>
    <t>6100017586  15808</t>
  </si>
  <si>
    <t>19.07.2013   25.03.2013</t>
  </si>
  <si>
    <t>6100013124</t>
  </si>
  <si>
    <t>Плешко Д.П.</t>
  </si>
  <si>
    <t>6100010372</t>
  </si>
  <si>
    <t>Баратов З.Г.</t>
  </si>
  <si>
    <t>Реконструкция ВЛ-0,4 кВ №3, Челябинская область, Еткульский район, с.Шеломенцево</t>
  </si>
  <si>
    <t xml:space="preserve">6100017586  </t>
  </si>
  <si>
    <t>Реконструкция ВЛ-0,4 кВ № 2, Челябинская область, Сосновский район, п.Трубный</t>
  </si>
  <si>
    <t>6100017946  16796</t>
  </si>
  <si>
    <t>Гришко Л.Д.</t>
  </si>
  <si>
    <t>Обосновывающие материалы по ТП_2013/ЦЭС/Реконструкция/Подряд/Подряд_020</t>
  </si>
  <si>
    <t>Каманцев Ю.В.
Каманцева Я.Р.
Каманцев И.Р.</t>
  </si>
  <si>
    <t>Маркарян П.А.</t>
  </si>
  <si>
    <t>Кивалова Л.С.
Кивалова К.С.</t>
  </si>
  <si>
    <t>РыжковаВ.Л.</t>
  </si>
  <si>
    <t>Реконструкция ВЛ-0,4 кВ №2, Челябинская область, Сосновский район, жилая застройка "Вавиловец"</t>
  </si>
  <si>
    <t xml:space="preserve">ООО "ЭлектроСтрой"  ООО "Кабельная арматура" </t>
  </si>
  <si>
    <t>6100017946  15350</t>
  </si>
  <si>
    <t>21.08.2013  20.01.2013</t>
  </si>
  <si>
    <t>6100009402</t>
  </si>
  <si>
    <t>Вальт В.А.</t>
  </si>
  <si>
    <t>Реконструкция ВЛ-0,4 кВ №3, Челябинская область, Сосновский район, с.Кременкуль</t>
  </si>
  <si>
    <t>6100010590</t>
  </si>
  <si>
    <t>Еременко В.Я.</t>
  </si>
  <si>
    <t>Реконструкция ТП-10/0,4 кВ, Челябинская область, г.Челябинск, пос.Челябэнерго 37</t>
  </si>
  <si>
    <t xml:space="preserve">ООО "ЭлектроСтрой"  ООО "Легион-Проект" </t>
  </si>
  <si>
    <t>6100019089  14874</t>
  </si>
  <si>
    <t>01.10.2013  22.01.2013</t>
  </si>
  <si>
    <t xml:space="preserve">501  </t>
  </si>
  <si>
    <t>6100009873</t>
  </si>
  <si>
    <t>ЗАО "Строительная  компания- Легион"</t>
  </si>
  <si>
    <t>Обосновывающие материалы по ТП_2013/ЦЭС/Реконструкция/Подряд/Подряд_022</t>
  </si>
  <si>
    <t>Реконструкция ВЛ-0,4 кВ №1, Челябинская область, Аргаяшский район, д.Куянбаева</t>
  </si>
  <si>
    <t>6100019451  14693</t>
  </si>
  <si>
    <t xml:space="preserve">5389  </t>
  </si>
  <si>
    <t>6100009523</t>
  </si>
  <si>
    <t>Абдуллин А.А.</t>
  </si>
  <si>
    <t>Обосновывающие материалы по ТП_2013/ЦЭС/Реконструкция/Подряд/Подряд_023</t>
  </si>
  <si>
    <t>Реконструкция ВЛ-0,4 кВ №1 Челябинская область, Аргаяшский район, д.Яраткулова</t>
  </si>
  <si>
    <t>6100019451  15676</t>
  </si>
  <si>
    <t>6100012206
6100012199</t>
  </si>
  <si>
    <t>Сибагатуллина М.М.
Юнусова Ф.Ю.</t>
  </si>
  <si>
    <t>Реконструкция ВЛ-0,4 кВ №1, Челябинская область, Аргаяшский район, д.Яраткулова</t>
  </si>
  <si>
    <t>6100019451  15669</t>
  </si>
  <si>
    <t>24.10.2013   01.03.2013</t>
  </si>
  <si>
    <t>6100010031</t>
  </si>
  <si>
    <t>Асадуллина Р.Р.</t>
  </si>
  <si>
    <t>Реконструкция ВЛ-0,4 кВ №1, Челябинская область, Аргаяшский район, д.Мавлютова</t>
  </si>
  <si>
    <t>6100019451  16011</t>
  </si>
  <si>
    <t>6100009933</t>
  </si>
  <si>
    <t>Администрация Байрамгуловского сельского поселения</t>
  </si>
  <si>
    <t>Реконструкция ВЛ-0,4 кВ № 2, Челябинская область, Аргаяшский район, д.Мавлютова</t>
  </si>
  <si>
    <t>6100019451  15520</t>
  </si>
  <si>
    <t>24.10.2013   20.02.2013</t>
  </si>
  <si>
    <t>6100010025</t>
  </si>
  <si>
    <t>Хуснутдинова Р.И.</t>
  </si>
  <si>
    <t>Реконструкция ТП-10/0,4 кВ, Челябинская область, Аргаяшский район, д.Крутолапова</t>
  </si>
  <si>
    <t>6100019451  15677</t>
  </si>
  <si>
    <t>18.07.2012
18.04.2012</t>
  </si>
  <si>
    <t>Реконструкция ВЛ-0,4 кВ №3, Челябинская область, Сосновский район, д.Дубровка</t>
  </si>
  <si>
    <t>6100019459  16646</t>
  </si>
  <si>
    <t>21.10.2013   20.02.2013</t>
  </si>
  <si>
    <t>6100013132</t>
  </si>
  <si>
    <t>Звягинцева Н.И., Звягинцев О.И.</t>
  </si>
  <si>
    <t>Обосновывающие материалы по ТП_2013/ЦЭС/Реконструкция/Подряд/Подряд_024</t>
  </si>
  <si>
    <t>Реконструкция ВЛ-0,4 кВ №1, Челябинская область, Сосновский район, с.Большое Баландино</t>
  </si>
  <si>
    <t>6100019459  15517</t>
  </si>
  <si>
    <t>6100010538</t>
  </si>
  <si>
    <t>Позяев С.А.</t>
  </si>
  <si>
    <t>Реконструкция ВЛ-0,4 кВ №2, Челябинская область, Каслинский район, с.Тюбук</t>
  </si>
  <si>
    <t>6100019460  15680</t>
  </si>
  <si>
    <t xml:space="preserve">4964  </t>
  </si>
  <si>
    <t>16</t>
  </si>
  <si>
    <t>Обосновывающие материалы по ТП_2013/ЦЭС/Реконструкция/Подряд/Подряд_025</t>
  </si>
  <si>
    <t>Реконструкция ВЛ-0,4 кВ №1 Челябинская область, Екаслинский район, с.Тюбук</t>
  </si>
  <si>
    <t>6100019460  15669</t>
  </si>
  <si>
    <t>6100011945</t>
  </si>
  <si>
    <t>Хакимов Ш.Г.</t>
  </si>
  <si>
    <t>Реконструкция ВЛ-0,4 кВ №2, Челябинская область, Каслинский район, с.Воскресенское</t>
  </si>
  <si>
    <t xml:space="preserve">6100019460  </t>
  </si>
  <si>
    <t>Реконструкция ВЛ 0,4кВ с.Воскресенское</t>
  </si>
  <si>
    <t>6100019460  14694</t>
  </si>
  <si>
    <t>610009398 
6100009413</t>
  </si>
  <si>
    <t>15.02.2012
15.02.2012</t>
  </si>
  <si>
    <t>Реконструкция ВЛ-0,4 кВ №1, Челябинская область, Каслинский район, с.Булзи</t>
  </si>
  <si>
    <t xml:space="preserve">6100019708  </t>
  </si>
  <si>
    <t xml:space="preserve">14.10.2013  </t>
  </si>
  <si>
    <t xml:space="preserve">2985  </t>
  </si>
  <si>
    <t>Лим Ю.И.</t>
  </si>
  <si>
    <t>Обосновывающие материалы по ТП_2013/ЦЭС/Реконструкция/Подряд/Подряд_026</t>
  </si>
  <si>
    <t>Реконструкция ВЛ-0,4кВ №2 п. Саргазы</t>
  </si>
  <si>
    <t>17185  15510</t>
  </si>
  <si>
    <t>05.09.2013   20.02.2013</t>
  </si>
  <si>
    <t>Обосновывающие материалы по ТП_2013/ЦЭС/Реконструкция/Подряд/Подряд_027</t>
  </si>
  <si>
    <t>Реконструкция ВЛ-0,4кВ №6 с. Долгодеревенское</t>
  </si>
  <si>
    <t>Еськов Е.Н., 
Шадыев А.С., Дададжанов М.М.</t>
  </si>
  <si>
    <t>Реконструкция ВЛ-0,4кВ №3 с. МИасское</t>
  </si>
  <si>
    <t>Реконструкция ВЛ-0,4кВ №2 п.Сагаусты</t>
  </si>
  <si>
    <t>Реконструкция ВЛ-0,4кВ №1 д. Кулат</t>
  </si>
  <si>
    <t>Реконструкция ВЛ-0,4кВ №1 с. Долгодеревенское</t>
  </si>
  <si>
    <t>Селихин С.В., 
Селихина Н.А.</t>
  </si>
  <si>
    <t>Реконструкция ВЛ 0,4 кВ №1 д.Марксист</t>
  </si>
  <si>
    <t>Обосновывающие материалы по ТП_2013/ЦЭС/Реконструкция/Подряд/Подряд_028</t>
  </si>
  <si>
    <t>Реконструкция ТП-2669, Челябинская область, Аргаяшский район, п.Увильды</t>
  </si>
  <si>
    <t>ООО "СПС"  
ООО "СПС"</t>
  </si>
  <si>
    <t>918  
1108</t>
  </si>
  <si>
    <t>04.09.2012
04.09.2012
05.09.2012
04.08.2012
04.12.2012
04.09.2012
04.09.2012
04.09.2012
04.09.2012
04.09.2012
04.09.2012
04.09.2012</t>
  </si>
  <si>
    <t>Реконструкция ВЛ 0,4 г.В.Уфалей</t>
  </si>
  <si>
    <t>Обосновывающие материалы по ТП_2013/ЦЭС/Реконструкция/Подряд/Подряд_029</t>
  </si>
  <si>
    <t>Реконструкция ВЛ 0,4 г.В.Уф</t>
  </si>
  <si>
    <t>ИП Швалев А.И.</t>
  </si>
  <si>
    <t>Реконструкция ВЛ-0,4 кВ "Чусовская", Челябинская область, г.Верхний Уфалей</t>
  </si>
  <si>
    <t>Галимьянова Р.Ф.</t>
  </si>
  <si>
    <t>Реконструкция ВЛ-0,4 кВ №1, Челябинская область, Еткульский район, д.Назарово</t>
  </si>
  <si>
    <t>6100020238  15515</t>
  </si>
  <si>
    <t>6100010986</t>
  </si>
  <si>
    <t>Курбатов Т.Н.</t>
  </si>
  <si>
    <t>Обосновывающие материалы по ТП_2013/ЦЭС/Реконструкция/Подряд/Подряд_030</t>
  </si>
  <si>
    <t>Реконструкция ВЛ-0,4 кВ №2, Челябинская область, Еткульский район, д.Кораблево</t>
  </si>
  <si>
    <t>Реконструкция ВЛ-0,4 кВ №2, Челябинская область, Сосновский район, д.Бухарино</t>
  </si>
  <si>
    <t>6100020366  17940</t>
  </si>
  <si>
    <t>6100008878</t>
  </si>
  <si>
    <t>Мироненко В.М.</t>
  </si>
  <si>
    <t>Обосновывающие материалы по ТП_2013/ЦЭС/Реконструкция/Подряд/Подряд_031</t>
  </si>
  <si>
    <t>Реконструкция ВЛ-0,4 кВ № 1, Челябинская область, Сосновский район, с.Кременкуль</t>
  </si>
  <si>
    <t>6100020366  16793</t>
  </si>
  <si>
    <t>24.10.2013  20.05.2013</t>
  </si>
  <si>
    <t>6100010007</t>
  </si>
  <si>
    <t>Миназова С.Д.</t>
  </si>
  <si>
    <t>Реконструкция ВЛ-0,4 кВ №2, Челябинская область, Сосновский район, д.Костыли</t>
  </si>
  <si>
    <t>6100009538</t>
  </si>
  <si>
    <t>Танян А.А.</t>
  </si>
  <si>
    <t>Реконструкция ВЛ-0,4 кВ №1, Челябинская область, Сосновский район, д.Полетаево-1</t>
  </si>
  <si>
    <t>6100011066</t>
  </si>
  <si>
    <t>Рева А.А.</t>
  </si>
  <si>
    <t>Реконструкция ВЛ-0,4 кВ №3, Челябинская область, Сосновский район, п.Солнечный</t>
  </si>
  <si>
    <t>Реконструкция ВЛ-0,4 кВ №2, Челябинская область, Сосновский район, д.Полетаево-2</t>
  </si>
  <si>
    <t>6100020366  15350</t>
  </si>
  <si>
    <t>24.10.2013  20.01.2013</t>
  </si>
  <si>
    <t>6100011523</t>
  </si>
  <si>
    <t>Смирнов Ю.А.</t>
  </si>
  <si>
    <t>Реконструкция ВЛ-0,4 кВ №1, Челябинская область, Сосновский район, с.Архангельское</t>
  </si>
  <si>
    <t>6100009411</t>
  </si>
  <si>
    <t>Вонненберг В.Ф.</t>
  </si>
  <si>
    <t>Реконструкция ВЛ-0,4 кВ №2, Челябинская область, Сосновский район, п.Сагаусты</t>
  </si>
  <si>
    <t>Реконструкция ВЛ-0,4 кВ №2, Челябинская область, Сосновский район, д.Казанцево</t>
  </si>
  <si>
    <t>ООО "ЭлектроСтрой"  ООО "Инженерные сети-Проект"</t>
  </si>
  <si>
    <t>6100020366  15585</t>
  </si>
  <si>
    <t>24.10.2013   05.02.2013</t>
  </si>
  <si>
    <t>Реконструкция ВЛ-0,4 кВ №1, Челябинская область, Сосновский район, д.Алишево</t>
  </si>
  <si>
    <t>6100011758</t>
  </si>
  <si>
    <t>Ахматчин Д.Х.</t>
  </si>
  <si>
    <t>Реконструкция ВЛ-0,4 кВ №1, Челябинская область, Сосновский район, с.Долгодеревенское</t>
  </si>
  <si>
    <t>6100020493  15585</t>
  </si>
  <si>
    <t>30.10.2013   05.02.2013</t>
  </si>
  <si>
    <t xml:space="preserve">6560  </t>
  </si>
  <si>
    <t>6100010612</t>
  </si>
  <si>
    <t>Плаксин М.А.</t>
  </si>
  <si>
    <t>Обосновывающие материалы по ТП_2013/ЦЭС/Реконструкция/Подряд/Подряд_032</t>
  </si>
  <si>
    <t>Реконструкция ТП-10/0,4 кВ (№1804), Челябинская область, Сосновский район, д.Малиновка</t>
  </si>
  <si>
    <t>6100020493  15589</t>
  </si>
  <si>
    <t>6560  
1848</t>
  </si>
  <si>
    <t>6100011292
6100011226
6100011232
6100011233
6100011234
6100011236
6100011237
6100011252
6100011215
6100011213
6100011212
6100011224
6100011223
6100011238
6100011239
6100011240
6100011227
6100011229
6100011230
6100011231
6100011220
6100011219
6100011222
6100011221
6100012258</t>
  </si>
  <si>
    <t>21.06.2012
20.06.2012
20.06.2012
20.06.2012
20.06.2012
20.06.2012
20.06.2012
20.06.2012
20.06.2012
20.06.2012
20.06.2012
20.06.2012
20.06.2012
20.06.2012
20.06.2012
20.06.2012
20.06.2012
20.06.2012
20.06.2012
20.06.2012
20.06.2012
20.06.2012
20.06.2012
20.06.2012
23.08.2012</t>
  </si>
  <si>
    <t>Бриль А.И.
Васильева Н.Г.
Воличенко М.А.
Грибенникова Е.А.
Журавлев А.А.
Журавлев П.М.
Ильченко А.П.
Козырев И.Б.
Кузьмин О.Л.
Леонидова И.И.
Леонидова И.И.
Меньшенина Н.В.
Морозов С.В.
Санин О.Л.
Сосновская Е.А.
Стародубов Е.Ю.
Суханова Ю.В.
Тетюев Е.А.
Фекличев А.Б.
Черкасов Е.Н.
Бочкарев М.Ю.
Резяпкин В.П.
Морозов И.В.
Турышев О.В.
Зайцев А.В.</t>
  </si>
  <si>
    <t>Реконструкция ТП-10/0,4 кВ (№1806), Челябинская область, Сосновский район, д.Малиновка</t>
  </si>
  <si>
    <t>6100011243
6100011244
6100011246
6100011241</t>
  </si>
  <si>
    <t>Хафизов Р.Р.
Мартынов В.П.
Богданова С.И.
Ядрышников А.А.</t>
  </si>
  <si>
    <t>Реконструкция Вл-0,4 кВ №1, Челябинская область, Соновский район, п.Саргазы</t>
  </si>
  <si>
    <t>ООО "Зевс-М"  
ООО "ЭлектроСтрой"</t>
  </si>
  <si>
    <t>18318  
15798</t>
  </si>
  <si>
    <t>22.08.2013  20.02.2013</t>
  </si>
  <si>
    <t>Реконструкция ВЛ-0,4кВ №3д.Б.Усмановка</t>
  </si>
  <si>
    <t>6100014931</t>
  </si>
  <si>
    <t>Гилязов Р.К.</t>
  </si>
  <si>
    <t>Обосновывающие материалы по ТП_2013/ЦЭС/Реконструкция/Подряд/Подряд_033</t>
  </si>
  <si>
    <t>Реконструкция ВЛ-0,4 кВ №1  с. Аргаяш</t>
  </si>
  <si>
    <t>6100014810</t>
  </si>
  <si>
    <t>Самахужин В.Ш., Самохужина Ф.Х.</t>
  </si>
  <si>
    <t>Реконструкция  ВЛ-0,4 кВ №2 с. Кулуево</t>
  </si>
  <si>
    <t>6100014470</t>
  </si>
  <si>
    <t>Валеева Е.В.</t>
  </si>
  <si>
    <t>Реконструкция  ВЛ-0,4 кВ №1 д. Яраткулов</t>
  </si>
  <si>
    <t>6100013843</t>
  </si>
  <si>
    <t>Климова Л.Г.</t>
  </si>
  <si>
    <t>Реконструкция  ВЛ-0,4 кВ №1 с. Байрамгулово</t>
  </si>
  <si>
    <t>6100014761</t>
  </si>
  <si>
    <t>Кербс М.А., 
Кербс Н.Ю., 
Кербс К.М., 
Кербс А.М.</t>
  </si>
  <si>
    <t>Реконструкция  ТП-2727  СПК "Здоровье"</t>
  </si>
  <si>
    <t>Гареев Р.К., 
Курапова Т.Н., 
Мусин П.Б.</t>
  </si>
  <si>
    <t>Реконструкция ВЛ-0,4 кВ №4, Челябинская область, Сосновский район, п.Сагаусты</t>
  </si>
  <si>
    <t>6100010375</t>
  </si>
  <si>
    <t>Капранов И.Г.</t>
  </si>
  <si>
    <t>Обосновывающие материалы по ТП_2013/ЦЭС/Реконструкция/Подряд/Подряд_034</t>
  </si>
  <si>
    <t>Реконструкция ВЛ-0,4 кВ №1, Челябинская область, Сосновский район, п.Мирный</t>
  </si>
  <si>
    <t>6100010432</t>
  </si>
  <si>
    <t>Шабанова Т.М</t>
  </si>
  <si>
    <t>Реконструкция ВЛ-0,4 кВ №1, Челябинская область, Сосновский район, ст.Смолино</t>
  </si>
  <si>
    <t>6100021036  16796</t>
  </si>
  <si>
    <t>6100010368
6100010367</t>
  </si>
  <si>
    <t>Дадов А.Г.
Белов Н.В.</t>
  </si>
  <si>
    <t>Обосновывающие материалы по ТП_2013/ЦЭС/Реконструкция/Подряд/Подряд_035</t>
  </si>
  <si>
    <t>Реконструкция ПС "Мирная"</t>
  </si>
  <si>
    <t xml:space="preserve">ООО ПМП "Контакт"  </t>
  </si>
  <si>
    <t xml:space="preserve">6100021107  </t>
  </si>
  <si>
    <t xml:space="preserve">30.11.2013  </t>
  </si>
  <si>
    <t xml:space="preserve">342  </t>
  </si>
  <si>
    <t>ООО Агрофирма "Ильинка"</t>
  </si>
  <si>
    <t>Обосновывающие материалы по ТП_2013/ЦЭС/Реконструкция/Подряд/Подряд_036</t>
  </si>
  <si>
    <t>6100021371  15676</t>
  </si>
  <si>
    <t>Обосновывающие материалы по ТП_2013/ЦЭС/Реконструкция/Подряд/Подряд_037</t>
  </si>
  <si>
    <t>Реконструкция ВЛ-0,4 кВ №3, Челябинская область, Аргаяшский район, с.Аргаяш</t>
  </si>
  <si>
    <t>6100021371  16011</t>
  </si>
  <si>
    <t>05.12.2013  05.03.2013</t>
  </si>
  <si>
    <t>6100010482
6100011059</t>
  </si>
  <si>
    <t>10.05.2012
08.06.2012</t>
  </si>
  <si>
    <t>Тимирбулатова Х.Т.
Сайфуллин Ш.Г.</t>
  </si>
  <si>
    <t>Реконструкция ВЛ 0,22кВ № 2 с.Аргаяш</t>
  </si>
  <si>
    <t>6100021371  14693</t>
  </si>
  <si>
    <t>Валеев М.М., 
Влеева Е.А.</t>
  </si>
  <si>
    <t>Реконструкция ВЛ-0,4 кВ№2, Челябинская область, Сосновский район, ст.Смолино</t>
  </si>
  <si>
    <t>6100021396  16796</t>
  </si>
  <si>
    <t>10.12.2013   20.05.2013</t>
  </si>
  <si>
    <t>6100009884
6100010334</t>
  </si>
  <si>
    <t>13.04.2012
02.05.2012</t>
  </si>
  <si>
    <t>Лысов А.Д.
Лысов К.А.
Еркович О.В.</t>
  </si>
  <si>
    <t>Обосновывающие материалы по ТП_2013/ЦЭС/Реконструкция/Подряд/Подряд_038</t>
  </si>
  <si>
    <t>Реконструкция  ВЛ-0,4 кВ №1, Челябинская область, Сосновский район, п.Саргазы</t>
  </si>
  <si>
    <t>Реконструкция ПС "Пластмасс" и ПС "Ю.Копи", установка ВЧ защит</t>
  </si>
  <si>
    <t xml:space="preserve">ООО ПК "Сила тока"   ООО "ЭлектроСтрой" </t>
  </si>
  <si>
    <t xml:space="preserve">8600005052  2013-5347 </t>
  </si>
  <si>
    <t>09.07.2013  01.10.2013</t>
  </si>
  <si>
    <t xml:space="preserve">566  </t>
  </si>
  <si>
    <t>2794</t>
  </si>
  <si>
    <t>ОАО "Фортум"</t>
  </si>
  <si>
    <t>Обосновывающие материалы по ТП_2013/ЦЭС/Реконструкция/Подряд/Подряд_039</t>
  </si>
  <si>
    <t>Реконструкция ВЛ-0,4 кВ №1, Челябинская область, Аргаяшский район, с.Аргаяш</t>
  </si>
  <si>
    <t>6100009113</t>
  </si>
  <si>
    <t>Алферова И.А.</t>
  </si>
  <si>
    <t>Обосновывающие материалы по ТП_2013/ЦЭС/Реконструкция/Подряд/Подряд_040</t>
  </si>
  <si>
    <t>Реконструкция ВЛ-0,4 кВ "Мира", Челябинская область, г.Верхний Уфалей</t>
  </si>
  <si>
    <t>6100009548</t>
  </si>
  <si>
    <t>Мажитов М.А.</t>
  </si>
  <si>
    <t>Обосновывающие материалы по ТП_2013/ЦЭС/Реконструкция/Подряд/Подряд_041</t>
  </si>
  <si>
    <t>Реконструкция ВЛ-0,4 кВ №1, Челябинская область, Сосновский район, д.Чишма</t>
  </si>
  <si>
    <t>6100009354</t>
  </si>
  <si>
    <t>Ручкина Г.С.</t>
  </si>
  <si>
    <t>Обосновывающие материалы по ТП_2013/ЦЭС/Реконструкция/Подряд/Подряд_042</t>
  </si>
  <si>
    <t>Реконструкция ЛЭП-0,4 кВ, Челябинская область, Красноармейский район, п.Слава</t>
  </si>
  <si>
    <t>6100007906</t>
  </si>
  <si>
    <t>Долгов Е.В.</t>
  </si>
  <si>
    <t>Обосновывающие материалы по ТП_2013/ЦЭС/Реконструкция/Подряд/Подряд_043</t>
  </si>
  <si>
    <t>6100011624</t>
  </si>
  <si>
    <t>Евгасов В.Х.</t>
  </si>
  <si>
    <t>Обосновывающие материалы по ТП_2013/ЦЭС/Реконструкция/Подряд/Подряд_044</t>
  </si>
  <si>
    <t>Обосновывающие материалы по ТП_2013/ЦЭС/Реконструкция/Подряд/Подряд_045</t>
  </si>
  <si>
    <t>Реконструкция ВЛ-0,4кВ  д.Сосновка</t>
  </si>
  <si>
    <t>Обосновывающие материалы по ТП_2013/ЦЭС/Реконструкция/Хозспособ/ХС_001</t>
  </si>
  <si>
    <t>Реконструкция ВЛ-0,4 кВ №2, Челябинская область, Каслинский район, с.Багаряк</t>
  </si>
  <si>
    <t>ООО "ЭлектроСтрой"  ООО "Урал Инжиниринг"</t>
  </si>
  <si>
    <t>6100021017  6100021782</t>
  </si>
  <si>
    <t>20.11.2013  25.12.2013</t>
  </si>
  <si>
    <t>4129  
5587</t>
  </si>
  <si>
    <t>6100012411</t>
  </si>
  <si>
    <t>Лаврентьева Г.Л.</t>
  </si>
  <si>
    <t>Обосновывающие материалы по ТП_2013/ЦЭС/Реконструкция/Хозспособ/ХС_002</t>
  </si>
  <si>
    <t>Реконструкция ВЛ 0,4кВ №2 п.Тихомировка</t>
  </si>
  <si>
    <t xml:space="preserve">6100021141  </t>
  </si>
  <si>
    <t xml:space="preserve">02.12.2013  </t>
  </si>
  <si>
    <t xml:space="preserve">476  </t>
  </si>
  <si>
    <t>6100014548</t>
  </si>
  <si>
    <t>Стороженко А.И.</t>
  </si>
  <si>
    <t>Обосновывающие материалы по ТП_2013/ЦЭС/Реконструкция/Хозспособ/ХС_003</t>
  </si>
  <si>
    <t>Реконструкция ВЛ 0,4 кВ №2 п.Маук</t>
  </si>
  <si>
    <t>Удеревская А.</t>
  </si>
  <si>
    <t>Реконструкция ВЛ-0,4 кВ №2 п.Тихомировка</t>
  </si>
  <si>
    <t xml:space="preserve">6100021812  </t>
  </si>
  <si>
    <t xml:space="preserve">27.12.2013  </t>
  </si>
  <si>
    <t xml:space="preserve">1232  </t>
  </si>
  <si>
    <t>6100015318</t>
  </si>
  <si>
    <t>06.03.2013</t>
  </si>
  <si>
    <t>Санникова Т.Н.</t>
  </si>
  <si>
    <t>Обосновывающие материалы по ТП_2013/ЦЭС/Реконструкция/Хозспособ/ХС_004</t>
  </si>
  <si>
    <t>Реконструкция ВЛ-0,4 кВ №1, Челябинская область, Аргаяшский район, д.Халитова</t>
  </si>
  <si>
    <t>6100007156</t>
  </si>
  <si>
    <t>Хусаинова Л.А.</t>
  </si>
  <si>
    <t>Обосновывающие материалы по ТП_2013/ЦЭС/Реконструкция/Хозспособ/ХС_005</t>
  </si>
  <si>
    <t>6100006968</t>
  </si>
  <si>
    <t>Хазырова А.Р.</t>
  </si>
  <si>
    <t>Обосновывающие материалы по ТП_2013/ЦЭС/Реконструкция/Хозспособ/ХС_006</t>
  </si>
  <si>
    <t>Реконструкция ВЛ-0,4 кВ №1, Челябинская область, кунашакский район, д.Баракова</t>
  </si>
  <si>
    <t>6100007497</t>
  </si>
  <si>
    <t>Закиров З.З.</t>
  </si>
  <si>
    <t>Обосновывающие материалы по ТП_2013/ЦЭС/Реконструкция/Хозспособ/ХС_007</t>
  </si>
  <si>
    <t>Реконструкция ВЛ-0,4 кВ №1, Челябинская область, Кунашакский район, с.Кунашак</t>
  </si>
  <si>
    <t>6100008474</t>
  </si>
  <si>
    <t>Рожков С.Э.</t>
  </si>
  <si>
    <t>Обосновывающие материалы по ТП_2013/ЦЭС/Реконструкция/Хозспособ/ХС_008</t>
  </si>
  <si>
    <t xml:space="preserve">  6100015676</t>
  </si>
  <si>
    <t>6100012372</t>
  </si>
  <si>
    <t>Ладейшиков С.П., Ладейщиков С.Ю., Ладейщиков Д.С., Ладейщикова О.С.</t>
  </si>
  <si>
    <t>Обосновывающие материалы по ТП_2013/ЦЭС/Реконструкция/Хозспособ/ХС_009</t>
  </si>
  <si>
    <t>Реконструкция ЛЭП-0,4 кВ №1, Аргаяшский район, д.Крутолапова, Барышникова Р.Г., Кононова Н.В.</t>
  </si>
  <si>
    <t>6100008941,  6100008935</t>
  </si>
  <si>
    <t>Барышникова Р.Г.
Кононова Н.В.</t>
  </si>
  <si>
    <t>Обосновывающие материалы по ТП_2013/ЦЭС/Реконструкция/Хозспособ/ХС_010</t>
  </si>
  <si>
    <t>Реконструкция ВЛ 0,4кВ № 1 п.Полетаево</t>
  </si>
  <si>
    <t>Пешков В.Н.</t>
  </si>
  <si>
    <t>Обосновывающие материалы по ТП_2013/ЦЭС/Реконструкция/Хозспособ/ХС_011</t>
  </si>
  <si>
    <t>Реконструкция ВЛ 0,4кВ № 3 д.Б.Харлуши</t>
  </si>
  <si>
    <t>Бойко А.С.</t>
  </si>
  <si>
    <t>Обосновывающие материалы по ТП_2013/ЦЭС/Реконструкция/Хозспособ/ХС_012</t>
  </si>
  <si>
    <t>Мод-ция сиситемы учета эл.энергии в ЦЭС</t>
  </si>
  <si>
    <t>6100013153</t>
  </si>
  <si>
    <t>Обосновывающие материалы по ТП_2013/ЦЭС/Реконструкция/Хозспособ/ХС_013</t>
  </si>
  <si>
    <t>Шарафутдинов Д.Р.</t>
  </si>
  <si>
    <t>Обосновывающие материалы по ТП_2013/ЦЭС/Реконструкция/Хозспособ/ХС_014</t>
  </si>
  <si>
    <t>Реконструкция ВЛ-0,4 кВ №5 п.Зауральский</t>
  </si>
  <si>
    <t>6100015581</t>
  </si>
  <si>
    <t>26.03.2013</t>
  </si>
  <si>
    <t>Сахаров Т.С.</t>
  </si>
  <si>
    <t>Обосновывающие материалы по ТП_2013/ЦЭС/Реконструкция/Хозспособ/ХС_015</t>
  </si>
  <si>
    <t>Реконструкция ВЛ-0,4кВ Палкина, Красная" В.Уфалей</t>
  </si>
  <si>
    <t>Сергеев В.Л.</t>
  </si>
  <si>
    <t>Обосновывающие материалы по ТП_2013/ЦЭС/Реконструкция/Хозспособ/ХС_016</t>
  </si>
  <si>
    <t>Реконструкция ВЛ 0,4 кВ №1 д. Печенкино</t>
  </si>
  <si>
    <t>6100013667</t>
  </si>
  <si>
    <t>08.11.2012</t>
  </si>
  <si>
    <t>Печенкина Е.Н.</t>
  </si>
  <si>
    <t>Обосновывающие материалы по ТП_2013/ЦЭС/Реконструкция/Хозспособ/ХС_017</t>
  </si>
  <si>
    <t>Реконструкция ВЛ 0,4 №2 кВ д.Бажикаева</t>
  </si>
  <si>
    <t>Ахметжанова К.М.</t>
  </si>
  <si>
    <t>Обосновывающие материалы по ТП_2013/ЦЭС/Реконструкция/Хозспособ/ХС_018</t>
  </si>
  <si>
    <t>Реконструкция ВЛ0,4кВ№1 с.Воскресенское</t>
  </si>
  <si>
    <t>Дорошенко Т.И.</t>
  </si>
  <si>
    <t>Обосновывающие материалы по ТП_2013/ЦЭС/Реконструкция/Хозспособ/ХС_019</t>
  </si>
  <si>
    <t>Реконструкция  ВЛ-0,4кВ №2  п.Есаульский</t>
  </si>
  <si>
    <t>Обосновывающие материалы по ТП_2013/ЦЭС/Реконструкция/Хозспособ/ХС_020</t>
  </si>
  <si>
    <t>Реконструкция ВЛ-0,4 кВ №1 д. Аминева</t>
  </si>
  <si>
    <t>Обосновывающие материалы по ТП_2013/ЦЭС/Реконструкция/Хозспособ/ХС_021</t>
  </si>
  <si>
    <t>Реконструкция ВЛ-0,4 кВ №1 д.Чебаркуль</t>
  </si>
  <si>
    <t>Обосновывающие материалы по ТП_2013/ЦЭС/Реконструкция/Хозспособ/ХС_022</t>
  </si>
  <si>
    <t>Реконструкция ВЛ-0,4 кВ "Красная.."В.Уфал</t>
  </si>
  <si>
    <t>Савинов С.Н.</t>
  </si>
  <si>
    <t>Обосновывающие материалы по ТП_2013/ЦЭС/Реконструкция/Хозспособ/ХС_023</t>
  </si>
  <si>
    <t>Реконструкция ВЛ 0,4 №2 кВ с.Кунашак</t>
  </si>
  <si>
    <t>Обосновывающие материалы по ТП_2013/ЦЭС/Реконструкция/Хозспособ/ХС_024</t>
  </si>
  <si>
    <t>Реконструкция ВЛ-0,4 кВ №2 д.Курманова</t>
  </si>
  <si>
    <t>6100016308</t>
  </si>
  <si>
    <t>Шамсутдинов В.Р., Якупова Д.М., Шамсуутдинова В.Г.</t>
  </si>
  <si>
    <t>Обосновывающие материалы по ТП_2013/ЦЭС/Реконструкция/Хозспособ/ХС_025</t>
  </si>
  <si>
    <t>Реконструкция ВЛ-0,4 кВ №1 с.Воскресенское</t>
  </si>
  <si>
    <t>06.06.2013</t>
  </si>
  <si>
    <t>Юсупов В.Ф.</t>
  </si>
  <si>
    <t>Обосновывающие материалы по ТП_2013/ЦЭС/Реконструкция/Хозспособ/ХС_026</t>
  </si>
  <si>
    <t>Реконструкция ВЛ-0,4кВ №1 с.Воскресенское</t>
  </si>
  <si>
    <t>Кабиров Б.А, 
Поленкова Г.А.</t>
  </si>
  <si>
    <t>Обосновывающие материалы по ТП_2013/ЦЭС/Реконструкция/Хозспособ/ХС_027</t>
  </si>
  <si>
    <t xml:space="preserve">Реконструкция ВЛ-0,4 кВ №1 п.Лесной </t>
  </si>
  <si>
    <t>Екимов С.С.</t>
  </si>
  <si>
    <t>Обосновывающие материалы по ТП_2013/ЦЭС/Реконструкция/Хозспособ/ХС_028</t>
  </si>
  <si>
    <t>Реконструкция ВЛ-0,4 кВ №1 п.Депутатский</t>
  </si>
  <si>
    <t>МКУК ЦБС Еманжелинского с.п.</t>
  </si>
  <si>
    <t>Обосновывающие материалы по ТП_2013/ЦЭС/Реконструкция/Хозспособ/ХС_029</t>
  </si>
  <si>
    <t>Реконструкция ВЛ-0,4 кВ №1 п.Черкаскуль</t>
  </si>
  <si>
    <t>Милова Л.В.</t>
  </si>
  <si>
    <t>Обосновывающие материалы по ТП_2013/ЦЭС/Реконструкция/Хозспособ/ХС_030</t>
  </si>
  <si>
    <t>Реконструкция ВЛ-0,4 кВ №2 с.Писклово</t>
  </si>
  <si>
    <t>Семенов А.С., 
Семенова О.С.</t>
  </si>
  <si>
    <t>Обосновывающие материалы по ТП_2013/ЦЭС/Реконструкция/Хозспособ/ХС_031</t>
  </si>
  <si>
    <t>Реконструкция ВЛ-0,4 кВ №1 с.Кунашак</t>
  </si>
  <si>
    <t>Обосновывающие материалы по ТП_2013/ЦЭС/Реконструкция/Хозспособ/ХС_032</t>
  </si>
  <si>
    <t>Реконструкция ТП-252 , ЛЭП 0,4кВ от ТП-252, д.Аракаева Аргаяшского р-</t>
  </si>
  <si>
    <t>6100007209 
6100007283</t>
  </si>
  <si>
    <t>24.08.2011
24.08.2011</t>
  </si>
  <si>
    <t>Новиков А.Б.
Плоткина У.М.</t>
  </si>
  <si>
    <t>Обосновывающие материалы по ТП_2013/ЦЭС/Реконструкция/Хозспособ/ХС_033</t>
  </si>
  <si>
    <t>Реконструкция ТП 2680 , ЛЭП 0,4кВ,п.Увильды СК Здоровье(Гавриш В.В.Шмотина А.В.Толстых Т.А. и др.)</t>
  </si>
  <si>
    <t>6100006179
6100007915
6100007373
6100007370
6100006171</t>
  </si>
  <si>
    <t>29.06.2011
05.10.2011
06.09.2011
06.09.2011
29.06.2011</t>
  </si>
  <si>
    <t>Гавриш В.В.
Шмотина А.В.
Толстых Т.А.
Теренина Л.Н.
Шалышкин М.Ю.</t>
  </si>
  <si>
    <t>Обосновывающие материалы по ТП_2013/ЦЭС/Реконструкция/Хозспособ/ХС_034</t>
  </si>
  <si>
    <t>Реконструкция ТП-30 г. В. Уфалей</t>
  </si>
  <si>
    <t>УПФР в г.В.Уфалее Челябинской области</t>
  </si>
  <si>
    <t>Обосновывающие материалы по ТП_2013/ЦЭС/Реконструкция/Хозспособ/ХС_035</t>
  </si>
  <si>
    <t>Реконструкция РП-89 (инв. № 51839), г. Челябинск,  ул. 250 лет Челябинску</t>
  </si>
  <si>
    <t xml:space="preserve">6000006089  </t>
  </si>
  <si>
    <t xml:space="preserve">27.08.2012  </t>
  </si>
  <si>
    <t xml:space="preserve">15700  </t>
  </si>
  <si>
    <t>ООО "АРХСТРОЙ-СЕРВИС"</t>
  </si>
  <si>
    <t>Обосновывающие материалы по ТП_2013/ЧГЭС/Реконструкция/Подряд/Подряд_001</t>
  </si>
  <si>
    <t>Реконструкция ПС Северная ф.20, ТП4170 для электроснабжения объекта, расположенного по адресу: г.Челябинск, ул.Островского, 81</t>
  </si>
  <si>
    <t xml:space="preserve">6000006235  </t>
  </si>
  <si>
    <t xml:space="preserve">15.05.2014  </t>
  </si>
  <si>
    <t xml:space="preserve">252  </t>
  </si>
  <si>
    <t>5074</t>
  </si>
  <si>
    <t>ГБУЗ "Областная клиническая больница № 4"</t>
  </si>
  <si>
    <t>Обосновывающие материалы по ТП_2013/ЧГЭС/Реконструкция/Подряд/Подряд_002</t>
  </si>
  <si>
    <t>Реконструкция ТП1053 для электроснабжения объекта, расположенного по адресу: г.Челябинск, ул. Сулимова, 7 (стр.)</t>
  </si>
  <si>
    <t xml:space="preserve">ООО УралТехноСтрой  </t>
  </si>
  <si>
    <t xml:space="preserve">2011-0129  </t>
  </si>
  <si>
    <t xml:space="preserve">15.12.2011  </t>
  </si>
  <si>
    <t xml:space="preserve">448  </t>
  </si>
  <si>
    <t>0204-Дтп</t>
  </si>
  <si>
    <t xml:space="preserve">ООО "Челябинскавтотранс" </t>
  </si>
  <si>
    <t>Обосновывающие материалы по ТП_2013/ЧГЭС/Реконструкция/Подряд/Подряд_003</t>
  </si>
  <si>
    <t>Реконструкция оборудования ТП-2448, установка приборов учета в ТП для электроснабжения объекта, расположенного по адресу: г. Челябинск, ул. Володарского, 30</t>
  </si>
  <si>
    <t xml:space="preserve">ООО "Энергопрогресс"  </t>
  </si>
  <si>
    <t xml:space="preserve">6000006438  </t>
  </si>
  <si>
    <t xml:space="preserve">20.11.2012  </t>
  </si>
  <si>
    <t xml:space="preserve">296  </t>
  </si>
  <si>
    <t>0052-Дтп</t>
  </si>
  <si>
    <t xml:space="preserve">ООО "Центр эстетической реставрации "Визит к стоматологу" </t>
  </si>
  <si>
    <t>Обосновывающие материалы по ТП_2013/ЧГЭС/Реконструкция/Подряд/Подряд_004</t>
  </si>
  <si>
    <t>Реконструкция ТП-3026 для присоединения жилого дома, расположенного по адресу г.Челябинск ул.Хохрякова</t>
  </si>
  <si>
    <t xml:space="preserve">ЗАО "Монтажное управление №3"  </t>
  </si>
  <si>
    <t xml:space="preserve">6000006443  </t>
  </si>
  <si>
    <t xml:space="preserve">28.11.2012  </t>
  </si>
  <si>
    <t xml:space="preserve">972  </t>
  </si>
  <si>
    <t>4273</t>
  </si>
  <si>
    <t>ООО "Уралметаллургремонт-4"</t>
  </si>
  <si>
    <t>Обосновывающие материалы по ТП_2013/ЧГЭС/Реконструкция/Подряд/Подряд_005</t>
  </si>
  <si>
    <t>Реконструкция ТП-1144, 1139 для объекта, расположенного по адресу: г. Челябинск, ул. Курчатова, 12</t>
  </si>
  <si>
    <t xml:space="preserve">ЗАО "Энергия"  </t>
  </si>
  <si>
    <t xml:space="preserve">6000006454  </t>
  </si>
  <si>
    <t xml:space="preserve">03.10.2012  </t>
  </si>
  <si>
    <t xml:space="preserve">1805  </t>
  </si>
  <si>
    <t>1281</t>
  </si>
  <si>
    <t xml:space="preserve">ЗАО "Южурал-Транстелеком" </t>
  </si>
  <si>
    <t>Обосновывающие материалы по ТП_2013/ЧГЭС/Реконструкция/Подряд/Подряд_006</t>
  </si>
  <si>
    <t>Реконструкция ТП-5734 для объекта, расположенного по адресу: г. Челябинск, ул. Ш. Руставели, 49</t>
  </si>
  <si>
    <t xml:space="preserve">6000006455  </t>
  </si>
  <si>
    <t xml:space="preserve">30.11.2012  </t>
  </si>
  <si>
    <t xml:space="preserve">2799  </t>
  </si>
  <si>
    <t>3915</t>
  </si>
  <si>
    <t>ЗАО "Трест Уралавтострой"</t>
  </si>
  <si>
    <t>Обосновывающие материалы по ТП_2013/ЧГЭС/Реконструкция/Подряд/Подряд_007</t>
  </si>
  <si>
    <t>Реконструкция ТП-5728 для объекта, расположенного по адресу: г.Челябинск, ул. Кронштадтская</t>
  </si>
  <si>
    <t xml:space="preserve">6000006456  </t>
  </si>
  <si>
    <t xml:space="preserve">2822  </t>
  </si>
  <si>
    <t>0252-Дтп</t>
  </si>
  <si>
    <t>ООО "НТ Подрядчик"</t>
  </si>
  <si>
    <t>Обосновывающие материалы по ТП_2013/ЧГЭС/Реконструкция/Подряд/Подряд_008</t>
  </si>
  <si>
    <t>Реконструкция ТП-1404 с прокладкой нового кабеля 6 кВ от ТП-1030 до ТП-1404 для электроснабжения объекта, расположенного по адресу: г. Челябинск, пересечение ул. Свободы и ул. Торговая</t>
  </si>
  <si>
    <t xml:space="preserve">ООО "ЧелябЭнергоПроектКом"  </t>
  </si>
  <si>
    <t xml:space="preserve">6000006632  </t>
  </si>
  <si>
    <t xml:space="preserve">20.12.2012  </t>
  </si>
  <si>
    <t xml:space="preserve">495  </t>
  </si>
  <si>
    <t>5729</t>
  </si>
  <si>
    <t>ООО "Гарант"</t>
  </si>
  <si>
    <t>Обосновывающие материалы по ТП_2013/ЧГЭС/Реконструкция/Подряд/Подряд_009</t>
  </si>
  <si>
    <t>Реконструкция ТП-4610 для объекта, расположенного по адресу: г.Челябинск, ул. Молдавская - Комсомольский пр.</t>
  </si>
  <si>
    <t xml:space="preserve">ООО "Альфа-Проект"  </t>
  </si>
  <si>
    <t xml:space="preserve">6000006722  </t>
  </si>
  <si>
    <t xml:space="preserve">09.01.2013  </t>
  </si>
  <si>
    <t xml:space="preserve">114  </t>
  </si>
  <si>
    <t>3677</t>
  </si>
  <si>
    <t>ООО "ЮжУралБизнес"</t>
  </si>
  <si>
    <t>Обосновывающие материалы по ТП_2013/ЧГЭС/Реконструкция/Подряд/Подряд_010</t>
  </si>
  <si>
    <t>Реконструкция КЛ-10 кВ ТП-5638 - ТП-5704 для объектов, расопложенных по адресу: г. Челябинск, ул. Дзержинского, №52,53,55,56,57,58</t>
  </si>
  <si>
    <t xml:space="preserve">6000006855  </t>
  </si>
  <si>
    <t xml:space="preserve">1062  </t>
  </si>
  <si>
    <t>5580
5082
5085</t>
  </si>
  <si>
    <t>04.06.2012
28.02.2012
28.02.2012</t>
  </si>
  <si>
    <t>ООО "СтройРесурс"
ООО "Уралметаллургремонт-4"
ООО "Уралметаллургремонт-4"</t>
  </si>
  <si>
    <t>Обосновывающие материалы по ТП_2013/ЧГЭС/Реконструкция/Подряд/Подряд_011</t>
  </si>
  <si>
    <t>Реконструкция ТП1263 для электроснабжения объекта, расположенного, по адресу: пр.Ленина, 59</t>
  </si>
  <si>
    <t xml:space="preserve">6000006911  </t>
  </si>
  <si>
    <t xml:space="preserve">20.03.2013  </t>
  </si>
  <si>
    <t xml:space="preserve">2300  </t>
  </si>
  <si>
    <t>4625</t>
  </si>
  <si>
    <t>Управление делами Губернатора Челябинской обл.</t>
  </si>
  <si>
    <t>Обосновывающие материалы по ТП_2013/ЧГЭС/Реконструкция/Подряд/Подряд_012</t>
  </si>
  <si>
    <t>Реконструкция ТП-1296, КЛ-6 кВ от ТП-1463 до ТП-1111, ТП-1171, РП-4 (пр.Ленина, 76)</t>
  </si>
  <si>
    <t xml:space="preserve">6000006969  </t>
  </si>
  <si>
    <t xml:space="preserve">26.04.2013  </t>
  </si>
  <si>
    <t xml:space="preserve">791  </t>
  </si>
  <si>
    <t>5715</t>
  </si>
  <si>
    <t>ФГБОУ ВПО "ЮУрГУ"</t>
  </si>
  <si>
    <t>Обосновывающие материалы по ТП_2013/ЧГЭС/Реконструкция/Подряд/Подряд_013</t>
  </si>
  <si>
    <t>Реконструкция ТП-2573, ТП-2571, РП-62, ПС «Аэродромная» для объекта, расположенного по адресу: г. Челябинск, ул. Молодогвардейцев, 31</t>
  </si>
  <si>
    <t xml:space="preserve">6000007036  </t>
  </si>
  <si>
    <t xml:space="preserve">29.04.2013  </t>
  </si>
  <si>
    <t xml:space="preserve">1227  </t>
  </si>
  <si>
    <t>0196</t>
  </si>
  <si>
    <t>ООО КПФ "СДС"</t>
  </si>
  <si>
    <t>Обосновывающие материалы по ТП_2013/ЧГЭС/Реконструкция/Подряд/Подряд_014</t>
  </si>
  <si>
    <t>Реконструкция ТП-1406 для электроснабжения медицинского центра, расположенного по адресу: г. Челябинск, ул. Воровского, 38б</t>
  </si>
  <si>
    <t xml:space="preserve">6000007080  </t>
  </si>
  <si>
    <t xml:space="preserve">543  </t>
  </si>
  <si>
    <t>5717</t>
  </si>
  <si>
    <t>ГБОУ ВПО "Челябинская медицинская академия" Минздравсоцразвития РФ</t>
  </si>
  <si>
    <t>Обосновывающие материалы по ТП_2013/ЧГЭС/Реконструкция/Подряд/Подряд_015</t>
  </si>
  <si>
    <t>Реконструкция ПС Гранитная с установкой дополнительных ячеек 10 кВ в ЗРУ-10 ПС 110/10 кВ для электроснабжения объекта расположенного по адресу: г.Челябинск ул.Енисейская, 52</t>
  </si>
  <si>
    <t xml:space="preserve">6000007098  </t>
  </si>
  <si>
    <t xml:space="preserve">13.05.2013  </t>
  </si>
  <si>
    <t xml:space="preserve">4575  </t>
  </si>
  <si>
    <t>3349</t>
  </si>
  <si>
    <t>ООО "БВК"</t>
  </si>
  <si>
    <t>Обосновывающие материалы по ТП_2013/ЧГЭС/Реконструкция/Подряд/Подряд_016</t>
  </si>
  <si>
    <t>Реконструкция ТП5689 для электроснабжения объекта расположенного по адресу: г.Челябинск, ул.Гагарина-ул.Дзержинского</t>
  </si>
  <si>
    <t xml:space="preserve">6000007121  </t>
  </si>
  <si>
    <t xml:space="preserve">8536  </t>
  </si>
  <si>
    <t>5198</t>
  </si>
  <si>
    <t>Смуров Д.В.</t>
  </si>
  <si>
    <t>Обосновывающие материалы по ТП_2013/ЧГЭС/Реконструкция/Подряд/Подряд_017</t>
  </si>
  <si>
    <t>Реконструкция системы дистанционного сбора данных учета электрической энергии СРЭС (инв.№ 168253), ТП-1440 для объекта, расположенного по адресу: г. Челябинск, ул. Российская, 260</t>
  </si>
  <si>
    <t xml:space="preserve">6000007135  </t>
  </si>
  <si>
    <t xml:space="preserve">03.06.2013  </t>
  </si>
  <si>
    <t xml:space="preserve">266  </t>
  </si>
  <si>
    <t>6782</t>
  </si>
  <si>
    <t>Обосновывающие материалы по ТП_2013/ЧГЭС/Реконструкция/Подряд/Подряд_018</t>
  </si>
  <si>
    <t>Реконструкция системы дистанционного сбора данных приборов учета электрической энергии СРЭС (инв.168253), для объекта, расположенного по адресу: г.Челябинск, ул. Российская, 275</t>
  </si>
  <si>
    <t xml:space="preserve">6000007370  </t>
  </si>
  <si>
    <t xml:space="preserve">24.07.2013  </t>
  </si>
  <si>
    <t xml:space="preserve">193  </t>
  </si>
  <si>
    <t>5180</t>
  </si>
  <si>
    <t>ИП Тарасов А.Н.</t>
  </si>
  <si>
    <t>Обосновывающие материалы по ТП_2013/ЧГЭС/Реконструкция/Подряд/Подряд_019</t>
  </si>
  <si>
    <t>Реконструкция оборудования РП-34 (инв. № 52878) г. Челябинск, ул. Цвилинга, 77а</t>
  </si>
  <si>
    <t xml:space="preserve">6000007480  </t>
  </si>
  <si>
    <t xml:space="preserve">15.07.2013  </t>
  </si>
  <si>
    <t xml:space="preserve">908  </t>
  </si>
  <si>
    <t>4591</t>
  </si>
  <si>
    <t>ОАО "ЧЭК"</t>
  </si>
  <si>
    <t>Обосновывающие материалы по ТП_2013/ЧГЭС/Реконструкция/Подряд/Подряд_020</t>
  </si>
  <si>
    <t>Реконструкция охранной сигнализации РП,ТП СРЭС</t>
  </si>
  <si>
    <t>Обосновывающие материалы по ТП_2013/ЧГЭС/Реконструкция/Подряд/Подряд_021</t>
  </si>
  <si>
    <t>Реконструкция ТП4570 (монтаж ячейки 10кВ) для электроснабжения объекта, расположенного по адресу: г.Челябинск, Комсомольский пр., 65</t>
  </si>
  <si>
    <t xml:space="preserve">ООО "Каскад-Энерго"  </t>
  </si>
  <si>
    <t xml:space="preserve">6000007544  </t>
  </si>
  <si>
    <t xml:space="preserve">594  </t>
  </si>
  <si>
    <t>5131</t>
  </si>
  <si>
    <t>ООО "Астреб"</t>
  </si>
  <si>
    <t>Обосновывающие материалы по ТП_2013/ЧГЭС/Реконструкция/Подряд/Подряд_022</t>
  </si>
  <si>
    <t>Реконструкция ТП-2376 для объекта, расположенного</t>
  </si>
  <si>
    <t xml:space="preserve">ООО "ПКП "ФинСтройИнвест"  </t>
  </si>
  <si>
    <t xml:space="preserve">6000007605  </t>
  </si>
  <si>
    <t xml:space="preserve">10.09.2013  </t>
  </si>
  <si>
    <t xml:space="preserve">2769  </t>
  </si>
  <si>
    <t>ООО "Планета Авто"</t>
  </si>
  <si>
    <t>Обосновывающие материалы по ТП_2013/ЧГЭС/Реконструкция/Подряд/Подряд_023</t>
  </si>
  <si>
    <t>Реконструкция ТП5722 для электроснабжения жилого дома, расположенного по адресу: г.Челябинск, ул. Суркова, д.5.15 (стр.)</t>
  </si>
  <si>
    <t xml:space="preserve">6000007646  </t>
  </si>
  <si>
    <t xml:space="preserve">19.09.2013  </t>
  </si>
  <si>
    <t xml:space="preserve">6892  </t>
  </si>
  <si>
    <t>4671</t>
  </si>
  <si>
    <t>ООО "Домостроительная компания № 1"</t>
  </si>
  <si>
    <t>Обосновывающие материалы по ТП_2013/ЧГЭС/Реконструкция/Подряд/Подряд_024</t>
  </si>
  <si>
    <t>Реконструкция ПС "Спортивная" и РП 26 для электроснабжения объекта, расположенного по адресу: г.Челябинск, ул.Энгельса - ул.Труда</t>
  </si>
  <si>
    <t xml:space="preserve">6000007647  </t>
  </si>
  <si>
    <t xml:space="preserve">963  </t>
  </si>
  <si>
    <t>2524</t>
  </si>
  <si>
    <t>ООО "Отель Строй"</t>
  </si>
  <si>
    <t>Обосновывающие материалы по ТП_2013/ЧГЭС/Реконструкция/Подряд/Подряд_025</t>
  </si>
  <si>
    <t>Реконструкция ОРУ 110 кВ ПС Спортивная и РП-26, строительство распредсети 10-0,4 для объекта расположенного по адресу г. Челябинск ул. Энгельса - Ул. Труда</t>
  </si>
  <si>
    <t>Обосновывающие материалы по ТП_2013/ЧГЭС/Реконструкция/Подряд/Подряд_026</t>
  </si>
  <si>
    <t>Обосновывающие материалы по ТП_2013/ЧГЭС/Реконструкция/Подряд/Подряд_027</t>
  </si>
  <si>
    <t>Реконструкция ТП-2323 для электроснабжения объекта, расположенного по адресу: г.Челябинск, ул.Бр. Кашириных</t>
  </si>
  <si>
    <t xml:space="preserve">ООО "Электромонтажремонт"  </t>
  </si>
  <si>
    <t xml:space="preserve">6000005781  </t>
  </si>
  <si>
    <t xml:space="preserve">30.07.2012  </t>
  </si>
  <si>
    <t xml:space="preserve">1913  </t>
  </si>
  <si>
    <t>2050</t>
  </si>
  <si>
    <t>ООО "Жилстрой № 9"</t>
  </si>
  <si>
    <t>Обосновывающие материалы по ТП_2013/ЧГЭС/Реконструкция/Подряд/Подряд_028</t>
  </si>
  <si>
    <t>5.1.29</t>
  </si>
  <si>
    <t>Реконструкция ЗРУ-6 кВ ПС "АМЗ 35/6 кВ"  (инв.№55120), ф.14, реконструкция оборудования ТП-1433 (инв. 52833),  реконструкция КЛ 6 кВ ЧТТУ18-ТП-1433  (инв.№52081) для объекта, расположенного по адресу: г. Челябинск, ул. Блюхера</t>
  </si>
  <si>
    <t xml:space="preserve">ООО "Проектная мастерская "ЭКСПОЛАЙН"
ООО "ЭлектроСтрой"  </t>
  </si>
  <si>
    <t>6000006640
6000007633</t>
  </si>
  <si>
    <t>20.11.2012
17.09.2013</t>
  </si>
  <si>
    <t>370
5437
92024</t>
  </si>
  <si>
    <t>Обосновывающие материалы по ТП_2013/ЧГЭС/Реконструкция/Подряд/Подряд_029</t>
  </si>
  <si>
    <t>5.1.30</t>
  </si>
  <si>
    <t>РеконструкцияТП5643 для электроснабжения жилого дома, расположенного по адресу: г.Челябинск, пересечение ул. Гагарина - ул. Новороссийская</t>
  </si>
  <si>
    <t xml:space="preserve">ООО "ЭнергоПрогресс"  </t>
  </si>
  <si>
    <t xml:space="preserve">6000007671  </t>
  </si>
  <si>
    <t xml:space="preserve">2246  </t>
  </si>
  <si>
    <t>0233-Дтп</t>
  </si>
  <si>
    <t>ООО "ДЭФА"</t>
  </si>
  <si>
    <t>Обосновывающие материалы по ТП_2013/ЧГЭС/Реконструкция/Подряд/Подряд_030</t>
  </si>
  <si>
    <t>5.1.31</t>
  </si>
  <si>
    <t>Реконструкция КЛ-0,4 кВ от ТП-2384 до объекта, расположенного по адресу: г. Челябинск, микрорайон №42, создание пункта учета электрической энергии ЦРЭС ПО «ЧГЭС»,</t>
  </si>
  <si>
    <t xml:space="preserve">6000007900  </t>
  </si>
  <si>
    <t xml:space="preserve">28.10.2013  </t>
  </si>
  <si>
    <t xml:space="preserve">205  </t>
  </si>
  <si>
    <t>Эфрос В.В.</t>
  </si>
  <si>
    <t>Обосновывающие материалы по ТП_2013/ЧГЭС/Реконструкция/Подряд/Подряд_031</t>
  </si>
  <si>
    <t>5.1.32</t>
  </si>
  <si>
    <t>Реконструкция ВЛ-6 кВ ТП-5196 - ТП-5183</t>
  </si>
  <si>
    <t xml:space="preserve">6000008014  </t>
  </si>
  <si>
    <t xml:space="preserve">19.11.2013  </t>
  </si>
  <si>
    <t xml:space="preserve">1068  </t>
  </si>
  <si>
    <t>Обосновывающие материалы по ТП_2013/ЧГЭС/Реконструкция/Подряд/Подряд_032</t>
  </si>
  <si>
    <t>5.1.33</t>
  </si>
  <si>
    <t>Реконструкция оборудования ЗРУ-10 кВ ПС 110/10 "Шершневская" (инв. №55143), Челябинская обл., Сосоновский район</t>
  </si>
  <si>
    <t>ЗАО "РОСИНВЕСТ-Проект"  ООО Вертикаль</t>
  </si>
  <si>
    <t>6000008018  6000006431</t>
  </si>
  <si>
    <t>19.11.2013  20.11.2012</t>
  </si>
  <si>
    <t>495  33</t>
  </si>
  <si>
    <t>0303-Дтп</t>
  </si>
  <si>
    <t>СНТ "Электрометаллург"</t>
  </si>
  <si>
    <t>Обосновывающие материалы по ТП_2013/ЧГЭС/Реконструкция/Подряд/Подряд_034</t>
  </si>
  <si>
    <t>5.1.34</t>
  </si>
  <si>
    <t>Реконструкция ТП-2054 для объекта, расположенного по адресу: г.Челябинск, ул. К. Маркса, 81</t>
  </si>
  <si>
    <t>ЗАО "РОСИНВЕСТ-Проект"  ООО Горнозаводское объединение</t>
  </si>
  <si>
    <t>6000008018  6000006729</t>
  </si>
  <si>
    <t>19.11.2013  26.01.2013</t>
  </si>
  <si>
    <t>495  36</t>
  </si>
  <si>
    <t>6081</t>
  </si>
  <si>
    <t>Хвесюк М.С.</t>
  </si>
  <si>
    <t>Обосновывающие материалы по ТП_2013/ЧГЭС/Реконструкция/Подряд/Подряд_035</t>
  </si>
  <si>
    <t>5.1.35</t>
  </si>
  <si>
    <t>Реконструкция центров питания для объектов технологического присоединения ПО "ЧГЭС"</t>
  </si>
  <si>
    <t xml:space="preserve">6000008109  </t>
  </si>
  <si>
    <t xml:space="preserve">11.12.2013  </t>
  </si>
  <si>
    <t xml:space="preserve">4302  </t>
  </si>
  <si>
    <t>2527
2010-0148
2005/04-1/8-17-11
1185
1367
0696</t>
  </si>
  <si>
    <t>18.08.2011
11.03.2010
17.02.2011
16.09.2008
12.08.2010
24.06.2010</t>
  </si>
  <si>
    <t>ООО "Энергоснабжающая сетевая компания"
ООО "Инвестпроект"
ОАО "ЮУ КЖСИ"
ОАО "Челябинский часовой завод "Молния"
ООО "КПД Заказчик"
СК "Магистр"</t>
  </si>
  <si>
    <t>Обосновывающие материалы по ТП_2013/ЧГЭС/Реконструкция/Подряд/Подряд_036</t>
  </si>
  <si>
    <t>5.1.36</t>
  </si>
  <si>
    <t>Реконструкция ТП-1203 для электроснабжения объекта, расположенного по адресу: г.Челябинск, ул.Рылеева</t>
  </si>
  <si>
    <t>ООО "ПКП "ФинСтройИнвест"  ООО Олдриж Мадера</t>
  </si>
  <si>
    <t>6000008140  6000005357</t>
  </si>
  <si>
    <t>17.12.2013  16.04.2012</t>
  </si>
  <si>
    <t xml:space="preserve">1389  </t>
  </si>
  <si>
    <t>4706</t>
  </si>
  <si>
    <t>Обосновывающие материалы по ТП_2013/ЧГЭС/Реконструкция/Подряд/Подряд_037</t>
  </si>
  <si>
    <t>5.1.37</t>
  </si>
  <si>
    <t>Реконструкция ТП-1203 до объекта, г. Челябинск, Реконструкция охранной сигнализации ТП</t>
  </si>
  <si>
    <t xml:space="preserve">6000008140  </t>
  </si>
  <si>
    <t xml:space="preserve">17.12.2013  </t>
  </si>
  <si>
    <t>Обосновывающие материалы по ТП_2013/ЧГЭС/Реконструкция/Подряд/Подряд_038</t>
  </si>
  <si>
    <t>5.1.38</t>
  </si>
  <si>
    <t>Реконструкция системы дистанционного сбора данных приборов учета электрической энергии КРЭС (инв. №168249)</t>
  </si>
  <si>
    <t>ООО "ПКП "ФинСтройИнвест"  
ЗАО "РОСИНВЕСТ-Проект"</t>
  </si>
  <si>
    <t>6000010591  6000008274</t>
  </si>
  <si>
    <t>07.04.2015  30.12.2013</t>
  </si>
  <si>
    <t>1507  189</t>
  </si>
  <si>
    <t>ООО "Альянс"</t>
  </si>
  <si>
    <t>Обосновывающие материалы по ТП_2013/ЧГЭС/Реконструкция/Подряд/Подряд_039</t>
  </si>
  <si>
    <t>5.1.39</t>
  </si>
  <si>
    <t>Реконструкция ВЛ-0,4 кВ от ТП-3398 гр. 4 для объекта, расположенного по адресу: г. Челябинск, ул. Фабрично-Заводская, д.63</t>
  </si>
  <si>
    <t>Борисик С.В., 
Борисик Л.Н.</t>
  </si>
  <si>
    <t>Обосновывающие материалы по ТП_2013/ЧГЭС/Реконструкция/Подряд/Подряд_040</t>
  </si>
  <si>
    <t>5.1.40</t>
  </si>
  <si>
    <t>Реконструкция ВКЛ-0,4 кВ от ТП-1082 гр.2 до объекта, расположенного по адресу: г.Челябинск, ул. Архангельская, 2</t>
  </si>
  <si>
    <t>6140</t>
  </si>
  <si>
    <t>Букин Е.М.</t>
  </si>
  <si>
    <t>Обосновывающие материалы по ТП_2013/ЧГЭС/Реконструкция/Подряд/Подряд_041</t>
  </si>
  <si>
    <t>5.1.41</t>
  </si>
  <si>
    <t>Реконструкция ВЛ-0,4 кВ от ТП-4090 щ.1 гр.8 до объекта, расположенного по адресу: г.Челябинск, ул. Новгородская, 14</t>
  </si>
  <si>
    <t>6017</t>
  </si>
  <si>
    <t>Бабичев В.И.</t>
  </si>
  <si>
    <t>Обосновывающие материалы по ТП_2013/ЧГЭС/Реконструкция/Подряд/Подряд_042</t>
  </si>
  <si>
    <t>5.1.42</t>
  </si>
  <si>
    <t>Реконструкция ВЛ-0,4 кВ от ТП-4218 гр.2 до объекта, расположенного по адресу: г.Челябинск, ул. Ямальская, 94</t>
  </si>
  <si>
    <t>6880</t>
  </si>
  <si>
    <t>Петросян В.Д.</t>
  </si>
  <si>
    <t>Обосновывающие материалы по ТП_2013/ЧГЭС/Реконструкция/Подряд/Подряд_043</t>
  </si>
  <si>
    <t>5.1.43</t>
  </si>
  <si>
    <t>Реконструкция ВЛ-0,4 кВ от ТП-5635 гр8 для объекта, расположенного по адресу: г.Челябинск, ул.Грозненская, д.34</t>
  </si>
  <si>
    <t>6191</t>
  </si>
  <si>
    <t>Хамидов М.Б.</t>
  </si>
  <si>
    <t>Обосновывающие материалы по ТП_2013/ЧГЭС/Реконструкция/Подряд/Подряд_044</t>
  </si>
  <si>
    <t>5.1.44</t>
  </si>
  <si>
    <t>Реконструкция кабельного вывода 0,4 кВ от ТП-3582 (инв. № 53728) от опоры №4/2 до объекта, расположенного по адресу: г. Челябинск, ул. Каракульская, 18, кв. 1</t>
  </si>
  <si>
    <t>7103</t>
  </si>
  <si>
    <t>Горбачевских И.С.</t>
  </si>
  <si>
    <t>Обосновывающие материалы по ТП_2013/ЧГЭС/Реконструкция/Подряд/Подряд_045</t>
  </si>
  <si>
    <t>5.1.45</t>
  </si>
  <si>
    <t>Реконструкция ВЛ-0,4 кВ от ТП-1037 гр.3 для объекта, расположенного по адресу: г. Челябинск, ул. Профинтерна, 66</t>
  </si>
  <si>
    <t>Пермяков В.В.</t>
  </si>
  <si>
    <t>Обосновывающие материалы по ТП_2013/ЧГЭС/Реконструкция/Подряд/Подряд_046</t>
  </si>
  <si>
    <t>5.1.46</t>
  </si>
  <si>
    <t>Реконструкция ВКЛ 0,4 кВ от 2БКТП-3652, гр.10</t>
  </si>
  <si>
    <t>Обосновывающие материалы по ТП_2013/ЧГЭС/Реконструкция/Подряд/Подряд_047</t>
  </si>
  <si>
    <t>5.1.47</t>
  </si>
  <si>
    <t>Реконструкция системы дистанционного сбора данных учета электрической энергии ЛРЭС (инв. № 168250), реконструкция ВЛ-0,4 кВ от ТП-5179 щ.2 гр.2 для объекта, расположенного по адресу: г. Челябинск, СНТ "Колющенец", улица 1, участок №33-а</t>
  </si>
  <si>
    <t>Черкун Г.С.</t>
  </si>
  <si>
    <t>Обосновывающие материалы по ТП_2013/ЧГЭС/Реконструкция/Подряд/Подряд_048</t>
  </si>
  <si>
    <t>5.1.48</t>
  </si>
  <si>
    <t>Реконструкция ВЛ-04 кВ от ТП-ЭЧ-1 для электроснабжения объекта, расположенного по адресу: г.Челябинск, пос.Исаково, ул. Железнодорожная, д.51а</t>
  </si>
  <si>
    <t>6566</t>
  </si>
  <si>
    <t>Лысов Н.Е.</t>
  </si>
  <si>
    <t>Обосновывающие материалы по ТП_2013/ЧГЭС/Реконструкция/Подряд/Подряд_049</t>
  </si>
  <si>
    <t>Реконструкция ТП4268 для электроснабжения объекта, расположенного по адресу: г.Челябинск, Свердловский тракт, 3-н</t>
  </si>
  <si>
    <t xml:space="preserve">ООО "Компания НеоКрил"  </t>
  </si>
  <si>
    <t xml:space="preserve">6000007035  </t>
  </si>
  <si>
    <t xml:space="preserve">22.04.2013  </t>
  </si>
  <si>
    <t xml:space="preserve">2327  </t>
  </si>
  <si>
    <t>ООО "Корунд"</t>
  </si>
  <si>
    <t>Обосновывающие материалы по ТП_2013/ЧГЭС/Реконструкция/Хозспособ/ХС_001</t>
  </si>
  <si>
    <t>Реконструкция ВЛ-0,4 кВ от ТП-5184  гр.1 г. Челябинск мкр." Смоленский" уч. 3</t>
  </si>
  <si>
    <t xml:space="preserve">ООО "ЧЭПК"  </t>
  </si>
  <si>
    <t xml:space="preserve">6000008030  </t>
  </si>
  <si>
    <t xml:space="preserve">24.11.2013  </t>
  </si>
  <si>
    <t xml:space="preserve">424  </t>
  </si>
  <si>
    <t>Асямов А.Д.</t>
  </si>
  <si>
    <t>Обосновывающие материалы по ТП_2013/ЧГЭС/Реконструкция/Хозспособ/ХС_002</t>
  </si>
  <si>
    <t xml:space="preserve">Реконструкция ВЛ-0,4 кВ от ТП-2181, гр. 1 (кабельный вывод 0,4 кВ от ТП-2181 инв. № 51532) до ул. Ижевская,50  </t>
  </si>
  <si>
    <t>Казанцев В.М., Емельянов Е.В.</t>
  </si>
  <si>
    <t>Обосновывающие материалы по ТП_2013/ЧГЭС/Реконструкция/Хозспособ/ХС_003</t>
  </si>
  <si>
    <t>Реконструкция ВЛ-0,4 кВ от ТП-5179 щ.2 гр.2 до СНТ "Колющинец" улица 1, участок №57</t>
  </si>
  <si>
    <t xml:space="preserve">Смольянов Р.П. </t>
  </si>
  <si>
    <t>Обосновывающие материалы по ТП_2013/ЧГЭС/Реконструкция/Хозспособ/ХС_004</t>
  </si>
  <si>
    <t>Реконструкция ВЛ-0,4 кВ от ТП-5635  гр.1 г. Челябинск ул. Барановическая 3</t>
  </si>
  <si>
    <t>Долотказин А.Р.</t>
  </si>
  <si>
    <t>Обосновывающие материалы по ТП_2013/ЧГЭС/Реконструкция/Хозспособ/ХС_005</t>
  </si>
  <si>
    <t>5.2.6</t>
  </si>
  <si>
    <t>Реконструкция ВЛ-0,4 кВ от ТП-5635  щ.1, г. Челябинск ул. Олега Кашевого 70 -72</t>
  </si>
  <si>
    <t>Мязитов Д.Р.</t>
  </si>
  <si>
    <t>Обосновывающие материалы по ТП_2013/ЧГЭС/Реконструкция/Хозспособ/ХС_006</t>
  </si>
  <si>
    <t>5.2.7</t>
  </si>
  <si>
    <t>Реконструкция ВЛ-0,4 кВ от КТПН-5190  пос. Сухомесова пер. мятный 9</t>
  </si>
  <si>
    <t>Обосновывающие материалы по ТП_2013/ЧГЭС/Реконструкция/Хозспособ/ХС_007</t>
  </si>
  <si>
    <t>5.2.8</t>
  </si>
  <si>
    <t>Реконструкция ВЛ-0,4 кВ от ТП-1172 гр.3 г. Челябинск ул. Марата 3</t>
  </si>
  <si>
    <t>0728-1-0096-Дтп</t>
  </si>
  <si>
    <t>Козлов А.В.</t>
  </si>
  <si>
    <t>Обосновывающие материалы по ТП_2013/ЧГЭС/Реконструкция/Хозспособ/ХС_008</t>
  </si>
  <si>
    <t>5.2.9</t>
  </si>
  <si>
    <t>Реконструкция ВЛ-0,4 кВ от ТП-5190 гр.8 г. Челябинск ул. Чернотальская 2</t>
  </si>
  <si>
    <t>Децук У.В.</t>
  </si>
  <si>
    <t>Обосновывающие материалы по ТП_2013/ЧГЭС/Реконструкция/Хозспособ/ХС_009</t>
  </si>
  <si>
    <t>5.2.10</t>
  </si>
  <si>
    <t>Реконструкция ВЛ-0,4 кВ ТП-4165 ТП-4167</t>
  </si>
  <si>
    <t>Гордеев К.А.</t>
  </si>
  <si>
    <t>Обосновывающие материалы по ТП_2013/ЧГЭС/Реконструкция/Хозспособ/ХС_010</t>
  </si>
  <si>
    <t>5.2.11</t>
  </si>
  <si>
    <t>Реконструкция пункта учета э/энергии ЛРЭС</t>
  </si>
  <si>
    <t>Обосновывающие материалы по ТП_2013/ЧГЭС/Реконструкция/Хозспособ/ХС_011</t>
  </si>
  <si>
    <t>5.2.12</t>
  </si>
  <si>
    <t>Реконструкция ВЛ-0,4 кВ от ТП4127 до объекта по ул. 1 Шагольская 5</t>
  </si>
  <si>
    <t>Обосновывающие материалы по ТП_2013/ЧГЭС/Реконструкция/Хозспособ/ХС_012</t>
  </si>
  <si>
    <t>5.2.13</t>
  </si>
  <si>
    <t>реконструкция ВЛ-0,4 кВ от ТП-3311 до обьекта по ул Комарова 102</t>
  </si>
  <si>
    <t>Гунствин И.П.</t>
  </si>
  <si>
    <t>Обосновывающие материалы по ТП_2013/ЧГЭС/Реконструкция/Хозспособ/ХС_013</t>
  </si>
  <si>
    <t>5.2.14</t>
  </si>
  <si>
    <t>Реконструкция ВЛ-0,4 кВ от ТП-4117 г. Челябинск ул. Шершневская , 4</t>
  </si>
  <si>
    <t>Абузаров Г.А.</t>
  </si>
  <si>
    <t>Обосновывающие материалы по ТП_2013/ЧГЭС/Реконструкция/Хозспособ/ХС_014</t>
  </si>
  <si>
    <t>5.2.15</t>
  </si>
  <si>
    <t>Реконструкция ВЛ-0,4 кВ от ТП-2481 гр.2 до ул. Рабоче-Колхозная, 1а</t>
  </si>
  <si>
    <t>Горячева И.В.</t>
  </si>
  <si>
    <t>Обосновывающие материалы по ТП_2013/ЧГЭС/Реконструкция/Хозспособ/ХС_015</t>
  </si>
  <si>
    <t>5.2.16</t>
  </si>
  <si>
    <t>Реконструкция СДСД СРЭС</t>
  </si>
  <si>
    <t xml:space="preserve">6000004641  </t>
  </si>
  <si>
    <t xml:space="preserve">07.11.2011  </t>
  </si>
  <si>
    <t xml:space="preserve">115  </t>
  </si>
  <si>
    <t>0332-Дтп</t>
  </si>
  <si>
    <t>ООО "Капитал Сити"</t>
  </si>
  <si>
    <t>Обосновывающие материалы по ТП_2013/ЧГЭС/Реконструкция/Хозспособ/ХС_016</t>
  </si>
  <si>
    <t>5.2.17</t>
  </si>
  <si>
    <t>Реконструкция ВЛ-0,4 кВ от ТП-5199 гр.1 (инв. № 54298) для объекта по адресу: г. Челябинск, пос. Новосинеглазово, ул. Лесная, д.91</t>
  </si>
  <si>
    <t>Серебренников В.А.</t>
  </si>
  <si>
    <t>Обосновывающие материалы по ТП_2013/ЧГЭС/Реконструкция/Хозспособ/ХС_017</t>
  </si>
  <si>
    <t>5.2.18</t>
  </si>
  <si>
    <t>Реконструкция ВКЛ 0,4 кВ от ТП-1082 щ.1, до объекта по ул. Камышовая, 37</t>
  </si>
  <si>
    <t>Губайдулин М.Р.</t>
  </si>
  <si>
    <t>Обосновывающие материалы по ТП_2013/ЧГЭС/Реконструкция/Хозспособ/ХС_018</t>
  </si>
  <si>
    <t>5.2.19</t>
  </si>
  <si>
    <t>Реконструкция пункта учета э/энергии СРЭС</t>
  </si>
  <si>
    <t>0100-Дтп</t>
  </si>
  <si>
    <t>ООО "Град"</t>
  </si>
  <si>
    <t>Обосновывающие материалы по ТП_2013/ЧГЭС/Реконструкция/Хозспособ/ХС_019</t>
  </si>
  <si>
    <t>5.2.20</t>
  </si>
  <si>
    <t>Реконструкция пункта учета э/энергии ЦРЭС</t>
  </si>
  <si>
    <t>Обосновывающие материалы по ТП_2013/ЧГЭС/Реконструкция/Хозспособ/ХС_020</t>
  </si>
  <si>
    <t>5.2.21</t>
  </si>
  <si>
    <t>Реконструкция ВЛ-0,4 кВ от ТП-4127 до объекта пос. Шагол уч. 22</t>
  </si>
  <si>
    <t>Обосновывающие материалы по ТП_2013/ЧГЭС/Реконструкция/Хозспособ/ХС_021</t>
  </si>
  <si>
    <t>5.2.22</t>
  </si>
  <si>
    <t>Реконструкция ВЛ-0,4 кВ от ТП-4117 гр.1</t>
  </si>
  <si>
    <t>Сулимов А.С.</t>
  </si>
  <si>
    <t>Обосновывающие материалы по ТП_2013/ЧГЭС/Реконструкция/Хозспособ/ХС_022</t>
  </si>
  <si>
    <t>5.2.23</t>
  </si>
  <si>
    <t>Реконструкция ВЛ-0,4 кВ от ТП-1081 щ.2, г. Челябинск ул. Кировоградская, 24</t>
  </si>
  <si>
    <t>Бухина Т.А.</t>
  </si>
  <si>
    <t>Обосновывающие материалы по ТП_2013/ЧГЭС/Реконструкция/Хозспособ/ХС_023</t>
  </si>
  <si>
    <t>5.2.24</t>
  </si>
  <si>
    <t>Реконструкция ВЛ-0,4 кВ от ТП-1081 щ.2, г. Челябинск ул. Блюхера, 31</t>
  </si>
  <si>
    <t>Васильченко А.Г., Алексеев М.А., 
Ковач В.А., 
Кравченко А.В., 
Протасов С.С.</t>
  </si>
  <si>
    <t>Обосновывающие материалы по ТП_2013/ЧГЭС/Реконструкция/Хозспособ/ХС_024</t>
  </si>
  <si>
    <t>5.2.25</t>
  </si>
  <si>
    <t>Реконструкция ВЛ-0,4 кВ от ТП-2058  до объекта по ул. Дальневосточная, 22</t>
  </si>
  <si>
    <t>7119</t>
  </si>
  <si>
    <t>Попова Е.В.</t>
  </si>
  <si>
    <t>Обосновывающие материалы по ТП_2013/ЧГЭС/Реконструкция/Хозспособ/ХС_025</t>
  </si>
  <si>
    <t>5.2.26</t>
  </si>
  <si>
    <t>реконструкция ВЛ-0,4 кВ от ТП-3326 до обьекта по ул. Октябрьская , 22</t>
  </si>
  <si>
    <t>7530</t>
  </si>
  <si>
    <t>Маскаев С.Н.</t>
  </si>
  <si>
    <t>Обосновывающие материалы по ТП_2013/ЧГЭС/Реконструкция/Хозспособ/ХС_026</t>
  </si>
  <si>
    <t>5.2.27</t>
  </si>
  <si>
    <t>Реконструкция ВЛ-0,4 КВ от ТП-2484 пос. Шершни уч. 24</t>
  </si>
  <si>
    <t>7580</t>
  </si>
  <si>
    <t>Клепов Ю.В.</t>
  </si>
  <si>
    <t>Обосновывающие материалы по ТП_2013/ЧГЭС/Реконструкция/Хозспособ/ХС_027</t>
  </si>
  <si>
    <t>5.2.28</t>
  </si>
  <si>
    <t xml:space="preserve">Реконструкция ВЛ-0,4 кВ от ТП4127 до объекта по пер. 2 Шагольский, 1 </t>
  </si>
  <si>
    <t>Ветошкин В.В.</t>
  </si>
  <si>
    <t>Обосновывающие материалы по ТП_2013/ЧГЭС/Реконструкция/Хозспособ/ХС_028</t>
  </si>
  <si>
    <t>5.2.29</t>
  </si>
  <si>
    <t>Реконструкция ВЛ-0,4 кВ от ТП-1172 пер. Алданский 18</t>
  </si>
  <si>
    <t xml:space="preserve">Нечеухин О.И. </t>
  </si>
  <si>
    <t>Обосновывающие материалы по ТП_2013/ЧГЭС/Реконструкция/Хозспособ/ХС_029</t>
  </si>
  <si>
    <t>5.2.30</t>
  </si>
  <si>
    <t>Реконструкция кабельного вывода 0,4 кВ ул. Дальневосточная, 22</t>
  </si>
  <si>
    <t>Обосновывающие материалы по ТП_2013/ЧГЭС/Реконструкция/Хозспособ/ХС_030</t>
  </si>
  <si>
    <t>5.2.31</t>
  </si>
  <si>
    <t>Реконструкция ТП-4268 для объекта, расположенного по адресу: г.Челябинск, Свердловский тр., 3-н</t>
  </si>
  <si>
    <t>Обосновывающие материалы по ТП_2013/ЧГЭС/Реконструкция/Хозспособ/ХС_031</t>
  </si>
  <si>
    <t>5.2.32</t>
  </si>
  <si>
    <t>Реконструкция ТП-5602 щ.1 гр. 6 (инв. № 54501), г.Челябинск, ул. Станиславского, д.3</t>
  </si>
  <si>
    <t>6601</t>
  </si>
  <si>
    <t>Лупандин С.В.</t>
  </si>
  <si>
    <t>Обосновывающие материалы по ТП_2013/ЧГЭС/Реконструкция/Хозспособ/ХС_032</t>
  </si>
  <si>
    <t>5.2.33</t>
  </si>
  <si>
    <t>Реконструкция ТП-5690  гр. 2  ул. 3-я Электровозная , 21</t>
  </si>
  <si>
    <t>Корнилова Д.В., Корнилов А.И.</t>
  </si>
  <si>
    <t>Обосновывающие материалы по ТП_2013/ЧГЭС/Реконструкция/Хозспособ/ХС_033</t>
  </si>
  <si>
    <t>Реестр поставки материалов для реализации технологического присоединения, 
выполняемых хозяйственным способом в 2013 году</t>
  </si>
  <si>
    <t>Официальный номер договора</t>
  </si>
  <si>
    <t>Предмет договора</t>
  </si>
  <si>
    <t>Дата заключения договора</t>
  </si>
  <si>
    <t>Стоимость договора 
(тыс. руб. с НДС)</t>
  </si>
  <si>
    <t>Контрагент</t>
  </si>
  <si>
    <t>Наименование</t>
  </si>
  <si>
    <t>ИНН</t>
  </si>
  <si>
    <t>КПП</t>
  </si>
  <si>
    <t>6100015239</t>
  </si>
  <si>
    <t>Поставка катанки</t>
  </si>
  <si>
    <t>ООО "Энергоспецконтракт"</t>
  </si>
  <si>
    <t>7451304043</t>
  </si>
  <si>
    <t>745101001</t>
  </si>
  <si>
    <t>6100015461</t>
  </si>
  <si>
    <t>Поставка по ТП</t>
  </si>
  <si>
    <t>ООО "РемСтройМонтаж"</t>
  </si>
  <si>
    <t>7447200450</t>
  </si>
  <si>
    <t>744701001</t>
  </si>
  <si>
    <t>6100017908</t>
  </si>
  <si>
    <t>Поставка электротехнических материалов</t>
  </si>
  <si>
    <t>ООО "ЭлитМассив"</t>
  </si>
  <si>
    <t>7447209196</t>
  </si>
  <si>
    <t>2013-0184</t>
  </si>
  <si>
    <t>Поставка провода АС-50 по ТП</t>
  </si>
  <si>
    <t>ООО "УСЭК"</t>
  </si>
  <si>
    <t>6674361371</t>
  </si>
  <si>
    <t>667950001</t>
  </si>
  <si>
    <t>2013-0252</t>
  </si>
  <si>
    <t>Покупка материалов по ТП (2квартал)</t>
  </si>
  <si>
    <t>2013-0694</t>
  </si>
  <si>
    <t>Поставка линейных изоляторов по ТП 3кв.</t>
  </si>
  <si>
    <t>ЗАО "НБЭ"</t>
  </si>
  <si>
    <t>7424022191</t>
  </si>
  <si>
    <t>742401001</t>
  </si>
  <si>
    <t>2013-3797</t>
  </si>
  <si>
    <t>Договор поставки прочих материалов дляТП</t>
  </si>
  <si>
    <t>2013-4288</t>
  </si>
  <si>
    <t>Договор поставки валов привода РЛНД</t>
  </si>
  <si>
    <t>ОМТО/ЧЭ/2013-12</t>
  </si>
  <si>
    <t>Поставка опор СВ д/ТП 1кв 2013</t>
  </si>
  <si>
    <t>ООО "Корунд Вест"</t>
  </si>
  <si>
    <t>5902704910</t>
  </si>
  <si>
    <t>590201001</t>
  </si>
  <si>
    <t>ОМТО/ЧЭ/2013-13</t>
  </si>
  <si>
    <t>Поставка сетевого ЖБ д/ТП 1 кв 2013г.</t>
  </si>
  <si>
    <t>ООО "ПО "Гарантия"</t>
  </si>
  <si>
    <t>6674335237</t>
  </si>
  <si>
    <t>667401001</t>
  </si>
  <si>
    <t>ОМТО/ЧЭ/2013-15</t>
  </si>
  <si>
    <t>Поставка арматуры к СИП до 1000 В</t>
  </si>
  <si>
    <t>ОМТО/ЧЭ/2013-17</t>
  </si>
  <si>
    <t>Поставка энерголеса ТП 1 кв. 2013г.</t>
  </si>
  <si>
    <t>ОМТО/ЧЭ/2013-20</t>
  </si>
  <si>
    <t>Поставка провода СИП</t>
  </si>
  <si>
    <t>ООО "ТД "Ункомтех"</t>
  </si>
  <si>
    <t>7731530768</t>
  </si>
  <si>
    <t>667203001</t>
  </si>
  <si>
    <t>ОМТО/ЧЭ/2013-33</t>
  </si>
  <si>
    <t>Покупка изоляторов и лин.арм.</t>
  </si>
  <si>
    <t>ОМТО/ЧЭ/2013-35</t>
  </si>
  <si>
    <t>Поставка металла ТП 2 кв. 2013г.</t>
  </si>
  <si>
    <t>ОМТО/ЧЭ/2013-36</t>
  </si>
  <si>
    <t>Поставка строит.материалов ТП 2 кв. 13г.</t>
  </si>
  <si>
    <t>ООО "Мизторг"</t>
  </si>
  <si>
    <t>7453069370</t>
  </si>
  <si>
    <t>744901001</t>
  </si>
  <si>
    <t>ОМТО/ЧЭ/2013-38</t>
  </si>
  <si>
    <t>Покупка изм тр-ров до 20кВ</t>
  </si>
  <si>
    <t>ОМТО/ЧЭ/2013-37</t>
  </si>
  <si>
    <t>Поставка щебня, песка ТП 2 кв.2013г.</t>
  </si>
  <si>
    <t>ООО "ТехноПРОМ-Инвест"</t>
  </si>
  <si>
    <t>7447139929</t>
  </si>
  <si>
    <t>ОМТО/ЧЭ/2013-34</t>
  </si>
  <si>
    <t>Поставка инструмента ТП 2 кв. 2013г.</t>
  </si>
  <si>
    <t>ООО "Форвард"</t>
  </si>
  <si>
    <t>7448144590</t>
  </si>
  <si>
    <t>744801001</t>
  </si>
  <si>
    <t>ОМТО/ЧЭ/2013-39</t>
  </si>
  <si>
    <t>Поставка металлоконструкций</t>
  </si>
  <si>
    <t>ООО "Элепром"</t>
  </si>
  <si>
    <t>6673182980</t>
  </si>
  <si>
    <t>ОМТО/ЧЭ/2013-40</t>
  </si>
  <si>
    <t>Поставка счетчиков</t>
  </si>
  <si>
    <t>ООО "ЭнергоАльянс"</t>
  </si>
  <si>
    <t>6659214421</t>
  </si>
  <si>
    <t>665901001</t>
  </si>
  <si>
    <t>ОМТО/ЧЭ/2013-42</t>
  </si>
  <si>
    <t>ООО "НИЛЕД"</t>
  </si>
  <si>
    <t>5036078497</t>
  </si>
  <si>
    <t>503601001</t>
  </si>
  <si>
    <t>ОМТО/ЧЭ/2013-46</t>
  </si>
  <si>
    <t>Поставка приставок ТП 2 кв. 2013г.</t>
  </si>
  <si>
    <t>ОМТО/ЧЭ/2013-45</t>
  </si>
  <si>
    <t>ООО "ТД "Электрокабель"</t>
  </si>
  <si>
    <t>7842490084</t>
  </si>
  <si>
    <t>784201001</t>
  </si>
  <si>
    <t>ОМТО/ЧЭ/2013-48</t>
  </si>
  <si>
    <t>Поставка разъединителей</t>
  </si>
  <si>
    <t>ООО "Тюльганский</t>
  </si>
  <si>
    <t>5650005291</t>
  </si>
  <si>
    <t>565001001</t>
  </si>
  <si>
    <t>ОМТО/ЧЭ/2013-50</t>
  </si>
  <si>
    <t>Покупка кабеля 35-110 кВ</t>
  </si>
  <si>
    <t>ООО "Северный кабель"</t>
  </si>
  <si>
    <t>7842489681</t>
  </si>
  <si>
    <t>ОМТО/ЧЭ/2013-54</t>
  </si>
  <si>
    <t>Поставка энерголеса ТП 2кв. 2013г.</t>
  </si>
  <si>
    <t>ОМТО/ЧЭ/2013-67</t>
  </si>
  <si>
    <t>Поставка ж/б изделий по ТП 2кв. 2013г.</t>
  </si>
  <si>
    <t>ОМТО/ЧЭ/2013-77</t>
  </si>
  <si>
    <t>Покупка опор СВ ТП 2 кв. 2013г.</t>
  </si>
  <si>
    <t>ОМТО/ЧЭ/2013-85</t>
  </si>
  <si>
    <t>Поставка стройки ТП 3 кв. 2013г.</t>
  </si>
  <si>
    <t>ООО"Союз"</t>
  </si>
  <si>
    <t>7438012901</t>
  </si>
  <si>
    <t>ОМТО/ЧЭ/2013-90</t>
  </si>
  <si>
    <t>Поставка энерголеса ТП 3 кв.2013г.</t>
  </si>
  <si>
    <t>ОМТО/ЧЭ/2013-94</t>
  </si>
  <si>
    <t>Поставка инструмента ТП 3кв. 2013г.</t>
  </si>
  <si>
    <t>ООО "ЭХО"</t>
  </si>
  <si>
    <t>7722543873</t>
  </si>
  <si>
    <t>772401001</t>
  </si>
  <si>
    <t>ОМТО/ЧЭ/2013-97</t>
  </si>
  <si>
    <t>Покупка сетевого жб ТП 3 кв.2013г.</t>
  </si>
  <si>
    <t>ОМТО/ЧЭ/2013-101</t>
  </si>
  <si>
    <t>Поставка опор типа СВ ТП 3 кв.2013г.</t>
  </si>
  <si>
    <t>ОМТО/ЧЭ/2013-103</t>
  </si>
  <si>
    <t>Поставка силового кабеля</t>
  </si>
  <si>
    <t>ООО "МКК"</t>
  </si>
  <si>
    <t>6670325534</t>
  </si>
  <si>
    <t>667001001</t>
  </si>
  <si>
    <t>ОМТО/ЧЭ/2013-106</t>
  </si>
  <si>
    <t>ОМТО/ЧЭ/2013-95</t>
  </si>
  <si>
    <t>ОМТО/ЧЭ/2013-107</t>
  </si>
  <si>
    <t>ОМТО/ЧЭ/2013-96</t>
  </si>
  <si>
    <t>Покупка провода СИП до 35 кВ</t>
  </si>
  <si>
    <t>ОМТО/ЧЭ/2013-111</t>
  </si>
  <si>
    <t>Поставка кирпича ТП 3 кв.2013г.</t>
  </si>
  <si>
    <t>ОМТО/ЧЭ/2013-120</t>
  </si>
  <si>
    <t>Поставка автоматических выключателей</t>
  </si>
  <si>
    <t>ООО "Спектр-Электро"</t>
  </si>
  <si>
    <t>7813130640</t>
  </si>
  <si>
    <t>780401001</t>
  </si>
  <si>
    <t>ОМТО/ЧЭ/2013-121</t>
  </si>
  <si>
    <t>Поставка разрядников</t>
  </si>
  <si>
    <t>ООО "Техэнергохолдинг"</t>
  </si>
  <si>
    <t>5038078816</t>
  </si>
  <si>
    <t>503801001</t>
  </si>
  <si>
    <t>ОМТО/ЧЭ/2013-122</t>
  </si>
  <si>
    <t>Поставка неизолированного провода</t>
  </si>
  <si>
    <t>ООО "ТД "Донкабель"</t>
  </si>
  <si>
    <t>7733828856</t>
  </si>
  <si>
    <t>773301001</t>
  </si>
  <si>
    <t>ОМТО/ЧЭ/2013-127</t>
  </si>
  <si>
    <t>Покупка линейных стеклянных изоляторов</t>
  </si>
  <si>
    <t>ООО "ДЖИ Ай ДЖИ"</t>
  </si>
  <si>
    <t>7447094900</t>
  </si>
  <si>
    <t>667101001</t>
  </si>
  <si>
    <t>ОМТО/ЧЭ/2013-126</t>
  </si>
  <si>
    <t>ООО "ТД "Кама"</t>
  </si>
  <si>
    <t>7838485719</t>
  </si>
  <si>
    <t>503101001</t>
  </si>
  <si>
    <t>ОМТО/ЧЭ/2013-129</t>
  </si>
  <si>
    <t>Покупка строительных материалов</t>
  </si>
  <si>
    <t>ОМТО/ЧЭ/2013-119</t>
  </si>
  <si>
    <t>Покупка металлопродукции</t>
  </si>
  <si>
    <t>ООО "УралМеталлСтрой"</t>
  </si>
  <si>
    <t>6670296298</t>
  </si>
  <si>
    <t>ОМТО/ЧЭ/2013-133</t>
  </si>
  <si>
    <t>Поставка электродов ТП 3 кв.2013г.</t>
  </si>
  <si>
    <t>ОМТО/ЧЭ/2013-137</t>
  </si>
  <si>
    <t>Покупка кабеля до 35-110 кВ</t>
  </si>
  <si>
    <t>ООО "Торговый Дом "Ункомтех"</t>
  </si>
  <si>
    <t>745343001</t>
  </si>
  <si>
    <t>ОМТО/ЧЭ/2013-135</t>
  </si>
  <si>
    <t>Поставка приставок ТП 4 кв.2013г.</t>
  </si>
  <si>
    <t>ОМТО/ЧЭ/2013-136</t>
  </si>
  <si>
    <t>Покупка линейной арматуры</t>
  </si>
  <si>
    <t>ЗАО "ЮИК"</t>
  </si>
  <si>
    <t>7424006376</t>
  </si>
  <si>
    <t>ОМТО/ЧЭ/2013-148</t>
  </si>
  <si>
    <t>ООО ТД "Уральский кабель"</t>
  </si>
  <si>
    <t>7706787745</t>
  </si>
  <si>
    <t>772201001</t>
  </si>
  <si>
    <t>ОМТО/ЧЭ/2013-134</t>
  </si>
  <si>
    <t>Поставка опор СВ ТП 4кв.2013г.</t>
  </si>
  <si>
    <t>ОМТО/ЧЭ/2013-14</t>
  </si>
  <si>
    <t>Покупка подстанций КТП,СКТП</t>
  </si>
  <si>
    <t>ОМТО/ЧЭ/2013-44</t>
  </si>
  <si>
    <t>Покупка шкафов учета</t>
  </si>
  <si>
    <t>ООО "Энергомера Сибирь"</t>
  </si>
  <si>
    <t>7536071165</t>
  </si>
  <si>
    <t>753601001</t>
  </si>
  <si>
    <t>ОМТО/ЧЭ/2013-80</t>
  </si>
  <si>
    <t>Покупка КТП,МТП,КТПБ</t>
  </si>
  <si>
    <t>ООО "РегионАлтТранс"</t>
  </si>
  <si>
    <t>2222047211</t>
  </si>
  <si>
    <t>222201001</t>
  </si>
  <si>
    <t>ОМТО/ЧЭ/2013-86</t>
  </si>
  <si>
    <t>Покупка силовых трансформаторов 6-20кВ</t>
  </si>
  <si>
    <t>ЗАО "Новации и бизнес</t>
  </si>
  <si>
    <t>ОМТО/ЧЭ/2013-115</t>
  </si>
  <si>
    <t>Покупка КТП,МТП,КТПБ  ТП3 кв.</t>
  </si>
  <si>
    <t>ЗАО "ГК "ЭЛЕКТРОЩИТ"-ТМ САМАРА"</t>
  </si>
  <si>
    <t>6313009980</t>
  </si>
  <si>
    <t>631050001</t>
  </si>
  <si>
    <t>ОМТО/ЧЭ/2013-131</t>
  </si>
  <si>
    <t>Поставка устройств Сириус-2МЛ</t>
  </si>
  <si>
    <t>ЗАО"Союзэлектроавтоматика"</t>
  </si>
  <si>
    <t>2128043629</t>
  </si>
  <si>
    <t>213001001</t>
  </si>
  <si>
    <t>ОМТО/ЧЭ/2013-163</t>
  </si>
  <si>
    <t>Покупка КТП</t>
  </si>
  <si>
    <t>Итого:</t>
  </si>
  <si>
    <t xml:space="preserve"> 20.07.2012</t>
  </si>
  <si>
    <t xml:space="preserve"> 18.10.2012</t>
  </si>
  <si>
    <t>ООО "Уйские пески"</t>
  </si>
  <si>
    <t xml:space="preserve">20.03.2014  </t>
  </si>
  <si>
    <t xml:space="preserve">6200006676  </t>
  </si>
  <si>
    <t xml:space="preserve">23.06.2014  </t>
  </si>
  <si>
    <t>24.03.2014</t>
  </si>
  <si>
    <t>Шишкина М.В.</t>
  </si>
  <si>
    <t>ООО "Газпромнефть-Челябинск"</t>
  </si>
  <si>
    <t xml:space="preserve">ООО ЧЭПК  </t>
  </si>
  <si>
    <t xml:space="preserve">ООО Ростехэкспертиза  </t>
  </si>
  <si>
    <t xml:space="preserve">ООО СпецПромСервис  </t>
  </si>
  <si>
    <t>18.10.2013</t>
  </si>
  <si>
    <t xml:space="preserve">10.02.2014  </t>
  </si>
  <si>
    <t>Смирнова Т.Н.</t>
  </si>
  <si>
    <t>Сулейманов Р.М.</t>
  </si>
  <si>
    <t xml:space="preserve">ООО Златкомэнерго  </t>
  </si>
  <si>
    <t xml:space="preserve">2014-6541  </t>
  </si>
  <si>
    <t>МУ "Заказчик по капитальному строительству"</t>
  </si>
  <si>
    <t>6200006251</t>
  </si>
  <si>
    <t>Исламов Р.Н.</t>
  </si>
  <si>
    <t xml:space="preserve">  6200006269</t>
  </si>
  <si>
    <t xml:space="preserve">  20.03.2014</t>
  </si>
  <si>
    <t xml:space="preserve">  6200006438</t>
  </si>
  <si>
    <t xml:space="preserve">  28.04.2014</t>
  </si>
  <si>
    <t>Хадеев С.А.</t>
  </si>
  <si>
    <t>Никитин Г.Н.</t>
  </si>
  <si>
    <t>Демакова Ю.И.</t>
  </si>
  <si>
    <t xml:space="preserve">  6200006569</t>
  </si>
  <si>
    <t xml:space="preserve">  02.06.2014</t>
  </si>
  <si>
    <t xml:space="preserve">  6200006676</t>
  </si>
  <si>
    <t xml:space="preserve">  23.06.2014</t>
  </si>
  <si>
    <t>17.02.2014</t>
  </si>
  <si>
    <t>21.03.2014</t>
  </si>
  <si>
    <t>15.01.2014</t>
  </si>
  <si>
    <t xml:space="preserve">  01.07.2014</t>
  </si>
  <si>
    <t xml:space="preserve">  6200006819</t>
  </si>
  <si>
    <t xml:space="preserve">  28.07.2014</t>
  </si>
  <si>
    <t>30.04.2014</t>
  </si>
  <si>
    <t xml:space="preserve">  18.12.2014</t>
  </si>
  <si>
    <t>12.03.2014</t>
  </si>
  <si>
    <t xml:space="preserve">  2014-6127</t>
  </si>
  <si>
    <t xml:space="preserve">  10.02.2014</t>
  </si>
  <si>
    <t xml:space="preserve">  556</t>
  </si>
  <si>
    <t>1.2.72</t>
  </si>
  <si>
    <t>1.2.73</t>
  </si>
  <si>
    <t>Кузнецов Г.М.</t>
  </si>
  <si>
    <t>1.2.74</t>
  </si>
  <si>
    <t>1.2.75</t>
  </si>
  <si>
    <t>1.2.76</t>
  </si>
  <si>
    <t>1.2.77</t>
  </si>
  <si>
    <t>1.2.78</t>
  </si>
  <si>
    <t>1.2.79</t>
  </si>
  <si>
    <t>1.2.80</t>
  </si>
  <si>
    <t>1.2.81</t>
  </si>
  <si>
    <t>ООО "Ростехэкспертиза"</t>
  </si>
  <si>
    <t>1.2.82</t>
  </si>
  <si>
    <t>1.2.83</t>
  </si>
  <si>
    <t>1.2.84</t>
  </si>
  <si>
    <t>1.2.85</t>
  </si>
  <si>
    <t>1.2.86</t>
  </si>
  <si>
    <t>1.2.87</t>
  </si>
  <si>
    <t>1.2.88</t>
  </si>
  <si>
    <t>1.2.89</t>
  </si>
  <si>
    <t>1.2.90</t>
  </si>
  <si>
    <t>1.2.91</t>
  </si>
  <si>
    <t>1.2.92</t>
  </si>
  <si>
    <t>Баталов О.Б.</t>
  </si>
  <si>
    <t>1.2.93</t>
  </si>
  <si>
    <t>1.2.94</t>
  </si>
  <si>
    <t xml:space="preserve"> 04.10.2013</t>
  </si>
  <si>
    <t>Арсенов С.В.</t>
  </si>
  <si>
    <t>1.2.95</t>
  </si>
  <si>
    <t>1.2.96</t>
  </si>
  <si>
    <t>1.2.97</t>
  </si>
  <si>
    <t>1.2.98</t>
  </si>
  <si>
    <t>1.2.99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</si>
  <si>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</si>
  <si>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</si>
  <si>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</si>
  <si>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</si>
  <si>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</si>
  <si>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</si>
  <si>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</si>
  <si>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</si>
  <si>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</si>
  <si>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</si>
  <si>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</si>
  <si>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</si>
  <si>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</si>
  <si>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</si>
  <si>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</si>
  <si>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</si>
  <si>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</si>
  <si>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</si>
  <si>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</si>
  <si>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</si>
  <si>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</si>
  <si>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</si>
  <si>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</si>
  <si>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</si>
  <si>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</si>
  <si>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</si>
  <si>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</si>
  <si>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</si>
  <si>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</si>
  <si>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</si>
  <si>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</si>
  <si>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</si>
  <si>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</si>
  <si>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</si>
  <si>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</si>
  <si>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</si>
  <si>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</si>
  <si>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</si>
  <si>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Рамут А.В.</t>
  </si>
  <si>
    <t>1.2.138</t>
  </si>
  <si>
    <t>1.2.139</t>
  </si>
  <si>
    <t>1.2.140</t>
  </si>
  <si>
    <t>Мухамадеев И.Х.</t>
  </si>
  <si>
    <t>1.2.141</t>
  </si>
  <si>
    <t>1.2.142</t>
  </si>
  <si>
    <t>1.2.143</t>
  </si>
  <si>
    <t>1.2.144</t>
  </si>
  <si>
    <t>1.2.145</t>
  </si>
  <si>
    <t>1.2.146</t>
  </si>
  <si>
    <t>Гариев Ф.А.</t>
  </si>
  <si>
    <t>1.2.147</t>
  </si>
  <si>
    <t>1.2.148</t>
  </si>
  <si>
    <t>1.2.149</t>
  </si>
  <si>
    <t>1.2.150</t>
  </si>
  <si>
    <t>1.2.151</t>
  </si>
  <si>
    <t>1.2.152</t>
  </si>
  <si>
    <t>1.2.153</t>
  </si>
  <si>
    <t>1.2.154</t>
  </si>
  <si>
    <t>1.2.155</t>
  </si>
  <si>
    <t>1.2.156</t>
  </si>
  <si>
    <t>1.2.157</t>
  </si>
  <si>
    <t>1.2.158</t>
  </si>
  <si>
    <t>1.2.159</t>
  </si>
  <si>
    <t>Калганов А.Т.</t>
  </si>
  <si>
    <t>1.2.160</t>
  </si>
  <si>
    <t>1.2.161</t>
  </si>
  <si>
    <t>1.2.162</t>
  </si>
  <si>
    <t>1.2.163</t>
  </si>
  <si>
    <t>1.2.164</t>
  </si>
  <si>
    <t>1.2.165</t>
  </si>
  <si>
    <t>1.2.166</t>
  </si>
  <si>
    <t>1.2.167</t>
  </si>
  <si>
    <t>1.2.168</t>
  </si>
  <si>
    <t>Сидоров Ю.М.</t>
  </si>
  <si>
    <t>1.2.169</t>
  </si>
  <si>
    <t>Гайнетдинова З.М.</t>
  </si>
  <si>
    <t>Архипов А.Н.</t>
  </si>
  <si>
    <t>СНТ "Медик-3"</t>
  </si>
  <si>
    <t xml:space="preserve">31.03.2014  </t>
  </si>
  <si>
    <t xml:space="preserve">  6300004657</t>
  </si>
  <si>
    <t>Кабачевский Д.А.</t>
  </si>
  <si>
    <t xml:space="preserve">  6300004732</t>
  </si>
  <si>
    <t xml:space="preserve">  15.04.2014</t>
  </si>
  <si>
    <t xml:space="preserve">  6300004869</t>
  </si>
  <si>
    <t xml:space="preserve">  03.06.2014</t>
  </si>
  <si>
    <t>Елисеев Е.В.</t>
  </si>
  <si>
    <t xml:space="preserve">  6300004937</t>
  </si>
  <si>
    <t xml:space="preserve">  23.07.2014</t>
  </si>
  <si>
    <t xml:space="preserve">  28.11.2014</t>
  </si>
  <si>
    <t xml:space="preserve">  6400004653</t>
  </si>
  <si>
    <t xml:space="preserve">  31.03.2014</t>
  </si>
  <si>
    <t>Тырин Б.А.</t>
  </si>
  <si>
    <t xml:space="preserve">  6400004703</t>
  </si>
  <si>
    <t xml:space="preserve">  19.05.2014</t>
  </si>
  <si>
    <t>Абдурзаков С.А.</t>
  </si>
  <si>
    <t>ОГУ "Противопожарная служба Челябинской области"</t>
  </si>
  <si>
    <t>Гуреев И.И.</t>
  </si>
  <si>
    <t xml:space="preserve">  11.11.2014</t>
  </si>
  <si>
    <t>Абдразаков Н.Ф.</t>
  </si>
  <si>
    <t>Богач А.В.</t>
  </si>
  <si>
    <t>Сапрыкина К.С.</t>
  </si>
  <si>
    <t>Стерхов А.А.</t>
  </si>
  <si>
    <t xml:space="preserve">  27.06.2014</t>
  </si>
  <si>
    <t>ОАО "Вымпел-Коммуникации"</t>
  </si>
  <si>
    <t xml:space="preserve">23.12.2013  </t>
  </si>
  <si>
    <t xml:space="preserve">  6300004364</t>
  </si>
  <si>
    <t>07.06.2013</t>
  </si>
  <si>
    <t xml:space="preserve">6300004734  </t>
  </si>
  <si>
    <t xml:space="preserve">24.04.2014  </t>
  </si>
  <si>
    <t xml:space="preserve">  6300004390</t>
  </si>
  <si>
    <t xml:space="preserve">  28.10.2013</t>
  </si>
  <si>
    <t xml:space="preserve">ООО "БазисЭнерго"  </t>
  </si>
  <si>
    <t xml:space="preserve"> 09.07.2012</t>
  </si>
  <si>
    <t xml:space="preserve">  2013-4364</t>
  </si>
  <si>
    <t xml:space="preserve">  2013-4434</t>
  </si>
  <si>
    <t xml:space="preserve">  15.11.2013</t>
  </si>
  <si>
    <t>03.06.2013</t>
  </si>
  <si>
    <t xml:space="preserve">ООО Каскад-Энерго  </t>
  </si>
  <si>
    <t xml:space="preserve">2013-4473  </t>
  </si>
  <si>
    <t xml:space="preserve">4409  </t>
  </si>
  <si>
    <t>05.05.2011</t>
  </si>
  <si>
    <t>Гресь В.Ф.</t>
  </si>
  <si>
    <t xml:space="preserve">  6300005257</t>
  </si>
  <si>
    <t xml:space="preserve">  12.11.2014</t>
  </si>
  <si>
    <t>Сырцева Е.Я.</t>
  </si>
  <si>
    <t>Продулов В.А.</t>
  </si>
  <si>
    <t xml:space="preserve">  883</t>
  </si>
  <si>
    <t>Демьяненко М.И.</t>
  </si>
  <si>
    <t xml:space="preserve">  2014-4732</t>
  </si>
  <si>
    <t xml:space="preserve">  828</t>
  </si>
  <si>
    <t>Самаркин Н.В.</t>
  </si>
  <si>
    <t xml:space="preserve">  702</t>
  </si>
  <si>
    <t xml:space="preserve">  649</t>
  </si>
  <si>
    <t xml:space="preserve">ООО ГиперПроектПлюс  </t>
  </si>
  <si>
    <t xml:space="preserve">335  </t>
  </si>
  <si>
    <t xml:space="preserve">13310  </t>
  </si>
  <si>
    <t xml:space="preserve">465  </t>
  </si>
  <si>
    <t xml:space="preserve">13314  </t>
  </si>
  <si>
    <t xml:space="preserve">485  </t>
  </si>
  <si>
    <t>Шушарин М.С.</t>
  </si>
  <si>
    <t>ООО СпецПромСервис  ООО СпецПромСервис</t>
  </si>
  <si>
    <t xml:space="preserve">388  </t>
  </si>
  <si>
    <t xml:space="preserve">493  </t>
  </si>
  <si>
    <t>Жуков А.Н.</t>
  </si>
  <si>
    <t xml:space="preserve">13342  </t>
  </si>
  <si>
    <t xml:space="preserve">161  </t>
  </si>
  <si>
    <t>Шрейдер А.А.</t>
  </si>
  <si>
    <t xml:space="preserve">246  </t>
  </si>
  <si>
    <t xml:space="preserve">ООО Кабель и арматура  </t>
  </si>
  <si>
    <t xml:space="preserve">15348  </t>
  </si>
  <si>
    <t xml:space="preserve">451  </t>
  </si>
  <si>
    <t xml:space="preserve">15349  </t>
  </si>
  <si>
    <t xml:space="preserve">457  </t>
  </si>
  <si>
    <t>Гордеева О.Ю.</t>
  </si>
  <si>
    <t xml:space="preserve">15350  </t>
  </si>
  <si>
    <t xml:space="preserve">472  </t>
  </si>
  <si>
    <t xml:space="preserve">ООО ЭнергоПартнер  </t>
  </si>
  <si>
    <t xml:space="preserve">16373  </t>
  </si>
  <si>
    <t xml:space="preserve">492  </t>
  </si>
  <si>
    <t xml:space="preserve">480  </t>
  </si>
  <si>
    <t xml:space="preserve">305  </t>
  </si>
  <si>
    <t xml:space="preserve">17940  </t>
  </si>
  <si>
    <t xml:space="preserve">19708  </t>
  </si>
  <si>
    <t xml:space="preserve">19896  </t>
  </si>
  <si>
    <t xml:space="preserve">15.10.2013  </t>
  </si>
  <si>
    <t xml:space="preserve">922  </t>
  </si>
  <si>
    <t>10.12.2012</t>
  </si>
  <si>
    <t>12.10.2012</t>
  </si>
  <si>
    <t xml:space="preserve">ООО Электромонтаж  </t>
  </si>
  <si>
    <t xml:space="preserve">20739  </t>
  </si>
  <si>
    <t xml:space="preserve">447  </t>
  </si>
  <si>
    <t xml:space="preserve">20740  </t>
  </si>
  <si>
    <t xml:space="preserve">400  </t>
  </si>
  <si>
    <t xml:space="preserve">20741  </t>
  </si>
  <si>
    <t xml:space="preserve">390  </t>
  </si>
  <si>
    <t xml:space="preserve">20952  </t>
  </si>
  <si>
    <t>Кручинина Е.С.</t>
  </si>
  <si>
    <t xml:space="preserve">21003  </t>
  </si>
  <si>
    <t xml:space="preserve">468  </t>
  </si>
  <si>
    <t>Халикова З.Х.</t>
  </si>
  <si>
    <t xml:space="preserve">21126  </t>
  </si>
  <si>
    <t xml:space="preserve">21136  </t>
  </si>
  <si>
    <t>Сагдатулина М.Ф.</t>
  </si>
  <si>
    <t>05.03.2013</t>
  </si>
  <si>
    <t xml:space="preserve">21141  </t>
  </si>
  <si>
    <t>Гашев А.Л.</t>
  </si>
  <si>
    <t>Халиков Д.Н.</t>
  </si>
  <si>
    <t xml:space="preserve">21142  </t>
  </si>
  <si>
    <t>Истомина Т.А.</t>
  </si>
  <si>
    <t xml:space="preserve">21304  </t>
  </si>
  <si>
    <t xml:space="preserve">4547  </t>
  </si>
  <si>
    <t>08.02.2013</t>
  </si>
  <si>
    <t xml:space="preserve">ПТ ЗАО Челябинскагропромэнерго и Компания   </t>
  </si>
  <si>
    <t xml:space="preserve">21371  </t>
  </si>
  <si>
    <t xml:space="preserve">05.12.2013  </t>
  </si>
  <si>
    <t>10.12.2013  24.01.2014</t>
  </si>
  <si>
    <t>5708  1307</t>
  </si>
  <si>
    <t>Чекмышев И.М.</t>
  </si>
  <si>
    <t xml:space="preserve">21396  </t>
  </si>
  <si>
    <t xml:space="preserve">10.12.2013  </t>
  </si>
  <si>
    <t xml:space="preserve"> 29.02.2012</t>
  </si>
  <si>
    <t>14.12.2012</t>
  </si>
  <si>
    <t>Богатырева Ю.Н.</t>
  </si>
  <si>
    <t xml:space="preserve">  4547</t>
  </si>
  <si>
    <t xml:space="preserve">  21304</t>
  </si>
  <si>
    <t xml:space="preserve">  02.12.2013</t>
  </si>
  <si>
    <t xml:space="preserve">4770  </t>
  </si>
  <si>
    <t xml:space="preserve">21694  </t>
  </si>
  <si>
    <t xml:space="preserve">20.12.2013  </t>
  </si>
  <si>
    <t>Курамшин В.Г.</t>
  </si>
  <si>
    <t xml:space="preserve">ООО СК СтройСтандарт  </t>
  </si>
  <si>
    <t xml:space="preserve">30.12.2013  </t>
  </si>
  <si>
    <t xml:space="preserve">22002  </t>
  </si>
  <si>
    <t xml:space="preserve">13.01.2014  </t>
  </si>
  <si>
    <t xml:space="preserve">1809  </t>
  </si>
  <si>
    <t xml:space="preserve">22022  </t>
  </si>
  <si>
    <t xml:space="preserve">23.01.2014  </t>
  </si>
  <si>
    <t xml:space="preserve">2207  </t>
  </si>
  <si>
    <t>Перчаткин П.Н.</t>
  </si>
  <si>
    <t>17.08.2013</t>
  </si>
  <si>
    <t>Авдеева Н.Л.</t>
  </si>
  <si>
    <t>Волков В.В.</t>
  </si>
  <si>
    <t>Ятайкина Е.А.</t>
  </si>
  <si>
    <t>02.04.2013</t>
  </si>
  <si>
    <t xml:space="preserve">1307  </t>
  </si>
  <si>
    <t xml:space="preserve">22035  </t>
  </si>
  <si>
    <t xml:space="preserve">24.01.2014  </t>
  </si>
  <si>
    <t>Григорьева Н.В.</t>
  </si>
  <si>
    <t>Пашков В.М.</t>
  </si>
  <si>
    <t>Ковальчук Ю.А.</t>
  </si>
  <si>
    <t xml:space="preserve">22051  </t>
  </si>
  <si>
    <t xml:space="preserve">3689  </t>
  </si>
  <si>
    <t xml:space="preserve">22080  </t>
  </si>
  <si>
    <t xml:space="preserve">22.01.2014  </t>
  </si>
  <si>
    <t xml:space="preserve">4849  </t>
  </si>
  <si>
    <t>Позолотина С.А.</t>
  </si>
  <si>
    <t xml:space="preserve">22106  </t>
  </si>
  <si>
    <t xml:space="preserve">28.01.2014  </t>
  </si>
  <si>
    <t xml:space="preserve">359  </t>
  </si>
  <si>
    <t>30.04.2013</t>
  </si>
  <si>
    <t>22.05.2013</t>
  </si>
  <si>
    <t xml:space="preserve">ООО ПРОЕКТ-12  </t>
  </si>
  <si>
    <t xml:space="preserve">22182  </t>
  </si>
  <si>
    <t xml:space="preserve">30.01.2014  </t>
  </si>
  <si>
    <t xml:space="preserve">1015  </t>
  </si>
  <si>
    <t>Манукян В.И.</t>
  </si>
  <si>
    <t xml:space="preserve">22316  </t>
  </si>
  <si>
    <t xml:space="preserve">07.02.2014  </t>
  </si>
  <si>
    <t xml:space="preserve">3298  </t>
  </si>
  <si>
    <t xml:space="preserve">22328  </t>
  </si>
  <si>
    <t xml:space="preserve">11.02.2014  </t>
  </si>
  <si>
    <t xml:space="preserve">812  </t>
  </si>
  <si>
    <t>Зайченко В.Н.</t>
  </si>
  <si>
    <t xml:space="preserve">658  </t>
  </si>
  <si>
    <t>08.05.2013</t>
  </si>
  <si>
    <t>Зиновьева Л.А.</t>
  </si>
  <si>
    <t xml:space="preserve">22342  </t>
  </si>
  <si>
    <t>11.02.2014  20.06.2014</t>
  </si>
  <si>
    <t xml:space="preserve">22346  </t>
  </si>
  <si>
    <t xml:space="preserve">586  </t>
  </si>
  <si>
    <t>22346  27153</t>
  </si>
  <si>
    <t>11.02.2014  28.10.2014</t>
  </si>
  <si>
    <t>Низамутдинов Д.Н.</t>
  </si>
  <si>
    <t>Искандаров В.В.</t>
  </si>
  <si>
    <t>24.06.2013</t>
  </si>
  <si>
    <t xml:space="preserve">22409  </t>
  </si>
  <si>
    <t xml:space="preserve">12.02.2014  </t>
  </si>
  <si>
    <t xml:space="preserve">2561  </t>
  </si>
  <si>
    <t>19.06.2013</t>
  </si>
  <si>
    <t>ОАО "ВымпелКом"</t>
  </si>
  <si>
    <t xml:space="preserve">22424  </t>
  </si>
  <si>
    <t xml:space="preserve">13.02.2014  </t>
  </si>
  <si>
    <t xml:space="preserve">5943  </t>
  </si>
  <si>
    <t>22463  24240</t>
  </si>
  <si>
    <t>11.02.2014  02.06.2014</t>
  </si>
  <si>
    <t xml:space="preserve">22463  </t>
  </si>
  <si>
    <t xml:space="preserve">1150  </t>
  </si>
  <si>
    <t>11.04.2013</t>
  </si>
  <si>
    <t>Бикжанов С.С.</t>
  </si>
  <si>
    <t xml:space="preserve">22490  </t>
  </si>
  <si>
    <t xml:space="preserve">21.02.2014  </t>
  </si>
  <si>
    <t xml:space="preserve">2084  </t>
  </si>
  <si>
    <t>Зоирова Ш.Д.</t>
  </si>
  <si>
    <t>Александров О.В.</t>
  </si>
  <si>
    <t xml:space="preserve">22572  </t>
  </si>
  <si>
    <t xml:space="preserve">411  </t>
  </si>
  <si>
    <t xml:space="preserve">5147  </t>
  </si>
  <si>
    <t>22624  19896</t>
  </si>
  <si>
    <t>20.02.2014  15.10.2013</t>
  </si>
  <si>
    <t>Чернядьев В.В.</t>
  </si>
  <si>
    <t>Филатов В.Г.</t>
  </si>
  <si>
    <t xml:space="preserve">22625  </t>
  </si>
  <si>
    <t xml:space="preserve">26.02.2014  </t>
  </si>
  <si>
    <t xml:space="preserve">3482  </t>
  </si>
  <si>
    <t>16.08.2013</t>
  </si>
  <si>
    <t>21.08.2013</t>
  </si>
  <si>
    <t xml:space="preserve">22701  </t>
  </si>
  <si>
    <t xml:space="preserve">28.02.2014  </t>
  </si>
  <si>
    <t xml:space="preserve">4723  </t>
  </si>
  <si>
    <t>13.11.2012</t>
  </si>
  <si>
    <t>ООО ЭлектроСтрой  
ООО ЭлектроСтрой</t>
  </si>
  <si>
    <t>14.06.2013</t>
  </si>
  <si>
    <t>Заболотнев А.Н.</t>
  </si>
  <si>
    <t>28.08.2012</t>
  </si>
  <si>
    <t>Крылович В.В.</t>
  </si>
  <si>
    <t xml:space="preserve">22761  </t>
  </si>
  <si>
    <t xml:space="preserve">3759  </t>
  </si>
  <si>
    <t>Хасанова Г.М.</t>
  </si>
  <si>
    <t xml:space="preserve">22836  </t>
  </si>
  <si>
    <t xml:space="preserve">13.03.2014  </t>
  </si>
  <si>
    <t xml:space="preserve">5549  </t>
  </si>
  <si>
    <t>Буторин Д.С.</t>
  </si>
  <si>
    <t xml:space="preserve">22877  </t>
  </si>
  <si>
    <t xml:space="preserve">5256  </t>
  </si>
  <si>
    <t xml:space="preserve">22882  </t>
  </si>
  <si>
    <t xml:space="preserve">3840  </t>
  </si>
  <si>
    <t xml:space="preserve">22965  </t>
  </si>
  <si>
    <t xml:space="preserve">14.03.2014  </t>
  </si>
  <si>
    <t xml:space="preserve">3879  </t>
  </si>
  <si>
    <t>Петухов А.В.</t>
  </si>
  <si>
    <t xml:space="preserve">18.03.2014  </t>
  </si>
  <si>
    <t xml:space="preserve">23253  </t>
  </si>
  <si>
    <t xml:space="preserve">30.03.2014  </t>
  </si>
  <si>
    <t xml:space="preserve">3912  </t>
  </si>
  <si>
    <t xml:space="preserve">23273  </t>
  </si>
  <si>
    <t xml:space="preserve">04.04.2014  </t>
  </si>
  <si>
    <t xml:space="preserve">4479  </t>
  </si>
  <si>
    <t>02.05.2012</t>
  </si>
  <si>
    <t xml:space="preserve">09.04.2014  </t>
  </si>
  <si>
    <t xml:space="preserve">6252  </t>
  </si>
  <si>
    <t>11.06.2013</t>
  </si>
  <si>
    <t xml:space="preserve">23679  </t>
  </si>
  <si>
    <t xml:space="preserve">12.05.2014  </t>
  </si>
  <si>
    <t xml:space="preserve">4842  </t>
  </si>
  <si>
    <t>17.06.2013</t>
  </si>
  <si>
    <t xml:space="preserve">6100022252  </t>
  </si>
  <si>
    <t xml:space="preserve">06.02.2014  </t>
  </si>
  <si>
    <t xml:space="preserve">6100022311  </t>
  </si>
  <si>
    <t>03.04.2013</t>
  </si>
  <si>
    <t>6100022311  23680</t>
  </si>
  <si>
    <t>10.02.2014  08.05.2014</t>
  </si>
  <si>
    <t xml:space="preserve">6100022410  </t>
  </si>
  <si>
    <t>6100022410  24237</t>
  </si>
  <si>
    <t>Зайцева Г.П.</t>
  </si>
  <si>
    <t xml:space="preserve">ООО "ЭлектроСтрой"  
ООО "СпецПромСервис" </t>
  </si>
  <si>
    <t>05.06.2013</t>
  </si>
  <si>
    <t xml:space="preserve">6100022587  </t>
  </si>
  <si>
    <t xml:space="preserve">17.02.2014  </t>
  </si>
  <si>
    <t xml:space="preserve">6100022605  </t>
  </si>
  <si>
    <t xml:space="preserve">25.02.2014  </t>
  </si>
  <si>
    <t>Казыев Д.Р.</t>
  </si>
  <si>
    <t>Попов С.В.</t>
  </si>
  <si>
    <t xml:space="preserve">ПТ "ЗАО ЧАПЭиК"  </t>
  </si>
  <si>
    <t xml:space="preserve">4460  </t>
  </si>
  <si>
    <t xml:space="preserve">ООО "ЭлектроСтрой"  
ООО ПКП "ФинСтройИнвест" </t>
  </si>
  <si>
    <t>6100022647  24121</t>
  </si>
  <si>
    <t>28.02.2014  30.05.2014</t>
  </si>
  <si>
    <t>Воробьев Ю.А.</t>
  </si>
  <si>
    <t>Городилов А.И.</t>
  </si>
  <si>
    <t>6100022647  24326</t>
  </si>
  <si>
    <t>28.07.2013</t>
  </si>
  <si>
    <t>6100022705  27184</t>
  </si>
  <si>
    <t>28.02.2014  06.11.2014</t>
  </si>
  <si>
    <t xml:space="preserve">6100022705  </t>
  </si>
  <si>
    <t xml:space="preserve">6100022761  </t>
  </si>
  <si>
    <t xml:space="preserve">6100022827  </t>
  </si>
  <si>
    <t>6100022827  24494</t>
  </si>
  <si>
    <t>Федоров С.О.</t>
  </si>
  <si>
    <t>Совет прихода Святой троицы с. Шемаха</t>
  </si>
  <si>
    <t>Голоднев И.В.</t>
  </si>
  <si>
    <t>6100022827  24426</t>
  </si>
  <si>
    <t>05.03.2014  06.06.2014</t>
  </si>
  <si>
    <t>26.08.2013</t>
  </si>
  <si>
    <t>6100022827  24490</t>
  </si>
  <si>
    <t>05.03.2014   09.06.2014</t>
  </si>
  <si>
    <t>6100022827  24493</t>
  </si>
  <si>
    <t xml:space="preserve">6100022830  </t>
  </si>
  <si>
    <t>6100022967  24761</t>
  </si>
  <si>
    <t>Гудкова О.В.</t>
  </si>
  <si>
    <t>Кускова М.Г.</t>
  </si>
  <si>
    <t>24.05.2013</t>
  </si>
  <si>
    <t xml:space="preserve">6100022972  </t>
  </si>
  <si>
    <t xml:space="preserve">ООО "ЕЭЛС"  </t>
  </si>
  <si>
    <t xml:space="preserve">25.03.2014  </t>
  </si>
  <si>
    <t xml:space="preserve">6100023252  </t>
  </si>
  <si>
    <t>6100023378  23668</t>
  </si>
  <si>
    <t>09.04.2014  08.05.2014</t>
  </si>
  <si>
    <t>Евгасов Ф.Х.</t>
  </si>
  <si>
    <t xml:space="preserve">ООО "РЗК"  </t>
  </si>
  <si>
    <t xml:space="preserve">6100023378  </t>
  </si>
  <si>
    <t xml:space="preserve">6100023638  </t>
  </si>
  <si>
    <t xml:space="preserve">30.04.2014  </t>
  </si>
  <si>
    <t>6100023666  21812</t>
  </si>
  <si>
    <t>08.05.2014  27.12.2013</t>
  </si>
  <si>
    <t xml:space="preserve">08.05.2014  </t>
  </si>
  <si>
    <t>6100023672  21812</t>
  </si>
  <si>
    <t>6100024400  21964</t>
  </si>
  <si>
    <t>02.06.2014  30.12.2013</t>
  </si>
  <si>
    <t>6100024400  5825</t>
  </si>
  <si>
    <t>02.06.2014  14.03.2014</t>
  </si>
  <si>
    <t>Каслинское ПО</t>
  </si>
  <si>
    <t xml:space="preserve">ООО "Энергоучет-комплект  </t>
  </si>
  <si>
    <t xml:space="preserve">06.06.2014  </t>
  </si>
  <si>
    <t>Козыбаева Л.А.</t>
  </si>
  <si>
    <t>ООО "ЭлектроСтрой"  
ООО "ЭлектроСтрой"</t>
  </si>
  <si>
    <t xml:space="preserve"> ООО "ЭлектроСтрой"   100004152  </t>
  </si>
  <si>
    <t>Тагиров С.С.</t>
  </si>
  <si>
    <t xml:space="preserve">21964  </t>
  </si>
  <si>
    <t xml:space="preserve">  16371</t>
  </si>
  <si>
    <t>Шульгин В.Е.</t>
  </si>
  <si>
    <t xml:space="preserve">  22035</t>
  </si>
  <si>
    <t xml:space="preserve">  24.01.2014</t>
  </si>
  <si>
    <t xml:space="preserve">  1307</t>
  </si>
  <si>
    <t>Луганский Е.В.</t>
  </si>
  <si>
    <t xml:space="preserve">  22182</t>
  </si>
  <si>
    <t xml:space="preserve">  30.01.2014</t>
  </si>
  <si>
    <t xml:space="preserve">  1015</t>
  </si>
  <si>
    <t xml:space="preserve">  22316</t>
  </si>
  <si>
    <t xml:space="preserve">  07.02.2014</t>
  </si>
  <si>
    <t xml:space="preserve">  3298</t>
  </si>
  <si>
    <t xml:space="preserve">  11.02.2014</t>
  </si>
  <si>
    <t xml:space="preserve">  22346</t>
  </si>
  <si>
    <t xml:space="preserve">  586</t>
  </si>
  <si>
    <t>Садритдинова Д.Х.</t>
  </si>
  <si>
    <t xml:space="preserve">  22463</t>
  </si>
  <si>
    <t xml:space="preserve">  1150</t>
  </si>
  <si>
    <t xml:space="preserve">  22490</t>
  </si>
  <si>
    <t xml:space="preserve">  21.02.2014</t>
  </si>
  <si>
    <t xml:space="preserve">  2084</t>
  </si>
  <si>
    <t xml:space="preserve">  22572</t>
  </si>
  <si>
    <t xml:space="preserve">  411</t>
  </si>
  <si>
    <t>31.07.2013</t>
  </si>
  <si>
    <t xml:space="preserve">  22761</t>
  </si>
  <si>
    <t xml:space="preserve">  28.02.2014</t>
  </si>
  <si>
    <t xml:space="preserve">  3759</t>
  </si>
  <si>
    <t>Шафигин Р.Н.</t>
  </si>
  <si>
    <t>Гумеров Д.Д.</t>
  </si>
  <si>
    <t xml:space="preserve">  6100022252</t>
  </si>
  <si>
    <t xml:space="preserve">  06.02.2014</t>
  </si>
  <si>
    <t xml:space="preserve">  6100022311</t>
  </si>
  <si>
    <t>Ашмарина А.Н.</t>
  </si>
  <si>
    <t xml:space="preserve">  6100022647</t>
  </si>
  <si>
    <t>Щелконогов А.М.</t>
  </si>
  <si>
    <t xml:space="preserve">  6100022705</t>
  </si>
  <si>
    <t>Мухамедьяров М.Р.</t>
  </si>
  <si>
    <t xml:space="preserve">  6100022827</t>
  </si>
  <si>
    <t xml:space="preserve">  05.03.2014</t>
  </si>
  <si>
    <t xml:space="preserve">  6100022834</t>
  </si>
  <si>
    <t xml:space="preserve">  6100022846</t>
  </si>
  <si>
    <t xml:space="preserve">  10.03.2014</t>
  </si>
  <si>
    <t>Михайлов А.С.</t>
  </si>
  <si>
    <t xml:space="preserve">  14.03.2014</t>
  </si>
  <si>
    <t xml:space="preserve">  6100022970</t>
  </si>
  <si>
    <t xml:space="preserve">  18.03.2014</t>
  </si>
  <si>
    <t>Шушков В.В.</t>
  </si>
  <si>
    <t xml:space="preserve">  6100022972</t>
  </si>
  <si>
    <t xml:space="preserve">  6100022974</t>
  </si>
  <si>
    <t xml:space="preserve">  6100023150</t>
  </si>
  <si>
    <t xml:space="preserve">  21.03.2014</t>
  </si>
  <si>
    <t xml:space="preserve">  6100023654</t>
  </si>
  <si>
    <t xml:space="preserve">  29.04.2014</t>
  </si>
  <si>
    <t>Зайнуллин З.Н.</t>
  </si>
  <si>
    <t>Мишарин А.Г.</t>
  </si>
  <si>
    <t xml:space="preserve">  6100023702</t>
  </si>
  <si>
    <t xml:space="preserve">  12.05.2014</t>
  </si>
  <si>
    <t xml:space="preserve">  14.05.2014</t>
  </si>
  <si>
    <t xml:space="preserve">  6100023915</t>
  </si>
  <si>
    <t xml:space="preserve">  6100023925</t>
  </si>
  <si>
    <t>Каширин О.Ю.</t>
  </si>
  <si>
    <t xml:space="preserve">  6100024400</t>
  </si>
  <si>
    <t xml:space="preserve">  14.11.2014</t>
  </si>
  <si>
    <t xml:space="preserve">  6100027445</t>
  </si>
  <si>
    <t xml:space="preserve">  6100027502</t>
  </si>
  <si>
    <t xml:space="preserve">  17.11.2014</t>
  </si>
  <si>
    <t>Черниязов Э.Б.</t>
  </si>
  <si>
    <t>Фетищева О.Д.</t>
  </si>
  <si>
    <t xml:space="preserve">  6100027722</t>
  </si>
  <si>
    <t xml:space="preserve">  6100027758</t>
  </si>
  <si>
    <t xml:space="preserve">  05.12.2014</t>
  </si>
  <si>
    <t xml:space="preserve">  6100028130</t>
  </si>
  <si>
    <t xml:space="preserve">  23.12.2014</t>
  </si>
  <si>
    <t xml:space="preserve">  6100028310</t>
  </si>
  <si>
    <t xml:space="preserve">  09.01.2015</t>
  </si>
  <si>
    <t xml:space="preserve">  27.12.2013</t>
  </si>
  <si>
    <t xml:space="preserve">  1232</t>
  </si>
  <si>
    <t>Гавриш В.В.</t>
  </si>
  <si>
    <t>Пряхин А.А.</t>
  </si>
  <si>
    <t>Кунакильдина Л.Е.</t>
  </si>
  <si>
    <t>Аджемян А.С.</t>
  </si>
  <si>
    <t xml:space="preserve">6000007976  </t>
  </si>
  <si>
    <t xml:space="preserve">291  </t>
  </si>
  <si>
    <t>Бондаренко А.В.</t>
  </si>
  <si>
    <t>72</t>
  </si>
  <si>
    <t xml:space="preserve">6000008409  </t>
  </si>
  <si>
    <t xml:space="preserve">18.02.2014  </t>
  </si>
  <si>
    <t xml:space="preserve">556  </t>
  </si>
  <si>
    <t xml:space="preserve">ООО ПКП "ФинСтройИнвест"  </t>
  </si>
  <si>
    <t xml:space="preserve">6000008482  </t>
  </si>
  <si>
    <t xml:space="preserve">293  </t>
  </si>
  <si>
    <t xml:space="preserve">6000008572  </t>
  </si>
  <si>
    <t xml:space="preserve">84  </t>
  </si>
  <si>
    <t xml:space="preserve">6000008645  </t>
  </si>
  <si>
    <t xml:space="preserve">14.04.2014  </t>
  </si>
  <si>
    <t xml:space="preserve">6000009035  </t>
  </si>
  <si>
    <t xml:space="preserve">09.07.2014  </t>
  </si>
  <si>
    <t xml:space="preserve">142  </t>
  </si>
  <si>
    <t>Кухарская Г.А.</t>
  </si>
  <si>
    <t xml:space="preserve">01.08.2014  </t>
  </si>
  <si>
    <t>ИП Иванов О.В.</t>
  </si>
  <si>
    <t xml:space="preserve">6000009753  </t>
  </si>
  <si>
    <t xml:space="preserve">24.10.2014  </t>
  </si>
  <si>
    <t xml:space="preserve">693  </t>
  </si>
  <si>
    <t>ООО "СтройСтандарт"</t>
  </si>
  <si>
    <t xml:space="preserve">27.06.2014  </t>
  </si>
  <si>
    <t>Григоренко С.В.</t>
  </si>
  <si>
    <t>ООО "Городской Сад"</t>
  </si>
  <si>
    <t xml:space="preserve">  6000009094</t>
  </si>
  <si>
    <t xml:space="preserve">  14.07.2014</t>
  </si>
  <si>
    <t xml:space="preserve">  128</t>
  </si>
  <si>
    <t>ИП Кузьмин С.А.</t>
  </si>
  <si>
    <t>ЗАО "Альянс-Проф"</t>
  </si>
  <si>
    <t>Реестр объектов реконструкции технологического присоединения, в т.ч. льготной категории заявителей ИПР 2014г. филиала ОАО «МРСК Урала» – «Челябэнерго»,
 выполненных за счёт источника, включённого в тариф на оказание услуг по передаче электрической энергии</t>
  </si>
  <si>
    <t>.</t>
  </si>
  <si>
    <t>Подряд ЗЭС</t>
  </si>
  <si>
    <t>Реконструкция ЛЭП-0,4кВ пос.Березовый, реконструкция ТП</t>
  </si>
  <si>
    <t>Обосновывающие материалы по ТП_2014/ЗЭС/Реконструкция/Подряд/Подряд_001</t>
  </si>
  <si>
    <t>Реконструкция ВЛ-0,4кВ от ТП-1 до ул.Еловой, 4 (инв. №80074): Челябинская обл., г.Катав-Ивановск</t>
  </si>
  <si>
    <t>Обосновывающие материалы по ТП_2014/ЗЭС/Реконструкция/Подряд/Подряд_002</t>
  </si>
  <si>
    <t>Реконструкция ВЛ-0,4 кВ от КТПН №81</t>
  </si>
  <si>
    <t xml:space="preserve">406  </t>
  </si>
  <si>
    <t>Цыганов С.Н.</t>
  </si>
  <si>
    <t>Обосновывающие материалы по ТП_2014/ЗЭС/Реконструкция/Подряд/Подряд_003</t>
  </si>
  <si>
    <t>Реконструкция ВЛ-0,4 кВ от ТП-361П</t>
  </si>
  <si>
    <t>Кудряшова Л.П.</t>
  </si>
  <si>
    <t>Реконструкция Высоковольтного оборудования ЗРУ-6 кВ (инв. 78053)</t>
  </si>
  <si>
    <t xml:space="preserve">6200006679  </t>
  </si>
  <si>
    <t xml:space="preserve">657  </t>
  </si>
  <si>
    <t>ЗАО "Никс"</t>
  </si>
  <si>
    <t>Обосновывающие материалы по ТП_2014/ЗЭС/Реконструкция/Подряд/Подряд_004</t>
  </si>
  <si>
    <t>Реконструкция ячейки №305 3С 6кВ ПС Город-2 110/6 кВ</t>
  </si>
  <si>
    <t xml:space="preserve">6200007285  </t>
  </si>
  <si>
    <t xml:space="preserve">20.10.2014  </t>
  </si>
  <si>
    <t xml:space="preserve">80  </t>
  </si>
  <si>
    <t>5843</t>
  </si>
  <si>
    <t>05.05.2014</t>
  </si>
  <si>
    <t>ООО АЭС Инвест</t>
  </si>
  <si>
    <t>Обосновывающие материалы по ТП_2014/ЗЭС/Реконструкция/Подряд/Подряд_005</t>
  </si>
  <si>
    <t>Реконструкция "МТП-35 Матросова п.Матросова, у дома № 7" (инв. № 80020): Челяб.обл., г. Юрюзань</t>
  </si>
  <si>
    <t>ООО "СПС"</t>
  </si>
  <si>
    <t>2013-5690</t>
  </si>
  <si>
    <t>0816</t>
  </si>
  <si>
    <t>Шлемова В.В.</t>
  </si>
  <si>
    <t>Обосновывающие материалы по ТП_2014/ЗЭС/Реконструкция/Подряд/Подряд_006</t>
  </si>
  <si>
    <t>Реконструкция трансформаторной подстанции КТП № 178 (инв. №79671) (ТП № 178). Челяб.обл., Ашинский р-н, п.Ук</t>
  </si>
  <si>
    <t xml:space="preserve">230  </t>
  </si>
  <si>
    <t>Обосновывающие материалы по ТП_2014/ЗЭС/Реконструкция/Подряд/Подряд_007</t>
  </si>
  <si>
    <t>Реконструкция "Трансформаторная подстанция КТП-166 с.Серпиевка" (инв.№76283):Челяб.обл., Катав-Ивановский р-он., с.Серпиевка</t>
  </si>
  <si>
    <t xml:space="preserve">  700</t>
  </si>
  <si>
    <t>Обосновывающие материалы по ТП_2014/ЗЭС/Реконструкция/Хозспособ/ХС_001</t>
  </si>
  <si>
    <t>Реконструкция "Нежилого здания - трансформаторная подстанция №ЦРП" (инв. №80914): г.Куса</t>
  </si>
  <si>
    <t>ООО "Проектные энергетические системы"</t>
  </si>
  <si>
    <t xml:space="preserve">  6200006310</t>
  </si>
  <si>
    <t xml:space="preserve">  01.04.2014</t>
  </si>
  <si>
    <t xml:space="preserve">  509</t>
  </si>
  <si>
    <t>ООО "Контракт"</t>
  </si>
  <si>
    <t>Обосновывающие материалы по ТП_2014/ЗЭС/Реконструкция/Хозспособ/ХС_002</t>
  </si>
  <si>
    <t>Реконструкция "ВЛ-0,4кВ Ашинский район, п.Ук" (инв. №79677): Челяб.обл., Ашинский р-он, п.Ук</t>
  </si>
  <si>
    <t xml:space="preserve">  870</t>
  </si>
  <si>
    <t>Обосновывающие материалы по ТП_2014/ЗЭС/Реконструкция/Хозспособ/ХС_003</t>
  </si>
  <si>
    <t>Реконструкция "ВЛ-0,4кВ Ашинский р-он, п.Ук" (инв. №79677): Челяб.обл., Ашинский р-он, п.Ук</t>
  </si>
  <si>
    <t>Реконструкция "ТП-Сибирка ЛЭП-0,4кВ пос.Сибирка" (ив. №88237): г.Сатка, п.Сибирка</t>
  </si>
  <si>
    <t>Реконструкция ЛЭП-0,4 кВ с.Крыжановка</t>
  </si>
  <si>
    <t>ИП Исмагулов А.Т.</t>
  </si>
  <si>
    <t>Обосновывающие материалы по ТП_2014/ЗЭС/Реконструкция/Хозспособ/ХС_004</t>
  </si>
  <si>
    <t>Реконструкция ЛЭП-0,4 кВ с.Десятилетие</t>
  </si>
  <si>
    <t>07.02.2014</t>
  </si>
  <si>
    <t>Шахматов А.Ю.</t>
  </si>
  <si>
    <t>Реконструкция ВЛ-0,4 кВ от ТП-13 до ул.8 марта, 46 (инв. №80089), Челябинская область, г.Катав-Ивановск</t>
  </si>
  <si>
    <t>11.02.2014</t>
  </si>
  <si>
    <t>Решетова И.И.</t>
  </si>
  <si>
    <t>Реконструкция ЛЭП-0,4 кВ с.Уйское(инв. №76429), Челябинская область, с. Уйское</t>
  </si>
  <si>
    <t>Шеметова Г.А.</t>
  </si>
  <si>
    <t>Реконструкция ЛЭП-0,4 кВ с.Медведево</t>
  </si>
  <si>
    <t>Чубатюк А.Ю.</t>
  </si>
  <si>
    <t>Реконструкция оборудования ТП №190, 3 м/р-н (инв. № 79110): Челябинская область, г.Златоуст</t>
  </si>
  <si>
    <t>Лукьянова А.М.</t>
  </si>
  <si>
    <t>Реконструкция ВЛ-0,4 кВ №4 на опоре №63</t>
  </si>
  <si>
    <t>17.03.2014</t>
  </si>
  <si>
    <t>Москвина И. И.</t>
  </si>
  <si>
    <t>Реконструкция "Оборудования ТП№267, Интернат №30"  (инв. №79142).  Челябинская область, г.Златоуст, п.Айски</t>
  </si>
  <si>
    <t>ЗАО "РОСИНВЕСТ-Проект"</t>
  </si>
  <si>
    <t>Обосновывающие материалы по ТП_2014/ЗЭС/Реконструкция/Хозспособ/ХС_005</t>
  </si>
  <si>
    <t>Реконструкция "Участка воздушной линии 6 кВ ТП №39-ТП №17 на п/ст "Кусинские печи"" (инв. №81049). Кусинский р-н, п. Кусинские печи</t>
  </si>
  <si>
    <t xml:space="preserve">  553</t>
  </si>
  <si>
    <t>26.03.2014</t>
  </si>
  <si>
    <t>Истомин А.А.</t>
  </si>
  <si>
    <t>Обосновывающие материалы по ТП_2014/ЗЭС/Реконструкция/Хозспособ/ХС_006</t>
  </si>
  <si>
    <t>Отпайка ВЛИ-0,4кВ от опоры №18 ВЛ-0,4 кВ</t>
  </si>
  <si>
    <t>03.04.2014</t>
  </si>
  <si>
    <t>ИП Колотаева Е.Р.</t>
  </si>
  <si>
    <t>Реконструкция ВЛ-0,4кВ №1 от опоры №6 от ТП №503: Челяб.обл., Чебаркульский р-он., с.Непряхино</t>
  </si>
  <si>
    <t>ООО СпецПромСервис</t>
  </si>
  <si>
    <t>Обосновывающие материалы по ТП_2014/ЗЭС/Реконструкция/Хозспособ/ХС_007</t>
  </si>
  <si>
    <t>Реконструкция ВЛИ-0,4кВ от РУ-0,4кВ гр.№4 ТП №281: Челябинская область, Чебаркульский район, с. Кундравы</t>
  </si>
  <si>
    <t>Фамбулов А.В.</t>
  </si>
  <si>
    <t>Реконструкция "ЛЭП-0,4кВ, с.Сарафаново" (инв. №77451): Челяб.обл., Чебаркульский р-он., с.Сарафаново</t>
  </si>
  <si>
    <t>Реконструкция "ЛЭП-0,4кВ с.Сарафаново"</t>
  </si>
  <si>
    <t>Реконструкция "ЛЭП-0,4кВ пос. Малково"</t>
  </si>
  <si>
    <t>Реконструкция "Устройства распределительного 6 кВ КСО-2УМ ПС 13"" (инв. №80370) (ячейка 6 кВ №50 ПС Степная 35/6). Челяб.обл., г.Сатка</t>
  </si>
  <si>
    <t>ЗАО "БИТ Морион инк"</t>
  </si>
  <si>
    <t>Обосновывающие материалы по ТП_2014/ЗЭС/Реконструкция/Хозспособ/ХС_008</t>
  </si>
  <si>
    <t>Реконструкция "ВЛИ-0,4кВ"(инв.№168725): Челяб.обл., Чебаркульский р-он, с.Непряхино</t>
  </si>
  <si>
    <t>Чайка М.А.</t>
  </si>
  <si>
    <t>Обосновывающие материалы по ТП_2014/ЗЭС/Реконструкция/Хозспособ/ХС_009</t>
  </si>
  <si>
    <t>Реконструкция "нежилое здание - закрытое распределительное устройство 6кВ до подстанции Западная" (инв. №79647) (ТП № 256). Челяб.обл., г.Сатка</t>
  </si>
  <si>
    <t>МАУ "САГУ"</t>
  </si>
  <si>
    <t>Обосновывающие материалы по ТП_2014/ЗЭС/Реконструкция/Хозспособ/ХС_010</t>
  </si>
  <si>
    <t>Реконструкция ПС Ларино. Челяб. обл., Уйский р-н, п.Речное</t>
  </si>
  <si>
    <t>Обосновывающие материалы по ТП_2014/ЗЭС/Реконструкция/Хозспособ/ХС_011</t>
  </si>
  <si>
    <t>Реконструкция ВЛ-0,4кВ №3 от ТП №30, опора №17: Челябинская обл., Чебаркульский р-он, с.Непряхино</t>
  </si>
  <si>
    <t>Сёмина Ю.С.</t>
  </si>
  <si>
    <t>Обосновывающие материалы по ТП_2014/ЗЭС/Реконструкция/Хозспособ/ХС_012</t>
  </si>
  <si>
    <t>Реконструкция ВЛ-0,4кВ №3 от ТП №27, опора №22: Челяб.обл., Чебаркульский район, д.В.Караси</t>
  </si>
  <si>
    <t>Ахметдинов Н.А.</t>
  </si>
  <si>
    <t>Обосновывающие материалы по ТП_2014/ЗЭС/Реконструкция/Хозспособ/ХС_013</t>
  </si>
  <si>
    <t>Реконструкция ВЛ-0,4кВ №1 от ТП №503, опора №3: Челяб.обл., Чебаркульский р-он, с.Непряхино</t>
  </si>
  <si>
    <t>Полторак А.А.</t>
  </si>
  <si>
    <t>Обосновывающие материалы по ТП_2014/ЗЭС/Реконструкция/Хозспособ/ХС_014</t>
  </si>
  <si>
    <t>Реконструкция "Шкафа 10кВ ячейки №11 типа К-12" (инв. №75613) и реконструкция "Оборудования ТП №40, кв. Медик, 3" (инв. №79174): Челябинская обл., г.Златоуст</t>
  </si>
  <si>
    <t>МБУ "КС"</t>
  </si>
  <si>
    <t>Обосновывающие материалы по ТП_2014/ЗЭС/Реконструкция/Хозспособ/ХС_015</t>
  </si>
  <si>
    <t>Реконструкция ВЛ-0,4кВ №1 от ТП №25, опора №33: Челяб.обл., Чебаркульский р-он, с.Непряхино</t>
  </si>
  <si>
    <t>Ленкевич Г.П.</t>
  </si>
  <si>
    <t>Обосновывающие материалы по ТП_2014/ЗЭС/Реконструкция/Хозспособ/ХС_016</t>
  </si>
  <si>
    <t>Реконструкция ВЛ-0,4кВ №1 от ТП №25, опора №35: Челяб.обл., Чебаркульский р-он, с.Непряхино</t>
  </si>
  <si>
    <t>Баймакова Е.В.</t>
  </si>
  <si>
    <t>Обосновывающие материалы по ТП_2014/ЗЭС/Реконструкция/Хозспособ/ХС_017</t>
  </si>
  <si>
    <t>Реконструкция "ВЛ-0,4кВ Меседа"</t>
  </si>
  <si>
    <t>Обосновывающие материалы по ТП_2014/ЗЭС/Реконструкция/Хозспособ/ХС_018</t>
  </si>
  <si>
    <t>Реконструкция ВЛ-0,4кВ №2 от ТП №308, опора №29: Челяб.обл., Чебаркульский район, п.Кумысный</t>
  </si>
  <si>
    <t>Обосновывающие материалы по ТП_2014/ЗЭС/Реконструкция/Хозспособ/ХС_019</t>
  </si>
  <si>
    <t>Реконструкция "Воздушная линия-0,4 кВ ТП №33 фидер ""Население лесхоза" (инв.№80976): Челяб.обл., г.Куса</t>
  </si>
  <si>
    <t>Обосновывающие материалы по ТП_2014/ЗЭС/Реконструкция/Хозспособ/ХС_020</t>
  </si>
  <si>
    <t>Реконструкция "Трансформатора  ТМ-180/6 №1 ТП №189" (инв. №78887): Челяб. обл., г.Златоуст</t>
  </si>
  <si>
    <t>СТЖ "Уреньга"</t>
  </si>
  <si>
    <t>Обосновывающие материалы по ТП_2014/ЗЭС/Реконструкция/Хозспособ/ХС_021</t>
  </si>
  <si>
    <t>Реконструкция ВЛ-0,4кВ №2 от ТП №308, опора №35: Челяб.обл., Чебаркульский район, п.Кумысный</t>
  </si>
  <si>
    <t>Егоров А.С.</t>
  </si>
  <si>
    <t>Обосновывающие материалы по ТП_2014/ЗЭС/Реконструкция/Хозспособ/ХС_022</t>
  </si>
  <si>
    <t>Агафонов Д.М.</t>
  </si>
  <si>
    <t>Обосновывающие материалы по ТП_2014/ЗЭС/Реконструкция/Хозспособ/ХС_023</t>
  </si>
  <si>
    <t>Реконструкция ВЛ-0,4кВ №1 от ТП №71, опора №31: Челяб.обл., Чебаркульский район, с.Кундравы</t>
  </si>
  <si>
    <t>Богомолова М.А.</t>
  </si>
  <si>
    <t>Обосновывающие материалы по ТП_2014/ЗЭС/Реконструкция/Хозспособ/ХС_024</t>
  </si>
  <si>
    <t>Реконструкция "Воздушной линии 0,4кВ ТП №20 фидер ул.Юбилейная " (инв.№81087): Челяб.обл., г.Куса</t>
  </si>
  <si>
    <t>Лысяков Ю.А.</t>
  </si>
  <si>
    <t>Обосновывающие материалы по ТП_2014/ЗЭС/Реконструкция/Хозспособ/ХС_025</t>
  </si>
  <si>
    <t>Реконструкция "Воздушной линии-0,4 кВ от п/ст 35/6 кВ "ММК" (ф. "Рабочий поселок") до ул. Лесная,Рабочая, Ключевая п.Уртюшка" (инв.№80695): Челябинская область, Кусинский р-н, с.Медведевка</t>
  </si>
  <si>
    <t>23.08.2012</t>
  </si>
  <si>
    <t>Русин А.В.</t>
  </si>
  <si>
    <t>Обосновывающие материалы по ТП_2014/ЗЭС/Реконструкция/Хозспособ/ХС_026</t>
  </si>
  <si>
    <t>Реконструкция ВЛ-0,4кВ №2 от ТП №23, опора №25: Челяб.обл., Чебаркульский р-он, с.Непряхино</t>
  </si>
  <si>
    <t>Ботова Е.М.</t>
  </si>
  <si>
    <t>Обосновывающие материалы по ТП_2014/ЗЭС/Реконструкция/Хозспособ/ХС_027</t>
  </si>
  <si>
    <t>Реконструкция "МТП-43 Райпо, ул.Усть-Катавская, за стадионом" (инв. №80001): Челябинская обл., г.Катав-Ивановск</t>
  </si>
  <si>
    <t>ИП Емельянов С.П.</t>
  </si>
  <si>
    <t>Обосновывающие материалы по ТП_2014/ЗЭС/Реконструкция/Хозспособ/ХС_028</t>
  </si>
  <si>
    <t>Реконструкция "ВЛ-0,4кВ от ТП №41 до.ул.Заречной, 25; от ул.Заречной, 20 до ул.Речной, 5; от т.4 до гаражей"  (инв. № 80040): Челяб.обл., г.Катав-Ивановск</t>
  </si>
  <si>
    <t>Кодаевская Р.Х.</t>
  </si>
  <si>
    <t>Обосновывающие материалы по ТП_2014/ЗЭС/Реконструкция/Хозспособ/ХС_029</t>
  </si>
  <si>
    <t>Гильманов Р.З.</t>
  </si>
  <si>
    <t>Обосновывающие материалы по ТП_2014/ЗЭС/Реконструкция/Хозспособ/ХС_030</t>
  </si>
  <si>
    <t>Реконструкция ВЛ-0,4кВ №2 от ТП №22, опора №6: Челяб.обл., Чебаркульский район, с.Непряхино</t>
  </si>
  <si>
    <t>Буланова Е.О.</t>
  </si>
  <si>
    <t>Обосновывающие материалы по ТП_2014/ЗЭС/Реконструкция/Хозспособ/ХС_031</t>
  </si>
  <si>
    <t>Реконструкция «Оборудование ТП №90, территория горбольницы» (инв № 79188)6 г.Златоуст</t>
  </si>
  <si>
    <t>Обосновывающие материалы по ТП_2014/ЗЭС/Реконструкция/Хозспособ/ХС_032</t>
  </si>
  <si>
    <t>Реконструкция ВЛ-0,4кВ №1 от ТП №255, опора №2: Челяб. обл., Чебаркульский р-он., с.Непряхино</t>
  </si>
  <si>
    <t>Мастюкина Н.С.</t>
  </si>
  <si>
    <t>Обосновывающие материалы по ТП_2014/ЗЭС/Реконструкция/Хозспособ/ХС_033</t>
  </si>
  <si>
    <t>Реконструкция ВЛ-0,4кВ №3 от ТП №503, опора №12: Челяб.обл., Чебаркульский р-он., с.Непряхино</t>
  </si>
  <si>
    <t>Арешкин А.С.</t>
  </si>
  <si>
    <t>Обосновывающие материалы по ТП_2014/ЗЭС/Реконструкция/Хозспособ/ХС_034</t>
  </si>
  <si>
    <t xml:space="preserve">Реконструкция "ВЛ-0,4кВ Тюлюк" </t>
  </si>
  <si>
    <t>Мирошниченко А.В.</t>
  </si>
  <si>
    <t>Обосновывающие материалы по ТП_2014/ЗЭС/Реконструкция/Хозспособ/ХС_035</t>
  </si>
  <si>
    <t>Пекач С.П.</t>
  </si>
  <si>
    <t>Обосновывающие материалы по ТП_2014/ЗЭС/Реконструкция/Хозспособ/ХС_036</t>
  </si>
  <si>
    <t>Реконструкция "ВЛ-0,4кВ ул.Тараканова д.3 до д.35; от ТП №53 до ул. Тараканова, 37; от ТП №53 до ул. Тараканова, 83; ул.Тараканова 88 до д.138; ул.Ленина, 128 до ул.Тараканова, 138; ул.Тараканова, 145 до д.155, от д.42 до д.34; ул.Тараканова, 138 до ул.К.Маркса, 165" (инв. №80039): Челяб.обл., г.Катав-Ивановск</t>
  </si>
  <si>
    <t>ООО "Развитие"</t>
  </si>
  <si>
    <t>Обосновывающие материалы по ТП_2014/ЗЭС/Реконструкция/Хозспособ/ХС_037</t>
  </si>
  <si>
    <t>Реконструкция ВЛ-0,4кВ №1 от ТП №302, опора №11: Челяб.обл., Чебаркульский район, д.Нижние Караси</t>
  </si>
  <si>
    <t>Дряхлова Н.Г.</t>
  </si>
  <si>
    <t>Обосновывающие материалы по ТП_2014/ЗЭС/Реконструкция/Хозспособ/ХС_038</t>
  </si>
  <si>
    <t>Захарова Т.М.</t>
  </si>
  <si>
    <t>Обосновывающие материалы по ТП_2014/ЗЭС/Реконструкция/Хозспособ/ХС_039</t>
  </si>
  <si>
    <t>Реконструкция ВЛ-0,4кВ №3 от ТП №26 на опоре №7: Челяб.обл., Чебаркульский р-он, с.Непряхино</t>
  </si>
  <si>
    <t>Соснина В.Е.</t>
  </si>
  <si>
    <t>Обосновывающие материалы по ТП_2014/ЗЭС/Реконструкция/Хозспособ/ХС_040</t>
  </si>
  <si>
    <t>Реконструкция "ЛЭП-0,4кВ с.Ёлкино" (инв. №77988): Саткинский р-он., д.Сикиязтамак</t>
  </si>
  <si>
    <t>Махов М.А.</t>
  </si>
  <si>
    <t>Обосновывающие материалы по ТП_2014/ЗЭС/Реконструкция/Хозспособ/ХС_041</t>
  </si>
  <si>
    <t>Реконструкция "ЛЭП-0,4кВ, с.В.Караси" (инв. №77329): Чебаркульский р-он., д.Верхние Караси</t>
  </si>
  <si>
    <t>Соловьев В.Б.</t>
  </si>
  <si>
    <t>Обосновывающие материалы по ТП_2014/ЗЭС/Реконструкция/Хозспособ/ХС_042</t>
  </si>
  <si>
    <t>Реконструкция "ЛЭП-0,4кВ с.Ярославка"</t>
  </si>
  <si>
    <t>Маликов А.М.</t>
  </si>
  <si>
    <t>Обосновывающие материалы по ТП_2014/ЗЭС/Реконструкция/Хозспособ/ХС_043</t>
  </si>
  <si>
    <t>Реконструкция "ЛЭП-0,4кВ, с.Ярославка"</t>
  </si>
  <si>
    <t>Маликова А.Г.</t>
  </si>
  <si>
    <t>Обосновывающие материалы по ТП_2014/ЗЭС/Реконструкция/Хозспособ/ХС_044</t>
  </si>
  <si>
    <t>Реконструкция "Трансформатора ТМ-100/6 №1 ТП№264" (инв. №79001): Челяб.обл., г.Златоуст</t>
  </si>
  <si>
    <t>Обосновывающие материалы по ТП_2014/ЗЭС/Реконструкция/Хозспособ/ХС_045</t>
  </si>
  <si>
    <t>Реконструкция ВЛ-0,4кВ №2 от ТП №27 на опоре №22: Челяб.обл., Чебаркульский р-он., д.Верхние Караси</t>
  </si>
  <si>
    <t>Степанов Е.С.</t>
  </si>
  <si>
    <t>Обосновывающие материалы по ТП_2014/ЗЭС/Реконструкция/Хозспособ/ХС_046</t>
  </si>
  <si>
    <t>Реконструкция ВЛ-0,4кВ №1 от ТП №30 на опоре №40: Челяб.обл., Чебаркульский р-он, с.Непряхино</t>
  </si>
  <si>
    <t>Родюков А.В.</t>
  </si>
  <si>
    <t>Обосновывающие материалы по ТП_2014/ЗЭС/Реконструкция/Хозспособ/ХС_047</t>
  </si>
  <si>
    <t>Реконструкция "ВЛ-0,4кВ от ул.Революционной, 10 до ул.Рабочей, 16; ул.Рабочая от д. 2 до д.34" (инв. №80061): Челяб.обл., г.Катав-Ивановск</t>
  </si>
  <si>
    <t>Кузнецов С.И.</t>
  </si>
  <si>
    <t>Обосновывающие материалы по ТП_2014/ЗЭС/Реконструкция/Хозспособ/ХС_048</t>
  </si>
  <si>
    <t>Реконструкция ВЛ-0,4кВ №2 от ТП №41 на опоре №50: Челяб.обл., Чебаркульский р-он., с.Кундравы</t>
  </si>
  <si>
    <t>Дурманова М.Т.</t>
  </si>
  <si>
    <t>Обосновывающие материалы по ТП_2014/ЗЭС/Реконструкция/Хозспособ/ХС_049</t>
  </si>
  <si>
    <t>Реконструкция "ВЛ-0,4кВ отТП №41 до ул.Дачной , 2; от ул.Дачной, 12 до т.6; ул.Дачной, 20 до ул.Литейной, 14; ул.Морозова, 2б до д.26; ул.2-я Матросова, 20 до д.2 от д.22 до д.24; ул.Матросова от д.22 до д.2, от д.29 до д.47; от ул.Морозова, 26 до ул.2-ой Матросовой, 11" (инв. №80045): Челяб.обл., г.Катав-Ивановск</t>
  </si>
  <si>
    <t>Кочкин В.Н.</t>
  </si>
  <si>
    <t>Обосновывающие материалы по ТП_2014/ЗЭС/Реконструкция/Хозспособ/ХС_050</t>
  </si>
  <si>
    <t>Реконструкция "ЛЭП-0,4кВ с.Алексеевка" (инв. №78005): Челябинская обл., Саткинский р-он., д.Алексеевка</t>
  </si>
  <si>
    <t>Рыженкова Т.И.</t>
  </si>
  <si>
    <t>Обосновывающие материалы по ТП_2014/ЗЭС/Реконструкция/Хозспособ/ХС_051</t>
  </si>
  <si>
    <t>Реконструкция РУ-0,4кВ гр.№7 ТП №19: Челяб.обл., г.Златоуст</t>
  </si>
  <si>
    <t>10.07.2013</t>
  </si>
  <si>
    <t>ИП Накашидзе А.Х.</t>
  </si>
  <si>
    <t>Обосновывающие материалы по ТП_2014/ЗЭС/Реконструкция/Хозспособ/ХС_052</t>
  </si>
  <si>
    <t>Реконструкция "ЛЭП-0,4кВ с.Варламово" (инв. №77389): Челяб.обл., Чебяркульский р-он., с.Варламово</t>
  </si>
  <si>
    <t>Хайдуков В.А.</t>
  </si>
  <si>
    <t>Обосновывающие материалы по ТП_2014/ЗЭС/Реконструкция/Хозспособ/ХС_053</t>
  </si>
  <si>
    <t>Реконструкция ВЛ-0,4кВ №2 от ТП №212 на опоре №15: Челяб.обл., Уйский р-он, с.Уйское</t>
  </si>
  <si>
    <t>Обосновывающие материалы по ТП_2014/ЗЭС/Реконструкция/Хозспособ/ХС_054</t>
  </si>
  <si>
    <t>Реконструкция ВЛ-0,4кВ №3 от ТП №43 на опоре №7:  Челяб.обл., Чебаркульский р-он., с.Кундравы</t>
  </si>
  <si>
    <t>Мещеряков А.П.</t>
  </si>
  <si>
    <t>Обосновывающие материалы по ТП_2014/ЗЭС/Реконструкция/Хозспособ/ХС_055</t>
  </si>
  <si>
    <t>Реконструкция "ВЛ-0,4кВ от ТП №4 п.Ключи "Котелная быт"" (инв. №79725): Чебаркульский р-он., п.Ключи</t>
  </si>
  <si>
    <t>УЗО администрации Чебаркулского Муниципального района</t>
  </si>
  <si>
    <t>Обосновывающие материалы по ТП_2014/ЗЭС/Реконструкция/Хозспособ/ХС_056</t>
  </si>
  <si>
    <t>Реконструкция "ВЛИ-0,4кВ №4 от ТП №21" (инв. №182619): Челяб.обл., г.Юрюзань</t>
  </si>
  <si>
    <t>ООО "Гран-Пласт"</t>
  </si>
  <si>
    <t>Обосновывающие материалы по ТП_2014/ЗЭС/Реконструкция/Хозспособ/ХС_057</t>
  </si>
  <si>
    <t>Реконструкция ВЛ-0,4кВ ул.Чапаева, Дачная</t>
  </si>
  <si>
    <t>Королев А.П.</t>
  </si>
  <si>
    <t>Обосновывающие материалы по ТП_2014/ЗЭС/Реконструкция/Хозспособ/ХС_058</t>
  </si>
  <si>
    <t>Реконструкция ВЛ-0,4кВ №1 на опоре №29 от ТП №428: Чебаркульский р-он., с.Непряхино</t>
  </si>
  <si>
    <t>Петрова Н.Н.</t>
  </si>
  <si>
    <t>Обосновывающие материалы по ТП_2014/ЗЭС/Реконструкция/Хозспособ/ХС_059</t>
  </si>
  <si>
    <t>реконструкция "Трансформатор ТМ-630/6 №1 ТП №335" (инв. №78996): Челяб.обл., г.Златоуст</t>
  </si>
  <si>
    <t>Аракчеева Е.Ю.</t>
  </si>
  <si>
    <t>Обосновывающие материалы по ТП_2014/ЗЭС/Реконструкция/Хозспособ/ХС_060</t>
  </si>
  <si>
    <t>Реконструкция РУ-0,4кВ ТП №221: Челяб.обл., г.Златоуст</t>
  </si>
  <si>
    <t>ФГБУ "Национальный парк "Таганай""</t>
  </si>
  <si>
    <t>Обосновывающие материалы по ТП_2014/ЗЭС/Реконструкция/Хозспособ/ХС_061</t>
  </si>
  <si>
    <t>Реконструкция "ЛЭП-0,4кВ с.Ваняшкино" (инв. №77975): Челяб.обл., Саткинский р-он., р.п. Межевой</t>
  </si>
  <si>
    <t>Горбанюк Е.Ю.</t>
  </si>
  <si>
    <t>Обосновывающие материалы по ТП_2014/ЗЭС/Реконструкция/Хозспособ/ХС_062</t>
  </si>
  <si>
    <t>Реконструкция "Нежилого здания ТП №51" (инв. №90943): Челяб.обл., г.Сатка</t>
  </si>
  <si>
    <t>ИП Малухин А.А.</t>
  </si>
  <si>
    <t>Обосновывающие материалы по ТП_2014/ЗЭС/Реконструкция/Хозспособ/ХС_063</t>
  </si>
  <si>
    <t>Реконструкция "ЛЭП-0,4кВ с.Каскыново" (инв. №75492): Челяб.обл., Кусинский р-он., д.Каскыново</t>
  </si>
  <si>
    <t>Юсупов М.Ф.</t>
  </si>
  <si>
    <t>Обосновывающие материалы по ТП_2014/ЗЭС/Реконструкция/Хозспособ/ХС_064</t>
  </si>
  <si>
    <t>Реконструкция "Воздушной линии 0,4кВ</t>
  </si>
  <si>
    <t>Ермакова К.С.</t>
  </si>
  <si>
    <t>Обосновывающие материалы по ТП_2014/ЗЭС/Реконструкция/Хозспособ/ХС_065</t>
  </si>
  <si>
    <t>Реконструкция ВЛ-0,4кВ №4 на опоре №5 от ТП №23: Чебаркульский р-он., с.Непряхино</t>
  </si>
  <si>
    <t>Кутейников И.А.</t>
  </si>
  <si>
    <t>Обосновывающие материалы по ТП_2014/ЗЭС/Реконструкция/Хозспособ/ХС_066</t>
  </si>
  <si>
    <t>Реконструкция ВЛ-0,4кВ №1 от ТП №45 опора №22: Челяб.обл., Чебаркульский р-он., с.Кундравы</t>
  </si>
  <si>
    <t>Будагян А.Б.</t>
  </si>
  <si>
    <t>Обосновывающие материалы по ТП_2014/ЗЭС/Реконструкция/Хозспособ/ХС_067</t>
  </si>
  <si>
    <t xml:space="preserve">Реконструкция "ВЛ-0,4кВ Ашинский р-он., п.Ук" (инв. №79677): Ашинский р-он., п.Ук </t>
  </si>
  <si>
    <t>Обосновывающие материалы по ТП_2014/ЗЭС/Реконструкция/Хозспособ/ХС_068</t>
  </si>
  <si>
    <t>Реконструкция "Воздушной линии 0,4кВ пос.Тундуш" (инв. №79440): Челяб.обл., г.Златоуст, п.Тундуш</t>
  </si>
  <si>
    <t>Мухамадьяров В.А.</t>
  </si>
  <si>
    <t>Обосновывающие материалы по ТП_2014/ЗЭС/Реконструкция/Хозспособ/ХС_069</t>
  </si>
  <si>
    <t>Реконструкция ВЛ-0,4кВ №3 на опоре №14 от ТП №503: Чебаркульский р-он., с.Непряхино</t>
  </si>
  <si>
    <t>Максакова И.В.</t>
  </si>
  <si>
    <t>Обосновывающие материалы по ТП_2014/ЗЭС/Реконструкция/Хозспособ/ХС_070</t>
  </si>
  <si>
    <t>ВЛИ-0,4кВ от РУ-0,4кВ гр. №4 ТП №506: Чебаркульский район, с.Варламово</t>
  </si>
  <si>
    <t>ТД «Варламовская СХТ»</t>
  </si>
  <si>
    <t>Обосновывающие материалы по ТП_2014/ЗЭС/Реконструкция/Хозспособ/ХС_071</t>
  </si>
  <si>
    <t>Реконструкция "ЛЭП-0,4кВ с.Айлино" (инв. №77976): Саткинский р-он., с.Айлино</t>
  </si>
  <si>
    <t>Мальцева Г.А.</t>
  </si>
  <si>
    <t>Обосновывающие материалы по ТП_2014/ЗЭС/Реконструкция/Хозспособ/ХС_072</t>
  </si>
  <si>
    <t>Реконструкция "ВЛИ-0,4кВ от КТПН-255"</t>
  </si>
  <si>
    <t>Гидревич В.К.</t>
  </si>
  <si>
    <t>Обосновывающие материалы по ТП_2014/ЗЭС/Реконструкция/Хозспособ/ХС_073</t>
  </si>
  <si>
    <t>Реконструкция "Оборудования ТП №28, 3м/р-н, 11" (инв. №79143): г.Златоуст</t>
  </si>
  <si>
    <t>ИП Сурков Е.Ю.</t>
  </si>
  <si>
    <t>Обосновывающие материалы по ТП_2014/ЗЭС/Реконструкция/Хозспособ/ХС_074</t>
  </si>
  <si>
    <t>Реконструкция "ЛЭП-0,4кВ с.Бишкиль" (инв. №77287): Чебаркульский р-он., п.Бишкиль</t>
  </si>
  <si>
    <t>Фоминых Г.А.</t>
  </si>
  <si>
    <t>Обосновывающие материалы по ТП_2014/ЗЭС/Реконструкция/Хозспособ/ХС_075</t>
  </si>
  <si>
    <t>Реконструкция ВЛ-0,4кВ №3 на опоре №6 от ТП №98: Уйский р-он., с.Уйское</t>
  </si>
  <si>
    <t>ИП Ярина С.А.</t>
  </si>
  <si>
    <t>Обосновывающие материалы по ТП_2014/ЗЭС/Реконструкция/Хозспособ/ХС_076</t>
  </si>
  <si>
    <t>Реконструкция "Водушной линии 0,4кВ ТП №15 фидер ул.Литейная, Есенина" (инв. №80992): г.Куса</t>
  </si>
  <si>
    <t>Обосновывающие материалы по ТП_2014/ЗЭС/Реконструкция/Хозспособ/ХС_077</t>
  </si>
  <si>
    <t>Реконструкция "ЛЭП-0,4кВ с.Кундравы" (инв. №77297): Чебаркульский р-он., с.Кундравы</t>
  </si>
  <si>
    <t>Обосновывающие материалы по ТП_2014/ЗЭС/Реконструкция/Хозспособ/ХС_078</t>
  </si>
  <si>
    <t>Реконструкция "ЛЭП-0,4кВ, с.Уйское" (инв. №76429): Уйский р-он., с.Уйское</t>
  </si>
  <si>
    <t>Кашигин О.А.</t>
  </si>
  <si>
    <t>Обосновывающие материалы по ТП_2014/ЗЭС/Реконструкция/Хозспособ/ХС_079</t>
  </si>
  <si>
    <t>Реконструкция "Воздушная линия 0,4кВ КТПн №18 до ул.Кр.Горка 2-34, 1-33, Горького, Матросова" (инв. №80865): Кусинский р-он., р.п.Магнитка</t>
  </si>
  <si>
    <t>Старков К.С.</t>
  </si>
  <si>
    <t>Обосновывающие материалы по ТП_2014/ЗЭС/Реконструкция/Хозспособ/ХС_080</t>
  </si>
  <si>
    <t xml:space="preserve">Реконструкция "ВЛ-0,4кВ от ТП №54" (инр. №80418): Уйский р-он., п.Октябрьский54" </t>
  </si>
  <si>
    <t>Уткина Т.А.</t>
  </si>
  <si>
    <t>Обосновывающие материалы по ТП_2014/ЗЭС/Реконструкция/Хозспособ/ХС_081</t>
  </si>
  <si>
    <t>Реконструкция "ВЛ-0,4кВ Меседа" (инв. №80314): Катав-Ивановский р-он., с.Меседа</t>
  </si>
  <si>
    <t>Лысов А.Т.</t>
  </si>
  <si>
    <t>Обосновывающие материалы по ТП_2014/ЗЭС/Реконструкция/Хозспособ/ХС_082</t>
  </si>
  <si>
    <t>Реконструкция "ЛЭП-0,4 кВ с. Смородинка"</t>
  </si>
  <si>
    <t>6200005707</t>
  </si>
  <si>
    <t>08.10.2013</t>
  </si>
  <si>
    <t>Хафизов А.Р.</t>
  </si>
  <si>
    <t>Обосновывающие материалы по ТП_2014/ЗЭС/Реконструкция/Хозспособ/ХС_083</t>
  </si>
  <si>
    <t>Реконструкция РУ-0,4кВ ТП №108: г.Сатка</t>
  </si>
  <si>
    <t>ООО "Магсибтранс"</t>
  </si>
  <si>
    <t>Обосновывающие материалы по ТП_2014/ЗЭС/Реконструкция/Хозспособ/ХС_084</t>
  </si>
  <si>
    <t>Реконструкция "Воздушной линии 0,4кВ ТП №5 фидер ул.Спартак" (инв. №81082): г.Куса</t>
  </si>
  <si>
    <t>Пискунова В.В.</t>
  </si>
  <si>
    <t>Обосновывающие материалы по ТП_2014/ЗЭС/Реконструкция/Хозспособ/ХС_085</t>
  </si>
  <si>
    <t>Реконструкция ВЛ-0,4кВ №2 на опоре №23от ТП №23: Чебаркульский р-он., с.Непряхино</t>
  </si>
  <si>
    <t>31.10.2013</t>
  </si>
  <si>
    <t>Купцов В.П.</t>
  </si>
  <si>
    <t>Обосновывающие материалы по ТП_2014/ЗЭС/Реконструкция/Хозспособ/ХС_086</t>
  </si>
  <si>
    <t>Реконструкция "Воздушной линии 0,4кВ от опоры по ул.Суворова до ул.Лесная 7-14 с.Медведевка" (инв. №80700): Кусинский р-он., п.Уртюшка</t>
  </si>
  <si>
    <t>Дурегин К.А.</t>
  </si>
  <si>
    <t>Обосновывающие материалы по ТП_2014/ЗЭС/Реконструкция/Хозспособ/ХС_087</t>
  </si>
  <si>
    <t>Реконструкция "Воздушной линии 0,4кВ от ТП №492 до щита потребителя" (инв. №79887): г.Миасс, с.Устиново</t>
  </si>
  <si>
    <t>Стеняхин С.Н.,</t>
  </si>
  <si>
    <t>Обосновывающие материалы по ТП_2014/ЗЭС/Реконструкция/Хозспособ/ХС_088</t>
  </si>
  <si>
    <t>Реконструкция "ЛЭП-0,4кВ, с.Шахматово" (инв. №77398): Чебаркульский р-он., с.Шахматово</t>
  </si>
  <si>
    <t>Домовитова Н.Н.</t>
  </si>
  <si>
    <t>Обосновывающие материалы по ТП_2014/ЗЭС/Реконструкция/Хозспособ/ХС_089</t>
  </si>
  <si>
    <t>Реконструкция ВЛ-0,4кВ №5 на опоре №7 ТП №503: Чебаркульский р-он., с.Непряхино</t>
  </si>
  <si>
    <t>Лифенцов В.И.</t>
  </si>
  <si>
    <t>Обосновывающие материалы по ТП_2014/ЗЭС/Реконструкция/Хозспособ/ХС_090</t>
  </si>
  <si>
    <t>Реконструкция "ЛЭП-0,4кВ с.Серпиевка"</t>
  </si>
  <si>
    <t>Администрация Серпиевского с/п</t>
  </si>
  <si>
    <t>Обосновывающие материалы по ТП_2014/ЗЭС/Реконструкция/Хозспособ/ХС_091</t>
  </si>
  <si>
    <t>Реконструкция ВЛ-0,4кВ №2 на опоре №46 от ТП №179: Чебаркульский р-он., с.Непряхино</t>
  </si>
  <si>
    <t>Крылов А.В.</t>
  </si>
  <si>
    <t>Обосновывающие материалы по ТП_2014/ЗЭС/Реконструкция/Хозспособ/ХС_092</t>
  </si>
  <si>
    <t>Реконструкция "ВЛ-0,4кВ от ТП №25 до ул.Подлесной,2;ул.Подлесная от д.54 до д.74;от ул.Подлесной,42 до ул.Чкалова,52;ул.Чкалова от д.34 до д.20;от ул.Подлесной,16 до ул.Щорса,6а;ул.Щорса от д.1а до д.10;ул.Чкалова от д.16 до д.2; ул.Подлесная от д.80 до д.34" (инв. №80058): г.Катав-Ивановск</t>
  </si>
  <si>
    <t>Баранова С.Н.</t>
  </si>
  <si>
    <t>Обосновывающие материалы по ТП_2014/ЗЭС/Реконструкция/Хозспособ/ХС_093</t>
  </si>
  <si>
    <t>Обосновывающие материалы по ТП_2014/ЗЭС/Реконструкция/Хозспособ/ХС_094</t>
  </si>
  <si>
    <t>Реконструкция "ВЛ-0,4 кВ Ашинский район, п.Ук" (инв. №79677):Ашинский р-н, п. Ук</t>
  </si>
  <si>
    <t>6200005913</t>
  </si>
  <si>
    <t>20.11.2013</t>
  </si>
  <si>
    <t>Лукьянов В.В.</t>
  </si>
  <si>
    <t>Обосновывающие материалы по ТП_2014/ЗЭС/Реконструкция/Хозспособ/ХС_095</t>
  </si>
  <si>
    <t>Реконструкция "ЛЭП-0,4кВ с.Камбулат" (инв. №77334): Чебаркульский р-он., д.Камбулат</t>
  </si>
  <si>
    <t>Ковалев С.И.</t>
  </si>
  <si>
    <t>Обосновывающие материалы по ТП_2014/ЗЭС/Реконструкция/Хозспособ/ХС_096</t>
  </si>
  <si>
    <t>Реконструкция ВЛ-0,4кВ №1 на опоре №3 ТП №206: Уйский р-он., с.Уйкое</t>
  </si>
  <si>
    <t>Мамедов Э.Н.</t>
  </si>
  <si>
    <t>Обосновывающие материалы по ТП_2014/ЗЭС/Реконструкция/Хозспособ/ХС_097</t>
  </si>
  <si>
    <t>Реконструкция "Воздушной линии-0,4 кВ от КТПН №3 до ул.Пушкина, ул. Одинарная, Железнодорожная" (инв. №80850). :Кусинский р-н, р.п. Магнитка</t>
  </si>
  <si>
    <t>6200005985</t>
  </si>
  <si>
    <t>Обосновывающие материалы по ТП_2014/ЗЭС/Реконструкция/Хозспособ/ХС_098</t>
  </si>
  <si>
    <t>Реконструкция  "Воздушной линии-0,4 кВ ТП №34 фидер КБО (инв. №81061): г.Куса</t>
  </si>
  <si>
    <t>Обосновывающие материалы по ТП_2014/ЗЭС/Реконструкция/Хозспособ/ХС_099</t>
  </si>
  <si>
    <t>Реконструкция ВЛ-0,4кВ №2 на опоре №23 от ТП №27: Чебаркульский р-н, д. Верхние Караси</t>
  </si>
  <si>
    <t>6200005991</t>
  </si>
  <si>
    <t>Кулиненко И.А.</t>
  </si>
  <si>
    <t>Обосновывающие материалы по ТП_2014/ЗЭС/Реконструкция/Хозспособ/ХС_100</t>
  </si>
  <si>
    <t>Реконструкция ВЛ-0,4кВ №2 на опоре №23 от ТП №27: Чебаркульский р-н, д .Верхние Караси</t>
  </si>
  <si>
    <t>6200005992</t>
  </si>
  <si>
    <t>Кунцевич А.О.</t>
  </si>
  <si>
    <t>Обосновывающие материалы по ТП_2014/ЗЭС/Реконструкция/Хозспособ/ХС_101</t>
  </si>
  <si>
    <t>Реконструкция "Трансформаторная подстанция КТП-181, с.Черное" (инв. №77538) г.Миасс, с.Черновское</t>
  </si>
  <si>
    <t>6200005993</t>
  </si>
  <si>
    <t>17.12.2013</t>
  </si>
  <si>
    <t>Якупов Г.А.</t>
  </si>
  <si>
    <t>Обосновывающие материалы по ТП_2014/ЗЭС/Реконструкция/Хозспособ/ХС_102</t>
  </si>
  <si>
    <t>Реконструкция "ЛЭП-0,4кВ, с.Медведево" (инв. №77405): Чебаркульский р-н, с. Медведево</t>
  </si>
  <si>
    <t>Павлова Л.В.</t>
  </si>
  <si>
    <t>Обосновывающие материалы по ТП_2014/ЗЭС/Реконструкция/Хозспособ/ХС_103</t>
  </si>
  <si>
    <t>Реконструкция ВЛ-0,4кВ №1 на опоре №29 от ТП №27: Чебаркульский р-н, д. Верхние Караси</t>
  </si>
  <si>
    <t>Кулаев И.А.</t>
  </si>
  <si>
    <t>Обосновывающие материалы по ТП_2014/ЗЭС/Реконструкция/Хозспособ/ХС_104</t>
  </si>
  <si>
    <t>Реконструкция ВЛ-0,4кВ №1 на опоре №17 от ТП №428: Чебаркульский р-н, с.Непряхино</t>
  </si>
  <si>
    <t>Стебельская О.В.</t>
  </si>
  <si>
    <t>Обосновывающие материалы по ТП_2014/ЗЭС/Реконструкция/Хозспособ/ХС_105</t>
  </si>
  <si>
    <t>Реконструкция "ВЛ-0,4кВ от ТП №15 до ул. К.Маркса, 1" (инв. №80202): г. Юрюзань</t>
  </si>
  <si>
    <t>ИП Кузнецова П.А.</t>
  </si>
  <si>
    <t>Обосновывающие материалы по ТП_2014/ЗЭС/Реконструкция/Хозспособ/ХС_106</t>
  </si>
  <si>
    <t>Реконструкция  "Воздушной линии-0,4 кВ ТП №15 фидер ул. Правда (инв. №80989): г.Куса
Реконструкция "Нежилого здания - закрытая трансформаторная подстанция №15" (инв. №80932): г.Куса</t>
  </si>
  <si>
    <t>Шубенков С.А.</t>
  </si>
  <si>
    <t>Обосновывающие материалы по ТП_2014/ЗЭС/Реконструкция/Хозспособ/ХС_107</t>
  </si>
  <si>
    <t>Реконструкция ЛЭП-0,4 кВ с.Медведево (инв. №77405), Челябинская область, Чебаркульский район, п. Бишкиль</t>
  </si>
  <si>
    <t>6200006027</t>
  </si>
  <si>
    <t>25.12.2013</t>
  </si>
  <si>
    <t>Новичева Н.Н.</t>
  </si>
  <si>
    <t>Обосновывающие материалы по ТП_2014/ЗЭС/Реконструкция/Хозспособ/ХС_108</t>
  </si>
  <si>
    <t>Реконструкция "ЛЭП-0,4кВ, с.Травники" (инв. №77339): Чебаркульский р-н, с. Травники</t>
  </si>
  <si>
    <t>Обосновывающие материалы по ТП_2014/ЗЭС/Реконструкция/Хозспособ/ХС_109</t>
  </si>
  <si>
    <t>Реконструкция "ВЛ-0,4 кВ Ашинский р-н, п. Ук" (инв. №79677): Ашинский р-н, п. Ук</t>
  </si>
  <si>
    <t>Мухамадеев Д.Х.</t>
  </si>
  <si>
    <t>Обосновывающие материалы по ТП_2014/ЗЭС/Реконструкция/Хозспособ/ХС_110</t>
  </si>
  <si>
    <t>Обосновывающие материалы по ТП_2014/ЗЭС/Реконструкция/Хозспособ/ХС_111</t>
  </si>
  <si>
    <t>Реконструкция "ВЛ-0,4кВ ТП №37 фидер Молодежная вверх" (инв. №80629): г. Куса</t>
  </si>
  <si>
    <t>Обосновывающие материалы по ТП_2014/ЗЭС/Реконструкция/Хозспособ/ХС_112</t>
  </si>
  <si>
    <t>Реконструкция "ЛЭП-0,4 кВ, с.Палкино"</t>
  </si>
  <si>
    <t>Челпанов Н.В.</t>
  </si>
  <si>
    <t>Обосновывающие материалы по ТП_2014/ЗЭС/Реконструкция/Хозспособ/ХС_113</t>
  </si>
  <si>
    <t>Реконструкция "ЛЭП-0,4кВ, с.Аминево" (инв. №76499): Уйский р-н, с. Аминево</t>
  </si>
  <si>
    <t>Тажитдинова З.Г.</t>
  </si>
  <si>
    <t>Обосновывающие материалы по ТП_2014/ЗЭС/Реконструкция/Хозспособ/ХС_114</t>
  </si>
  <si>
    <t>Отпайка 0,4кВ от опоры №25 ВЛ-0,4кВ №3 от ТП №110: Чебаркульский р-он., с.Пустозерово</t>
  </si>
  <si>
    <t>Захарова О.Ю.</t>
  </si>
  <si>
    <t>Обосновывающие материалы по ТП_2014/ЗЭС/Реконструкция/Хозспособ/ХС_115</t>
  </si>
  <si>
    <t>Реконструкция ВЛ-0,4кВ №2 на опоре №29-1</t>
  </si>
  <si>
    <t>6200006091</t>
  </si>
  <si>
    <t>Хакимова М.Ш.</t>
  </si>
  <si>
    <t>Обосновывающие материалы по ТП_2014/ЗЭС/Реконструкция/Хозспособ/ХС_116</t>
  </si>
  <si>
    <t>Реконструкция ВЛ-0,4кВ №3 на опоре №14 от ТП №43: Чебаркульский р-н, с. Кундравы</t>
  </si>
  <si>
    <t>6200006119</t>
  </si>
  <si>
    <t>Яковлева А.А.</t>
  </si>
  <si>
    <t>Обосновывающие материалы по ТП_2014/ЗЭС/Реконструкция/Хозспособ/ХС_117</t>
  </si>
  <si>
    <t>Реконструкция "Воздушной линии-0,4 кВ от КТПН №30 до ул.Таганайская, ул. Свобода, ул. Володарского" (инв. №80848). Кусинский р-н, р.п. Магнитка</t>
  </si>
  <si>
    <t>13.02.2014</t>
  </si>
  <si>
    <t>Тишковец Е.А.</t>
  </si>
  <si>
    <t>Обосновывающие материалы по ТП_2014/ЗЭС/Реконструкция/Хозспособ/ХС_118</t>
  </si>
  <si>
    <t>Реконструкция "ЛЭП-0,4 кВ пос. Тимирязев</t>
  </si>
  <si>
    <t>6200006246</t>
  </si>
  <si>
    <t>27.03.2014</t>
  </si>
  <si>
    <t>Кузина В.М.</t>
  </si>
  <si>
    <t>Обосновывающие материалы по ТП_2014/ЗЭС/Реконструкция/Хозспособ/ХС_119</t>
  </si>
  <si>
    <t>Реконструкция "ЛЭП-0,4 кВ с. Устиново"</t>
  </si>
  <si>
    <t>04.04.2014</t>
  </si>
  <si>
    <t>Партина Е.П.</t>
  </si>
  <si>
    <t>Обосновывающие материалы по ТП_2014/ЗЭС/Реконструкция/Хозспособ/ХС_120</t>
  </si>
  <si>
    <t>Реконструкция ВЛ-0,4кВ №2 от ТП №22, на опоре №36: Чебаркульский р-н, с.Непряхино</t>
  </si>
  <si>
    <t>6200006261</t>
  </si>
  <si>
    <t>23.07.2014</t>
  </si>
  <si>
    <t>Ткачуков Д.Б.</t>
  </si>
  <si>
    <t>Обосновывающие материалы по ТП_2014/ЗЭС/Реконструкция/Хозспособ/ХС_121</t>
  </si>
  <si>
    <t>Реконструкция ВЛ-0,4 кВ №2 от ТП №308 на опоре №13, Челябинская область, Чебаркульский р-н, п.Кумысный</t>
  </si>
  <si>
    <t>Муртазина Т.Ф.</t>
  </si>
  <si>
    <t>Обосновывающие материалы по ТП_2014/ЗЭС/Реконструкция/Хозспособ/ХС_122</t>
  </si>
  <si>
    <t>Реконструкция "Воздушной линии-0,4кВ от КТПн №36 до ул.К.Маркса, магазин 10" (инв. №80799):Кусинский р-н, р.п.Магнитка</t>
  </si>
  <si>
    <t>Общество с ограниченной ответственностью ПКП Гарант Строй</t>
  </si>
  <si>
    <t>Обосновывающие материалы по ТП_2014/ЗЭС/Реконструкция/Хозспособ/ХС_123</t>
  </si>
  <si>
    <t>Реконструкция "Оборудования ТП №115, пр.Гагарина 1 линия, д..24" (инв. №79062), Челябинская область, г.Златоуст</t>
  </si>
  <si>
    <t>13.03.2014</t>
  </si>
  <si>
    <t>Давлетов А.Р.</t>
  </si>
  <si>
    <t>Обосновывающие материалы по ТП_2014/ЗЭС/Реконструкция/Хозспособ/ХС_124</t>
  </si>
  <si>
    <t>Реконструкция "ЛЭП-0,4 кВ, с.Медведево"</t>
  </si>
  <si>
    <t>6200006301</t>
  </si>
  <si>
    <t>23.05.2014</t>
  </si>
  <si>
    <t>Сумина А.А.</t>
  </si>
  <si>
    <t>Обосновывающие материалы по ТП_2014/ЗЭС/Реконструкция/Хозспособ/ХС_125</t>
  </si>
  <si>
    <t>Реконструкция ВЛ-0,4 кВ №2 от ТП №202 на опоре №13, Челябинская область, с.Уйское</t>
  </si>
  <si>
    <t>Ионова Н.А.</t>
  </si>
  <si>
    <t>Обосновывающие материалы по ТП_2014/ЗЭС/Реконструкция/Хозспособ/ХС_126</t>
  </si>
  <si>
    <t>Реконструкция "ЛЭП-0,4 кВ с.Кундравы" (инв. №77297):Чебаркульский р-н, с.Кундравы</t>
  </si>
  <si>
    <t>6200006321</t>
  </si>
  <si>
    <t>Кадочников А.Э.</t>
  </si>
  <si>
    <t>Обосновывающие материалы по ТП_2014/ЗЭС/Реконструкция/Хозспособ/ХС_127</t>
  </si>
  <si>
    <t>Реконструкция Воздушной линии 0,4 кВ ТП №17 фидер ул. Кр. Звезда (инв. №81078) (ВЛ-0,4 кВ ул. Красная Звезда от ТП №17): г. Куса</t>
  </si>
  <si>
    <t>6200006346</t>
  </si>
  <si>
    <t>Чистяков Н.А.</t>
  </si>
  <si>
    <t>Обосновывающие материалы по ТП_2014/ЗЭС/Реконструкция/Хозспособ/ХС_128</t>
  </si>
  <si>
    <t>Реконструкция ЛЭП-0,4 кВ с. Камбулат (инв. №77344) (ВЛ-0,4 кВ №2 от ТП №182): Чебаркульский район, д.Камбулат</t>
  </si>
  <si>
    <t>6200006357</t>
  </si>
  <si>
    <t>08.04.2014</t>
  </si>
  <si>
    <t>Волынкин С.М.</t>
  </si>
  <si>
    <t>Обосновывающие материалы по ТП_2014/ЗЭС/Реконструкция/Хозспособ/ХС_129</t>
  </si>
  <si>
    <t>Реконструкция Участка Воздушная линия 6 кВ ТП №39-ТП №17 на п/ст "Кусинские печи" (инв. №81049) (ВЛ-0,4 кВ Солнечная от ТП №61): Кусинский район, п. Кусинские Печи</t>
  </si>
  <si>
    <t>6200006425</t>
  </si>
  <si>
    <t>21.04.2014</t>
  </si>
  <si>
    <t>Сатонин М.П.</t>
  </si>
  <si>
    <t>Обосновывающие материалы по ТП_2014/ЗЭС/Реконструкция/Хозспособ/ХС_130</t>
  </si>
  <si>
    <t>Реконструкция "МТП-13 ул.Белорецкая, у д. №2" (инв. №79995): г.Катав-Ивановск</t>
  </si>
  <si>
    <t>6200006439</t>
  </si>
  <si>
    <t>13.05.2014</t>
  </si>
  <si>
    <t>Волков Н.И.</t>
  </si>
  <si>
    <t>Обосновывающие материалы по ТП_2014/ЗЭС/Реконструкция/Хозспособ/ХС_131</t>
  </si>
  <si>
    <t>Реконструкция "Воздушной линии 0,4 кВ ТП №20 фидер "ул. Юбилейная"" (инв. №81087): г.Куса</t>
  </si>
  <si>
    <t>Ватолина Л. Н.</t>
  </si>
  <si>
    <t>Обосновывающие материалы по ТП_2014/ЗЭС/Реконструкция/Хозспособ/ХС_132</t>
  </si>
  <si>
    <t>Реконструкция "Воздушной линии 0,4 кВ ТП №39 фидер ул.Матросова" (инв. №81085): г.Куса</t>
  </si>
  <si>
    <t>6200006456</t>
  </si>
  <si>
    <t>25.04.2014</t>
  </si>
  <si>
    <t>Севостьянов А.В.</t>
  </si>
  <si>
    <t>Обосновывающие материалы по ТП_2014/ЗЭС/Реконструкция/Хозспособ/ХС_133</t>
  </si>
  <si>
    <t>Реконструкция "ВЛ-0,4 кВ Ашинский район, п.Ук" (инв. №79677): Ашинский район, п.Ук</t>
  </si>
  <si>
    <t>6200006462</t>
  </si>
  <si>
    <t>Обосновывающие материалы по ТП_2014/ЗЭС/Реконструкция/Хозспособ/ХС_134</t>
  </si>
  <si>
    <t>Реконструкция "ЛЭП-0,4 кВ пос. Тимирязевский" (инв. №77386) (ВЛ 0,4 кВ №2): Чебаркульский район, п.Тимирязевский</t>
  </si>
  <si>
    <t>6200006466</t>
  </si>
  <si>
    <t>26.05.2014</t>
  </si>
  <si>
    <t>Семенова С.В.</t>
  </si>
  <si>
    <t>Обосновывающие материалы по ТП_2014/ЗЭС/Реконструкция/Хозспособ/ХС_135</t>
  </si>
  <si>
    <t>Реконструкция "ВЛ-0,4 кВ,  Ашинский район, п. Усть-Курышка" (инв. №79676) (ВЛ-0,4кВ №2) Ашинский р-н, п.Усть-Курышка</t>
  </si>
  <si>
    <t>6200006522</t>
  </si>
  <si>
    <t>Хафизова Н.В.</t>
  </si>
  <si>
    <t>Обосновывающие материалы по ТП_2014/ЗЭС/Реконструкция/Хозспособ/ХС_136</t>
  </si>
  <si>
    <t>Реконструкция "ЛЭП-0,4 кВ пос. Атлян" (инв. №77252) (ВЛ 0,4 кВ №1): г. Миасс</t>
  </si>
  <si>
    <t>6200006534</t>
  </si>
  <si>
    <t>14.05.2014</t>
  </si>
  <si>
    <t>Вегеле Я.В.</t>
  </si>
  <si>
    <t>Обосновывающие материалы по ТП_2014/ЗЭС/Реконструкция/Хозспособ/ХС_137</t>
  </si>
  <si>
    <t>Реконструкция "ЛЭП-0,4кВ, с. Петропавлов</t>
  </si>
  <si>
    <t>6200006538</t>
  </si>
  <si>
    <t>Пуртов С.В.</t>
  </si>
  <si>
    <t>Обосновывающие материалы по ТП_2014/ЗЭС/Реконструкция/Хозспособ/ХС_138</t>
  </si>
  <si>
    <t>Реконструкция "ЛЭП-0,4 кВ с. Бишкиль" (инв. №77287) (ВЛ 0,4 кВ №4): Чебаркульский район, п.Бишкиль</t>
  </si>
  <si>
    <t>6200006593</t>
  </si>
  <si>
    <t>10.06.2014</t>
  </si>
  <si>
    <t>Дорофеев В.Г.</t>
  </si>
  <si>
    <t>Обосновывающие материалы по ТП_2014/ЗЭС/Реконструкция/Хозспособ/ХС_139</t>
  </si>
  <si>
    <t>Реконструкция  "Оборудования ТП №14, пр. 30 лет Победы, 7" (инв. №79079). г.Златоуст</t>
  </si>
  <si>
    <t>6200006618</t>
  </si>
  <si>
    <t>24.06.2014</t>
  </si>
  <si>
    <t>Сгоян М.А.</t>
  </si>
  <si>
    <t>Обосновывающие материалы по ТП_2014/ЗЭС/Реконструкция/Хозспособ/ХС_140</t>
  </si>
  <si>
    <t>Реконструкция ЛЭП-0,4 кВ с. Бишкиль (инв. №77287) (ВЛ-0,4 кВ №1 от ТП №249): Чебаркульский район, п. Бишкиль</t>
  </si>
  <si>
    <t>6200006670</t>
  </si>
  <si>
    <t>Чураев Т.Ф.</t>
  </si>
  <si>
    <t>Обосновывающие материалы по ТП_2014/ЗЭС/Реконструкция/Хозспособ/ХС_141</t>
  </si>
  <si>
    <t>Реконструкция ЛЭП-0,4 кВ пос. Центральный (инв. № 75495) (ВЛ-0,4 кВ ул. Лесная): г. Златоуст, п. Центральный</t>
  </si>
  <si>
    <t>6200006737</t>
  </si>
  <si>
    <t>30.06.2014</t>
  </si>
  <si>
    <t>Гречишников С.Н.</t>
  </si>
  <si>
    <t>Обосновывающие материалы по ТП_2014/ЗЭС/Реконструкция/Хозспособ/ХС_142</t>
  </si>
  <si>
    <t>Реконструкция ЛЭП-0,4 кВ с. Кундравы (инв. №77296) (ВЛ-0,4 кВ №2 от ТП №44): Чебаркульский район, с. Кундравы</t>
  </si>
  <si>
    <t>6200006771</t>
  </si>
  <si>
    <t>10.07.2014</t>
  </si>
  <si>
    <t>Манаков В.А.</t>
  </si>
  <si>
    <t>Обосновывающие материалы по ТП_2014/ЗЭС/Реконструкция/Хозспособ/ХС_143</t>
  </si>
  <si>
    <t>Реконструкция "ЛЭП-0,4 кВ, с.Черное" (инв. №77424) (ВЛ-0,4кВ №2): г.Миасс, с. Черновское</t>
  </si>
  <si>
    <t>6200006789</t>
  </si>
  <si>
    <t>15.07.2014</t>
  </si>
  <si>
    <t>Гринина С.В.</t>
  </si>
  <si>
    <t>Обосновывающие материалы по ТП_2014/ЗЭС/Реконструкция/Хозспособ/ХС_144</t>
  </si>
  <si>
    <t>Реконструкция ВЛ-0,4кВ №2 от ТП №41, на опоре №10:Чебаркульский р-н, с. Кундравы</t>
  </si>
  <si>
    <t>6200006816</t>
  </si>
  <si>
    <t>30.07.2014</t>
  </si>
  <si>
    <t>Клещенок Н.А.</t>
  </si>
  <si>
    <t>Обосновывающие материалы по ТП_2014/ЗЭС/Реконструкция/Хозспособ/ХС_145</t>
  </si>
  <si>
    <t>Реконструкция "ВЛИ-0,4кВ №4 от ТП №21" (инв. №182619) : г.Юрюзань</t>
  </si>
  <si>
    <t>6200007032</t>
  </si>
  <si>
    <t>30.09.2014</t>
  </si>
  <si>
    <t>Обосновывающие материалы по ТП_2014/ЗЭС/Реконструкция/Хозспособ/ХС_146</t>
  </si>
  <si>
    <t>Реконструкия "ВЛ-0,4кВ от ТП №2 (инв. №80902) (ВЛ-0,4кВ ул.Пушкина,шк. №7). г.Куса</t>
  </si>
  <si>
    <t>6200007139</t>
  </si>
  <si>
    <t>07.10.2014</t>
  </si>
  <si>
    <t>Распопов А.В.</t>
  </si>
  <si>
    <t>Обосновывающие материалы по ТП_2014/ЗЭС/Реконструкция/Хозспособ/ХС_147</t>
  </si>
  <si>
    <t>Реконструкция "ЛЭП-0,4 кВ, с.Уйское" (инв.№76430): с.Уйское</t>
  </si>
  <si>
    <t>6200007140</t>
  </si>
  <si>
    <t>23.09.2014</t>
  </si>
  <si>
    <t>Трапезников В.В.</t>
  </si>
  <si>
    <t>Обосновывающие материалы по ТП_2014/ЗЭС/Реконструкция/Хозспособ/ХС_148</t>
  </si>
  <si>
    <t>Реконструкция ВЛ-0,4кВ №3 от ТП №21П на опоре №26: г.Златоуст</t>
  </si>
  <si>
    <t>6200007167</t>
  </si>
  <si>
    <t>12.09.2014</t>
  </si>
  <si>
    <t>ООО "Таганайский</t>
  </si>
  <si>
    <t>Обосновывающие материалы по ТП_2014/ЗЭС/Реконструкция/Хозспособ/ХС_149</t>
  </si>
  <si>
    <t>Реконструкция "ЛЭП-0,4кВ с. Айлино (инв. №77977) (ВЛ-0,4кВ №2): Саткинский р-н, с.Айлино</t>
  </si>
  <si>
    <t>18.09.2014</t>
  </si>
  <si>
    <t>МДОУ д/с 28</t>
  </si>
  <si>
    <t>Обосновывающие материалы по ТП_2014/ЗЭС/Реконструкция/Хозспособ/ХС_150</t>
  </si>
  <si>
    <t>Реконструкия "КТП с трансформатором 400кВА п.Жукатау ТП-304" (инв. №79768) (ТП №304): Кусинский р-н, п. Жукатау, Реконструкция "ВЛ-0,4кВ от КТП п.Жукатау"  (инв. №79769) (ВЛ-0,4кВ дом 35): Кусинский р-н, п. Жукатау</t>
  </si>
  <si>
    <t>6200007288</t>
  </si>
  <si>
    <t>08.10.2014</t>
  </si>
  <si>
    <t>Еськова Л.А.</t>
  </si>
  <si>
    <t>Обосновывающие материалы по ТП_2014/ЗЭС/Реконструкция/Хозспособ/ХС_151</t>
  </si>
  <si>
    <t>Реконструкция «Нежилого здания - трансформаторная подстанция №33» (инв. № 80786) (ТП № 233)</t>
  </si>
  <si>
    <t>0047
0048</t>
  </si>
  <si>
    <t>УСЖКХ Кусинского муниципального района</t>
  </si>
  <si>
    <t>Обосновывающие материалы по ТП_2014/ЗЭС/Реконструкция/Хозспособ/ХС_152</t>
  </si>
  <si>
    <t>Реконструкция Воздушной линии-0,4 кВ ТП№15 фидер "ул. Правда"  (инв. №80989), Челябинская область, г.Куса</t>
  </si>
  <si>
    <t>Вахитов И.Р.</t>
  </si>
  <si>
    <t>Обосновывающие материалы по ТП_2014/ЗЭС/Реконструкция/Хозспособ/ХС_153</t>
  </si>
  <si>
    <t>Вахитова Ю.Р.</t>
  </si>
  <si>
    <t>Реконструкция "ЛЭП-0,4 кВ, с.Черное" (инв. №77424) (ВЛ-0,4кВ №3): г.Миасс, с. Черновское</t>
  </si>
  <si>
    <t>Сатеев Н.И.</t>
  </si>
  <si>
    <t>Обосновывающие материалы по ТП_2014/ЗЭС/Реконструкция/Хозспособ/ХС_154</t>
  </si>
  <si>
    <t>Маклаков В.М.</t>
  </si>
  <si>
    <t>Подряд МЭС</t>
  </si>
  <si>
    <t xml:space="preserve">  19</t>
  </si>
  <si>
    <t>Обосновывающие материалы по ТП_2014/МЭС/Реконструкция/Подряд/Подряд_001</t>
  </si>
  <si>
    <t>Реконструкция ВЛ-0,4 кВ (инв.№ 60909), Агаповский район, п.Новобурановка</t>
  </si>
  <si>
    <t>Сафронова С.М.</t>
  </si>
  <si>
    <t>Обосновывающие материалы по ТП_2014/МЭС/Реконструкция/Подряд/Подряд_002</t>
  </si>
  <si>
    <t>Реконструкция ТП №621, Верхнеуральский район, п.Карагайский</t>
  </si>
  <si>
    <t>Обосновывающие материалы по ТП_2014/МЭС/Реконструкция/Подряд/Подряд_003</t>
  </si>
  <si>
    <t>Реконструкция ТП №125, г.Магнитогорск, Орджоникидзевский район</t>
  </si>
  <si>
    <t>Никитин А.В.</t>
  </si>
  <si>
    <t>Обосновывающие материалы по ТП_2014/МЭС/Реконструкция/Подряд/Подряд_004</t>
  </si>
  <si>
    <t>Реконструкция  ВЛ-0,4 кВ ф.2 от ТП до;  ТП №236;  Нагайбакский район</t>
  </si>
  <si>
    <t>Реконструкция ТП №201, Агаповский район, п.Буранный</t>
  </si>
  <si>
    <t>Саблин К.Ю.</t>
  </si>
  <si>
    <t>Обосновывающие материалы по ТП_2014/МЭС/Реконструкция/Подряд/Подряд_005</t>
  </si>
  <si>
    <t>Реконструкция ТП №б/н, г.Магнитогорск, ул.Красносельская</t>
  </si>
  <si>
    <t>Обосновывающие материалы по ТП_2014/МЭС/Реконструкция/Подряд/Подряд_006</t>
  </si>
  <si>
    <t>Реконструкция ВЛ-0,4 кВ ф.Поселок (от ТП; ТП №80 (инв.№61828), Нагай</t>
  </si>
  <si>
    <t>Тлеумбаев Р.Н.</t>
  </si>
  <si>
    <t>Обосновывающие материалы по ТП_2014/МЭС/Реконструкция/Подряд/Подряд_007</t>
  </si>
  <si>
    <t>Реконструкция ТП № 222 (инв.№62024), Нагайбакский район, п.Знаменка</t>
  </si>
  <si>
    <t>Панченко В.А.</t>
  </si>
  <si>
    <t>Реконструкция ТП № 193 (инв.№61783); Нагайбакский район, п.Требиятский</t>
  </si>
  <si>
    <t>Кугенев Ю.Н.</t>
  </si>
  <si>
    <t>Реконструкция ВЛ-0,4 кВ (инв.№ 61567); ТП № 207 (инв.№62026)</t>
  </si>
  <si>
    <t>Дюсьмикеев С.Н.</t>
  </si>
  <si>
    <t>Обосновывающие материалы по ТП_2014/МЭС/Реконструкция/Подряд/Подряд_008</t>
  </si>
  <si>
    <t>Реконструкция ТП-393  Фершампенуаз - население КТП-10/0,4кВ,160 кВА (инв.№61830)</t>
  </si>
  <si>
    <t>Горбунов А.В.</t>
  </si>
  <si>
    <t>Реконструкция трансформаторной подстанции №309 КТП10/0,4кВ-25кВА (инв. №61306)</t>
  </si>
  <si>
    <t>Коростелева Т.В.</t>
  </si>
  <si>
    <t>Обосновывающие материалы по ТП_2014/МЭС/Реконструкция/Подряд/Подряд_009</t>
  </si>
  <si>
    <t>Коткина А.Н.</t>
  </si>
  <si>
    <t>Акрамутдинова Л.В.</t>
  </si>
  <si>
    <t>Обосновывающие материалы по ТП_2014/МЭС/Реконструкция/Подряд/Подряд_010</t>
  </si>
  <si>
    <t>Реконструкция ВЛ-0,4 кВ ф.1 от опоры №8 до опоры №23, установить прибор учёта  на опоре № 23 ГБП, Кизильский район, с.Кизильское
Инв. № 60116</t>
  </si>
  <si>
    <t>от 28.05.12г.</t>
  </si>
  <si>
    <t>Аджамоглян Н.В.</t>
  </si>
  <si>
    <t>Реконструкция ТП №126; г.Верхнеуральск</t>
  </si>
  <si>
    <t>от 19.10.12</t>
  </si>
  <si>
    <t>Зайцева Г.М.</t>
  </si>
  <si>
    <t>Обосновывающие материалы по ТП_2014/МЭС/Реконструкция/Подряд/Подряд_011</t>
  </si>
  <si>
    <t>Реконструкция ВЛ-0,4 кВ ф.2 от ТП №127 до опоры №1/16, Нагайбакский район, п.Остроленский</t>
  </si>
  <si>
    <t>ОАО ВымпелКоммуникации</t>
  </si>
  <si>
    <t>Обосновывающие материалы по ТП_2014/МЭС/Реконструкция/Подряд/Подряд_012</t>
  </si>
  <si>
    <t>Реконструкция ВЛ-0,4 кВ ф.3 от ТП №348; ТП №348, Карталинский район</t>
  </si>
  <si>
    <t>Обосновывающие материалы по ТП_2014/МЭС/Реконструкция/Подряд/Подряд_013</t>
  </si>
  <si>
    <t>Реконструкция  ВЛ-0,4 кВ ф.2, Верхнеуральский район, п.Шеметовский</t>
  </si>
  <si>
    <t>Шарипов Д.М.</t>
  </si>
  <si>
    <t>Обосновывающие материалы по ТП_2014/МЭС/Реконструкция/Подряд/Подряд_014</t>
  </si>
  <si>
    <t>Реконструкция ВЛ-0,4 кВ ф.2 от ТП №602 до опоры №21, реконструкция ТП№602, Верхнеуральский район, п.Бабарыкинский</t>
  </si>
  <si>
    <t>Реконструкция ТП№602, Верхнеуральский район, п.Бабарыкинский</t>
  </si>
  <si>
    <t xml:space="preserve"> 21.06.2012</t>
  </si>
  <si>
    <t>Реконструкция ВЛ-0,4 кВ ф.1 от  ТП до; ТП №98; Верхнеуральский район</t>
  </si>
  <si>
    <t>Обосновывающие материалы по ТП_2014/МЭС/Реконструкция/Подряд/Подряд_015</t>
  </si>
  <si>
    <t>Реконструкция  ВЛ-0,4 кВ ф.3 от ТП №96; ТП №96;  Нагайбакский район</t>
  </si>
  <si>
    <t>Реконструкция ТП №117, Верхнеуральский район, п.Спасский</t>
  </si>
  <si>
    <t>Реконструкция системы дистанционного сбора данных электроэнергии (СДСДЭ), инв. №223631 (Агаповский РЭС)</t>
  </si>
  <si>
    <t xml:space="preserve">ООО "Зевс-М" </t>
  </si>
  <si>
    <t xml:space="preserve">2013-4371  </t>
  </si>
  <si>
    <t>Иртикеев Е.В.</t>
  </si>
  <si>
    <t>Обосновывающие материалы по ТП_2014/МЭС/Реконструкция/Подряд/Подряд_016</t>
  </si>
  <si>
    <t>Реконструкция системы дистанционного сбора данных электроэнергии, инв. № 182478 (Верхнеуральский РЭС)</t>
  </si>
  <si>
    <t>3610
3562
3563
3730
3763
3769
3780</t>
  </si>
  <si>
    <t>12.03.2013
15.02.2013
27.05.2013
30.04.2013
22.05.2013
22.05.2013
05.06.2013</t>
  </si>
  <si>
    <t>Ержанов Н.И.
Копытов С.А.
Калинин А.В.
ОАО "МТС"
ОАО "МТС" 
Шеметов В.М.
Васильев Д.В.</t>
  </si>
  <si>
    <t>Кудлачева Г.В.</t>
  </si>
  <si>
    <t>Минеев В.В.</t>
  </si>
  <si>
    <t>Кушнарев П. Н.</t>
  </si>
  <si>
    <t>Латыпова З.К.</t>
  </si>
  <si>
    <t>МУЗ Верхнеуральская ЦРБ</t>
  </si>
  <si>
    <t>Реконструкция системы дистанционного сбора данных электроэнергии (СДСДЭ), инв. № 182477  (Кизильский РЭС)</t>
  </si>
  <si>
    <t>3760
3692</t>
  </si>
  <si>
    <t>24.05.2013   22.04.2013</t>
  </si>
  <si>
    <t>Жакаева С.М.
Платонов Ю.М.</t>
  </si>
  <si>
    <t>Реконструкция системы дистанционного сбора данных, инв. №171123 (Магнитогорский РЭС)</t>
  </si>
  <si>
    <t>3435
3605
3667
3690
3710
3721
3773
3777
3707
3799
3811</t>
  </si>
  <si>
    <t>29.12.2012
15.03.2013
15.04.2013
22.04.2013
24.04.2013
24.04.2013
24.05.2013
24.05.2013
24.04.2013
14.06.2013
14.06.2013</t>
  </si>
  <si>
    <t>Янбирдина Р.К.
Слейманов Г.И.
Ананьин А.В.
Коптев А.В.
Макоед В.В.
Перцева Е.В.
Дегтярева Л.В.
Дегтярев С.Л.
Воротинцева Ю.В.
Савченко А.В.
Канищев Д.И.</t>
  </si>
  <si>
    <t>Реконструкция системы дистанционного сбора данных электроэнергии, инв. № 182479 (Нагайбакский РЭС)</t>
  </si>
  <si>
    <t xml:space="preserve">2013-4371 </t>
  </si>
  <si>
    <t xml:space="preserve">06.12.2013 </t>
  </si>
  <si>
    <t>Реконструкция системы дистанционного сбора данных электроэнергии, инв. № 182478 (Верхнеуральский РЭС);</t>
  </si>
  <si>
    <t>3610
3611
3628
3687
3700
3562
3563
3730
3763
3769
3780</t>
  </si>
  <si>
    <t>12.03.2013
12.03.2013
02.04.2013
22.04.2013
22.04.2013
15.02.2013
27.05.2013
30.04.2013
22.05.2013
22.05.2013
05.06.2013</t>
  </si>
  <si>
    <t>Ержанов Н.И.
Кудлачева Г.В.
Минеев В.В.
Кушнарев П.Н.
Латыпова З.К.
Копытов С.А.
Калинин А.В
ОАО "МТС"
ОАО "МТС" 
Шеметов В.М.
Васильев Д.В.</t>
  </si>
  <si>
    <t>Реконструкция системы дистанционного сбора данных электроэнергии (СДСДЭ), инв. № 182477  (Кизильский РЭС);</t>
  </si>
  <si>
    <t xml:space="preserve">  22.04.2013</t>
  </si>
  <si>
    <t>Платонов Ю.М.</t>
  </si>
  <si>
    <t>Реконструкция системы дистанционного сбора данных, инв. №171123 (Магнитогорский РЭС);</t>
  </si>
  <si>
    <t>Янбирдина Р.К.
Сулейманов Г.И.
Ананьин А.В.
Коптев А.В.
Макоед В.В.
Перцева Е.В.
Дегтярева Л.В.
Дегтярев С.Л.
Воротинцева Ю.В.
Савченко А.В.
Канищев Д.И.</t>
  </si>
  <si>
    <t>Реконструкция  системы дистанционного сбора данных электроэнергии (СДСДЭ), инв. №223631 (Агаповский РЭС)</t>
  </si>
  <si>
    <t>Дрогина В.Н.</t>
  </si>
  <si>
    <t>Обосновывающие материалы по ТП_2014/МЭС/Реконструкция/Подряд/Подряд_017</t>
  </si>
  <si>
    <t>Реконструкция ВЛ-0,4 кВ (инв. № 59197); ТП №75 (инв. № 59384), п. Вятский</t>
  </si>
  <si>
    <t>МДОУ дет.сад "Светлячок" с.Степное</t>
  </si>
  <si>
    <t>Обосновывающие материалы по ТП_2014/МЭС/Реконструкция/Хозспособ/ХС_001</t>
  </si>
  <si>
    <t>Реконструкция ТП №575 (инв. № 237558), г.Магнитогорск, Орджоникидзевский район, ул.Калмыкова</t>
  </si>
  <si>
    <t>Крюков Д.В.</t>
  </si>
  <si>
    <t>Обосновывающие материалы по ТП_2014/МЭС/Реконструкция/Хозспособ/ХС_002</t>
  </si>
  <si>
    <t>Реконструкция системы дистанционного сбора данных, инв. №171123  (Магнитогорский РЭС)</t>
  </si>
  <si>
    <t>Обосновывающие материалы по ТП_2014/МЭС/Реконструкция/Хозспособ/ХС_003</t>
  </si>
  <si>
    <t>Реконструкция ВЛ-0,4 кВ ф.Станиславского  (инв.№ 59179), г.Верхнеуральск</t>
  </si>
  <si>
    <t>Кошевец Е.Г.</t>
  </si>
  <si>
    <t>Обосновывающие материалы по ТП_2014/МЭС/Реконструкция/Хозспособ/ХС_004</t>
  </si>
  <si>
    <t>Реконструкция ВЛ-0,4 кВ (от ТП №160 до опоры №5 ВЛ-0,4 кВ ф.Жилой сектор (инв.№61524); ТП №160 (инв.№61944); Нагайбакский район, п.Придорожный</t>
  </si>
  <si>
    <t>Нурманова Г.С.</t>
  </si>
  <si>
    <t>Обосновывающие материалы по ТП_2014/МЭС/Реконструкция/Хозспособ/ХС_005</t>
  </si>
  <si>
    <t>Реконструкция ВЛ 0,4 кВ с.Париж 1 и 5отд., с.Лебединое 2отд (инв. №61567);  ТП-94 Париж Нагайбакское лесничество КТП-10/0,4кВ (инв. №61753)</t>
  </si>
  <si>
    <t>Михайлова Л.И.</t>
  </si>
  <si>
    <t>Обосновывающие материалы по ТП_2014/МЭС/Реконструкция/Хозспособ/ХС_006</t>
  </si>
  <si>
    <t xml:space="preserve">Реконструкция ТП №504 (инв.№ 64831), Агапвоский район, п.Приморский </t>
  </si>
  <si>
    <t>Обосновывающие материалы по ТП_2014/МЭС/Реконструкция/Хозспособ/ХС_007</t>
  </si>
  <si>
    <t>Реконструкция ВЛ-0,4 кВ (инв. №60922)</t>
  </si>
  <si>
    <t>МУЗ Агаповская ЦРБ</t>
  </si>
  <si>
    <t xml:space="preserve">Реконструкция ВЛ-0,4 кВ (инв.№ 64489 ), Брединский район, п.Бреды </t>
  </si>
  <si>
    <t>Реконструкция ВЛ-0,4 кВ  (инв.61524), Нагайбакский район, п.Придорожный</t>
  </si>
  <si>
    <t>Макаева К.С.</t>
  </si>
  <si>
    <t>Реконструкция закрытой трансформаторной подстанции №137 (здание) (инв. №59925)</t>
  </si>
  <si>
    <t>МОУ Путь-Октябрьская СОШ Т.И. Хабалиной</t>
  </si>
  <si>
    <t>Реконструкция ВЛ-0,4 кВ (инв №59240), Верхнеуральский район, п.Казанцевский</t>
  </si>
  <si>
    <t>Соловьева Л.А.</t>
  </si>
  <si>
    <t>Реконструкция ВЛ 0,4 кВ п. Карагайка (инв.№59175); ТП-621 п.Карагайский КТП 10/0,4 кВ - 160кВА (инв. № 59570)</t>
  </si>
  <si>
    <t>Обосновывающие материалы по ТП_2014/МЭС/Реконструкция/Хозспособ/ХС_008</t>
  </si>
  <si>
    <t>Реконструкция ВЛ-0,4 кВ (инв.№ 60933), Агаповский район, п.Янгельский</t>
  </si>
  <si>
    <t>Насибулин Р.Г.</t>
  </si>
  <si>
    <t>Реконструкция ВЛ 0,4 кВ п. Карагайка  (инв. №59175)</t>
  </si>
  <si>
    <t>Религиозная организация Прихода храма Вознесения Господня Магнитогорской Епархии Русской Православной Церкви (Московский Патриархат)</t>
  </si>
  <si>
    <t>Реконструкция ТП №237 (инв.№62062), Кизи</t>
  </si>
  <si>
    <t>Бабушкин В.Н.</t>
  </si>
  <si>
    <t>Обосновывающие материалы по ТП_2014/МЭС/Реконструкция/Хозспособ/ХС_009</t>
  </si>
  <si>
    <t>Реконструкция ВЛ-0,4 кВ (инв.№61562), Нагайбакский район, с.Фершампенуаз</t>
  </si>
  <si>
    <t>Реконструкция  ВЛ-0,4 кВ (отопоры №6/5 до опоры №6/7 ВЛ-0,4 кВ ф.2 (инв.№64556) ТП №457), Агаповский район, с.Агаповка</t>
  </si>
  <si>
    <t>Кухтевина Н.М.</t>
  </si>
  <si>
    <t>Обосновывающие материалы по ТП_2014/МЭС/Реконструкция/Хозспособ/ХС_010</t>
  </si>
  <si>
    <t>Реконструкция ВЛ-0,4 кВ (инв.№60973), Агаповский район, п.Воздвиженка</t>
  </si>
  <si>
    <t>Обосновывающие материалы по ТП_2014/МЭС/Реконструкция/Хозспособ/ХС_011</t>
  </si>
  <si>
    <t>Реконструкция ТП №269 (инв.№61141), Челябинская область, Агаповский район, п.Магнитный</t>
  </si>
  <si>
    <t>Обосновывающие материалы по ТП_2014/МЭС/Реконструкция/Хозспособ/ХС_012</t>
  </si>
  <si>
    <t>Реконструкция ВЛ-0,4 кВ ф.1 ТП №379, Брединский район, п.Бреды</t>
  </si>
  <si>
    <t>Паскин М.С.</t>
  </si>
  <si>
    <t>Обосновывающие материалы по ТП_2014/МЭС/Реконструкция/Хозспособ/ХС_013</t>
  </si>
  <si>
    <t>Реконструкция  РУ-10 кВ (инв. №5661) яч.№ 6 ВЛ-10 кВ «Михайловка-к» ПС 110/10 кВ «Еленинка», Карталинский район, п. Еленинка</t>
  </si>
  <si>
    <t>ЗАО "Феникс"</t>
  </si>
  <si>
    <t>Обосновывающие материалы по ТП_2014/МЭС/Реконструкция/Хозспособ/ХС_014</t>
  </si>
  <si>
    <t xml:space="preserve">Реконструкция ТП №520 (инв. № 64881), г.Магнитогорск, п. Приморский </t>
  </si>
  <si>
    <t>Обосновывающие материалы по ТП_2014/МЭС/Реконструкция/Хозспособ/ХС_015</t>
  </si>
  <si>
    <t>Реконструкция ВЛ-0,4 кВ  ф.РВС, Верхнеуральский район, г.Верхнеуральск</t>
  </si>
  <si>
    <t>Бакеев Р.С.</t>
  </si>
  <si>
    <t>Обосновывающие материалы по ТП_2014/МЭС/Реконструкция/Хозспособ/ХС_016</t>
  </si>
  <si>
    <t>Реконструкция  системы дистанционного сбора данных электроэнергии (СДСДЭ), инв. №182479 (Нагайбакский РЭС)</t>
  </si>
  <si>
    <t>Кадыкеева О.Е.</t>
  </si>
  <si>
    <t>Обосновывающие материалы по ТП_2014/МЭС/Реконструкция/Хозспособ/ХС_017</t>
  </si>
  <si>
    <t>Реконструкция ВЛ-0,4 кВ ф.1 от ТП№231 до опоры №34, установка прибора учета на опоре №34, Нагайбакский район, п.Новочерниговский</t>
  </si>
  <si>
    <t>Базарбаев С.Г.</t>
  </si>
  <si>
    <t>Обосновывающие материалы по ТП_2014/МЭС/Реконструкция/Хозспособ/ХС_018</t>
  </si>
  <si>
    <t>Реконструкция ТП №14, г.Верхнеуральск</t>
  </si>
  <si>
    <t>Хасбуладов Н.М.</t>
  </si>
  <si>
    <t>Обосновывающие материалы по ТП_2014/МЭС/Реконструкция/Хозспособ/ХС_019</t>
  </si>
  <si>
    <t>Реконструкция ВЛ-10 кВ ф.""ЖОС"";  ВЛ 0,4 кВ Агаповский район, п.Желтинский</t>
  </si>
  <si>
    <t>Обосновывающие материалы по ТП_2014/МЭС/Реконструкция/Хозспособ/ХС_020</t>
  </si>
  <si>
    <t>Реконструкция ТП №219, г.Магнитогорск</t>
  </si>
  <si>
    <t>Горбатова С.В.</t>
  </si>
  <si>
    <t>Обосновывающие материалы по ТП_2014/МЭС/Реконструкция/Хозспособ/ХС_021</t>
  </si>
  <si>
    <t>Реконструкция ВЛ-0,4 кВ ф.3 ТП №288 от опоры №6/2до опоры №6/4, г.Магнитогорск, ул.Липецкая</t>
  </si>
  <si>
    <t xml:space="preserve"> от 15.03.13</t>
  </si>
  <si>
    <t>Воробьев А.А.</t>
  </si>
  <si>
    <t>Обосновывающие материалы по ТП_2014/МЭС/Реконструкция/Хозспособ/ХС_022</t>
  </si>
  <si>
    <t>Реконструкция  ВЛ-0,4 кВ ф.Жилойсектор; ТП №141; Нагайбакский район</t>
  </si>
  <si>
    <t>Обосновывающие материалы по ТП_2014/МЭС/Реконструкция/Хозспособ/ХС_023</t>
  </si>
  <si>
    <t>Реконструкция ВЛ-0,4 кВ ф.3 от ТП до опоры; ТП №43, Карталинский район</t>
  </si>
  <si>
    <t>ИП Темникова М.В.</t>
  </si>
  <si>
    <t>Обосновывающие материалы по ТП_2014/МЭС/Реконструкция/Хозспособ/ХС_024</t>
  </si>
  <si>
    <t>Реконструкция ВЛ-0,4 кВ ф.2 (инв.№ 60872) от ТП №6 (инв.№60986); Агаповский район, п.Наровчатка</t>
  </si>
  <si>
    <r>
      <t xml:space="preserve">МУ "Комитет по физической культуре и спорту администрации </t>
    </r>
    <r>
      <rPr>
        <sz val="12"/>
        <rFont val="Times New Roman"/>
        <family val="1"/>
        <charset val="204"/>
      </rPr>
      <t>м.р"</t>
    </r>
  </si>
  <si>
    <t>Обосновывающие материалы по ТП_2014/МЭС/Реконструкция/Хозспособ/ХС_025</t>
  </si>
  <si>
    <t>Реконструкция ВЛ-0,4 кВ ф.2 ТП №109 от опоры №1 до опоры №4/2 (инв. №64656), Агаповский район, с.Агаповка</t>
  </si>
  <si>
    <t>Шалеев Ф.А.</t>
  </si>
  <si>
    <t>Обосновывающие материалы по ТП_2014/МЭС/Реконструкция/Хозспособ/ХС_026</t>
  </si>
  <si>
    <t>Реконструкция ВЛ-0,4 кВ (от опоры №8 до опоры №19 ВЛ-0,4 кВ (инв.№  ) ф.1 ТП №189), Верхнеуральский район, п.Уфимский</t>
  </si>
  <si>
    <t>Виноградов Н.Н.</t>
  </si>
  <si>
    <t>Обосновывающие материалы по ТП_2014/МЭС/Реконструкция/Хозспособ/ХС_027</t>
  </si>
  <si>
    <t>Реконструкция ВЛ-0,4 кВ (от ТП№403 до опоры №5 ВЛ-0,4 кВ ф.1 (инв.№ 59192)), Верхнеуральский район, п.Краснинский</t>
  </si>
  <si>
    <t>Неклюдов А.И.</t>
  </si>
  <si>
    <t>Обосновывающие материалы по ТП_2014/МЭС/Реконструкция/Хозспособ/ХС_028</t>
  </si>
  <si>
    <t>Реконтсрукция ВЛ-0,4 кВ (от опоры №16 до опоры №18 ВЛ-0,4 кВ ф.1 (инв.№ 59204) ТП №282), Верхнеуральский район, п.Смеловский</t>
  </si>
  <si>
    <t>от 14.10.2013</t>
  </si>
  <si>
    <t>Давыдов О.А.</t>
  </si>
  <si>
    <t>Обосновывающие материалы по ТП_2014/МЭС/Реконструкция/Хозспособ/ХС_029</t>
  </si>
  <si>
    <t>Реконструкция ВЛ-0,4 кВ ф.1 (от опоры №16 до опоры №17 (инв.№ 59174  ); Верхнеуральский район, п.Тайсара</t>
  </si>
  <si>
    <t>от 24.10.2013</t>
  </si>
  <si>
    <t>Атанова В.З.</t>
  </si>
  <si>
    <t>Обосновывающие материалы по ТП_2014/МЭС/Реконструкция/Хозспособ/ХС_030</t>
  </si>
  <si>
    <t>Реконструкция ВЛ-0,4 кВ ф.1 (инв.№ 59192);  ТП №85 (инв.№59386), Верхнеуральский район, п.Краснинский</t>
  </si>
  <si>
    <t>Мануков С.Л.</t>
  </si>
  <si>
    <t>Обосновывающие материалы по ТП_2014/МЭС/Реконструкция/Хозспособ/ХС_031</t>
  </si>
  <si>
    <t>Реконструкция ВЛ-0,4 кВ ф.2  (инв.№ 59996), Кизильский район, п.Ильинка</t>
  </si>
  <si>
    <t>Мансуров З.Г.</t>
  </si>
  <si>
    <t>Обосновывающие материалы по ТП_2014/МЭС/Реконструкция/Хозспособ/ХС_032</t>
  </si>
  <si>
    <t>Реконструкция ВЛ-0,4 кВ ф.2 ТП №83 (от опоры №5-6 до опоры №5-10 (инв.№62824); Карталинский район, с.Анненское</t>
  </si>
  <si>
    <t>Крутов Ю.В.</t>
  </si>
  <si>
    <t>Обосновывающие материалы по ТП_2014/МЭС/Реконструкция/Хозспособ/ХС_033</t>
  </si>
  <si>
    <t>Реконструкция ВЛ-0,4 кВ ф.1 (от ТП № 219)</t>
  </si>
  <si>
    <t>Рахматуллоев М.У.</t>
  </si>
  <si>
    <t>Обосновывающие материалы по ТП_2014/МЭС/Реконструкция/Хозспособ/ХС_034</t>
  </si>
  <si>
    <t>Реконструкция ВЛ-0,4 кВ ф.2 ТП №72 (от опоры №15 до опоры №17(инв.№59199); Верхнеуральский район, п.Малый Бугодак</t>
  </si>
  <si>
    <t>Обосновывающие материалы по ТП_2014/МЭС/Реконструкция/Хозспособ/ХС_035</t>
  </si>
  <si>
    <t>Реконструкция ТП №283 (инв.№622833), Брединский район, п.Мариинский</t>
  </si>
  <si>
    <t>Обосновывающие материалы по ТП_2014/МЭС/Реконструкция/Хозспособ/ХС_036</t>
  </si>
  <si>
    <t>Реконструкция ВЛ-0,4 кВ (инв.№59247), Верхнеуральский район, п.Спасский</t>
  </si>
  <si>
    <t>Макшаков С.А.</t>
  </si>
  <si>
    <t>Обосновывающие материалы по ТП_2014/МЭС/Реконструкция/Хозспособ/ХС_037</t>
  </si>
  <si>
    <t>Реконструкция ТП № 344 (инв №61726), Нагайбакский район, д.Слюда</t>
  </si>
  <si>
    <t>ООО "Первая Производственная База-Урал"</t>
  </si>
  <si>
    <t>Обосновывающие материалы по ТП_2014/МЭС/Реконструкция/Хозспособ/ХС_038</t>
  </si>
  <si>
    <t>Реконструкция ТП №505 (инв.№64510), Верхнеуральский район, г.Верхнеуральск, ул.Энгельса</t>
  </si>
  <si>
    <t>Обосновывающие материалы по ТП_2014/МЭС/Реконструкция/Хозспособ/ХС_039</t>
  </si>
  <si>
    <t>Реконструкция ВЛ-0,4 кВ (от опоры №2-12 и №2-13 ВЛ-0,4 кВ ф.2 (инв.№   ) ТП №34), Карталинский район, п.Родники</t>
  </si>
  <si>
    <t>Костин А.М.</t>
  </si>
  <si>
    <t>Обосновывающие материалы по ТП_2014/МЭС/Реконструкция/Хозспособ/ХС_040</t>
  </si>
  <si>
    <t>Реконструкция ВЛ-0,4 кВ (инв.№61539), Нагайбакский район, п.Балканы</t>
  </si>
  <si>
    <t>Гриневич Л.А.</t>
  </si>
  <si>
    <t>Обосновывающие материалы по ТП_2014/МЭС/Реконструкция/Хозспособ/ХС_041</t>
  </si>
  <si>
    <t>Реконструкция ВЛ-0,4 кВ ф.7 (инв. №59178); установить прибор учета на ГБП, Верхнеуральский район, г.Верхнеуральск</t>
  </si>
  <si>
    <t>Довыдович Л.Г.</t>
  </si>
  <si>
    <t>Обосновывающие материалы по ТП_2014/МЭС/Реконструкция/Хозспособ/ХС_042</t>
  </si>
  <si>
    <t>Реконструкция ВЛ-0,4кВ ф.Баня (инв.№61511), Нагайбакский район, с.Фершампенуаз</t>
  </si>
  <si>
    <t>Мухамеджанов Е.С.</t>
  </si>
  <si>
    <t>Обосновывающие материалы по ТП_2014/МЭС/Реконструкция/Хозспособ/ХС_043</t>
  </si>
  <si>
    <t>Реконструкция ТП №356 (инв.№ 64499), Карталинский район, п.Джабык</t>
  </si>
  <si>
    <t>Обосновывающие материалы по ТП_2014/МЭС/Реконструкция/Хозспособ/ХС_044</t>
  </si>
  <si>
    <t>Реконструкция ВЛ-0,4 кВ  ф.1 (от опоры № 12/5 до опоры №12/10 (инв.№60836)ТП №192). Г.Магнитогорск, ул.Прибрежная</t>
  </si>
  <si>
    <t>Обосновывающие материалы по ТП_2014/МЭС/Реконструкция/Хозспособ/ХС_045</t>
  </si>
  <si>
    <t>Реконструкция ТП №153 (инв.№60219), Кизильский район, с.Кизильское</t>
  </si>
  <si>
    <t>Кириллова Г.Ф.</t>
  </si>
  <si>
    <t>Обосновывающие материалы по ТП_2014/МЭС/Реконструкция/Хозспособ/ХС_046</t>
  </si>
  <si>
    <t>Реконструкция ТП №286 (инв.№61318), г.Магнитогорск, ул.Мраморная</t>
  </si>
  <si>
    <t>Шкирмонтов А.Ю.</t>
  </si>
  <si>
    <t>Обосновывающие материалы по ТП_2014/МЭС/Реконструкция/Хозспособ/ХС_047</t>
  </si>
  <si>
    <t>Реконстструкция ВЛ-0,4 кВ (от опоры №7/1 до опоры №7/2 ВЛ-0,4 кВ ф.5 (инв.№64556) ТП №452), Агаповский район, с.Агаповка</t>
  </si>
  <si>
    <t>Вейберт А.Н.</t>
  </si>
  <si>
    <t>Обосновывающие материалы по ТП_2014/МЭС/Реконструкция/Хозспособ/ХС_048</t>
  </si>
  <si>
    <t>Реконструкция ТП №185 (инв.№61105), Агаповский район, п.Буранный</t>
  </si>
  <si>
    <t>Обосновывающие материалы по ТП_2014/МЭС/Реконструкция/Хозспособ/ХС_049</t>
  </si>
  <si>
    <t>Реконструкция ВЛ-0,4 кВ (инв.№ 59247), Верхнеуральский район, п.Спасский</t>
  </si>
  <si>
    <t>Трясин Е.В.</t>
  </si>
  <si>
    <t>Обосновывающие материалы по ТП_2014/МЭС/Реконструкция/Хозспособ/ХС_050</t>
  </si>
  <si>
    <t>Реконструкция ВЛ-10 кВ (инв.№62920), Челябинская область, Карталинский район, п.Краснотал</t>
  </si>
  <si>
    <t>ООО "Агрофирма Циркон"</t>
  </si>
  <si>
    <t>Обосновывающие материалы по ТП_2014/МЭС/Реконструкция/Хозспособ/ХС_051</t>
  </si>
  <si>
    <t>Реконструкция ТП №129 (инв.№61336), Челябинская область, Агаповский район, п.Ближний</t>
  </si>
  <si>
    <t>ООО "Уралпайп"</t>
  </si>
  <si>
    <t>Обосновывающие материалы по ТП_2014/МЭС/Реконструкция/Хозспособ/ХС_052</t>
  </si>
  <si>
    <t>Реконструкция ТП №6 (инв.№61963), Нагайбакский район, с.Фершампенуаз</t>
  </si>
  <si>
    <t>Яндулова В.Г.</t>
  </si>
  <si>
    <t>Обосновывающие материалы по ТП_2014/МЭС/Реконструкция/Хозспособ/ХС_053</t>
  </si>
  <si>
    <t>Реконструкция ВЛ-0,4 кВ (инв.№61539), Челябинская область, Нагайбакский район, п.Балканы</t>
  </si>
  <si>
    <t>Жургунов Т.Ж.</t>
  </si>
  <si>
    <t>Обосновывающие материалы по ТП_2014/МЭС/Реконструкция/Хозспособ/ХС_054</t>
  </si>
  <si>
    <t>Реконструкция ВЛ-0,4 кВ ф.1 (инв.№61511), Челябинская область, Нагайбакский район, с.Фершампенуаз</t>
  </si>
  <si>
    <t>Бочкарев М.А.</t>
  </si>
  <si>
    <t>Обосновывающие материалы по ТП_2014/МЭС/Реконструкция/Хозспособ/ХС_055</t>
  </si>
  <si>
    <t>Реконструкция ВЛ-0,4 кВ ф.1 (от ТП №171 до опоры №31 (инв.№59209); ТП №171 (инв.№59557); Верхнеуральский район, п.Крутой Лог.</t>
  </si>
  <si>
    <t>2013-4204</t>
  </si>
  <si>
    <t>Артамонова В.К.</t>
  </si>
  <si>
    <t>Обосновывающие материалы по ТП_2014/МЭС/Реконструкция/Хозспособ/ХС_056</t>
  </si>
  <si>
    <t>Реконструкция ВЛ-0,4 кВ  ф.1 (от опоры №11 до опоры №14 (инв.№     ) ТП №600), Кизильский район, п.Карабулак</t>
  </si>
  <si>
    <t>2013-4346</t>
  </si>
  <si>
    <t>Сынгизова А.Х.</t>
  </si>
  <si>
    <t>Обосновывающие материалы по ТП_2014/МЭС/Реконструкция/Хозспособ/ХС_057</t>
  </si>
  <si>
    <t>Реконструкция ВЛ-0,4 кВ (инв.№61646), Нагайбакский район, п.Переселенческий</t>
  </si>
  <si>
    <t>2013-4362</t>
  </si>
  <si>
    <t>Дедова О.А.</t>
  </si>
  <si>
    <t>Обосновывающие материалы по ТП_2014/МЭС/Реконструкция/Хозспособ/ХС_058</t>
  </si>
  <si>
    <t xml:space="preserve">Реконструкция ВЛ 0,4кВ (инв.№62885), Карталинский р-н, п. Вишневый </t>
  </si>
  <si>
    <t>2013-4395</t>
  </si>
  <si>
    <t>Шулакова М.В.</t>
  </si>
  <si>
    <t>Обосновывающие материалы по ТП_2014/МЭС/Реконструкция/Хозспособ/ХС_059</t>
  </si>
  <si>
    <t>Реконструкция ВЛ-0,4 кВ (инв.№64911), Агаповский район, п.Приморский</t>
  </si>
  <si>
    <t>2014-4558</t>
  </si>
  <si>
    <t>24.02.2014</t>
  </si>
  <si>
    <t>Тонина Т.А.</t>
  </si>
  <si>
    <t>Обосновывающие материалы по ТП_2014/МЭС/Реконструкция/Хозспособ/ХС_060</t>
  </si>
  <si>
    <t>Система дистанционного сбора данных электроэнергии (СДСДЭ), инв. №182478 (Верхнеуральский РЭС)</t>
  </si>
  <si>
    <t>Денисов П.А.</t>
  </si>
  <si>
    <t>Обосновывающие материалы по ТП_2014/МЭС/Реконструкция/Хозспособ/ХС_061</t>
  </si>
  <si>
    <t>Гревцев Н.В.</t>
  </si>
  <si>
    <t xml:space="preserve"> 06.03.2012</t>
  </si>
  <si>
    <t>Махмутов А.М.</t>
  </si>
  <si>
    <t>Ахметгалеев Р.И.</t>
  </si>
  <si>
    <t>Штрекер А.В.</t>
  </si>
  <si>
    <t>Кудабаев С.Х.</t>
  </si>
  <si>
    <t>Ткачукова О.Н.</t>
  </si>
  <si>
    <t>Арыстанбаева А.А.</t>
  </si>
  <si>
    <t>Никитенко П.П.</t>
  </si>
  <si>
    <t>Система дистанционного сбора данных электроэнергии (СДСДЭ), инв. №182477 (Кизильский РЭС)</t>
  </si>
  <si>
    <t>Ахудьянов И.М.</t>
  </si>
  <si>
    <t>Обосновывающие материалы по ТП_2014/МЭС/Реконструкция/Хозспособ/ХС_062</t>
  </si>
  <si>
    <t>Мишко Н.А.</t>
  </si>
  <si>
    <t>Кисикбасов Т.М.</t>
  </si>
  <si>
    <t>Беков Е.Ж.</t>
  </si>
  <si>
    <t>Реконструкция ТП №180 (инв.№61780), Нагайбакский район, с.Крупское</t>
  </si>
  <si>
    <t>Куркова А.В.</t>
  </si>
  <si>
    <t>Обосновывающие материалы по ТП_2014/МЭС/Реконструкция/Хозспособ/ХС_063</t>
  </si>
  <si>
    <t>Алиарстанова К.А.</t>
  </si>
  <si>
    <t>Реконструкция ТП №574 (инв.№  ), Челябинская область, г.Магнитогорск, жилой район "Радужный"</t>
  </si>
  <si>
    <t>Оголихин А.С.</t>
  </si>
  <si>
    <t>Обосновывающие материалы по ТП_2014/МЭС/Реконструкция/Хозспособ/ХС_064</t>
  </si>
  <si>
    <t>Крючков Б.П.</t>
  </si>
  <si>
    <t>Реконструкция ТП № 214 (инв №  ), Верхнеуральский район, п.Малый Бугодак</t>
  </si>
  <si>
    <t>Михалева Е.П.</t>
  </si>
  <si>
    <t>Обосновывающие материалы по ТП_2014/МЭС/Реконструкция/Хозспособ/ХС_065</t>
  </si>
  <si>
    <t>Перивалова Е.Б.</t>
  </si>
  <si>
    <t xml:space="preserve">Реконструкция ВЛ-0,4 кВ ф.Поселок (инв.№ 61538), Нагайбакский район, п.Балканы. </t>
  </si>
  <si>
    <t xml:space="preserve">Аймухаметов Ч.С.                                              </t>
  </si>
  <si>
    <t>Обосновывающие материалы по ТП_2014/МЭС/Реконструкция/Хозспособ/ХС_066</t>
  </si>
  <si>
    <t>Аймухаметова С.Г.</t>
  </si>
  <si>
    <t>Семенченко А.В.</t>
  </si>
  <si>
    <t>Реконструкция ТП №606 (инв.№162491), Верхнеуральский район, г.Верхнеуральск</t>
  </si>
  <si>
    <t>Родионов А.В.</t>
  </si>
  <si>
    <t>Обосновывающие материалы по ТП_2014/МЭС/Реконструкция/Хозспособ/ХС_067</t>
  </si>
  <si>
    <t>Родионова С.В.</t>
  </si>
  <si>
    <t>Россадин А.А.</t>
  </si>
  <si>
    <t>Подряд ТЭС</t>
  </si>
  <si>
    <t>Реконструкция ВЛ 0,4 кВ (инв. 47559) с. Подовинное</t>
  </si>
  <si>
    <t>ПТ ЗАО "ЧАПЭиК"</t>
  </si>
  <si>
    <t>Обосновывающие материалы по ТП_2014/ТЭС/Реконструкция/Подряд/Подряд_001</t>
  </si>
  <si>
    <t>Реконструкция ТП-21100 (инв. №45784) в городе Троицк</t>
  </si>
  <si>
    <t xml:space="preserve">ООО  "Энергоучет-Комплект"                          </t>
  </si>
  <si>
    <t xml:space="preserve">2014-4734  </t>
  </si>
  <si>
    <t>Дудов О.В.</t>
  </si>
  <si>
    <t>Обосновывающие материалы по ТП_2014/ТЭС/Реконструкция/Подряд/Подряд_002</t>
  </si>
  <si>
    <t>ООО "ЭлектроСтрой"</t>
  </si>
  <si>
    <t>Реконструкция ВЛ-0,4кВ «Фидер-2» (инв. №47929), в селе Октябрьское</t>
  </si>
  <si>
    <t xml:space="preserve"> 15.03.2013</t>
  </si>
  <si>
    <t>0114</t>
  </si>
  <si>
    <t>Герцен И.Г.</t>
  </si>
  <si>
    <t>Реконструкция ВЛ-0,4кВ «Поселок» (инв. №45669) в поселке Морозкино</t>
  </si>
  <si>
    <t xml:space="preserve">4493  </t>
  </si>
  <si>
    <t xml:space="preserve">0494 </t>
  </si>
  <si>
    <t>Мухаев Б.Н.</t>
  </si>
  <si>
    <t>0493</t>
  </si>
  <si>
    <t>Мухаев А.Н.</t>
  </si>
  <si>
    <t>0495</t>
  </si>
  <si>
    <t>Гаджиев А.Г.</t>
  </si>
  <si>
    <t>27.04.2012</t>
  </si>
  <si>
    <t>Обосновывающие материалы по ТП_2014/ТЭС/Реконструкция/Подряд/Подряд_003</t>
  </si>
  <si>
    <t>Реконструкция ВЛ-0,4кВ «Быт» (инв. №46864) в поселке Березовка Увельского района Челябинской области</t>
  </si>
  <si>
    <t>ООО "ПКБ "Энергостальпроект"</t>
  </si>
  <si>
    <t xml:space="preserve">  937</t>
  </si>
  <si>
    <t>Обосновывающие материалы по ТП_2014/ТЭС/Реконструкция/Подряд/Подряд_004</t>
  </si>
  <si>
    <t>Реконструкция ВЛ-0,23кВ «ф.3» (инв. №46610) в селе Степное</t>
  </si>
  <si>
    <t xml:space="preserve">  800</t>
  </si>
  <si>
    <t>Кузнецова З.С.</t>
  </si>
  <si>
    <t>Обосновывающие материалы по ТП_2014/ТЭС/Реконструкция/Подряд/Подряд_005</t>
  </si>
  <si>
    <t>Реконструкция ВЛ-0,4кВ «Поселок-2» в селе Михайловка Пластовского района Челябинской области</t>
  </si>
  <si>
    <t>Иванов Н.В.</t>
  </si>
  <si>
    <t>Реконструкция  ЛЭП-0,4кВ от ТП-3161 Челябинская область, Увельский район, п.Синий Бор. (Инв.№47173)</t>
  </si>
  <si>
    <t xml:space="preserve">  6300004434</t>
  </si>
  <si>
    <t xml:space="preserve">  425</t>
  </si>
  <si>
    <t>23.08.2013</t>
  </si>
  <si>
    <t>Обосновывающие материалы по ТП_2014/ТЭС/Реконструкция/Подряд/Подряд_006</t>
  </si>
  <si>
    <t>Реконструкция ОРУ ПС Кичигинская (47335)</t>
  </si>
  <si>
    <t xml:space="preserve">6300004597  </t>
  </si>
  <si>
    <t xml:space="preserve">31.01.2014  </t>
  </si>
  <si>
    <t xml:space="preserve">4364  </t>
  </si>
  <si>
    <t>ООО Агрофирма Ариант</t>
  </si>
  <si>
    <t>Обосновывающие материалы по ТП_2014/ТЭС/Реконструкция/Подряд/Подряд_007</t>
  </si>
  <si>
    <t>Реконструкция  ВЛ-0,4кВ "Поселок" (инв. №47157) в поселке Увельский</t>
  </si>
  <si>
    <t>Тоцкая А.В.</t>
  </si>
  <si>
    <t>Обосновывающие материалы по ТП_2014/ТЭС/Реконструкция/Подряд/Подряд_008</t>
  </si>
  <si>
    <t>Реконструкция ВЛ-0,4кВ "№2 Быт" (инв. №46217) в селе Карсы</t>
  </si>
  <si>
    <t>Малявкина Т.И.</t>
  </si>
  <si>
    <t>Реконструкция ВЛ-0,4кВ, ТП-2607 (инв.№46237) п.Ясные Поляны</t>
  </si>
  <si>
    <t>Обосновывающие материалы по ТП_2014/ТЭС/Реконструкция/Подряд/Подряд_009</t>
  </si>
  <si>
    <t>01.10.2013</t>
  </si>
  <si>
    <t>рек.ВЛ10кВ(инв.169432)Саламат с.Варна</t>
  </si>
  <si>
    <t>ПТ "ЗАО ЧАПЭиК"</t>
  </si>
  <si>
    <t>4525</t>
  </si>
  <si>
    <t>Обосновывающие материалы по ТП_2014/ТЭС/Реконструкция/Подряд/Подряд_010</t>
  </si>
  <si>
    <t>Реконструкция ВЛ-0,4кВ "Поселок" (инв.№46749)       в селе Половинка</t>
  </si>
  <si>
    <t>Бобылева Л.В.</t>
  </si>
  <si>
    <t>Реконструкция ВЛ 0,4 кВ (инв. 45711) п. Кварцитный</t>
  </si>
  <si>
    <t>Крохин А.С.</t>
  </si>
  <si>
    <t>Реконструкция ВЛ 0,4кВ (инв.48770) с.Солнце</t>
  </si>
  <si>
    <t>4718</t>
  </si>
  <si>
    <t>Шапошников В.С.</t>
  </si>
  <si>
    <t>Реконструкция ВЛ 0,4 кВ Сириус (49015) п.Арчаглы-Аят</t>
  </si>
  <si>
    <t>ИП Половников С.Г.</t>
  </si>
  <si>
    <t>Обосновывающие материалы по ТП_2014/ТЭС/Реконструкция/Подряд/Подряд_011</t>
  </si>
  <si>
    <t>Реконструкция ВЛ-0,4кВ «Детсад» (инв. №1010000484) в селе Красносельское</t>
  </si>
  <si>
    <t>Обосновывающие материалы по ТП_2014/ТЭС/Реконструкция/Подряд/Подряд_013</t>
  </si>
  <si>
    <t>Реконструкция ВЛ-0,4кВ "Село-2" (инв№47928) с.Октябрьское</t>
  </si>
  <si>
    <t xml:space="preserve">ООО "ПЭС"                   </t>
  </si>
  <si>
    <t xml:space="preserve">       15.04.2014г.</t>
  </si>
  <si>
    <t>Обосновывающие материалы по ТП_2014/ТЭС/Реконструкция/Подряд/Подряд_014</t>
  </si>
  <si>
    <t>Реконструкция ВЛ-0,4кВ «ф. №2» (инв. №45494) в селе Дробышево</t>
  </si>
  <si>
    <t>ООО Энергоучет-Комплект"  ООО ЭлектроСтрой</t>
  </si>
  <si>
    <t>6300004734  2013-4339</t>
  </si>
  <si>
    <t xml:space="preserve"> 24.04.2014г.  18.10.2013</t>
  </si>
  <si>
    <t>4493  1389</t>
  </si>
  <si>
    <t>Асоскова  Т.Г.</t>
  </si>
  <si>
    <t>Обосновывающие материалы по ТП_2014/ТЭС/Реконструкция/Подряд/Подряд_015</t>
  </si>
  <si>
    <t>Реконструкция ВЛ-0,4кВ «Поселок» (инв. №101260001223) в посёлке Кварцитовый</t>
  </si>
  <si>
    <t>Янцен Г.А.</t>
  </si>
  <si>
    <t>Реконструкция ВЛ-0,4кВ «Поселок-2» (инв. №45560) в селе Бобровка</t>
  </si>
  <si>
    <t>Валеева Н.Ю.</t>
  </si>
  <si>
    <t>Реконструкция ТП-21119 (инв. №182155) в селе Бобровка</t>
  </si>
  <si>
    <t>Реконструкция ТП-41122 (инв №48028) в селе Октябрьское</t>
  </si>
  <si>
    <t>Халиуллина Е.А.</t>
  </si>
  <si>
    <t xml:space="preserve"> 14.11.2012</t>
  </si>
  <si>
    <t>Обосновывающие материалы по ТП_2014/ТЭС/Реконструкция/Подряд/Подряд_016</t>
  </si>
  <si>
    <t>Реконструкция ВЛ 0,4 кВ "Базовка1" п.Солнце ВРС</t>
  </si>
  <si>
    <t>18.03.2013</t>
  </si>
  <si>
    <t>Раджабов Р.М.</t>
  </si>
  <si>
    <t>Реконструкция ТП-51131 инв №48358 сЧесма</t>
  </si>
  <si>
    <t>07.06.2011</t>
  </si>
  <si>
    <t>Реконструкция ВЛ-0,4кВ «Запад» (инв. №48917) в поселке Комсомольский</t>
  </si>
  <si>
    <t>Халимова М.Р.</t>
  </si>
  <si>
    <t>Реконструкция ТП-7516 (инв. №49292) в поселке Алексеевка</t>
  </si>
  <si>
    <t>Реконструкция ТП-2689,инв.№46286, с. Карсы</t>
  </si>
  <si>
    <t xml:space="preserve">ООО Энергоучет-Комплект"  </t>
  </si>
  <si>
    <t xml:space="preserve"> 24.04.2014  </t>
  </si>
  <si>
    <t>ИП Дадонова</t>
  </si>
  <si>
    <t>Обосновывающие материалы по ТП_2014/ТЭС/Реконструкция/Подряд/Подряд_017</t>
  </si>
  <si>
    <t>ООО ЭлектроСтрой</t>
  </si>
  <si>
    <t>2013-4341</t>
  </si>
  <si>
    <t>Реконструкция ВЛ 0,4 кВ "ф №2 Быт" (инв№46212) п. Ясные Поляны</t>
  </si>
  <si>
    <t>23.08.2010</t>
  </si>
  <si>
    <t>Пелепцов А.В.</t>
  </si>
  <si>
    <t>Реконструкция ВЛ-0,4кВ «Поселок-2» (инв. №47158) в поселке Увельский</t>
  </si>
  <si>
    <t xml:space="preserve">ООО ПКБ Энергостальпроект </t>
  </si>
  <si>
    <t>Суханова Ю.С.</t>
  </si>
  <si>
    <t>Обосновывающие материалы по ТП_2014/ТЭС/Реконструкция/Подряд/Подряд_018</t>
  </si>
  <si>
    <t>Реконструкция ВЛ-0,4кВ «Чкалова» (инв. №47161) в поселке Увельский Увельского района Челябинской области</t>
  </si>
  <si>
    <t>Реконструкция ВЛ-0,4кВ «Пожарка» (инв. №47158) в поселке Увельский</t>
  </si>
  <si>
    <t>Мотин В.П.</t>
  </si>
  <si>
    <t>Реконструкция ВЛ-0,4кВ «Поселок» (инв. №101260000421) в поселке Летягино Увельского района Челябинской области</t>
  </si>
  <si>
    <t>Реконструкция ВЛ-0,4кВ «Баня» (инв. №101260000471) в поселке Каменский Увельского района Челябинской области</t>
  </si>
  <si>
    <t>Реконструкция ТП-3280 (инв.№101410000763), ВЛ-0,4кВ "Набережная" (101260000481) в  селе Красносельское</t>
  </si>
  <si>
    <t xml:space="preserve">ООО СК "СтройСтандарт"       </t>
  </si>
  <si>
    <t xml:space="preserve">2014-4789   </t>
  </si>
  <si>
    <t>07.02.2013</t>
  </si>
  <si>
    <t>Обосновывающие материалы по ТП_2014/ТЭС/Реконструкция/Подряд/Подряд_019</t>
  </si>
  <si>
    <t>ООО ЧЭПК</t>
  </si>
  <si>
    <t>2013-4434</t>
  </si>
  <si>
    <t>15.11.2013</t>
  </si>
  <si>
    <t>Реконструкция ВЛ-0,4кВ «Блюхера» (инв. №46867) в селе Красносельское</t>
  </si>
  <si>
    <t>Администрация Красносельского сельского поселения Увельского муниципального района</t>
  </si>
  <si>
    <t>Реконструкция ВЛ-10кВ "МТМ" п.Ясные Поляны Троицкого р-на Челябинской обл.</t>
  </si>
  <si>
    <t>Обосновывающие материалы по ТП_2014/ТЭС/Реконструкция/Подряд/Подряд_020</t>
  </si>
  <si>
    <t>Реконструкция ВЛ 04 "Фидер№2" (45657), с. Бобровка</t>
  </si>
  <si>
    <t xml:space="preserve"> 24.04.2014г.  </t>
  </si>
  <si>
    <t>Реконструкция ВЛ-0,4кВ «Зерноток» в селе Воронино Пластовского района Челябинской области</t>
  </si>
  <si>
    <t>ООО ПКБ "Энергостальпроект"</t>
  </si>
  <si>
    <t xml:space="preserve">  2013-4390 </t>
  </si>
  <si>
    <t xml:space="preserve">  28.10.2013г.</t>
  </si>
  <si>
    <t>Реконструкция ТП-2688 "Поселок-2" (инв. 46287) с. Карсы</t>
  </si>
  <si>
    <t>Обосновывающие материалы по ТП_2014/ТЭС/Реконструкция/Подряд/Подряд_021</t>
  </si>
  <si>
    <t>Реконструкция ВЛ 04 "Фидер-1" (45656), с. Бобровка</t>
  </si>
  <si>
    <t>Обосновывающие материалы по ТП_2014/ТЭС/Реконструкция/Подряд/Подряд_022</t>
  </si>
  <si>
    <t>Обосновывающие материалы по ТП_2014/ТЭС/Реконструкция/Подряд/Подряд_023</t>
  </si>
  <si>
    <t>Реконструкция ТП-21104 (45770), п. Мирный</t>
  </si>
  <si>
    <t>Шабарова А.В.</t>
  </si>
  <si>
    <t>Обосновывающие материалы по ТП_2014/ТЭС/Реконструкция/Подряд/Подряд_024</t>
  </si>
  <si>
    <t>Реконструкция ТП-2684 (46284) с. Клястицкое; ТП-2484(46284), с.Клястицкое.</t>
  </si>
  <si>
    <t>Обосновывающие материалы по ТП_2014/ТЭС/Реконструкция/Подряд/Подряд_025</t>
  </si>
  <si>
    <t>Реконструкция ВЛ-0,4кВ «Мельничная» (инв.№48226) ТП-5112 в селе Чесма</t>
  </si>
  <si>
    <t>ООО"СПС"</t>
  </si>
  <si>
    <t xml:space="preserve">  5827</t>
  </si>
  <si>
    <t>Обосновывающие материалы по ТП_2014/ТЭС/Реконструкция/Хозспособ/ХС_001</t>
  </si>
  <si>
    <t>Реконструкция ПС Береговая. АЧР</t>
  </si>
  <si>
    <t>Обосновывающие материалы по ТП_2014/ТЭС/Реконструкция/Хозспособ/ХС_002</t>
  </si>
  <si>
    <t>Реконструкция ВЛ-0,4кВ "Западный" (инв.№46318)    в селе Целинное</t>
  </si>
  <si>
    <t>Кандакова Н.С.</t>
  </si>
  <si>
    <t>Обосновывающие материалы по ТП_2014/ТЭС/Реконструкция/Хозспособ/ХС_003</t>
  </si>
  <si>
    <t>Реконструкция ТП 2627 инв. 46233 с. Клястицкое</t>
  </si>
  <si>
    <t>Журов В.А.</t>
  </si>
  <si>
    <t>Реконструкция ВЛ-0,4кВ "Поселок" (инв.№ 47158) в поселке Увельский</t>
  </si>
  <si>
    <t>Реконструкция ВЛ-0,4кВ "Колодец" (инв.№ 46534) ВЛ-0,4кВ в селе Борисовка</t>
  </si>
  <si>
    <t>Запьянцев А.Н.</t>
  </si>
  <si>
    <t>Реконструкция ВЛ-0,4кВ «Фрунзе» (Инв.№47162) от ТП-3122 в поселке Увельский</t>
  </si>
  <si>
    <t xml:space="preserve">  6300004730</t>
  </si>
  <si>
    <t xml:space="preserve">  14.04.2014</t>
  </si>
  <si>
    <t xml:space="preserve">  517</t>
  </si>
  <si>
    <t>Румянцева С.М.</t>
  </si>
  <si>
    <t>Обосновывающие материалы по ТП_2014/ТЭС/Реконструкция/Хозспособ/ХС_004</t>
  </si>
  <si>
    <t>Реконструкция ВЛ 10 Чесма-2 (48263) с. Чесма; ВЛ-0,4кВ (инв. 91357) с. Чесма</t>
  </si>
  <si>
    <t>Туров Д.А.</t>
  </si>
  <si>
    <t>Обосновывающие материалы по ТП_2014/ТЭС/Реконструкция/Хозспособ/ХС_005</t>
  </si>
  <si>
    <t>Реконструкция ТП-41105 (инв. 48029) с. Октябрьское</t>
  </si>
  <si>
    <t>Шаталина В.Н.</t>
  </si>
  <si>
    <t>Реконструкция ТП-41104 (инв. 48007) с. Октябрьское</t>
  </si>
  <si>
    <t>Большаков К.В.</t>
  </si>
  <si>
    <t>Реконструкция ВЛ 04 "Ф-1" (инв. 47930) с. Октябрьское</t>
  </si>
  <si>
    <t>Денисова Г.Н.</t>
  </si>
  <si>
    <t>Реконструкция ВЛ 04 "Ф-1" (инв. 47928) с. Октябрьское</t>
  </si>
  <si>
    <t>Куплевацкий Д.Я.</t>
  </si>
  <si>
    <t>Реконструкция ВЛ 04 "Советская" (48919) с Катенино</t>
  </si>
  <si>
    <t>Реконструкция ВЛ 04 "Мира" (48918) с. Катенино</t>
  </si>
  <si>
    <t>Реконструкция ВЛ 0,4 Кирова (инв.48288) с. Чесма</t>
  </si>
  <si>
    <t>Умаров С.Р.</t>
  </si>
  <si>
    <t>Реконструкция ВЛ0 ,4 Село 1 (инв. 49271) с. Алексеевка</t>
  </si>
  <si>
    <t>Короткевич Ф.В.</t>
  </si>
  <si>
    <t>Реконструкция ТП-51134 (48368) с. Чесма</t>
  </si>
  <si>
    <t xml:space="preserve">ИП Еркина </t>
  </si>
  <si>
    <t>Реконструкция ТП-7125 (инв. 48844) п. Большевик</t>
  </si>
  <si>
    <t>Реконструкция ВЛ 0,4 кВ (инв. 48766) п. Большевик</t>
  </si>
  <si>
    <t>Лыткин С.М.</t>
  </si>
  <si>
    <t>Реконструкция ВЛ-10 сХомутинино</t>
  </si>
  <si>
    <t xml:space="preserve">6300004789  </t>
  </si>
  <si>
    <t xml:space="preserve">3296  </t>
  </si>
  <si>
    <t>23.11.2012</t>
  </si>
  <si>
    <t>Обосновывающие материалы по ТП_2014/ТЭС/Реконструкция/Хозспособ/ХС_006</t>
  </si>
  <si>
    <t>Реконструкция ВЛ-0,4кВ "Степная" (инв.№47836)  в селе Каракульское</t>
  </si>
  <si>
    <t>Храмова Н.Ю.</t>
  </si>
  <si>
    <t>Обосновывающие материалы по ТП_2014/ТЭС/Реконструкция/Хозспособ/ХС_007</t>
  </si>
  <si>
    <t>Реконструкция ВЛ-0,4кВ "Фидер-2" (инв.№47928) в селе Октябрьскле</t>
  </si>
  <si>
    <t>Копп А.А.</t>
  </si>
  <si>
    <t>Реконструкция ТП 3126 (инв. 47228) п. Увельский</t>
  </si>
  <si>
    <t>Обосновывающие материалы по ТП_2014/ТЭС/Реконструкция/Хозспособ/ХС_008</t>
  </si>
  <si>
    <t>Реконструкция ТП-7524 инв. 49307 с. Алексеевка</t>
  </si>
  <si>
    <t>Пимахина Т.В.</t>
  </si>
  <si>
    <t>Обосновывающие материалы по ТП_2014/ТЭС/Реконструкция/Хозспособ/ХС_009</t>
  </si>
  <si>
    <t>Реконструкция ВЛ 0,4 кВ Фидер-3 (47938) с. Лысково</t>
  </si>
  <si>
    <t>Титов С.Н.</t>
  </si>
  <si>
    <t>Реконструкция ВЛ-0,4кВ «Село-2» (Инв.№ 49272) в селе Алексеевка</t>
  </si>
  <si>
    <t>Голуб М.С.</t>
  </si>
  <si>
    <t>Реконструкция ВЛ 0,4 кВ (инв. 47928) с. Октябрьское</t>
  </si>
  <si>
    <t>Ширинкин В.Ф.</t>
  </si>
  <si>
    <t>Реконструкция ВЛ 0,4 кВ (инв. 46209) с. Клястицкое; ТП-2627 (инв. 46233) с. Клястицкое</t>
  </si>
  <si>
    <t>Игуменщев В.В.</t>
  </si>
  <si>
    <t>Реконструкция ВЛ 0,4 кВ (инв. 45496); ТП-2462 (инв. 45556) с. Метличье</t>
  </si>
  <si>
    <t>Митрошкин В.А.</t>
  </si>
  <si>
    <t>РеконструкцияВЛ 0.4 кВ Поселок (47163) п. Увельский</t>
  </si>
  <si>
    <t>Созонов И.Н.</t>
  </si>
  <si>
    <t>Реконструкция ВЛ 0,4 (инв. 47928) с. Октябрьское</t>
  </si>
  <si>
    <t>Лыков А.М.</t>
  </si>
  <si>
    <t>Обосновывающие материалы по ТП_2014/ТЭС/Реконструкция/Хозспособ/ХС_010</t>
  </si>
  <si>
    <t>Реконструкция ВЛ 0,4 Быт 1 (46208) ТП 2627 с. Клястицкое</t>
  </si>
  <si>
    <t>Барковская Е.В.</t>
  </si>
  <si>
    <t>Реконструкция ВЛ 0,4 кВ Село-3 (49272) с. Алексеевка</t>
  </si>
  <si>
    <t>Овсянников Н.П.</t>
  </si>
  <si>
    <t>Реконструкция ВЛ 04 кВ (инв. 45504) ТП 2402  с. Ключевка</t>
  </si>
  <si>
    <t>Зайцева А.С.</t>
  </si>
  <si>
    <t>Реконструкция. ВЛ 0,4 Ф-1 (47702) с. Чудиново</t>
  </si>
  <si>
    <t>Угрюмова Н.А.</t>
  </si>
  <si>
    <t>Реконструкция ВЛ 0.4 кВ Поселок (инв. 48386) п. Березинский</t>
  </si>
  <si>
    <t>Коробкова П.В.</t>
  </si>
  <si>
    <t>Реконструкция ВЛ 0,4 (инв. 48243) п. Редутово</t>
  </si>
  <si>
    <t>Вагапова Д.З.</t>
  </si>
  <si>
    <t>Реконструкция ТП-51130 (48365), с. Чесма</t>
  </si>
  <si>
    <t>Обосновывающие материалы по ТП_2014/ТЭС/Реконструкция/Хозспособ/ХС_011</t>
  </si>
  <si>
    <t>Реконструкция ВЛ-10кВ «Пласт-2» (инв.№46436) в селе Кочкарь (Петухов А.В.)</t>
  </si>
  <si>
    <t>Реконструкция ТП-2510 (Инв.№ 46021) в селе Песчаное (Кондосенко Д.В.)</t>
  </si>
  <si>
    <t>Кондосенко Д.В.</t>
  </si>
  <si>
    <t>Реконструкция ВЛ-04 "Фидер-1" (45669), п. Морозкино</t>
  </si>
  <si>
    <t>Стаценко Л.М.</t>
  </si>
  <si>
    <t>Обосновывающие материалы по ТП_2014/ТЭС/Реконструкция/Хозспособ/ХС_012</t>
  </si>
  <si>
    <t>Реконструкция ВЛ-0,4кВ «Фидер-3» (Инв.№47930) в селе Октябрьское (Сырцева Е.Я.)</t>
  </si>
  <si>
    <t>Реконструкция ВЛ-0,4кВ «Поселок» (Инв.№ 45891) от ТП-2206 в селе Уйско-Санарское Рычкова О.И.)</t>
  </si>
  <si>
    <t>Рычкова О.И.</t>
  </si>
  <si>
    <t>Реконструкция ВЛ 0,4 кВ Ф-1 (47930) с. Октябрьское</t>
  </si>
  <si>
    <t>Коровин Е.В.</t>
  </si>
  <si>
    <t>Обосновывающие материалы по ТП_2014/ТЭС/Реконструкция/Хозспособ/ХС_013</t>
  </si>
  <si>
    <t>Реконструкция ТП-4437 (инв. 47475) с. Журавлиное</t>
  </si>
  <si>
    <t xml:space="preserve">Деревянко Г.И. </t>
  </si>
  <si>
    <t>Реконструкция ВЛ 0,4"Фидер-4"(47418), с.Кочердык</t>
  </si>
  <si>
    <t>Ковальчук Л.Н.</t>
  </si>
  <si>
    <t>3.2.47</t>
  </si>
  <si>
    <t>Реконструкция ВЛ 0,4"Поселок-1"(45494с.Дробышево</t>
  </si>
  <si>
    <t>Ледовских О.А.</t>
  </si>
  <si>
    <t>3.2.48</t>
  </si>
  <si>
    <t>Реконструкция ВЛ 0,4 кВ "Деревня" (инв. 46427) с. Чукса</t>
  </si>
  <si>
    <t>Ершов Н.В.</t>
  </si>
  <si>
    <t>3.2.49</t>
  </si>
  <si>
    <t>Реконструкция ВЛ-0,4"Кирова"(48225), с.Чесма</t>
  </si>
  <si>
    <t>Комбаров Н.С.</t>
  </si>
  <si>
    <t>3.2.50</t>
  </si>
  <si>
    <t>Реконструкция ВЛ-0,4 кВ Рынок (47164) п. Увельский</t>
  </si>
  <si>
    <t>Местная православная религиозная организация прихода Рождества Христова</t>
  </si>
  <si>
    <t>3.2.51</t>
  </si>
  <si>
    <t>Реконструкция ВЛ 0,4 кВ "Фидер-2" (46611); ТП-6357 с.Черноречье</t>
  </si>
  <si>
    <t>Егоренкова Т.Л.</t>
  </si>
  <si>
    <t>3.2.52</t>
  </si>
  <si>
    <t>Реконструкция ВЛ 0,4 кВ "Кутепов" (45971), с.Белозеры</t>
  </si>
  <si>
    <t>Ярош В.Д.</t>
  </si>
  <si>
    <t>3.2.53</t>
  </si>
  <si>
    <t>Реконструкция ВЛ 0,4 Ф-2 (инв.47928) с.Октябрьское</t>
  </si>
  <si>
    <t>Мануилова С.А.</t>
  </si>
  <si>
    <t>3.2.54</t>
  </si>
  <si>
    <t>Реконструкция ВЛ 0,4 кВ Ф-2 (47930) с. Октябрьское</t>
  </si>
  <si>
    <t>Литвякова Н.В.</t>
  </si>
  <si>
    <t>3.2.55</t>
  </si>
  <si>
    <t>Реконструкция ВЛ 0,4 Село-1 (инв.48769) с.Толсты</t>
  </si>
  <si>
    <t>Кульмухаметова Ж.М.</t>
  </si>
  <si>
    <t>3.2.56</t>
  </si>
  <si>
    <t>рек. ВЛ 0,4 кВ (инв. 46312) с. Кособродка</t>
  </si>
  <si>
    <t>Кривошей Е.А.</t>
  </si>
  <si>
    <t>3.2.57</t>
  </si>
  <si>
    <t>рек.ВЛ04 Павлова (48222)с.Чесма</t>
  </si>
  <si>
    <t>Минаков А.Н.</t>
  </si>
  <si>
    <t>3.2.58</t>
  </si>
  <si>
    <t>рекВЛ04 Ф-3(инв.46623)с.Степное</t>
  </si>
  <si>
    <t>Семьянов А.Н.</t>
  </si>
  <si>
    <t>3.2.59</t>
  </si>
  <si>
    <t>рекВЛ04Домд.тв-ва(48225)с.Чесма</t>
  </si>
  <si>
    <t>Руднев О.А.</t>
  </si>
  <si>
    <t>3.2.60</t>
  </si>
  <si>
    <t>ТП с.Чесма Дом творчества</t>
  </si>
  <si>
    <t>3.2.61</t>
  </si>
  <si>
    <t>Реконструкция ВЛ-0,4кВ «Фидер №1» (Инв.№ 45702) в городе Троицк (Кенарева Н.Н.)</t>
  </si>
  <si>
    <t>Кенарева Н.Н.</t>
  </si>
  <si>
    <t>Обосновывающие материалы по ТП_2014/ТЭС/Реконструкция/Хозспособ/ХС_014</t>
  </si>
  <si>
    <t>3.2.62</t>
  </si>
  <si>
    <t>Реконструкция ВЛ-0,4 кВ (инв. 47703) с. Чудиново</t>
  </si>
  <si>
    <t>Сидорик А.В.</t>
  </si>
  <si>
    <t>Обосновывающие материалы по ТП_2014/ТЭС/Реконструкция/Хозспособ/ХС_015</t>
  </si>
  <si>
    <t>3.2.63</t>
  </si>
  <si>
    <t>Реконструкция ВЛ-0,4 кВ «Фидер-2» (инв. №47930), в селе Октябрьское</t>
  </si>
  <si>
    <t>Обосновывающие материалы по ТП_2014/ТЭС/Реконструкция/Хозспособ/ХС_016</t>
  </si>
  <si>
    <t>3.2.64</t>
  </si>
  <si>
    <t>Реконструкция ТП-71139 (инв. №48857) в с.Варна</t>
  </si>
  <si>
    <t xml:space="preserve"> 21.12.2012</t>
  </si>
  <si>
    <t>Обосновывающие материалы по ТП_2014/ТЭС/Реконструкция/Хозспособ/ХС_017</t>
  </si>
  <si>
    <t>3.2.65</t>
  </si>
  <si>
    <t>Реконструкция ВЛ 10 кВ "Кумысная-1" ин №46205 с Клястицко</t>
  </si>
  <si>
    <t>Москвичев Б.В.</t>
  </si>
  <si>
    <t>Обосновывающие материалы по ТП_2014/ТЭС/Реконструкция/Хозспособ/ХС_018</t>
  </si>
  <si>
    <t>3.2.66</t>
  </si>
  <si>
    <t>Реконструкция ВЛ-0,4кВ «Пропускной пункт» (Инв.№49263) от ТП-7508 в селе Казановка</t>
  </si>
  <si>
    <t>Пограничное управление ФСБ России по Челябинской области</t>
  </si>
  <si>
    <t>Обосновывающие материалы по ТП_2014/ТЭС/Реконструкция/Хозспособ/ХС_019</t>
  </si>
  <si>
    <t>3.2.67</t>
  </si>
  <si>
    <t>Реконструкция ВЛ-0,4кВ «Фидер-2» (Инв.№47703) ТП-4535 в селе Чудиново</t>
  </si>
  <si>
    <t>Столярова Г.С.</t>
  </si>
  <si>
    <t>Обосновывающие материалы по ТП_2014/ТЭС/Реконструкция/Хозспособ/ХС_020</t>
  </si>
  <si>
    <t>3.2.68</t>
  </si>
  <si>
    <t>Реконструкция ВЛ 0,4 кВ Поселок (45494) с. Дробышево</t>
  </si>
  <si>
    <t>0324</t>
  </si>
  <si>
    <t>Фомина Т.Д .</t>
  </si>
  <si>
    <t>Обосновывающие материалы по ТП_2014/ТЭС/Реконструкция/Хозспособ/ХС_021</t>
  </si>
  <si>
    <t>3.2.69</t>
  </si>
  <si>
    <t>Реконструкция ВЛ-0,4 кВ "Набережная" (45977) д. Сбитнево</t>
  </si>
  <si>
    <t>Тараканов Н.Ф.</t>
  </si>
  <si>
    <t>Обосновывающие материалы по ТП_2014/ТЭС/Реконструкция/Хозспособ/ХС_022</t>
  </si>
  <si>
    <t>3.2.70</t>
  </si>
  <si>
    <t>Реконструкция ВЛ 0,4 кВ "Поселок" (46310) п. Репино</t>
  </si>
  <si>
    <t>Обосновывающие материалы по ТП_2014/ТЭС/Реконструкция/Хозспособ/ХС_023</t>
  </si>
  <si>
    <t>3.2.71</t>
  </si>
  <si>
    <t>Реконструкция ВЛ-0,4кВ "Новостройка" ТП-71139 (инв.№48857) в селе Варна</t>
  </si>
  <si>
    <t>Савицкая О.Н.</t>
  </si>
  <si>
    <t>Обосновывающие материалы по ТП_2014/ТЭС/Реконструкция/Хозспособ/ХС_024</t>
  </si>
  <si>
    <t>3.2.72</t>
  </si>
  <si>
    <t>Реконструкция ВЛ-0,4кВ «Заречная» (инв.№48221) ТП-51138 в селе Чесма</t>
  </si>
  <si>
    <t>Обосновывающие материалы по ТП_2014/ТЭС/Реконструкция/Хозспособ/ХС_025</t>
  </si>
  <si>
    <t>3.2.73</t>
  </si>
  <si>
    <t>Реконструкция ВЛ-0,4кВ «Деревня» (инв.№46417) в селе Новый Кумляк (Продулов В.А.)</t>
  </si>
  <si>
    <t>15.08.2013</t>
  </si>
  <si>
    <t>Обосновывающие материалы по ТП_2014/ТЭС/Реконструкция/Хозспособ/ХС_026</t>
  </si>
  <si>
    <t>3.2.74</t>
  </si>
  <si>
    <t>Реконструкция ВЛ-0,4кВ «Фидер №1» (Инв.№ 45665) в поселке Кварцитный (Бурлаченко В.Е.)</t>
  </si>
  <si>
    <t>Бурлаченко В.Е.</t>
  </si>
  <si>
    <t>Обосновывающие материалы по ТП_2014/ТЭС/Реконструкция/Хозспособ/ХС_027</t>
  </si>
  <si>
    <t>3.2.75</t>
  </si>
  <si>
    <t>Реконструкция ВЛ-0,4кВ «Поселок» (Инв.№ 45665) в поселке Каменная Речка (Костюченко Т.А.)</t>
  </si>
  <si>
    <t xml:space="preserve">Костюченко Т.А. </t>
  </si>
  <si>
    <t>Обосновывающие материалы по ТП_2014/ТЭС/Реконструкция/Хозспособ/ХС_028</t>
  </si>
  <si>
    <t>3.2.76</t>
  </si>
  <si>
    <t>Реконструкция ВЛ-0,4кВ «Контора» (Инв.№ 45969) от ТП-2562 в селе Травянка (Яшакова Г.Д.)</t>
  </si>
  <si>
    <t>Яшакова Г.Д.</t>
  </si>
  <si>
    <t>Обосновывающие материалы по ТП_2014/ТЭС/Реконструкция/Хозспособ/ХС_029</t>
  </si>
  <si>
    <t>3.2.77</t>
  </si>
  <si>
    <t>Реконструкция ВЛ-0,4 (инв.47164) п.Увельский</t>
  </si>
  <si>
    <t>4721</t>
  </si>
  <si>
    <t>Белобородов В.П.</t>
  </si>
  <si>
    <t>Обосновывающие материалы по ТП_2014/ТЭС/Реконструкция/Хозспособ/ХС_030</t>
  </si>
  <si>
    <t>3.2.78</t>
  </si>
  <si>
    <t>Реконструкция ВЛ 0,4 кВ (48928) с. Октябрьское ТП 41134</t>
  </si>
  <si>
    <t>Проповедникова А.Н.</t>
  </si>
  <si>
    <t>Обосновывающие материалы по ТП_2014/ТЭС/Реконструкция/Хозспособ/ХС_031</t>
  </si>
  <si>
    <t>3.2.79</t>
  </si>
  <si>
    <t>Реконструкция ВЛ 0,4 Фидер-1(47928) с.Октябрьское</t>
  </si>
  <si>
    <t>4749</t>
  </si>
  <si>
    <t>Цивенко О.А.</t>
  </si>
  <si>
    <t>Обосновывающие материалы по ТП_2014/ТЭС/Реконструкция/Хозспособ/ХС_032</t>
  </si>
  <si>
    <t>3.2.80</t>
  </si>
  <si>
    <t>Реконструкция ВЛ 0,4кВ (инв.48914) с.Новопокровка</t>
  </si>
  <si>
    <t>4754</t>
  </si>
  <si>
    <t>Лебедев С.М.</t>
  </si>
  <si>
    <t>Обосновывающие материалы по ТП_2014/ТЭС/Реконструкция/Хозспособ/ХС_033</t>
  </si>
  <si>
    <t>3.2.81</t>
  </si>
  <si>
    <t>Реконструкция оборудования ЗРУ 10 кВ ПС Новая им. Хамаду (232920)</t>
  </si>
  <si>
    <t>ЗАО " Барамист-Урал"</t>
  </si>
  <si>
    <t>Обосновывающие материалы по ТП_2014/ТЭС/Реконструкция/Хозспособ/ХС_034</t>
  </si>
  <si>
    <t>3.2.82</t>
  </si>
  <si>
    <t>Обосновывающие материалы по ТП_2014/ТЭС/Реконструкция/Хозспособ/ХС_035</t>
  </si>
  <si>
    <t>Ромакер Н.Г.</t>
  </si>
  <si>
    <t>3.2.83</t>
  </si>
  <si>
    <t>Реконструкция ВЛ 0,4кВ Больничная (47158) п.Увельский</t>
  </si>
  <si>
    <t>6300004828</t>
  </si>
  <si>
    <t xml:space="preserve">Акулич Н.В. </t>
  </si>
  <si>
    <t>Обосновывающие материалы по ТП_2014/ТЭС/Реконструкция/Хозспособ/ХС_036</t>
  </si>
  <si>
    <t>3.2.84</t>
  </si>
  <si>
    <t>Реконструкция ВЛ 0,4 кВ Ф-3 (47709) с. Боровое</t>
  </si>
  <si>
    <t>6300004834</t>
  </si>
  <si>
    <t>Смотрова Е.И.</t>
  </si>
  <si>
    <t>Обосновывающие материалы по ТП_2014/ТЭС/Реконструкция/Хозспособ/ХС_037</t>
  </si>
  <si>
    <t>3.2.85</t>
  </si>
  <si>
    <t>Реконструкция ВЛ 0,4кВ Почта (47158) п.Увельский</t>
  </si>
  <si>
    <t>6300004849</t>
  </si>
  <si>
    <t>Исаев А.Ю.</t>
  </si>
  <si>
    <t>Обосновывающие материалы по ТП_2014/ТЭС/Реконструкция/Хозспособ/ХС_038</t>
  </si>
  <si>
    <t>3.2.86</t>
  </si>
  <si>
    <t>Реконструкция ТП-2126 (инв.45727) с.Бобровка</t>
  </si>
  <si>
    <t>6300004864</t>
  </si>
  <si>
    <t>Чайченко Е.А.</t>
  </si>
  <si>
    <t>Обосновывающие материалы по ТП_2014/ТЭС/Реконструкция/Хозспособ/ХС_039</t>
  </si>
  <si>
    <t>3.2.87</t>
  </si>
  <si>
    <t>Реконструкция ВЛ 0,4кВ (инв.48914) с.Покровка</t>
  </si>
  <si>
    <t>6300004880</t>
  </si>
  <si>
    <t>Буранбаев К.К.</t>
  </si>
  <si>
    <t>Обосновывающие материалы по ТП_2014/ТЭС/Реконструкция/Хозспособ/ХС_040</t>
  </si>
  <si>
    <t>3.2.88</t>
  </si>
  <si>
    <t>Реконструкция ВЛ-0,4кВ «Посёлок» (Инв.№46747) и ТП-3481 (Инв.№46822) в селе Хуторка</t>
  </si>
  <si>
    <t>МКДОУ №Детский сад №5"</t>
  </si>
  <si>
    <t>Обосновывающие материалы по ТП_2014/ТЭС/Реконструкция/Хозспособ/ХС_041</t>
  </si>
  <si>
    <t>3.2.89</t>
  </si>
  <si>
    <t>Реконструкция ТП 4352 (инв.47889) с.Каракульское</t>
  </si>
  <si>
    <t>6300005105</t>
  </si>
  <si>
    <t>ОАО "Мобильные ТелеСистемы"</t>
  </si>
  <si>
    <t>Обосновывающие материалы по ТП_2014/ТЭС/Реконструкция/Хозспособ/ХС_042</t>
  </si>
  <si>
    <t>3.2.90</t>
  </si>
  <si>
    <t>Реконструкция ВЛ 0,4 кВ Лесная (46318) п. Целинный</t>
  </si>
  <si>
    <t>МКОУ ДОД "Детская школа искусств"</t>
  </si>
  <si>
    <t>Обосновывающие материалы по ТП_2014/ТЭС/Реконструкция/Хозспособ/ХС_043</t>
  </si>
  <si>
    <t>3.2.91</t>
  </si>
  <si>
    <t>Реконструкция ТП-53102 (инв49951) п. Огнеупорный</t>
  </si>
  <si>
    <t>ООО "Бускуль"</t>
  </si>
  <si>
    <t>Обосновывающие материалы по ТП_2014/ТЭС/Реконструкция/Хозспособ/ХС_044</t>
  </si>
  <si>
    <t>3.2.92</t>
  </si>
  <si>
    <t>Реконструкция ВЛ 0,4 кВ Поселок (46415)с.Михайловка</t>
  </si>
  <si>
    <t>Эсипова Л.В.</t>
  </si>
  <si>
    <t>Обосновывающие материалы по ТП_2014/ТЭС/Реконструкция/Хозспособ/ХС_045</t>
  </si>
  <si>
    <t>3.2.93</t>
  </si>
  <si>
    <t>Реконструкция ВЛ 0,4кВ "конд.цех" с.Кочкарь (инв46413)</t>
  </si>
  <si>
    <t>Лядов И.Р.</t>
  </si>
  <si>
    <t>Обосновывающие материалы по ТП_2014/ТЭС/Реконструкция/Хозспособ/ХС_046</t>
  </si>
  <si>
    <t>3.2.94</t>
  </si>
  <si>
    <t>Реконструкция ВЛ 0,4 кВ Поселок (инв. 45494) с. Дробышево</t>
  </si>
  <si>
    <t>Малофеев С.П.</t>
  </si>
  <si>
    <t>Обосновывающие материалы по ТП_2014/ТЭС/Реконструкция/Хозспособ/ХС_047</t>
  </si>
  <si>
    <t>3.2.95</t>
  </si>
  <si>
    <t>Реконструкция ВЛ 0,4 кВ Поселок (инв. 46320) с. Михайловка</t>
  </si>
  <si>
    <t>6300005263</t>
  </si>
  <si>
    <t>Воронин А.В.</t>
  </si>
  <si>
    <t>Обосновывающие материалы по ТП_2014/ТЭС/Реконструкция/Хозспособ/ХС_048</t>
  </si>
  <si>
    <t>3.2.96</t>
  </si>
  <si>
    <t>Реконструкция ВЛ 10 кВ (инв. 47957); ВЛ 0.4 кВ Ф-3 (инв. 47967); ТП-4123 (инв. 47986) с. Октябрьское</t>
  </si>
  <si>
    <t>6300005281</t>
  </si>
  <si>
    <t>Михалев Д.Л.</t>
  </si>
  <si>
    <t>Обосновывающие материалы по ТП_2014/ТЭС/Реконструкция/Хозспособ/ХС_049</t>
  </si>
  <si>
    <t>3.2.97</t>
  </si>
  <si>
    <t>Реконструкция ТП-5115 (инв. 239221) с. Чесма</t>
  </si>
  <si>
    <t>0394</t>
  </si>
  <si>
    <t>08.07.2013</t>
  </si>
  <si>
    <t>Андреева Ю.В.</t>
  </si>
  <si>
    <t>Обосновывающие материалы по ТП_2014/ТЭС/Реконструкция/Хозспособ/ХС_050</t>
  </si>
  <si>
    <t>0306</t>
  </si>
  <si>
    <t>Чугунова И.В.</t>
  </si>
  <si>
    <t>Мусина Л.П.</t>
  </si>
  <si>
    <t>0392</t>
  </si>
  <si>
    <t>Сосновских А.П.</t>
  </si>
  <si>
    <t>0483</t>
  </si>
  <si>
    <t>Донченко Т.А.</t>
  </si>
  <si>
    <t>3.2.98</t>
  </si>
  <si>
    <t>Реконструкция ВЛ-0,4кВ «Деревня» (Инв.№46413) от ТП-6103 в селе Кочкарь (Пунттус Т.А. Демьяненко М.И.)</t>
  </si>
  <si>
    <t>Пунттус Т.А.</t>
  </si>
  <si>
    <t>Обосновывающие материалы по ТП_2014/ТЭС/Реконструкция/Хозспособ/ХС_051</t>
  </si>
  <si>
    <t>Подряд ЦЭС</t>
  </si>
  <si>
    <t>Реконструкция ВЛ 0,4 кВ №3 с. Туктубаево</t>
  </si>
  <si>
    <t>Обосновывающие материалы по ТП_2014/ЦЭС/Реконструкция/Подряд/Подряд_001</t>
  </si>
  <si>
    <t>Реконструкция ТП-1751, Сосновский район, п.Северный (Шушарин М.С.)</t>
  </si>
  <si>
    <t>Обосновывающие материалы по ТП_2014/ЦЭС/Реконструкция/Подряд/Подряд_002</t>
  </si>
  <si>
    <t>Реконструкция ТП-1784 д.Ужевка</t>
  </si>
  <si>
    <t xml:space="preserve"> 23.09.2011</t>
  </si>
  <si>
    <t>Обосновывающие материалы по ТП_2014/ЦЭС/Реконструкция/Подряд/Подряд_003</t>
  </si>
  <si>
    <t>Реконструкция ВЛ 0,4кВ п.Н.Уфалей</t>
  </si>
  <si>
    <t>Черников О.Л.</t>
  </si>
  <si>
    <t>Обосновывающие материалы по ТП_2014/ЦЭС/Реконструкция/Подряд/Подряд_004</t>
  </si>
  <si>
    <t>Реконструкция ВЛ 0,4 кВ Толбухина-Мраморная</t>
  </si>
  <si>
    <t>Реконструкция ВЛ 0,4 кВ №10 с. Миасское</t>
  </si>
  <si>
    <t>Богданова Е.В.</t>
  </si>
  <si>
    <t>Обосновывающие материалы по ТП_2014/ЦЭС/Реконструкция/Подряд/Подряд_005</t>
  </si>
  <si>
    <t>Реконструкция ВЛ-0,4 кВ №1, Красноармейский район, п.Березово (Сучкова В.И.)</t>
  </si>
  <si>
    <t>Сучкова В.И.</t>
  </si>
  <si>
    <t>Обосновывающие материалы по ТП_2014/ЦЭС/Реконструкция/Подряд/Подряд_006</t>
  </si>
  <si>
    <t>Реконструкция ЛЭП-0,4 кВ №1 д. Абдырова</t>
  </si>
  <si>
    <t>ИП Бухин С.В.</t>
  </si>
  <si>
    <t>Обосновывающие материалы по ТП_2014/ЦЭС/Реконструкция/Подряд/Подряд_007</t>
  </si>
  <si>
    <t>Реконструкция ВЛ-0,4 Ленина г. В. Уфалей</t>
  </si>
  <si>
    <t>Обосновывающие материалы по ТП_2014/ЦЭС/Реконструкция/Подряд/Подряд_008</t>
  </si>
  <si>
    <t>Обосновывающие материалы по ТП_2014/ЦЭС/Реконструкция/Подряд/Подряд_009</t>
  </si>
  <si>
    <t>Реконструкция ТП-1751, Челябинская область, Сосновский район, п.Северный</t>
  </si>
  <si>
    <t xml:space="preserve">15729  </t>
  </si>
  <si>
    <t xml:space="preserve">395  </t>
  </si>
  <si>
    <t>Обосновывающие материалы по ТП_2014/ЦЭС/Реконструкция/Подряд/Подряд_010</t>
  </si>
  <si>
    <t>Реконструкция по ЛЭП-0,4 кВ с. Багаряк</t>
  </si>
  <si>
    <t>Обосновывающие материалы по ТП_2014/ЦЭС/Реконструкция/Подряд/Подряд_011</t>
  </si>
  <si>
    <t>Реконструкция ВЛ 0,4 кВ№1 с. Б. Харлуши</t>
  </si>
  <si>
    <t xml:space="preserve">16375  </t>
  </si>
  <si>
    <t xml:space="preserve">331  </t>
  </si>
  <si>
    <t>Семенова С.В</t>
  </si>
  <si>
    <t>Обосновывающие материалы по ТП_2014/ЦЭС/Реконструкция/Подряд/Подряд_012</t>
  </si>
  <si>
    <t>Реконструкция ВЛ-0,4 кВ с.Кременкуль Сафи</t>
  </si>
  <si>
    <t xml:space="preserve">16794  </t>
  </si>
  <si>
    <t>Обосновывающие материалы по ТП_2014/ЦЭС/Реконструкция/Подряд/Подряд_013</t>
  </si>
  <si>
    <t xml:space="preserve">16977  </t>
  </si>
  <si>
    <t>Обосновывающие материалы по ТП_2014/ЦЭС/Реконструкция/Подряд/Подряд_014</t>
  </si>
  <si>
    <t>Реконструкция ТП-1725 п.Западный</t>
  </si>
  <si>
    <t>Байбара О.Л.</t>
  </si>
  <si>
    <t>Обосновывающие материалы по ТП_2014/ЦЭС/Реконструкция/Подряд/Подряд_015</t>
  </si>
  <si>
    <t>Реконтсрукция ВЛ-0,4 кВ №3, Челябинская область, Сосновский район, д.Дубровка</t>
  </si>
  <si>
    <t xml:space="preserve">19459  </t>
  </si>
  <si>
    <t>Звягинцева Н.И.  Звягинцев О.И.</t>
  </si>
  <si>
    <t>Обосновывающие материалы по ТП_2014/ЦЭС/Реконструкция/Подряд/Подряд_016</t>
  </si>
  <si>
    <t>Реконструкция ВЛ-0,4 кВ №2, Челябинская область,Кунашакский район, с.Кунашак</t>
  </si>
  <si>
    <t>Обосновывающие материалы по ТП_2014/ЦЭС/Реконструкция/Подряд/Подряд_017</t>
  </si>
  <si>
    <t>Реконструкция ВЛ-0,4 кВ, Челябинская область, Кунашакский район, д.Сосновка</t>
  </si>
  <si>
    <t>Реконструкция ВЛ-0,4 кВ №3, Челябинская область, Каслинский район, д.Знаменка</t>
  </si>
  <si>
    <t>Колобов Ю.Б.</t>
  </si>
  <si>
    <t>Реконструкция ВЛ-0,4 кВ №3, Челябинская область, каслинский район, п.Бектыш</t>
  </si>
  <si>
    <t>Обосновывающие материалы по ТП_2014/ЦЭС/Реконструкция/Подряд/Подряд_018</t>
  </si>
  <si>
    <t>Реконструкция ВЛ-0,4 кВ №4, Челябинская область, Сосновский район, п.Кременкуль</t>
  </si>
  <si>
    <t>Животовский А.Э.</t>
  </si>
  <si>
    <t>Реконструкция ВЛ-0,4 кВ №2,
 Красноармейский район, с.Харино, Колесникова Е.А., Колесникова Н.А</t>
  </si>
  <si>
    <r>
      <t xml:space="preserve">Колесникова Е.А.
</t>
    </r>
    <r>
      <rPr>
        <sz val="12"/>
        <rFont val="Times New Roman"/>
        <family val="1"/>
        <charset val="204"/>
      </rPr>
      <t>Колесникова Н.А.</t>
    </r>
  </si>
  <si>
    <t>Обосновывающие материалы по ТП_2014/ЦЭС/Реконструкция/Подряд/Подряд_019</t>
  </si>
  <si>
    <t>Реконструкция ТП-441, Челябинская область, Нязепетровский район, с.Ункурда</t>
  </si>
  <si>
    <t>Обосновывающие материалы по ТП_2014/ЦЭС/Реконструкция/Подряд/Подряд_020</t>
  </si>
  <si>
    <t>Реконструкция ВЛ-0,4 кВ "К.Маркса", Челябинская область, г.Верхний Уфалей</t>
  </si>
  <si>
    <t>Раскостов А.В.</t>
  </si>
  <si>
    <t>Реконструкция ТП-940, Челябинская область, Красноармейский район, с.Алабуга</t>
  </si>
  <si>
    <t>Обосновывающие материалы по ТП_2014/ЦЭС/Реконструкция/Подряд/Подряд_021</t>
  </si>
  <si>
    <t>Реконструкция ВЛ-0,4 кВ №2, Челябинская область, Сосновский район, п.Витаминный</t>
  </si>
  <si>
    <t>Ожигин А.Р.</t>
  </si>
  <si>
    <t>Обосновывающие материалы по ТП_2014/ЦЭС/Реконструкция/Подряд/Подряд_022</t>
  </si>
  <si>
    <t>Реконструкция ВЛ-0,4 кВ №1, Челябинская область, Сосновский район, п.Ленинский</t>
  </si>
  <si>
    <t>Казак И.С.</t>
  </si>
  <si>
    <r>
      <t xml:space="preserve">Федичева Н.В.
</t>
    </r>
    <r>
      <rPr>
        <sz val="12"/>
        <rFont val="Times New Roman"/>
        <family val="1"/>
        <charset val="204"/>
      </rPr>
      <t>Федичев А.Ю.
Федичев А.Ю.</t>
    </r>
  </si>
  <si>
    <t>Реконструкция ВЛ-0,4 кВ №2, Челябинская область, Сосновский район, с.Туктубаево</t>
  </si>
  <si>
    <t>Обосновывающие материалы по ТП_2014/ЦЭС/Реконструкция/Подряд/Подряд_023</t>
  </si>
  <si>
    <t>Сураилидис О.В.</t>
  </si>
  <si>
    <t>Садыкова Г.Г.</t>
  </si>
  <si>
    <t>Реконструкция ВЛ-0,4 кВ №2, Челябинская область, Сосновский район. Д.Полетаево-2</t>
  </si>
  <si>
    <t>Аристархов В.В.</t>
  </si>
  <si>
    <t>Обосновывающие материалы по ТП_2014/ЦЭС/Реконструкция/Подряд/Подряд_024</t>
  </si>
  <si>
    <t>Добрынин И.Ю.</t>
  </si>
  <si>
    <t>Обосновывающие материалы по ТП_2014/ЦЭС/Реконструкция/Подряд/Подряд_025</t>
  </si>
  <si>
    <t>Реконструкция ВЛ-0,4 кВ №1, Челябинская область, Сосновский район, д.Большое Таскино</t>
  </si>
  <si>
    <t>11.07.2014</t>
  </si>
  <si>
    <t>Реконструкция ВЛ-0,4 кВ №2, Челябинская область, Каслинский район, п.Маук</t>
  </si>
  <si>
    <t>Обосновывающие материалы по ТП_2014/ЦЭС/Реконструкция/Подряд/Подряд_026</t>
  </si>
  <si>
    <t>Реконструкция ВЛ-0,4 кВ №1, Челябинская область, Каслинский район, с.Воскресенска</t>
  </si>
  <si>
    <t>Уфимцев С.В.</t>
  </si>
  <si>
    <t>08.05.2014</t>
  </si>
  <si>
    <t>Реконструкция ВЛ-0,4 кВ №2, Челябинская область, Каслинский район, п.Береговой</t>
  </si>
  <si>
    <r>
      <t xml:space="preserve">Гвоздева А.М.
</t>
    </r>
    <r>
      <rPr>
        <sz val="12"/>
        <rFont val="Times New Roman"/>
        <family val="1"/>
        <charset val="204"/>
      </rPr>
      <t>Сирбаева В.К.
Сибирев М.А.</t>
    </r>
  </si>
  <si>
    <t>Реконструкция ВЛ-0,4 кВ №2, Челябинская область, Каслинский район, п.Тихомировка</t>
  </si>
  <si>
    <t>Реконструкция ВЛ-0,4 кВ №1, Челябинская область, каслинский район, с.Огневское</t>
  </si>
  <si>
    <t>Сорокина Т.В.</t>
  </si>
  <si>
    <t>Реконструкция ВЛ-0,4 кВ №1, Челябинская область, Каслинский район, с.Багаряк</t>
  </si>
  <si>
    <t>Реконструкция ВЛ-0,4 кВ №1, Челябинская область, Каслинский район, с.Воскресенское</t>
  </si>
  <si>
    <t>Реконструкция ВЛ-0,4 кВ №1, Челябинская область, Красноармейский район, с.Миасское</t>
  </si>
  <si>
    <t>Обосновывающие материалы по ТП_2014/ЦЭС/Реконструкция/Подряд/Подряд_027</t>
  </si>
  <si>
    <t>Реконструкция ВЛ-0,4 кВ №2, Челябинская область, Нязепетровский район, с.Шемаха</t>
  </si>
  <si>
    <t>Власова Н.В.</t>
  </si>
  <si>
    <t>Обосновывающие материалы по ТП_2014/ЦЭС/Реконструкция/Подряд/Подряд_028</t>
  </si>
  <si>
    <t>Реконструкция ВЛ-0,4 кВ "Лесная", Челябинская область, г.Верхний Уфалей</t>
  </si>
  <si>
    <t>Пирогов В.Г.</t>
  </si>
  <si>
    <t>Реконструкция ВЛ-0,4 кВ "Чапаева, Лазо", Челябинская область, г.Верхний Уфалей</t>
  </si>
  <si>
    <t>Ямалов Б.Х.</t>
  </si>
  <si>
    <t>Реконструкция ВЛ-0,4 кВ №1, Челябинская область, Кунашакский район. с.Кунашак</t>
  </si>
  <si>
    <t>Загидуллина Р.Л.</t>
  </si>
  <si>
    <t>Реконструкция ВЛ 0,4кВ с.Кузнецкое(Гор)</t>
  </si>
  <si>
    <t>Обосновывающие материалы по ТП_2014/ЦЭС/Реконструкция/Подряд/Подряд_029</t>
  </si>
  <si>
    <t>РеконструкцияВЛ 0,22кВ № 2 с.Аргаяш</t>
  </si>
  <si>
    <r>
      <t xml:space="preserve">Валеев М.М. 
</t>
    </r>
    <r>
      <rPr>
        <sz val="12"/>
        <rFont val="Times New Roman"/>
        <family val="1"/>
        <charset val="204"/>
      </rPr>
      <t xml:space="preserve">Валеева  Е.А.  </t>
    </r>
  </si>
  <si>
    <t>Реконструкция ВЛ-0,4 кВ №3 с. Аргаяш</t>
  </si>
  <si>
    <t>Тимирбулатова Х.Т.</t>
  </si>
  <si>
    <t>Реконструкция ВЛ-0,4 кВ №2 с. Аргаяш</t>
  </si>
  <si>
    <t>Реконструкция ВЛ 0,4 кВ№2 с. Вознесенка</t>
  </si>
  <si>
    <t>Обосновывающие материалы по ТП_2014/ЦЭС/Реконструкция/Подряд/Подряд_030</t>
  </si>
  <si>
    <t>Реконструкция ВЛ-0,4 кВ №1, Челябинская область, Сосновский район, п.Есаульский</t>
  </si>
  <si>
    <t>Проскуряков А.А.</t>
  </si>
  <si>
    <t>Реконструкция ВЛ 0,4кВ № 2 ст.Смолино</t>
  </si>
  <si>
    <r>
      <t xml:space="preserve">Лысов А.Д.
</t>
    </r>
    <r>
      <rPr>
        <sz val="12"/>
        <rFont val="Times New Roman"/>
        <family val="1"/>
        <charset val="204"/>
      </rPr>
      <t>Лысов К.А.</t>
    </r>
  </si>
  <si>
    <t>Реконструкция ВЛ 0,4 кВ№2 с. Шибаево</t>
  </si>
  <si>
    <t>Малыгина Г.В.</t>
  </si>
  <si>
    <t>Реконструкция ВЛ 0,4 кВ№2 с. Еткуль</t>
  </si>
  <si>
    <t>ИП Шеломенцева Н.Ф.</t>
  </si>
  <si>
    <t>Реконструкция ВЛ 0,4 кВ№2 с. Кайгородово</t>
  </si>
  <si>
    <t>Реконструкция ВЛ 0,4 кВ №2 с. Вознесенка</t>
  </si>
  <si>
    <t>Сверчкова Д.Р.</t>
  </si>
  <si>
    <t>Реконструкция ВЛ-0,4 кВ №с.Большое Баландино</t>
  </si>
  <si>
    <t>Хасанов В.Ю.</t>
  </si>
  <si>
    <t>Обосновывающие материалы по ТП_2014/ЦЭС/Реконструкция/Подряд/Подряд_031</t>
  </si>
  <si>
    <t>Реконструкция ВЛ-0,4 кВ №1, Челябинская область, Сосновский район, с.Архангельское, ул. Полевая, д.34Б, ул.Полевая, д.34А</t>
  </si>
  <si>
    <t>10.02.2014</t>
  </si>
  <si>
    <t>Реконструкция  ВЛ-0,4 кВ №1, Челябинская область,Аргаяшский район, с.Аргяш,ул. Тукаева,25</t>
  </si>
  <si>
    <t xml:space="preserve">30.12.2013 </t>
  </si>
  <si>
    <t>Галимов Р.Т.</t>
  </si>
  <si>
    <t>Обосновывающие материалы по ТП_2014/ЦЭС/Реконструкция/Подряд/Подряд_032</t>
  </si>
  <si>
    <t>Реконструкция ВЛ-0,4 кВ №2, Челябинская область, Аргаяшский район, с.Кулуево, ул.Советская,д.5</t>
  </si>
  <si>
    <t>Кучуков Г.Р.</t>
  </si>
  <si>
    <t>Реконструкция ВЛ-0,4 кВ №1, Челябинская область, Аргаяшский район, с.Аргаяш, ул.Васенко,19</t>
  </si>
  <si>
    <t>Саломатов А.М.</t>
  </si>
  <si>
    <t>Реконструкция ВЛ-0,4 кВ №3 д.АкбашеваЯгуди</t>
  </si>
  <si>
    <t>Ягудина С.В.</t>
  </si>
  <si>
    <t>Обосновывающие материалы по ТП_2014/ЦЭС/Реконструкция/Подряд/Подряд_033</t>
  </si>
  <si>
    <t>Реконструкция ТП-1859, Челябинская область, Сосновский район, жилая застройка "Интернационалист"</t>
  </si>
  <si>
    <t>13.03.2012</t>
  </si>
  <si>
    <t>Обосновывающие материалы по ТП_2014/ЦЭС/Реконструкция/Подряд/Подряд_034</t>
  </si>
  <si>
    <t>Реконструкция ВЛ-0,4 кВ №2 с.Кайгородово</t>
  </si>
  <si>
    <t>Реконструкция ВЛ-0,4 кВ №2,  ТП-392, Челябинская область, Еткульский район, п.Бектыш, ул. Стрелочная , д.32, 19А, 24,30,28,34,15,кв.2,29</t>
  </si>
  <si>
    <t>Меньшенина Т.Г.</t>
  </si>
  <si>
    <t>12.05.2014</t>
  </si>
  <si>
    <t>Реконструкция ВЛ-0,4 кВ №1, Челябинская область, Еткульский район, д.Печенкино, ул. Северная 21</t>
  </si>
  <si>
    <t>02.06.2014</t>
  </si>
  <si>
    <t>Реконструкция ВЛ-0,4 кВ №1, Челябинская область, Еткульский район, с.Потапово</t>
  </si>
  <si>
    <t xml:space="preserve">ООО СпецПромСервис </t>
  </si>
  <si>
    <t>Обосновывающие материалы по ТП_2014/ЦЭС/Реконструкция/Подряд/Подряд_035</t>
  </si>
  <si>
    <t>10.03.2014</t>
  </si>
  <si>
    <t>Реконструкция ВЛ-0,4 кВ №1, Челябинская область, Сосновский район, п.Прудный</t>
  </si>
  <si>
    <t>Реконструкция ВЛ-0,4 кВ №2, Челябинская область, Сосновский район, п.Прудный</t>
  </si>
  <si>
    <t>Ковалев Т.В.</t>
  </si>
  <si>
    <t>Реконструкция ВЛ-0,4 кВ №2, Челябинская область, Еткульский район, с.Еманжелинка</t>
  </si>
  <si>
    <t>10.12.2013</t>
  </si>
  <si>
    <t>Реконструкция ВЛ-0,4 кВ №1, Челябинская область, сосновский район, с.Кременкуль</t>
  </si>
  <si>
    <t>Чуксина Т.А.</t>
  </si>
  <si>
    <t>Реконструкция ВЛ-0,4 кВ №1, Челябинская область, Сосновский район, с.Кременкуль</t>
  </si>
  <si>
    <t>Темников А.Ю.</t>
  </si>
  <si>
    <t>20.06.2014</t>
  </si>
  <si>
    <t>Реконструкция ВЛ-0,4 кВ №2, Челябинская область, Сосновский район, с.Кайгородово</t>
  </si>
  <si>
    <t>Реконструкция ВЛ-0,4 кВ №2, Челябинская область, Еткульский район, с.Шибаево</t>
  </si>
  <si>
    <t>Валеева Е.Н.</t>
  </si>
  <si>
    <t>Реконструкция ВЛ-0,4 кВ №5, Челябинская область, Сосновский район, п.Есаульский</t>
  </si>
  <si>
    <t>Реконструкция ВЛ-0,4 кВ №1, Челябинская область, Сосновский район, с.Кайгородово</t>
  </si>
  <si>
    <t>Реконструкция ВЛ-0,4 кВ №1, Челябинская область, Сосновский район, п.Западный</t>
  </si>
  <si>
    <t>Чупина Г.Г.</t>
  </si>
  <si>
    <t>24562</t>
  </si>
  <si>
    <t>Реконструкция ВЛ-0,4 кВ №3, Челябинская область, Сосновский район, д.Б.Таскино, ул. Победы, 7а(Загидулина Ф.И.)</t>
  </si>
  <si>
    <t>Загидулина Ф.И.</t>
  </si>
  <si>
    <t>35</t>
  </si>
  <si>
    <t>Обосновывающие материалы по ТП_2014/ЦЭС/Реконструкция/Подряд/Подряд_036</t>
  </si>
  <si>
    <t>Реконструкция ВЛ-0,4 кВ №2, Челябинская область, Сосновский район, с.Большое Баландиноул.Береговая , д.1а</t>
  </si>
  <si>
    <t>Овчинников Д.В.</t>
  </si>
  <si>
    <t>Реконструкция ВЛ-0,4 кВ №1, Челябинская область, Сосновский район, п.Витаминный, ул. Зеленая ,д.9</t>
  </si>
  <si>
    <r>
      <rPr>
        <sz val="12"/>
        <rFont val="Times New Roman"/>
        <family val="1"/>
        <charset val="204"/>
      </rPr>
      <t>Инкин А.А.
Сизова Г.Ю.</t>
    </r>
  </si>
  <si>
    <t>Реконструкция ВЛ-0,4 кВ № 4, Челябинская область, Сосновский район, п.Южно-Челябинский прииск</t>
  </si>
  <si>
    <t>Григорьев И.Н.</t>
  </si>
  <si>
    <t>Обосновывающие материалы по ТП_2014/ЦЭС/Реконструкция/Подряд/Подряд_037</t>
  </si>
  <si>
    <t>Реконструкция ТП-1768, Челябинская область, Сосновский район, с.Кременкуль</t>
  </si>
  <si>
    <t>Реконструкция ВЛ-0,4 кВ №2, Челябинская область, Сосновский район, п.Северный</t>
  </si>
  <si>
    <t>Реконструкция ВЛ-0,4 кВ №2, Челябинская область, Сосновский район, д.Мамаева</t>
  </si>
  <si>
    <t>Мужагитдинов И.Т.</t>
  </si>
  <si>
    <t>ООО Кабель и арматура</t>
  </si>
  <si>
    <t>15349</t>
  </si>
  <si>
    <t>20.01.2013</t>
  </si>
  <si>
    <t>Реконструкция ВЛ-0,4 кВ №1, Челябинская область, Сосновский район, д.Урефты</t>
  </si>
  <si>
    <t>Поспелова Л.Ф.</t>
  </si>
  <si>
    <t>Реконструкция ВЛ-0,4 кВ №2, Челябинская область, Сосновский район, д.Б.Таскино</t>
  </si>
  <si>
    <t>Фахрисламова Т.Н.</t>
  </si>
  <si>
    <t>Хасанов Д.Г.</t>
  </si>
  <si>
    <t xml:space="preserve">Реконструкция ВЛ-0,4 кВ №2, Челябинская область, Аргаяшский район, д.Курманова, Ул. Береговая, д.2 </t>
  </si>
  <si>
    <r>
      <t xml:space="preserve">Шамсутдинов В.Р. </t>
    </r>
    <r>
      <rPr>
        <sz val="12"/>
        <rFont val="Times New Roman"/>
        <family val="1"/>
        <charset val="204"/>
      </rPr>
      <t>Якупова Д.М.
Шамсуутдинова В.Г.</t>
    </r>
  </si>
  <si>
    <t>Обосновывающие материалы по ТП_2014/ЦЭС/Реконструкция/Подряд/Подряд_038</t>
  </si>
  <si>
    <t>Реконструкция ВЛ-0,4 кВ №1, Челябинская область, Аргаяшский район, д.Халитова, ул. Озерная. Д. 44а</t>
  </si>
  <si>
    <t>Хайритдинова Т.В.</t>
  </si>
  <si>
    <t>Обосновывающие материалы по ТП_2014/ЦЭС/Реконструкция/Подряд/Подряд_039</t>
  </si>
  <si>
    <t xml:space="preserve">Реконструкция ВЛ-0,4 кВ, Челябинская область,Сосновский район, с.Кайгородово, ул. Береговая </t>
  </si>
  <si>
    <t>Юровская И.В.</t>
  </si>
  <si>
    <t>Обосновывающие материалы по ТП_2014/ЦЭС/Реконструкция/Подряд/Подряд_040</t>
  </si>
  <si>
    <t>Реконструкция ВЛ-0,4 кВ №1, Челябинская область, Сосновский район, с.Кайгородово, ул. Школьная , д. 64к</t>
  </si>
  <si>
    <t>Печенкина Е.В.</t>
  </si>
  <si>
    <t>Реконструкция ВЛ-0,4 кВ №1, Челябинская область, Сосновский район, п.Трубный, ул. Лесная , уч.5, и д.5, строение 1</t>
  </si>
  <si>
    <t>Зиннатуллин И.Г.</t>
  </si>
  <si>
    <t>Реконструкция ВЛ-0,4 кВ №1, Челябинская область, Сосновский район, с.Кременкуль, ул. Береговая, участок 6А</t>
  </si>
  <si>
    <r>
      <t xml:space="preserve">Кузнецов А.В., </t>
    </r>
    <r>
      <rPr>
        <sz val="12"/>
        <rFont val="Times New Roman"/>
        <family val="1"/>
        <charset val="204"/>
      </rPr>
      <t>Кузнецова О.А.</t>
    </r>
  </si>
  <si>
    <t>Реконструкция ВЛ-0,4 кВ №2, ШУРЭ, Челябинская область, Сосновский район, д.Малиновка, ул.Лесная , участок б/н</t>
  </si>
  <si>
    <t>Галязимов А.П.</t>
  </si>
  <si>
    <t>Реконструкция ВЛ-0,4 кВ №2, Челябинская область, Аргаяшский район, д.Курманова, ул.Береговая,д.5,9,3,7</t>
  </si>
  <si>
    <t>Ахметшин Р.А.</t>
  </si>
  <si>
    <t>Обосновывающие материалы по ТП_2014/ЦЭС/Реконструкция/Подряд/Подряд_041</t>
  </si>
  <si>
    <t>30.12.2013</t>
  </si>
  <si>
    <t>Реконструкция ТП-2680, Челябинская область, Аргаяшский район, СК "Здоровье", квартал 1, участок №43,№92,10</t>
  </si>
  <si>
    <t>Реконструкция ВЛ-0,4 кВ №1, Челябинская область, Сосновский район, д.Осиновка, ул.Полевая, участок №2а</t>
  </si>
  <si>
    <t>Обосновывающие материалы по ТП_2014/ЦЭС/Реконструкция/Подряд/Подряд_042</t>
  </si>
  <si>
    <t>Реконструкция ВЛ-0,4 кВ №2, Челябинская область, Аргаяшский  район, д.Бажикаева, ул.Челябинская, д.53</t>
  </si>
  <si>
    <t>Обосновывающие материалы по ТП_2014/ЦЭС/Реконструкция/Подряд/Подряд_043</t>
  </si>
  <si>
    <t>Реконструкция ВЛ-0,4 кВ №2, Челябинская область, Кунашакский район, с.Кунашак, ул.Ленина , д.49</t>
  </si>
  <si>
    <t>Гусейнов И.Г. Оглы</t>
  </si>
  <si>
    <t>Реконструкция ВЛ-0,4 кВ №3, Челябинская область, Кунашакский район, с.Кунашак</t>
  </si>
  <si>
    <t>Реконструкция ВЛ-0,4 кВ №1, Челябинская область, Аргаяшский район, д.Акбашево, ул.Хафиза Кушаева, д.1, кв.2, ул.Хафиза Кушаева , д.1,кв.1</t>
  </si>
  <si>
    <t>Реконструкция ВЛ-0,4 кВ №1, Челябинская область, Кунашакский район, п.Дружный, ул.Луговая, д.1</t>
  </si>
  <si>
    <t>586  586</t>
  </si>
  <si>
    <t>Реконструкция ВЛ-0,4 кВ №1, Челябинская область,Аргаяшский район, с.Аргаяш, ул. Тукаева, д.26, ул. Тукаева, д.25, ул. Тукаева, д.28</t>
  </si>
  <si>
    <r>
      <t xml:space="preserve">Мухаметшин Т.Ф., </t>
    </r>
    <r>
      <rPr>
        <sz val="12"/>
        <rFont val="Times New Roman"/>
        <family val="1"/>
        <charset val="204"/>
      </rPr>
      <t>Мухаметшина Ф.Г.</t>
    </r>
  </si>
  <si>
    <t>Реконструкция ВЛ-0,4 кВ №1, Челябинская область, Сосновский район, с.Б.Харлуши, ул. Трактовая, д.24А</t>
  </si>
  <si>
    <t>Обосновывающие материалы по ТП_2014/ЦЭС/Реконструкция/Подряд/Подряд_044</t>
  </si>
  <si>
    <t>Реконструкция ВЛ-0,4 кВ №2, Челябинская область, Еткульский район, с.Писклово</t>
  </si>
  <si>
    <r>
      <t xml:space="preserve">Семенов А.С., </t>
    </r>
    <r>
      <rPr>
        <sz val="12"/>
        <rFont val="Times New Roman"/>
        <family val="1"/>
        <charset val="204"/>
      </rPr>
      <t>Семенова О.С.</t>
    </r>
  </si>
  <si>
    <t>Реконструкция ВЛ-0,4 кВ №1, Челябинская область, Еткульский район, с.Сухоруково, ул.Совхозная, д.3</t>
  </si>
  <si>
    <t>Петренко А.П.</t>
  </si>
  <si>
    <t>Реконструкция ВЛ-0,4 кВ №1, Челябинская область, Сосновский район, п.Кременкуль, кад.№ 74:19:0000000:10838</t>
  </si>
  <si>
    <t>Мирошниченко К.В.</t>
  </si>
  <si>
    <t>Реконструкция ВЛ-0,4 кВ №1, Челябинская область, Сосновский район, д.Султаево</t>
  </si>
  <si>
    <t>Обосновывающие материалы по ТП_2014/ЦЭС/Реконструкция/Подряд/Подряд_045</t>
  </si>
  <si>
    <t>ООО СпецПромСервис  ООО ЭнергоПартнер</t>
  </si>
  <si>
    <t>22424  
16375</t>
  </si>
  <si>
    <t>13.02.2014  20.02.2013</t>
  </si>
  <si>
    <t>Реконструкция ВЛ-0,4 кВ №3, Челябинская область, Еткульский район, с.Еткуль,пер.5,д.2</t>
  </si>
  <si>
    <t>Обосновывающие материалы по ТП_2014/ЦЭС/Реконструкция/Подряд/Подряд_046</t>
  </si>
  <si>
    <t>Реконструкция ВЛ-0,4 кВ № 2, Челябинская область, Еткульский район, с.Шибаево, ул.40 лет Победы,д.43</t>
  </si>
  <si>
    <t>22463  
22738</t>
  </si>
  <si>
    <t>11.02.2014  10.03.2014</t>
  </si>
  <si>
    <t>1150  1150</t>
  </si>
  <si>
    <t>ИП Утеева А.Ю.</t>
  </si>
  <si>
    <t>Реконструкция ТП-1806, Челябинская область, Сосновский район, д.Малиновка ПО "Полет"</t>
  </si>
  <si>
    <t>22463 
24572</t>
  </si>
  <si>
    <t>Горохов С.М.</t>
  </si>
  <si>
    <t>Реконструкция ВЛ-0,4 кВ №5, Челябинская область, Еткульский район, п.Зауральский, ул.Красноармейская,д.40</t>
  </si>
  <si>
    <t>Реконструкция ВЛ-0,4 кВ №2, Челябинская область, Сосоновский район, с.Кременкуль, ул. Салютная, д.12-А</t>
  </si>
  <si>
    <t>Башкова Е.Ф.</t>
  </si>
  <si>
    <r>
      <t xml:space="preserve">Фахретдинова Г.С. </t>
    </r>
    <r>
      <rPr>
        <sz val="12"/>
        <rFont val="Times New Roman"/>
        <family val="1"/>
        <charset val="204"/>
      </rPr>
      <t>Фахритдинова А.Р.</t>
    </r>
  </si>
  <si>
    <t>Реконструкция ВЛ-0,4 кВ №1, Челябинская область, Еткульский район, с.Еткуль</t>
  </si>
  <si>
    <t>22463 
24240</t>
  </si>
  <si>
    <t>Габайдулин Н.М.</t>
  </si>
  <si>
    <t>Реконструкция ВЛ-0,4 кВ №2, Челябинская область, Еткульский район, с.Еткуль</t>
  </si>
  <si>
    <t>Тепишников К.Н.</t>
  </si>
  <si>
    <t>Реконструкция ВЛ-0,4 кВ №2, Челябинская область, Еткульский район, с.Еткуль, пер.27, д.27</t>
  </si>
  <si>
    <t>22463  
24240</t>
  </si>
  <si>
    <t>Тепишкина К.Н.</t>
  </si>
  <si>
    <t>Реконструкция ВЛ-0,4 кВ №1, Челябинская область, Сосновский район,д.Ключи, ул.Лесная, д.12</t>
  </si>
  <si>
    <t>Швалев С.М.</t>
  </si>
  <si>
    <t>Реконструкция ВЛ-0,4 кВ №1, Челябинская область, Сосновский район, с.Кременкуль, ул. Новосозхозная ,д.6,кв.2</t>
  </si>
  <si>
    <t>Маринина Н.П.</t>
  </si>
  <si>
    <t>Реконструкция ВЛ-0,4 кВ №4, Челябинская область,  Сосновский район, с.Кременкуль</t>
  </si>
  <si>
    <t>Скороходов С.А.</t>
  </si>
  <si>
    <t>Реконструкция ВЛ-0,4 кВ №3, Челябинская область, Еткульский район, с.Еманжелинка, ул.Фабричная,д.2А</t>
  </si>
  <si>
    <t>Мартиросян М.А.</t>
  </si>
  <si>
    <t>Обосновывающие материалы по ТП_2014/ЦЭС/Реконструкция/Подряд/Подряд_047</t>
  </si>
  <si>
    <t>Реконструкция ВЛ-0,4 кВ №2, Челябинская область, Сосновский район, с.Кременкуль, ул. Салютная, участок №18а</t>
  </si>
  <si>
    <t>Кайбелева Р.Г.</t>
  </si>
  <si>
    <t>Реконструкция ВЛ-0,4 кВ №,3 Челябинская область, Сосновский район, д.Большие Харлуши, ул. Трактовая,д.15, кв.1</t>
  </si>
  <si>
    <r>
      <t xml:space="preserve">Шахова Л.В. 
</t>
    </r>
    <r>
      <rPr>
        <sz val="12"/>
        <rFont val="Times New Roman"/>
        <family val="1"/>
        <charset val="204"/>
      </rPr>
      <t>Шахов В.В.
Шахов С.В. 
Шахова Т.В.</t>
    </r>
  </si>
  <si>
    <t>Реконструкция ВЛ-0,4 кВ №1, Челябинская область, Сосновский район, с.Кременкуль, ул. Восточная,д.7</t>
  </si>
  <si>
    <t>Павлюк А.В.</t>
  </si>
  <si>
    <t>Реконструкция ВЛ-0,4 кВ №1, Челябинская область, Сосновский район, п.Красное Поле,ул. Жемчужная,д.6</t>
  </si>
  <si>
    <t>Ваганова Е.В.</t>
  </si>
  <si>
    <t>Реконструкция ВЛ-0,4 кВ №1, Челябинская область, Еткульский район д.Потапово, ул.Набережная,д.75</t>
  </si>
  <si>
    <t>22490  
24240</t>
  </si>
  <si>
    <t>21.02.2014  02.06.2014</t>
  </si>
  <si>
    <t>2084  2084</t>
  </si>
  <si>
    <t>Реконструкция ВЛ-0,4 кВ №3, Челябинская область, Сосновский район, с.Кременкуль, ул.Гагарина,д.3В</t>
  </si>
  <si>
    <t>Астапова  Е.Г.</t>
  </si>
  <si>
    <t>Реконструкция ВЛ-0,4 кВ №1, Челябинская область, Сосновский район, с.Большие Харлуши, ул.Мостовая, д.1а, ул.Мостовая, уч.4</t>
  </si>
  <si>
    <t xml:space="preserve"> Реконструкция ВЛ-0,4 кВ, Челябинская область,Каслинский район, с.Шаблиш, ул.Бажина,д.21</t>
  </si>
  <si>
    <t>Мигачев С.А.</t>
  </si>
  <si>
    <t>Обосновывающие материалы по ТП_2014/ЦЭС/Реконструкция/Подряд/Подряд_048</t>
  </si>
  <si>
    <t>Реконструкция ВЛ-0,4 кВ №1 "ул. Мира", Челябинская область,Каслинский район, с.Воскресенское, ул.Мира,д.33 В</t>
  </si>
  <si>
    <t>Алтухов А.Н.</t>
  </si>
  <si>
    <t>Реконструкция ВЛ-0,4 кВ №1, Челябинская область, Каслинский район, д.Москвина, ул.Ленина, №17/2</t>
  </si>
  <si>
    <t>Реконструкция ВЛ-0,4 кВ №3, Челябинская область, Каслинский район, с.Воскресенское, ул.Пушкина, д.5А</t>
  </si>
  <si>
    <t>Зубов В.А.</t>
  </si>
  <si>
    <t>Реконструкция ТП-1783, Челябинская область, Сосновский район, п.Трубный</t>
  </si>
  <si>
    <t>Обосновывающие материалы по ТП_2014/ЦЭС/Реконструкция/Подряд/Подряд_049</t>
  </si>
  <si>
    <t>Реконструкция ВЛ-0,4 кВ №2, Челябинская область, Аргаяшский район, с.Аргаяш, ул.Кирова,д.8</t>
  </si>
  <si>
    <t>Зимина Е.Е.</t>
  </si>
  <si>
    <t>Обосновывающие материалы по ТП_2014/ЦЭС/Реконструкция/Подряд/Подряд_050</t>
  </si>
  <si>
    <t>Реконструкция ВЛ-0,4 кВ №1, Челябинская область, Красноармейский район, д.Кулат</t>
  </si>
  <si>
    <t>Обосновывающие материалы по ТП_2014/ЦЭС/Реконструкция/Подряд/Подряд_051</t>
  </si>
  <si>
    <t>Реконструкция ТП-1878, Челябинская область, Сосновский район, п.Красное Поле</t>
  </si>
  <si>
    <t>Реконструкция ВЛ-0,4 кВ №1, Челябинская область, Еткульский район. с.Шеломенцево, ул.Восточная, д.7</t>
  </si>
  <si>
    <t xml:space="preserve">22738  </t>
  </si>
  <si>
    <t xml:space="preserve">10.03.2014  </t>
  </si>
  <si>
    <t xml:space="preserve">5670  </t>
  </si>
  <si>
    <t>Щипунова Т.Н.</t>
  </si>
  <si>
    <t>Обосновывающие материалы по ТП_2014/ЦЭС/Реконструкция/Подряд/Подряд_052</t>
  </si>
  <si>
    <t>Реконструкция ВЛ-0,4 кВ №1, Челябинская область,Кунашакский район, с.Кунашак, ул.Тихая ,д.20</t>
  </si>
  <si>
    <t>Обосновывающие материалы по ТП_2014/ЦЭС/Реконструкция/Подряд/Подряд_053</t>
  </si>
  <si>
    <t>Реконструкция ВЛ-0,4 кВ №3, Челябинская область,Сосновский район, с.Кременкуль, ул.Набережная, участок 2а/1</t>
  </si>
  <si>
    <t>Филимонова Т.А.</t>
  </si>
  <si>
    <t>Реконструкция ВЛ-0,4 кВ №1, Челябинская область, Сосновский район, д.Осиновка, участок,2</t>
  </si>
  <si>
    <t>Реконструкция ВЛ-0,4 кВ №1, Челябинская область, Сосновский район, п.Саргазы,ул.Ленина, ,д.36</t>
  </si>
  <si>
    <t>Обосновывающие материалы по ТП_2014/ЦЭС/Реконструкция/Подряд/Подряд_054</t>
  </si>
  <si>
    <t>Реконструкция ВЛ-0,4 кВ №2, Челябинская область, Сосновский район, с.Долгодеревенское</t>
  </si>
  <si>
    <t>Обосновывающие материалы по ТП_2014/ЦЭС/Реконструкция/Подряд/Подряд_055</t>
  </si>
  <si>
    <r>
      <t xml:space="preserve">Селихин С.В.
</t>
    </r>
    <r>
      <rPr>
        <sz val="12"/>
        <rFont val="Times New Roman"/>
        <family val="1"/>
        <charset val="204"/>
      </rPr>
      <t>Селихина Н.А.</t>
    </r>
  </si>
  <si>
    <t>Обосновывающие материалы по ТП_2014/ЦЭС/Реконструкция/Подряд/Подряд_056</t>
  </si>
  <si>
    <t>Реконструкция ВЛ-0,4 кВ №1, Каслинский район, с.Клепалово</t>
  </si>
  <si>
    <t>Обосновывающие материалы по ТП_2014/ЦЭС/Реконструкция/Подряд/Подряд_057</t>
  </si>
  <si>
    <t>ООО ЭлектроСтрой 
ООО ЭлектроСтрой</t>
  </si>
  <si>
    <t>22965  
21141</t>
  </si>
  <si>
    <t>14.03.2014  02.12.2013</t>
  </si>
  <si>
    <t>Измоденовой Л.А.</t>
  </si>
  <si>
    <t>Реконструкция ВЛ-0,4 кВ №1, Челябинская область, Каслинский район, д.Колясникова</t>
  </si>
  <si>
    <t>22965 
21141</t>
  </si>
  <si>
    <t>Силина Е.Г.</t>
  </si>
  <si>
    <t>Реконструкция ВЛ-0,4 кВ №2,  ШУРЭ,  Аргаяшский район, с.Аргаяш, ул. Элеваторная, 2-1</t>
  </si>
  <si>
    <r>
      <t xml:space="preserve">Мирхайдарова Р.Ф.
</t>
    </r>
    <r>
      <rPr>
        <sz val="12"/>
        <rFont val="Times New Roman"/>
        <family val="1"/>
        <charset val="204"/>
      </rPr>
      <t>Мирхайдаров Ф.Х.</t>
    </r>
  </si>
  <si>
    <t>Обосновывающие материалы по ТП_2014/ЦЭС/Реконструкция/Подряд/Подряд_058</t>
  </si>
  <si>
    <t>Реконструкция ВЛ-0,4 кВ №2, Челябинская область, Аргаяшский район, с.Аргаяш,ул.Ворошилова, д.39,37</t>
  </si>
  <si>
    <t xml:space="preserve">ПТ ЗАО Челябинскагропромэнерго и Компания   
ПТ ЗАО Челябинскагропромэнерго и Компания </t>
  </si>
  <si>
    <t>23253 
22328</t>
  </si>
  <si>
    <t>30.03.2014  11.02.2014</t>
  </si>
  <si>
    <t>Уразаев Р.М.</t>
  </si>
  <si>
    <t>Реконструкция ВЛ-0,4 кВ №1, Челябинская область, Сосновский район, д.Мамаева</t>
  </si>
  <si>
    <t>Обосновывающие материалы по ТП_2014/ЦЭС/Реконструкция/Подряд/Подряд_059</t>
  </si>
  <si>
    <t>Реконструкция ВЛ-0,4 кВ №3, Челябинская область, Красноармейский район, п.Усольцево</t>
  </si>
  <si>
    <t>23414  
21142</t>
  </si>
  <si>
    <t>09.04.2014  02.12.2013</t>
  </si>
  <si>
    <t>6252  480</t>
  </si>
  <si>
    <t>Казанцев Е.В.</t>
  </si>
  <si>
    <t>Обосновывающие материалы по ТП_2014/ЦЭС/Реконструкция/Подряд/Подряд_060</t>
  </si>
  <si>
    <t>Реконструкция ВЛ-0,4 кВ №3, Челябинская область,Еткульский район, с.Каратабан, ул.Первомайская,д.60</t>
  </si>
  <si>
    <t>Циттель Э.А.</t>
  </si>
  <si>
    <t>Обосновывающие материалы по ТП_2014/ЦЭС/Реконструкция/Подряд/Подряд_061</t>
  </si>
  <si>
    <t xml:space="preserve">6100011013  </t>
  </si>
  <si>
    <t xml:space="preserve">490  </t>
  </si>
  <si>
    <t>Гусев А.А.</t>
  </si>
  <si>
    <t>Обосновывающие материалы по ТП_2014/ЦЭС/Реконструкция/Подряд/Подряд_062</t>
  </si>
  <si>
    <t>Реконструкция ТП-1691, Челябинская область, Сосновский район, вблизи СНТ "Петушок"</t>
  </si>
  <si>
    <t>ООО "ЭлектроСтрой" 
ООО "ЭлектроСтрой"</t>
  </si>
  <si>
    <t>6100015519  22886</t>
  </si>
  <si>
    <t>20.02.2013  13.03.2014</t>
  </si>
  <si>
    <t>ООО "Электро-транспорт"</t>
  </si>
  <si>
    <t>Обосновывающие материалы по ТП_2014/ЦЭС/Реконструкция/Подряд/Подряд_063</t>
  </si>
  <si>
    <t>Реконструкция ТП-1690, Челябинская область, Сосновский район, вблизи СНТ "Петушок"</t>
  </si>
  <si>
    <t>Реконструкция ВЛ-0,4 кВ №1 Челябинская область, Каслинский район, с.Тюбук</t>
  </si>
  <si>
    <t xml:space="preserve">
6100015669  
21017</t>
  </si>
  <si>
    <t xml:space="preserve">
01.03.2013  
20.11.2013</t>
  </si>
  <si>
    <t xml:space="preserve">Кащеева Т.И.  </t>
  </si>
  <si>
    <t>Обосновывающие материалы по ТП_2014/ЦЭС/Реконструкция/Подряд/Подряд_064</t>
  </si>
  <si>
    <t>Реконструкция ПС "Батурино"</t>
  </si>
  <si>
    <t xml:space="preserve">6100019869  </t>
  </si>
  <si>
    <t xml:space="preserve">496  </t>
  </si>
  <si>
    <t>ИП Давлетов А.Ф.</t>
  </si>
  <si>
    <t>Обосновывающие материалы по ТП_2014/ЦЭС/Реконструкция/Подряд/Подряд_065</t>
  </si>
  <si>
    <t>Реконструкция ВЛ-0,4 кВ №1, Челябинская область, Сосновский район, д.Бухарино</t>
  </si>
  <si>
    <t>6100021091  20952</t>
  </si>
  <si>
    <t>20.11.2013  20.11.2013</t>
  </si>
  <si>
    <t>6100014533
6100014980</t>
  </si>
  <si>
    <t>29.12.2012
30.01.2013</t>
  </si>
  <si>
    <t>Буданова Н.В.
Тугалев Р.А.</t>
  </si>
  <si>
    <t>Обосновывающие материалы по ТП_2014/ЦЭС/Реконструкция/Подряд/Подряд_066</t>
  </si>
  <si>
    <t>Реконструкция ТП-1720, Челябинская область, Красноармейский район, с.Миасское</t>
  </si>
  <si>
    <t xml:space="preserve">6100021142  </t>
  </si>
  <si>
    <t>24.12.2012</t>
  </si>
  <si>
    <t>Петреева З.И.</t>
  </si>
  <si>
    <t>Обосновывающие материалы по ТП_2014/ЦЭС/Реконструкция/Подряд/Подряд_067</t>
  </si>
  <si>
    <t>Реконструкция ВЛ-0,4 кВ №2 ,Челябинская область, Кунашакский район, с.Кунашак, ул. Карла Маркса, д.1-а</t>
  </si>
  <si>
    <t xml:space="preserve">1968  </t>
  </si>
  <si>
    <t>Обосновывающие материалы по ТП_2014/ЦЭС/Реконструкция/Подряд/Подряд_068</t>
  </si>
  <si>
    <t>Реконструкция ВЛ-0,4 кВ №1, Челябинская область, Кунашакский район, с.Кунашак, ул. Карла Маркса, д.12-б</t>
  </si>
  <si>
    <t>Рек-ция ВЛ-0,4кВ №1 с.Воскресенское</t>
  </si>
  <si>
    <r>
      <t xml:space="preserve">Кабиров Б.А., </t>
    </r>
    <r>
      <rPr>
        <sz val="12"/>
        <rFont val="Times New Roman"/>
        <family val="1"/>
        <charset val="204"/>
      </rPr>
      <t>Поленкова Г.А.</t>
    </r>
  </si>
  <si>
    <t>Рек-ция ВЛ-0,4 кВ №2 д.Новое ПолеДзеш</t>
  </si>
  <si>
    <t>Дзешкевич О.Н.</t>
  </si>
  <si>
    <t>Рек-ция  ВЛ-0,4 кВ №1 с.Караболка</t>
  </si>
  <si>
    <t xml:space="preserve">3658  </t>
  </si>
  <si>
    <t>Каримов Р.Г.</t>
  </si>
  <si>
    <t>Обосновывающие материалы по ТП_2014/ЦЭС/Реконструкция/Подряд/Подряд_069</t>
  </si>
  <si>
    <t>Реконструкция ВЛ-0,4 кВ №2, Челябинская область, Сосновский район, п.Витаминный, ул. Щкольная, д.3Д</t>
  </si>
  <si>
    <t>Викторук В.Н.</t>
  </si>
  <si>
    <t>Реконструкция ВЛ-0,4 кВ №2, Челябинская область, Сосновский район, д.Урефты, ул.Озерная, 68</t>
  </si>
  <si>
    <t>Царьков И.Ф.</t>
  </si>
  <si>
    <t>Реконструкция ВЛ-0,4 кВ №1, Челябинская область, Сосновский район, п.Ленинский, ул.Центральная , д.№10</t>
  </si>
  <si>
    <t>19.10.2013</t>
  </si>
  <si>
    <t>Горяинова З.В.</t>
  </si>
  <si>
    <t>Реконструкция ВЛ-0,4 кВ №1, Челябинская область, Сосновский район, д.Алишева,ул.Лесная, д.21</t>
  </si>
  <si>
    <t>6100022311  23672</t>
  </si>
  <si>
    <t>Хасанов Р.А.</t>
  </si>
  <si>
    <t>Реконструкция ВЛ-0,4 кВ №1, Челябинская область, Сосновский район, с.Долгодеревенское, ул.Западная, д.8</t>
  </si>
  <si>
    <t>Шостак О.В.</t>
  </si>
  <si>
    <t>Реконструкция ВЛ-0,4 кВ №1, Челябинская область,Красноармейский район, с.Р.-Теча, ул.Кирова, д.28</t>
  </si>
  <si>
    <t>12.02.2014   30.05.2014</t>
  </si>
  <si>
    <t xml:space="preserve">2525  </t>
  </si>
  <si>
    <t>Вишняков В.В.</t>
  </si>
  <si>
    <t>Обосновывающие материалы по ТП_2014/ЦЭС/Реконструкция/Подряд/Подряд_070</t>
  </si>
  <si>
    <t>Реконструкция ВЛ-0,4 кВ "Урицкого", Челябинская область,г.Верхний Уфалей, ул.Ленина, д.162а</t>
  </si>
  <si>
    <t>Реконструкция ВЛ-0,4 кВ "Толбухина, Мраморная", Челябинская область, г.Верхний Уфалей, ул.Мраморная №20</t>
  </si>
  <si>
    <t>Соломатина А.Е.</t>
  </si>
  <si>
    <t>Реконструкция ВЛ-0,4 кВ "Халтурина", Челябинская область, г.Верхний Уфалей, ул.Уральская, д.10, Уральская,д.3, ул.Уральская , д.1</t>
  </si>
  <si>
    <t>Аркадьева И.Н.</t>
  </si>
  <si>
    <t>Реконструкция ВЛ-0,4 кВ "Поселок", Челябинская область, г.Верхний Уфалей, п. Чусовской, ул.Майская, д.1</t>
  </si>
  <si>
    <t>Фертиков И.Г.</t>
  </si>
  <si>
    <t>Реконструкция ВЛ-0,4 кВ №1д.Б.Таскино Мухам</t>
  </si>
  <si>
    <t>Мухамедьярова Г.М.</t>
  </si>
  <si>
    <t>Реконструкция ВЛ-0,4 кВ №2 п.Садовый Бздюле</t>
  </si>
  <si>
    <t>Бздюлева Н.В.</t>
  </si>
  <si>
    <t>Реконструкция ВЛ-0,4 кВ №1, Челябинская область, Сосновский район, д.Моховички, участок, б/н, кад.74:19:0901001:173</t>
  </si>
  <si>
    <t>Тюрина Н.Д.</t>
  </si>
  <si>
    <t xml:space="preserve">Реконструкция ВЛ-0,4 кВ №2 п.Томинский </t>
  </si>
  <si>
    <t>Рягузов С.М.</t>
  </si>
  <si>
    <t xml:space="preserve">Реконструкция  ВЛ-0,4 кВ №1 д.Трифонова </t>
  </si>
  <si>
    <t>6100022491  27178</t>
  </si>
  <si>
    <t>14.02.2014  30.10.2014</t>
  </si>
  <si>
    <t xml:space="preserve">3280  </t>
  </si>
  <si>
    <t>36</t>
  </si>
  <si>
    <t>Обосновывающие материалы по ТП_2014/ЦЭС/Реконструкция/Подряд/Подряд_071</t>
  </si>
  <si>
    <t>Реконструкция ВЛ-0,4 кВ №1, Челябинская область, Красноармейский район, вблизи д.Камышенка</t>
  </si>
  <si>
    <t xml:space="preserve">350  </t>
  </si>
  <si>
    <r>
      <t xml:space="preserve">Коновалов Е.М., </t>
    </r>
    <r>
      <rPr>
        <sz val="12"/>
        <rFont val="Times New Roman"/>
        <family val="1"/>
        <charset val="204"/>
      </rPr>
      <t>Тарчанин А.И.</t>
    </r>
  </si>
  <si>
    <t>Обосновывающие материалы по ТП_2014/ЦЭС/Реконструкция/Подряд/Подряд_072</t>
  </si>
  <si>
    <t>Реконструкция ВЛ-0,4 кВ, Челябинская область,Красноармейский район, с.Канашево, ул. Советская, №89Б</t>
  </si>
  <si>
    <t>Колмаер А.М.</t>
  </si>
  <si>
    <t>Реконструкция ВЛ-0,4 кВ №3, Челябинская область,Сосновский район, с.Архангельское</t>
  </si>
  <si>
    <t xml:space="preserve">663  </t>
  </si>
  <si>
    <t>Обосновывающие материалы по ТП_2014/ЦЭС/Реконструкция/Подряд/Подряд_073</t>
  </si>
  <si>
    <t xml:space="preserve">Реконструкция ВЛ-0,4 кВ №1 п. Томинский </t>
  </si>
  <si>
    <t>Клеба Н.С.</t>
  </si>
  <si>
    <t>Реконструкция ВЛ-0,4 кВ №1, Челябинская область,Сосновский район п.Томинский</t>
  </si>
  <si>
    <t>Максимова Е.А.</t>
  </si>
  <si>
    <t xml:space="preserve">Реконструкция  ВЛ-0,4 кВ №1 п.Нагорный </t>
  </si>
  <si>
    <t xml:space="preserve">Реконструкция  ВЛ-0,4 кВ №1 п.Томинский </t>
  </si>
  <si>
    <t>Реконструкция ВЛ-0,4 кВ №2, Челябинская область, Кунашакский район, с.Татарская  Караболка,ул.Береговая,д.4</t>
  </si>
  <si>
    <t>Нигматуллин Ж.Г.</t>
  </si>
  <si>
    <t>Обосновывающие материалы по ТП_2014/ЦЭС/Реконструкция/Подряд/Подряд_074</t>
  </si>
  <si>
    <t>Реконструкция ВЛ-0,4 кВ №1, Челябинская область,г.Верхний Уфалей, с.Иткуль,ул.Советская,д.6а</t>
  </si>
  <si>
    <t>Нигматуллин Г.Н.</t>
  </si>
  <si>
    <t>Реконструкция ВЛ-0,4 кВ №2, Челябинская область, Сосновский район, д.Новое Поле, ул.Ленина,д.21</t>
  </si>
  <si>
    <t>ООО "ЭлектроСтрой"  
ЗАО "Технос"</t>
  </si>
  <si>
    <t>Парфентьев А.П.</t>
  </si>
  <si>
    <t xml:space="preserve">Реконструкция  ВЛ-0,4 кВ №1 д.Бухарино </t>
  </si>
  <si>
    <t>Реконструкция ВЛ-0,4 кВ №1, Челябинская область,Каслинский район, п.Черкаскуль</t>
  </si>
  <si>
    <t>Обосновывающие материалы по ТП_2014/ЦЭС/Реконструкция/Подряд/Подряд_075</t>
  </si>
  <si>
    <t>Реконструкция ВЛ-0,4 кВ №1, Челябинская область,Кунашакский раон, с.Кунашак, ул.К.Маркса, 12г</t>
  </si>
  <si>
    <t>ООО "СПС"  
ООО "Энергоучет-комплект"</t>
  </si>
  <si>
    <t>Засадная О.Н.</t>
  </si>
  <si>
    <t>Реконструкция ВЛ-0,4 кВ №2, Челябинская область, Каслинский район, с.Огневское, ул.Партизанская.д.28</t>
  </si>
  <si>
    <t>Уткина Е.И.</t>
  </si>
  <si>
    <t>Реконструкция ВЛ-0,4 кВ №1, Челябинская область, Каслинскй район, с.Воскресенское, ул.Партизанская, напротив дома №26</t>
  </si>
  <si>
    <r>
      <t xml:space="preserve">Беспалов С.С. </t>
    </r>
    <r>
      <rPr>
        <sz val="12"/>
        <rFont val="Times New Roman"/>
        <family val="1"/>
        <charset val="204"/>
      </rPr>
      <t>Чертыковцев А.И.</t>
    </r>
  </si>
  <si>
    <t>Реконструкция ВЛ-0,4 кВ №2, Челябинская область, Сосновский район, с.Кайгородово, ул.Набережная, участок 19б</t>
  </si>
  <si>
    <t>Обосновывающие материалы по ТП_2014/ЦЭС/Реконструкция/Подряд/Подряд_076</t>
  </si>
  <si>
    <t>Реконструкция  ВЛ-0,4 кВ №1 с.Воскресенск Т</t>
  </si>
  <si>
    <t xml:space="preserve">5109  </t>
  </si>
  <si>
    <t>Ташбулатов Э.Т.</t>
  </si>
  <si>
    <t>Обосновывающие материалы по ТП_2014/ЦЭС/Реконструкция/Подряд/Подряд_077</t>
  </si>
  <si>
    <t>Реконструкция ТП-30, Челябинская область, г.Верхний Уфалей</t>
  </si>
  <si>
    <t>Реконструкция ВЛ-0,4 кВ №"Кутузова, Уральская", Челябинская область,г.Верхний Уфалей, ул.Кутузова,д.15</t>
  </si>
  <si>
    <t>05.03.2014   06.06.2014</t>
  </si>
  <si>
    <r>
      <t xml:space="preserve">Холмогоров В.Е., </t>
    </r>
    <r>
      <rPr>
        <sz val="12"/>
        <rFont val="Times New Roman"/>
        <family val="1"/>
        <charset val="204"/>
      </rPr>
      <t>Холмогорова В.В.</t>
    </r>
  </si>
  <si>
    <t xml:space="preserve">Реконструкция ВЛ-0,4 кВ №2  с.Огневское </t>
  </si>
  <si>
    <t>ООО "ЭлектроСтрой"  
ООО "Энергоучет-комплект"</t>
  </si>
  <si>
    <t>Реконструкция ВЛ-0,4 кВ №2 д.Юшково Ширгина</t>
  </si>
  <si>
    <t>Ширгина  Л.А.</t>
  </si>
  <si>
    <t>Реконструкция ВЛ-0,4 кВ №1, Челябинская область,Нязепетровский район, вблизи с.Шемаха, примерно в 150 м на юго восток от д. 8 по ул.Гагарина</t>
  </si>
  <si>
    <t>Рек-ция ВЛ-0,4 кВ №2 д.Пашнино-2 Моро</t>
  </si>
  <si>
    <t>ООО "ЭлектроСтрой"  
ООО СпецПромСервис</t>
  </si>
  <si>
    <t>Морозов Е.П.</t>
  </si>
  <si>
    <t>Реконструкция ВЛ-0,4 кВ "Ленина", Челябинская область,г.Верхний Уфалей, ул.Крупской, № 46А</t>
  </si>
  <si>
    <t>Рек-ция ВЛ-0,4 кВ №3 с.Багаряк Говору</t>
  </si>
  <si>
    <t>Говорухина Л.А.</t>
  </si>
  <si>
    <t>Реконструкция ВЛ-0,4 кВ №1, Челябинская область,Сосновский район, с.Большое Таскино, ул.Победы,д.3</t>
  </si>
  <si>
    <t>Иконникова Л.А.</t>
  </si>
  <si>
    <t>Рек-ция ВЛ-0,4 кВ №1 с. Б. Таскино Жиряко</t>
  </si>
  <si>
    <t>Жиряков А.Е.</t>
  </si>
  <si>
    <t>Реконструкция ВЛ-0,4 кВ №1, Челябинская область,Сосновский район, д.Бутаки, ул.Ленина,д.27. кв.1</t>
  </si>
  <si>
    <t>Сулейманов С.Р.</t>
  </si>
  <si>
    <t>Рек-ция ВЛ-0,4 кВ №1с.Б. Баландино Б</t>
  </si>
  <si>
    <t>Быков В.В.</t>
  </si>
  <si>
    <t>Реконструкция ВЛ-0,4 кВ №1, Челябинская область, Красноармейский район, с.Канашево, ул.Комсомола,д.3</t>
  </si>
  <si>
    <t xml:space="preserve">578  </t>
  </si>
  <si>
    <t>Вострецов В.В.</t>
  </si>
  <si>
    <t>Обосновывающие материалы по ТП_2014/ЦЭС/Реконструкция/Подряд/Подряд_078</t>
  </si>
  <si>
    <t>Реконструкция ТП-1783, Челябинская область, Сосновский район, возле п.Трубный, северная окраина, участок №151,58</t>
  </si>
  <si>
    <t xml:space="preserve">ООО "Проектные энергетические системы"  </t>
  </si>
  <si>
    <t xml:space="preserve">6100022846  </t>
  </si>
  <si>
    <t xml:space="preserve">1582  </t>
  </si>
  <si>
    <t>Попов М.Ю.</t>
  </si>
  <si>
    <t>Обосновывающие материалы по ТП_2014/ЦЭС/Реконструкция/Подряд/Подряд_079</t>
  </si>
  <si>
    <t>Реконструкция ВЛ-0,4 кВ №2, Челябинская область, Сосновский район, д.Ужевка, ул. Береговая,д.17</t>
  </si>
  <si>
    <t>ООО "ЧЭПК"  
ООО СК "СтройСтандарт"</t>
  </si>
  <si>
    <t>18.03.2014   03.07.2014</t>
  </si>
  <si>
    <t xml:space="preserve">2318  </t>
  </si>
  <si>
    <r>
      <t xml:space="preserve">Овчинникова Л.А, </t>
    </r>
    <r>
      <rPr>
        <sz val="12"/>
        <rFont val="Times New Roman"/>
        <family val="1"/>
        <charset val="204"/>
      </rPr>
      <t>Овчинников Д.А.</t>
    </r>
  </si>
  <si>
    <t>Обосновывающие материалы по ТП_2014/ЦЭС/Реконструкция/Подряд/Подряд_080</t>
  </si>
  <si>
    <t>Реконструкция ВЛ-0,4 кВ №2, Челябинская область, Сосновский район, п.Есаульский, ул.Российская,д.34,д.36</t>
  </si>
  <si>
    <t xml:space="preserve">6100022967  </t>
  </si>
  <si>
    <t>Реконструкция ВЛ-0,4 кВ №1, Челябинская область, Сосновский район, п.Теченский, ул.Зеленая, участок №20-А</t>
  </si>
  <si>
    <t>Нургалина Л.З.</t>
  </si>
  <si>
    <t>Реконструкция ВЛ-0,4 кВ №2, Челябинская область, Сосновский район, п.Красное Поле, участок по генплану №459; ул.Жемчужная, д.16</t>
  </si>
  <si>
    <t>Гайнанов Р.В.</t>
  </si>
  <si>
    <t>Реконструкция ВЛ-0,4 кВ №2, Челябинская область, Сосновский район, д.Новое Поле, ул.Береговая,  участок №26-А</t>
  </si>
  <si>
    <t>Реконструкция ВЛ-0,4 кВ №3, Челябинская область, Каслинский район, с.Воскресенское, ул.Уральская№2А</t>
  </si>
  <si>
    <t>6100022972  27184</t>
  </si>
  <si>
    <t>18.03.2014  06.11.2014</t>
  </si>
  <si>
    <t>Устинов В.Г.</t>
  </si>
  <si>
    <t>Обосновывающие материалы по ТП_2014/ЦЭС/Реконструкция/Подряд/Подряд_081</t>
  </si>
  <si>
    <t>Реконструкция ВЛ-0,4 кВ №1, Челябинская область, Кунашакский район, с.Татарская Караболка, ул.Ленина, 10</t>
  </si>
  <si>
    <t>Нажмутдинов Х.А.</t>
  </si>
  <si>
    <t>Реконструкция ВЛ-0,4 кВ №1, Челябинская область, Сосновский район, п.Трубный, ул.Зеленая,д.15</t>
  </si>
  <si>
    <t xml:space="preserve">6100022974  </t>
  </si>
  <si>
    <t xml:space="preserve">704  </t>
  </si>
  <si>
    <t>Казанцев И.Г.</t>
  </si>
  <si>
    <t>Обосновывающие материалы по ТП_2014/ЦЭС/Реконструкция/Подряд/Подряд_082</t>
  </si>
  <si>
    <t>Реконструкция ВЛ-0,4 кВ №3, Челябинская область, Сосновский район, п.Есаульский</t>
  </si>
  <si>
    <t xml:space="preserve">ООО "СПС"   
ООО "СпецПромСервис" </t>
  </si>
  <si>
    <t>6100023150  5825</t>
  </si>
  <si>
    <t>21.03.2014  14.03.2014</t>
  </si>
  <si>
    <t xml:space="preserve">520  </t>
  </si>
  <si>
    <t>Миндубаев Р.А.</t>
  </si>
  <si>
    <t>Обосновывающие материалы по ТП_2014/ЦЭС/Реконструкция/Подряд/Подряд_083</t>
  </si>
  <si>
    <t>Реконструкция ВЛ-0,4 кВ №3, Челябинская область,Аргаяшский район. С.Кулуево, ул.Салават Юлаева, д.25</t>
  </si>
  <si>
    <t xml:space="preserve">1114  </t>
  </si>
  <si>
    <t>Еганшина Н.Г.</t>
  </si>
  <si>
    <t>Обосновывающие материалы по ТП_2014/ЦЭС/Реконструкция/Подряд/Подряд_084</t>
  </si>
  <si>
    <t xml:space="preserve">Реконструкция  ВЛ 0,4 кВ д. Полетаево-2 </t>
  </si>
  <si>
    <t xml:space="preserve">6100023272  </t>
  </si>
  <si>
    <t xml:space="preserve">2298  </t>
  </si>
  <si>
    <t>Полетаевское сельское поселение</t>
  </si>
  <si>
    <t>Обосновывающие материалы по ТП_2014/ЦЭС/Реконструкция/Подряд/Подряд_085</t>
  </si>
  <si>
    <t>Реконструкция   ВЛ-0,4кВ №2  п.Есаульский</t>
  </si>
  <si>
    <t xml:space="preserve">5960  </t>
  </si>
  <si>
    <t>Обосновывающие материалы по ТП_2014/ЦЭС/Реконструкция/Подряд/Подряд_086</t>
  </si>
  <si>
    <t>Реконструкция  ВЛ-0,4 кВ №1 д. Аминева</t>
  </si>
  <si>
    <t>Реконструкция ВЛ-0,4 кВ №1, Челябинская область, Сосновский район, с.Архангельское, ул.Колющенко, участок №67</t>
  </si>
  <si>
    <t>ООО "РЗК"  
ООО "ЭлектроСтрой"</t>
  </si>
  <si>
    <t>Реконструкция ТП-1689, Челябинская область, Сосновский район, вблизи СНТ "Петушок"</t>
  </si>
  <si>
    <t xml:space="preserve">6100023414  </t>
  </si>
  <si>
    <t>Обосновывающие материалы по ТП_2014/ЦЭС/Реконструкция/Подряд/Подряд_087</t>
  </si>
  <si>
    <t>Реконструкция ВЛ-0,4 кВ №2, Челябинская область, Сосновский район, д.Новое Поле, участок,№478</t>
  </si>
  <si>
    <t xml:space="preserve">3633  </t>
  </si>
  <si>
    <t>Обосновывающие материалы по ТП_2014/ЦЭС/Реконструкция/Подряд/Подряд_088</t>
  </si>
  <si>
    <t>Реконструкция ВЛ-0,4 кВ "Коммуны", Челябинская область, г.Верхний Уфалей, ул.Крупской,д.32</t>
  </si>
  <si>
    <t>ООО "Челябгорсвет"  
ООО "ЭлектроСтрой"</t>
  </si>
  <si>
    <t xml:space="preserve">5900  </t>
  </si>
  <si>
    <t>Гребенщиков В.Ю.</t>
  </si>
  <si>
    <t>Обосновывающие материалы по ТП_2014/ЦЭС/Реконструкция/Подряд/Подряд_089</t>
  </si>
  <si>
    <t>Реконструкция ВЛ-0,4 кВ "Уральская, Крылова", Челябинская область, г.Верхний Уфалей</t>
  </si>
  <si>
    <t xml:space="preserve">6100023668  </t>
  </si>
  <si>
    <t xml:space="preserve">7899  </t>
  </si>
  <si>
    <t>Уразов В.Е.</t>
  </si>
  <si>
    <t>Обосновывающие материалы по ТП_2014/ЦЭС/Реконструкция/Подряд/Подряд_090</t>
  </si>
  <si>
    <t>Реконструкция ВЛ-0,4 кВ "М.Горького", Челябинская область, г.Верхний Уфалей</t>
  </si>
  <si>
    <t>6100023668  21812</t>
  </si>
  <si>
    <t>Антонова О.А.</t>
  </si>
  <si>
    <t>Реконструкция ВЛ-0,4 кВ "Советская, Заречная", Челябинская область, г.Верхний Уфалей, п.Уфимка ул, Заречная,д.1А,кв.2</t>
  </si>
  <si>
    <r>
      <t xml:space="preserve">Сорокин Д.М., </t>
    </r>
    <r>
      <rPr>
        <sz val="12"/>
        <rFont val="Times New Roman"/>
        <family val="1"/>
        <charset val="204"/>
      </rPr>
      <t>Сорокина А.Д., Сорокин М.Д., Сорокина О.И.</t>
    </r>
  </si>
  <si>
    <t>Реконструкция ВЛ-0,4 кВ "Хохрякова, Морозова", Челябинская область, г.Верхний Уфалей, пер. Морозова, д.6.д.2</t>
  </si>
  <si>
    <t xml:space="preserve">8050  </t>
  </si>
  <si>
    <t>Швалев К.В.</t>
  </si>
  <si>
    <t>Обосновывающие материалы по ТП_2014/ЦЭС/Реконструкция/Подряд/Подряд_091</t>
  </si>
  <si>
    <t>Реконструкция ВЛ-0,4 кВ "Красная, Бабикова, Суркова", Челябинская область, г.Верхний Уфалей</t>
  </si>
  <si>
    <t>Реконструкция ВЛ-0,4 кВ , Челябинская область, г.В.Уфалей, п.Н.Уфалейул, Луначарского,д.127</t>
  </si>
  <si>
    <t xml:space="preserve">6100023680  </t>
  </si>
  <si>
    <t xml:space="preserve">6478  </t>
  </si>
  <si>
    <t>Обосновывающие материалы по ТП_2014/ЦЭС/Реконструкция/Подряд/Подряд_092</t>
  </si>
  <si>
    <t>Реконструкция ВЛ-0,4 кВ №1, Челябинская область, Сосновский район, д.Заварузино</t>
  </si>
  <si>
    <t>6100023832  20952</t>
  </si>
  <si>
    <t>15.05.2014   20.11.2013</t>
  </si>
  <si>
    <t xml:space="preserve">9500  </t>
  </si>
  <si>
    <t>Обосновывающие материалы по ТП_2014/ЦЭС/Реконструкция/Подряд/Подряд_093</t>
  </si>
  <si>
    <t>Гилев А.В.</t>
  </si>
  <si>
    <t>Реконструкция ВЛ-0,4 кВ №2, Челябинская область, Сосновский район, с.Большие Харлуши</t>
  </si>
  <si>
    <t xml:space="preserve">ООО "Проектные энергетические системы"   ООО "СпецПромСервис" </t>
  </si>
  <si>
    <t xml:space="preserve">899  </t>
  </si>
  <si>
    <t>Магасумов М.В.</t>
  </si>
  <si>
    <t>Обосновывающие материалы по ТП_2014/ЦЭС/Реконструкция/Подряд/Подряд_094</t>
  </si>
  <si>
    <t>Реконструкция ВЛ-0,4 кВ "Урицкого", Челябинская область, г.Верхний Уфалей, ул. Славы ,д.10</t>
  </si>
  <si>
    <t>ООО "Проектные энергетические системы"  ООО "ЭлектроСтрой"</t>
  </si>
  <si>
    <t>Синютина З.А.</t>
  </si>
  <si>
    <t xml:space="preserve">Реконструкция ВЛ-0,4 кВ №1 д.Осиновка Реконструкция </t>
  </si>
  <si>
    <t>6100024400  27755</t>
  </si>
  <si>
    <t>02.06.2014  28.11.201</t>
  </si>
  <si>
    <t>Смирнов М.Ю.</t>
  </si>
  <si>
    <t>Реконструкция ВЛ-0,4 кВ №2 с.Воскресенск</t>
  </si>
  <si>
    <t>ООО "Энергоучет-комплект  ООО "Энергоучет-комплект"</t>
  </si>
  <si>
    <t>6100024406  24406</t>
  </si>
  <si>
    <t>06.06.2014   06.06.2014</t>
  </si>
  <si>
    <t xml:space="preserve">11382  </t>
  </si>
  <si>
    <t>Обосновывающие материалы по ТП_2014/ЦЭС/Реконструкция/Подряд/Подряд_095</t>
  </si>
  <si>
    <t>Реконструкция ВЛ-0,4 кВ №2 с.Кабанское</t>
  </si>
  <si>
    <t>Реконструкция ВЛ-0,4 кВ № 2, Челябинская область, Сосновский район, п.Северный, ул. Лесная , д.6</t>
  </si>
  <si>
    <t xml:space="preserve">6100024689  </t>
  </si>
  <si>
    <t xml:space="preserve">5123  </t>
  </si>
  <si>
    <t>Пшеничников С.В.</t>
  </si>
  <si>
    <t>Обосновывающие материалы по ТП_2014/ЦЭС/Реконструкция/Подряд/Подряд_096</t>
  </si>
  <si>
    <t>Реконструкция ВЛ-0,4 кВ №1 с.ЧипышевоСе</t>
  </si>
  <si>
    <t xml:space="preserve">6100027178  </t>
  </si>
  <si>
    <t xml:space="preserve">30.10.2014  </t>
  </si>
  <si>
    <t xml:space="preserve">13438  </t>
  </si>
  <si>
    <t>Середа Е.Н.</t>
  </si>
  <si>
    <t>Обосновывающие материалы по ТП_2014/ЦЭС/Реконструкция/Подряд/Подряд_097</t>
  </si>
  <si>
    <t xml:space="preserve">Реконструкция ВЛ-0,4 кВ, Челябинская область,Сосновский район, с.Большие Харлуши, ул. Заречная , участок 100В, ул. Заречная , д. 100А </t>
  </si>
  <si>
    <t>6100027369  22316</t>
  </si>
  <si>
    <t>11.11.2014   07.02.2014</t>
  </si>
  <si>
    <t xml:space="preserve">13495  </t>
  </si>
  <si>
    <t>ИП Товмасян А.П.</t>
  </si>
  <si>
    <t>Обосновывающие материалы по ТП_2014/ЦЭС/Реконструкция/Подряд/Подряд_098</t>
  </si>
  <si>
    <t xml:space="preserve">Реконструкция ВЛ-0,4 кВ, Челябинская область,Красноармейский район, с.Миасское, ул.40 лет Побелы.напротив д.№1, западнее жилого дома №2 по ул.40 лет Победы </t>
  </si>
  <si>
    <t>6100027369  22587</t>
  </si>
  <si>
    <t>11.11.2014  17.02.2014</t>
  </si>
  <si>
    <t>Реконструкция ТП-1852 п. Западный</t>
  </si>
  <si>
    <t>6100028371  16015</t>
  </si>
  <si>
    <t>18.01.2015  05.03.2013</t>
  </si>
  <si>
    <t xml:space="preserve">30671  </t>
  </si>
  <si>
    <t>Обосновывающие материалы по ТП_2014/ЦЭС/Реконструкция/Подряд/Подряд_099</t>
  </si>
  <si>
    <t>6100028371  22035</t>
  </si>
  <si>
    <t>18.01.2015   24.01.2014</t>
  </si>
  <si>
    <t xml:space="preserve"> 29.01.2013</t>
  </si>
  <si>
    <t>Левин О.И.</t>
  </si>
  <si>
    <t xml:space="preserve">Реконструкция ВЛ 110кВ "ЧГРЭС-Новометаллургическая 1,2 цепь"      </t>
  </si>
  <si>
    <t xml:space="preserve">8600006165  </t>
  </si>
  <si>
    <t xml:space="preserve">15.08.2014  </t>
  </si>
  <si>
    <t xml:space="preserve">19066  </t>
  </si>
  <si>
    <t>Обосновывающие материалы по ТП_2014/ЦЭС/Реконструкция/Подряд/Подряд_100</t>
  </si>
  <si>
    <t>Реконструкция ВЛ-0,4 кВ "Свободы", Челябинская область, г.Верхний Уфалей, , ул. Худякова, д.19/2</t>
  </si>
  <si>
    <t>Султанов Ф.Г.</t>
  </si>
  <si>
    <t>Обосновывающие материалы по ТП_2014/ЦЭС/Реконструкция/Подряд/Подряд_101</t>
  </si>
  <si>
    <t>Реконструкция ВЛ-0,4 кВ №3, Челябинская область, Сосновский район, с.Туктубаево</t>
  </si>
  <si>
    <t>21003  
22701</t>
  </si>
  <si>
    <t>20.11.2013  28.02.2014</t>
  </si>
  <si>
    <t>Обосновывающие материалы по ТП_2014/ЦЭС/Реконструкция/Подряд/Подряд_102</t>
  </si>
  <si>
    <t>Салихова Н.И.</t>
  </si>
  <si>
    <t>Реконструкция ВЛ-0,4 кВ "Ленина",  г.Верхний Уфалей (Алферов В.Г.)</t>
  </si>
  <si>
    <t>ООО ГиперПроектПлюс</t>
  </si>
  <si>
    <t xml:space="preserve">  11026</t>
  </si>
  <si>
    <t xml:space="preserve">  335</t>
  </si>
  <si>
    <t>Алферов В.Г.</t>
  </si>
  <si>
    <t>37</t>
  </si>
  <si>
    <t>Обосновывающие материалы по ТП_2014/ЦЭС/Реконструкция/Хозспособ/ХС_001</t>
  </si>
  <si>
    <t>Реконструкция ВЛ-0,4кВ №2 д. Пашнино-2</t>
  </si>
  <si>
    <t xml:space="preserve">  13642</t>
  </si>
  <si>
    <t>Кравченко Л.Н.</t>
  </si>
  <si>
    <t>Обосновывающие материалы по ТП_2014/ЦЭС/Реконструкция/Хозспособ/ХС_002</t>
  </si>
  <si>
    <t>Реконструкция ВЛ 0,4 кВ№1 п. Есаульский</t>
  </si>
  <si>
    <t>ООО ЭнергоПартнер</t>
  </si>
  <si>
    <t>Вахабова А.М.</t>
  </si>
  <si>
    <t>Обосновывающие материалы по ТП_2014/ЦЭС/Реконструкция/Хозспособ/ХС_003</t>
  </si>
  <si>
    <t>Реконструкция ВЛ 0,4 кВ№1 п. Томинский</t>
  </si>
  <si>
    <t>Обосновывающие материалы по ТП_2014/ЦЭС/Реконструкция/Хозспособ/ХС_004</t>
  </si>
  <si>
    <t>Реконструкция ВЛ-0,4 кВ №1, Челябинская область, Красноармейский район, п.Малиновка</t>
  </si>
  <si>
    <t>Обосновывающие материалы по ТП_2014/ЦЭС/Реконструкция/Хозспособ/ХС_005</t>
  </si>
  <si>
    <t>Реконструкция ВЛ-0,4 кВ №1, Челябинская область, Еткульский район, п.Бектыш</t>
  </si>
  <si>
    <t>ООО "СПС"  
ООО СпецПромСервис</t>
  </si>
  <si>
    <t>21396  
22035</t>
  </si>
  <si>
    <t>Обосновывающие материалы по ТП_2014/ЦЭС/Реконструкция/Хозспособ/ХС_006</t>
  </si>
  <si>
    <t>Реконструкция ВЛ-0,4 кВ №2, Челябинская область, Сосновский район, д.Ключи</t>
  </si>
  <si>
    <t>Обосновывающие материалы по ТП_2014/ЦЭС/Реконструкция/Хозспособ/ХС_007</t>
  </si>
  <si>
    <t>Реконструкция ВЛ-0,4 кВ, Челябинская область, Аргаяшский район, с.Кузнецкое, ул. Свердлова, д.143А</t>
  </si>
  <si>
    <t>ООО ПРОЕКТ-12</t>
  </si>
  <si>
    <t>Обосновывающие материалы по ТП_2014/ЦЭС/Реконструкция/Хозспособ/ХС_008</t>
  </si>
  <si>
    <t>Реконструкция ВЛ-0,4 кВ №3, Челябинская область, Каслинский район, с.Тюбук, ул.Революционная,д.15</t>
  </si>
  <si>
    <t>Косолапова В.П.</t>
  </si>
  <si>
    <t>Обосновывающие материалы по ТП_2014/ЦЭС/Реконструкция/Хозспособ/ХС_009</t>
  </si>
  <si>
    <t>Реконструкция ВЛ-0,4 кВ №1 д.Давлетбаева Са</t>
  </si>
  <si>
    <t>Садретинова З.Г.</t>
  </si>
  <si>
    <t>Обосновывающие материалы по ТП_2014/ЦЭС/Реконструкция/Хозспособ/ХС_010</t>
  </si>
  <si>
    <t>Реконструкция ВЛ-0,4 кВ №1, Челябинская область, Кунашакский район, д.Каинкуль</t>
  </si>
  <si>
    <t>Аминев Р.В.</t>
  </si>
  <si>
    <t>Реконструкция ВЛ-0,4 кВ №1, Челябинская область, Сосновский район, с.Кременкуль, ул. Новосовхозная ,д.14,ул. Новосовхозная, 15-1</t>
  </si>
  <si>
    <r>
      <t xml:space="preserve">Трифонов Н.А., </t>
    </r>
    <r>
      <rPr>
        <sz val="12"/>
        <rFont val="Times New Roman"/>
        <family val="1"/>
        <charset val="204"/>
      </rPr>
      <t>Трифонова А.Д.</t>
    </r>
  </si>
  <si>
    <t>Обосновывающие материалы по ТП_2014/ЦЭС/Реконструкция/Хозспособ/ХС_011</t>
  </si>
  <si>
    <t>Реконструкция ВЛ-0,4 кВ №3, Челябинская область, Сосновский район, с.Большие Харлуши, участок б/н</t>
  </si>
  <si>
    <t>Алексеев А.П.</t>
  </si>
  <si>
    <t>38</t>
  </si>
  <si>
    <t>Обосновывающие материалы по ТП_2014/ЦЭС/Реконструкция/Хозспособ/ХС_012</t>
  </si>
  <si>
    <t>Реконструкция ВЛ-0,4 кВ №3, Челябинская область,Каслинский район, с.Булзи,ул. Р. Глазырина,5</t>
  </si>
  <si>
    <t>Хайрулина Е.Р.</t>
  </si>
  <si>
    <t>Обосновывающие материалы по ТП_2014/ЦЭС/Реконструкция/Хозспособ/ХС_013</t>
  </si>
  <si>
    <t>Реконструкция ВЛ-0,4 кВ №1 д.Колясниково Пр</t>
  </si>
  <si>
    <t>Прибытков Р.А.</t>
  </si>
  <si>
    <t>Реконструкция ВЛ-0,4 кВ №3 с.Тюбук Кулебаки</t>
  </si>
  <si>
    <t>Кулебакин Г. В.</t>
  </si>
  <si>
    <t>Реконструкция ВЛ-0,4 кВ №1, Челябинская область,Кунашакский район, д.Каикуль</t>
  </si>
  <si>
    <t>Хамматова Г.Б.</t>
  </si>
  <si>
    <t>Обосновывающие материалы по ТП_2014/ЦЭС/Реконструкция/Хозспособ/ХС_014</t>
  </si>
  <si>
    <t>Реконструкция ТП-2541, Челябинская область, Кунашакский район, с.Большой Куяш</t>
  </si>
  <si>
    <t xml:space="preserve">Реконструкция ВЛ-0,4 кВ "Пушкина", Челябинская область, г.Верхний Уфалей, ул. 8 Марта, д.43 </t>
  </si>
  <si>
    <t xml:space="preserve">  1968</t>
  </si>
  <si>
    <t>Тимошенко В.П.</t>
  </si>
  <si>
    <t>Обосновывающие материалы по ТП_2014/ЦЭС/Реконструкция/Хозспособ/ХС_015</t>
  </si>
  <si>
    <t>Реконструкция ВЛ-0,4 кВ №3 п.Слава</t>
  </si>
  <si>
    <t>Паюсова Г.М.</t>
  </si>
  <si>
    <t>Реконструкция ВЛ-0,4 кВ №1, Челябинская область, Кунашакский район, д.Чебакуль, ул. Тимергазина, д.4</t>
  </si>
  <si>
    <t xml:space="preserve">  3658</t>
  </si>
  <si>
    <t>Обосновывающие материалы по ТП_2014/ЦЭС/Реконструкция/Хозспособ/ХС_016</t>
  </si>
  <si>
    <t>Реконструкция ВЛ-0,4 кВ №2, Челябинская область, Кунашакский район, с.Халитово,ул.Степная,д.59</t>
  </si>
  <si>
    <t xml:space="preserve">  4460</t>
  </si>
  <si>
    <t>Исламова Ю.С.</t>
  </si>
  <si>
    <t>Обосновывающие материалы по ТП_2014/ЦЭС/Реконструкция/Хозспособ/ХС_017</t>
  </si>
  <si>
    <t>Реконструкция ВЛ-0,4 кВ №1 с.Зотино Щелконо</t>
  </si>
  <si>
    <t>Реконструкция ВЛ-0,4 кВ №1, Челябинская область, Кунашакский район, д.Голубинка</t>
  </si>
  <si>
    <t>39</t>
  </si>
  <si>
    <t>Обосновывающие материалы по ТП_2014/ЦЭС/Реконструкция/Хозспособ/ХС_018</t>
  </si>
  <si>
    <t>Реконструкция ВЛ-0,4 кВ №2, Челябинская область, Каслинский район, с.Тюбук, ул.Шорса, 22-2</t>
  </si>
  <si>
    <r>
      <t xml:space="preserve">Махмутов А.С., </t>
    </r>
    <r>
      <rPr>
        <sz val="12"/>
        <rFont val="Times New Roman"/>
        <family val="1"/>
        <charset val="204"/>
      </rPr>
      <t>Махмутова Е.Б.</t>
    </r>
  </si>
  <si>
    <t>Реконструкция ВЛ-0,4 кВ №2, Челябинская область, Каслинский район, с.Огневское, ул.Ленина, 48в</t>
  </si>
  <si>
    <t>Ярушина Г.В.</t>
  </si>
  <si>
    <t>Модернизация сиситемы учета эл.энергии в ЦЭС</t>
  </si>
  <si>
    <t>ООО "Каскад-Энерго"</t>
  </si>
  <si>
    <t xml:space="preserve">  6100022720</t>
  </si>
  <si>
    <t xml:space="preserve">  484</t>
  </si>
  <si>
    <t>ООО "Челстрой Плюс"</t>
  </si>
  <si>
    <t>Обосновывающие материалы по ТП_2014/ЦЭС/Реконструкция/Хозспособ/ХС_019</t>
  </si>
  <si>
    <t>Реконструкция ВЛ-0,4 кВ №1 с.Шабурово Узу</t>
  </si>
  <si>
    <t xml:space="preserve">  5109</t>
  </si>
  <si>
    <t>Обосновывающие материалы по ТП_2014/ЦЭС/Реконструкция/Хозспособ/ХС_020</t>
  </si>
  <si>
    <t>Кадочников А.М.</t>
  </si>
  <si>
    <t>Реконструкция ВЛ-0,4 кВ №2, Челябинская область,Каслинский район, с.Воскресенское</t>
  </si>
  <si>
    <r>
      <t xml:space="preserve">Юмангулов З.С., </t>
    </r>
    <r>
      <rPr>
        <sz val="12"/>
        <rFont val="Times New Roman"/>
        <family val="1"/>
        <charset val="204"/>
      </rPr>
      <t>Юмангулова Г.С.</t>
    </r>
  </si>
  <si>
    <t>Реконструкция ВЛ-0,4 кВ №1 д.Альмеева</t>
  </si>
  <si>
    <t xml:space="preserve">  1449</t>
  </si>
  <si>
    <t>Гилязова И.Г.</t>
  </si>
  <si>
    <t>Обосновывающие материалы по ТП_2014/ЦЭС/Реконструкция/Хозспособ/ХС_021</t>
  </si>
  <si>
    <t>Реконструкция ВЛ-0,4 кВ №2, Челябинская область, Еткульский район, п.Белоносово</t>
  </si>
  <si>
    <t xml:space="preserve">  1582</t>
  </si>
  <si>
    <t>Архипова Ж.А.</t>
  </si>
  <si>
    <t>Обосновывающие материалы по ТП_2014/ЦЭС/Реконструкция/Хозспособ/ХС_022</t>
  </si>
  <si>
    <t>Реконструкция  ВЛ-0,4 кВ №1с.Еманжелинка</t>
  </si>
  <si>
    <t>Зубарева М.М.</t>
  </si>
  <si>
    <t>Реконструкция ВЛ-0,4 кВ №4 с.КременкульЗа</t>
  </si>
  <si>
    <t>Заболотских В.В.</t>
  </si>
  <si>
    <t>Реконструкция ВЛ-0,4 кВ №4с.Вознесенка Агее</t>
  </si>
  <si>
    <t xml:space="preserve">  851</t>
  </si>
  <si>
    <t>Агеев А.Н.</t>
  </si>
  <si>
    <t>40</t>
  </si>
  <si>
    <t>Обосновывающие материалы по ТП_2014/ЦЭС/Реконструкция/Хозспособ/ХС_023</t>
  </si>
  <si>
    <t xml:space="preserve">Реконструкция ВЛ-0,4 кВ №1, Челябинская область, Сосновский район, п.Садовый </t>
  </si>
  <si>
    <t>Чуприн П.В.</t>
  </si>
  <si>
    <t>Реконструкция ВЛ-0,4 кВ №1 п.НагорныйШушко</t>
  </si>
  <si>
    <t>Реконструкция ВЛ-0,4 кВ №1 д.Москвина Треть</t>
  </si>
  <si>
    <r>
      <t xml:space="preserve">Третьяков Г.П., </t>
    </r>
    <r>
      <rPr>
        <sz val="12"/>
        <rFont val="Times New Roman"/>
        <family val="1"/>
        <charset val="204"/>
      </rPr>
      <t>Ермаков В.Г.</t>
    </r>
  </si>
  <si>
    <t>Обосновывающие материалы по ТП_2014/ЦЭС/Реконструкция/Хозспособ/ХС_024</t>
  </si>
  <si>
    <t>Верзунова О.В.</t>
  </si>
  <si>
    <t>Реконструкция ВЛ-0,4 кВ №1 с.Шаблиш Асташов</t>
  </si>
  <si>
    <r>
      <t xml:space="preserve">Асташов М.В.,  
</t>
    </r>
    <r>
      <rPr>
        <sz val="12"/>
        <rFont val="Times New Roman"/>
        <family val="1"/>
        <charset val="204"/>
      </rPr>
      <t>Чутков И.В.</t>
    </r>
  </si>
  <si>
    <t>Реконструкция ТП-1650 с.Еманжелинка Усанова Т.</t>
  </si>
  <si>
    <t xml:space="preserve">  704</t>
  </si>
  <si>
    <t>Усанова Т.А.</t>
  </si>
  <si>
    <t>Обосновывающие материалы по ТП_2014/ЦЭС/Реконструкция/Хозспособ/ХС_025</t>
  </si>
  <si>
    <t>Реконструкция ВЛ-0,4 кВ №3 п.Прудный Абрамян</t>
  </si>
  <si>
    <t>Абрамян А.В.</t>
  </si>
  <si>
    <t>Реконструкция ВЛ-0,4 кВ №2, Челябинская область, Красноармейский район,с.Якупово</t>
  </si>
  <si>
    <t xml:space="preserve">  520</t>
  </si>
  <si>
    <t>Бигильдина Г.М.</t>
  </si>
  <si>
    <t>Обосновывающие материалы по ТП_2014/ЦЭС/Реконструкция/Хозспособ/ХС_026</t>
  </si>
  <si>
    <t>Реконструкция ВЛ-0,4 кВ №4, Челябинская область, Красноармейский район, с.Якупово, ул.Южная, д.16</t>
  </si>
  <si>
    <t>Абитова Г.З.</t>
  </si>
  <si>
    <t>Реконструкция ВЛ 0,4кВ №3 д.Ванюши Миндубае</t>
  </si>
  <si>
    <t>Реконструкция ВЛ-0,4 кВ №2 п.МирныйМулюков</t>
  </si>
  <si>
    <r>
      <t xml:space="preserve">Мулюков Ф.Т., </t>
    </r>
    <r>
      <rPr>
        <sz val="12"/>
        <rFont val="Times New Roman"/>
        <family val="1"/>
        <charset val="204"/>
      </rPr>
      <t>Мулюкова Л.П.</t>
    </r>
  </si>
  <si>
    <t>Реконструкция ВЛ-0,4 кВ №3 д.Чекурова Зайнулл</t>
  </si>
  <si>
    <t xml:space="preserve">  593</t>
  </si>
  <si>
    <t>Обосновывающие материалы по ТП_2014/ЦЭС/Реконструкция/Хозспособ/ХС_027</t>
  </si>
  <si>
    <t>Реконструкция ВЛ-0,4 кВ №3 п.Маук Пашнина</t>
  </si>
  <si>
    <t xml:space="preserve">  631</t>
  </si>
  <si>
    <t>Пашнина Л.Ф.</t>
  </si>
  <si>
    <t>Обосновывающие материалы по ТП_2014/ЦЭС/Реконструкция/Хозспособ/ХС_028</t>
  </si>
  <si>
    <t>Реконструкция ВЛ-0,4 кВ №3 с.ЩербаковкаКари</t>
  </si>
  <si>
    <t>Каримова Л.Ю.</t>
  </si>
  <si>
    <t>Реконструкция ВЛ-0,4 кВ №1 д.Иркабаево Саля</t>
  </si>
  <si>
    <t>Саляхов Р.М.</t>
  </si>
  <si>
    <t>Реконструкция ВЛ-0,4 кВ №2, Челябинская область, Еткульский район, г.Коркино, п.Первомайский</t>
  </si>
  <si>
    <t>Юрков А.А.</t>
  </si>
  <si>
    <t>41</t>
  </si>
  <si>
    <t>Обосновывающие материалы по ТП_2014/ЦЭС/Реконструкция/Хозспособ/ХС_029</t>
  </si>
  <si>
    <t>Реконструкция ВЛ-0,4 кВ №2, Челябинская область, Еткульский район, п.Грознецкий</t>
  </si>
  <si>
    <t xml:space="preserve">  473</t>
  </si>
  <si>
    <t>Обосновывающие материалы по ТП_2014/ЦЭС/Реконструкция/Хозспособ/ХС_030</t>
  </si>
  <si>
    <t>Реконструкция ВЛ-0,4 кВ №1 д.Большое Таскино</t>
  </si>
  <si>
    <t xml:space="preserve">  899</t>
  </si>
  <si>
    <r>
      <t xml:space="preserve">Карабанова Е.Н., </t>
    </r>
    <r>
      <rPr>
        <sz val="12"/>
        <rFont val="Times New Roman"/>
        <family val="1"/>
        <charset val="204"/>
      </rPr>
      <t>Воробьева  Е.В., Воробьев Н.А.</t>
    </r>
  </si>
  <si>
    <t>Обосновывающие материалы по ТП_2014/ЦЭС/Реконструкция/Хозспособ/ХС_031</t>
  </si>
  <si>
    <t>Реконструкция ВЛ-0,4 кВ №1 п.Северный</t>
  </si>
  <si>
    <t>Теплых А.П.</t>
  </si>
  <si>
    <t>Уткина Е.Ю.</t>
  </si>
  <si>
    <t>Реконструкция ВЛ 0,4 кВ  с.Миасское Захарова</t>
  </si>
  <si>
    <t>Захарова Э.Р.</t>
  </si>
  <si>
    <t>Реконструкция ВЛ-0,4 кВ д.Урефты Захарова</t>
  </si>
  <si>
    <t xml:space="preserve">  6100027369</t>
  </si>
  <si>
    <t xml:space="preserve">  13495</t>
  </si>
  <si>
    <t>Захарова М.А.</t>
  </si>
  <si>
    <t>Обосновывающие материалы по ТП_2014/ЦЭС/Реконструкция/Хозспособ/ХС_032</t>
  </si>
  <si>
    <t>Реконструкция ВЛ-0,4 кВ №1 с.Арсланово Нигамат</t>
  </si>
  <si>
    <t>ОАО "ИДЦ"</t>
  </si>
  <si>
    <t xml:space="preserve">  1059</t>
  </si>
  <si>
    <t>Нигаматов В.М.</t>
  </si>
  <si>
    <t>Обосновывающие материалы по ТП_2014/ЦЭС/Реконструкция/Хозспособ/ХС_033</t>
  </si>
  <si>
    <t>Реконструкция ВЛ-0,4 кВ №2, Челябинская область, Еткульский район, п.Сары</t>
  </si>
  <si>
    <t xml:space="preserve">  2075</t>
  </si>
  <si>
    <t>Шестаков А.С.</t>
  </si>
  <si>
    <t>42</t>
  </si>
  <si>
    <t>Обосновывающие материалы по ТП_2014/ЦЭС/Реконструкция/Хозспособ/ХС_034</t>
  </si>
  <si>
    <t>Реконструкция ВЛ-0,4 кВ №2 с.Аргаяш Рожкова Г.</t>
  </si>
  <si>
    <r>
      <t xml:space="preserve">Рожкова Г.В.,
</t>
    </r>
    <r>
      <rPr>
        <sz val="12"/>
        <rFont val="Times New Roman"/>
        <family val="1"/>
        <charset val="204"/>
      </rPr>
      <t>Садыков Р.Б.
Сибагатуллина Э.С.</t>
    </r>
  </si>
  <si>
    <t>Реконструкция ВЛ-0,4 кВ №3 г.Коркино Бочинин</t>
  </si>
  <si>
    <t>Бочинин М.В.</t>
  </si>
  <si>
    <t>Реконструкция ВЛ-0,4 кВ №1, Челябинская область, Еткульский район, с.Селезян</t>
  </si>
  <si>
    <t>Ялменбетов Р.Р.</t>
  </si>
  <si>
    <t>Реконструкция ТП-10/0,4 д.Дербишево Чернияз</t>
  </si>
  <si>
    <t>Реконструкция ВЛ-0,4 кВ №1 с.Клеопино Фетищ</t>
  </si>
  <si>
    <t>Реконструкция ВЛ-0,4 кВ №1 д.Ильино Трунтов</t>
  </si>
  <si>
    <t>Трунтова Л.В.</t>
  </si>
  <si>
    <t>Реконструкция ВЛ-0,4 кВ №1 п.Томинск Нерсисян</t>
  </si>
  <si>
    <t>Нерсисян Р.Т.</t>
  </si>
  <si>
    <t>Реконструкция ВЛ-0,4 кВ №2 с.ВознесенскоеГневы</t>
  </si>
  <si>
    <t>Гневышева О.Н.</t>
  </si>
  <si>
    <t>Реконструкция ВЛ-0,4 кВ №1 д.Суртаныш Ижбулато</t>
  </si>
  <si>
    <t xml:space="preserve">  613</t>
  </si>
  <si>
    <t>Ижбулатова М.З.</t>
  </si>
  <si>
    <t>Обосновывающие материалы по ТП_2014/ЦЭС/Реконструкция/Хозспособ/ХС_035</t>
  </si>
  <si>
    <t>Реконструкция ВЛ-0,4 кВ №1 с.Томино Бутина Т.А</t>
  </si>
  <si>
    <t xml:space="preserve">  1443</t>
  </si>
  <si>
    <t>Бутина Т.А.</t>
  </si>
  <si>
    <t>Обосновывающие материалы по ТП_2014/ЦЭС/Реконструкция/Хозспособ/ХС_036</t>
  </si>
  <si>
    <t>Реконструкция  ВЛ-0,4 кВ №1 д.Журавлево Вереме</t>
  </si>
  <si>
    <t>Веремейчик С.Н.</t>
  </si>
  <si>
    <t>Реконструкция  ВЛ-0,4 кВ №1 с.Багаряк Чернышко</t>
  </si>
  <si>
    <t>Чернышкова Е.А.</t>
  </si>
  <si>
    <t>Реконструкция ТП 247 д. Костыли Пожарицкая Е.Ю</t>
  </si>
  <si>
    <t xml:space="preserve">  664</t>
  </si>
  <si>
    <t>Савин И.П.</t>
  </si>
  <si>
    <t>43</t>
  </si>
  <si>
    <t>Обосновывающие материалы по ТП_2014/ЦЭС/Реконструкция/Хозспособ/ХС_037</t>
  </si>
  <si>
    <t>Реконструкция ВЛ-0,4 кВ №3 п.Зауральский Исмои</t>
  </si>
  <si>
    <t>Исмоилова З.Э.</t>
  </si>
  <si>
    <t>Реконструкция ВЛ-0,4 кВ №2с.Усть-Багаряк За</t>
  </si>
  <si>
    <t xml:space="preserve">  2181</t>
  </si>
  <si>
    <t>Зарипова А.Д.</t>
  </si>
  <si>
    <t>Обосновывающие материалы по ТП_2014/ЦЭС/Реконструкция/Хозспособ/ХС_038</t>
  </si>
  <si>
    <t>Реконструкция ВЛ-0,4 кВ №3 с.Клеопино Чулков</t>
  </si>
  <si>
    <t>Чулков В.В.</t>
  </si>
  <si>
    <t>Реконструкция ПС "Октябрьская" 110/35/6 кВ, Челябинская область,г. Копейск, п. Октябрьский</t>
  </si>
  <si>
    <t xml:space="preserve">  6100021267</t>
  </si>
  <si>
    <t xml:space="preserve">  01.12.2013</t>
  </si>
  <si>
    <t xml:space="preserve">  119</t>
  </si>
  <si>
    <t>ООО "Логоцентр"</t>
  </si>
  <si>
    <t>Обосновывающие материалы по ТП_2014/ЦЭС/Реконструкция/Хозспособ/ХС_039</t>
  </si>
  <si>
    <t>Реконструкция ТП-107 г.В.Уфалей Гасанова</t>
  </si>
  <si>
    <t>Гасанова М.Р.</t>
  </si>
  <si>
    <t>Обосновывающие материалы по ТП_2014/ЦЭС/Реконструкция/Хозспособ/ХС_040</t>
  </si>
  <si>
    <t>Реконструкция ВЛ-0,4 кВ №1 от ТП-259 Челябинская область, Аргаяшский район, с.Губернское (Рыженьков)</t>
  </si>
  <si>
    <r>
      <t xml:space="preserve">Рыженьков А.Н.
</t>
    </r>
    <r>
      <rPr>
        <sz val="12"/>
        <rFont val="Times New Roman"/>
        <family val="1"/>
        <charset val="204"/>
      </rPr>
      <t>Рыженькова Н.А.</t>
    </r>
  </si>
  <si>
    <t>Обосновывающие материалы по ТП_2014/ЦЭС/Реконструкция/Хозспособ/ХС_041</t>
  </si>
  <si>
    <t>Реконструкция ВЛ-0,4 кВ №2  с.Тюбук Зайнутдино</t>
  </si>
  <si>
    <t>Зайнутдинов Р.Г.</t>
  </si>
  <si>
    <t>Обосновывающие материалы по ТП_2014/ЦЭС/Реконструкция/Хозспособ/ХС_042</t>
  </si>
  <si>
    <t>44</t>
  </si>
  <si>
    <t>Обосновывающие материалы по ТП_2014/ЦЭС/Реконструкция/Хозспособ/ХС_043</t>
  </si>
  <si>
    <t>Реконструкция ТП-2078 п.Береговой</t>
  </si>
  <si>
    <t>Обосновывающие материалы по ТП_2014/ЦЭС/Реконструкция/Хозспособ/ХС_044</t>
  </si>
  <si>
    <t>Реконструкция ВЛ-0,4 кВ №2, Челябинская область, Аргаяшский район, д.Малая Ультракова</t>
  </si>
  <si>
    <t>Фахрисламов А.Ф.</t>
  </si>
  <si>
    <t>Обосновывающие материалы по ТП_2014/ЦЭС/Реконструкция/Хозспособ/ХС_045</t>
  </si>
  <si>
    <t>Реконструкция ТП-1290, ВЛ-0,4 кВ №2, 
Челябинская область, Сосновский район, с.Большие Харлуши</t>
  </si>
  <si>
    <t>Решетов В.В.</t>
  </si>
  <si>
    <t>Обосновывающие материалы по ТП_2014/ЦЭС/Реконструкция/Хозспособ/ХС_046</t>
  </si>
  <si>
    <t>Реконструкция ВЛ-0,4 кВ №1, Челябинская область, Еткульский район, п.Новобатурино</t>
  </si>
  <si>
    <t>Сураева С.В.</t>
  </si>
  <si>
    <t>Обосновывающие материалы по ТП_2014/ЦЭС/Реконструкция/Хозспособ/ХС_047</t>
  </si>
  <si>
    <t>Реконструкция ВЛ 0,4кВ № 2 д.Мансурова</t>
  </si>
  <si>
    <t>Марданова В.С.</t>
  </si>
  <si>
    <t>Обосновывающие материалы по ТП_2014/ЦЭС/Реконструкция/Хозспособ/ХС_048</t>
  </si>
  <si>
    <t>Реконструкция ВЛ 0,4кВ № 1 д.Илимбетова</t>
  </si>
  <si>
    <t>Обосновывающие материалы по ТП_2014/ЦЭС/Реконструкция/Хозспособ/ХС_049</t>
  </si>
  <si>
    <t>Реконструкция ВЛ 0,4кВ Мичурина В.Уфалей</t>
  </si>
  <si>
    <t>Обосновывающие материалы по ТП_2014/ЦЭС/Реконструкция/Хозспособ/ХС_050</t>
  </si>
  <si>
    <t>Реконструкция ВЛ-0,4 кВ №2 с. Щербаковка Казе</t>
  </si>
  <si>
    <t>Казеева М.А.</t>
  </si>
  <si>
    <t>Обосновывающие материалы по ТП_2014/ЦЭС/Реконструкция/Хозспособ/ХС_051</t>
  </si>
  <si>
    <t>Реконструкция ВЛ 0,4 кВ г. В. Уфалей Мал</t>
  </si>
  <si>
    <t>Малышкин В.С.</t>
  </si>
  <si>
    <t>Обосновывающие материалы по ТП_2014/ЦЭС/Реконструкция/Хозспособ/ХС_052</t>
  </si>
  <si>
    <t>Обосновывающие материалы по ТП_2014/ЦЭС/Реконструкция/Хозспособ/ХС_053</t>
  </si>
  <si>
    <t>Реконструкция ВЛ-0,4 кВ, Челябинская область, г.Верхний Уфалей</t>
  </si>
  <si>
    <t xml:space="preserve">  21812</t>
  </si>
  <si>
    <t>Швалев В.И.</t>
  </si>
  <si>
    <t>Обосновывающие материалы по ТП_2014/ЦЭС/Реконструкция/Хозспособ/ХС_054</t>
  </si>
  <si>
    <t>Реконструкция ВЛ-0,4 кВ №3 с. Аргаяш Юмангуло</t>
  </si>
  <si>
    <t>130.01.2013</t>
  </si>
  <si>
    <t>Юмангулова Н.А.</t>
  </si>
  <si>
    <t>Обосновывающие материалы по ТП_2014/ЦЭС/Реконструкция/Хозспособ/ХС_055</t>
  </si>
  <si>
    <t>Реконструкция ВЛ-0,4 кВ "ул.К.Марксас.Губернск</t>
  </si>
  <si>
    <t>Стрижов А.И., Стрижова Л.Ф.</t>
  </si>
  <si>
    <t>Обосновывающие материалы по ТП_2014/ЦЭС/Реконструкция/Хозспособ/ХС_056</t>
  </si>
  <si>
    <t>Реконструкция ВЛ-0,4 кВ №1 д.Б.Ямбаеа Кунак</t>
  </si>
  <si>
    <t>45</t>
  </si>
  <si>
    <t>Обосновывающие материалы по ТП_2014/ЦЭС/Реконструкция/Хозспособ/ХС_057</t>
  </si>
  <si>
    <t>Реконструкция КЛ 0,4кВ №1 с. Тюбук ООО "ТЭСиС"</t>
  </si>
  <si>
    <t>ООО "Челябгорсвет"</t>
  </si>
  <si>
    <t xml:space="preserve">  29159</t>
  </si>
  <si>
    <t xml:space="preserve">  16.03.2015</t>
  </si>
  <si>
    <t xml:space="preserve">  1127</t>
  </si>
  <si>
    <t>Обосновывающие материалы по ТП_2014/ЦЭС/Реконструкция/Хозспособ/ХС_058</t>
  </si>
  <si>
    <t>Реконструкция ВЛ-0,4 кВ №1 д.Сухово УЖКХ</t>
  </si>
  <si>
    <t>МКУ "Нязепетровского УЖКХ"</t>
  </si>
  <si>
    <t>Обосновывающие материалы по ТП_2014/ЦЭС/Реконструкция/Хозспособ/ХС_059</t>
  </si>
  <si>
    <t>Реконструкция ВЛ-0,4кВ№2вблизи д.Канзафарова С</t>
  </si>
  <si>
    <t>СП Кунашакского РО ОО "СООиР"</t>
  </si>
  <si>
    <t>Обосновывающие материалы по ТП_2014/ЦЭС/Реконструкция/Хозспособ/ХС_060</t>
  </si>
  <si>
    <t>Реконструкция ВЛ-0,4 кВ "Халтурина", Челябинская область, г.Верхний Уфалей</t>
  </si>
  <si>
    <t>ИП Анфилофьева О.В.</t>
  </si>
  <si>
    <t>Обосновывающие материалы по ТП_2014/ЦЭС/Реконструкция/Хозспособ/ХС_061</t>
  </si>
  <si>
    <t>Реконструкция ВЛ-0,4 кВ №1 д.Заварухино Малясо</t>
  </si>
  <si>
    <t>Малясов Д.С.</t>
  </si>
  <si>
    <t>Обосновывающие материалы по ТП_2014/ЦЭС/Реконструкция/Хозспособ/ХС_062</t>
  </si>
  <si>
    <t>Реконструкция ВЛ-0,4 кВ №3 с.Ункурда Симо</t>
  </si>
  <si>
    <t>Симонов А.Н.</t>
  </si>
  <si>
    <t>Обосновывающие материалы по ТП_2014/ЦЭС/Реконструкция/Хозспособ/ХС_063</t>
  </si>
  <si>
    <t>Реконструкция ВЛ-0,4 кВ с.Воскресенское Ханова</t>
  </si>
  <si>
    <t>ЧЭПК</t>
  </si>
  <si>
    <t xml:space="preserve">  28416</t>
  </si>
  <si>
    <t xml:space="preserve">  03.02.2015</t>
  </si>
  <si>
    <t xml:space="preserve">  2479</t>
  </si>
  <si>
    <t>Ханова Н.В.</t>
  </si>
  <si>
    <t>Обосновывающие материалы по ТП_2014/ЦЭС/Реконструкция/Хозспособ/ХС_064</t>
  </si>
  <si>
    <t>Реконструкция ВЛ-0,4 кВ №2 п.Маук Дрозд Н.В.</t>
  </si>
  <si>
    <t>Дрозд Н.В.</t>
  </si>
  <si>
    <t>Обосновывающие материалы по ТП_2014/ЦЭС/Реконструкция/Хозспособ/ХС_065</t>
  </si>
  <si>
    <t>Реконструкция ВЛ-0,4 кВ №3 д.Сураково Хисма</t>
  </si>
  <si>
    <t>Хисматуллина А.Ж.</t>
  </si>
  <si>
    <t>Обосновывающие материалы по ТП_2014/ЦЭС/Реконструкция/Хозспособ/ХС_066</t>
  </si>
  <si>
    <t>Реконструкция ВЛ-0,4 кВ №2 д.АллакиЗубченко М.</t>
  </si>
  <si>
    <t>Зубченко М.С.</t>
  </si>
  <si>
    <t>Обосновывающие материалы по ТП_2014/ЦЭС/Реконструкция/Хозспособ/ХС_067</t>
  </si>
  <si>
    <t>Реконструкция ВЛ-0,4 кВ №1 с.Аргаяш Пермяк</t>
  </si>
  <si>
    <t>Пермяков С.К.</t>
  </si>
  <si>
    <t>Обосновывающие материалы по ТП_2014/ЦЭС/Реконструкция/Хозспособ/ХС_068</t>
  </si>
  <si>
    <t>Реконструкция ВЛ-0,4 кВ №3 с.Кременкуль Шумова</t>
  </si>
  <si>
    <t>Шумова Е.В.</t>
  </si>
  <si>
    <t>45а</t>
  </si>
  <si>
    <t>Обосновывающие материалы по ТП_2014/ЦЭС/Реконструкция/Хозспособ/ХС_069</t>
  </si>
  <si>
    <t>Реконструкция ВЛ-0,4 кВ №3 с.Еткуль Малкин Е.В</t>
  </si>
  <si>
    <r>
      <t xml:space="preserve">Малкин Е.В., 
</t>
    </r>
    <r>
      <rPr>
        <sz val="12"/>
        <rFont val="Times New Roman"/>
        <family val="1"/>
        <charset val="204"/>
      </rPr>
      <t>Малкина Н.П.</t>
    </r>
  </si>
  <si>
    <t>Обосновывающие материалы по ТП_2014/ЦЭС/Реконструкция/Хозспособ/ХС_070</t>
  </si>
  <si>
    <t>Реконструкция ВЛ-0,4 кВ №1с.Татарская Караболк</t>
  </si>
  <si>
    <t>Кинжабаева Э.Р.</t>
  </si>
  <si>
    <t>Обосновывающие материалы по ТП_2014/ЦЭС/Реконструкция/Хозспособ/ХС_071</t>
  </si>
  <si>
    <t>Реконструкция ВЛ-0,4 кВ №2 п.Первомайский Долг</t>
  </si>
  <si>
    <t xml:space="preserve">  29157</t>
  </si>
  <si>
    <t xml:space="preserve">  1074</t>
  </si>
  <si>
    <t>Долгов А.В.</t>
  </si>
  <si>
    <t>Обосновывающие материалы по ТП_2014/ЦЭС/Реконструкция/Хозспособ/ХС_072</t>
  </si>
  <si>
    <t>Реконструкция ТП-1374 вблизи с.Лебедевка ИП Ро</t>
  </si>
  <si>
    <t>ИП Родин А.В.</t>
  </si>
  <si>
    <t>Обосновывающие материалы по ТП_2014/ЦЭС/Реконструкция/Хозспособ/ХС_073</t>
  </si>
  <si>
    <t>Реконструкция ВЛ-0,4 кВ №6 г.Коркино Кривощеко</t>
  </si>
  <si>
    <t>Кривощеков А.С.</t>
  </si>
  <si>
    <t>Обосновывающие материалы по ТП_2014/ЦЭС/Реконструкция/Хозспособ/ХС_074</t>
  </si>
  <si>
    <t>Реконструкция ВЛ-0,4 кВ №2 с.Еткуль Борзенко В</t>
  </si>
  <si>
    <t>Борзенко В.Л.</t>
  </si>
  <si>
    <t>Обосновывающие материалы по ТП_2014/ЦЭС/Реконструкция/Хозспособ/ХС_075</t>
  </si>
  <si>
    <t>Реконструкция ВЛ-0,4 кВ №2 с.Кременкуль Шев</t>
  </si>
  <si>
    <t>Шевнина О.А.</t>
  </si>
  <si>
    <t>Обосновывающие материалы по ТП_2014/ЦЭС/Реконструкция/Хозспособ/ХС_076</t>
  </si>
  <si>
    <t xml:space="preserve">Реконструкция ВЛ-0,4 кВ №2 с.Кременкуль </t>
  </si>
  <si>
    <t>Жбанков А.Е.</t>
  </si>
  <si>
    <t>Обосновывающие материалы по ТП_2014/ЦЭС/Реконструкция/Хозспособ/ХС_077</t>
  </si>
  <si>
    <t>Обосновывающие материалы по ТП_2014/ЦЭС/Реконструкция/Хозспособ/ХС_078</t>
  </si>
  <si>
    <t>Бурлакова В.А.</t>
  </si>
  <si>
    <t>Касинов С.А.</t>
  </si>
  <si>
    <t>Обосновывающие материалы по ТП_2014/ЦЭС/Реконструкция/Хозспособ/ХС_079</t>
  </si>
  <si>
    <t>Вольнов А.Н.</t>
  </si>
  <si>
    <t>Подряд ЧГЭС</t>
  </si>
  <si>
    <t>Реконструкция ПС «Новоградская 110/10кВ (инв. №55042) для объекта, расположенного по адресу: Челябинская обл., Сосновский район, п. Новый Кременкуль</t>
  </si>
  <si>
    <t xml:space="preserve">ООО УК "Энергоарсенал"  </t>
  </si>
  <si>
    <t xml:space="preserve">6000004408  </t>
  </si>
  <si>
    <t xml:space="preserve">15.08.2011  </t>
  </si>
  <si>
    <t xml:space="preserve">45  </t>
  </si>
  <si>
    <t>0432-Дтп</t>
  </si>
  <si>
    <t>НП "Полянки"</t>
  </si>
  <si>
    <t>73</t>
  </si>
  <si>
    <t>Обосновывающие материалы по ТП_2014/ЧГЭС/Реконструкция/Подряд/Подряд_001</t>
  </si>
  <si>
    <t>Реконструкция оборудования ТП-2 (ТП-2661 инв. № 57934)</t>
  </si>
  <si>
    <t xml:space="preserve">6000005452  </t>
  </si>
  <si>
    <t xml:space="preserve">04.05.2012  </t>
  </si>
  <si>
    <t xml:space="preserve">72  </t>
  </si>
  <si>
    <t>ООО "Урал-Кар"</t>
  </si>
  <si>
    <t>Обосновывающие материалы по ТП_2014/ЧГЭС/Реконструкция/Подряд/Подряд_002</t>
  </si>
  <si>
    <t>Реконструкция ВЛ 0,4 кВ ТП-1093 гр.5 (инв. № 52599) ул. Шаумяна, 66</t>
  </si>
  <si>
    <t xml:space="preserve">ЗАО РОСИНВЕСТ-Проект  </t>
  </si>
  <si>
    <t xml:space="preserve">6000005506  </t>
  </si>
  <si>
    <t xml:space="preserve">22.05.2012  </t>
  </si>
  <si>
    <t xml:space="preserve">354  </t>
  </si>
  <si>
    <t>Роговских Е.В.</t>
  </si>
  <si>
    <t>Обосновывающие материалы по ТП_2014/ЧГЭС/Реконструкция/Подряд/Подряд_003</t>
  </si>
  <si>
    <t xml:space="preserve">ЗАО Энергия  </t>
  </si>
  <si>
    <t xml:space="preserve">6000006150  </t>
  </si>
  <si>
    <t xml:space="preserve">7991  </t>
  </si>
  <si>
    <t>0306-Дтп</t>
  </si>
  <si>
    <t>ООО "Вариант-СТ"</t>
  </si>
  <si>
    <t>Обосновывающие материалы по ТП_2014/ЧГЭС/Реконструкция/Подряд/Подряд_004</t>
  </si>
  <si>
    <t>Реконструкция ТП4176 для электроснабжения объекта, расположенного по адресу г.Челябинск, Комсомольский пр. - ул.Краснознамённая</t>
  </si>
  <si>
    <t xml:space="preserve">ООО Компания Неокрил  </t>
  </si>
  <si>
    <t xml:space="preserve">6000006201  </t>
  </si>
  <si>
    <t xml:space="preserve">22.10.2012  </t>
  </si>
  <si>
    <t xml:space="preserve">3926  </t>
  </si>
  <si>
    <t>0175-Дтп</t>
  </si>
  <si>
    <t xml:space="preserve">АСФ "Челябстрой" </t>
  </si>
  <si>
    <t>Обосновывающие материалы по ТП_2014/ЧГЭС/Реконструкция/Подряд/Подряд_005</t>
  </si>
  <si>
    <t xml:space="preserve">6000006422  </t>
  </si>
  <si>
    <t xml:space="preserve">19.11.2012  </t>
  </si>
  <si>
    <t xml:space="preserve">1180  </t>
  </si>
  <si>
    <t>ООО "Энергоснабжающая сетевая компания"</t>
  </si>
  <si>
    <t>Обосновывающие материалы по ТП_2014/ЧГЭС/Реконструкция/Подряд/Подряд_006</t>
  </si>
  <si>
    <t>Реконструкция  ТП-1463 для объекта, расположенного по адресу: г. Челябинск, ул. Воровского 68А</t>
  </si>
  <si>
    <t xml:space="preserve">Горнозаводское объединение  </t>
  </si>
  <si>
    <t xml:space="preserve">6000006657  </t>
  </si>
  <si>
    <t xml:space="preserve">61  </t>
  </si>
  <si>
    <t>ФГБУН УНПЦ РМ ФМБА России</t>
  </si>
  <si>
    <t>Обосновывающие материалы по ТП_2014/ЧГЭС/Реконструкция/Подряд/Подряд_007</t>
  </si>
  <si>
    <t>Реконструкция ТП2054 для электроснабжения объекта, расположенного по адресу: г.Челябинск, ул. Карла Маркса</t>
  </si>
  <si>
    <t xml:space="preserve">ООО "УралГазМонтаж-Проект"  </t>
  </si>
  <si>
    <t xml:space="preserve">6000006717  </t>
  </si>
  <si>
    <t xml:space="preserve">14.01.2013  </t>
  </si>
  <si>
    <t xml:space="preserve">94  </t>
  </si>
  <si>
    <t>ЗАО "Челябинская финансовая компания"</t>
  </si>
  <si>
    <t>Обосновывающие материалы по ТП_2014/ЧГЭС/Реконструкция/Подряд/Подряд_008</t>
  </si>
  <si>
    <t>Реконструкция ТП-4154, ТП-4097 для объекта, расопложенного по адресу: г. Челябинск, ул. Каслинская</t>
  </si>
  <si>
    <t xml:space="preserve">6000006767  </t>
  </si>
  <si>
    <t xml:space="preserve">06.03.2013  </t>
  </si>
  <si>
    <t xml:space="preserve">1166  </t>
  </si>
  <si>
    <t>Обосновывающие материалы по ТП_2014/ЧГЭС/Реконструкция/Подряд/Подряд_009</t>
  </si>
  <si>
    <t>Реконструкция ТП- 4268, г. Челябинск, Свердловский тракт-Б.Западный проезд</t>
  </si>
  <si>
    <t>Обосновывающие материалы по ТП_2014/ЧГЭС/Реконструкция/Подряд/Подряд_010</t>
  </si>
  <si>
    <t>Реконструкция РУ 10 кВ ТП-2387 (инв. № 181257)  для электроснабжения объектов, расположенных по адресу: г.Челябинск, ТСЖ "Карповый Пруд"</t>
  </si>
  <si>
    <t xml:space="preserve">6000007398  </t>
  </si>
  <si>
    <t xml:space="preserve">31.07.2013  </t>
  </si>
  <si>
    <t xml:space="preserve">4540  </t>
  </si>
  <si>
    <t>0206-Дтп</t>
  </si>
  <si>
    <t xml:space="preserve">ТСЖ "Карповый пруд" </t>
  </si>
  <si>
    <t>Обосновывающие материалы по ТП_2014/ЧГЭС/Реконструкция/Подряд/Подряд_011</t>
  </si>
  <si>
    <t>Охранная сигнализация ТП,РП  ЦРЭС</t>
  </si>
  <si>
    <t xml:space="preserve">11.09.2013  </t>
  </si>
  <si>
    <t>Обосновывающие материалы по ТП_2014/ЧГЭС/Реконструкция/Подряд/Подряд_012</t>
  </si>
  <si>
    <t xml:space="preserve">6000007670  </t>
  </si>
  <si>
    <t xml:space="preserve">5026  </t>
  </si>
  <si>
    <t>Обосновывающие материалы по ТП_2014/ЧГЭС/Реконструкция/Подряд/Подряд_013</t>
  </si>
  <si>
    <t>рек. КЛ-10 кВ от ТП-1070 до ТП-1404, Реконструкция ТП-1404  г. Челябинск, реконструкция КЛ-10 кВ от ТП-1041 до ТП-</t>
  </si>
  <si>
    <t xml:space="preserve">6000007797  </t>
  </si>
  <si>
    <t xml:space="preserve">13.10.2013  </t>
  </si>
  <si>
    <t xml:space="preserve">25714  </t>
  </si>
  <si>
    <t xml:space="preserve">ООО "Гарант" </t>
  </si>
  <si>
    <t>Обосновывающие материалы по ТП_2014/ЧГЭС/Реконструкция/Подряд/Подряд_014</t>
  </si>
  <si>
    <t>Реконструкция ТП-2196</t>
  </si>
  <si>
    <t xml:space="preserve">6000007836  </t>
  </si>
  <si>
    <t xml:space="preserve">22.10.2013  </t>
  </si>
  <si>
    <t xml:space="preserve">673  </t>
  </si>
  <si>
    <t>ИП Зеленова Л.А.</t>
  </si>
  <si>
    <t>Обосновывающие материалы по ТП_2014/ЧГЭС/Реконструкция/Подряд/Подряд_015</t>
  </si>
  <si>
    <t>Реконструкция ТП-3571 (инв. № 53849), создание пункта учета электроэнергии Тракторозаводского РЭС для объекта, расположенного по адресу: г. Челябинск, ул. Ферросплавная, 78</t>
  </si>
  <si>
    <t xml:space="preserve">6000007842  </t>
  </si>
  <si>
    <t xml:space="preserve">23.10.2013  </t>
  </si>
  <si>
    <t xml:space="preserve">177  </t>
  </si>
  <si>
    <t xml:space="preserve">ООО "Лотос" </t>
  </si>
  <si>
    <t>Обосновывающие материалы по ТП_2014/ЧГЭС/Реконструкция/Подряд/Подряд_016</t>
  </si>
  <si>
    <t>Реконструкция системы дистанционного сбора данных приборов учета ПО ЧГЭС (инв.№231415)</t>
  </si>
  <si>
    <t xml:space="preserve">6000007864  </t>
  </si>
  <si>
    <t xml:space="preserve">27.10.2013  </t>
  </si>
  <si>
    <t xml:space="preserve">19179  </t>
  </si>
  <si>
    <t xml:space="preserve">ЗАО "Челябинский завод ЖБИ № 1" </t>
  </si>
  <si>
    <t>Обосновывающие материалы по ТП_2014/ЧГЭС/Реконструкция/Подряд/Подряд_017</t>
  </si>
  <si>
    <t>Реконструкция ТП-2017 (инв. №51607) для объекта, расположенного по адресу: г. Челябинск, ул. Кирова, 42</t>
  </si>
  <si>
    <t xml:space="preserve">6000007899  </t>
  </si>
  <si>
    <t xml:space="preserve">420  </t>
  </si>
  <si>
    <t xml:space="preserve">ОАО "Центр образования" </t>
  </si>
  <si>
    <t>Обосновывающие материалы по ТП_2014/ЧГЭС/Реконструкция/Подряд/Подряд_018</t>
  </si>
  <si>
    <t>Реконструкция РП-101 (инв. № 54858)</t>
  </si>
  <si>
    <t xml:space="preserve">ОАО "ИДЦ"  </t>
  </si>
  <si>
    <t xml:space="preserve">6000007902  </t>
  </si>
  <si>
    <t xml:space="preserve">467  </t>
  </si>
  <si>
    <t>3639-1-0987-Дтп</t>
  </si>
  <si>
    <t>ООО "Оптиум-Снаб"</t>
  </si>
  <si>
    <t>Обосновывающие материалы по ТП_2014/ЧГЭС/Реконструкция/Подряд/Подряд_019</t>
  </si>
  <si>
    <t>Реконструкция ТП-2061 для объекта, расположенного по адресу: г. Челябинск, ул. Кирова, 78</t>
  </si>
  <si>
    <t xml:space="preserve">6000007905  </t>
  </si>
  <si>
    <t xml:space="preserve">7197  </t>
  </si>
  <si>
    <t>ОГУК "Челябинское концертное объединение"</t>
  </si>
  <si>
    <t>Обосновывающие материалы по ТП_2014/ЧГЭС/Реконструкция/Подряд/Подряд_020</t>
  </si>
  <si>
    <t>Реконструкция ТП- 2059 для объекта, г.Челябинск, ул.Стартовая</t>
  </si>
  <si>
    <t>Кузьмичев В.Э.</t>
  </si>
  <si>
    <t>Обосновывающие материалы по ТП_2014/ЧГЭС/Реконструкция/Подряд/Подряд_021</t>
  </si>
  <si>
    <t>Реконструкция оборудования ТП-1454 (инв.</t>
  </si>
  <si>
    <t xml:space="preserve">6000007977  </t>
  </si>
  <si>
    <t xml:space="preserve">04.11.2013  </t>
  </si>
  <si>
    <t xml:space="preserve">2028  </t>
  </si>
  <si>
    <r>
      <t xml:space="preserve">4319
</t>
    </r>
    <r>
      <rPr>
        <sz val="12"/>
        <rFont val="Times New Roman"/>
        <family val="1"/>
        <charset val="204"/>
      </rPr>
      <t>4320</t>
    </r>
  </si>
  <si>
    <t>ГЛПУЗ ЧОДКБ</t>
  </si>
  <si>
    <t>Обосновывающие материалы по ТП_2014/ЧГЭС/Реконструкция/Подряд/Подряд_022</t>
  </si>
  <si>
    <t>Реконструкция ВЛ-0,4 кВ от ТП-1160 до объекта, г.Челябинск, ул.Курская, 52-А (инв.№52603)</t>
  </si>
  <si>
    <t xml:space="preserve">6000007988  </t>
  </si>
  <si>
    <t xml:space="preserve">259  </t>
  </si>
  <si>
    <t>Корнеева Т.Г.</t>
  </si>
  <si>
    <t>Обосновывающие материалы по ТП_2014/ЧГЭС/Реконструкция/Подряд/Подряд_023</t>
  </si>
  <si>
    <t>Реконструкция системы дистанционного сбора данных учета электрической энергии ЦРЭС (инв.№ 168252), ТП-2292 для объекта, расположенного по адресу: г. Челябинск, ул. Володарского, 9-А</t>
  </si>
  <si>
    <t xml:space="preserve">6000007989  </t>
  </si>
  <si>
    <t xml:space="preserve">269  </t>
  </si>
  <si>
    <t>ООО "Уральский строительный центр"</t>
  </si>
  <si>
    <t>Обосновывающие материалы по ТП_2014/ЧГЭС/Реконструкция/Подряд/Подряд_024</t>
  </si>
  <si>
    <t xml:space="preserve">Реконструкция ВЛ 6 кВ ТП-5196-ТП-5183 (инв. № 54618) для объекта, расположенного по адресу: г. Челябинск,  пос. Агромаш </t>
  </si>
  <si>
    <t>Обосновывающие материалы по ТП_2014/ЧГЭС/Реконструкция/Подряд/Подряд_025</t>
  </si>
  <si>
    <t>Реконструкция ВЛ-10 кВ ПС «Шершневская» - ТП-2486 (инв. № 51355) для энергоснабжения объекта, расположенного по адресу: г. Челябинск, северо-западный берег Шершневского водохранилища (установка пункта коммерческого учета и секционирования (ПКУиС) и реконструкция опоры №11)</t>
  </si>
  <si>
    <t xml:space="preserve">6000008015  </t>
  </si>
  <si>
    <t xml:space="preserve">159  </t>
  </si>
  <si>
    <t>12.08.2013</t>
  </si>
  <si>
    <t>МБУДОД СДЮСШ "Олимпийского резерва № 11 по гребле на байдарках и каноэ"</t>
  </si>
  <si>
    <t>Обосновывающие материалы по ТП_2014/ЧГЭС/Реконструкция/Подряд/Подряд_026</t>
  </si>
  <si>
    <t xml:space="preserve">6000008018  </t>
  </si>
  <si>
    <t>Обосновывающие материалы по ТП_2014/ЧГЭС/Реконструкция/Подряд/Подряд_027</t>
  </si>
  <si>
    <t>Реконструкция ТП-4176 (инв. №56490) для объекта, расположенного по адресу: г. Челябинск, ул. Осипенко</t>
  </si>
  <si>
    <t xml:space="preserve">6000008029  </t>
  </si>
  <si>
    <t xml:space="preserve">497  </t>
  </si>
  <si>
    <t>ООО "Челябспецтранс"</t>
  </si>
  <si>
    <t>Обосновывающие материалы по ТП_2014/ЧГЭС/Реконструкция/Подряд/Подряд_028</t>
  </si>
  <si>
    <t>Реконструкция ВЛ-0,4 кВ от ТП-5184  гр.1</t>
  </si>
  <si>
    <t>Обосновывающие материалы по ТП_2014/ЧГЭС/Реконструкция/Подряд/Подряд_029</t>
  </si>
  <si>
    <t>Реконструкция ЗРУ-10 кВ ПС «Новоградская» (инв. № 181267) для электроснабжения объектов, расположенных по адресам: Челябинская обл., Сосновский р-н, пос. Терема, п. Новый Кременкуль</t>
  </si>
  <si>
    <t xml:space="preserve">6000008031  </t>
  </si>
  <si>
    <t xml:space="preserve">608  </t>
  </si>
  <si>
    <t>0065-Дтп</t>
  </si>
  <si>
    <t>ООО "Строительные инвестиции"</t>
  </si>
  <si>
    <t>Обосновывающие материалы по ТП_2014/ЧГЭС/Реконструкция/Подряд/Подряд_030</t>
  </si>
  <si>
    <t>Реконструкция ВЛ-0,4 кВ ТП-3582 гр.1 (ка</t>
  </si>
  <si>
    <t xml:space="preserve">6000008107  </t>
  </si>
  <si>
    <t xml:space="preserve">381  </t>
  </si>
  <si>
    <t>Обосновывающие материалы по ТП_2014/ЧГЭС/Реконструкция/Подряд/Подряд_031</t>
  </si>
  <si>
    <t>Обосновывающие материалы по ТП_2014/ЧГЭС/Реконструкция/Подряд/Подряд_032</t>
  </si>
  <si>
    <t>Реконструкция оборудования ПС "ЧЭРЗ" (инв. №55111) для объекта расположенного по адресу: г. Челябинск, ул Автодорожная, 1</t>
  </si>
  <si>
    <t xml:space="preserve">6000008141  </t>
  </si>
  <si>
    <t xml:space="preserve">1092  </t>
  </si>
  <si>
    <t>0557-Дтп</t>
  </si>
  <si>
    <t>Обосновывающие материалы по ТП_2014/ЧГЭС/Реконструкция/Подряд/Подряд_033</t>
  </si>
  <si>
    <t>Реконструкция ТП-4524 (инв. № 56405)</t>
  </si>
  <si>
    <t xml:space="preserve">6000008156  </t>
  </si>
  <si>
    <t xml:space="preserve">210  </t>
  </si>
  <si>
    <t>7032; 7004</t>
  </si>
  <si>
    <t>15.04.2013; 15.04.2013</t>
  </si>
  <si>
    <t>Тарасов А.Н.; м</t>
  </si>
  <si>
    <t>Обосновывающие материалы по ТП_2014/ЧГЭС/Реконструкция/Подряд/Подряд_034</t>
  </si>
  <si>
    <t>Реконструция  РП-101 (инв.№54858), ул. Бобруйская, 73-79</t>
  </si>
  <si>
    <t xml:space="preserve">6000008218  </t>
  </si>
  <si>
    <t xml:space="preserve">17081  </t>
  </si>
  <si>
    <t>ООО "СТЕП"</t>
  </si>
  <si>
    <t>Обосновывающие материалы по ТП_2014/ЧГЭС/Реконструкция/Подряд/Подряд_035</t>
  </si>
  <si>
    <t>реконструкция ВЛ-0,4 кВ от ТП-5198 гр.1, п. Сухомесово, пер. Кольцевой,20</t>
  </si>
  <si>
    <r>
      <t xml:space="preserve">Муругов А.А., </t>
    </r>
    <r>
      <rPr>
        <sz val="12"/>
        <rFont val="Times New Roman"/>
        <family val="1"/>
        <charset val="204"/>
      </rPr>
      <t>Муругова Е.А.</t>
    </r>
  </si>
  <si>
    <t>Обосновывающие материалы по ТП_2014/ЧГЭС/Реконструкция/Подряд/Подряд_036</t>
  </si>
  <si>
    <t xml:space="preserve">6000008351  </t>
  </si>
  <si>
    <t xml:space="preserve">6249  </t>
  </si>
  <si>
    <t>Обосновывающие материалы по ТП_2014/ЧГЭС/Реконструкция/Подряд/Подряд_037</t>
  </si>
  <si>
    <t>Реконструкция РП-43 (инв. №55464),  г. Челябинск, ул. Сетевая, 5/5</t>
  </si>
  <si>
    <t>Обосновывающие материалы по ТП_2014/ЧГЭС/Реконструкция/Подряд/Подряд_038</t>
  </si>
  <si>
    <t>Реконструкция системы дистанционного сбора данных приборов учета электрической энергии КРЭС (инв. №168249), реконструкция ТП-4567 (инв. №56440)</t>
  </si>
  <si>
    <t xml:space="preserve">6000008414  </t>
  </si>
  <si>
    <t xml:space="preserve">19.02.2014  </t>
  </si>
  <si>
    <t xml:space="preserve">2611  </t>
  </si>
  <si>
    <t>ООО "Трансойлгрупп"</t>
  </si>
  <si>
    <t>Обосновывающие материалы по ТП_2014/ЧГЭС/Реконструкция/Подряд/Подряд_039</t>
  </si>
  <si>
    <t>Реконструкция ВЛ-0,4 кВ от ТП-5185, 5188</t>
  </si>
  <si>
    <t xml:space="preserve">ООО Вертикаль  </t>
  </si>
  <si>
    <t>Панкова Л.А.</t>
  </si>
  <si>
    <t>Обосновывающие материалы по ТП_2014/ЧГЭС/Реконструкция/Подряд/Подряд_040</t>
  </si>
  <si>
    <t xml:space="preserve">6000008488  </t>
  </si>
  <si>
    <t xml:space="preserve">2437  </t>
  </si>
  <si>
    <t>Обосновывающие материалы по ТП_2014/ЧГЭС/Реконструкция/Подряд/Подряд_041</t>
  </si>
  <si>
    <t>Реконструкция ТП-4608 (инв. №56518), для объекта, расположенного по адресу: г. Челябинск, ул. Захаренко, 17</t>
  </si>
  <si>
    <t xml:space="preserve">6000008517  </t>
  </si>
  <si>
    <t xml:space="preserve">9188  </t>
  </si>
  <si>
    <t>ООО "Альтаир"</t>
  </si>
  <si>
    <t>Обосновывающие материалы по ТП_2014/ЧГЭС/Реконструкция/Подряд/Подряд_042</t>
  </si>
  <si>
    <t>Реконструкция ТП-1421 (инв. №52862)</t>
  </si>
  <si>
    <t xml:space="preserve">6000008571  </t>
  </si>
  <si>
    <t xml:space="preserve">168  </t>
  </si>
  <si>
    <t>ИП Ехлакова Ю.М.</t>
  </si>
  <si>
    <t>Обосновывающие материалы по ТП_2014/ЧГЭС/Реконструкция/Подряд/Подряд_043</t>
  </si>
  <si>
    <t>Реконструкция оборудования ТП-1220 (инв. № 52783) для объекта, расположенного по адресу: г. Челябинск, ул. Карла Либкнехта, 2</t>
  </si>
  <si>
    <t>Обосновывающие материалы по ТП_2014/ЧГЭС/Реконструкция/Подряд/Подряд_044</t>
  </si>
  <si>
    <t>Реконструкция ТП-3512 (инв. №53830) для объекта, расположенного по адресу: г. Челябинск, ул. 3-я Арзамасская</t>
  </si>
  <si>
    <t xml:space="preserve">6000008575  </t>
  </si>
  <si>
    <t xml:space="preserve">21.03.2014  </t>
  </si>
  <si>
    <t xml:space="preserve">341  </t>
  </si>
  <si>
    <t>УКС Администрации г. Челябинска</t>
  </si>
  <si>
    <t>Обосновывающие материалы по ТП_2014/ЧГЭС/Реконструкция/Подряд/Подряд_045</t>
  </si>
  <si>
    <t>Реконструкция РП-115 (инв. №232250), г. Челябинск, ул. Труда (ост. Общественного транспорта «Зоопарк» по направлению на Северо-запад»)</t>
  </si>
  <si>
    <t>Обосновывающие материалы по ТП_2014/ЧГЭС/Реконструкция/Подряд/Подряд_046</t>
  </si>
  <si>
    <t>Реконструкция ВЛ-0,4 кВ от ТП-5630, 5660 (дисп. наименование – ВЛ-0,4 кВ от ТП-5660 (инв. № 54709)) до объекта, расположенного по адресу: г. Челябинск, ул. Латвийская, 33</t>
  </si>
  <si>
    <t xml:space="preserve">6000008647  </t>
  </si>
  <si>
    <t xml:space="preserve">234  </t>
  </si>
  <si>
    <r>
      <t xml:space="preserve">Надыршин Р.Ю., </t>
    </r>
    <r>
      <rPr>
        <sz val="12"/>
        <rFont val="Times New Roman"/>
        <family val="1"/>
        <charset val="204"/>
      </rPr>
      <t>Надыршина Р.Р, Надыршин Ф.Р., Надыршина К.Ф.</t>
    </r>
  </si>
  <si>
    <t>Обосновывающие материалы по ТП_2014/ЧГЭС/Реконструкция/Подряд/Подряд_047</t>
  </si>
  <si>
    <t>Реконструкция ВЛ-0,4кВ от ТП-5617 (диспе</t>
  </si>
  <si>
    <t xml:space="preserve">6000008723  </t>
  </si>
  <si>
    <t xml:space="preserve">21.04.2014  </t>
  </si>
  <si>
    <t xml:space="preserve">198  </t>
  </si>
  <si>
    <t>Подивилова Наталья Егоровна</t>
  </si>
  <si>
    <t>Обосновывающие материалы по ТП_2014/ЧГЭС/Реконструкция/Подряд/Подряд_048</t>
  </si>
  <si>
    <t>5.1.49</t>
  </si>
  <si>
    <t>реконструкция РП-17 (инв. №53902) для об</t>
  </si>
  <si>
    <t xml:space="preserve">6000008764  </t>
  </si>
  <si>
    <t xml:space="preserve">05.05.2014  </t>
  </si>
  <si>
    <t>МБОУ СОШ №116</t>
  </si>
  <si>
    <t>Обосновывающие материалы по ТП_2014/ЧГЭС/Реконструкция/Подряд/Подряд_049</t>
  </si>
  <si>
    <t>5.1.50</t>
  </si>
  <si>
    <t>Реконструкция ТП-1145, г. Челябинск, ул. Елькина, 81А</t>
  </si>
  <si>
    <t xml:space="preserve">6000008816  </t>
  </si>
  <si>
    <t xml:space="preserve">410  </t>
  </si>
  <si>
    <t>Управление гражданской защиты г. Челябинска</t>
  </si>
  <si>
    <t>Обосновывающие материалы по ТП_2014/ЧГЭС/Реконструкция/Подряд/Подряд_050</t>
  </si>
  <si>
    <t>5.1.51</t>
  </si>
  <si>
    <t>Реконструкция оборудования РП-92 (инв.№5</t>
  </si>
  <si>
    <t xml:space="preserve">6000008817  </t>
  </si>
  <si>
    <t>ООО "Кепяк"</t>
  </si>
  <si>
    <t>Обосновывающие материалы по ТП_2014/ЧГЭС/Реконструкция/Подряд/Подряд_051</t>
  </si>
  <si>
    <t>5.1.52</t>
  </si>
  <si>
    <t>Реконструкция ТП-5728 (инв.№54914) для объекта, расположенного по адресу: г.Челябинск, ул. Батумская</t>
  </si>
  <si>
    <t xml:space="preserve">6000008829  </t>
  </si>
  <si>
    <t xml:space="preserve">1876  </t>
  </si>
  <si>
    <t>ООО "Агентство КПД" (бывш.ООО "НТ Подрядчик")</t>
  </si>
  <si>
    <t>Обосновывающие материалы по ТП_2014/ЧГЭС/Реконструкция/Подряд/Подряд_052</t>
  </si>
  <si>
    <t>5.1.53</t>
  </si>
  <si>
    <t>Реконструкция ТП-4505 (инв. №56391), г.</t>
  </si>
  <si>
    <t xml:space="preserve">6000008848  </t>
  </si>
  <si>
    <t xml:space="preserve">23.05.2014  </t>
  </si>
  <si>
    <t>ООО Компания "ПРОМ-КАПИТАЛЪ"</t>
  </si>
  <si>
    <t>Обосновывающие материалы по ТП_2014/ЧГЭС/Реконструкция/Подряд/Подряд_053</t>
  </si>
  <si>
    <t>5.1.54</t>
  </si>
  <si>
    <t>Реконструкция ВЛ-0,4 кВ гр.2 от ТП-5195 до объекта, г. Челябинск, ж.р. Сухомесово, ул. Согласия, уч. 1 (стр.) и уч. № 9 (стр.)</t>
  </si>
  <si>
    <t xml:space="preserve">ООО "ПО "ЮУЭМ"  </t>
  </si>
  <si>
    <t xml:space="preserve">6000008854  </t>
  </si>
  <si>
    <t xml:space="preserve">366  </t>
  </si>
  <si>
    <r>
      <t xml:space="preserve">4619
</t>
    </r>
    <r>
      <rPr>
        <sz val="12"/>
        <rFont val="Times New Roman"/>
        <family val="1"/>
        <charset val="204"/>
      </rPr>
      <t>4620</t>
    </r>
  </si>
  <si>
    <t>Обосновывающие материалы по ТП_2014/ЧГЭС/Реконструкция/Подряд/Подряд_054</t>
  </si>
  <si>
    <t>5.1.55</t>
  </si>
  <si>
    <t>Реконструкция охранной сигнализация ТП,РП  ТРЭС</t>
  </si>
  <si>
    <t xml:space="preserve">6000008887  </t>
  </si>
  <si>
    <t xml:space="preserve">09.06.2014  </t>
  </si>
  <si>
    <t xml:space="preserve">290  </t>
  </si>
  <si>
    <t>Белоножко А.А.</t>
  </si>
  <si>
    <t>Обосновывающие материалы по ТП_2014/ЧГЭС/Реконструкция/Подряд/Подряд_055</t>
  </si>
  <si>
    <t>5.1.56</t>
  </si>
  <si>
    <t>Реконструкция ТП-4102 (инв.№57818) для объекта, г.Челябинск, 2-й Северо-Западный промрайон, ул.Радонежская (ул.Верстовая, 41)</t>
  </si>
  <si>
    <t xml:space="preserve">ООО "ЭМР"  </t>
  </si>
  <si>
    <t xml:space="preserve">6000008910  </t>
  </si>
  <si>
    <t xml:space="preserve">1490  </t>
  </si>
  <si>
    <t>Зеленовский В.В.</t>
  </si>
  <si>
    <t>Обосновывающие материалы по ТП_2014/ЧГЭС/Реконструкция/Подряд/Подряд_056</t>
  </si>
  <si>
    <t>5.1.57</t>
  </si>
  <si>
    <t>Реконструкция ПС "Паклинская" для объекта, расположенного по адресу: г. Челябинск, ул. Ун. Набережная, ул. Бр. Кашириных в Центральном и Калиниском районах г. Челябинска (1этап)</t>
  </si>
  <si>
    <t xml:space="preserve">6000008946  </t>
  </si>
  <si>
    <t xml:space="preserve">18.06.2014  </t>
  </si>
  <si>
    <t xml:space="preserve">48858  </t>
  </si>
  <si>
    <t>ООО "Гринфлайт"</t>
  </si>
  <si>
    <t>Обосновывающие материалы по ТП_2014/ЧГЭС/Реконструкция/Подряд/Подряд_057</t>
  </si>
  <si>
    <t>5.1.58</t>
  </si>
  <si>
    <t>Реконструкция КЛ-6 кВ ТП-1087 - РП-55; ТП-1087</t>
  </si>
  <si>
    <t xml:space="preserve">ООО "ЭнергоСпецСтрой"  </t>
  </si>
  <si>
    <t xml:space="preserve">6000008947  </t>
  </si>
  <si>
    <t xml:space="preserve">4831  </t>
  </si>
  <si>
    <t>ООО СК "Стройкор"</t>
  </si>
  <si>
    <t>Обосновывающие материалы по ТП_2014/ЧГЭС/Реконструкция/Подряд/Подряд_058</t>
  </si>
  <si>
    <t>5.1.59</t>
  </si>
  <si>
    <t>Реконструкция КТПН-1172 (инв.№58254) для объекта, расположенного по адресу: г. Челябинск, ул. Клиническая/Гоголя,12/53</t>
  </si>
  <si>
    <t xml:space="preserve">6000008986  </t>
  </si>
  <si>
    <t xml:space="preserve">01.07.2014  </t>
  </si>
  <si>
    <t xml:space="preserve">278  </t>
  </si>
  <si>
    <t>Гриб А.М.</t>
  </si>
  <si>
    <t>Обосновывающие материалы по ТП_2014/ЧГЭС/Реконструкция/Подряд/Подряд_059</t>
  </si>
  <si>
    <t>5.1.60</t>
  </si>
  <si>
    <t>Реконструкция оборудования РП33 (инв. №56459), реконструкция оборудования ТП-4227 (инв. №56372) для электроснабжения объекта, расположенного по адресу: г.Челябинск, ул. Чайковского, 20</t>
  </si>
  <si>
    <t xml:space="preserve">6000008997  </t>
  </si>
  <si>
    <t xml:space="preserve">07.07.2014  </t>
  </si>
  <si>
    <t xml:space="preserve">4375  </t>
  </si>
  <si>
    <t>ЗАО "Обувная фабрика "Юничел"</t>
  </si>
  <si>
    <t>Обосновывающие материалы по ТП_2014/ЧГЭС/Реконструкция/Подряд/Подряд_060</t>
  </si>
  <si>
    <t>5.1.61</t>
  </si>
  <si>
    <t>Реконструкция кабельного вывода 0,4 кВ о</t>
  </si>
  <si>
    <t>Обосновывающие материалы по ТП_2014/ЧГЭС/Реконструкция/Подряд/Подряд_061</t>
  </si>
  <si>
    <t>5.1.62</t>
  </si>
  <si>
    <t>Реконструкция оборудования ПС "Новоградская", монтаж ПКУ для объекта, расположенного по адресу: Челябинская область, Сосновский район, 2-й километр автодороги Челябинск-Кременкуль</t>
  </si>
  <si>
    <t xml:space="preserve">6000009199  </t>
  </si>
  <si>
    <t xml:space="preserve">5539  </t>
  </si>
  <si>
    <t>Обосновывающие материалы по ТП_2014/ЧГЭС/Реконструкция/Подряд/Подряд_062</t>
  </si>
  <si>
    <t>5.1.63</t>
  </si>
  <si>
    <t>Реконструкция ЗРУ-10 кВ (инв. №90859) ПС Гранитная (установка дополнительных ячеек 307,308,407,408)</t>
  </si>
  <si>
    <t xml:space="preserve">ООО "Энергия"  </t>
  </si>
  <si>
    <t xml:space="preserve">6000009217  </t>
  </si>
  <si>
    <t xml:space="preserve">30.07.2014  </t>
  </si>
  <si>
    <t xml:space="preserve">103938  </t>
  </si>
  <si>
    <t>ООО "Родник"</t>
  </si>
  <si>
    <t>Обосновывающие материалы по ТП_2014/ЧГЭС/Реконструкция/Подряд/Подряд_063</t>
  </si>
  <si>
    <t>5.1.64</t>
  </si>
  <si>
    <t>Реконструкция ТП-5188 для объекта, расположенного по адресу: г.Челябинск, ул.Рудная, 15</t>
  </si>
  <si>
    <t xml:space="preserve">6000009339  </t>
  </si>
  <si>
    <t xml:space="preserve">12.08.2014  </t>
  </si>
  <si>
    <t xml:space="preserve">147  </t>
  </si>
  <si>
    <t>Бачилов А.В.</t>
  </si>
  <si>
    <t>Обосновывающие материалы по ТП_2014/ЧГЭС/Реконструкция/Подряд/Подряд_064</t>
  </si>
  <si>
    <t>5.1.65</t>
  </si>
  <si>
    <t>реконструкция КЛ-10 кВ ТП- 3328- ТП-3344; КЛ-0,4 кВ ТП- 3328;  КЛ-0,4 кВ ТП- 3344</t>
  </si>
  <si>
    <t xml:space="preserve">6000009416  </t>
  </si>
  <si>
    <t xml:space="preserve">22.08.2014  </t>
  </si>
  <si>
    <t xml:space="preserve">592  </t>
  </si>
  <si>
    <t>Общество с ограниченнойответственностью "Барная линия"</t>
  </si>
  <si>
    <t>Обосновывающие материалы по ТП_2014/ЧГЭС/Реконструкция/Подряд/Подряд_065</t>
  </si>
  <si>
    <t>5.1.66</t>
  </si>
  <si>
    <t>Реконструкция оборудования ТП-4656 (2БКТ</t>
  </si>
  <si>
    <t xml:space="preserve">6000009679  </t>
  </si>
  <si>
    <t xml:space="preserve">14.10.2014  </t>
  </si>
  <si>
    <t xml:space="preserve">1624  </t>
  </si>
  <si>
    <t>ООО "Строитель"</t>
  </si>
  <si>
    <t>Обосновывающие материалы по ТП_2014/ЧГЭС/Реконструкция/Подряд/Подряд_066</t>
  </si>
  <si>
    <t>5.1.67</t>
  </si>
  <si>
    <t>Реконструкция ТП-5185 (инв.№54881), для объекта г.Челябинск, пос.Исаково, ул.Новая, №8</t>
  </si>
  <si>
    <t xml:space="preserve">6000009719  </t>
  </si>
  <si>
    <t xml:space="preserve">1758  </t>
  </si>
  <si>
    <t>Кузнецова А.С.</t>
  </si>
  <si>
    <t>Обосновывающие материалы по ТП_2014/ЧГЭС/Реконструкция/Подряд/Подряд_067</t>
  </si>
  <si>
    <t>5.1.68</t>
  </si>
  <si>
    <t>Реконструкция ТП-2346 (инв. №51743)</t>
  </si>
  <si>
    <t>Туртаев А.С.</t>
  </si>
  <si>
    <t>Обосновывающие материалы по ТП_2014/ЧГЭС/Реконструкция/Подряд/Подряд_068</t>
  </si>
  <si>
    <t>5.1.69</t>
  </si>
  <si>
    <t>Реконструкция КЛ 0,4 кВ от ТП-1156 до объекта, г. Челябинск, ул. С.Кривой, 38 (инв. №52163)</t>
  </si>
  <si>
    <t xml:space="preserve">6000009850  </t>
  </si>
  <si>
    <t xml:space="preserve">04.11.2014  </t>
  </si>
  <si>
    <t xml:space="preserve">1520  </t>
  </si>
  <si>
    <t>Чигинцева В.В.</t>
  </si>
  <si>
    <t>Обосновывающие материалы по ТП_2014/ЧГЭС/Реконструкция/Подряд/Подряд_069</t>
  </si>
  <si>
    <t>5.1.70</t>
  </si>
  <si>
    <t>Реконструкция ТП-4555 (инв. № 56431)</t>
  </si>
  <si>
    <t xml:space="preserve">6000009918  </t>
  </si>
  <si>
    <t xml:space="preserve">17.11.2014  </t>
  </si>
  <si>
    <t xml:space="preserve">580  </t>
  </si>
  <si>
    <t>ИП Рустамов Ч.З. оглы</t>
  </si>
  <si>
    <t>Обосновывающие материалы по ТП_2014/ЧГЭС/Реконструкция/Подряд/Подряд_070</t>
  </si>
  <si>
    <t>5.1.71</t>
  </si>
  <si>
    <t>Реконструкция кабельного вывода 0,4 кВ от ТП-2069 (инв. № 51524) от опоры №6 до опоры №2/5 для объекта, расположенного по адресу: г. Челябинск, ул. Стартовая, 10</t>
  </si>
  <si>
    <t>Гусельцева И.Н.</t>
  </si>
  <si>
    <t>Обосновывающие материалы по ТП_2014/ЧГЭС/Реконструкция/Подряд/Подряд_071</t>
  </si>
  <si>
    <t>5.1.72</t>
  </si>
  <si>
    <t>Реконструкция ВЛ-0,4 кВ от ТП-3589 (инв. № 53731) в пролетах опор №13 – 14 для объекта, расположенного по адресу: г. Челябинск, ул. Кудрявцева, уч. 2 (стр.)</t>
  </si>
  <si>
    <t xml:space="preserve">6400004657  </t>
  </si>
  <si>
    <t xml:space="preserve">1239  </t>
  </si>
  <si>
    <t>Иванова И.В.</t>
  </si>
  <si>
    <t>Обосновывающие материалы по ТП_2014/ЧГЭС/Реконструкция/Подряд/Подряд_072</t>
  </si>
  <si>
    <t>5.1.73</t>
  </si>
  <si>
    <t>Реконструкция оборудования ТП-5728 (инв. № 54914)</t>
  </si>
  <si>
    <t xml:space="preserve">6400004710  </t>
  </si>
  <si>
    <t xml:space="preserve">18.04.2014  </t>
  </si>
  <si>
    <t xml:space="preserve">403  </t>
  </si>
  <si>
    <t>ЗАО "ИКС 5 Недвижимость"</t>
  </si>
  <si>
    <t>Обосновывающие материалы по ТП_2014/ЧГЭС/Реконструкция/Подряд/Подряд_073</t>
  </si>
  <si>
    <t>5.1.74</t>
  </si>
  <si>
    <t>Реконструкция КЛ-0,4 кВ от ТП-1087  щ.2, гр.3 до ул.Энтузиастов, 19</t>
  </si>
  <si>
    <t xml:space="preserve">ЧГДЮФСОО «Арена» </t>
  </si>
  <si>
    <t>Обосновывающие материалы по ТП_2014/ЧГЭС/Реконструкция/Подряд/Подряд_074</t>
  </si>
  <si>
    <t>5.1.75</t>
  </si>
  <si>
    <t>Реконструкция СДСД   ПО ЧГЭС</t>
  </si>
  <si>
    <t>Поварова Л.В.</t>
  </si>
  <si>
    <t>Обосновывающие материалы по ТП_2014/ЧГЭС/Реконструкция/Подряд/Подряд_075</t>
  </si>
  <si>
    <t>5.1.76</t>
  </si>
  <si>
    <t>Реконструкция ТП- 3306, г. Челябинск, ул. 40 лет Октября, 15</t>
  </si>
  <si>
    <t>ООО "Очки и Мода"</t>
  </si>
  <si>
    <t>Обосновывающие материалы по ТП_2014/ЧГЭС/Реконструкция/Подряд/Подряд_076</t>
  </si>
  <si>
    <t>5.1.77</t>
  </si>
  <si>
    <t>Реконструкция ТП1280 с перезаводом существующих кабелей 6кВ в сторону ТП-1222, ТП-1018 и ТП-1208.</t>
  </si>
  <si>
    <t>Администрация г. Челябинска</t>
  </si>
  <si>
    <t>Обосновывающие материалы по ТП_2014/ЧГЭС/Реконструкция/Подряд/Подряд_077</t>
  </si>
  <si>
    <t>5.1.78</t>
  </si>
  <si>
    <t>Реконструкция ВЛ-0,4 кВ от ТП-3311 (инв. № 53654) в пролетах опор №2/5 – 2/10 для объекта, расположенного по адресу: г. Челябинск, ул. Комарова, 102</t>
  </si>
  <si>
    <t>Гумствин И.П.</t>
  </si>
  <si>
    <t>Обосновывающие материалы по ТП_2014/ЧГЭС/Реконструкция/Подряд/Подряд_078</t>
  </si>
  <si>
    <t>5.1.79</t>
  </si>
  <si>
    <t>Реконструкция ВЛ-0,4 кВ с кабельным выводом от ТП-5179 (инв. № 58186) до объекта, расположенного по адресу: г. Челябинск, СНТ «Колющенец», улица 1, уч. №57, реконструкция пункта учета электроэнергии ЛРЭС (инв.№229341) ПО "ЧГЭС"</t>
  </si>
  <si>
    <t>Смольянов Р.П.</t>
  </si>
  <si>
    <t>Обосновывающие материалы по ТП_2014/ЧГЭС/Реконструкция/Подряд/Подряд_079</t>
  </si>
  <si>
    <t>5.1.80</t>
  </si>
  <si>
    <t>Реконструкция  ТП-1030 для объекта расположенного по адресу: г. Челябинск, ул. Овчинникова - ул. Замятина</t>
  </si>
  <si>
    <t>ООО "Авто-К"</t>
  </si>
  <si>
    <t>Обосновывающие материалы по ТП_2014/ЧГЭС/Реконструкция/Подряд/Подряд_080</t>
  </si>
  <si>
    <t>5.1.81</t>
  </si>
  <si>
    <t>реконструкция ВЛ-0,4 кВ от ТП-5186 гр.1 до ул. Трактовая, 6</t>
  </si>
  <si>
    <t>Петров П.И.</t>
  </si>
  <si>
    <t>Обосновывающие материалы по ТП_2014/ЧГЭС/Реконструкция/Подряд/Подряд_081</t>
  </si>
  <si>
    <t>5.1.82</t>
  </si>
  <si>
    <t>Реконструкция ВЛ-0,4кВ от ТП-1050 для объекта, расположенного по адресу: г. Челябинск, ул. Карпинского, 65</t>
  </si>
  <si>
    <r>
      <t xml:space="preserve">Тюлькин В.А., </t>
    </r>
    <r>
      <rPr>
        <sz val="12"/>
        <rFont val="Times New Roman"/>
        <family val="1"/>
        <charset val="204"/>
      </rPr>
      <t>Тюлькина Г.Н., Тюлькина Е.В., Тюлькин И.В.</t>
    </r>
  </si>
  <si>
    <t>Обосновывающие материалы по ТП_2014/ЧГЭС/Реконструкция/Подряд/Подряд_082</t>
  </si>
  <si>
    <t>5.1.83</t>
  </si>
  <si>
    <t xml:space="preserve">Реконструкция ТП-3524 (инв. № 53974) для объекта, расположенного по адресу: г. Челябинск, ул. Танкистов, 179-в, реконструкция пункта учета электроэнергии ТРЭС ПО ЧГЭС </t>
  </si>
  <si>
    <t>ООО "Компания Три-С"</t>
  </si>
  <si>
    <t>Обосновывающие материалы по ТП_2014/ЧГЭС/Реконструкция/Подряд/Подряд_083</t>
  </si>
  <si>
    <t>5.1.84</t>
  </si>
  <si>
    <t>Реконструкция ВЛ-0,4 кВ от ТП-1172 по ул. Гоголя (инв. № 58332) до объекта, расположенного по адресу: г. Челябинск, ул. Сосновская, 30а</t>
  </si>
  <si>
    <r>
      <t xml:space="preserve">Недавный Е.М., </t>
    </r>
    <r>
      <rPr>
        <sz val="12"/>
        <rFont val="Times New Roman"/>
        <family val="1"/>
        <charset val="204"/>
      </rPr>
      <t>Недавняя Л.К.</t>
    </r>
  </si>
  <si>
    <t>Обосновывающие материалы по ТП_2014/ЧГЭС/Реконструкция/Подряд/Подряд_084</t>
  </si>
  <si>
    <t>5.1.85</t>
  </si>
  <si>
    <t>Реконструкция ВЛ-0,4 кВ от ТП-5704 щ.1, ул.Баталова,17</t>
  </si>
  <si>
    <r>
      <t xml:space="preserve">Сапожников В.Г., </t>
    </r>
    <r>
      <rPr>
        <sz val="12"/>
        <rFont val="Times New Roman"/>
        <family val="1"/>
        <charset val="204"/>
      </rPr>
      <t>Соколов Д.В.</t>
    </r>
  </si>
  <si>
    <t>Обосновывающие материалы по ТП_2014/ЧГЭС/Реконструкция/Подряд/Подряд_085</t>
  </si>
  <si>
    <t>5.1.86</t>
  </si>
  <si>
    <t>Реконструкция ТП-3318 (инв. № 53761)г. Ч</t>
  </si>
  <si>
    <t>Обосновывающие материалы по ТП_2014/ЧГЭС/Реконструкция/Подряд/Подряд_086</t>
  </si>
  <si>
    <t>5.1.87</t>
  </si>
  <si>
    <t>Реконструкция ВЛ-0,4 кВ с кабельным выводом от ТП-5179 (инв. № 58186) до объекта, расположенного по адресу: г. Челябинск, СНТ «Колющенец», ул. 1, уч. 33а, реконструкция пункта учета электроэнергии ЛРЭС (инв.№229341) ПО "ЧГЭС"</t>
  </si>
  <si>
    <t>Обосновывающие материалы по ТП_2014/ЧГЭС/Реконструкция/Подряд/Подряд_087</t>
  </si>
  <si>
    <t>5.1.88</t>
  </si>
  <si>
    <t>Реконструкция ВЛ 0,4 кВ от ТП-4090 щ.1,</t>
  </si>
  <si>
    <t>Обосновывающие материалы по ТП_2014/ЧГЭС/Реконструкция/Подряд/Подряд_088</t>
  </si>
  <si>
    <t>5.1.89</t>
  </si>
  <si>
    <t>Реконструкция кабельного вывода 0,4 кВ от ТП-1082 (инв. № 121941) до объекта, расположенного по адресу: г. Челябинск, ул. Архангельская, 2</t>
  </si>
  <si>
    <t>Обосновывающие материалы по ТП_2014/ЧГЭС/Реконструкция/Подряд/Подряд_089</t>
  </si>
  <si>
    <t>5.1.90</t>
  </si>
  <si>
    <r>
      <t xml:space="preserve">Казанцев В.М., </t>
    </r>
    <r>
      <rPr>
        <sz val="12"/>
        <rFont val="Times New Roman"/>
        <family val="1"/>
        <charset val="204"/>
      </rPr>
      <t>Емельянов Е.В.</t>
    </r>
  </si>
  <si>
    <t>Обосновывающие материалы по ТП_2014/ЧГЭС/Реконструкция/Подряд/Подряд_090</t>
  </si>
  <si>
    <t>5.1.91</t>
  </si>
  <si>
    <t>Реконструкция ВЛ-0,4 кВ от ТП-5635  щ.1,</t>
  </si>
  <si>
    <t>Обосновывающие материалы по ТП_2014/ЧГЭС/Реконструкция/Подряд/Подряд_091</t>
  </si>
  <si>
    <t>5.1.92</t>
  </si>
  <si>
    <t>Реконструкция ВЛ-0,4 кВ от ТП-5635  гр.1</t>
  </si>
  <si>
    <t>Обосновывающие материалы по ТП_2014/ЧГЭС/Реконструкция/Подряд/Подряд_092</t>
  </si>
  <si>
    <t>5.1.93</t>
  </si>
  <si>
    <t>Реконструкция кабельного вывода 0,4 кВ от ТП-1172 (инв. № 58347) от опоры на пер., ул. Полетаевская - ул. Пестеля до объекта расположенного по адресу: г. Челябинск, пер. Виноградный, 7</t>
  </si>
  <si>
    <r>
      <t xml:space="preserve">Сысоев Е.Ю., 
</t>
    </r>
    <r>
      <rPr>
        <sz val="12"/>
        <rFont val="Times New Roman"/>
        <family val="1"/>
        <charset val="204"/>
      </rPr>
      <t>Сысоев Д.Е., 
Сысоева Д.Е.</t>
    </r>
  </si>
  <si>
    <t>Обосновывающие материалы по ТП_2014/ЧГЭС/Реконструкция/Подряд/Подряд_093</t>
  </si>
  <si>
    <t>5.1.94</t>
  </si>
  <si>
    <t>Реконструкция ВЛ-0,4 кВ от ТП 3398 гр.4 (кабельный вывод 0,4 кВ от ТП 3325) (инв. № 53663) до объекта,  расположенного по адресу: г.Челябинск, ул. Фабрично-Заводская,63</t>
  </si>
  <si>
    <r>
      <t xml:space="preserve">Борисик С.В.,
</t>
    </r>
    <r>
      <rPr>
        <sz val="12"/>
        <rFont val="Times New Roman"/>
        <family val="1"/>
        <charset val="204"/>
      </rPr>
      <t>Борисик Л.Н.</t>
    </r>
  </si>
  <si>
    <t>Обосновывающие материалы по ТП_2014/ЧГЭС/Реконструкция/Подряд/Подряд_094</t>
  </si>
  <si>
    <t>5.1.95</t>
  </si>
  <si>
    <t>Реконструкция ВЛ 0,4 кВ (инв. № 55592) от ТП-4218  гр.2, г. Челябинск, ул. Ямальская, д.94</t>
  </si>
  <si>
    <t>Обосновывающие материалы по ТП_2014/ЧГЭС/Реконструкция/Подряд/Подряд_095</t>
  </si>
  <si>
    <t>5.1.96</t>
  </si>
  <si>
    <t>Реконструкция ВЛ-0,4 кВ от ТП-1081 (инв. № 52596) до объекта, расположенного по адресу: г. Челябинск, ул. Кировоградская, 24</t>
  </si>
  <si>
    <t>Бухин Т.А.</t>
  </si>
  <si>
    <t>74</t>
  </si>
  <si>
    <t>Обосновывающие материалы по ТП_2014/ЧГЭС/Реконструкция/Подряд/Подряд_096</t>
  </si>
  <si>
    <t>5.1.97</t>
  </si>
  <si>
    <t>Реконструкция ВЛ 0,4 кВ ТП-1050 гр.3, г.</t>
  </si>
  <si>
    <t>Федоров Н.В.</t>
  </si>
  <si>
    <t>Обосновывающие материалы по ТП_2014/ЧГЭС/Реконструкция/Подряд/Подряд_097</t>
  </si>
  <si>
    <t>5.1.98</t>
  </si>
  <si>
    <t>Реконструкция ВЛ-0,4 кВ от ТП-1037 щ.1,</t>
  </si>
  <si>
    <t>Обосновывающие материалы по ТП_2014/ЧГЭС/Реконструкция/Подряд/Подряд_098</t>
  </si>
  <si>
    <t>5.1.99</t>
  </si>
  <si>
    <t>Реконструкция ВЛ-0,4 кВ от КТПН-5190 гр.</t>
  </si>
  <si>
    <t>Обосновывающие материалы по ТП_2014/ЧГЭС/Реконструкция/Подряд/Подряд_099</t>
  </si>
  <si>
    <t>5.1.100</t>
  </si>
  <si>
    <t>Реконструкция ВЛ-0,4 кВ от ТП-5190 (инв.№166997) для электроснабжения объекта, расположенного по адресу г. Челябинск, ул. Чернотальская, №2 (стр.)</t>
  </si>
  <si>
    <t>Децук Е.В.</t>
  </si>
  <si>
    <t>Обосновывающие материалы по ТП_2014/ЧГЭС/Реконструкция/Подряд/Подряд_100</t>
  </si>
  <si>
    <t>5.1.101</t>
  </si>
  <si>
    <t>Реконструкция ВЛ-0,4 кВ ТП-4165 ТП-4167 РП-59 (инв. № 56111) для объекта, расположенного по адресу: г. Челябинск, ул. Жуковского, 32</t>
  </si>
  <si>
    <t>Обосновывающие материалы по ТП_2014/ЧГЭС/Реконструкция/Подряд/Подряд_101</t>
  </si>
  <si>
    <t>5.1.102</t>
  </si>
  <si>
    <t>ВЛ-0,4 кВ от опоры №9 кабельного вывода 0,4 кВ от ТП-2058 (инв. № 51521) до объекта, расположенного по адресу: г. Челябинск, пр. Победы, 249-А</t>
  </si>
  <si>
    <t xml:space="preserve">Лепишин Г.А. </t>
  </si>
  <si>
    <t>Обосновывающие материалы по ТП_2014/ЧГЭС/Реконструкция/Подряд/Подряд_102</t>
  </si>
  <si>
    <t>5.1.103</t>
  </si>
  <si>
    <t>Реконструкция кабельного вывода 0,4 кВ от ТП-5184 (инв. № 54766) до объекта, расположенного по адресу: г. Челябинск, пос. Смолино, ул. Чапаева, 67</t>
  </si>
  <si>
    <t>Носырева Л.П.</t>
  </si>
  <si>
    <t>Обосновывающие материалы по ТП_2014/ЧГЭС/Реконструкция/Подряд/Подряд_103</t>
  </si>
  <si>
    <t>5.1.104</t>
  </si>
  <si>
    <t>ВЛ- 0,4 кВ от опоры №2/2 кабельного вывода 0,4 кВ ТП-2091 (инв. № 58239) до объекта, расположенного по адресу: г. Челябинск, ул. Сельскохозяйственная, 20</t>
  </si>
  <si>
    <r>
      <t xml:space="preserve">АфанасьевГ.В., </t>
    </r>
    <r>
      <rPr>
        <sz val="12"/>
        <rFont val="Times New Roman"/>
        <family val="1"/>
        <charset val="204"/>
      </rPr>
      <t>Афанасьева И.Г.</t>
    </r>
  </si>
  <si>
    <t>Обосновывающие материалы по ТП_2014/ЧГЭС/Реконструкция/Подряд/Подряд_104</t>
  </si>
  <si>
    <t>5.1.105</t>
  </si>
  <si>
    <t>Реконструкция ВЛ-0,4 кВ от ТП-3311 (инв. № 53654) в пролетах опор №1 – 1/3 для объекта, расположенного по адресу: г. Челябинск, ул. Мечникова</t>
  </si>
  <si>
    <t>ИП Ледянкина Л.А.</t>
  </si>
  <si>
    <t>Обосновывающие материалы по ТП_2014/ЧГЭС/Реконструкция/Подряд/Подряд_105</t>
  </si>
  <si>
    <t>5.1.106</t>
  </si>
  <si>
    <t>Реконструкция ВЛ-0,4 кВ от ТП-1172 по ул. Гоголя (инв. № 58332) до объекта, расположенного по адресу: г. Челябинск, ул. Марата, 3</t>
  </si>
  <si>
    <t>0728-1-0096</t>
  </si>
  <si>
    <t>Обосновывающие материалы по ТП_2014/ЧГЭС/Реконструкция/Подряд/Подряд_106</t>
  </si>
  <si>
    <t>5.1.107</t>
  </si>
  <si>
    <t>Реконструкция ТП-4523 (инв. №56404), г. Челябинск, сквер по ул. Молодогвардейцев</t>
  </si>
  <si>
    <t>ООО "Заречный рынок"</t>
  </si>
  <si>
    <t>Обосновывающие материалы по ТП_2014/ЧГЭС/Реконструкция/Подряд/Подряд_107</t>
  </si>
  <si>
    <t>5.1.108</t>
  </si>
  <si>
    <t>Реконструкция ТП-4620 (инв. №56526), г. Челябинск, мкрн. №12, ул. 40 лет Победы, 24 (стр.)</t>
  </si>
  <si>
    <t>Акопян Э.Ю.</t>
  </si>
  <si>
    <t>Обосновывающие материалы по ТП_2014/ЧГЭС/Реконструкция/Подряд/Подряд_108</t>
  </si>
  <si>
    <t>5.1.109</t>
  </si>
  <si>
    <t>Реконструкция ВЛ-0,4 кВ от ТП-5185, ТП-5188 (инв. №54768) до объекта, расположенного по адресу: г. Челябинск, ул. Крестьянская, 5</t>
  </si>
  <si>
    <t>Мосеева О.И.</t>
  </si>
  <si>
    <t>Обосновывающие материалы по ТП_2014/ЧГЭС/Реконструкция/Подряд/Подряд_109</t>
  </si>
  <si>
    <t>5.1.110</t>
  </si>
  <si>
    <t>Реконструкция кабельного вывода 0,4 кВ от ТП-5195 (инв. № 54767) до объекта, расположенного по адресу: г. Челябинск, ул. Сухомесовская, 23, 25</t>
  </si>
  <si>
    <t>Вихорев Н.В.</t>
  </si>
  <si>
    <t>Обосновывающие материалы по ТП_2014/ЧГЭС/Реконструкция/Подряд/Подряд_110</t>
  </si>
  <si>
    <t>Нургаянов Р.М.</t>
  </si>
  <si>
    <t>5.1.111</t>
  </si>
  <si>
    <t>Реконструкция КЛ-0,4 кВ от ТП-1091 (инв. № 52199) до объекта, расположенного по адресу: г. Челябинск, ул. Воровского, 57</t>
  </si>
  <si>
    <t>Никулина В.А.</t>
  </si>
  <si>
    <t>Обосновывающие материалы по ТП_2014/ЧГЭС/Реконструкция/Подряд/Подряд_111</t>
  </si>
  <si>
    <t>5.1.112</t>
  </si>
  <si>
    <t>Реконструкция КЛ-0,4 кВ от ТП-1069; оборудования ТП-1069</t>
  </si>
  <si>
    <t>Валинуров С.И.</t>
  </si>
  <si>
    <t>Обосновывающие материалы по ТП_2014/ЧГЭС/Реконструкция/Подряд/Подряд_112</t>
  </si>
  <si>
    <t>5.1.113</t>
  </si>
  <si>
    <t>Реконструкция ТП-1263 для  электроснабжения объекта, расположенного по адресу: г. Челябинск, пр. Ленина, 59</t>
  </si>
  <si>
    <t>Обосновывающие материалы по ТП_2014/ЧГЭС/Реконструкция/Подряд/Подряд_113</t>
  </si>
  <si>
    <t>5.1.114</t>
  </si>
  <si>
    <t>Реконструкция ТП-1263 для объекта, расположенного по адресу: г. Челябинск, ул. С. Кривой, 24</t>
  </si>
  <si>
    <t xml:space="preserve">6000007431  </t>
  </si>
  <si>
    <t xml:space="preserve">05.08.2013  </t>
  </si>
  <si>
    <t xml:space="preserve">6250  </t>
  </si>
  <si>
    <t>0358-Дтп</t>
  </si>
  <si>
    <t>Кынкурогов В.И.</t>
  </si>
  <si>
    <t>Обосновывающие материалы по ТП_2014/ЧГЭС/Реконструкция/Подряд/Подряд_114</t>
  </si>
  <si>
    <t>5.1.115</t>
  </si>
  <si>
    <t xml:space="preserve">ООО   "Каскад -Энерго" 100026735  </t>
  </si>
  <si>
    <t xml:space="preserve">20.09.2013г.   </t>
  </si>
  <si>
    <t>Планета Авто</t>
  </si>
  <si>
    <t>Обосновывающие материалы по ТП_2014/ЧГЭС/Реконструкция/Подряд/Подряд_115</t>
  </si>
  <si>
    <t>Реконструкция кабельного вывода 0,4 кВ от ТП-2484 (инв. №51573) (дисп. наименование – КЛ-0,4кВ от ТП-2484) до объекта, расположенного по адресу: г. Челябинск, п. Шершни, ул. Центральная, 10</t>
  </si>
  <si>
    <t>ЗАО РОСИНВЕСТ-Проект</t>
  </si>
  <si>
    <t xml:space="preserve">  30.12.2013</t>
  </si>
  <si>
    <t>Ятченко Н.Г.</t>
  </si>
  <si>
    <t>Обосновывающие материалы по ТП_2014/ЧГЭС/Реконструкция/Хозспособ/ХС_001</t>
  </si>
  <si>
    <t>Реконструкция ПС Аэродромная 110/10 кВ (инв. №55050) для объекта, расположенного по адресу: г. Челябинск, ул. Производственная, 3</t>
  </si>
  <si>
    <t>ООО "Горнозаводское объединение"</t>
  </si>
  <si>
    <t xml:space="preserve">  6000008371</t>
  </si>
  <si>
    <t xml:space="preserve">  521</t>
  </si>
  <si>
    <t>ООО Фирма "Ланс"</t>
  </si>
  <si>
    <t>Обосновывающие материалы по ТП_2014/ЧГЭС/Реконструкция/Хозспособ/ХС_002</t>
  </si>
  <si>
    <t>реконструкция кабельного вывода 0,4 кВ от ТП-2159 (инв. №51530) (диспетчерское наименование: ВЛ-0,4 кВ от ТП-2159) от опоры №3 до опоры №1/3, реконструкция системы дистанционного сбора данных абонентов ЦРЭС (инв. №168252) для объекта, расположенного по адресу: г. Челябинск, ул. Спорта, 35</t>
  </si>
  <si>
    <t xml:space="preserve">  6000008403</t>
  </si>
  <si>
    <t xml:space="preserve">  18.02.2014</t>
  </si>
  <si>
    <t xml:space="preserve">  379</t>
  </si>
  <si>
    <t>Басов С.В.</t>
  </si>
  <si>
    <t>Обосновывающие материалы по ТП_2014/ЧГЭС/Реконструкция/Хозспособ/ХС_003</t>
  </si>
  <si>
    <t>Реконструкция ВЛ-0,4 кВ от ТП-5183 гр. 1  (инв. № 54766),  до объекта,  г. Челябинск, пос. Смолино, пер. Дивный,3</t>
  </si>
  <si>
    <t>ООО "Электросетстрой-11"</t>
  </si>
  <si>
    <t xml:space="preserve">  6000008426</t>
  </si>
  <si>
    <t xml:space="preserve">  27.02.2014</t>
  </si>
  <si>
    <t xml:space="preserve">  2656</t>
  </si>
  <si>
    <t>Чертовикова В.Ю., Чертовиков С.Ю.</t>
  </si>
  <si>
    <t>Обосновывающие материалы по ТП_2014/ЧГЭС/Реконструкция/Хозспособ/ХС_004</t>
  </si>
  <si>
    <t>Реконструкция ВЛ-0,4 кВ от ТП-5660 (инв. №54709) до объекта, расположенного по адресу: г. Челябинск, ул. Карельская, 33</t>
  </si>
  <si>
    <t>ООО Вертикаль</t>
  </si>
  <si>
    <t xml:space="preserve">  6000008482</t>
  </si>
  <si>
    <t xml:space="preserve">  293</t>
  </si>
  <si>
    <t>Сулейманов Р.Р.</t>
  </si>
  <si>
    <t>Обосновывающие материалы по ТП_2014/ЧГЭС/Реконструкция/Хозспособ/ХС_005</t>
  </si>
  <si>
    <t>Реконструкция ВКЛ-0,4 кВ от ТП 5195 (инв.№54767) для объектов, расположенных по адресу: г.Челябинск, ул. Сухомесовская, 23, 25</t>
  </si>
  <si>
    <t xml:space="preserve">  6000008647</t>
  </si>
  <si>
    <t xml:space="preserve">  234</t>
  </si>
  <si>
    <t xml:space="preserve">Нургоянов Р.М. </t>
  </si>
  <si>
    <t>Обосновывающие материалы по ТП_2014/ЧГЭС/Реконструкция/Хозспособ/ХС_006</t>
  </si>
  <si>
    <t>Шулепова Е.И.</t>
  </si>
  <si>
    <t>Реконструкция ВЛ-0,4кВ от ТП-2128 (инв№51317) от опоры №1 до опоры №3 для объекта, расположенного по адресу г.Челябинск, ул. Заводская, уч.№3-в (стр)</t>
  </si>
  <si>
    <t xml:space="preserve">  6000008723</t>
  </si>
  <si>
    <t xml:space="preserve">  21.04.2014</t>
  </si>
  <si>
    <t xml:space="preserve">  198</t>
  </si>
  <si>
    <t>Маськов А.А.</t>
  </si>
  <si>
    <t>Обосновывающие материалы по ТП_2014/ЧГЭС/Реконструкция/Хозспособ/ХС_007</t>
  </si>
  <si>
    <t>Реконструкция ВЛ 0,4 кВ от ТП-3592,3650, для объекта, расположенного по адресу: г. Челябинск, ул. Луначарского д. 22</t>
  </si>
  <si>
    <t xml:space="preserve">  6000008859</t>
  </si>
  <si>
    <t xml:space="preserve">  04.06.2014</t>
  </si>
  <si>
    <t xml:space="preserve">  172</t>
  </si>
  <si>
    <t>Газизов М.Х.</t>
  </si>
  <si>
    <t>Обосновывающие материалы по ТП_2014/ЧГЭС/Реконструкция/Хозспособ/ХС_008</t>
  </si>
  <si>
    <t>Реконструкция ВЛ-0,4 кВ от опоры №4 до объекта, расположенный по адресу ул. Молодогвардейцев, 68-г</t>
  </si>
  <si>
    <t xml:space="preserve">  6000008874</t>
  </si>
  <si>
    <t xml:space="preserve">  259</t>
  </si>
  <si>
    <t>Вишняков И.Н.</t>
  </si>
  <si>
    <t>Обосновывающие материалы по ТП_2014/ЧГЭС/Реконструкция/Хозспособ/ХС_009</t>
  </si>
  <si>
    <t>Реконструкция оборудования ТП-5738 (инв. №54924)</t>
  </si>
  <si>
    <t>ООО "ПО "ЮУЭМ"</t>
  </si>
  <si>
    <t xml:space="preserve">  6000008892</t>
  </si>
  <si>
    <t xml:space="preserve">  06.06.2014</t>
  </si>
  <si>
    <t xml:space="preserve">  231</t>
  </si>
  <si>
    <t>ООО "Уралинвестпроект"</t>
  </si>
  <si>
    <t>Обосновывающие материалы по ТП_2014/ЧГЭС/Реконструкция/Хозспособ/ХС_010</t>
  </si>
  <si>
    <t>Реконструкция ВЛ-0,4 кВ от ТП-1037 до объекта, расположенного по адресу: г. Челябинск, ул. Плужная, 9А</t>
  </si>
  <si>
    <t xml:space="preserve">  6000008983</t>
  </si>
  <si>
    <t xml:space="preserve">  63</t>
  </si>
  <si>
    <t>Согрина Е.А.</t>
  </si>
  <si>
    <t>Обосновывающие материалы по ТП_2014/ЧГЭС/Реконструкция/Хозспособ/ХС_011</t>
  </si>
  <si>
    <t>Реконструкция ВКЛ - 0,4кВ ТП-2181 для объекта, расположенного по адресу: ул. Кутансская, 16</t>
  </si>
  <si>
    <t xml:space="preserve">  6000008987</t>
  </si>
  <si>
    <t xml:space="preserve">  191</t>
  </si>
  <si>
    <t>Астапов И.М.</t>
  </si>
  <si>
    <t>Обосновывающие материалы по ТП_2014/ЧГЭС/Реконструкция/Хозспособ/ХС_012</t>
  </si>
  <si>
    <t>Реконструкция ВЛИ-0,4 кВ ТП-3578 (инв. № 57509) от опоры №2/4 до объекта, расположенного по адресу: г. Челябинск, пер. 5-й Норильский, д.7 (стр.)</t>
  </si>
  <si>
    <t xml:space="preserve">  6000009035</t>
  </si>
  <si>
    <t xml:space="preserve">  09.07.2014</t>
  </si>
  <si>
    <t xml:space="preserve">  142</t>
  </si>
  <si>
    <t>Обосновывающие материалы по ТП_2014/ЧГЭС/Реконструкция/Хозспособ/ХС_013</t>
  </si>
  <si>
    <t>Реконструкция ТП-3366  для объекта, расположенного по адресу: г. Челябинск, пер. Артиллерийский, д.2а, стр.1.</t>
  </si>
  <si>
    <t>Обосновывающие материалы по ТП_2014/ЧГЭС/Реконструкция/Хозспособ/ХС_014</t>
  </si>
  <si>
    <t>Реконструкция пункта учета э/энергии КРЭС</t>
  </si>
  <si>
    <t xml:space="preserve">  6000009197</t>
  </si>
  <si>
    <t xml:space="preserve">  01.08.2014</t>
  </si>
  <si>
    <t xml:space="preserve">  237</t>
  </si>
  <si>
    <t>Обосновывающие материалы по ТП_2014/ЧГЭС/Реконструкция/Хозспособ/ХС_015</t>
  </si>
  <si>
    <t>Реконструкция ВЛ-0,4 кВ ТП-5641 щ.1 гр. 7 до объекта, расположенного по адресу: г. Челябинск, пер. 1-й Вагонный, 10</t>
  </si>
  <si>
    <t xml:space="preserve">  6000009367</t>
  </si>
  <si>
    <t xml:space="preserve">  12.08.2014</t>
  </si>
  <si>
    <t xml:space="preserve">  165</t>
  </si>
  <si>
    <t>Ситдиков Х.А.</t>
  </si>
  <si>
    <t>Обосновывающие материалы по ТП_2014/ЧГЭС/Реконструкция/Хозспособ/ХС_016</t>
  </si>
  <si>
    <t>Реконструкция ВКЛ-0,4 кВ ТП-1174  для электроснабжения объекта по адресу: г. Челябинск, ул. Гоголя, д.2</t>
  </si>
  <si>
    <t xml:space="preserve">  6000009592</t>
  </si>
  <si>
    <t xml:space="preserve">  01.10.2014</t>
  </si>
  <si>
    <t>Веденикин О.Е.</t>
  </si>
  <si>
    <t>Обосновывающие материалы по ТП_2014/ЧГЭС/Реконструкция/Хозспособ/ХС_017</t>
  </si>
  <si>
    <t>Реконструкция КЛ-0,4 кВ от ТП-4715 для объекта, расположенного по адресу: г. Челябинск, Краснополькая пдощадка 1, мкр. № 55ул. Г. Тукая 13</t>
  </si>
  <si>
    <t>ООО "Урал Инжиниринг"</t>
  </si>
  <si>
    <t xml:space="preserve">  6000009835</t>
  </si>
  <si>
    <t xml:space="preserve">  05.11.2014</t>
  </si>
  <si>
    <t xml:space="preserve">  1229</t>
  </si>
  <si>
    <t>3362/ПС4/03-12</t>
  </si>
  <si>
    <t>Обосновывающие материалы по ТП_2014/ЧГЭС/Реконструкция/Хозспособ/ХС_018</t>
  </si>
  <si>
    <t>Реконструкция ВКЛ- 0,4кВ  ТП-3570 для объекта, расположенного по адресу: г. Челябинск, ул. Турбинная, 35</t>
  </si>
  <si>
    <t xml:space="preserve">  6000009900</t>
  </si>
  <si>
    <t xml:space="preserve">  25.11.2014</t>
  </si>
  <si>
    <t xml:space="preserve">  516</t>
  </si>
  <si>
    <t>Борисова Л.И.</t>
  </si>
  <si>
    <t>Обосновывающие материалы по ТП_2014/ЧГЭС/Реконструкция/Хозспособ/ХС_019</t>
  </si>
  <si>
    <t>Реконструкция ВЛ-0,4кВ от ТП-2179 для объекта, расположенного по адресу: Г. Челябинск, ул. Серафимовича, 27</t>
  </si>
  <si>
    <t xml:space="preserve">  6000009985</t>
  </si>
  <si>
    <t xml:space="preserve">  08.12.2014</t>
  </si>
  <si>
    <t xml:space="preserve">  137</t>
  </si>
  <si>
    <t>Мкртчян Г.Л.</t>
  </si>
  <si>
    <t>Обосновывающие материалы по ТП_2014/ЧГЭС/Реконструкция/Хозспособ/ХС_020</t>
  </si>
  <si>
    <t>Реконструкция ВЛ-0,4 кВ от ТП-2496 для объекта, расположенного по адресу: пос. Шершни, ул. Трактовая, 32</t>
  </si>
  <si>
    <t xml:space="preserve">  6000010095</t>
  </si>
  <si>
    <t xml:space="preserve">  10.12.2014</t>
  </si>
  <si>
    <t xml:space="preserve">  456</t>
  </si>
  <si>
    <t>ООО Автотранспортная Компания "Гратион"</t>
  </si>
  <si>
    <t>Обосновывающие материалы по ТП_2014/ЧГЭС/Реконструкция/Хозспособ/ХС_021</t>
  </si>
  <si>
    <t>Реконструкция ВКЛ-0,4 кВ от ТП-1050 для электроснабжения объекта по адресу: г. Челябинск, ул. Курская, 10</t>
  </si>
  <si>
    <t xml:space="preserve">  6000010100</t>
  </si>
  <si>
    <r>
      <t xml:space="preserve">Васильева М.А., </t>
    </r>
    <r>
      <rPr>
        <sz val="12"/>
        <rFont val="Times New Roman"/>
        <family val="1"/>
        <charset val="204"/>
      </rPr>
      <t>Яровская В.М.</t>
    </r>
  </si>
  <si>
    <t>Обосновывающие материалы по ТП_2014/ЧГЭС/Реконструкция/Хозспособ/ХС_022</t>
  </si>
  <si>
    <t>Реконструкция ТП-4097 для объекта, расположенного по адресу: г. Челябинск, ул. Каслинская, 24-а</t>
  </si>
  <si>
    <t xml:space="preserve">  6000010108</t>
  </si>
  <si>
    <t xml:space="preserve">  16.12.2014</t>
  </si>
  <si>
    <t>ЗАО "Медицинский центр ЧТПЗ"</t>
  </si>
  <si>
    <t>Обосновывающие материалы по ТП_2014/ЧГЭС/Реконструкция/Хозспособ/ХС_023</t>
  </si>
  <si>
    <t>Реконструкция ВЛ-0,4 кВ от ТП-5198 гр 1 для объекта расположенного по адресу: г. Челябинск, ул, Ивлева, д.14</t>
  </si>
  <si>
    <t xml:space="preserve">  6000010110</t>
  </si>
  <si>
    <t xml:space="preserve">  29.12.2014</t>
  </si>
  <si>
    <t xml:space="preserve">  244</t>
  </si>
  <si>
    <r>
      <t xml:space="preserve">Казанцев Ю.А. </t>
    </r>
    <r>
      <rPr>
        <sz val="12"/>
        <rFont val="Times New Roman"/>
        <family val="1"/>
        <charset val="204"/>
      </rPr>
      <t>Казанцева И.В.</t>
    </r>
  </si>
  <si>
    <t>Обосновывающие материалы по ТП_2014/ЧГЭС/Реконструкция/Хозспособ/ХС_024</t>
  </si>
  <si>
    <t>Реконструкция ВКЛ-0,4 кВ от ТП-2159 гр.9 для электроснабжения жилого дома по адресу: ул. Спорта, 26</t>
  </si>
  <si>
    <t xml:space="preserve">  6000010170</t>
  </si>
  <si>
    <t xml:space="preserve">  31.12.2014</t>
  </si>
  <si>
    <t xml:space="preserve">  159</t>
  </si>
  <si>
    <t>Голинковская З.П.</t>
  </si>
  <si>
    <t>Обосновывающие материалы по ТП_2014/ЧГЭС/Реконструкция/Хозспособ/ХС_025</t>
  </si>
  <si>
    <t>Обосновывающие материалы по ТП_2014/ЧГЭС/Реконструкция/Хозспособ/ХС_026</t>
  </si>
  <si>
    <t>ВЛ-0,4 кВ от ВЛ-0,4 кВ ТП-5192 гр. 3 до</t>
  </si>
  <si>
    <t>ООО "Зевс-М"</t>
  </si>
  <si>
    <t xml:space="preserve">  1053</t>
  </si>
  <si>
    <t>Шаховский А.П.</t>
  </si>
  <si>
    <t>Обосновывающие материалы по ТП_2014/ЧГЭС/Реконструкция/Хозспособ/ХС_027</t>
  </si>
  <si>
    <t>Реконструкция системы дистанционного сбора данных приборов учета электрической энергии ЛРЭС (инв. № 168250)</t>
  </si>
  <si>
    <t>ООО "МПСК"</t>
  </si>
  <si>
    <t xml:space="preserve">  413</t>
  </si>
  <si>
    <t>Обосновывающие материалы по ТП_2014/ЧГЭС/Реконструкция/Хозспособ/ХС_028</t>
  </si>
  <si>
    <t>Реконструкция пункта учета э/энергии ТРЭС</t>
  </si>
  <si>
    <t>Обосновывающие материалы по ТП_2014/ЧГЭС/Реконструкция/Хозспособ/ХС_029</t>
  </si>
  <si>
    <t>Реконструкция ТП5668 с установкой рубильника и прибора учёта эл.энегрии для электроснабжения объекта, расположенного по адресу: г.Челябинск, ГСК Теплоэнергетик</t>
  </si>
  <si>
    <t>Максимов Т.В.</t>
  </si>
  <si>
    <t>Обосновывающие материалы по ТП_2014/ЧГЭС/Реконструкция/Хозспособ/ХС_030</t>
  </si>
  <si>
    <t>Обосновывающие материалы по ТП_2014/ЧГЭС/Реконструкция/Хозспособ/ХС_031</t>
  </si>
  <si>
    <t>Реконструкция системы дистанционного сбора данных учета электрической энергии ТРЭС (инв.№ 168251) для объекта, расположенного по адресу: г. Челябинск, ул. Первой Пятилетки</t>
  </si>
  <si>
    <t>ЗАО Корпорация "Стальконструкция"</t>
  </si>
  <si>
    <t>Обосновывающие материалы по ТП_2014/ЧГЭС/Реконструкция/Хозспособ/ХС_032</t>
  </si>
  <si>
    <t>ВЛ- 0,4 кВ от опоры ВЛ-0,4 кВ ТП-3652 до объекта, расположенного по адресу: г. Челябинск, п. Чурилово, мкр. "Новый", 21 (стр.)</t>
  </si>
  <si>
    <t>Ремезова О. Н.</t>
  </si>
  <si>
    <t>Обосновывающие материалы по ТП_2014/ЧГЭС/Реконструкция/Хозспособ/ХС_033</t>
  </si>
  <si>
    <t>5.2.34</t>
  </si>
  <si>
    <t>Реконструкция ВЛ-0,4 кВ (ТП 5621) гр2 для электроснабжения объекта расположенного по адресу: г.Челябинск ул.Ереванская,2</t>
  </si>
  <si>
    <t>Беспалов Виктор Федорович</t>
  </si>
  <si>
    <t>Обосновывающие материалы по ТП_2014/ЧГЭС/Реконструкция/Хозспособ/ХС_034</t>
  </si>
  <si>
    <t>5.2.35</t>
  </si>
  <si>
    <t>Реконструкция ВЛ-0,4 кВ от ТП-5635 гр.8, г.Челябинск ул.Грозненская, 34</t>
  </si>
  <si>
    <t>Обосновывающие материалы по ТП_2014/ЧГЭС/Реконструкция/Хозспособ/ХС_035</t>
  </si>
  <si>
    <t>5.2.36</t>
  </si>
  <si>
    <t xml:space="preserve">Реконструкция ВЛ-0,4 кВ от ТП-5199 гр.1. г.Челябинск, п. Новосинеглазово, ул. Лесная,96 </t>
  </si>
  <si>
    <t xml:space="preserve">Серебренников В.А. </t>
  </si>
  <si>
    <t>Обосновывающие материалы по ТП_2014/ЧГЭС/Реконструкция/Хозспособ/ХС_036</t>
  </si>
  <si>
    <t>5.2.37</t>
  </si>
  <si>
    <t>Обосновывающие материалы по ТП_2014/ЧГЭС/Реконструкция/Хозспособ/ХС_037</t>
  </si>
  <si>
    <t>5.2.38</t>
  </si>
  <si>
    <t>Реконструкция системы дистанционного сбора данных приборов учета электрической энергии СРЭС (инв. №168253), реконструция ТП-1145 (инв. №52747)</t>
  </si>
  <si>
    <t>ООО "Мороз и К"</t>
  </si>
  <si>
    <t>Обосновывающие материалы по ТП_2014/ЧГЭС/Реконструкция/Хозспособ/ХС_038</t>
  </si>
  <si>
    <t>5.2.39</t>
  </si>
  <si>
    <t>Реконструкция системы дистанционного сбора данных учета электрической энергии ЦРЭС (инв.№ 168252)</t>
  </si>
  <si>
    <t>ООО "Регион 74"</t>
  </si>
  <si>
    <t>Обосновывающие материалы по ТП_2014/ЧГЭС/Реконструкция/Хозспособ/ХС_039</t>
  </si>
  <si>
    <t>5.2.40</t>
  </si>
  <si>
    <t xml:space="preserve">Реконструкция ВЛ-0,4 кВ от ТП-5690 до объекта, расположенного по адресу: г. Челябинск, пересечение ул. Артема – а/д «Меридиан» </t>
  </si>
  <si>
    <t>ГСК №304</t>
  </si>
  <si>
    <t>Обосновывающие материалы по ТП_2014/ЧГЭС/Реконструкция/Хозспособ/ХС_040</t>
  </si>
  <si>
    <t>5.2.41</t>
  </si>
  <si>
    <t>Обосновывающие материалы по ТП_2014/ЧГЭС/Реконструкция/Хозспособ/ХС_041</t>
  </si>
  <si>
    <t>5.2.42</t>
  </si>
  <si>
    <t>Реконструкция ВЛ-0,4 кВ от ТП4127 до объекта, расположенного по адрес: г. Челябинск, ул. 1-ая Шагольская,5</t>
  </si>
  <si>
    <t>Цейзер Т.Х.</t>
  </si>
  <si>
    <t>Обосновывающие материалы по ТП_2014/ЧГЭС/Реконструкция/Хозспособ/ХС_042</t>
  </si>
  <si>
    <t>5.2.43</t>
  </si>
  <si>
    <t>Реконструкция кабельного вывода 0,4 кВ от ТП-4090 (инв. № 56105) в пролетах опор №11-14, ВЛ-0,4 кВ от ВЛ-0,4 кВ ТП-4090 до объекта, расположенного по адресу: г. Челябинск, пос. Мельзавод-2, №6-а</t>
  </si>
  <si>
    <t>Кокшаров А.А.</t>
  </si>
  <si>
    <t>Обосновывающие материалы по ТП_2014/ЧГЭС/Реконструкция/Хозспособ/ХС_043</t>
  </si>
  <si>
    <t>5.2.44</t>
  </si>
  <si>
    <t>Реконструкция кабельного вывода ВЛ-0,4 кВ от ТП-3505 (дисп. наименование – ВЛ-0,4 кВ от ТП-3505 гр.6) (инв. №53713) до объекта, расположенного по адресу: г. Челябинск, пер. Загорский, 2</t>
  </si>
  <si>
    <t>Поляков Е.С.</t>
  </si>
  <si>
    <t>Обосновывающие материалы по ТП_2014/ЧГЭС/Реконструкция/Хозспособ/ХС_044</t>
  </si>
  <si>
    <t>5.2.45</t>
  </si>
  <si>
    <t>Реконструкция ВЛ-0,4 КВ от ТП-5195 (кабельного вывода ВЛ 0,4 кВ от ТП 5195 г.Челябинск ул.Милосердия,5</t>
  </si>
  <si>
    <t>Исмаева Ю.Р.</t>
  </si>
  <si>
    <t>Обосновывающие материалы по ТП_2014/ЧГЭС/Реконструкция/Хозспособ/ХС_045</t>
  </si>
  <si>
    <t>5.2.46</t>
  </si>
  <si>
    <t>Реконструкция ВЛ-0,4 кВ от ТП-4117 (инв. № 56108) до объекта, расположенного по адресу: г. Челябинск, ул. Шершневская, 4</t>
  </si>
  <si>
    <t>Абузаров</t>
  </si>
  <si>
    <t>Обосновывающие материалы по ТП_2014/ЧГЭС/Реконструкция/Хозспособ/ХС_046</t>
  </si>
  <si>
    <t>5.2.47</t>
  </si>
  <si>
    <t>Реконструкция  ВЛ-0,4 кВ от ТП-3589 (инв. №53731) до объекта, расположенного по адресу: г. Челябинск, ул. Потемкина, 54</t>
  </si>
  <si>
    <t>Панова Н.Р.</t>
  </si>
  <si>
    <t>Обосновывающие материалы по ТП_2014/ЧГЭС/Реконструкция/Хозспособ/ХС_047</t>
  </si>
  <si>
    <t>5.2.48</t>
  </si>
  <si>
    <t>Реконструкция кабельного вывода ВЛ-0,4 кВ от ТП-3574 (дисп. наименование – ВЛ-0,4кВ от ТП-3574 гр. 3) (инв. № 53727)до объекта, расположенного по адресу: г. Челябинск, ул. Горького, 89</t>
  </si>
  <si>
    <t>Коротченкова Т.П.</t>
  </si>
  <si>
    <t>Обосновывающие материалы по ТП_2014/ЧГЭС/Реконструкция/Хозспособ/ХС_048</t>
  </si>
  <si>
    <t>5.2.49</t>
  </si>
  <si>
    <t>Реконструкция  ВКЛ-0,4 кВ ТП-1050 для электроснабжения объекта по адресу: г.Челябинск, ул.Курская, 12 Литер Б</t>
  </si>
  <si>
    <t>Добрынина С.А.</t>
  </si>
  <si>
    <t>Обосновывающие материалы по ТП_2014/ЧГЭС/Реконструкция/Хозспособ/ХС_049</t>
  </si>
  <si>
    <t>5.2.50</t>
  </si>
  <si>
    <t>Реконструкция ВЛ-0,4 кВ от ТП-4128 (инв. 55704) до объекта, расположенного по адресу: г. Челябинск, ул. Шагольская, 86</t>
  </si>
  <si>
    <t>Великорецкий А.И.</t>
  </si>
  <si>
    <t>Обосновывающие материалы по ТП_2014/ЧГЭС/Реконструкция/Хозспособ/ХС_050</t>
  </si>
  <si>
    <t>5.2.51</t>
  </si>
  <si>
    <t>Реконструкция ТП-3546 для объекта по адресу: г. Челябинск, ул. Сормовская, ГСК "Сплав", участок №5, Гаражи №265, 5-023</t>
  </si>
  <si>
    <r>
      <t xml:space="preserve">Климович А.А., </t>
    </r>
    <r>
      <rPr>
        <sz val="12"/>
        <rFont val="Times New Roman"/>
        <family val="1"/>
        <charset val="204"/>
      </rPr>
      <t>Шумаков А.А.</t>
    </r>
  </si>
  <si>
    <t>Обосновывающие материалы по ТП_2014/ЧГЭС/Реконструкция/Хозспособ/ХС_051</t>
  </si>
  <si>
    <t>5.2.52</t>
  </si>
  <si>
    <t>Реконструкция ВЛ-0,4кВ от ТП-3301 для объекта, расположенного по адресу г.Челябинск, ул.Бажова, 51</t>
  </si>
  <si>
    <t>Исагов Р.А.</t>
  </si>
  <si>
    <t>Обосновывающие материалы по ТП_2014/ЧГЭС/Реконструкция/Хозспособ/ХС_052</t>
  </si>
  <si>
    <t>5.2.53</t>
  </si>
  <si>
    <t>Реконструкция ВЛ- 0,4 кВ  от ТП-3318 гр. 10, расположенного по адресу: г.Челябинск, ул. Артиллерийская, ул. Ловина, ГСК №402, участок 4, гараж №11.</t>
  </si>
  <si>
    <t>Казеев Сергей Юрьевич</t>
  </si>
  <si>
    <t>Обосновывающие материалы по ТП_2014/ЧГЭС/Реконструкция/Хозспособ/ХС_053</t>
  </si>
  <si>
    <t>5.2.54</t>
  </si>
  <si>
    <t>Реконструкция  ВЛ-0,4кВ от ТП-5192 для электроснабжения объекта по адресу: г. Челябинск п.Сухомесово, ГСК-316</t>
  </si>
  <si>
    <t>ГСК 316</t>
  </si>
  <si>
    <t>Обосновывающие материалы по ТП_2014/ЧГЭС/Реконструкция/Хозспособ/ХС_054</t>
  </si>
  <si>
    <t>5.2.55</t>
  </si>
  <si>
    <t>Реконструкция ВЛ-0,4 кВ от ТП- 5190  гр.8 для электроснабжения объекта расположенного по адресу: г.Челябинск пос Сухомесово, уч. №83</t>
  </si>
  <si>
    <t>Касьянова Е.М</t>
  </si>
  <si>
    <t>Обосновывающие материалы по ТП_2014/ЧГЭС/Реконструкция/Хозспособ/ХС_055</t>
  </si>
  <si>
    <t>5.2.56</t>
  </si>
  <si>
    <t>Реконструкция ВКЛ 0,4 кВ от ТП-3576 гр. 2 для объекта, расположенного по адресу: г. Челябинск, ул. Линейная, 22а.</t>
  </si>
  <si>
    <t>6000009148</t>
  </si>
  <si>
    <t>Волошина С.Н.</t>
  </si>
  <si>
    <t>Обосновывающие материалы по ТП_2014/ЧГЭС/Реконструкция/Хозспособ/ХС_056</t>
  </si>
  <si>
    <t>5.2.57</t>
  </si>
  <si>
    <t>Реконструкция ТП-5675  (инв. № 54814), для электроснабжения объекта расположенного по адресу: г. Челябинск ул. Южный Бульвар, д.22,31, ул. Агалакова, д.15,17, ул. Коммунаров д.15,17, ул. Коммунаров д. 19,21.</t>
  </si>
  <si>
    <t>Обосновывающие материалы по ТП_2014/ЧГЭС/Реконструкция/Хозспособ/ХС_057</t>
  </si>
  <si>
    <t>5.2.58</t>
  </si>
  <si>
    <t>Реконструкция  ТП - 5780 для электроснабжения объекта расположенного по адресу: г. Челябинск ул.  Бугурусланская, ул. Цимлянская</t>
  </si>
  <si>
    <t>Обосновывающие материалы по ТП_2014/ЧГЭС/Реконструкция/Хозспособ/ХС_058</t>
  </si>
  <si>
    <t>5.2.59</t>
  </si>
  <si>
    <t>Реконструкция ВЛ 0,4 кВ от ТП-1050 1С гр. 1 для электроснабжения объекта по адресу: г. Челябинск, ул. Карагандинская, д.31</t>
  </si>
  <si>
    <t>Бородулин В.А.</t>
  </si>
  <si>
    <t>Обосновывающие материалы по ТП_2014/ЧГЭС/Реконструкция/Хозспособ/ХС_059</t>
  </si>
  <si>
    <t>5.2.60</t>
  </si>
  <si>
    <t>Реконструкция ВЛ-0,4 кВ от ТП-2496  для объекта, расположенного по адресу: пос. Шершни, СНТ "Родничок", уч. №55.</t>
  </si>
  <si>
    <t>6000009528</t>
  </si>
  <si>
    <t>Никифорова Е.А.</t>
  </si>
  <si>
    <t>Обосновывающие материалы по ТП_2014/ЧГЭС/Реконструкция/Хозспособ/ХС_060</t>
  </si>
  <si>
    <t>5.2.61</t>
  </si>
  <si>
    <t>Реконструкция  ТП- 5738 гр 3 для объекта расположенного по адресу: г. Челябинск ул. Энергетиков, 21-Б</t>
  </si>
  <si>
    <t>0468-Дтп</t>
  </si>
  <si>
    <t>ООО "Инвест-Строй"</t>
  </si>
  <si>
    <t>Обосновывающие материалы по ТП_2014/ЧГЭС/Реконструкция/Хозспособ/ХС_061</t>
  </si>
  <si>
    <t>5.2.62</t>
  </si>
  <si>
    <t>Реконструкция  КТПН-3402 (установка трансформаторов Т1 (инв.№57340), Т2 (инв. №57341)) для объекта, расположенного по адресу: г. Челябинск, пр.Победы - ул. Горького</t>
  </si>
  <si>
    <t>0866-1-0195-Дтп</t>
  </si>
  <si>
    <t>ЗАО "РОСАП"</t>
  </si>
  <si>
    <t>Обосновывающие материалы по ТП_2014/ЧГЭС/Реконструкция/Хозспособ/ХС_062</t>
  </si>
  <si>
    <t>5.2.63</t>
  </si>
  <si>
    <t>Реконструкция ВЛ-0,4 кВ от ТП 5195 гр 2 для электроснабжения объектов расположенных по адресу: г. Челябинск, по Сухомесово ул. 2я Отрадная, 174; Чернотальская, д.7</t>
  </si>
  <si>
    <t>6000009187; 6000009653</t>
  </si>
  <si>
    <t>16.07.2014; 30.09.2014</t>
  </si>
  <si>
    <t>Иванов А.О.; 
Солдаева О.Б.</t>
  </si>
  <si>
    <t>Обосновывающие материалы по ТП_2014/ЧГЭС/Реконструкция/Хозспособ/ХС_063</t>
  </si>
  <si>
    <t>5.2.64</t>
  </si>
  <si>
    <t>Реконструкция ВЛ-0,4 кВ от ТП-5192 гр 3 для объекта расположенного по адресу: г. Челябинск, п. Сухомесово уч №71</t>
  </si>
  <si>
    <t>Платонова С.Г.</t>
  </si>
  <si>
    <t>Обосновывающие материалы по ТП_2014/ЧГЭС/Реконструкция/Хозспособ/ХС_064</t>
  </si>
  <si>
    <t>5.2.65</t>
  </si>
  <si>
    <t>Реконструкция КЛ-0,4 кВ от ТП-1148 1 С гр. 7 для объекта, расположенного по адресу: г. Челябинск, квартал ул. Воровского, (у ж/дома №18 ул. Курчатова) Гараж-стоянка №1</t>
  </si>
  <si>
    <t>Филин В.В.</t>
  </si>
  <si>
    <t>Обосновывающие материалы по ТП_2014/ЧГЭС/Реконструкция/Хозспособ/ХС_065</t>
  </si>
  <si>
    <t>5.2.66</t>
  </si>
  <si>
    <t>Реконструкция ВЛ-0,4 кВ ТП-1160 1С гр.2 для электроснабжения объекта по адресу: г. Челябинск, ул. Московская, д.26</t>
  </si>
  <si>
    <t>Байдацкая Л.П.</t>
  </si>
  <si>
    <t>Обосновывающие материалы по ТП_2014/ЧГЭС/Реконструкция/Хозспособ/ХС_066</t>
  </si>
  <si>
    <t>5.2.67</t>
  </si>
  <si>
    <t>Реконструкцмя ВЛ 0,4 кВ (ТП-5195) гр.1 для электроснабжения  объекта расположенного по адресу: г. Челябинск, п. Сухомесово ул. Адлерская, д. 28 (стр.)</t>
  </si>
  <si>
    <t>Жабкин С.П.</t>
  </si>
  <si>
    <t>Обосновывающие материалы по ТП_2014/ЧГЭС/Реконструкция/Хозспособ/ХС_067</t>
  </si>
  <si>
    <t>5.2.68</t>
  </si>
  <si>
    <t>Реконструкция ВЛ 0,4 кВ от ТП-3592 гр. 2 для объекта, расположенного по адресу: г. Челябинск, ул. Никопольская/Верхоянская, д.16/10.</t>
  </si>
  <si>
    <t>Этитеен И.И.</t>
  </si>
  <si>
    <t>Обосновывающие материалы по ТП_2014/ЧГЭС/Реконструкция/Хозспособ/ХС_068</t>
  </si>
  <si>
    <t>5.2.69</t>
  </si>
  <si>
    <t>Реконструкция ВКЛ-0,4 кВ от ТП-1050  для объекта по адресу: г. Челябинск, ул. Златоустовская, 72</t>
  </si>
  <si>
    <t>Жильчикова Т.И.</t>
  </si>
  <si>
    <t>Обосновывающие материалы по ТП_2014/ЧГЭС/Реконструкция/Хозспособ/ХС_069</t>
  </si>
  <si>
    <t>5.2.70</t>
  </si>
  <si>
    <t>Реконструкция ВЛ-0,4 кВ от ТП-5198 для объектов расположенных по адресу: г. Челябинск, п.Сухомесово, ул. Крестьянская, д.2, д.2А (уч.2)</t>
  </si>
  <si>
    <t>Обосновывающие материалы по ТП_2014/ЧГЭС/Реконструкция/Хозспособ/ХС_070</t>
  </si>
  <si>
    <t>Миронова З.Ш., Миронов Т.А., Миронов П.А., Миронов А.В.</t>
  </si>
  <si>
    <t>5.2.71</t>
  </si>
  <si>
    <t>Реконструкция ВЛ-0,4 кВ от ТП-5190 (инв. №166997) для объекта, расположенного по адресу: г. Челябинск, ул. Местная, 94</t>
  </si>
  <si>
    <t>Акулич М.В.</t>
  </si>
  <si>
    <t>Обосновывающие материалы по ТП_2014/ЧГЭС/Реконструкция/Хозспособ/ХС_071</t>
  </si>
  <si>
    <t>5.2.72</t>
  </si>
  <si>
    <t>Реконструкция кабельного вывода 0,4 кВ от ТП1422, ул.Силикатная, 64</t>
  </si>
  <si>
    <t>Обосновывающие материалы по ТП_2014/ЧГЭС/Реконструкция/Хозспособ/ХС_072</t>
  </si>
  <si>
    <t>5.2.73</t>
  </si>
  <si>
    <t>Реконструкция ВЛ-0,4 КВ от ТП-1081  (инв. № 52596) для объекта по адресу: г. Челябинск, ул.Красных Зорь, 26/ Сосновская, 21</t>
  </si>
  <si>
    <t>Иванцова С.В.</t>
  </si>
  <si>
    <t>Обосновывающие материалы по ТП_2014/ЧГЭС/Реконструкция/Хозспособ/ХС_073</t>
  </si>
  <si>
    <t>5.2.74</t>
  </si>
  <si>
    <t>Реконструкция ВЛ-0,4кВ от КТПН-5190 (инв.№166997) до объекта, расположенного по адресу г.Челябинск, ул. Чернотальская,53</t>
  </si>
  <si>
    <t>Еременко О.А.</t>
  </si>
  <si>
    <t>Обосновывающие материалы по ТП_2014/ЧГЭС/Реконструкция/Хозспособ/ХС_074</t>
  </si>
  <si>
    <t>5.2.75</t>
  </si>
  <si>
    <t>Реконструкция ВЛ-0,4 кВ ТП-2069 для электроснабжения объекта по адресу: г. Челябинск, ул. Герцена,26</t>
  </si>
  <si>
    <t>Калинин А.С.</t>
  </si>
  <si>
    <t>Обосновывающие материалы по ТП_2014/ЧГЭС/Реконструкция/Хозспособ/ХС_075</t>
  </si>
  <si>
    <t>5.2.76</t>
  </si>
  <si>
    <t>Реконструкция ВКЛ-0,4 кВ ТП- 3398 гр.4 для объекта, расположенного по адресу: г. Челябинск, ул. Катерная, 86</t>
  </si>
  <si>
    <t>Кривоногов В.Ю., Кривоногова Г.П.</t>
  </si>
  <si>
    <t>Обосновывающие материалы по ТП_2014/ЧГЭС/Реконструкция/Хозспособ/ХС_076</t>
  </si>
  <si>
    <t>5.2.77</t>
  </si>
  <si>
    <t>Реконструкция ВКЛ-0,4 кВ от ТП-3325 (инв. №53663) для объекта, расположенного по адроесу: г. Челябинск, ул. Южноуральская, 5А</t>
  </si>
  <si>
    <t>Стариков Н.А.</t>
  </si>
  <si>
    <t>Обосновывающие материалы по ТП_2014/ЧГЭС/Реконструкция/Хозспособ/ХС_077</t>
  </si>
  <si>
    <t>5.2.78</t>
  </si>
  <si>
    <t>ВЛ-0,4 кВ от опоры №9 ВЛ-0,4кВ от ТП-205</t>
  </si>
  <si>
    <t>Сухов Ю.Н.</t>
  </si>
  <si>
    <t>Обосновывающие материалы по ТП_2014/ЧГЭС/Реконструкция/Хозспособ/ХС_078</t>
  </si>
  <si>
    <t>Реестр поставки материалов для реализации технологического присоединения, 
выполняемых хозяйственным способом в 2014 году</t>
  </si>
  <si>
    <t>Стоимость договора (тыс. руб. с НДС)</t>
  </si>
  <si>
    <t>6000009038</t>
  </si>
  <si>
    <t>Поставка материалов</t>
  </si>
  <si>
    <t>6000009807</t>
  </si>
  <si>
    <t>Поставка СИЗ</t>
  </si>
  <si>
    <t>ООО Торговый дом "Авангард"</t>
  </si>
  <si>
    <t>7451330854</t>
  </si>
  <si>
    <t>6000009808</t>
  </si>
  <si>
    <t>Посавка кабеля КВВГ 10*2,5</t>
  </si>
  <si>
    <t>6100023438</t>
  </si>
  <si>
    <t>Поставка ТМЦ для ТП</t>
  </si>
  <si>
    <t>ООО «Технострой»</t>
  </si>
  <si>
    <t>7448165470</t>
  </si>
  <si>
    <t>110/01/2014</t>
  </si>
  <si>
    <t>Поставка материалов по тех. присоединени</t>
  </si>
  <si>
    <t>/110/13/2014</t>
  </si>
  <si>
    <t>Поставка ТМЦ по тех.пр.(метизы,провод ПВ</t>
  </si>
  <si>
    <t>110/20/2014</t>
  </si>
  <si>
    <t>Поставка муфт кабельных</t>
  </si>
  <si>
    <t>110/21/2014</t>
  </si>
  <si>
    <t>Поставка крепежа</t>
  </si>
  <si>
    <t>110/22/2014</t>
  </si>
  <si>
    <t>Поставка рубильников РПС</t>
  </si>
  <si>
    <t>110/23/2014</t>
  </si>
  <si>
    <t>Поставка кирпича М200</t>
  </si>
  <si>
    <t>110/24/2014</t>
  </si>
  <si>
    <t>Поставка щитов с мон-ой панелью</t>
  </si>
  <si>
    <t>2014-0088</t>
  </si>
  <si>
    <t>Поставка эл.изделий для ТП 1 кв.2014 год</t>
  </si>
  <si>
    <t>2014-4875</t>
  </si>
  <si>
    <t>Получение клещей натяжных НК-20</t>
  </si>
  <si>
    <t>4956</t>
  </si>
  <si>
    <t>Поставка ЩМП-02</t>
  </si>
  <si>
    <t>ООО "ТД"УСЭК"</t>
  </si>
  <si>
    <t>6686042732</t>
  </si>
  <si>
    <t>668601001</t>
  </si>
  <si>
    <t>ОМТО/ЧЭ/2014-9/211/А-14</t>
  </si>
  <si>
    <t>Покупка лин.изоляторов(фарфор)</t>
  </si>
  <si>
    <t>АО "ЮАИЗ"</t>
  </si>
  <si>
    <t>6164235725</t>
  </si>
  <si>
    <t>745450001</t>
  </si>
  <si>
    <t>ОМТО/ЧЭ/2014-10/212/А-14</t>
  </si>
  <si>
    <t>Покупка подв.стекл.изоляторов</t>
  </si>
  <si>
    <t>ОМТО/ЧЭ/2014-13</t>
  </si>
  <si>
    <t>Поставка ЖБИ ТП 1 кв. 2014г.</t>
  </si>
  <si>
    <t>ОМТО/ЧЭ/2014-17</t>
  </si>
  <si>
    <t>ОМТО/ЧЭ/2014-24</t>
  </si>
  <si>
    <t>Поставка арматуры СИП</t>
  </si>
  <si>
    <t>ОМТО/ЧЭ/2014-14</t>
  </si>
  <si>
    <t>Покупка силового кабеля 6-10(20)кВ</t>
  </si>
  <si>
    <t>ООО "Кабелькомплект"</t>
  </si>
  <si>
    <t>5907053740</t>
  </si>
  <si>
    <t>590701001</t>
  </si>
  <si>
    <t>ОМТО/ЧЭ/2014-27</t>
  </si>
  <si>
    <t>ООО "Камский кабель"</t>
  </si>
  <si>
    <t>5904184047</t>
  </si>
  <si>
    <t>590150001</t>
  </si>
  <si>
    <t>ОМТО/ЧЭ/2014-29</t>
  </si>
  <si>
    <t>Поставка энерголеса ТП 1 кв. 2014г.</t>
  </si>
  <si>
    <t>ОМТО/ЧЭ/2014-37</t>
  </si>
  <si>
    <t>ОМТО/ЧЭ/2014-36</t>
  </si>
  <si>
    <t>Покупка неизолированного провода</t>
  </si>
  <si>
    <t>ОМТО/ЧЭ/2014-35</t>
  </si>
  <si>
    <t>Поставка опор СВ ТП 1 кв.2014г.</t>
  </si>
  <si>
    <t>ОМТО/ЧЭ/2014-40</t>
  </si>
  <si>
    <t>Поставка прочих (отделка) ТП 1 кв. 14г.</t>
  </si>
  <si>
    <t>ОМТО/ЧЭ/2014-41</t>
  </si>
  <si>
    <t>Поставка инструмента ТП 1 кв.2014г.</t>
  </si>
  <si>
    <t>ОМТО/ЧЭ/2014-46</t>
  </si>
  <si>
    <t>Поставка металла ТП 1 кв. 2014г.</t>
  </si>
  <si>
    <t>ОМТО/ЧЭ/2014-58</t>
  </si>
  <si>
    <t>ОМТО/ЧЭ/2014-59</t>
  </si>
  <si>
    <t>Покупка линейн.изолят.(фарфор)</t>
  </si>
  <si>
    <t>ОМТО/ЧЭ/2014-57</t>
  </si>
  <si>
    <t>Покупка линейн.армат.и гасит.вибрации</t>
  </si>
  <si>
    <t>ОМТО/ЧЭ/2014-65</t>
  </si>
  <si>
    <t>Поставка кабельных муфт</t>
  </si>
  <si>
    <t>ОАО "ЗЭТА"</t>
  </si>
  <si>
    <t>5405340660</t>
  </si>
  <si>
    <t>543301001</t>
  </si>
  <si>
    <t>ОМТО/ЧЭ/2014-55</t>
  </si>
  <si>
    <t>Поставка прочих (отделка) ТП 2 кв. 14г.</t>
  </si>
  <si>
    <t>ОМТО/ЧЭ/2014-50</t>
  </si>
  <si>
    <t>Поставка кирпича</t>
  </si>
  <si>
    <t>ОМТО/ЧЭ/2014-66</t>
  </si>
  <si>
    <t>Поставка прочих СИЗ ТП 2 кв.</t>
  </si>
  <si>
    <t>ООО  "УРЦСЗ"</t>
  </si>
  <si>
    <t>6670398268</t>
  </si>
  <si>
    <t>ОМТО/ЧЭ/2014-72</t>
  </si>
  <si>
    <t>Поставка электронных счетчиков</t>
  </si>
  <si>
    <t>ООО "Энергомера-Урал"</t>
  </si>
  <si>
    <t>6678017250</t>
  </si>
  <si>
    <t>667801001</t>
  </si>
  <si>
    <t>ОМТО/ЧЭ/2014-76</t>
  </si>
  <si>
    <t>ООО "СанМарин"</t>
  </si>
  <si>
    <t>6315651624</t>
  </si>
  <si>
    <t>631501001</t>
  </si>
  <si>
    <t>ОМТО/ЧЭ/2014-77</t>
  </si>
  <si>
    <t>Поставка прочих (припой,свинец) ТП 2 кв.</t>
  </si>
  <si>
    <t>ЗАО "Кромэкс Плюс"</t>
  </si>
  <si>
    <t>7802109735</t>
  </si>
  <si>
    <t>781401001</t>
  </si>
  <si>
    <t>ОМТО/ЧЭ/2014-82</t>
  </si>
  <si>
    <t>Покупка трансф-ов тока 6-35 кВ</t>
  </si>
  <si>
    <t>ОАО "СЗТТ"</t>
  </si>
  <si>
    <t>6658017928</t>
  </si>
  <si>
    <t>665801001</t>
  </si>
  <si>
    <t>ОМТО/ЧЭ/2014-84</t>
  </si>
  <si>
    <t>ООО "Промэко"</t>
  </si>
  <si>
    <t>5410131623</t>
  </si>
  <si>
    <t>541001001</t>
  </si>
  <si>
    <t>ОМТО/ЧЭ/2014-88</t>
  </si>
  <si>
    <t>ООО "Челтелекабель"</t>
  </si>
  <si>
    <t>7447187344</t>
  </si>
  <si>
    <t>ОМТО/ЧЭ/2014-89</t>
  </si>
  <si>
    <t>Покупка разъединителей ТП 2 кв.</t>
  </si>
  <si>
    <t>ООО "ТЭМЗ"</t>
  </si>
  <si>
    <t>ОМТО/ЧЭ/2014-92</t>
  </si>
  <si>
    <t>Поставка щебня, песка 1 пол 14г.ТП</t>
  </si>
  <si>
    <t>ОМТО/ЧЭ/2014-75</t>
  </si>
  <si>
    <t>Поставка опор СВ ТП 2 кв. 2014г.</t>
  </si>
  <si>
    <t>ОМТО/ЧЭ/2014-93</t>
  </si>
  <si>
    <t>Поставка кирпича, цемента ТП 2 кв.14г.</t>
  </si>
  <si>
    <t>ОМТО/ЧЭ/2014-98</t>
  </si>
  <si>
    <t>ОМТО/ЧЭ/2014-99</t>
  </si>
  <si>
    <t>ОМТО/ЧЭ/2014-80</t>
  </si>
  <si>
    <t>Покупка энерголеса ТП 2 кв. 2014г.</t>
  </si>
  <si>
    <t>ЗАО ПГ  "Проминдустрия"</t>
  </si>
  <si>
    <t>7826740795</t>
  </si>
  <si>
    <t>781001001</t>
  </si>
  <si>
    <t>ОМТО/ЧЭ/2014-64</t>
  </si>
  <si>
    <t>Поставка ЖБИ ТП 2 кв. 2014г.</t>
  </si>
  <si>
    <t>ОМТО/ЧЭ/2014-105</t>
  </si>
  <si>
    <t>Покупка неизолированного провода ТП 2 кв</t>
  </si>
  <si>
    <t>ОМТО/ЧЭ/2014-106</t>
  </si>
  <si>
    <t>Покупка силового кабеля ТП 2 кв.</t>
  </si>
  <si>
    <t>ОМТО/ЧЭ/2014-110</t>
  </si>
  <si>
    <t>Поставка общепр.оборуд. и инструм.ТП 2кв</t>
  </si>
  <si>
    <t>ОМТО/ЧЭ/2014-111</t>
  </si>
  <si>
    <t>Поставка интервальных счетчиков</t>
  </si>
  <si>
    <t>ООО "Корум Трейдинг"</t>
  </si>
  <si>
    <t>7702531823</t>
  </si>
  <si>
    <t>772101001</t>
  </si>
  <si>
    <t>ОМТО/ЧЭ/2014-109</t>
  </si>
  <si>
    <t>Поставка металла ТП 2 кв.2014г.</t>
  </si>
  <si>
    <t>ОМТО/ЧЭ/2014-114</t>
  </si>
  <si>
    <t>Поставка ОПН-10 кВ</t>
  </si>
  <si>
    <t>ЗАО "Полимер-Аппарат"</t>
  </si>
  <si>
    <t>7838002312</t>
  </si>
  <si>
    <t>783801001</t>
  </si>
  <si>
    <t>ОМТО/ЧЭ/2014-116</t>
  </si>
  <si>
    <t>ООО "ТД "УНКОМТЕХ"</t>
  </si>
  <si>
    <t>668543001</t>
  </si>
  <si>
    <t>ОМТО/ЧЭ/2014-117</t>
  </si>
  <si>
    <t>ООО "ЭнергоПартнер"</t>
  </si>
  <si>
    <t>7451343170</t>
  </si>
  <si>
    <t>ОМТО/ЧЭ/2014-118</t>
  </si>
  <si>
    <t>ОМТО/ЧЭ/2014-119</t>
  </si>
  <si>
    <t>Поставка общепр.оборуд. и инструм.ТП 3кв</t>
  </si>
  <si>
    <t>ООО "Мировой инструмент"</t>
  </si>
  <si>
    <t>5903069281</t>
  </si>
  <si>
    <t>590501001</t>
  </si>
  <si>
    <t>ОМТО/ЧЭ/2014-124</t>
  </si>
  <si>
    <t>ОМТО/ЧЭ/2014-128</t>
  </si>
  <si>
    <t>Поставка подвесных полимерных изоляторов</t>
  </si>
  <si>
    <t>АО "Энеръгия+21"</t>
  </si>
  <si>
    <t>7424004347</t>
  </si>
  <si>
    <t>ОМТО/ЧЭ/2014-129</t>
  </si>
  <si>
    <t>АО "Энергомера"</t>
  </si>
  <si>
    <t>2635133470</t>
  </si>
  <si>
    <t>263550001</t>
  </si>
  <si>
    <t>ОМТО/ЧЭ/2014-120</t>
  </si>
  <si>
    <t>Поставка щебня, песка ТП 3 кв. 2014г.</t>
  </si>
  <si>
    <t>ОМТО/ЧЭ/2014-121</t>
  </si>
  <si>
    <t>Поставка прочих (отделка) ТП 3 кв.2014г.</t>
  </si>
  <si>
    <t>ОМТО/ЧЭ/2014-127</t>
  </si>
  <si>
    <t>Поставка металла ТП 3 кв.2014г.</t>
  </si>
  <si>
    <t>ОМТО/ЧЭ/2014-126</t>
  </si>
  <si>
    <t>Поставка провода СИП ТП 3 кв. 2014г.</t>
  </si>
  <si>
    <t>ОМТО/ЧЭ/2014-132</t>
  </si>
  <si>
    <t>Поставка изоляторов</t>
  </si>
  <si>
    <t>ОМТО/ЧЭ/2014-133</t>
  </si>
  <si>
    <t>Поставка линейной арматуры</t>
  </si>
  <si>
    <t>ОМТО/ЧЭ/2014-122</t>
  </si>
  <si>
    <t>Поставка энерголеса ТП 3 кв. 2014г.</t>
  </si>
  <si>
    <t>ОМТО/ЧЭ/2014-125</t>
  </si>
  <si>
    <t>Поставка опор типа СВ ТП 3 кв. 2014г.</t>
  </si>
  <si>
    <t>ОМТО/ЧЭ/2014-138</t>
  </si>
  <si>
    <t>Поставка арматуры к СИП</t>
  </si>
  <si>
    <t>ОМТО/ЧЭ/2014-144</t>
  </si>
  <si>
    <t>ОАО "Ростовдонконтракт"</t>
  </si>
  <si>
    <t>6164102524</t>
  </si>
  <si>
    <t>616401001</t>
  </si>
  <si>
    <t>ОМТО/ЧЭ/2014-147</t>
  </si>
  <si>
    <t>ОМТО/ЧЭ/2014-149</t>
  </si>
  <si>
    <t>Поставка измерительных и прочих приборов</t>
  </si>
  <si>
    <t>ООО "ЭнергоКурс"</t>
  </si>
  <si>
    <t>6659220947</t>
  </si>
  <si>
    <t>ОМТО/ЧЭ/2014-150</t>
  </si>
  <si>
    <t>Поставка неиз. провода Есаулка</t>
  </si>
  <si>
    <t>ОМТО/ЧЭ/2014-145</t>
  </si>
  <si>
    <t>Поставка неиз. провода ТП 3кв.2014г.</t>
  </si>
  <si>
    <t>ОМТО/ЧЭ/2014-156</t>
  </si>
  <si>
    <t>Поставка генераторов ИПР 2014г.</t>
  </si>
  <si>
    <t>ОМТО/ЧЭ/2014-161</t>
  </si>
  <si>
    <t>Поставка шкафов учета</t>
  </si>
  <si>
    <t>ООО "Завод ЭлТи"</t>
  </si>
  <si>
    <t>3128042232</t>
  </si>
  <si>
    <t>312801001</t>
  </si>
  <si>
    <t>ОМТО/ЧЭ/2014-166</t>
  </si>
  <si>
    <t>Поставка линейных изоляторов (фарфор)</t>
  </si>
  <si>
    <t>ООО "ЮИК"</t>
  </si>
  <si>
    <t>7424032866</t>
  </si>
  <si>
    <t>ОМТО/ЧЭ/2014-11</t>
  </si>
  <si>
    <t>Покупка разъединителей 6-110кВ</t>
  </si>
  <si>
    <t>ОМТО/ЧЭ/2014-23</t>
  </si>
  <si>
    <t>Покупка шкафов учета для ТП</t>
  </si>
  <si>
    <t>ООО "ЦФЭР  Сибирь Энерго"</t>
  </si>
  <si>
    <t>2225134624</t>
  </si>
  <si>
    <t>222501001</t>
  </si>
  <si>
    <t>ОМТО/ЧЭ/2014-30</t>
  </si>
  <si>
    <t>Покупка разъед.(в т.ч. разъед./предохр.)</t>
  </si>
  <si>
    <t>ОМТО/ЧЭ/2014-31</t>
  </si>
  <si>
    <t>Покупка вакуумных выключ.6-20 кВ</t>
  </si>
  <si>
    <t>ООО "Таврида Электрик Урал"</t>
  </si>
  <si>
    <t>6660149343</t>
  </si>
  <si>
    <t>744843001</t>
  </si>
  <si>
    <t>ОМТО/ЧЭ/2014-51</t>
  </si>
  <si>
    <t>Покупка КТП,МТП ТП 2 кв.</t>
  </si>
  <si>
    <t>ЗАО "Энергопродукт"</t>
  </si>
  <si>
    <t>5902814783</t>
  </si>
  <si>
    <t>ОМТО/ЧЭ/2014-81</t>
  </si>
  <si>
    <t>Покупка силовых трансф-ов 6-20 кВ</t>
  </si>
  <si>
    <t>ЗАО "ЭнергоТехПроект"</t>
  </si>
  <si>
    <t>6319171724</t>
  </si>
  <si>
    <t>631901001</t>
  </si>
  <si>
    <t>ОМТО/ЧЭ/2014-102</t>
  </si>
  <si>
    <t>Покупка КТП,МТП ТП 2 кв.2014г.</t>
  </si>
  <si>
    <t>ОМТО/ЧЭ/2014-113</t>
  </si>
  <si>
    <t>ОМТО/ЧЭ/2014-123</t>
  </si>
  <si>
    <t>Поставка КТП</t>
  </si>
  <si>
    <t>ОМТО/ЧЭ/2014-130</t>
  </si>
  <si>
    <t>Поставка силовых трансформаторов</t>
  </si>
  <si>
    <t>Местоположение объекта</t>
  </si>
  <si>
    <t>Шифр</t>
  </si>
  <si>
    <t>Год реализации</t>
  </si>
  <si>
    <t>№</t>
  </si>
  <si>
    <t>Жумашев К.А.</t>
  </si>
  <si>
    <t>Строительство распредсети</t>
  </si>
  <si>
    <t>04.12.2012</t>
  </si>
  <si>
    <t>28.05.2013</t>
  </si>
  <si>
    <t>22.03.2013</t>
  </si>
  <si>
    <t>Юсупов Р.Р.</t>
  </si>
  <si>
    <t>Кашицин Д.В.</t>
  </si>
  <si>
    <t>6101043, 6100562</t>
  </si>
  <si>
    <t>Строительство ВЛ-10 кВ от ВЛ-10 кВ №8 ПС "Харлуши", КТП-10/0,4 кВ, ЛЭП-0,4 кВ, ШУРЭ, Челябинская область, Сосновский район, д.Костыли</t>
  </si>
  <si>
    <t>Администрация Сосновского с.п.</t>
  </si>
  <si>
    <t>6100009465
6100009439
6100009437
6100009554
6100009622
6100009670</t>
  </si>
  <si>
    <t>06.03.2012
05.03.2012
05.03.2012
14.03.2012
19.03.2012
26.03.2012</t>
  </si>
  <si>
    <t>Шелехов П.А
Рябцев В.В.
Григорчак Г.А.
Коновалова А.С.
Сирман Д.А.
Симатова Н.А.</t>
  </si>
  <si>
    <t>Строительство ВЛ-10 кВ от ВЛ-10 кВ №24  ПС "Заварухино", КТП-10/0,4 кВ, ЛЭП-0,4 кВ, Челябинская область, Сосновский район, д.Казанцево</t>
  </si>
  <si>
    <t>6100009138
6100009145
6100009146
6100009147
6100009148</t>
  </si>
  <si>
    <t>Мякишев Д.В.
Молчан М.И.
Гредасов В.В.
Гавришов М.В.
Павленков А.В.</t>
  </si>
  <si>
    <t>Строительство ВЛ-10 кВ от ВЛ-10 кВ №9 ПС "Кременкуль", ТП-10/0,4 кВ, ЛЭП-0,4 кВ, Челябинская область, Сосновский район, п.Северный</t>
  </si>
  <si>
    <t>6100014344
6100014811</t>
  </si>
  <si>
    <t>11.12.2012
22.01.2013</t>
  </si>
  <si>
    <t>Новик С.С.
Горнушкина С.С.</t>
  </si>
  <si>
    <t>Строительство ЛЭП-0,4 кВ, ШУРЭ, Челябинская область, Сосновский район, п.Саргазы</t>
  </si>
  <si>
    <t>6100009697</t>
  </si>
  <si>
    <t>Пащенко Н.В.</t>
  </si>
  <si>
    <t>Строительство ЛЭП-0,4 кВ, ШУРЭ, Челябинская область, Сосновский район, д.Костыли</t>
  </si>
  <si>
    <t>6100011084</t>
  </si>
  <si>
    <t>Котова Л.В.</t>
  </si>
  <si>
    <t>Строительство ВЛ-10 кВ от ВЛ-10 кВ №21  ПС "Есаулка", КТП-10/0,4 кВ, ЛЭП-0,4 кВ, Челябинская область, Сосновский район, вблизи п.Кисегачинский</t>
  </si>
  <si>
    <t>6100008484
6100008483
6100008478
6100008476
6100008477</t>
  </si>
  <si>
    <t>Глазырина Г.С.
Глазырина Г.С.
Глазырина Г.С.
Баканов К.Ю.
Баканов К.Ю.</t>
  </si>
  <si>
    <t>Строительство ЛЭП-0,4 кВ от ТП-1353, Челябинская область, Сосновский район, п.Саргазы</t>
  </si>
  <si>
    <t>6100008827</t>
  </si>
  <si>
    <t>Мокроусов А.В.</t>
  </si>
  <si>
    <t>Строительство ЛЭП-0,4 кВ, ШУРЭ, Челябинская область, Сосновский район, п.Красное Поле</t>
  </si>
  <si>
    <t>6100011627
6100011626
6100011625
6100012173</t>
  </si>
  <si>
    <t>20.07.2012
20.07.2012
20.07.2012
21.08.2012</t>
  </si>
  <si>
    <t>Гарипова В.С.
Маковеева Г.К.
Есауленко А.Б.
Пономарева С.Ю.</t>
  </si>
  <si>
    <t>Строительство ЛЭП-0,4 кВ, ШУРЭ, Челябинская область, Сосновский район, п.Прудный</t>
  </si>
  <si>
    <t>6100012132</t>
  </si>
  <si>
    <t>Терехова Н.А.</t>
  </si>
  <si>
    <t>Строительство ЛЭП-0,4 кВ, ШУРЭ, Челябинская область, Сосновский район, д.Ключевка</t>
  </si>
  <si>
    <t>Строительство ЛЭП 0,4кВ д.Малиновка</t>
  </si>
  <si>
    <t>6100011292</t>
  </si>
  <si>
    <t>Бриль А.И.</t>
  </si>
  <si>
    <t>Строительство ЛЭП-0,4 кВ, ШУРЭ, Челябинская область, Сосновский район, с.Кременкуль</t>
  </si>
  <si>
    <t>6100010141</t>
  </si>
  <si>
    <t>Шитяков В.Н.</t>
  </si>
  <si>
    <t>Строительство ЛЭП-0,4 кВ, ШУРЭ, Челябинская область, Сосновский район, с.Полетаево-1</t>
  </si>
  <si>
    <t>6100011699</t>
  </si>
  <si>
    <t>Дорош Г.П.</t>
  </si>
  <si>
    <t>Строительство ВЛИ-0,4 кВ от ТП-1098, Челябинская область, Сосновский район, вблизи п.Саргазы</t>
  </si>
  <si>
    <t>6100007748</t>
  </si>
  <si>
    <t>Гулунов С.В.</t>
  </si>
  <si>
    <t>Строительство ВЛ-10 кВ от ВЛ-10 кВ №6 ПС "Харлуши", КТП-10/0,4 кВ, ЛЭП-0,4 кВ, ШУРЭ, Челябинская область, Сосновский район, п.Трубный</t>
  </si>
  <si>
    <t>6100010357</t>
  </si>
  <si>
    <t>Александрова И.М.</t>
  </si>
  <si>
    <t>Строительство ЛЭП-0,4 кВ, ШУРЭ, Челябинская область, Сосновский район, с.Большое Баландино</t>
  </si>
  <si>
    <t>Строительство ЛЭП-0,4 кВ, ШУРЭ, Челябинская область, Сосновский район, д.Касарги</t>
  </si>
  <si>
    <t>6100012145</t>
  </si>
  <si>
    <t>Баютова Е.В.</t>
  </si>
  <si>
    <t>Строительство ЛЭП-0,4 кВ, ШУРЭ, Челябинская область, Сосновский район, п.Есаульчкий</t>
  </si>
  <si>
    <t>6100012202
6100012470</t>
  </si>
  <si>
    <t>22.08.2012
04.09.2012</t>
  </si>
  <si>
    <t>Заварухина Н.Г.
Курдюкова О.Н.</t>
  </si>
  <si>
    <t>Строительство ЛЭП-0,22 кВ, ШУРЭ, Челябинская область, Сосновский район, п.Вознесенка</t>
  </si>
  <si>
    <t>6100009907</t>
  </si>
  <si>
    <t>Уланов С.А.</t>
  </si>
  <si>
    <t>Строительство ЛЭП-0,4 кВ, ШУРЭ, Челябинская область, Сосновский район, д. Новое Поле</t>
  </si>
  <si>
    <t>6100009924</t>
  </si>
  <si>
    <t>Кузнецова В.Д.</t>
  </si>
  <si>
    <t>Строительство ЛЭП-0,4 кВ, ШУРЭ, Челябинская область, Сосновский район, д.Урефты</t>
  </si>
  <si>
    <t>6100010163
6100010118</t>
  </si>
  <si>
    <t>Бовин В.А.</t>
  </si>
  <si>
    <t>Строительство ЛЭП-0,4 кВ, ШУРЭ, Челябинская область, Сосновский район, п.Саккулово</t>
  </si>
  <si>
    <t>6100010536
6100010535</t>
  </si>
  <si>
    <t>Шакиров В.Р.
Шамсутдинова Н.Р.</t>
  </si>
  <si>
    <t>6100010522</t>
  </si>
  <si>
    <t>Мейликов З.Н.</t>
  </si>
  <si>
    <t>Строительство ЛЭП-0,4 кВ, Челябинская область, Сосновский район, п.Есаульский</t>
  </si>
  <si>
    <t>6100007736</t>
  </si>
  <si>
    <t>Рыжков М.А.</t>
  </si>
  <si>
    <t>Строительство ЛЭП-0,4 кВ от ТП-1383, Челябинская область, Сосновский район, д.Касарги</t>
  </si>
  <si>
    <t>6100007721</t>
  </si>
  <si>
    <t>Чертин В.Е.</t>
  </si>
  <si>
    <t>Строительство ЛЭП-0,4 кВ от ТП-138, Челябинская область, Сосновский район, д.Касарги</t>
  </si>
  <si>
    <t>6100007908</t>
  </si>
  <si>
    <t>Сотникова Л.В.</t>
  </si>
  <si>
    <t>Строительство ЛЭП-0,4 кВ, Челябинская область, Сосновский район, д.Прохорово</t>
  </si>
  <si>
    <t>6100008837</t>
  </si>
  <si>
    <t>Панарин Е.Н.</t>
  </si>
  <si>
    <t>Строительство ЛЭП 0,4кВ  п.Саргазы</t>
  </si>
  <si>
    <t>Андреева О.Н.</t>
  </si>
  <si>
    <t>6100012947
6100012939</t>
  </si>
  <si>
    <t>Новичихина А.В.</t>
  </si>
  <si>
    <t>Строительство ЛЭП 0,4 кВ п. Саргазы</t>
  </si>
  <si>
    <t>Строительство ВЛ-0,4кВ №2 с. Долгодеревенское</t>
  </si>
  <si>
    <t>Строительство ЛЭП 0,4 кВ п. Полярный</t>
  </si>
  <si>
    <t>Пегушина О.А.</t>
  </si>
  <si>
    <t>Строительство ЛЭП 0,4 кВ вблизи п. Есаульский</t>
  </si>
  <si>
    <t>Заварухина О.В.</t>
  </si>
  <si>
    <t>Строительство ЛЭП 0,4 кВ д. Бутаки-2</t>
  </si>
  <si>
    <t>Пеунов С.Г.</t>
  </si>
  <si>
    <t>Строительство ЛЭП 0,4 кВ д.Костыли</t>
  </si>
  <si>
    <t>Иванушкин П.З.</t>
  </si>
  <si>
    <t>Строительство ЛЭП 0,4 кВ п. Прудный</t>
  </si>
  <si>
    <t>Иксанов Р.Г.</t>
  </si>
  <si>
    <t>Строительство ЛЭП 0,4 кВ п. Красное Поле</t>
  </si>
  <si>
    <t>Банникова В.Ф.</t>
  </si>
  <si>
    <t>Попов А.Ю.</t>
  </si>
  <si>
    <t>Строительство ЛЭП 0,4 кВ п. Солнечный</t>
  </si>
  <si>
    <t>Игумнова Е.Ф.</t>
  </si>
  <si>
    <t>Строительство ЛЭП 0,4 кВ п. Кисегачинский</t>
  </si>
  <si>
    <t>Тихомиров Б.С.</t>
  </si>
  <si>
    <t>Строительство ВЛ-10 кВ от ВЛ-10 кВ №15 ПС "Есаулка", ТП-10/0,4 кВ, ЛЭП-0,4 кВ, ШУРЭ, Челябинская область, Сосновский район, д.Ужевка</t>
  </si>
  <si>
    <t>Морозов С.А.</t>
  </si>
  <si>
    <t>Строительство ЛЭП 0,4 кВ п. Сагаусты</t>
  </si>
  <si>
    <t>Новгородцев Н.А.</t>
  </si>
  <si>
    <t>Строительство ЛЭП 0,4 кВ п.Касарги</t>
  </si>
  <si>
    <t>Борисенкова С.В.</t>
  </si>
  <si>
    <t>Строительство ЛЭП 0,4 кВ д. Султаева</t>
  </si>
  <si>
    <t>Шубина О.Н.</t>
  </si>
  <si>
    <t>Ягафарова Ж.Р.</t>
  </si>
  <si>
    <t>Строительство ЛЭП 0,4 кВ п.Солнечный</t>
  </si>
  <si>
    <t>Утробин А.Н.</t>
  </si>
  <si>
    <t>Строительство ЛЭП 0,4кВ от ТП-95 с.Долгодеревенское</t>
  </si>
  <si>
    <t>Архипов А.В.</t>
  </si>
  <si>
    <t>Строительство ВЛ-10 кВ от ВЛ-10 кВ №22  ПС "Полевая", КТП-10/0,4 кВ, ЛЭП-0,4 кВ, ШУРЭ, Челябинская область, Сосновский район, п.Красное Поле</t>
  </si>
  <si>
    <t>6100009836</t>
  </si>
  <si>
    <t>Гиннатулин С.Н.</t>
  </si>
  <si>
    <t>Строительство ВЛ-10 кВ от ВЛ-10 кВ №15  ПС "Есаулка", КТП-10/0,4 кВ, ЛЭП-0,4 кВ, Челябинская область, Сосновский район, вблизи д.Ужевка</t>
  </si>
  <si>
    <t>6100008764</t>
  </si>
  <si>
    <t>Карманов П.В.</t>
  </si>
  <si>
    <t>Строительство ЛЭП-0,4 кВ, Челябинская область, Сосновский район, д.Таловка</t>
  </si>
  <si>
    <t>6100006332
6100006331</t>
  </si>
  <si>
    <t>Попова Т.Н.
Остапчук И.А.</t>
  </si>
  <si>
    <t>Строительство ЛЭП-0,4 кВ, ШУРЭ, Челябинская область, Сосновский район, п.Томинский</t>
  </si>
  <si>
    <t>6100012357</t>
  </si>
  <si>
    <t>Бабыкин С.Э.</t>
  </si>
  <si>
    <t>6100012926
6100012924</t>
  </si>
  <si>
    <t>Лосев С.В.
Лосева Л.С.</t>
  </si>
  <si>
    <t>Строительство ЛЭП-0,4 кВ, ШУРЭ, Челябинская область, Сосновский район, с.Кайгородово</t>
  </si>
  <si>
    <t>6100013242</t>
  </si>
  <si>
    <t>Ильин А.В.</t>
  </si>
  <si>
    <t>Строительство ЛЭП-0,4 кВ, ШУРЭ, Челябинская область, Сосновский район, с.Долгодеревенское</t>
  </si>
  <si>
    <t>6100012409</t>
  </si>
  <si>
    <t>Фролова Н.А.</t>
  </si>
  <si>
    <t>Юмагулов М.М.</t>
  </si>
  <si>
    <t>6100012002</t>
  </si>
  <si>
    <t>Серепян Е.В.</t>
  </si>
  <si>
    <t>Строительство ЛЭП-0,4 кВ, ШУРЭ, Челябинская область, Сосновский район, д.Полтаево-2</t>
  </si>
  <si>
    <t>6100009759
6100011225</t>
  </si>
  <si>
    <t>03.04.2012
20.06.2012</t>
  </si>
  <si>
    <t>Волков М.П.
Пятак А.В., Пятак Н.А.</t>
  </si>
  <si>
    <t>Строительство ЛЭП-0,4 кВ, ШУРЭ, Челябинская область, Сосновский район, д.Казанцево</t>
  </si>
  <si>
    <t>6100010977
6100011058</t>
  </si>
  <si>
    <t>Батталова Г.Д.
Колясникова А.В.</t>
  </si>
  <si>
    <t>Строительство ЛЭП-0,4 кВ, ШУРЭ, Челябинская область, Сосновский район, вблизи д.Казанцево</t>
  </si>
  <si>
    <t>6100011311</t>
  </si>
  <si>
    <t>Долотина С.В.</t>
  </si>
  <si>
    <t>Строительство ЛЭП-0,4 кВ, ШУРЭ, Челябинская область, Сосновский район, п.Солнечный</t>
  </si>
  <si>
    <t>6100011380</t>
  </si>
  <si>
    <t>Свиридов Д.А</t>
  </si>
  <si>
    <t>Строительство ЛЭП-0,4 кВ, ШУРЭ, Челябинская область, Сосновский район, д.Султаева</t>
  </si>
  <si>
    <t>6100011628</t>
  </si>
  <si>
    <t>Саитов Д.С.</t>
  </si>
  <si>
    <t>6100011756
6100011755</t>
  </si>
  <si>
    <t>Ашаев С.И.
Захаров Н.А.</t>
  </si>
  <si>
    <t>Строительство ЛЭП-0,4 кВ, ШУРЭ, Челябинская область, Сосновский район, д.Шигаево</t>
  </si>
  <si>
    <t>6100011506</t>
  </si>
  <si>
    <t>Шлемов Д.В.</t>
  </si>
  <si>
    <t>Строительство ЛЭП-0,4 кВ, ШУРЭ, Челябинская область, Сосновский район, п.Сагаусты</t>
  </si>
  <si>
    <t>6100011377
6100011387
6100011554</t>
  </si>
  <si>
    <t>29.06.2012
05.07.2012
12.07.2012</t>
  </si>
  <si>
    <t>Радченко О.В.
Саар Л.В.
Шулдяков В.И.</t>
  </si>
  <si>
    <t>6100010777
6100010776</t>
  </si>
  <si>
    <t>Тихонова А.С.
Панов С.С.</t>
  </si>
  <si>
    <t>6100011499</t>
  </si>
  <si>
    <t>Бердников К.М.</t>
  </si>
  <si>
    <t>6100011384
6100011379
6100011378
6100011986</t>
  </si>
  <si>
    <t>29.06.2012
29.06.2012
29.06.2012
08.08.2012</t>
  </si>
  <si>
    <t>Исупова Н.В.
Понамарев В.В.
Мох В.А.
Умурзакова В.Н.</t>
  </si>
  <si>
    <t>6100011981
6100011980</t>
  </si>
  <si>
    <t>Ерушин Е.Ю.
Назаров В.В.</t>
  </si>
  <si>
    <t>6100011243</t>
  </si>
  <si>
    <t>Хафизов Р.Р.</t>
  </si>
  <si>
    <t>6100012452</t>
  </si>
  <si>
    <t>Гайнулин М.Н.</t>
  </si>
  <si>
    <t>6100012432</t>
  </si>
  <si>
    <t>Михайлова В.А.</t>
  </si>
  <si>
    <t>6100010393
6100010392
6100010394</t>
  </si>
  <si>
    <t>Волосевич Л.Р.
Волосевич Г.В.
Волосевич Г.В.</t>
  </si>
  <si>
    <t>6100012955</t>
  </si>
  <si>
    <t>Сельвестров А.Н.</t>
  </si>
  <si>
    <t>Строительство ЛЭП-0,4 кВ, ШУРЭ, Челябинская область, Сосновский район, д.Ужевка</t>
  </si>
  <si>
    <t>6100012940</t>
  </si>
  <si>
    <t>Мулюкова В.Ш.</t>
  </si>
  <si>
    <t>Строительство ЛЭП-0,4 кВ, ШУРЭ, Челябинская область, Сосновсктий район, п.Прудный</t>
  </si>
  <si>
    <t>6100012751</t>
  </si>
  <si>
    <t>Сидельников А.Н.</t>
  </si>
  <si>
    <t>Строительство ЛЭП-0,4 кВ, ШУРЭ, Челябинская область, Сосновский район, с.Большие Харлуши</t>
  </si>
  <si>
    <t>6100013125
6100013121</t>
  </si>
  <si>
    <t>Макаров С.В.
Прокопчук Т.В.</t>
  </si>
  <si>
    <t>Строительство ЛЭП-0,4 кВ, ШУРЭ, Челябинская область, Сосновский район, вблизи с.Большое Баландино</t>
  </si>
  <si>
    <t>6100012891</t>
  </si>
  <si>
    <t>ИП Живчиков В.Е.</t>
  </si>
  <si>
    <t>Строительство ЛЭП-0,4 кВ, ШУРЭ, Челябинская область, Сосновский район, вблизи с.Б.Харлуши</t>
  </si>
  <si>
    <t>6100012155
6100012156</t>
  </si>
  <si>
    <t>Фомин В.Н., Козаченко В.А.</t>
  </si>
  <si>
    <t>Строительство ЛЭП-0,4 кВ, ШУРЭ, Челябинская область, Сосновский район, ДНП "Южные Ключи"</t>
  </si>
  <si>
    <t>6100012303</t>
  </si>
  <si>
    <t>Калмыков И.Г.</t>
  </si>
  <si>
    <t>6100010257</t>
  </si>
  <si>
    <t>Сазонова Н.Г.</t>
  </si>
  <si>
    <t>Строительство ЛЭП-0,4 кВ, ШУРЭ, Челябинская область, Сосновский район, с.Вознесенка</t>
  </si>
  <si>
    <t>6100009855</t>
  </si>
  <si>
    <t>Муниров Р.Ф.</t>
  </si>
  <si>
    <t>Строительство ЛЭП-0,4 кВ, Челябинская область, Сосновский район, п.Западный</t>
  </si>
  <si>
    <t>6100014673</t>
  </si>
  <si>
    <t>Кашичкин А.С.</t>
  </si>
  <si>
    <t>6100011885
6100011990</t>
  </si>
  <si>
    <t>06.08.2012
08.08.2012</t>
  </si>
  <si>
    <t>Фомин В.Н., Козаченко В.А.
Шумак О.В.</t>
  </si>
  <si>
    <t>Строительство ВЛ-10 кВ от ВЛ-10 кВ №7 ПС "Бутаки",  ТП-10/0,4 кВ, ЛЭП-0,4 кВ, ШУРЭ, Челябинская область, Сосновский район, вблизи д.Кайгородово</t>
  </si>
  <si>
    <t>6100012198
6100012209
6100012208</t>
  </si>
  <si>
    <t>Юрков И.С.
Чекорин А.А.
Дружинин В.Н.</t>
  </si>
  <si>
    <t>Строительство ЛЭП-0,4 кВ, ШУРЭ, Челябинская область, Сосновский район, д.Медиак</t>
  </si>
  <si>
    <t>6100012805
6100012804</t>
  </si>
  <si>
    <t>Батурина В.А.</t>
  </si>
  <si>
    <t>Строительство ВЛ-10 кВ от ВЛ-10 кВ №1  ПС "Кременкуль", КТП-10/0,4 кВ, ЛЭП-0,4 кВ, ШУРЭ, Челябинская область, Сосновский район, с.Кременкуль</t>
  </si>
  <si>
    <t>6100009391
6100009859</t>
  </si>
  <si>
    <t>27.02.2012
03.04.2012</t>
  </si>
  <si>
    <t>Уфимцев В.А.
Черных М.И.</t>
  </si>
  <si>
    <t>Строительство ЛЭП 0.4 кВ д.Бухарино</t>
  </si>
  <si>
    <t>6100014533</t>
  </si>
  <si>
    <t>Буданова Н.В.</t>
  </si>
  <si>
    <t>Строительство ВЛ 0.4 кВ  п.Вавиловец</t>
  </si>
  <si>
    <t>6100015103</t>
  </si>
  <si>
    <t>Дутовский Ю.И.</t>
  </si>
  <si>
    <t>Строительство ВЛ 0.4 кВ п.Томинский</t>
  </si>
  <si>
    <t>6100014978</t>
  </si>
  <si>
    <t>Шестаков А.М.</t>
  </si>
  <si>
    <t>Строительство ЛЭП 0.4кВ вблизи п.Томинский</t>
  </si>
  <si>
    <t>6100013810</t>
  </si>
  <si>
    <t>Дубинкин Е.М.</t>
  </si>
  <si>
    <t>6100014293</t>
  </si>
  <si>
    <t>Ахтямова М.Х.</t>
  </si>
  <si>
    <t xml:space="preserve">Строительство ЛЭП 0.4кВ вблизи п.Томинский </t>
  </si>
  <si>
    <t>6100013896</t>
  </si>
  <si>
    <t>22.11.2012</t>
  </si>
  <si>
    <t>Габдуллин Д.Р.</t>
  </si>
  <si>
    <t>Строительство ЛЭП 0.4 п.Саргазы</t>
  </si>
  <si>
    <t>6100014143</t>
  </si>
  <si>
    <t>Шпомер М.В.</t>
  </si>
  <si>
    <t>6100014541</t>
  </si>
  <si>
    <t>Крупеня М.И.</t>
  </si>
  <si>
    <t>Строительство ЛЭП 0.4 кВ д.Шигаево</t>
  </si>
  <si>
    <t>6100013972</t>
  </si>
  <si>
    <t>Заварухин Н.Е.</t>
  </si>
  <si>
    <t>Строительство ВЛ 0.4 кВ с. Долгодеревенское</t>
  </si>
  <si>
    <t>6100014393</t>
  </si>
  <si>
    <t>Мухамадиева О.В.</t>
  </si>
  <si>
    <t xml:space="preserve">Строительство ЛЭП 0.4 кВ п.Новотроицкий </t>
  </si>
  <si>
    <t>6100014538</t>
  </si>
  <si>
    <t>Толстиков Д.В.</t>
  </si>
  <si>
    <t>Строительство ВЛ 0,4 кВ п.Саргазы</t>
  </si>
  <si>
    <t>6100015574</t>
  </si>
  <si>
    <t>Галузо А.В.</t>
  </si>
  <si>
    <t>Строительство ВЛ-10 кВ от ВЛ-10 кВ №7 ПС "Бутаки",  Челябинская область, Сосновский район, д.Малиновка</t>
  </si>
  <si>
    <t>6100012674</t>
  </si>
  <si>
    <t>Говорухин Д.А.</t>
  </si>
  <si>
    <t>Строительство ЛЭП-0,4 кВ, ШУРЭ, Челябинская область, Сосновский район, д.Таловка</t>
  </si>
  <si>
    <t>6100010969
6100011434
6100014352</t>
  </si>
  <si>
    <t>08.06.2012
05.07.2012
19.12.2012</t>
  </si>
  <si>
    <t>Дорохов С.В.
Коваленко С.А.
Подшибякин В.И.</t>
  </si>
  <si>
    <t>Строительство ВЛ-10 кВ от ВЛ-10 кВ №21 ПС "Есаулка", КТП-10/0,4 кВ, ЛЭП-0,4 кВ, ШУРЭ, Челябинская область, Сосновский район, д.Касарги</t>
  </si>
  <si>
    <t>6100010492
6100010484
6100012205
6100012100
6100012629
6100013170</t>
  </si>
  <si>
    <t>10.05.2012
10.05.2012
22.08.2012
21.08.2012
04.09.2012
08.10.2012</t>
  </si>
  <si>
    <t>Левина А.А.
Тарасова Л.П.
Салиева А.В.
Колюхина А.В.
Поновиков Ю.Ю.
Шамаев С.Г.</t>
  </si>
  <si>
    <t>Строительство ЛЭП-0,4 кВ, ШУРЭ, Челябинская область, Сосновский район, СНТ "Заречный"</t>
  </si>
  <si>
    <t>6100012201
6100012412
6100012413
6100012754
6100012753
6100013275
6100013276</t>
  </si>
  <si>
    <t>22.08.2012
04.09.2012
04.09.2012
14.09.2012
14.09.2012
16.10.2012
16.10.2012</t>
  </si>
  <si>
    <t>Столбовский В.К.
Кириллов Ю.Т.
Орехова Л.В.
Крепышев В.Б.
Иванов А.Ю.
Иржавский Н.А.
Федоров В.Ю.</t>
  </si>
  <si>
    <t>Строительство ЛЭП-0,4 кВ, ШУРЭ, Челябинская область, Сосновский район, вблизи п.Южно-Челябинский Прииск</t>
  </si>
  <si>
    <t>6100012807</t>
  </si>
  <si>
    <t>Дашевский Б.В.</t>
  </si>
  <si>
    <t>Строительство ЛЭП-0,4 кВ, ШУРЭ, Челябинская область, Сосновский район, д.Большое Таскино</t>
  </si>
  <si>
    <t>6100013213</t>
  </si>
  <si>
    <t>Подосинников А.В.</t>
  </si>
  <si>
    <t>6100012076</t>
  </si>
  <si>
    <t>Строительство ВЛ-10 кВ от ВЛ-10 кВ №24 ПС "Заварухино", КТП-10/0,4 кВ, ЛЭП-0,4 кВ, Челябинская область, Сосновский район, вблизи д.Новое Поле</t>
  </si>
  <si>
    <t>6100007467
6100007468
6100007472
6100007481</t>
  </si>
  <si>
    <t>01.09.2011
01.09.2011
01.09.2011
06.09.2011</t>
  </si>
  <si>
    <t>Жумашев К.А.
Дедов В.Н.
Свиденко К.Ю.
Фефелова Т.А.</t>
  </si>
  <si>
    <t>Строительство ВЛ-10 кВ от ВЛ-10 кВ №1  ПС "Смолино-тяга", КТП-10/0,4 кВ, ЛЭП-0,4 кВ, Челябинская область, Сосновский район, п.Саргазы</t>
  </si>
  <si>
    <t>6100009000
6100008988
6100008989
6100008986</t>
  </si>
  <si>
    <t>Богданова Ж.В.
Вильгаук О.В.
Курова Т.В.
Простнева Л.А.</t>
  </si>
  <si>
    <t>Строительство ВЛ-10 кВ от ВЛ-10 кВ №9  ПС "Кременкуль", КТП-10/0,4 кВ, ЛЭП-0,4 кВ, Челябинская область, Сосновский район, вблизи д.Малиновка</t>
  </si>
  <si>
    <t>6100008288
6100008530</t>
  </si>
  <si>
    <t>11.11.2011
30.11.2011</t>
  </si>
  <si>
    <t>ООО "Независимость"</t>
  </si>
  <si>
    <t>Строительство ВЛ-10 кВ от ВЛ-10 кВ №6  ПС "Муслюмово", КТП-10/0,4 кВ, ЛЭП-0,4 кВ, Челябинская область, Сосновский район, д.Султаева</t>
  </si>
  <si>
    <t>6100008514</t>
  </si>
  <si>
    <t>Камалова З.Г.</t>
  </si>
  <si>
    <t>Строительство ВЛ-10 кВ от ВЛ-10 кВ №13 ПС "Полевая", ТП-10/0,4 кВ, ЛЭП-0,4 кВ, Челябинская область, Сосновский район, вблизи п.Прудный</t>
  </si>
  <si>
    <t>6100008807</t>
  </si>
  <si>
    <t>Белкин А.В.</t>
  </si>
  <si>
    <t>Строительство ВЛ-10 кВ от ВЛ-10 кВ №16 ПС "Есаулка",  ТП-10/0,4 кВ, ЛЭП-0,4 кВ, ШУРЭ, Челябинская область, Сосновский район, вблизи д.Касарги</t>
  </si>
  <si>
    <t>6100013153
6100013154</t>
  </si>
  <si>
    <t>01.10.2012
04.04.2012</t>
  </si>
  <si>
    <t>Строительство ВЛ-10 кВ от ВЛ-10 кВ №13 ПС "Харлуши", КТП-10/0,4 кВ, ЛЭП-0,4 кВ, ШУРЭ, Челябинская область, Сосновский район, д.Алишево</t>
  </si>
  <si>
    <t>6100009929</t>
  </si>
  <si>
    <t>Кучукова З.Н.</t>
  </si>
  <si>
    <t>Строительство ВЛ-10 кВ от ВЛ-10 кВ №9 ПС "Кременкуль", КТП-10/0,4 кВ, ЛЭП-0,4 кВ, ШУРЭ, Челябинская область, Сосновский район, п.Садовый</t>
  </si>
  <si>
    <t>6100010358</t>
  </si>
  <si>
    <t>Черыкаев А.П.</t>
  </si>
  <si>
    <t>Строительство ВЛ-10 кВ от ВЛ-10 кВ №17  ПС "Харлуши", КТП-10/0,4 кВ, ЛЭП-0,4 кВ, ШУРЭ, Челябинская область, Сосновский район, вблизи с.Б.харлуши</t>
  </si>
  <si>
    <t>6100009893</t>
  </si>
  <si>
    <t>Барабышев М.А.
Бздюлев И.Ю.</t>
  </si>
  <si>
    <t>Строительство ВЛ-10 кВ от ВЛ-10 кВ №1  ПС "Долгая", КТП-10/0,4 кВ, ЛЭП-0,4 кВ, ШУРЭ, Челябинская область, Сосновский район, с.Долгодеревенское</t>
  </si>
  <si>
    <t>6100009883</t>
  </si>
  <si>
    <t>Губанов Ф.Г.</t>
  </si>
  <si>
    <t>6100009348</t>
  </si>
  <si>
    <t>Громакова Е.В.</t>
  </si>
  <si>
    <t>Строительство ВЛ-10 кВ от ВЛ-10 кВ №6  ПС "Тюбук", КТП-10/0,4 кВ, ЛЭП-0,4 кВ, ШУРЭ, Челябинская область, Сосновский район, п.Красное Поле</t>
  </si>
  <si>
    <t>6100009911</t>
  </si>
  <si>
    <t>Тузилова М.С.</t>
  </si>
  <si>
    <t>Строительство ВЛ-10 кВ от ВЛ-10 кВ №17  ПС "Харлуши", КТП-10/0,4 кВ, ЛЭП-0,4 кВ, ШУРЭ, Челябинская область, Сосновский район, д.Мамаева</t>
  </si>
  <si>
    <t>6100009629</t>
  </si>
  <si>
    <t>Кучукова Р.И.</t>
  </si>
  <si>
    <t>Строительство ВЛ-10 кВ от ВЛ-10 кВ №9 ПС "Кременкуль" 110/10 кВ, КТП-10/0,4 кВ, ЛЭП-0,4 кВ, Челябинская область, Сосновский район, п.Садовый</t>
  </si>
  <si>
    <t>6100003362
6100003361
6100003365
6100003363
6100003668
6100003364
6100003632
6100003633
6100002927
6100003199
6100003233
6100003088
6100004098
6100003751
6100004530
6100003736</t>
  </si>
  <si>
    <t>17.09.2010
17.09.2010
17.09.2010
17.09.2010
07.10.2010
17.09.2010
24.09.2010
24.09.2010
07.07.2010
12.08.2010
09.09.2010
09.08.2010
19.11.2010
12.10.2010
22.12.2010
11.10.2010</t>
  </si>
  <si>
    <t>Смышляев А.А.
Куланова Т.Н.
Титов В.Ф.
Бекишев В.Н.
Морозов О.Н.
Романов О.А.
Дернова Л.В.
Рыжаев М.Г.
Пивоваров С.С.
Маткин Ю.Л.
Рязанов А.В.
Варышева О.Ю.
Щелканов В.А.
Шагаутдинов В.М.
Хибатулина Ф.Ш.
Степкин Д.Д.</t>
  </si>
  <si>
    <t>Строительство ВЛ-10 кВ от ВЛ-10 кВ №10 ПС «Баландино», КТП-10/0,4 кВ, ЛЭП-0,4 кВ, Челябинская область, Сосновский район, с. Долгодеревенское</t>
  </si>
  <si>
    <t>6100005440</t>
  </si>
  <si>
    <t>Багдасарян С.Я.</t>
  </si>
  <si>
    <t>Строительство ВЛ-10 кВ от ВЛ-10 кВ №10  ПС "Есаулка", КТП-10/0,4 кВ, ЛЭП-0,4 кВ, Челябинская область, Сосновский район, п.Мирный</t>
  </si>
  <si>
    <t>6100009661</t>
  </si>
  <si>
    <t>Копылов А.А.</t>
  </si>
  <si>
    <t>Строительство ВЛ-10 кВ от ВЛ-10 кВ №6  ПС "Томино", КТП-10/0,4 кВ, ЛЭП-0,4 кВ, Челябинская область, Сосновский район, п.Томино</t>
  </si>
  <si>
    <t>6100009231</t>
  </si>
  <si>
    <t>Самохин М.В.</t>
  </si>
  <si>
    <t>Строительство ВЛ-10 кВ от ВЛ-10 кВ № 9 ПС "Кременкуль", КТП-10/0,4 кВ, ЛЭП-0,4 кВ, Челябинская область, Сосновский район, п.Садовый</t>
  </si>
  <si>
    <t>2010-0546</t>
  </si>
  <si>
    <t>Гарипов В.З.</t>
  </si>
  <si>
    <t>Строительство ВЛ-10 кВ от ВЛ-10 кВ №1  ПС "Баландино", КТП-10/0,4 кВ, ЛЭП-0,4 кВ, Челябинская область, Сосновский район вблизи с.Большое Баландино</t>
  </si>
  <si>
    <t>6100008453</t>
  </si>
  <si>
    <t>Бикбаторова Ю.В.</t>
  </si>
  <si>
    <t>Строительство ВЛ-10 кВ от ВЛ-10 кВ №10  ПС "Баландино", КТП-10/0,4 кВ, ЛЭП-0,4 кВ, Челябинская область, Сосновский район, с.Долгодеревенское</t>
  </si>
  <si>
    <t>6100007632
6100008883
6100008742</t>
  </si>
  <si>
    <t>14.09.2011
28.12.2011
15.12.2011</t>
  </si>
  <si>
    <t>Апкаримов А.В.
Волкова Э.Н.
Новичихина А.В.</t>
  </si>
  <si>
    <t>Строительство ВЛ-6 кВ от ВЛ-6 кВ №12  ПС "Баландино", КТП-6/0,4 кВ, ЛЭП-0,4 кВ, Челябинская область, Сосновский район, п.Солнечный</t>
  </si>
  <si>
    <t>6100008459
6100008510</t>
  </si>
  <si>
    <t>28.11.2011
30.11.2011</t>
  </si>
  <si>
    <t>Щеркин Е.В.
Козыренко А.П.</t>
  </si>
  <si>
    <t>Строительство ВЛ-6 кВ от ВЛ-6 кВ №6  ПС "Полетаево-тяга", КТП-6/0,4 кВ, ЛЭП-0,4 кВ, Челябинская область, Сосновский район, п.Новотроицкий</t>
  </si>
  <si>
    <t>6100008594
6100008600
6100008601
6100008592
6100008591</t>
  </si>
  <si>
    <t>Краутер С.В.
Трифонов В.В.
Буркова С.А.
Трифонов В.В.
Трифонов В.В.</t>
  </si>
  <si>
    <t>6100007657</t>
  </si>
  <si>
    <t>Фазылов Р.К.</t>
  </si>
  <si>
    <t>Строительство ВЛ-10 кВ от ВЛ-10 кВ №24  ПС "Заварухино", КТП-10/0,4 кВ, ЛЭП-0,4 кВ, Челябинская область, Сосновский район, вблизи д.Казанцево</t>
  </si>
  <si>
    <t>6100007740</t>
  </si>
  <si>
    <t>Литвинова В.В.</t>
  </si>
  <si>
    <t>Строительство ВЛ-10 кВ от ВЛ-10 кВ №4  ПС "Алишево", КТП-10/0,4 кВ, ЛЭП-0,4 кВ, Челябинская область, Сосновский район, п.Трубный</t>
  </si>
  <si>
    <t>6100008844</t>
  </si>
  <si>
    <t>Сопельцев А.М.</t>
  </si>
  <si>
    <t>Строительство ЛЭП-0,4 кВ, Челябинская область, Сосновский район, п.Севеврный</t>
  </si>
  <si>
    <t>6100008765
6100008797</t>
  </si>
  <si>
    <t>21.12.2011
26.12.2011</t>
  </si>
  <si>
    <t>Бондаренко Э.Р.
Молостова М.Н.</t>
  </si>
  <si>
    <t>Строительство ВЛ-10 кВ от ВЛ-10 кВ №13  ПС "Есаулка", КТП-10/0,4 кВ, ЛЭП-0,4 кВ, Челябинская область, Сосновский район, п.Есаулка</t>
  </si>
  <si>
    <t>6100009102</t>
  </si>
  <si>
    <t>Трофимова Л.М.</t>
  </si>
  <si>
    <t>Строительство ВЛ-10 кВ от ВЛ-10 кВ №13  ПС "Харлуши", КТП-10/0,4 кВ, ЛЭП-0,4 кВ, Челябинская область, Сосновский район, вблизи д.Алишево</t>
  </si>
  <si>
    <t>6100008520</t>
  </si>
  <si>
    <t>Саедгалин Ф.Ф.</t>
  </si>
  <si>
    <t>Строительство ВЛ-10 кВ от ВЛ-10 кВ №10  ПС "Баландино", КТП-10/0,4 кВ, ЛЭП-0,4 кВ, Челябинская область, Сосновский район, вблизи д.Шигаево</t>
  </si>
  <si>
    <t>6100008901
6100008864
6100008911
6100008947
6100009106
6100009097
6100009105
6100009142</t>
  </si>
  <si>
    <t>27.12.2011
27.12.2011
27.12.2011
27.12.2011
06.02.2012
06.02.2012
06.02.2012
10.02.2012</t>
  </si>
  <si>
    <t>Азархина А.И.
Азархин И.М.
Азархин С.М.
Азархина А.И.
Черкашина Е.В.
Черкашина Е.В.
Черкашина Е.В.
Казанцев Д.Ю.</t>
  </si>
  <si>
    <t>Строительство ВЛ-10 кВ от ВЛ-10 кВ №13  ПС "Харлуши", КТП-10/0,4 кВ, ЛЭП-0,4 кВ, Челябинская область, Сосновский район, д.Алишева</t>
  </si>
  <si>
    <t>6100009174</t>
  </si>
  <si>
    <t>Тагиров Т.Ф.</t>
  </si>
  <si>
    <t>Строительство ВЛ-10 кВ от ВЛ-10 кВ №17  ПС "Харлуши", КТП-10/0,4 кВ, ЛЭП-0,4 кВ, Челябинская область, Сосновский район, д.Мамаева</t>
  </si>
  <si>
    <t>6100008502</t>
  </si>
  <si>
    <t>Трякшина Н.В.
Трякшин М.Н.</t>
  </si>
  <si>
    <t>Строительство ВЛ-6 кВ от ВЛ-6 кВ №11 ПС "Синеглазово", КТП-6/0,4 кВ, ЛЭП-0,4 кВ, ШУРЭ, Челябинская область, Сосновский район, с.Вознесенка</t>
  </si>
  <si>
    <t>6100010318</t>
  </si>
  <si>
    <t>Пеунов А.В.</t>
  </si>
  <si>
    <t>6100009100</t>
  </si>
  <si>
    <t>Андреевских А.Н.</t>
  </si>
  <si>
    <t>6100007727
6100007730
6100008596
6100008584
6100008585
6100008586</t>
  </si>
  <si>
    <t>22.09.2011
23.09.2011
07.12.2011
07.12.2011
07.12.2011
07.12.2011</t>
  </si>
  <si>
    <t>Журавлев Е.А.
Худякова Н.Л.
Космацкий И.О.
Кругляк О.Ю.
Ротанов А.Ф.
Сысоева И.В.</t>
  </si>
  <si>
    <t>Строительство ВЛ-10 кВ от ВЛ-10 кВ №24 ПС "Заварухино", КТП-10/0,4 кВ, ЛЭП-0,4 кВ, ШУРЭ, Челябинская область, Сосновский район, д.Казанцево</t>
  </si>
  <si>
    <t>6100011053</t>
  </si>
  <si>
    <t>Володин И.А.</t>
  </si>
  <si>
    <t>Строительство ВЛ-10 кВ от ВЛ-10 кВ №4 ПС "Кременкуль", КТП-10/0,4 кВ, ЛЭП-0,4 кВ, ШУРЭ, Челябинская область, Сосновский район, с.Кременкуль</t>
  </si>
  <si>
    <t>6100011677
6100011661
6100011676
6100011678</t>
  </si>
  <si>
    <t>Антонов П.А.
Армянинов В.А.
Ермолина Л.А.
Ушаков А.А.</t>
  </si>
  <si>
    <t>6100007930</t>
  </si>
  <si>
    <t>Бабанова О.Т.</t>
  </si>
  <si>
    <t>Строительство ВЛ-10 кВ №11 ПСБаландино, ТП-10/0,4 кв, ЛЭП-0,4 кВ, с.Б. Баландино</t>
  </si>
  <si>
    <t xml:space="preserve"> 06.07.2011</t>
  </si>
  <si>
    <t>Панарин С.А.</t>
  </si>
  <si>
    <t>Строительство ВЛ 10кВ № 6 ПС Харлуши, КТП, ЛЭП 0,4кВ, с.Кайгородово</t>
  </si>
  <si>
    <t>6100007817
6100007826
6100008273
6100008268</t>
  </si>
  <si>
    <t>27.09.2011
27.09.2011
10.11.2011
10.11.2011</t>
  </si>
  <si>
    <t>Оганесян С.Ц.
Критцкая И.С.
Третьяков С.А.
Пальнов А.В.</t>
  </si>
  <si>
    <t>Строительство ВЛ-10 кВ №4 ПС Бутаки, ТП-10/0,4 кв, ЛЭП-0,4 кВ, п.Смолино</t>
  </si>
  <si>
    <t xml:space="preserve">6100007092
6100007079
6100007090
6100007091
6100007089 </t>
  </si>
  <si>
    <t>Парфенов В.М.
Таланцев Е.В.
Соломанин С.В.
Сидорочкина Е.В.
Сексясов К.В.</t>
  </si>
  <si>
    <t xml:space="preserve">Строительство ВЛ-10 кВ от ВЛ-10 кВ №1 ПС "Шершни", КТП-10/0,4 кВ, ЛЭП-0,4 кВ  Сосновский район, п.Вавиловец </t>
  </si>
  <si>
    <t xml:space="preserve">Строительство ВЛ-10 кВ от ВЛ-10 кВ №7 ПС "Кременкуль", ТП-40 кВА с трансформатором мощностью 25 кВА, ЛЭП-0,4 кВ, Сосновский район, с.Кременкуль </t>
  </si>
  <si>
    <t>Маркова М.В., 
Марков О.В.</t>
  </si>
  <si>
    <t>Строительство ВЛ-10 кВ от ВЛ-10 кВ №6 ПС "Заварухино", ТП-40 кВА с трансформатором мощностью 25 кВА, ЛЭП-0,4 кВ,  Сосновский район, д.Новое поле</t>
  </si>
  <si>
    <t xml:space="preserve">6100005354 
6100005357 </t>
  </si>
  <si>
    <t>Савин В.Н.
Шалгина Т.И.</t>
  </si>
  <si>
    <t xml:space="preserve">Строительство ВЛ-10 кВ от ВЛ-10 кВ №13 ПС "Есаулка", ТП-40 кВА, с трансформатором  25 кВА, ЛЭП-0,4 кВ, Сосновский район, п.Есаулка </t>
  </si>
  <si>
    <t xml:space="preserve">6100005522 
6100005500 </t>
  </si>
  <si>
    <t>Хуцишвили Р.Т.
Попков А.Н.</t>
  </si>
  <si>
    <t>Строительство ВЛ-10 кВ от ВЛ-10 кВ №3 ПС "Смолино-тяга", ТП-40 кВА, с трансформатором мощностью 40 кВА, ЛЭП-0,4 кВ, Сосновский район, СНТ "Юбилейный"</t>
  </si>
  <si>
    <t xml:space="preserve">6100005577 
6100005546 
6100005578 
6100005628 </t>
  </si>
  <si>
    <t xml:space="preserve"> 03.05.2011
28.04.2011
03.05.2011
 12.05.2011</t>
  </si>
  <si>
    <t>Величкин Е.М.
Челяков И.Л.
Мысляев В.С.
Панова Т.К.</t>
  </si>
  <si>
    <t>2010-1013</t>
  </si>
  <si>
    <t>ОАО Орден Трудового Красного Знамени "Племенной завод "Россия"</t>
  </si>
  <si>
    <t>Строительство ВЛ 10кВ № 13 ПС Полевая, ЛЭП 0,4кВ п.Прудный, ТП 10/0,4кВ п.Прудный</t>
  </si>
  <si>
    <t>Хакимов Ф.Ф.</t>
  </si>
  <si>
    <t>Строительство ЛЭП-0,4 кВ, Челябинская область, Сосновский район, п.Есаулка</t>
  </si>
  <si>
    <t>6100005841</t>
  </si>
  <si>
    <t>Юдин А.В.</t>
  </si>
  <si>
    <t>Строительство ЛЭП-0,4 кВ, Челябинская область, Сосновский район, п.Томинский</t>
  </si>
  <si>
    <t>6100008119</t>
  </si>
  <si>
    <t>Панов Е.В.</t>
  </si>
  <si>
    <t>Строительство ЛЭП-0,4 кВ от ТП-1428, Челябинская область, Сосновский район, жилая застройка Вавиловец - 2</t>
  </si>
  <si>
    <t>6100009046</t>
  </si>
  <si>
    <t>Кузьмичева Н.С.</t>
  </si>
  <si>
    <t>Строительство ЛЭП-0,4 кВ, Челябинская область, Сосновский район, жилая застройка "Вавиловец"</t>
  </si>
  <si>
    <t>6100008850</t>
  </si>
  <si>
    <t>Шапошник М.В.</t>
  </si>
  <si>
    <t>Строительство ЛЭП-0,4 кВ, Челябинская область, Сосновский район, п.Саргазы</t>
  </si>
  <si>
    <t>6100008987</t>
  </si>
  <si>
    <t>Крук Т.В.</t>
  </si>
  <si>
    <t>Строительство ЛЭП-0,4 кВ от ТП-1245, Челябинская область, Сосновский район, п.Томинский</t>
  </si>
  <si>
    <t>6100008897</t>
  </si>
  <si>
    <t xml:space="preserve">Администрация Томинского сельского поселения </t>
  </si>
  <si>
    <t>Строительство ЛЭП-0,4 кВ от ТП-1114, Челябинская область, сосновский район, д.Мамаева</t>
  </si>
  <si>
    <t>6100007324
6100007325
6100007336</t>
  </si>
  <si>
    <t>24.08.2011
24.08.2011
01.09.2011</t>
  </si>
  <si>
    <t>Кучукова А.И.
Галин Ф.Ф.
Султанова Ш.Н.</t>
  </si>
  <si>
    <t>Строительство ЛЭП-0,4 кВ от ТП-1310, Челябинская область, Сосновский район, с.Кременкуль</t>
  </si>
  <si>
    <t>6100008197</t>
  </si>
  <si>
    <t>Умарова Ш.Г.</t>
  </si>
  <si>
    <t>Строительство ЛЭП-0,4 кВ от ТП-246, Челябинская область, Сосновский район, д.Трифоново</t>
  </si>
  <si>
    <t>6100008706
6100008707</t>
  </si>
  <si>
    <t>Назарова О.В.</t>
  </si>
  <si>
    <t>Строительство ЛЭП-0,4 кВ от ТП-1549, Челябинская область, Сосновский район, д.Новое Поле</t>
  </si>
  <si>
    <t>6100007626</t>
  </si>
  <si>
    <t>Роенко А.В.</t>
  </si>
  <si>
    <t>Строительство ЛЭП-0,4 кВ, Челябинская область, Сосновский район, д.Новое Поле</t>
  </si>
  <si>
    <t>6100007630
6100007622
6100007718</t>
  </si>
  <si>
    <t>14.09.2011
12.09.2011
22.09.2011</t>
  </si>
  <si>
    <t>Совяк О.Н.
Глазунова Е.А.
Елсуков Г.Н.</t>
  </si>
  <si>
    <t>6100007743</t>
  </si>
  <si>
    <t>Петров П.П.</t>
  </si>
  <si>
    <t>Строительство ЛЭП-0,4 кВ от ТП-1428, Челябинская область, Сосновский район, жилая застройка "Интернационалист"</t>
  </si>
  <si>
    <t>6100009055</t>
  </si>
  <si>
    <t>Ростиславина Е.С.</t>
  </si>
  <si>
    <t>Строительство ЛЭП-0,4 кВ, Челябинская область, Сосновский район, п.Прудный</t>
  </si>
  <si>
    <t>6100008820</t>
  </si>
  <si>
    <t>Волков М.С.</t>
  </si>
  <si>
    <t>Строительство ЛЭП-0,4 кВ от ТП-10/0,4 кВ №1488, Челябинская область, Сосновский район, п.Саргазы</t>
  </si>
  <si>
    <t>6100008033</t>
  </si>
  <si>
    <t>Егер Н.В.</t>
  </si>
  <si>
    <t>Строительство ЛЭП-0,4 кВ, ШУРЭ, Челябинская область, Сосновский район, с.Долгодеревенский</t>
  </si>
  <si>
    <t>6100009265
6100009264</t>
  </si>
  <si>
    <t>Панин Е.С.
Панин Н.С.</t>
  </si>
  <si>
    <t>6100012953</t>
  </si>
  <si>
    <t>Картель А.Я.</t>
  </si>
  <si>
    <t>6100012769</t>
  </si>
  <si>
    <t>Сорокин А.С.</t>
  </si>
  <si>
    <t>Строительство ЛЭП-0,4 кВ, ШУРЭ, Челябинская область, Сосновский район, д.Мамаева</t>
  </si>
  <si>
    <t>6100012737</t>
  </si>
  <si>
    <t>Строительство ЛЭП-0,4 кВ, ШУРЭ, Челябинская область, Сосновский район, д.Новое Поле</t>
  </si>
  <si>
    <t>6100012475
6100012687
6100012685
6100013217
6100013605
6100013603</t>
  </si>
  <si>
    <t>04.09.2012
12.09.2012
12.09.2012
12.10.2012
06.11.2012
06.11.2012</t>
  </si>
  <si>
    <t>Балюк А.В.
Каримова Е.Г.
Ланге Л.А.
Леппик Н.Х.
Смирнова Н.Н.
Шерстюк Е.Н.</t>
  </si>
  <si>
    <t>6100012476</t>
  </si>
  <si>
    <t>Юсупов И.Ф.</t>
  </si>
  <si>
    <t>Строительство ЛЭП-0,4 кВ, ШУРЭ, Челябинская область, Сосновский район, вблизи д.Алишева</t>
  </si>
  <si>
    <t>6100012655</t>
  </si>
  <si>
    <t>Кутлузаманова А.И.</t>
  </si>
  <si>
    <t>6100013378</t>
  </si>
  <si>
    <t>Муфазалова Л.Г.</t>
  </si>
  <si>
    <t>Строительство ЛЭП-0,4 кВ, ШУРЭ, Челябинская область, Сосновский район, д.Полетаево</t>
  </si>
  <si>
    <t>6100013126</t>
  </si>
  <si>
    <t>Дремина Н.В.</t>
  </si>
  <si>
    <t>Строительство ЛЭП-0,4 кВ, ШУРЭ, Челябинская область, Сосновский район, д.Ключи</t>
  </si>
  <si>
    <t>6100013227
6100013280</t>
  </si>
  <si>
    <t>12.10.2012
16.10.2012</t>
  </si>
  <si>
    <t>Насырова Е.В.
Андреевских Е.А.</t>
  </si>
  <si>
    <t>6100013379</t>
  </si>
  <si>
    <t>Закирова Р.Г.</t>
  </si>
  <si>
    <t>Строительство ЛЭП-0,4 кВ, ШУРЭ, Челябинская область, Сосновский район, п.Вавиловец</t>
  </si>
  <si>
    <t>6100013625
6100013624</t>
  </si>
  <si>
    <t>Нагаев В.М.
Березняк А.С.</t>
  </si>
  <si>
    <t>Строительство ЛЭП-0,4 кВ, ШУРЭ, Челябинская область, Сосновский район, жилая застройка Вавиловец-2</t>
  </si>
  <si>
    <t>6100013506</t>
  </si>
  <si>
    <t>Ефремов Д.В.</t>
  </si>
  <si>
    <t>Строительство ЛЭП-0,4 кВ, ШУРЭ, Челябинская область, Сосновский район п.Западный</t>
  </si>
  <si>
    <t>6100013591</t>
  </si>
  <si>
    <t>6100012203</t>
  </si>
  <si>
    <t>Толипов Р.М.</t>
  </si>
  <si>
    <t>Строительство ЛЭП-0,4 кВ, ШУРЭ, Челябинская область, Сосновский район, д.Бутаки</t>
  </si>
  <si>
    <t>6100012463
6100012462</t>
  </si>
  <si>
    <t>Куликов А.В.
Куликов В.Н.</t>
  </si>
  <si>
    <t>6100012656
6100012652</t>
  </si>
  <si>
    <t>Шалатонова М.С.
Печенкина Л.Д.</t>
  </si>
  <si>
    <t>6100011553</t>
  </si>
  <si>
    <t>Бунькова З.М.</t>
  </si>
  <si>
    <t>6100012181</t>
  </si>
  <si>
    <t>Кем С.А.</t>
  </si>
  <si>
    <t>Строительство ЛЭП-0,4 кВ, ШУРЭ, Челябинская область, Сосновский район, вблизи п.Трубный</t>
  </si>
  <si>
    <t>6100012207
6100012204</t>
  </si>
  <si>
    <t>Степанов В.С.</t>
  </si>
  <si>
    <t>Строительство ЛЭП-0,4 кВ, ШУРЭ, Челябинская область, Сосновский район, п.Мирный</t>
  </si>
  <si>
    <t>6100012630</t>
  </si>
  <si>
    <t>Григорьев А.А.</t>
  </si>
  <si>
    <t>6100012410</t>
  </si>
  <si>
    <t>Кузьмина И.А.
Кузьмина Ф.Ф.</t>
  </si>
  <si>
    <t>6100012654</t>
  </si>
  <si>
    <t>Литвиц А.П.
Литвиц Н.А.</t>
  </si>
  <si>
    <t>Строительство ЛЭП-0,4 кВ, ШУРЭ, Челябинская область, Сосновский район, п.Западный</t>
  </si>
  <si>
    <t>6100012617
6100012711
6100012724
6100013611</t>
  </si>
  <si>
    <t>07.09.2012
13.09.2012
13.09.2012
06.11.2012</t>
  </si>
  <si>
    <t>Захаров А.Г.
Перескоков А.К.
Перескоков А.К.
Окороков И.В.</t>
  </si>
  <si>
    <t>Строительство ЛЭП-0,4 кВ, ШУРЭ, Челябинская область, Сосновский район, д.Заварухино</t>
  </si>
  <si>
    <t>6100012646</t>
  </si>
  <si>
    <t>Петрова О.Н.</t>
  </si>
  <si>
    <t>6100012610</t>
  </si>
  <si>
    <t>Пирогова М.Ю.</t>
  </si>
  <si>
    <t>Строительство ЛЭП-0,4 кВ, ШУРЭ, Челябинская область, Сосновский район, п.Есаульский</t>
  </si>
  <si>
    <t>6100012172
6100012628</t>
  </si>
  <si>
    <t>21.08.2012
04.09.2012</t>
  </si>
  <si>
    <t>Щукина М.В.
Коркин А.В.</t>
  </si>
  <si>
    <t>6100012827</t>
  </si>
  <si>
    <t>Ярховская Н.А.</t>
  </si>
  <si>
    <t>Строительство ЛЭП-0,4 кВ, ШУРЭ, Челябинская область, Сосновский район, п.Смолино</t>
  </si>
  <si>
    <t>6100012914
6100012915
6100012918</t>
  </si>
  <si>
    <t>Кирдяшкина А.И.
Кравчук И.Е.
Крапивко В.Г.</t>
  </si>
  <si>
    <t>6100013172</t>
  </si>
  <si>
    <t>Газизов Д.Р.</t>
  </si>
  <si>
    <t>Строительство ЛЭП-0,4 кВ, ШУРЭ, Челябинская область, Сосновский район, п.Кременкуль</t>
  </si>
  <si>
    <t>6100013131</t>
  </si>
  <si>
    <t>Климов В.П.</t>
  </si>
  <si>
    <t>6100013123</t>
  </si>
  <si>
    <t>Яковлев Н.А.</t>
  </si>
  <si>
    <t>Строительство ЛЭП-0,4 кВ, ШУРЭ, Челябинская область, Сосновский район, д.Осиновка</t>
  </si>
  <si>
    <t>6100012806</t>
  </si>
  <si>
    <t>Иксанов В.А.</t>
  </si>
  <si>
    <t>6100012612
6100012733</t>
  </si>
  <si>
    <t>04.09.2012
13.09.2012</t>
  </si>
  <si>
    <t>Маковеева В.И.
Курманова В.П.</t>
  </si>
  <si>
    <t>6100012359</t>
  </si>
  <si>
    <t>Карчалова Г.Н.</t>
  </si>
  <si>
    <t>Строительство ЛЭП-0,4 кВ, Челябинская область, Сосновский район, д.Казанцево</t>
  </si>
  <si>
    <t>6100010486</t>
  </si>
  <si>
    <t>Крохина О.В.
Крохина Е.В.
Крохин Д.В.</t>
  </si>
  <si>
    <t>6100012738</t>
  </si>
  <si>
    <t>Шабанов Д.Ю.</t>
  </si>
  <si>
    <t>6100012736</t>
  </si>
  <si>
    <t>Верзакова Ф.И.</t>
  </si>
  <si>
    <t>Строительство ЛЭП-0,4 кВ, ШУРЭ, Челябинская область, Сосновский район, п.Садовый</t>
  </si>
  <si>
    <t>6100013179</t>
  </si>
  <si>
    <t>Спирин С.В.</t>
  </si>
  <si>
    <t>Строительство ЛЭП-0,4 кВ, ШУРЭ, Челябинская область, Сосновский район, д.Малиновка</t>
  </si>
  <si>
    <t>6100012943</t>
  </si>
  <si>
    <t>Бондаренко С.Л.</t>
  </si>
  <si>
    <t>6100013049</t>
  </si>
  <si>
    <t>Бардалян Р.Ж.</t>
  </si>
  <si>
    <t>6100013283</t>
  </si>
  <si>
    <t>Подзимков Д.Ю.</t>
  </si>
  <si>
    <t>6100013202
6100013203</t>
  </si>
  <si>
    <t>6100013247</t>
  </si>
  <si>
    <t>Поповникова М.Г.</t>
  </si>
  <si>
    <t>6100013235</t>
  </si>
  <si>
    <t>Цыпышева О.Г.</t>
  </si>
  <si>
    <t>6100013215</t>
  </si>
  <si>
    <t>Орт Н.Э.</t>
  </si>
  <si>
    <t>6100013171</t>
  </si>
  <si>
    <t>Барбышева Е.Н.</t>
  </si>
  <si>
    <t>6100012032</t>
  </si>
  <si>
    <t>Беспалов П.Н.</t>
  </si>
  <si>
    <t>Строительство ЛЭП-0,4 кВ, ШУРЭ, Челябинская область, Сосновский район, с.большие Харлуши</t>
  </si>
  <si>
    <t>6100011665
6100012486</t>
  </si>
  <si>
    <t>20.07.2012
30.08.2012</t>
  </si>
  <si>
    <t>Семенова С.В.
Костырина В.В.</t>
  </si>
  <si>
    <t>Строительство ЛЭП-0,4 кВ, ШУРЭ, Челябинская область, Сосновский район, с.Архангельское</t>
  </si>
  <si>
    <t>6100011488</t>
  </si>
  <si>
    <t>Барбышева Л.А.</t>
  </si>
  <si>
    <t>6100012175
6100012174</t>
  </si>
  <si>
    <t>Михайлова О.Ю.</t>
  </si>
  <si>
    <t>6100012134</t>
  </si>
  <si>
    <t>Ревкова Т.А.</t>
  </si>
  <si>
    <t>Строительство ЛЭП-0,4 кВ, ШУРЭ, Челябинская область, Сосновский район, п.Полетаево</t>
  </si>
  <si>
    <t>6100012159</t>
  </si>
  <si>
    <t>Горских А.В.</t>
  </si>
  <si>
    <t>6100011787</t>
  </si>
  <si>
    <t>Мешков А.А.</t>
  </si>
  <si>
    <t>6100011978</t>
  </si>
  <si>
    <t>Свидерская В.В.</t>
  </si>
  <si>
    <t>6100011942</t>
  </si>
  <si>
    <t>Бурнатова И.Н.</t>
  </si>
  <si>
    <t>6100012383</t>
  </si>
  <si>
    <t>Павельев М.А.</t>
  </si>
  <si>
    <t>6100012435</t>
  </si>
  <si>
    <t>Кривцов В.Г.</t>
  </si>
  <si>
    <t>6100011504
6100011680
6100013245</t>
  </si>
  <si>
    <t>12.07.2012
20.07.2012
12.10.2012</t>
  </si>
  <si>
    <t>Кузнецов В.И.
Гончаров В.Н.
Ковтун А.В.</t>
  </si>
  <si>
    <t>6100012461</t>
  </si>
  <si>
    <t>Строительство ЛЭП-0,4 кВ, ШУРЭ, Челябинская область, Сосновский район, п.Северный</t>
  </si>
  <si>
    <t>6100012418</t>
  </si>
  <si>
    <t>6100012586
6100012739</t>
  </si>
  <si>
    <t>30.08.2012
13.09.2012</t>
  </si>
  <si>
    <t>Минеев А.Н.
Мисник В.М.</t>
  </si>
  <si>
    <t>6100010369</t>
  </si>
  <si>
    <t>Ившина Т.Ю.</t>
  </si>
  <si>
    <t>Строительство ЛЭП-0,4 кВ, ШУРЭ, Челябинская область, Сосновский район, п.Новотроицкий</t>
  </si>
  <si>
    <t>6100010425
6100010420
6100012182</t>
  </si>
  <si>
    <t>02.05.2012
02.05.2012
21.08.2012</t>
  </si>
  <si>
    <t>Храмцова О.В.
Видинеева М.Н.
Платнова М.В.</t>
  </si>
  <si>
    <t>6100010234</t>
  </si>
  <si>
    <t>Николаенко Н.М.
Вильгельм Я.В.</t>
  </si>
  <si>
    <t>Строительство ЛЭП-0,4 кВ, ШУРЭ, Челябинская область, Сосновский район, вблизи д.Таловка</t>
  </si>
  <si>
    <t>6100009553
6100010424</t>
  </si>
  <si>
    <t>14.03.2012
02.05.2012</t>
  </si>
  <si>
    <t>Гамов В.В.
Попова В.В.</t>
  </si>
  <si>
    <t>6100010428</t>
  </si>
  <si>
    <t>Плеханова Е.М.</t>
  </si>
  <si>
    <t>6100010774</t>
  </si>
  <si>
    <t>Каюмова И.Д.</t>
  </si>
  <si>
    <t>Строительство ЛЭП-0,4 кВ, ШУРЭ, Челябинская область, Сосновский район, вблизи д.Новое Поле</t>
  </si>
  <si>
    <t>6100010537</t>
  </si>
  <si>
    <t>Ворошнина О.И.</t>
  </si>
  <si>
    <t>6100010586
6100011218
6100011187
6100011186
6100011345</t>
  </si>
  <si>
    <t>21.05.2012
18.06.2012
18.06.2012
18.06.2012
27.06.2012</t>
  </si>
  <si>
    <t>Трухина Е.Л.
Логинова Л.И.
Логинова Л.И.
Пузанова И.Е.
Бычкова И.В.</t>
  </si>
  <si>
    <t>6100010540</t>
  </si>
  <si>
    <t>Устьянцев А.А.</t>
  </si>
  <si>
    <t>6100010602</t>
  </si>
  <si>
    <t>Аюпов И.Т.</t>
  </si>
  <si>
    <t>6100010252</t>
  </si>
  <si>
    <t>Гильфанова А.И.</t>
  </si>
  <si>
    <t>6100011423
6100011630</t>
  </si>
  <si>
    <t>05.07.2012
20.07.2012</t>
  </si>
  <si>
    <t>Рахимова А.З.
Солоха А.И.</t>
  </si>
  <si>
    <t>6100011407
6100012021
6100013606</t>
  </si>
  <si>
    <t>05.07.2012
08.08.2012
06.11.2012</t>
  </si>
  <si>
    <t>Кошкарева А.В.
Сапрыкина Н.В.
Ханнанова А.Р.</t>
  </si>
  <si>
    <t>Строительство ЛЭП-0,4 кВ, ШУРЭ, Челябинская область, Сосновский район, п.Интернационалист</t>
  </si>
  <si>
    <t>6100011419
6100012176
6100012467
6100012478
6100012434
6100012433
6100013208
6100013282
6100013604</t>
  </si>
  <si>
    <t>05.07.2012
21.08.2012
04.09.2012
04.09.2012
04.09.2012
04.09.2012
12.10.2012
16.10.2012
06.11.2012</t>
  </si>
  <si>
    <t>Печеркин А.С.
Гусева А.В.
Кузнецова О.Н.
Худяков В.П.
Лавренюк С.В.
Костылев В.В.
Ануфриев Д.Е.
Ануфриева О.А.
Щебланов И.Е.</t>
  </si>
  <si>
    <t>6100011664
6100011662
6100012060
6100012063
6100012059</t>
  </si>
  <si>
    <t>20.07.2012
20.07.2012
17.08.2012
17.08.2012
17.08.2012</t>
  </si>
  <si>
    <t>Бобин И.Н.
Бобин И.Н.
Полянский Д.В.
Пирогова М.Ю.
Лебедев П.В.</t>
  </si>
  <si>
    <t>6100011846</t>
  </si>
  <si>
    <t>Попов Д.А.</t>
  </si>
  <si>
    <t>6100010139</t>
  </si>
  <si>
    <t>Листопад В.Н.</t>
  </si>
  <si>
    <t>Строительство ЛЭП-0,4 кВ, ШУРЭ, Челябинская область, Сосновский район, жилая застройка Интернационалист</t>
  </si>
  <si>
    <t>6100009925</t>
  </si>
  <si>
    <t>Корзун Н.В.
Корзун О.Е.</t>
  </si>
  <si>
    <t>6100009552</t>
  </si>
  <si>
    <t>Житенко Ирина Станиславовна</t>
  </si>
  <si>
    <t>6100009885</t>
  </si>
  <si>
    <t>Голованова Л.Н.</t>
  </si>
  <si>
    <t>6100009675
6100009676</t>
  </si>
  <si>
    <t>Фокина Е.В.
Немцева Т.В.</t>
  </si>
  <si>
    <t>Строительство ЛЭП-0,4 кВ , ШУРЭ, Челябинская область, Сосновский район, п.Вавиловец</t>
  </si>
  <si>
    <t>6100009671</t>
  </si>
  <si>
    <t>Невьянцев А.В.</t>
  </si>
  <si>
    <t>6100009908</t>
  </si>
  <si>
    <t>Сазонов Д.Д.</t>
  </si>
  <si>
    <t>6100010133</t>
  </si>
  <si>
    <t>6100009928</t>
  </si>
  <si>
    <t>Смирнова Н.А.</t>
  </si>
  <si>
    <t>6100010164</t>
  </si>
  <si>
    <t>Уварова Т.П.</t>
  </si>
  <si>
    <t>6100009927</t>
  </si>
  <si>
    <t>Никитин Н.С.</t>
  </si>
  <si>
    <t>Строительство ЛЭП-0,4 кВ, ШУРЭ, Челябинская область, Сосновский район, д.Б.Таскино</t>
  </si>
  <si>
    <t>6100009903</t>
  </si>
  <si>
    <t>Баймонова А.Я.</t>
  </si>
  <si>
    <t>6100010778
6100011090</t>
  </si>
  <si>
    <t>01.06.2012
13.06.2012</t>
  </si>
  <si>
    <t>Шабалин О.В.
Пятанина И.Б.</t>
  </si>
  <si>
    <t>Строительство ЛЭП-0,4 кВ, ШУРЭ, Челябинская область, Сосновский район, с.Б.Баландино</t>
  </si>
  <si>
    <t>61000009136</t>
  </si>
  <si>
    <t>6100011052</t>
  </si>
  <si>
    <t>Швецов А.В.</t>
  </si>
  <si>
    <t>Строительство ЛЭП-0,4 кВ от опоры 0,4 кВ №7, Челябинская область, Сосновский район, д.Султаево</t>
  </si>
  <si>
    <t>6100004107</t>
  </si>
  <si>
    <t>Исламов Р.Б.</t>
  </si>
  <si>
    <t>6100009542
6100009567
6100009613
6100009616
6100009615
6100009614
6100009611
6100009612
6100009610
6100009609
6100009906
6100009905
6100009941
6100009915
6100009953
6100009952
6100009951
6100009954
6100009955
6100009956</t>
  </si>
  <si>
    <t>14.03.2012
15.03.2012
19.03.2012
19.03.2012
19.03.2012
19.03.2012
19.03.2012
19.03.2012
19.03.2012
19.03.2012
13.04.2012
13.04.2012
13.04.2012
13.04.2012
18.04.2012
18.04.2012
18.04.2012
18.04.2012
18.04.2012
18.04.2012</t>
  </si>
  <si>
    <t>Фоминых К.В.
Иванова Ю.А.
Кретов М.С.
Кретов М.С.
Кретов М.С.
Кретов М.С.
Кретов М.С.
Кретов М.С.
Кретов М.С.
Кретов М.С.
Павлов О.В.
Павлов О.В.
Козлов О.Ю.
Козлов О.Ю.
ООО ТЭК "Титан Транспорт"
ООО ТЭК "Титан Транспорт"
ООО ТЭК "Титан Транспорт"
ООО ТЭК "Титан Транспорт"
ООО ТЭК "Титан Транспорт"
ООО ТЭК "Титан Транспорт"</t>
  </si>
  <si>
    <t>Строительство ЛЭП-0,4 кВ от проектируемой ТП-10/0,4 кВ, Челябинская область, Сосновский район, п.Новый Кременкуль</t>
  </si>
  <si>
    <t>6100005172</t>
  </si>
  <si>
    <t>Агеева Е.И.</t>
  </si>
  <si>
    <t>Строительство ЛЭП-0,4 кВ от ТП-1547, Челябинская область, Сосновский район, п.Саргазы</t>
  </si>
  <si>
    <t>6100009228</t>
  </si>
  <si>
    <t>Потапов А.Н.</t>
  </si>
  <si>
    <t>Строительство ЛЭП-0,4 кВ, Челябинская область, Сосновский район, п.Солнечный</t>
  </si>
  <si>
    <t>6100009243</t>
  </si>
  <si>
    <t>Кокачев А.М.
Зайнулина В.Н.</t>
  </si>
  <si>
    <t>Строительство ЛЭП-0,4 кВ от ТП-1098, Челябинская область, Сосновский район, п.Саргазы</t>
  </si>
  <si>
    <t>6100009237</t>
  </si>
  <si>
    <t>Заложных Т.Н.</t>
  </si>
  <si>
    <t>6100005557
6100005559
6100005560
6100005561
6100005558
6100005948
6100005562</t>
  </si>
  <si>
    <t>04.05.2011
04.05.2011
04.05.2011
04.05.2011
04.05.2011
09.06.2011
04.05.2011</t>
  </si>
  <si>
    <t>Елистратова Т.В.
Таранов Н.Ю.
Таранова П.Н.
Таранова О.Н.
Симановский С.И.
Савкин Е.В.
Волчанов А.В.</t>
  </si>
  <si>
    <t>Строительство ЛЭП-0,4 кВ, Челябинская область, Сосновский район, п.Малая Сосновка</t>
  </si>
  <si>
    <t>6100005993
6100006027
6100006655
6100007464
6100007678
6100007732
6100007159
6100006359</t>
  </si>
  <si>
    <t>10.06.2011
14.06.2011
13.07.2011
01.09.2011
26.09.2011
22.09.2011
16.08.2011
29.06.2011</t>
  </si>
  <si>
    <t>Маланий В.М.
Болотов Е.О.
Винокуров В.Я.
Салыев А.М.
Салыев А.М.
Манюшко Т.А.
Матулян А.А.
Кузнецова Т.В.</t>
  </si>
  <si>
    <t>Строительство ЛЭП-0,4 кВ, Челябинская область, Сосновский район, д.Бухарино</t>
  </si>
  <si>
    <t>6100006138</t>
  </si>
  <si>
    <t>Апутин Е.М.</t>
  </si>
  <si>
    <t>Строительство ЛЭП-0,4 кВ, Челябинская область, Сосновский район, п.Красное Поле</t>
  </si>
  <si>
    <t>6100006366
6100007658
6100007655
6100007992</t>
  </si>
  <si>
    <t>06.07.2011
14.09.2011
14.09.2011
15.10.2011</t>
  </si>
  <si>
    <t>Алькова Л.И.
Ростовцев В.Н.
Кириллова Ю.В.
Зайков В.Л.</t>
  </si>
  <si>
    <t>Строительство ЛЭП-0,4 кВ, Челябинская область, Сосновский район, с.Кайгородово</t>
  </si>
  <si>
    <t>6100007083</t>
  </si>
  <si>
    <t>Лукин Ю.Г.</t>
  </si>
  <si>
    <t>6100006429</t>
  </si>
  <si>
    <t>Здорова Т.С.</t>
  </si>
  <si>
    <t>Строительство ЛЭП-0,4 кВ от ТП-95, Челябинская область, Сосновский район, с.Долгодеревенское</t>
  </si>
  <si>
    <t>6100007065</t>
  </si>
  <si>
    <t>Строительство ЛЭП-0,4 кВ, Челябинская область, Сосновский район, п.Новый Кременкуль</t>
  </si>
  <si>
    <t>6100007473
6100007471</t>
  </si>
  <si>
    <t>Сычева М.А.
Бабенко Л.П.</t>
  </si>
  <si>
    <t>Строительство ЛЭП-0,4 кВ, Челябинская область, Сосновский район, с.Вознесенка</t>
  </si>
  <si>
    <t>6100005435</t>
  </si>
  <si>
    <t>Дробинина Н.В.</t>
  </si>
  <si>
    <t>Строительство ЛЭП-0,4 кВ от ТП-1260, Челябинская область, Сосновский район, с.Архангельское</t>
  </si>
  <si>
    <t>6100008480</t>
  </si>
  <si>
    <t>Челябинское региональное отделение Уральского филиала ОАО "МегаФон"</t>
  </si>
  <si>
    <t>Строительство ЛЭП-0,4 кВ, Челябинская область, Сосновский район, с.Архангельское</t>
  </si>
  <si>
    <t>6100008512</t>
  </si>
  <si>
    <t>Булатов Р.И.</t>
  </si>
  <si>
    <t>Строительство ЛЭП-0,4 кВ от ТП-1428, Челябинская область, Сосновский район, п.Интернационалист</t>
  </si>
  <si>
    <t>6100007853</t>
  </si>
  <si>
    <t>Носкова Н.А.</t>
  </si>
  <si>
    <t>Строительство ЛЭП-0,4 кВ от ТП-28, Челябинская область, Сосновский район, д.Смольное</t>
  </si>
  <si>
    <t>6100008771</t>
  </si>
  <si>
    <t>Исмагилов В.Г.</t>
  </si>
  <si>
    <t>Строительство ЛЭП-0,4 кВ, Челябинская область, Сосновский район, вблизи д.Ключевка</t>
  </si>
  <si>
    <t>Строительство ЛЭП-0,4 кВ, Челябинская область, Сосновский район, с.Архенгельское</t>
  </si>
  <si>
    <t>6100008838</t>
  </si>
  <si>
    <t>Тетянников О.Р.</t>
  </si>
  <si>
    <t>Строительство ЛЭП-0,4 кВ от ТП-1065, Челябинская область, Сосновский район, д.Большое Таскино</t>
  </si>
  <si>
    <t>6100009115</t>
  </si>
  <si>
    <t>Павельева А.А.</t>
  </si>
  <si>
    <t>Строительство ЛЭП-0,4 кВ от ТП-1359, Челябинская область, Сосновский район, д.Султаева</t>
  </si>
  <si>
    <t>6100009096</t>
  </si>
  <si>
    <t>Миниахметова Г.М.</t>
  </si>
  <si>
    <t>6100009112</t>
  </si>
  <si>
    <t>Попов Ю.Н.</t>
  </si>
  <si>
    <t>Строительство ЛЭП-0,4 кВ от ТП-1092, Челябинская область, Сосновский район, с.Долгодеревенское</t>
  </si>
  <si>
    <t>6100009144</t>
  </si>
  <si>
    <t>Соколов И.Г.</t>
  </si>
  <si>
    <t>Строительство ЛЭП-0,4 кВ, Челябинская область, Сосновский район, с.Долгодеревенское</t>
  </si>
  <si>
    <t>6100009141</t>
  </si>
  <si>
    <t>Терентьева Н.А.</t>
  </si>
  <si>
    <t>Строительство ЛЭП-0,4 кВ от ТП-1725, Челябинская область, Сосновский район, п.Западный</t>
  </si>
  <si>
    <t>6100009050
6100009051
6100009052
6100009053</t>
  </si>
  <si>
    <t>Байбара О.Л.
Байбара О.Л.
Житенко Л.И.
Байбара О.Л.</t>
  </si>
  <si>
    <t>6100008772</t>
  </si>
  <si>
    <t>Минаков К.Н.</t>
  </si>
  <si>
    <t>6100008708
6100008740</t>
  </si>
  <si>
    <t>Исаканова А.О.
Яшков А.В.</t>
  </si>
  <si>
    <t>Строительство ЛЭП-0,4 кВ, Челябинская область, Сосновский район, с.Туктубаево</t>
  </si>
  <si>
    <t>6100008891</t>
  </si>
  <si>
    <t>Строительство ЛЭП-0,4 кВ, Челябинская область, Сосновский район, д.Полетаево-2</t>
  </si>
  <si>
    <t>6100008856</t>
  </si>
  <si>
    <t>Воронкина Н.А.</t>
  </si>
  <si>
    <t>Строительство ЛЭП-0,4 кВ, Челябинская область, Сосновский район, д.Шигаево</t>
  </si>
  <si>
    <t>6100008697</t>
  </si>
  <si>
    <t>Строительство ЛЭП-0,4 кВ, Челябинская область, Сосновский район, д.Малиновка</t>
  </si>
  <si>
    <t>6100008828</t>
  </si>
  <si>
    <t>Михайлова В.Е.</t>
  </si>
  <si>
    <t>6100008829</t>
  </si>
  <si>
    <t>Подкорытова М.В.</t>
  </si>
  <si>
    <t>Строительство ЛЭП-0,4 кВ, Челябинская область, Сосновский район, п.Садовый</t>
  </si>
  <si>
    <t>6100007735</t>
  </si>
  <si>
    <t>Валишина О.В.</t>
  </si>
  <si>
    <t>6100009768
6100009769</t>
  </si>
  <si>
    <t>Ахмадеев Д.З.
Ахмадеева А.Ю.</t>
  </si>
  <si>
    <t>6100010589
6100010603
6100011555</t>
  </si>
  <si>
    <t>21.05.2012
21.05.2012
12.07.2012</t>
  </si>
  <si>
    <t>Кожевников А.В.
Яковлев И.С.
Кем С.А.</t>
  </si>
  <si>
    <t>6100011092
6100011091
6100011041
6100011043
6100011068
6100011073
6100011072
6100010989
6100011074
6100011044
6100011076
6100013065
6100013045</t>
  </si>
  <si>
    <t>13.06.2012
13.06.2012
13.06.2012
13.06.2012
13.06.2012
13.06.2012
13.06.2012
13.06.2012
13.06.2012
13.06.2012
13.06.2012
02.10.2012
02.10.2012</t>
  </si>
  <si>
    <t>Андреев А.А.
Артемьев И.Н.
Мишина О.Г.
Мохова Л.И.
Пономарева С.А.
Сметанина И.А.
Сагитов С.У.
Семенова О.Е.
Сторожева О.Н.
Фахритдинова Ф.А.
Хомутовская Е.Б.
Пантелейчук Н.П.
Бондарюк О.А.</t>
  </si>
  <si>
    <t>Строительство ЛЭП-0,4 кВ, ШУРЭ, Челябинская область, Сосновский район, п.Малая Сосновка</t>
  </si>
  <si>
    <t>6100011055
6100011249
6100011510
6100011879
6100011878
610012022
6100012031
6100012913</t>
  </si>
  <si>
    <t>13.06.2012
20.06.2012
12.07.2012
06.08.2012
06.08.2012
10.08.2012
08.08.2012
26.09.2012</t>
  </si>
  <si>
    <t>Каримов Н.
Черноштанов А.В.
Степанишин Н.С.
Ременная О.М.
Ременная О.М.
Мыльникова О.Л.
Дехтерев В.А.
Ахметова Р.З.</t>
  </si>
  <si>
    <t>6100014576</t>
  </si>
  <si>
    <t>Ковтун А.С.</t>
  </si>
  <si>
    <t>Строительство ВЛ-0,4 кВ, Челябинская область, Сосновский район, ОГУ "Шершневское лесничество", Кременкульское участковое лесничество</t>
  </si>
  <si>
    <t>6100015018</t>
  </si>
  <si>
    <t>Местная православная религиозная организация Прихода храма Иконы Божей Матери "Печерская" д.Шигаево Челябинской Епархии Русской православной церкви</t>
  </si>
  <si>
    <t>Строительство ЛЭП-0,4 кВ, Челябинская область, Сосновский район, с. Долгодеревенское</t>
  </si>
  <si>
    <t>6100015392</t>
  </si>
  <si>
    <t>Гришко А.Е, Гришко Ю.Ю.</t>
  </si>
  <si>
    <t>Строительство ЛЭП-0,4 кВ от ТП-1178, Челябинская область, Сосновский район, д.Костыли</t>
  </si>
  <si>
    <t>6100009220</t>
  </si>
  <si>
    <t>Полгородник Н.А.</t>
  </si>
  <si>
    <t>Строительство ЛЭП-0,4 кВ от ТП-247, ШУРЭ, Челябинская область, Сосновский район, д.Костыли</t>
  </si>
  <si>
    <t>6100009356</t>
  </si>
  <si>
    <t>Павлова Л.И.</t>
  </si>
  <si>
    <t>Строительство ЛЭП-0,4 кВ от ТП-138, ШУРЭ, Челябинская область, Сосновский район, д.Касарги</t>
  </si>
  <si>
    <t>6100009468</t>
  </si>
  <si>
    <t>Капранова Л.И.
Толстых А.Г.</t>
  </si>
  <si>
    <t>6100009478</t>
  </si>
  <si>
    <t>Винокурова О.А.</t>
  </si>
  <si>
    <t>Строительство ЛЭП-0,4 кВ от ТП-139, ШУРЭ, Челябинская область, Сосновский район, п.Кисегачинский</t>
  </si>
  <si>
    <t>6100009510</t>
  </si>
  <si>
    <t>Першина Е.Р.</t>
  </si>
  <si>
    <t>6100014033</t>
  </si>
  <si>
    <t>ИП Маркарян С.В.</t>
  </si>
  <si>
    <t>Строительство ЛЭП-0,4 кВ Челябинская область, Сосновский район, д.Малиновка</t>
  </si>
  <si>
    <t>6100007348
6100006896
6100006897
6100006901
6100006902
6100006932
6100006931
6100007232
6100006898
6100006900
6100008121
6100008122
6100006933</t>
  </si>
  <si>
    <t>30.08.2011
05.08.2011
05.08.2011
05.08.2011
05.08.2011
03.08.2011
03.08.2011
19.08.2011
05.08.2011
05.08.2011
27.10.2011
27.10.2011
03.08.2011</t>
  </si>
  <si>
    <t>Завгороднева Г.Я.
Игумнов С.А.
Игумнов С.А.
Курилкин Д.А.
Курилкин Д.А.
Данилов А.Л., Данилова Л.М.
Битюцкий К.В.
Рогозин А.Е.
Маргай С.Е.
Кононова О.В.
Рукавишникова О.А.
Табарин А.Г.
Миникеева Ж.Я.</t>
  </si>
  <si>
    <t>6100012602</t>
  </si>
  <si>
    <t>Васильев В.С.</t>
  </si>
  <si>
    <t>6100012589
6100012616</t>
  </si>
  <si>
    <t>30.08.2012
07.09.2012</t>
  </si>
  <si>
    <t>Волков А.А.
Чернобаев А.И.</t>
  </si>
  <si>
    <t>6100012414
6100012627</t>
  </si>
  <si>
    <t>Райш Е.В.
Прилипский Р.М.</t>
  </si>
  <si>
    <t>6100012416</t>
  </si>
  <si>
    <t>Белоусов Д.В.</t>
  </si>
  <si>
    <t>Строительство ЛЭП-0,4 кВ, ШУРЭ, Челябинская область, Сосновский район, ДНП "Южные ключи"</t>
  </si>
  <si>
    <t>6100011863</t>
  </si>
  <si>
    <t>Разина Н.А.</t>
  </si>
  <si>
    <t>6100010134</t>
  </si>
  <si>
    <t>Жиделева Е.А.</t>
  </si>
  <si>
    <t>Строительство ЛЭП-0,4 кВ от ТП-1488, Челябинская область, Сосновский район, п.Саргазы</t>
  </si>
  <si>
    <t>6100008030
6100008031</t>
  </si>
  <si>
    <t>Князев Е.С.
Крылов Н.В.</t>
  </si>
  <si>
    <t>Строительство ЛЭП-0,4 кВ, ШУРЭ, Челябинская область, Сосновский район, д.Полетаево-2</t>
  </si>
  <si>
    <t>6100008350</t>
  </si>
  <si>
    <t>Аншаков М.Ю.</t>
  </si>
  <si>
    <t>6100011179
6100011161</t>
  </si>
  <si>
    <t>Панин И.А.
Мухамедьярова О.С.</t>
  </si>
  <si>
    <t>6100010979</t>
  </si>
  <si>
    <t>Липеев Д.В.</t>
  </si>
  <si>
    <t>6100011250</t>
  </si>
  <si>
    <t>Свинцов В.С.</t>
  </si>
  <si>
    <t>6100011251</t>
  </si>
  <si>
    <t>Медяков О.В.</t>
  </si>
  <si>
    <t>6100011310</t>
  </si>
  <si>
    <t>Захаркина Н.А.</t>
  </si>
  <si>
    <t>6100010588</t>
  </si>
  <si>
    <t>Зайков В.Л.</t>
  </si>
  <si>
    <t>6100012897</t>
  </si>
  <si>
    <t>Клавдеев А.Б.</t>
  </si>
  <si>
    <t>6100013241</t>
  </si>
  <si>
    <t>Шалаев С.В.</t>
  </si>
  <si>
    <t>6100013617</t>
  </si>
  <si>
    <t>Александричев С.Н.</t>
  </si>
  <si>
    <t>6100013599
6100013614</t>
  </si>
  <si>
    <t>Афонин А.П., Афонина Н.П.
Бирбиренков Е.В.</t>
  </si>
  <si>
    <t>Строительство ЛЭП-0,4 кВ, ШУРЭ, Челябинская область, Сосновский район, ст.Смолино</t>
  </si>
  <si>
    <t>6100010419</t>
  </si>
  <si>
    <t>Виноградов Б.Н.</t>
  </si>
  <si>
    <t>6100010499</t>
  </si>
  <si>
    <t>Паскеев Ю.В.</t>
  </si>
  <si>
    <t>6100013626</t>
  </si>
  <si>
    <t>Сафина Д.Р.</t>
  </si>
  <si>
    <t>Строительство ЛЭП-0,4 кВ, ШУРЭ, Челябинская область, Сосновский район, д.Маховички</t>
  </si>
  <si>
    <t>6100013618</t>
  </si>
  <si>
    <t>Кузнецова Е.А.</t>
  </si>
  <si>
    <t>6100012474
6100012632
6100012618</t>
  </si>
  <si>
    <t>04.09.2012
04.09.2012
07.09.2012</t>
  </si>
  <si>
    <t>Сапожникова Л.Г.
Евсиков А.Н.
Витт Т.В.</t>
  </si>
  <si>
    <t>6100013246
6100013281</t>
  </si>
  <si>
    <t>Шматков В.С.
Баранчугов И.А.</t>
  </si>
  <si>
    <t>Строительство ЛЭП-0,4 кВ от ТП-1003, Челябинская область, Сосновский район, п.Саргазы</t>
  </si>
  <si>
    <t>6100007669
6100007672</t>
  </si>
  <si>
    <t>Пушкарева Л.В.
Иванова Т.Н.</t>
  </si>
  <si>
    <t>6100010373</t>
  </si>
  <si>
    <t>Строительство ЛЭП-0,4 кВ, ШУРЭ, Челябинская область, Сосновский район, вблизи д.Малиновка</t>
  </si>
  <si>
    <t>6100010581
6100010591
6100011976
6100011975</t>
  </si>
  <si>
    <t>21.05.2012
21.05.2012
08.06.2012
08.08.2012</t>
  </si>
  <si>
    <t>Бабанова Ю.В.
Бабанова Ю.В.
Калугина Т.Г.
Нилов Ф.Н.</t>
  </si>
  <si>
    <t>6100010127</t>
  </si>
  <si>
    <t>Хайруллин Т.З.
Хайруллина Е.Р.</t>
  </si>
  <si>
    <t>6100010427</t>
  </si>
  <si>
    <t>Кузнецов В.Н.</t>
  </si>
  <si>
    <t>6100010827</t>
  </si>
  <si>
    <t>Сафиулин А.М.</t>
  </si>
  <si>
    <t>6100010797</t>
  </si>
  <si>
    <t>Черенкова О.В.</t>
  </si>
  <si>
    <t>6100010547</t>
  </si>
  <si>
    <t>Оксузян С.А.
Шагбанова В.Р.</t>
  </si>
  <si>
    <t>08.06.2012
18.06.2012</t>
  </si>
  <si>
    <t>6100010898
6100011331
6100011314</t>
  </si>
  <si>
    <t>08.06.2012
27.06.2012
27.06.2012</t>
  </si>
  <si>
    <t>Бурков Д.А.
Бондаренко О.Ю.
Яшина Е.Н.</t>
  </si>
  <si>
    <t>Строительство ЛЭП-0,4 кВ, ШУРЭ, Челябинская область, Сосновский район, д.Моховички</t>
  </si>
  <si>
    <t>6100010911</t>
  </si>
  <si>
    <t>Хомяков В.Г.</t>
  </si>
  <si>
    <t>6100011065
6100011048
6100011047
6100011046
6100012732
6100012750</t>
  </si>
  <si>
    <t>13.06.2012
13.06.2012
13.06.2012
13.06.2012
13.09.2012
14.09.2012</t>
  </si>
  <si>
    <t>Радионов А.Н.
Кучаев Р.З.
Шутова Т.Н.
Суркова Е.А.
Камалова А.К.
Стрельченок А.А.</t>
  </si>
  <si>
    <t>6100011032</t>
  </si>
  <si>
    <t>Нургалиева А.Ш.</t>
  </si>
  <si>
    <t>Строительство ЛЭП-0,4 кВ, ШУРЭ, Челябинская область, сосновский район, д.Новое Поле</t>
  </si>
  <si>
    <t>6100010976
6100011051</t>
  </si>
  <si>
    <t>Вагнер В.В.
Чернов Д.В.</t>
  </si>
  <si>
    <t>6100010984</t>
  </si>
  <si>
    <t>Суханова Л.В.</t>
  </si>
  <si>
    <t>6100011354
6100011373
6100011375
6100011353
6100011347</t>
  </si>
  <si>
    <t>27.06.2012
05.07.2012
05.07.2012
27.06.2012
27.06.2012</t>
  </si>
  <si>
    <t>Уваров И.В.
Мильчев Б.И.
Мильчева А.Н.
Кравченко П.Н.
Немков А.П.</t>
  </si>
  <si>
    <t>Строительство ЛЭП-0,4 кВ, ШУРЭ, Челябинская область, Сосновский район, жилая застройка "Вавиловец"</t>
  </si>
  <si>
    <t>6100011454</t>
  </si>
  <si>
    <t>Сухоногов А.Н.</t>
  </si>
  <si>
    <t>6100011428</t>
  </si>
  <si>
    <t>Конькова В.А.</t>
  </si>
  <si>
    <t>6100011247</t>
  </si>
  <si>
    <t>Нестеров А.Б.</t>
  </si>
  <si>
    <t>6100011429</t>
  </si>
  <si>
    <t>Кириллов Д.В.</t>
  </si>
  <si>
    <t>6100011431</t>
  </si>
  <si>
    <t>Ульянова Н.А.</t>
  </si>
  <si>
    <t>6100011309</t>
  </si>
  <si>
    <t>Федорова Е.Н.</t>
  </si>
  <si>
    <t>6100011442</t>
  </si>
  <si>
    <t>Парфинович А.В.</t>
  </si>
  <si>
    <t>6100011718</t>
  </si>
  <si>
    <t>Зотов Б.С.</t>
  </si>
  <si>
    <t>Строительство ЛЭП-0,4 кВ, ШУРЭ, Челябинская область, Сосновский район, п.томинский</t>
  </si>
  <si>
    <t>6100011085</t>
  </si>
  <si>
    <t>Котельниковым Н.Б.</t>
  </si>
  <si>
    <t>6100011754</t>
  </si>
  <si>
    <t>Чичиланов В.А.</t>
  </si>
  <si>
    <t>6100011383
6100011992</t>
  </si>
  <si>
    <t>29.06.2012
08.08.2012</t>
  </si>
  <si>
    <t>Стальмаков Д.А.
Снедкова Н.Ю.</t>
  </si>
  <si>
    <t>6100011503</t>
  </si>
  <si>
    <t>Котин В.И.</t>
  </si>
  <si>
    <t>6100011849</t>
  </si>
  <si>
    <t>Жунин Г.В.</t>
  </si>
  <si>
    <t>6100011850
6100011881</t>
  </si>
  <si>
    <t>Вырышев И.Н.
Цыркунова Л.Б.</t>
  </si>
  <si>
    <t>6100011509</t>
  </si>
  <si>
    <t>Фирсова М.В.</t>
  </si>
  <si>
    <t>6100011485
6100011671</t>
  </si>
  <si>
    <t>Кошкарова Т.В.
Иксанова Э.Т.</t>
  </si>
  <si>
    <t>Сюрба О.Б.</t>
  </si>
  <si>
    <t>6100012035</t>
  </si>
  <si>
    <t>Воробьев И.Г.</t>
  </si>
  <si>
    <t>Строительство ЛЭП-0,4 кВ, ШУРЭ, Челябинская область, Сосновский район, п.Красное поле</t>
  </si>
  <si>
    <t>6100011985</t>
  </si>
  <si>
    <t>Циулина Ю.В.</t>
  </si>
  <si>
    <t>6100011417</t>
  </si>
  <si>
    <t>Термер Э.Р.</t>
  </si>
  <si>
    <t>Строительство ЛЭП-0,4 кВ , ШУРЭ, Челябинская область, Сосновский район, д.Костыли</t>
  </si>
  <si>
    <t>6100009673</t>
  </si>
  <si>
    <t>Пономарев А.Ю.</t>
  </si>
  <si>
    <t>Строительство ЛЭП-0,4 кВ, ШУРЭ, Челябинская область, Сосновский район, СНТ Чайка</t>
  </si>
  <si>
    <t>6100009854</t>
  </si>
  <si>
    <t>Паньков А.П.</t>
  </si>
  <si>
    <t>6100009922</t>
  </si>
  <si>
    <t>Исхужин Р.Р.</t>
  </si>
  <si>
    <t>6100010017</t>
  </si>
  <si>
    <t>Кукушкина И.Г.</t>
  </si>
  <si>
    <t>6100010001</t>
  </si>
  <si>
    <t>Силинцев А.С.</t>
  </si>
  <si>
    <t>6100008868</t>
  </si>
  <si>
    <t>Паньшина Е.В.</t>
  </si>
  <si>
    <t>6100009846</t>
  </si>
  <si>
    <t>Мысляева Е.А.</t>
  </si>
  <si>
    <t>6100009900</t>
  </si>
  <si>
    <t>Голованов В.В.</t>
  </si>
  <si>
    <t>6100010020</t>
  </si>
  <si>
    <t>Шефер С.Я.</t>
  </si>
  <si>
    <t>6100010128</t>
  </si>
  <si>
    <t>Обжорин В.С.</t>
  </si>
  <si>
    <t>6100006888
6100007078</t>
  </si>
  <si>
    <t>08.08.2011
10.08.2011</t>
  </si>
  <si>
    <t>Ханнанова Г.В.</t>
  </si>
  <si>
    <t>6100009449</t>
  </si>
  <si>
    <t>Иванов С.Ю.</t>
  </si>
  <si>
    <t>6100009403</t>
  </si>
  <si>
    <t>6100009648
6100009897
6100009920</t>
  </si>
  <si>
    <t>19.03.2012
13.04.2012
13.04.2012</t>
  </si>
  <si>
    <t>Абдрахманов В.С.
Каринов О.А.
Муругина Т.В.</t>
  </si>
  <si>
    <t>6100009690</t>
  </si>
  <si>
    <t>Верхотурцев А.Г.</t>
  </si>
  <si>
    <t>Строительство ЛЭП-0,4 кВ, ШУРЭ, Челябинская область, Сосновский район, д.Султаево</t>
  </si>
  <si>
    <t>6100010030</t>
  </si>
  <si>
    <t>6100009166</t>
  </si>
  <si>
    <t>Федоров О.А.</t>
  </si>
  <si>
    <t>Строительство ЛЭП-0,4 кВ, ШУРЭ, Челябинская область, Сосновский район, с.Туктубаево</t>
  </si>
  <si>
    <t>6100009845</t>
  </si>
  <si>
    <t>Минигулова М.Х.</t>
  </si>
  <si>
    <t>6100009477</t>
  </si>
  <si>
    <t>Ваганов Н.В.</t>
  </si>
  <si>
    <t>Строительство ЛЭП-0,4 кВ, Челябинская область, Сосновский район, п.Северный</t>
  </si>
  <si>
    <t>6100009242</t>
  </si>
  <si>
    <t>Морозов О.И.
Смолянов Р.П.</t>
  </si>
  <si>
    <t>6100009262</t>
  </si>
  <si>
    <t>Латыпов Э.И.</t>
  </si>
  <si>
    <t>6100009353</t>
  </si>
  <si>
    <t>Казначеев В.Н.</t>
  </si>
  <si>
    <t>Строительство ЛЭП-0,4 кВ, ШУРЭ, Челябинская область, Сосновский район, вблизи п.Томинский</t>
  </si>
  <si>
    <t>6100009504
6100009503</t>
  </si>
  <si>
    <t>Строительство ЛЭП-0,4 кВ от ТП-1193, ШУРЭ, Челябинская область, Сосновский район, п.Саргазы</t>
  </si>
  <si>
    <t>6100009556</t>
  </si>
  <si>
    <t>Сайфутдинов Р.З.</t>
  </si>
  <si>
    <t>6100009619</t>
  </si>
  <si>
    <t>Ахметова Р.А.</t>
  </si>
  <si>
    <t>Строительство ЛЭП-0,4 кВ от ТП-41, ШУРЭ, Челябинская область, Сосновский район, с.Долгодеревенское</t>
  </si>
  <si>
    <t>6100009492</t>
  </si>
  <si>
    <t>ИП Шириев Абид Лейсан Оглы</t>
  </si>
  <si>
    <t>Строительство ЛЭП-0,4 кВ от ТП-1716, ШУРЭ, Челябинская область, Сосновский район, с.Кайгородово</t>
  </si>
  <si>
    <t>6100009536</t>
  </si>
  <si>
    <t>Бедрина О.А.</t>
  </si>
  <si>
    <t>6100009501
6100009563</t>
  </si>
  <si>
    <t>Бочеров В.В.
Бочерова Н.В.</t>
  </si>
  <si>
    <t>6100009408</t>
  </si>
  <si>
    <t>Булатов Г.Г.</t>
  </si>
  <si>
    <t>Строительство ЛЭП-0,4 кВ, ШУРЭ, Челябинская область, Сосновский район, п.Витаминный</t>
  </si>
  <si>
    <t>6100008851</t>
  </si>
  <si>
    <t>Юмохужен А.М.</t>
  </si>
  <si>
    <t>6100009168</t>
  </si>
  <si>
    <t>Рощиц В.А.</t>
  </si>
  <si>
    <t>Строительство ЛЭП-0,4 кВ, Челябинская область, Сосновский район, п.Кременкуль</t>
  </si>
  <si>
    <t>6100009167</t>
  </si>
  <si>
    <t>Твердохлебов И.Б.</t>
  </si>
  <si>
    <t>6100009565</t>
  </si>
  <si>
    <t>Казанцева И.И.</t>
  </si>
  <si>
    <t>Строительство ЛЭП-0,4 кВ от ТП-1547, ШУРЭ, Челябинская область, Сосновский район, п.Саргазы</t>
  </si>
  <si>
    <t>6100006906
6100006905
6100006907</t>
  </si>
  <si>
    <t>Путков И.А.
Пестриков О.В.
Резаев Е.А.</t>
  </si>
  <si>
    <t>6100012012</t>
  </si>
  <si>
    <t>Мартынов С.Ф.</t>
  </si>
  <si>
    <t xml:space="preserve">Строительство ЛЭП-0,4 кВ,  Сосновский район, д.Прохорово </t>
  </si>
  <si>
    <t>Баландин С.С.</t>
  </si>
  <si>
    <t>Строительство ЛЭП 0,4кВ д.Казанцево</t>
  </si>
  <si>
    <t>Баранников С.В.</t>
  </si>
  <si>
    <t>Строительство ЛЭП-0,4 кВ, Челябинская область, Сосновский район, с.Кременкуль</t>
  </si>
  <si>
    <t>Ювченко В.А.</t>
  </si>
  <si>
    <t>Григан И.В.</t>
  </si>
  <si>
    <t>Строительство ЛЭП-0,4 кВ от ТП-1350, Челябинская область, Сосновский район, с.Большое Баландино</t>
  </si>
  <si>
    <t>Медяков Н.Ф.</t>
  </si>
  <si>
    <t>Строительство ЛЭП 0,4кВ п.Томинский</t>
  </si>
  <si>
    <t>Зинурова Е.Е.</t>
  </si>
  <si>
    <t>Строительство 0,4кВ д.Малиновка</t>
  </si>
  <si>
    <t>Кривошеина Н.Е.
Кривошеин Н.Е.
Кривошеина Г.И.</t>
  </si>
  <si>
    <t>Строительство ЛЭП-0,4 кВ, Сосновский район, п.Прудный</t>
  </si>
  <si>
    <t>Никитин Е.А.</t>
  </si>
  <si>
    <t xml:space="preserve">Строительство ЛЭП-0,4 кВ, Челябинская область, Сосновский район, п.Томинский </t>
  </si>
  <si>
    <t>Попов Е.Г.</t>
  </si>
  <si>
    <t>Ниязов Е.Б.</t>
  </si>
  <si>
    <t>Строительство ЛЭП 0,4кВ от ТП-1525 д.Полетаево-2</t>
  </si>
  <si>
    <t>Крутень А.В.</t>
  </si>
  <si>
    <t>Строительство ЛЭП 0,4кВ д.Моховички Сосновского р-на</t>
  </si>
  <si>
    <t>Скалка А.В.</t>
  </si>
  <si>
    <t xml:space="preserve">Строительство ЛЭП-0,4 кВ,Сосновский район, с.Кайгородово </t>
  </si>
  <si>
    <t>Николаев Д.Г.</t>
  </si>
  <si>
    <t>Строительство ЛЭП 0,4кВ с.Кременкуль</t>
  </si>
  <si>
    <t>Дюкова И.В.</t>
  </si>
  <si>
    <t xml:space="preserve">Строительство ЛЭП-0,4 кВ, Сосновский район, п.Полетаево </t>
  </si>
  <si>
    <t>Ткач Т.В.</t>
  </si>
  <si>
    <t>Строительство ЛЭП-0,4 кВ,  Сосновский район, п.Есаульский</t>
  </si>
  <si>
    <t>Заварухин А.П.</t>
  </si>
  <si>
    <t>Чиняева М.М.</t>
  </si>
  <si>
    <t>Строительство ЛЭП-0,4 кВ, Челябинская
 область, Сосновский район, с.Долгодеревенское</t>
  </si>
  <si>
    <t>Байгутдинов С.Х.</t>
  </si>
  <si>
    <t>Строительство ЛЭП-0,4 кВ, Челябинская область, Сосновский район, п.Трубный</t>
  </si>
  <si>
    <t>Соина Е.В.</t>
  </si>
  <si>
    <t xml:space="preserve">Строительство ЛЭП-0,4 кВ,  Сосновский район, д.Медиак </t>
  </si>
  <si>
    <t>Лопон Л.В.</t>
  </si>
  <si>
    <t>Строительство ЛЭП-0,4 кВ,  Сосновский район, жилая застройка Вавиловец-2</t>
  </si>
  <si>
    <t xml:space="preserve"> 28.12.2011</t>
  </si>
  <si>
    <t>Багдасарян Г.С.</t>
  </si>
  <si>
    <t>Аверьянов С.М.</t>
  </si>
  <si>
    <t xml:space="preserve">Строительство ЛЭП-0,4 кВ, Сосновский район, п.Красное Поле </t>
  </si>
  <si>
    <t>Габун С.Л.</t>
  </si>
  <si>
    <t>Строительство ЛЭП 0,4 кВ , д.Костыли</t>
  </si>
  <si>
    <t>Крайник А.В.</t>
  </si>
  <si>
    <t>Строительство ЛЭП 0,4кВ п.Саргазы</t>
  </si>
  <si>
    <t>6100013748</t>
  </si>
  <si>
    <t>14.11.2012</t>
  </si>
  <si>
    <t>Кирюшкина Т.А.</t>
  </si>
  <si>
    <t>Мухамадиева А.А.</t>
  </si>
  <si>
    <t>Строительство ЛЭП-0,4 кВ, ШУРЭ, Челябинская область, Сосновский район, с.Б.Харлуши</t>
  </si>
  <si>
    <t xml:space="preserve"> 19.04.2012</t>
  </si>
  <si>
    <t>Лылина А.С.</t>
  </si>
  <si>
    <t>Алабугин А.В.</t>
  </si>
  <si>
    <t xml:space="preserve">Строительство ЛЭП-0,4кВ п. Прудный </t>
  </si>
  <si>
    <t>Стрельников А.К.</t>
  </si>
  <si>
    <t>Строительство ВЛ 0,4кВ п.Есаульский</t>
  </si>
  <si>
    <t>6100014768</t>
  </si>
  <si>
    <t>ВЛ-10 кВ от ВЛ-10 кВ №5 ПС "Алишево" 110/10 кВ, КТП-10/0,4 кВ, ЛЭП-0,4 кВ, Челябинская область, Сосновский район, п.Трубный</t>
  </si>
  <si>
    <t>Сооружение - воздушная линия 10кВ №6 от подстанции Алишево до распределительного пункта № 344. 5Л1.</t>
  </si>
  <si>
    <t>ВОЗДУШНАЯ ЛИНИЯ 0,4КВ П.КРАСНОЕ ПОЛЕ 7.2км Передача электроэнергии, опоры деревянные с железобетонны</t>
  </si>
  <si>
    <t>Воздушная линия напряжением 0,4кВ от трансформаторной подстанции №8, протяженностью 2,39км</t>
  </si>
  <si>
    <t>ВЛИ 0,4кВ п.Садовый/ от ТП 1754</t>
  </si>
  <si>
    <t>ВЛИ 0,4кВ  п.Прудный</t>
  </si>
  <si>
    <t>ВЛИ 0,4кВ Новое полеот КТП 1827</t>
  </si>
  <si>
    <t>КТП-1773 Трубный</t>
  </si>
  <si>
    <t>СМР по ЛЭП 0,4кВ д.Красное поле</t>
  </si>
  <si>
    <t>ВОЗДУШНАЯ ЛИНИЯ 0,4KВ Д.СУЛТАЕВО 5.8КМ Передача электроэнергии, опоры деревянные-179 шт,  (П-133шт,</t>
  </si>
  <si>
    <t>ВОЗДУШНАЯ ЛИНИЯ 0,4KB KPEMEHKУЛЬ 16.15км Передачаэлектроэнергии, опоры деревянные 516 шт (П-378шт,</t>
  </si>
  <si>
    <t>ВОЗДУШНАЯ ЛИНИЯ 0,4KB П. CAPГAЗЫ 7.7км передача электроэнергии, опоры деревянные с железобетонными п</t>
  </si>
  <si>
    <t>ВЛ-6 кВ от ВЛ-6 кВ №11 ПС "Синеглазово", КТП-10/0,4 кВ, ЛЭП-0,4 кВ, Челябинская область, Сосновский район, с.Вознесенка</t>
  </si>
  <si>
    <t>Воздушная линия напряжением 0,4кВ от трансформаторной подстанции №1416, протяженностью 5км</t>
  </si>
  <si>
    <t>Воздушная линия напряжением 0,4кВ от трансформаторной подстанции №1405, протяженностью 2км</t>
  </si>
  <si>
    <t>ВЛИ 0,4кВ Смолиноот ТП 1791</t>
  </si>
  <si>
    <t>ВЛИ 0,4кВ Малиновка</t>
  </si>
  <si>
    <t>ВЛИ 0,4кВ Прудный</t>
  </si>
  <si>
    <t>ВЛИ 0,4кВ Б. Харлуши</t>
  </si>
  <si>
    <t>ВЛ-10 кВ от ВЛ-10 кВ №10 ПС "Есаулка", ТП-10/0,4 кВ, Челябинская область, Сосновский район, п.Бухарино</t>
  </si>
  <si>
    <t>ВЛ-10 кВ от ВЛ-10 кВ №24  ПС "Заварухино", КТП-10/0,4 кВ, ЛЭП-0,4 кВ, Челябинская область, Сосновский район, вблизи д.Казанцево</t>
  </si>
  <si>
    <t>СМР по ЛЭП 0,4кВ п.Северный</t>
  </si>
  <si>
    <t>ВЛИ 0,4кВ Северный/ от ТП 1807</t>
  </si>
  <si>
    <t>Строительство ЛЭП-0,4 кВ, Челябинская область, Сосновский район, д.Медиак (Веденяпина Е.В.)</t>
  </si>
  <si>
    <t>Строительство ЛЭП-0,4 кВ,  Сосновский район, п.Западный (Батанова Н.Н.)</t>
  </si>
  <si>
    <t>СМР по ЛЭП 0,4кВ д.Медиак</t>
  </si>
  <si>
    <t>СМР по ВЛ 10кВ №11 ПС Баландино, ЛЭП  0,4кВ, ТП 10/0,4кВ , с.Б.Баландино</t>
  </si>
  <si>
    <t>ВКЛ 10кВ № 4 ПС Бутаки</t>
  </si>
  <si>
    <t>Строительство двух двухцепныех ВЛ-10 кВ от проектируемых ячеек 10 кВ ПС "Бутаки", КЛ-10 кВ от проектируемых двух двухцепных ВЛ-10 кВ, ТП-10/0,4 кВ, Челябинская область, Сосновский райо, коттеджный поселок "Белый Хутор" в районе п.Западный</t>
  </si>
  <si>
    <t>ВОЗДУШНАЯ ЛИНИЯ 0.4кв  от ТРАНСФОРМАТОРНОЙ ПОДСТАНЦИИ №1095  п.НОВОЕ ПОЛЕ протяженность 4.0 КМ Перед</t>
  </si>
  <si>
    <t>Строительство ЛЭП-10 кВ, РП совмещенный с ТП-10/0,4 кВ, Сосновский район, вблизи п.Смолино (Министерство строительства инфрастуктуры и дорожного хозяйства Челябинской области)</t>
  </si>
  <si>
    <t>ВЛ-10 кВ от ВЛ-10 кВ №4 ПС "Кременкуль", КТП-10/0,4 кВ, Челябинская область, Сосновский район, вблизи с.Кременкуль</t>
  </si>
  <si>
    <t>Строительство ЛЭП-10 кВ, РП совмещенный с ТП-10/0,4 кВ, Челябинская область, Сосновский район, вблизи п.Смолино</t>
  </si>
  <si>
    <t>ВЛ-10 кВ от ВЛ-10 кВ №2 ПС "Кременкуль", КТП-10/0,4 кВ, Челябинская область, Сосновский район, вблизи д.Ключи</t>
  </si>
  <si>
    <t>ВЛ-10 кВ от ВЛ-10 кВ №9 ПС "Кременкуль", ТП-10/0,4 кВ, Челябинская область, Сосновский район, вблизи пос. Северный</t>
  </si>
  <si>
    <t>Строительство ЛЭП-0,4 кВ от ТП-1696, Челябинская область, Сосновский район, с.Долгодереенское</t>
  </si>
  <si>
    <t>ВЛ-10 кВ от ВЛ-10 кВ №2 ПС "Баландино",  ТП-10/0,4 кВ,  Челябинская область, Сосновский район, вблизи п.Саккулово</t>
  </si>
  <si>
    <t>ВЛ-10 кВ от ВЛ-10 кВ №9 ПС "Кременкуль",  ТП-10/0,4 кВ, ЛЭП-0,4 кВ,  Челябинская область, Сосновский район, с.Кременкуль</t>
  </si>
  <si>
    <t>Строительство ВЛ-10 кВ от ВЛ-10 кВ №2 ПС "Биргильда-тяга", КТП-10/0,4 кВ, ЛЭП-0,4 кВ, Челябинская область,  Сосновский район, с.Архангельское</t>
  </si>
  <si>
    <t>6100007155</t>
  </si>
  <si>
    <t>Довгань Г.А.</t>
  </si>
  <si>
    <t>Юдин А.С.</t>
  </si>
  <si>
    <t>Строительство ЛЭП 0,4 кВ п. Есаульский</t>
  </si>
  <si>
    <t>Абдрахманова С.Т.</t>
  </si>
  <si>
    <t>Строительство ЛЭП 0,4 кВ  д.Сосновка</t>
  </si>
  <si>
    <t>Строительство ЛЭП 0,4кВ п. Смолино</t>
  </si>
  <si>
    <t>6100014500</t>
  </si>
  <si>
    <t>Галиуллина С.С.</t>
  </si>
  <si>
    <t>Строительство ВЛ-10 кВ от ВЛ-10 кВ №7  ПС "Кременкуль", КТП-10/0,4 кВ, ЛЭП-0,4 кВ, Челябинская область, Сосновский район, с.Кременкуль</t>
  </si>
  <si>
    <t>6100008466</t>
  </si>
  <si>
    <t>Мишина Л.В.</t>
  </si>
  <si>
    <t>Строительство ВЛ-10 кВ от отпаечной ВЛ-10 кВ на ТП-103 ВЛ-10 кВ №13 ПС "Полевая", КТП-10/0,4 кВ, ЛЭП-0,4 кВ, Челябинская область, Сосновский район, п.Красное Поле</t>
  </si>
  <si>
    <t>6100008469
6100008835</t>
  </si>
  <si>
    <t>25.11.2011
28.12.2011</t>
  </si>
  <si>
    <t>Максимова В.Н.
Рязанова Е.В.</t>
  </si>
  <si>
    <t>Строительство ВЛ-10 кВ от ВЛ-10 кВ №9 ПС «Кременкуль» 110/10 кВ, КТП-10/0,4 кВ, ЛЭП-0,4 кВ, Челябинская область, Сосновский район, п. Северный</t>
  </si>
  <si>
    <t>2010-0240</t>
  </si>
  <si>
    <t>Логачев С.В.</t>
  </si>
  <si>
    <t>Строительство ВЛ-10 кВ от ВЛ-10 кВ №1  ПС "Харлуши", КТП-10/0,4 кВ, ЛЭП-0,4 кВ, Челябинская область, Сосновский район, д.Алишева</t>
  </si>
  <si>
    <t>6100008761</t>
  </si>
  <si>
    <t>Ахметшина Р.З.</t>
  </si>
  <si>
    <t>Строительство ВЛ-10 кВ от ВЛ-10 кВ №21  ПС "Шершни", КТП-10/0,4 кВ, ЛЭП-0,4 кВ, Челябинская область, Сосновский район, п.Западный</t>
  </si>
  <si>
    <t>6100008836</t>
  </si>
  <si>
    <t>Родин Ю.В.</t>
  </si>
  <si>
    <t>Строительство ВЛ-10 кВ от ВЛ-10 кВ №6 ПС "Томино", КТП-10/0,4 кВ, ЛЭП-0,4 кВ, Челябинская область, Сосновский район, вблизи п.Томинский</t>
  </si>
  <si>
    <t>6100005347</t>
  </si>
  <si>
    <t>Попов Е.М.</t>
  </si>
  <si>
    <t>Строительство ВЛ-10 кВ от ВЛ-10 кВ №4  ПС "Кременкуль", КТП-10/0,4 кВ, ЛЭП-0,4 кВ, Челябинская область, Сосновский район, с.Кременкуль</t>
  </si>
  <si>
    <t>6100007959
6100008627</t>
  </si>
  <si>
    <t>12.10.2011
12.12.2011</t>
  </si>
  <si>
    <t>Хабибуллина А.Ф.
Гладков М.В.</t>
  </si>
  <si>
    <t>Суркин Н.И.</t>
  </si>
  <si>
    <t>Строительство ВЛ-10 кВ от ВЛ-10 кВ №11
ПС "Синеглазово", КТП-10/0,4 кВ, ЛЭП-0,4 кВ,  Сосновский район, с.Вознесенка, Ашмарина Т.В.</t>
  </si>
  <si>
    <t>Ашмарина Т.В.</t>
  </si>
  <si>
    <t>Строительство ВЛ-10 кВ от ВЛ-10 кВ №4 ПС "Бутаки", КТП-10/0,4 кВ, ЛЭП-0,4 кВ, Челябинская область, Сосновский район, ст.Смолино, СНТ "Лесное"</t>
  </si>
  <si>
    <t>Ведякова О.Л.</t>
  </si>
  <si>
    <t>Строительство ВЛ 10кВ № 9 ПС Кременкуль, КТП, ЛЭП 0,4кВ, п.Садовый</t>
  </si>
  <si>
    <t>Руденко В.Н.</t>
  </si>
  <si>
    <t>Строительство ВЛ-10 кВ от ВЛ-10 кВ №3 ПС "Смолино-тяга", ТП-63 кВА, с трансформатором мощностью 63 кВА, ЛЭП-0,4 кВ, Сосновский район, д.Таловка</t>
  </si>
  <si>
    <t>Салыев А.М.</t>
  </si>
  <si>
    <t>Строительство ВЛ-10 кВ №13 ПС Полевая, ТП-10/0,4 кв, ЛЭП-0,4 кВ, п.Прудный</t>
  </si>
  <si>
    <t>6100007704
6100007698
6100007699
6100007703
6100007697
6100007708
6100007702
6100007700
6100007707
6100007705
6100007706
6100007709
6100007866</t>
  </si>
  <si>
    <t>14.09.2011
14.09.2011
14.09.2011
14.09.2011
14.09.2011
14.09.2011
14.09.2011
14.09.2011
14.09.2011
14.09.2011
14.09.2011
14.09.2011
04.10.2011</t>
  </si>
  <si>
    <t>Федоров А.Л.
Коновалова Т.В.
Жабина Т.А.
Федоров Л.И.
Баймагамбетова Г.А.
Мазуренко М.И.
Лисовенко В.П.
Киунцов В.А.
Завершинский В.Я.
Прокофьев И.С.
Завершинский А.В.
Лисовенко В.П.
Данилов С.Б.</t>
  </si>
  <si>
    <t>Строительство ВЛ 10кВ № 6 ПС Харлуши</t>
  </si>
  <si>
    <t xml:space="preserve">6100010805 
6100010806 
6100010807
6100010811 
6100010810 
 6100010809
 6100010808 
 6100010846 
 6100010847 
6100010849 
 6100010848 
 6100010798
 6100010799 
 6100010800 
 6100010850 
 6100010812 
 6100010814 
6100010813 
6100010815 
6100010851
 6100010852 
6100010853 
6100010854 
 6100010855 
6100010856 
6100010857 
6100010858
6100010859 
6100010860 
6100010861 
6100010862 
 6100010863 
6100010864 о
6100010865 
6100010866 
6100010801 
6100010802 
6100010804 
 6100010803 </t>
  </si>
  <si>
    <t>01.06.2012
01.06.2012
 01.06.2012 
01.06.2012 
01.06.2012 
01.06.2012 
01.06.2012 
01.06.2012 
01.06.2012 
01.06.2012 
01.06.2012 
01.06.2012 
01.06.2012
01.06.2012 
01.06.2012 
01.06.2012 
01.06.2012 
01.06.2012 
01.06.2012 
01.06.2012 
01.06.2012 
 01.06.2012 
 01.06.2012 
01.06.2012 
01.06.2012 
01.06.2012 
0.06.2012 
01.06.2012 
01.06.2012 
01.06.2012 
01.06.2012 
01.06.2012 
01.06.2012 
01.06.2012 
01.06.2012 
01.06.2012 
01.06.2012 
01.06.2012 
 01.06.2012</t>
  </si>
  <si>
    <t>Лукьянов А.В.</t>
  </si>
  <si>
    <t>Строительство ЛЭП-0,4 кВ, Челябинская область, Сосновский район, п.Южно-Челябинский Прииск</t>
  </si>
  <si>
    <t>6100008120</t>
  </si>
  <si>
    <t>Донцов О.В.</t>
  </si>
  <si>
    <t>6100005965
6100005845
6100006022
6100007028
6100005795
6100007255
6100007242
6100005996</t>
  </si>
  <si>
    <t>07.06.2011
30.05.2011
14.06.2011
10.08.2011
30.05.2011
16.08.2011
15.08.2011
10.06.2011</t>
  </si>
  <si>
    <t>Проценко И.М.
Преображенская Е.А.
Чипилюгина З.В.
Чухров В.М.
Федоров С.В.
Шипин Е.М.
Чиняева М.М.
Рыжков В.Б.</t>
  </si>
  <si>
    <t>6100006390</t>
  </si>
  <si>
    <t>Мелехин Ю.И.</t>
  </si>
  <si>
    <t>6100008267</t>
  </si>
  <si>
    <t>Шишкина Г.В.</t>
  </si>
  <si>
    <t>Строительство ВЛ-0,4 кВ №2, Челябинская область,  Сосновский район, д.Таловка</t>
  </si>
  <si>
    <t>6100005362</t>
  </si>
  <si>
    <t>Черных И.В.</t>
  </si>
  <si>
    <t>Гасников И.Г.</t>
  </si>
  <si>
    <t>Строительство ЛЭП-0,4 кВ, ШУРЭ, Челябинская область, Сосновский район, п.Прудный, Кудрина Н.Н.</t>
  </si>
  <si>
    <t>Кудрина Н.Н.</t>
  </si>
  <si>
    <t>Строительство ЛЭП-0,4 кВ, Челябинская область, Сосновский район, п.Красное Поле, Бабушкина Н.В.,Алексеев Л.П.,Варганова А.В. и др.</t>
  </si>
  <si>
    <t>Бабушкина Н.В.</t>
  </si>
  <si>
    <t>Сафин М.Ф.</t>
  </si>
  <si>
    <t xml:space="preserve">Строительство ЛЭП-0,4 кВ,  Сосновский район, д.Моховички </t>
  </si>
  <si>
    <t>Петелин А.И.</t>
  </si>
  <si>
    <t>Строительство ЛЭП 0,4кВ  с.Долгодеревенское</t>
  </si>
  <si>
    <t>Пасмакина О.Н.</t>
  </si>
  <si>
    <t xml:space="preserve">Строительство ЛЭП-0,4 кВ, Челябинская область, Сосновский район, д.Султаева, </t>
  </si>
  <si>
    <t>Гончаров Е.Н.</t>
  </si>
  <si>
    <t>Строительство  ЛЭП 0,4 кВ п. Садовый</t>
  </si>
  <si>
    <t>Плотникова И.П.</t>
  </si>
  <si>
    <t>Строительство ЛЭП 0,4кВ с.Архангельское</t>
  </si>
  <si>
    <t>Строительство ЛЭП 0,4кВ д. Ужевка</t>
  </si>
  <si>
    <t>6100013965</t>
  </si>
  <si>
    <t>Попов Ю.С.</t>
  </si>
  <si>
    <t>Строительство ВЛ 0,4 кВ п. Есаульский</t>
  </si>
  <si>
    <t>Стальмаков Д.А.</t>
  </si>
  <si>
    <t>Строительство ВЛ 0,4 кВ д. Новое Поле</t>
  </si>
  <si>
    <t>Любчик В.П.</t>
  </si>
  <si>
    <t>Строительство ВЛ 0,4 кВ с.Вознесенка</t>
  </si>
  <si>
    <t>6100014812</t>
  </si>
  <si>
    <t>Абраменков В.Н.</t>
  </si>
  <si>
    <t>Строительство ВЛ 0,4 кВ  п.Есаульский</t>
  </si>
  <si>
    <t>Строительство ЛЭП 0,4кВ д.Казанцева</t>
  </si>
  <si>
    <t>6100015477</t>
  </si>
  <si>
    <t>Никонова Л.Д.</t>
  </si>
  <si>
    <t>6100017804</t>
  </si>
  <si>
    <t>Батанова Н.Н.</t>
  </si>
  <si>
    <t>Строительство ЛЭП-0.4 кВ с.Кременкуль</t>
  </si>
  <si>
    <t>6100014572</t>
  </si>
  <si>
    <t>Седова Н.П.</t>
  </si>
  <si>
    <t>Строительство ВЛ-0.4 кВ д.Моховички</t>
  </si>
  <si>
    <t>6100015367</t>
  </si>
  <si>
    <t>Петелина Н.Ф.</t>
  </si>
  <si>
    <t>Строительство ВЛ-0.4 кВ с.Долгодеревенское</t>
  </si>
  <si>
    <t>6100015803</t>
  </si>
  <si>
    <t>Строительство ВЛ-0.4 кВ вблизи п.Интернациолист</t>
  </si>
  <si>
    <t>6100017483</t>
  </si>
  <si>
    <t>Шлотгауэр В.А.</t>
  </si>
  <si>
    <t>6100017761</t>
  </si>
  <si>
    <t>Трофимов Е.В.</t>
  </si>
  <si>
    <t>Строительство ВЛ 0,4 кВ п. Красное Поле</t>
  </si>
  <si>
    <t>Сырникова А.В.</t>
  </si>
  <si>
    <t>Строительство СМР по ЛЭП 0,4кВ ж.з."Интернационалист"</t>
  </si>
  <si>
    <t>6100010430
6100011682</t>
  </si>
  <si>
    <t>02.05.2012
20.07.2012</t>
  </si>
  <si>
    <t>Врублевская Е.С.
Веккесер В.Г.</t>
  </si>
  <si>
    <t>Строительство ВЛ 0.4 кВ п.Саргазы</t>
  </si>
  <si>
    <t>6100015594</t>
  </si>
  <si>
    <t>Иваненко Е.В.</t>
  </si>
  <si>
    <t>Строительство ВЛ 0.4 кВ п.Красное Поле</t>
  </si>
  <si>
    <t>Фаткулин М.К.</t>
  </si>
  <si>
    <t>Строительство ВЛ 0,4 кВ д.Трифонова</t>
  </si>
  <si>
    <t>Сайгин Н.А.</t>
  </si>
  <si>
    <t>Строительство ВЛ-10 кВ от ВЛ-10 кВ №6  ПС "Харлуши", КТП-10/0,4 кВ, ЛЭП-0,4 кВ, Челябинская область, Сосновский район, вблизи д.Трифоново</t>
  </si>
  <si>
    <t>Фарукшин А.М</t>
  </si>
  <si>
    <t>Строительство ЛЭП 0,4 кВ с.Туктубаево</t>
  </si>
  <si>
    <t>Строительство ВЛ 10кВ №15 ПС Есаулка, ЛЭП 0,4 кВ д. Ужевка, КТП 10/0,4 кВ д. Ужевка</t>
  </si>
  <si>
    <t>Строительство  ЛЭП-0,4 кВ, Сосновский район, п.Северный (Шушарин М.С.)</t>
  </si>
  <si>
    <t>Строительство ВЛ 10кВ №4 ПС Бутаки, ЛЭП 0,4 кВ п. Смолино, КТП 10/0,4 кВ п. Смолино</t>
  </si>
  <si>
    <t>Александрова О.Н.</t>
  </si>
  <si>
    <t>Строительство ЛЭП-0,4 кВ от ТП-1787, 
Сосновский район, с.Долгодеревенское, Гордеева Н.И.</t>
  </si>
  <si>
    <t>Гордеева Н.И.</t>
  </si>
  <si>
    <t>Строительство ВЛ 10 кВ №24 ПС Заварухино, ЛЭП 0,4 кВ д. Казанцево, КТП 10/0,4кВ д. Казанцево</t>
  </si>
  <si>
    <t>Журавлев Е.А.</t>
  </si>
  <si>
    <t>Строительство ЛЭП-0,4 кВ от ТП-1784, Реконструкция ТП-1784,Сосновский район, д.Ужевка (Жуков А.Н.)</t>
  </si>
  <si>
    <t>Строительство ЛЭП-0,4 кВ, Челябинская область, Сосновский район, СНТ "Юбилейный"</t>
  </si>
  <si>
    <t>21.12.2011</t>
  </si>
  <si>
    <t>Третьякова Т.Б.</t>
  </si>
  <si>
    <t>Строительство ЛЭП 0,4 кВ п. Малая Сосновка</t>
  </si>
  <si>
    <t>Юсупов Р.Д.</t>
  </si>
  <si>
    <t>Строительство КТП-10/0,4 кВ, ЛЭП-0,4 кВ, Челябинская область, Сосновский район, п.Садовый</t>
  </si>
  <si>
    <t>Веденеев Н.В.</t>
  </si>
  <si>
    <t>Строительство ЛЭП-0,4 кВ, Челябинская область, Сосновский район, д.Султаева</t>
  </si>
  <si>
    <t xml:space="preserve">Строительство ЛЭП-0,4 кВ, Челябинская область, Сосновский район, п.Сагаусты </t>
  </si>
  <si>
    <t>Строительство ВЛ-10 кВ от ВЛ-10 кВ №24 ПС "Заварухино", КТП-10/0,4 кВ, ЛЭП-0,4 кВ, ШУРЭ, Челябинская область, Сосновский район, д.Казанцево, ул.Сказочная,д.15</t>
  </si>
  <si>
    <t>Строительство ВЛ-0,4 кВ, ШУРЭ, Челябинская область, Сосновский район, с.Кременкуль, строительный участок №25, участок по генплану №29, строительный участок по генплану №21, строительный участок № 18</t>
  </si>
  <si>
    <t>20.07.2012</t>
  </si>
  <si>
    <t>Антонов П.А.</t>
  </si>
  <si>
    <t>Строительство  ЛЭП-0,4 кВ, ШУРЭ, Челябинская область, Сосновский район, с.Кременкуль, строительный участок № 25,29,21,18</t>
  </si>
  <si>
    <t>Строительство ЛЭП-0,4 кВ от ТП-41, ШУРЭ, Сосновский район, с.Долгодеревенское</t>
  </si>
  <si>
    <t>Строительство ЛЭП-0,4 кВ, Сосновский район, п.Саргазы</t>
  </si>
  <si>
    <t>Строительство ЛЭП-0,4 кВ,  Сосновский район, п.Красное Поле</t>
  </si>
  <si>
    <t>Рахимова А.З.</t>
  </si>
  <si>
    <t>Строительство ЛЭП-0,4 кВ, ШУРЭ, Челябинская область, Сосновский район, п.Новотроицкий, участок №194,195</t>
  </si>
  <si>
    <t>Храмцова О.В.</t>
  </si>
  <si>
    <t>Строительство ЛЭП-0,4 кВ, ШУРЭ, Челябинская область, Сосновский район, п.Вавиловец, ул. Поселковая, строение №104</t>
  </si>
  <si>
    <t>Строительство ВЛ 10кВ №10 ПС Баландино, ЛЭП 0,4 кВ д. Шигаево, КТП 10/0,4кВ д. Шигаево</t>
  </si>
  <si>
    <t>Волкова Э.Н.</t>
  </si>
  <si>
    <t>Строительство ТП-10/0,4 кВ, ВЛ-0,4 кВ, Челябинская область, Сосновский район, с.Большие Харлуши, ул.Заречная, участок №б/н</t>
  </si>
  <si>
    <t>14.09.2012</t>
  </si>
  <si>
    <t>Ротатов В.В.</t>
  </si>
  <si>
    <t>Строительство ЛЭП-0,4 кВ, ШУРЭ, Челябинская область, Сосновский район, п.Садовый, участок №64</t>
  </si>
  <si>
    <t>Строительство ЛЭП-0,4 кВ, ШУРЭ, Челябинская область, Сосновский район, вблизи д.Казанцево, северо-западнее, участок №38</t>
  </si>
  <si>
    <t>Строительство ЛЭП 0,4кВ с.Большое Харлуши</t>
  </si>
  <si>
    <t>Макаров С.В.</t>
  </si>
  <si>
    <t>Строительство ЛЭП 0,4 кВ вблизи д. Алишево</t>
  </si>
  <si>
    <t>Строительство ЛЭП-0,4 кВ, Челябинская область, Сосновский район, п.Саккулово</t>
  </si>
  <si>
    <t>Строительство ВЛ-10 кВ от ВЛ-10 кВ №16 ПС "Есаулка", ТП-10/0,4 кВ, ЛЭП-0,4 кВ, ШУРЭ, Челябинская область, Сосновский район, вблизи д.Касарги</t>
  </si>
  <si>
    <t>Строительство ВЛ-10 кВ от ВЛ-10 кВ №7 ПС "Бутаки", ТП-10/0,4 кВ, ЛЭП-0,4 кВ, ШУРЭ, Челябинская область, Сосновский район, д.Осиповка</t>
  </si>
  <si>
    <t>Шеянова Ю.В.</t>
  </si>
  <si>
    <t>06.11.2012</t>
  </si>
  <si>
    <t>Порохина Г.П.</t>
  </si>
  <si>
    <t>Строительство ЛЭП-0,4 кВ, ШУРЭ, Челябинская область, Сосновский район, вблизи с.Кременкуль</t>
  </si>
  <si>
    <t>Челябинское региональное отделение Уральского филиала ОАО "Мегафон"</t>
  </si>
  <si>
    <t>Чучупалов К.В.</t>
  </si>
  <si>
    <t>Лукъянова Г.В.</t>
  </si>
  <si>
    <t>Строительство ЛЭП-0,4 кВ, ШУРЭ, Челябинская область, Сосновский район, СНТ "Юбилейный"</t>
  </si>
  <si>
    <t>28.11.2012</t>
  </si>
  <si>
    <t>Середкина Т.Ю.</t>
  </si>
  <si>
    <t>Строительство ВЛ-0,4 кВ, Челябинская область, Сосновский район, п.Интернационалист</t>
  </si>
  <si>
    <t>Шарманова Е.Г.</t>
  </si>
  <si>
    <t>Строительство ЛЭП-0,4 кВ, Челябинская область, Сосновский район, д.Заварузино</t>
  </si>
  <si>
    <t>Строительство ВЛ-0,4 кВ, Челябинская область, Сосновский район, с.Долгодеревенское</t>
  </si>
  <si>
    <t>Шульгин А.В.</t>
  </si>
  <si>
    <t>Бабушкина Л.А.</t>
  </si>
  <si>
    <t>Розенберг К.Ю.</t>
  </si>
  <si>
    <t>Гайнутдинов В.Н.</t>
  </si>
  <si>
    <t>Строительство ВЛ-10 кВ от ВЛ-10 кВ №4 ПС "Алишево", КТП-10/0,4 кВ, ЛЭП-0,4 кВ, ШУРЭ, Челябинская область, Сосновский район, п.Трубный</t>
  </si>
  <si>
    <t>Белянкина Е.А.</t>
  </si>
  <si>
    <t>Глуздань М.А.</t>
  </si>
  <si>
    <t>Яшина Е.В.</t>
  </si>
  <si>
    <t>Захаров Д.С.</t>
  </si>
  <si>
    <t>Строительство ВЛ-0,4 кВ, Челябинская область, Сосновский район, с.Вознесенка</t>
  </si>
  <si>
    <t>Строительство ВЛ-0,4 кВ, Челябинская область, Сосновский район, п.Вознесенка</t>
  </si>
  <si>
    <t>Кильмухаметов Р.Н.</t>
  </si>
  <si>
    <t>Строительство ЛЭП-0,4 кВ, Челябинская область, Сосновский район, д.Большое Таскино</t>
  </si>
  <si>
    <t>Строительство ЛЭП-0,4 кВ, Челябинская область, Сосновский район, с.Большое Баландино</t>
  </si>
  <si>
    <t>Кузнецов Н.С.</t>
  </si>
  <si>
    <t>Строительство ВЛ-0,4 кВ, Челябинская область, Сосновский район, п.Вавиловец</t>
  </si>
  <si>
    <t>Строительство ВЛ-0,4 кВ, Челябинская область, Сосновский район, п.Томинский</t>
  </si>
  <si>
    <t>Строительство ВЛ-0,4 кВ, Челябинская область, Сосновский район, п.Мирный</t>
  </si>
  <si>
    <t>Никипелов Е.С.</t>
  </si>
  <si>
    <t>Строительство ВЛ-0,4 кВ, Челябинская область, Сосновский район, п.Вавиловец-2</t>
  </si>
  <si>
    <t>Ишметьев Е.В.</t>
  </si>
  <si>
    <t>Воцков В.З.</t>
  </si>
  <si>
    <t>Двизов А.В.</t>
  </si>
  <si>
    <t>Батраков Д.В.</t>
  </si>
  <si>
    <t>Строительство ВЛ-0,4 кВ, Челябинская область, Сосновский район, д.Малиновка</t>
  </si>
  <si>
    <t xml:space="preserve"> 11.09.2012</t>
  </si>
  <si>
    <t>Строительство ЛЭП-0,4 кВ, Челябинская область, Сосновский район, п.Смолино</t>
  </si>
  <si>
    <t>Строительство ЛЭП-0,4 кВ, Челябинская область, Сосновский район, п.Полетаево</t>
  </si>
  <si>
    <t>Шуталев О.С.</t>
  </si>
  <si>
    <t>Лукашевичус В.Т.,
Лукашевичус Л.А.</t>
  </si>
  <si>
    <t>Строительство ВЛ-0,4 кВ, Челябинская область, Сосновский район, д.Таловка</t>
  </si>
  <si>
    <t>Подшибякин В.И.</t>
  </si>
  <si>
    <t>Сергеев В.И.</t>
  </si>
  <si>
    <t>Строительство ЛЭП-0,4 кВ, Челябинская область, Сосновский район, д.Костыли</t>
  </si>
  <si>
    <t>Малышева Ю.Н.</t>
  </si>
  <si>
    <t>Порошина О.В.</t>
  </si>
  <si>
    <t>Строительство ВЛ-0,4 кВ, Челябинская область, Сосновский район, д.Костыли</t>
  </si>
  <si>
    <t>Попова Н.С.</t>
  </si>
  <si>
    <t>Строительство ВЛ-0,4 кВ, Челябинская область, Сосновский район, вблизи д.Трифоново</t>
  </si>
  <si>
    <t>Гришаева С.А.</t>
  </si>
  <si>
    <t>Строительство ВЛ-10 кВ от ВЛ-10 кВ №10 ПС "Есаулка", ТП-10/0,4 кВ, ЛЭП-0,4 кВ, ШУРЭ, Челябинская область, Сосновский район, п.Есаульский</t>
  </si>
  <si>
    <t>16.10.2012</t>
  </si>
  <si>
    <t>Севрюгин А.А.</t>
  </si>
  <si>
    <t>Левина А.А.</t>
  </si>
  <si>
    <t>ВЛ-10кВ №7 ПС Бутаки(Елисеева), ЛЭП 0,4 кВ д. Малиновка(Елисеева), ТП-10/0,4 кВ д. Малиновка(Елисеев</t>
  </si>
  <si>
    <t>Елисеева Т.Г.</t>
  </si>
  <si>
    <t>Строительство ЛЭП-0,4 кВ,  Сосновский район, СНТ "Заречный"</t>
  </si>
  <si>
    <t>Столбовский В.К.</t>
  </si>
  <si>
    <t>Уфимцев В.А.</t>
  </si>
  <si>
    <t>Строительство ЛЭП 0,4 кВ с. Вознесенка</t>
  </si>
  <si>
    <t>Строительство ЛЭП 0,4 кВ д.Большое Таскино</t>
  </si>
  <si>
    <t>Шабалин О.В.</t>
  </si>
  <si>
    <t>Проскуряков А.А.
Проскурякова И.И.</t>
  </si>
  <si>
    <t>ВЛ 10кВ № 4 ПС Алишево, ЛЭП 0,4кВкВ п.Трубный, ТП 10/0,4кВ п.Трубный</t>
  </si>
  <si>
    <t>28.12.2011</t>
  </si>
  <si>
    <t>Строительство ВЛ-10 кВ от ВЛ-10 кВ №24 ПС "Заварухино", КТП-10/0,4 кВ, ЛЭП-0,4 кВ, Сосновский район, вблизи д.Новое Поле</t>
  </si>
  <si>
    <t>Сроительство ВЛ 10 кВ №12 ПС Баландино, ЛЭП 0,4 кВ п. Сагаусты, ТП-10/0,4 кВ п. Сагаусты</t>
  </si>
  <si>
    <t>Степанов И.В.</t>
  </si>
  <si>
    <t>Строительство ВЛ-10 кВ от ВЛ-10 кВ №10 ПС "Есаулка", ТП-10/0,4 кВ, ЛЭП-0,4 кВ, Челябинская область, Сосновский район, д.Заварухино</t>
  </si>
  <si>
    <t>Ястреб В.Е.</t>
  </si>
  <si>
    <t>Строительство ВЛ-10 кВ от ВЛ-10 кВ №13 ПС "Полевая", ТП-10/0,4 кВ, ЛЭП-0,4 кВ, Челябинская область, Сосновский район, п.Красное Поле</t>
  </si>
  <si>
    <t>Литвинов Н.А.</t>
  </si>
  <si>
    <t>СМР по ВЛ 10 кВ №13 ПС Полевая, ЛЭП 0,4 кВ п. Прудный, ТП-10/0,4 кВ п. Прудный</t>
  </si>
  <si>
    <t>Бачурин Е.А.</t>
  </si>
  <si>
    <t>Строительство ЛЭП-0,4 кВ, ШУРЭ, Челябинская область, Сосновский район, д.Касапрги</t>
  </si>
  <si>
    <t>Кузьмина Г.Л.</t>
  </si>
  <si>
    <t>Строительство ВЛ-0,4 кВ, Челябинская область, Сосновский район, п.Красное Поле</t>
  </si>
  <si>
    <t>Строительство ВЛ-6 кВ от ВЛ-6 кВ №1 ПС "Синеглазово", ТП-6/0,4 кВ, ЛЭП-0,4 кВ, Челябинская область, Сосновский район, с.Вознесенка</t>
  </si>
  <si>
    <t>Доронин Д.А.</t>
  </si>
  <si>
    <t>Строительство ВЛ-6 кВ от ВЛ-6 кВ №6 ПС "Полетаево-тяга", ТП-6/0,4 кВ, ЛЭП-0,4 кВ, Челябинская область, Сосновский район, с.Чипышево</t>
  </si>
  <si>
    <t>Серебряков А.Ю.</t>
  </si>
  <si>
    <t>Строительство ВЛ 10 кВ №22 ПС Полевая, ЛЭП-0,4 кВ п. Прудный, КТП 10/0,4кВ п. Прудный</t>
  </si>
  <si>
    <t>Шапошников А.Н.</t>
  </si>
  <si>
    <t>Строительство ЛЭП-0,4 кВ, Челябинская область, Сосновский район, вблизи п.Есаульский</t>
  </si>
  <si>
    <t>Строительство ЛЭП-0,4 кВ, Челябинская область, Сосновский район, д.Элимбетова</t>
  </si>
  <si>
    <t>Ишмухаметов Х.К.</t>
  </si>
  <si>
    <t>Валеева Л.Г.</t>
  </si>
  <si>
    <t>Петрова Р.П.</t>
  </si>
  <si>
    <t>Строительство ЛЭП 0,4кВ п. Садовый</t>
  </si>
  <si>
    <t>Порошин А.В.</t>
  </si>
  <si>
    <t>Строительство ВЛ-0,4 кВ, Челябинская область, Сосновский район, д.Киржакуль</t>
  </si>
  <si>
    <t>Мамажанов Р.И.</t>
  </si>
  <si>
    <t>Строительство ВЛ-0,4 кВ, Челябинская область, Сосновский район, п.Полянный</t>
  </si>
  <si>
    <t>Мацакян В.А.</t>
  </si>
  <si>
    <t>Строительство ВЛ-0,4 кВ, Челябинская область, Сосновский район, с.Архангельское</t>
  </si>
  <si>
    <t>Строительство ВЛ 10кВ №1 ПС Смолино Тяга, ЛЭП 0,4 кВ п. Саргазы, КТП 10/0,4 кВ п. Саргазы</t>
  </si>
  <si>
    <t>Богданова Ж.В.</t>
  </si>
  <si>
    <t>Строительство ВЛ-10 кВ от ВЛ-10 кВ №1  ПС "Шершни", КТП-10/0,4 кВ, ЛЭП-0,4 кВ, ШУРЭ, Челябинская область, Сосновский район, жилая застройка "Интернационалист"</t>
  </si>
  <si>
    <t>Строительство ВЛ 0,4 кВ с.Б.Харлуши "Белозерова"</t>
  </si>
  <si>
    <t>Белозерова Ю.А.</t>
  </si>
  <si>
    <t>Матросова М.Е.</t>
  </si>
  <si>
    <t>Строительство ВЛ 0,4 кВ с.Кайгородово</t>
  </si>
  <si>
    <t>Строительство ВЛ-0,4 кВ, Челябинская область, Сосновский район, вблизи п.Западный</t>
  </si>
  <si>
    <t>Байбара А.Л.</t>
  </si>
  <si>
    <t>Попова Е.Н.</t>
  </si>
  <si>
    <t>Строительство ВЛ-0,4 кВ, Челябинская область, Сосновский район, с.Кременкуль</t>
  </si>
  <si>
    <t>Мамзин А.В.</t>
  </si>
  <si>
    <t>Строительство ВЛ-0,4 кВ, Челябинская область, Сосновский район, п.Западный</t>
  </si>
  <si>
    <t>Сысков А.В.</t>
  </si>
  <si>
    <t>Строительство ВЛ-0,4 кВ, Челябинская область, Сосновский район, вблизи с.Б.Харлуши</t>
  </si>
  <si>
    <t>Шпита Т.Б.</t>
  </si>
  <si>
    <t>Строительство ЛЭП-0,4 кВ, Челябинская область, Сосновский район, с.Большие Харлуши</t>
  </si>
  <si>
    <t>Снагатулин Р.Ш.</t>
  </si>
  <si>
    <t>Канунников В.И.</t>
  </si>
  <si>
    <t>Строительство ВЛ-0,4 кВ, Челябинская область, Сосновский район, с.Кайгородово</t>
  </si>
  <si>
    <t>Строительство ВЛ-0,4 кВ, Челябинская область, Сосновский район, д.Осиновка</t>
  </si>
  <si>
    <t>Рогозин С.А.</t>
  </si>
  <si>
    <t>Метельская Н.В.</t>
  </si>
  <si>
    <t>Строительство ЛЭП-0,4 кВ, Челябинская область, Сосновский район, д.Ключи</t>
  </si>
  <si>
    <t>Ширяев В.И.</t>
  </si>
  <si>
    <t>Камалов О.А.</t>
  </si>
  <si>
    <t>Строительство ЛЭП-0,4 кВ, Челябинская область, Сосновский район, вблизи д.Ключи</t>
  </si>
  <si>
    <t>Шарипов Н.В.</t>
  </si>
  <si>
    <t>Медведева Л.И.</t>
  </si>
  <si>
    <t>Строительство ВЛ-0,4 кВ, Челябинская область, Сосновский район, д.Ключи</t>
  </si>
  <si>
    <t>Акшенцев И.В.</t>
  </si>
  <si>
    <t>Строительство ЛЭП-0,4 кВ, ШУРЭ, Челябинская область, Сосновский район, д.Новое Поле, участок по генплану №452</t>
  </si>
  <si>
    <t>Строительство ЛЭП-0,4 кВ, ШУРЭ, Челябинская область, Сосновский район, п.Солнечный, уч. б/н, участок №21, участок б/н</t>
  </si>
  <si>
    <t>Абдрахманов В.С.</t>
  </si>
  <si>
    <t>Строительство ЛЭП-0,4 кВ, ШУРЭ, Челябинская область, Сосновский район, д.Таловка, участок, №107</t>
  </si>
  <si>
    <t>Кучин А.М.</t>
  </si>
  <si>
    <t>Куликов А.В.</t>
  </si>
  <si>
    <t>Болотников П.Н.</t>
  </si>
  <si>
    <t>Ребковец Л.Р.</t>
  </si>
  <si>
    <t>Строительство ЛЭП-0,22 кВ, ШУРЭ, Челябинская область, Сосновский район, с.Долгодеревенское</t>
  </si>
  <si>
    <t xml:space="preserve"> 05.03.2012 </t>
  </si>
  <si>
    <t>Куренков А.А.</t>
  </si>
  <si>
    <t xml:space="preserve"> Беккер Е.Г.</t>
  </si>
  <si>
    <t xml:space="preserve"> Ламбин А.В.</t>
  </si>
  <si>
    <t xml:space="preserve"> Миронов В.Н.</t>
  </si>
  <si>
    <t xml:space="preserve"> Комаров К.Н.</t>
  </si>
  <si>
    <t xml:space="preserve"> 06.11.2012</t>
  </si>
  <si>
    <t>Строительство  ВЛ-0,4 кВ, Челябинская область,Сосновский район, д.Малиновка, по генплану завода им.Колющенко, квартал 25, участок 266</t>
  </si>
  <si>
    <t>Плюснин С.А.</t>
  </si>
  <si>
    <t>Строительство  ВЛ-0,4 кВ, Челябинская область,Сосновский район, п.Красное Поле, участок без номера, кадастровый номер:74:19:0806004:83</t>
  </si>
  <si>
    <t>Ганин Ю.Г.</t>
  </si>
  <si>
    <t>Строительство  ВЛ-0,4 кВ, Челябинская область,Сосновский район, п.Красное Поле, участок по генплану №713</t>
  </si>
  <si>
    <t>Медведева Л.А.</t>
  </si>
  <si>
    <t>Строительство  ВЛ-0,4 кВ, Челябинская область,Сосновский район, п.Западный, участок б/н, кад.№ 74:19: 1203001:15</t>
  </si>
  <si>
    <t>Туровская Р.К.</t>
  </si>
  <si>
    <t xml:space="preserve">Строительство  ВЛ-0,4 кВ,ШУРЭ, Челябинская область,Сосновский район, д.Малиновка, 240 м южнее дома №4 по улице Советской,кад.№ 74:19: 1115013:113 </t>
  </si>
  <si>
    <t>Луганская О.В.</t>
  </si>
  <si>
    <t>Строительство  ВЛ-0,4 кВ, Челябинская область,Сосновский район,п.Красное Поле, участок по генплану №644</t>
  </si>
  <si>
    <t>Куликов В.В.</t>
  </si>
  <si>
    <t>Строительство  ВЛ-0,4 кВ,ШУРЭ, Челябинская область,Сосновский район, д.Ключи, квартал "Застава", ул. Военная, участок 219</t>
  </si>
  <si>
    <t>Буряков В.К.</t>
  </si>
  <si>
    <t>Строительство  ВЛ-0,4 кВ, Челябинская область, Сосновский район, вблизи д.Малиновка. Ул. Советская д.1</t>
  </si>
  <si>
    <t>Рябушев К.А</t>
  </si>
  <si>
    <t xml:space="preserve">Строительство  ВЛ-0,4 кВ, Челябинская область,Сосновский район, д.Ключи, западный планировачный район, участок  37 </t>
  </si>
  <si>
    <t>Майер С.В.</t>
  </si>
  <si>
    <t>Строительство  ВЛ-0,4 кВ,ШУРЭ, Челябинская область,Сосновский район, п.Прудный, участок № 192</t>
  </si>
  <si>
    <t>Завьялова М.В.</t>
  </si>
  <si>
    <t>Строительство ВЛ-0,4 кВ, Челябинская область, Сосновский район, д.Осиновка ул.Полевая, участок №2а</t>
  </si>
  <si>
    <t>Строительство ВЛ-0,4 кВ, Челябинская область, Сосновский район, с.Кременкуль, ул. Перспективная, участок №7а</t>
  </si>
  <si>
    <t>Белоус И.В.</t>
  </si>
  <si>
    <t>Строительство ВЛ-0,4 кВ, Челябинская область, Сосновский район,вблизи электроподстаниции Б.Харлуши, участок №47-7, 48-9</t>
  </si>
  <si>
    <t>Михайлов С.Н.</t>
  </si>
  <si>
    <t>Строительство ВЛ-0,4 кВ, Челябинская область, Сосновский район, п.Северный, ул.Гагарина, уч.б/н</t>
  </si>
  <si>
    <t>Гельбутовская Л.Г.</t>
  </si>
  <si>
    <t>Строительство ВЛ-0,4 кВ, Челябинская область, Сосновский район, вблизи электроподстаниции Б.Харлуши, участок №38-28</t>
  </si>
  <si>
    <t>Бирюлин С.Ю.</t>
  </si>
  <si>
    <t>Строительство ВЛ-0,4 кВ, Челябинская область, Сосновский район, с.Кременкуль, участок№ 84</t>
  </si>
  <si>
    <t>Кайбелев Р.Г.</t>
  </si>
  <si>
    <t>Строительство ВЛ-0,4 кВ, Челябинская область, Сосновский район, возле п.Трубный северная окраина, участок №151,58</t>
  </si>
  <si>
    <t>Потеряева Н.С.</t>
  </si>
  <si>
    <t>Строительство ВЛ-10 кВ №9 ПС "Кременкуль", ВЛ-0,4 кВ, ТП-10/0,4 кВ п.Северный</t>
  </si>
  <si>
    <t>Хайрулин В.Г.</t>
  </si>
  <si>
    <t>Строительство ВЛ-10 кВ от ВЛ-10 кВ №5 ПС "Алишево", ТП-10/0,4 кВ, ВЛ-0,4 кВ, Челябинская область, Сосновский район, п.Трубный</t>
  </si>
  <si>
    <t>Юнусов В.С.</t>
  </si>
  <si>
    <t>Строительство  ВЛ-0,4 кВ, Челябинская область, Сосновский район,  д.Малиновка, участок по генплану №1</t>
  </si>
  <si>
    <t>Захарченко И.В.</t>
  </si>
  <si>
    <t>Строительство ВЛ-0,4 кВ, Челябинская область, Сосновский район, п.Прудный, западная окраина, участок 605</t>
  </si>
  <si>
    <t>Вовк О.А.</t>
  </si>
  <si>
    <t>Строительство ВЛ-0,4 кВ, Челябинская область, Сосновский раон, д.Малиновка, уасток южнее дома №9 по ул. Советская</t>
  </si>
  <si>
    <t>Нуруева З.Г.</t>
  </si>
  <si>
    <t>Пакилева О.И.</t>
  </si>
  <si>
    <t>Строительство ВЛ-0,4 кВ, Челябинская область, Сосновский район, д.Кайгородово, участок по генплану Вира №20</t>
  </si>
  <si>
    <t>Андрющенко Н.В.</t>
  </si>
  <si>
    <t>Строительство ВЛ-10 кВ от ВЛ-10 кВ №2 ПС "Кременкуль", ТП-10/0,4 кВ, ЛЭП-0,4 кВ, ШУРЭ, Челябинская область, Сосновский район, д.Ключи</t>
  </si>
  <si>
    <t>Абашидзе Т.Ф</t>
  </si>
  <si>
    <t>ВЛ 10кВ № 1 ПС Долгая, ЛЭП 0,4кВ с.Долгодеревенское, ТП 10/0,4кВ с.Долгодеревенское</t>
  </si>
  <si>
    <t>Балюк А.В.</t>
  </si>
  <si>
    <t xml:space="preserve">Строительство ВЛ-0,4 кВ, Челябинская область, Сосновский район, д.Малиновка, строительный участок 20, участок 33 по генплану, участок №14 по генплану Челябмясокомбинат </t>
  </si>
  <si>
    <t>Дворицына Н.М.</t>
  </si>
  <si>
    <t>Строительство ВЛ-0,4 кВ, Челябинская область, Сосновский район, д.Малиновка, ПО Полет , ул.Березовая, участок №238</t>
  </si>
  <si>
    <t>Бовина О.П.</t>
  </si>
  <si>
    <t>Строительство ВЛ-0,4 кВ, Челябинская область, Сосновский район, п.Прудный,южная окраина, участок №715</t>
  </si>
  <si>
    <t>Уманец К.С.</t>
  </si>
  <si>
    <t>Строительство ВЛ-0,4 кВ, Челябинская область, Сосновский район, с.Кременкуль, ул.Дорожная, участок б/н</t>
  </si>
  <si>
    <t>Барбышева В.А.</t>
  </si>
  <si>
    <t>Строительство ВЛ-10 кВ от ВЛ-10 кВ №6 ПС "Харлуши", ТП-10/0,4 кВ, ВЛ-0,4 кВ, Челябинская область, Сосновский район, д.Кайгородово</t>
  </si>
  <si>
    <t>Макарицкий В.В.</t>
  </si>
  <si>
    <t>Строительство ВЛ-0,4 кВ, Челябинская область, Сосновский район, с.Кременкуль, ул.Набережная,д.63а,кв1</t>
  </si>
  <si>
    <t>25.06.2013</t>
  </si>
  <si>
    <t>Первушина Л.И.</t>
  </si>
  <si>
    <t>Строительство ВЛ-0,4 кВ, Челябинская область, Сосновский район, с.Кременкуль, участок б/н</t>
  </si>
  <si>
    <t>02.07.2013</t>
  </si>
  <si>
    <t>Марцишак В.В.</t>
  </si>
  <si>
    <t>Строительство ВЛ-0,4 кВ, Челябинская область, Сосновский район, п.Северный, участок б/н,ул.Набережная д.7, участок б/н</t>
  </si>
  <si>
    <t>Порохина Е.С.</t>
  </si>
  <si>
    <t>Строительство ВЛ-0,4 кВ, Челябинская область,Сосновский район, п.Прудный ,южная окраина, участок №714</t>
  </si>
  <si>
    <t>Чолоян Л.П.</t>
  </si>
  <si>
    <t>Строительство ВЛ-0,4 кВ, Челябинская область, Сосновский район, вблизи п.Трубный</t>
  </si>
  <si>
    <t>Ханжин Е.А.</t>
  </si>
  <si>
    <t>Строительство ВЛ-0,4 кВ, Челябинская область, Сосновский район, с.Большие Харлуши, ул.Мостовая, д.1а, ул.Мостовая, уч.4</t>
  </si>
  <si>
    <t>Строительство ВЛ-0,4 кВ, Челябинская область, Сосновский район, д.Ключи, западный планировочный район, участок №49</t>
  </si>
  <si>
    <t>Павлова Н.В.</t>
  </si>
  <si>
    <t>Строительство ВЛ-0,4 кВ, Челябинская область, Сосновский район, д.Ключи, квартал "Центральный", участок №27, участок №33</t>
  </si>
  <si>
    <t>Конева Е.И.</t>
  </si>
  <si>
    <t>Строительство ВЛ-0,4 кВ, Челябинская область, Сосновский район, д.Малиновка , ул.Торговая, уч.№302</t>
  </si>
  <si>
    <t>Юздов С.Г.</t>
  </si>
  <si>
    <t>Строительство ВЛ-0,4 кВ, Челябинская область, Сосновский район, п.Красное Поле, участок б/н</t>
  </si>
  <si>
    <t>Александров П.В.</t>
  </si>
  <si>
    <t>Строительство ВЛ-0,4 кВ, Челябинская область, Сосновский район, д.Большие Харлуши, ул. Тракторовая, д.№5,кв.2</t>
  </si>
  <si>
    <t>Лебедев Ю.П.</t>
  </si>
  <si>
    <t>Строительство ВЛ-0,4 кВ, Челябинская область, Сосновский район, д.Ключи, квартал "Южный", уч.40</t>
  </si>
  <si>
    <t>01.08.2013</t>
  </si>
  <si>
    <t>Малыхина Н.С.</t>
  </si>
  <si>
    <t>Строительство ВЛ-0,4 кВ, Челябинская область, Сосновский район, д.Малиновка, ж.п. Колющенко, квартал №22, уч.№241, дом 140,квартал 14а, по генплану завода им.Колющенко, по генплану завода им.Колющенко, квартал 14а, участок 124</t>
  </si>
  <si>
    <t>Шестаков В.М.</t>
  </si>
  <si>
    <t>Строительство ВЛ-0,4 кВ, Челябинская область, Сосновский район, д.Малиновка, ПО"Полет", ул.Березовая, уч.№152</t>
  </si>
  <si>
    <t>Мизгин С.А.</t>
  </si>
  <si>
    <t>Строительство ВЛ-0,4 кВ, Челябинская область, Сосновский район, п.Прудный, западная окраина, участок №680</t>
  </si>
  <si>
    <t>Талипов М.М.</t>
  </si>
  <si>
    <t>Строительство ВЛ-0,4 кВ, Челябинская область, Сосновский район, п.Трубный, юго-западная, участок №386, участок №385</t>
  </si>
  <si>
    <t>Мужагитдинов Р.С.</t>
  </si>
  <si>
    <t>Строительство ВЛ-0,4 кВ, Челябинская область, Сосновский район,с.Кайгородово ("Вира"), уч.№60</t>
  </si>
  <si>
    <t>Головин К.А.</t>
  </si>
  <si>
    <t>Щеркин Е.В.</t>
  </si>
  <si>
    <t>Строительство ЛЭП-0,4 кВ, ШУРЭ, Челябинская область, Сосновский район, п.Трубный</t>
  </si>
  <si>
    <t>Джафарова Е.А.</t>
  </si>
  <si>
    <t>Строительство ВЛ-0,4 кВ, Челябинская область, Сосновский район, с.Кайгородово, участок №4</t>
  </si>
  <si>
    <t>Субботин О.С.</t>
  </si>
  <si>
    <t>Строительство ЛЭП-0,4 кВ, ШУРЭ, Челябинская область, Сосновский район, п.Витаминный, строительный участок №111</t>
  </si>
  <si>
    <t>Строительство ЛЭП-0,4 кВ, ШУРЭ, Челябинская область, Сосновский район, п.Смолино, ж/д станция , участок б/н</t>
  </si>
  <si>
    <t>Кирдяшкина А.И.</t>
  </si>
  <si>
    <t>Строительство ЛЭП-0,4 кВ, Челябинская область, Сосновский район, д.Казанцево, ул.Лазурная, д.13</t>
  </si>
  <si>
    <t>Строительство ЛЭП-0,4 кВ, ШУРЭ, Челябинская область, Сосновский район, с.Кременкуль, район общественных хозяйственных построек, участок б/н</t>
  </si>
  <si>
    <t>Строительство ЛЭП-0,4 кВ, ШУРЭ, Челябинская область, Сосновский район, п.Садовый, ул.Ленина,78</t>
  </si>
  <si>
    <t xml:space="preserve"> 13.04.2012</t>
  </si>
  <si>
    <t>Строительство ЛЭП-0,4 кВ, ШУРЭ, Челябинская область, Сосновский район, вблизи д.Казанцево, участок, №69</t>
  </si>
  <si>
    <t>Строительство ВЛ-0,4 кВ, Челябинская область, Сосоновский пайон, п.Прудный, ул.Солнечная, 5</t>
  </si>
  <si>
    <t>Ненаженко С.А.</t>
  </si>
  <si>
    <t>Бельков К.В.</t>
  </si>
  <si>
    <t>Строительство ВЛ-0,4 кВ, Челябинская область, Сосновский район, д.Бутаки, участок по генплану №146</t>
  </si>
  <si>
    <t>Соколов С.В.</t>
  </si>
  <si>
    <t>Строительство ВЛ-0,4 кВ, Челябинская область, Сосновский район, д.Касарги, участок,44,66,46</t>
  </si>
  <si>
    <t>Криворучко А.В.</t>
  </si>
  <si>
    <t>Строительство ВЛ-0,4 кВ, Челябинская область, Сосновский район, д.Касарги, ул.Школьная, земельный участок №15</t>
  </si>
  <si>
    <t>05.04.2013</t>
  </si>
  <si>
    <t>Криворучко Н.В., Криворучко И.В.</t>
  </si>
  <si>
    <t>Строительство ЛЭП-0,4 кВ, Челябинская область, Сосновский район, с.Вознесенка, ул.Лесная, д.2</t>
  </si>
  <si>
    <t>Новицкий М.А.</t>
  </si>
  <si>
    <t>Ефимова С.А.</t>
  </si>
  <si>
    <t>Строительство ВЛ-0,4 кВ, Челябинская область, Сосновский район, вблизи д.Малиновка</t>
  </si>
  <si>
    <t>Воличенко М.А.</t>
  </si>
  <si>
    <t>Строительство ВЛ-0,4 кВ, Челябинская область, Сосновский район, вблизи д.Малиновка, по направлению на север от ориентира центр СНТ "Малиновка"</t>
  </si>
  <si>
    <t>Диденко А.Н.</t>
  </si>
  <si>
    <t>Строительство  ВЛ-0,4 кВ, Челябинская область,Сосновский район, п.Красное Поле, ул.Цветочная,д.34</t>
  </si>
  <si>
    <t>Строительство  ВЛ-0,4 кВ, Челябинская область,Сосновский район, п.Красное Поле</t>
  </si>
  <si>
    <t>Строительство ВЛ-0,4 кВ, Челябинская область, Сосновский район, д.Осиновка, участок, 2</t>
  </si>
  <si>
    <t>Строительство ВЛ-0,4 кВ, Челябинская область, Сосновский район, п. Красное Поле, участок №547,577,516,512</t>
  </si>
  <si>
    <t>Котельников Ю.Ю.</t>
  </si>
  <si>
    <t>Строительство ВЛ-0,4 кВ, Челябинская область, Сосновский район, д.Малиновка, по генплану "Салют", участок №6</t>
  </si>
  <si>
    <t>Спивак Т.А.</t>
  </si>
  <si>
    <t>Строительство ВЛ-0,4 кВ, Челябинская область, Сосновский район, с.Кременкуль, ул.Восточная,д.18</t>
  </si>
  <si>
    <t>Артемьев В.А.</t>
  </si>
  <si>
    <t>Строительство ВЛ-0,4 кВ, Челябинская область, Сосновский район, д.Малиновка, квартал ИЖС "Полет", участок по генплану №4</t>
  </si>
  <si>
    <t>Абсатарова О.А.</t>
  </si>
  <si>
    <t>Строительство ВЛ-0,4 кВ, Челябинская область, Сосновский район, д.Малиновка, участок №7</t>
  </si>
  <si>
    <t>Каримов И.Р.</t>
  </si>
  <si>
    <t>Строительство ВЛ-0,4 кВ, Челябинская область, Сосновский район, д.Ключи, западный планировачный район, участок №21</t>
  </si>
  <si>
    <t>Клейман А.И.</t>
  </si>
  <si>
    <t>Строительство ВЛ-0,4 кВ, Челябинская область, Сосновский район, д.Малиновка, жилая застройка "Салют", участок №16</t>
  </si>
  <si>
    <t>Пожидаев Ю.И.</t>
  </si>
  <si>
    <t>Строительство ВЛ-0,4 кВ, Челябинская область, Сосновский район, п.Прудный, южная окраина , участок №716,710</t>
  </si>
  <si>
    <t>Калюжный Е.А., Бойков А.А.</t>
  </si>
  <si>
    <t>Строительство ВЛ-0,4 кВ, Челябинская область, Сосновский район, п.Северный, ул.Новая, участок №6,10,13</t>
  </si>
  <si>
    <t>Зайц Т.Н.</t>
  </si>
  <si>
    <t>Строительство ВЛ-0,4 кВ, Челябинская область, Сосновский район, п.Прудный, участок б/н</t>
  </si>
  <si>
    <t>Логвиненко В.Н.</t>
  </si>
  <si>
    <t xml:space="preserve">Строительство  ВЛ-0,4 кВ, Челябинская область,Сосновский район, п.Красное Поле, участок№614 </t>
  </si>
  <si>
    <t>Аниканова Г.Х.</t>
  </si>
  <si>
    <t>Строительство  ВЛ-0,4 кВ, Челябинская область,Сосновский район, п.Западный, ул.Центральная -3, участок 3-а, у часток 17а</t>
  </si>
  <si>
    <t>Шпонько О.А.</t>
  </si>
  <si>
    <t>Строительство  ВЛ-0,4 кВ, Челябинская область,Сосновский район, д.Малиновка, по генплану завода им.Колющенко, квартал №21,участок №227, участок №240, квартал №22</t>
  </si>
  <si>
    <t>Бобылева А.В.</t>
  </si>
  <si>
    <t>Куляшов М.Н.</t>
  </si>
  <si>
    <t>Потапкина Н.Н.</t>
  </si>
  <si>
    <t>Строительство ВЛ-0,4 кВ, Челябинская область, Сосновский район, п.Прудный</t>
  </si>
  <si>
    <t>Кислицын С.В.</t>
  </si>
  <si>
    <t>Беляев П.А.</t>
  </si>
  <si>
    <t>Строительство ВЛ-0,4 кВ, Челябинская область, Сосновский район, д.Малиновка, участок№12</t>
  </si>
  <si>
    <t>Хрусловская Н.А.</t>
  </si>
  <si>
    <t>Строительство  ВЛ-0,4 кВ, Челябинская область, Сосновский район, п.Западный, ул.Восточная, участок №9а</t>
  </si>
  <si>
    <t>Чуксина Н.Л.
Плюснина З.Ю.</t>
  </si>
  <si>
    <t>Строительство ЛЭП-0,4 кВ, ШУРЭ, Челябинская область, Сосновский район, д.Мамаева, ул.Центральная,16</t>
  </si>
  <si>
    <t>Строительство ЛЭП-0,4 кВ от ТП-1716, ШУРЭ, Челябинская область, Сосновский район, с.Кайгородово, участок №132</t>
  </si>
  <si>
    <t>Строительство ЛЭП-0,4 кВ, ШУРЭ, Челябинская область, Сосновский район, п.Саргазы, ул.Ленина, ,д.36</t>
  </si>
  <si>
    <t>Строительство ЛЭП-0,4 кВ, ШУРЭ, Челябинская область, Сосновский район, п.Красное Поле, участок №59-б</t>
  </si>
  <si>
    <t>Маковеева В.И.</t>
  </si>
  <si>
    <t>Строительство ЛЭП-0,4 кВ, ШУРЭ, Челябинская область, Сосновский район, п.Есаульскийул.Гагарина, 17Б</t>
  </si>
  <si>
    <t>Строительство ЛЭП-0,4 кВ, ШУРЭ, Челябинская область,  Сосновский район, вблизи п.Западный, (на северо-восток)</t>
  </si>
  <si>
    <t>Фоминых К.В.</t>
  </si>
  <si>
    <t>Строительство ЛЭП-0,4 кВ, Челябинская область, Сосновский район, с.Кременкуль,ул.Уральская,41а</t>
  </si>
  <si>
    <t>Строительство ВЛ-10 кВ от ВЛ-10 кВ №4 ПС "Алишево",  ТП-10/0,4 кВ, ЛЭП-0,4 кВ, ШУРЭ, Челябинская область, Сосновский район, п.Высокий</t>
  </si>
  <si>
    <t>Худяков И.В.</t>
  </si>
  <si>
    <t>Строительство ЛЭП-0,4 кВ, ШУРЭ, Челябинская область, Сосновский район, п.Полярный</t>
  </si>
  <si>
    <t>Строительство ЛЭП-0,4 кВ, Челябинская область, Сосновский район, п.Кисегачинский</t>
  </si>
  <si>
    <t>Строительство ВЛ-0,4 кВ, Челябинская область, Сосновский район, с.Большое Баландино</t>
  </si>
  <si>
    <t>Шафигина А.Е.</t>
  </si>
  <si>
    <t>Строительство ЛЭП-0,4 кВ, ШУРЭ, Челябинская область, Сосновский район, с.Кременкуль, ул.Перспективная, уч.8</t>
  </si>
  <si>
    <t>Зубкова Т.С.</t>
  </si>
  <si>
    <t>Строительство ВЛ-10 кВ от ВЛ-10 кВ №1 ПС "Баландино", ТП-10/0,4 кВ, ВЛ-0,4 кВ, Челябинская область, Сосновский район, с.Большое Баландино</t>
  </si>
  <si>
    <t>Чернышов В.Н.</t>
  </si>
  <si>
    <t>Строительство ВЛ-10кВ №9 ПС КременкульЯкимов; ЛЭП 0,4 кВ п.СеверныЯкимов; ТП-10/0,4 кВ п. СеверныйЯкимов</t>
  </si>
  <si>
    <t>Якимов А.В.</t>
  </si>
  <si>
    <t>Строительство ЛЭП-0,4 кВ, Сосновский район, д.Малиновка</t>
  </si>
  <si>
    <t>Строительство ЛЭП-0,4 кВ, ШУРЭ, Челябинская область, Сосновский район, СНТ "Юбилейный", ул.17, участок 30;, участок18</t>
  </si>
  <si>
    <t>Сюрина С.Н.</t>
  </si>
  <si>
    <t>Строительство ВЛ-0,4 кВ, ШУРЭ, Челябинская область, Сосновский район, п.Красное Поле</t>
  </si>
  <si>
    <t>22.10.2012</t>
  </si>
  <si>
    <t>Бородин А.В.</t>
  </si>
  <si>
    <t>Строительство ВЛ-0,4 кВ, Челябинская область, Сосновский район, с.Долгодеревенское, 30 метров на восток от дома 58, по улице Свердловской</t>
  </si>
  <si>
    <t>Миронов Д.С.</t>
  </si>
  <si>
    <t>Строительство ВЛ-10 кВ от ВЛ-10 кВ №13 ПС "Полевая", ТП-10/0,4 кВ, ВЛ-0,4 кВ, Челябинская область, Сосновский район, д.Моховички</t>
  </si>
  <si>
    <t>Лихачев Г.Г.</t>
  </si>
  <si>
    <t>Строительство ВЛ-10 кВ от ВЛ-10 кВ №8 ПС "Харлуши", ТП-10/0,4 кВ, ВЛ-0,4 кВ, Челябинская область, Сосновский район, вблизи с.Б.Харлуши</t>
  </si>
  <si>
    <t>ВЛ 10кВ №5 ПС Алишево, ЛЭП 0,4 кВ п. Трубный, КТП 10/0,4 кВ п. Трубный</t>
  </si>
  <si>
    <t>Еремеева Т.В. Еремеев В.В.</t>
  </si>
  <si>
    <t>Строительство ЛЭП-0,4 кВ, ШУРЭ, Челябинская область, Сосновский район, вблизи с.Кайгородово</t>
  </si>
  <si>
    <t>Ильиных Е.А.</t>
  </si>
  <si>
    <t>Федюшина Т.А.</t>
  </si>
  <si>
    <t>Строительство ЛЭП-0,4 кВ, ШУРЭ, Челябинская область, Сосновский район, д.Малиновка, участок по генплану №8</t>
  </si>
  <si>
    <t>Печенкин И.А.</t>
  </si>
  <si>
    <t>Строительство ВЛ-0,4 кВ, Челябинская область, Сосновский район, п.Трубный, участок   №614-а</t>
  </si>
  <si>
    <t>Янбулатова Г.Р.</t>
  </si>
  <si>
    <t>Фахритдинова Г.С., Фахритдинов А.Р.</t>
  </si>
  <si>
    <t>Строительство ЛЭП-0,4 кВ, ШУРЭ, Челябинская область, Сосновский район, д.Малиновка, по генплану "ПО Полет", ул.Березовая, участок 64</t>
  </si>
  <si>
    <t>Строительство ЛЭП-0,4 кВ, ШУРЭ, Челябинская область, Сосновский район, п.Красное Поле, участок по генплану 563</t>
  </si>
  <si>
    <t>Строительство ЛЭП-0,4 кВ, ШУРЭ, Челябинская область, Сосновский район, с.Долгодеревенское, в районе штрафной стоянки</t>
  </si>
  <si>
    <t>Строительство  ВЛ-0,4 кВ, Челябинская область, Сосновский район, д.Малиновка, по генплану завода им. Колющенко, квартал 3, участок 24, участок по генплану завода им.Колющенко, квартал 3,участок 25,кад.квартал 3, участок 30, квартал 3, участок 23</t>
  </si>
  <si>
    <t>Жарков К.Ю., Артемьева Ю.Г.</t>
  </si>
  <si>
    <t>Строительство ВЛ-10 кВ от ВЛ-10 кВ №13 ПС "Полевая", КТП-10/0,4 кВ, ЛЭП-0,4 кВ, Челябинская область, Сосновский район, п.Красное Поле</t>
  </si>
  <si>
    <t>Валеев Р.Р.</t>
  </si>
  <si>
    <t>Строительство ЛЭП-0,4 кВ, Челябинская область, Сосновский район, п.Садовый,участок №55</t>
  </si>
  <si>
    <t>Климакин С.С.</t>
  </si>
  <si>
    <t>Строительство  ВЛ-0,4 кВ, ШУРЭ, Челябинская область, Сосновский район, СНТ "Заречный", участок №537</t>
  </si>
  <si>
    <t>Ливончик В.А.</t>
  </si>
  <si>
    <t>Строительство ВЛ-10 кВ от ВЛ-10 кВ №9 ПС "Муслюмово", КТП-10/0,4 кВ, ЛЭП-0,4 кВ, ШУРЭ, Челябинская область, Сосновский район, д.Урефты</t>
  </si>
  <si>
    <t>Галкин Е.А.</t>
  </si>
  <si>
    <t>Усманова М.С.</t>
  </si>
  <si>
    <t>Строительство  ЛЭП-0,4 кВ, Сосновский район, п.Прудный</t>
  </si>
  <si>
    <t>Федоров А.Л.</t>
  </si>
  <si>
    <t xml:space="preserve">6100014924
</t>
  </si>
  <si>
    <t xml:space="preserve">Петров А.В.
</t>
  </si>
  <si>
    <t>Строительство ЛЭП-0,4 кВ, ШУРЭ, Челябинская область, Сосновский район, д.Полетаево, участок б/н</t>
  </si>
  <si>
    <t>Строительство ЛЭП-0,4 кВ, ШУРЭ, Челябинская область, Сосновский район, п.Саргазы, северо-восточный микрорайон , участок №16</t>
  </si>
  <si>
    <t>Строительство ЛЭП-0,4 кВ, ШУРЭ, Челябинская область, Сосновский район, п.Трубный, участок №705-а, северная окраина, участок №169,168</t>
  </si>
  <si>
    <t>Тянюгина М.В.</t>
  </si>
  <si>
    <t>Строительство ЛЭП-0,4 кВ, ШУРЭ, Челябинская область, Сосновский район, с.Кременкуль, ул. Уральская, д.45, 45А</t>
  </si>
  <si>
    <t>6100013202 от 12.10.2012</t>
  </si>
  <si>
    <t>Строительство ВЛ-10 кВ от ВЛ-10 кВ №7 ПС "Бутаки", ТП-10/0,4 кВ, ВЛ-0,4 кВ, Челябинская область, Сосновский район, п.Полетаево</t>
  </si>
  <si>
    <t>Мальков В.В.</t>
  </si>
  <si>
    <t>Строительство ВЛ-10 кВ от ВЛ-10 кВ №6 ПС "Муслюмово", ТП-10/0,4 кВ, ВЛ-0,4 кВ, Челябинская область, Сосновский район, д.Султаево,участок № 9-28, Участок9-19</t>
  </si>
  <si>
    <t>Халимова Л.К.</t>
  </si>
  <si>
    <t>Строительство ВЛ-10 кВ от ВЛ-10 кВ №4 ПС "Алишево", ТП-10/0,4 кВ, ВЛ-0,4 кВ, Челябинская область, Сосновский район, п.Высокий, ул.Лесная, д.16, ул.Лесная д.11, ул.Лесная , д.10, ул.Лесная, д8, ул.Лесная д.9 ул.Лесная , д.14, ул.Лесная, д12, ул.Лесная д7ул.Лесная , д.6</t>
  </si>
  <si>
    <t>Ершов Ю.А.</t>
  </si>
  <si>
    <t>Строительство ВЛ-0,4 кВ, Челябинская область, Сосновский район, Жилая застройка Интернациолист, ул.Западная, участок №111-а</t>
  </si>
  <si>
    <t>22.04.2013</t>
  </si>
  <si>
    <t>Курбет Е.А.</t>
  </si>
  <si>
    <t>Строительство ВЛ-0,4 кВ, Челябинская область, Сосновский район, СНТ "Отдых", участок 170, участок 169</t>
  </si>
  <si>
    <t>Цейзер Г.В.</t>
  </si>
  <si>
    <t>Строительство ВЛ-0,4 кВ, Челябинская область, Сосновский район, д.Новое Поле,  по генплану , участок №440</t>
  </si>
  <si>
    <t>Понкратова Я.С.</t>
  </si>
  <si>
    <t>Строительство ВЛ-0,4 кВ, Челябинская область, Сосновский район, д.Моховички, уч.109, ул.6, участок 111 г.л. АО Урал Терра</t>
  </si>
  <si>
    <t>Меньшенин С.В.</t>
  </si>
  <si>
    <t>Строительство ВЛ-0,4 кВ, Челябинская область, Сосновский район, д.Моховички, ул. Шестая , уч.№115</t>
  </si>
  <si>
    <t>Грибовская Т.С.</t>
  </si>
  <si>
    <t>Строительство ВЛ-0,4 кВ, Челябинская область, Сосновский район, д.Моховички, застройка Урал -Терра позиция №97-а</t>
  </si>
  <si>
    <t>Семиколенных М.С.</t>
  </si>
  <si>
    <t>Строительство ВЛ-0,4 кВ, Челябинская область, Сосновский район, с.Долгодеревенское, по генплану за молозаводом, участок 128</t>
  </si>
  <si>
    <t>Дьяченко Д.В.</t>
  </si>
  <si>
    <t>Строительство ВЛ-0,4 кВ ВЛ-0,4 кВ д.Мамаева Сул</t>
  </si>
  <si>
    <t>Султанова Э.К.</t>
  </si>
  <si>
    <t>Строительство ВЛ-0,4 кВ, Челябинская область, Сосновский район, п.Солнечный, участок, №30</t>
  </si>
  <si>
    <t>Васильев И.Н.</t>
  </si>
  <si>
    <t>Строительство ВЛ-0,4 кВ, Челябинская область, Сосновский район, п.Вавиловец, ул.6-я, участок 48А</t>
  </si>
  <si>
    <t>Шестакова Л.И.</t>
  </si>
  <si>
    <t>Строительство ВЛ-10 кВ от ВЛ-10 кВ №17 ПС "Харлуши", ТП-10/0,4 кВ, ВЛ-0,4 кВ, Челябинская область, Сосновский район, вблизи д.Мамаево, (примерно в 5870 м по направлению на северо восток от орентира центра д. Мамаево и 750м по направлению на северо-запад от орентира центра с.Б.Харлуши)</t>
  </si>
  <si>
    <t>Спириденко М.В.</t>
  </si>
  <si>
    <t>Администрация Теченского с.п.</t>
  </si>
  <si>
    <t>Строительство ВЛ-0,4 кВ, Челябинская область, Сосновский район, д.Новое Поле, 2 очередь по генплану, участок 442</t>
  </si>
  <si>
    <t xml:space="preserve">Строительство ВЛ-10 кВ от ВЛ-10 кВ №15 ПС "Бутаки", ТП-10/0,4 кВ, ВЛ-0,4 кВ, Челябинская область, Сосновский район, СНТ "Березка", </t>
  </si>
  <si>
    <t>Баранкова Е.М.</t>
  </si>
  <si>
    <t>Строительство ВЛ-0,4 кВ, Челябинская область, Сосновский район, вблизи д.Алишева, северо-западная окраина , участок б/н</t>
  </si>
  <si>
    <t>Мавлетова Р.А.</t>
  </si>
  <si>
    <t>Строительство ВЛ-0,4 кВ, Челябинская область, Сосновский район, с.Чипышево, ул.Лесная, д.1б</t>
  </si>
  <si>
    <t>Федина Т.В.</t>
  </si>
  <si>
    <t>Строительство ВЛ-0,4 кВ, Челябинская область, Сосновский район, д.Большое Таскино, ул. Саляма Галимова, д.67</t>
  </si>
  <si>
    <t>Ситдикова Р.Г.</t>
  </si>
  <si>
    <t>Строительство ВЛ-0,4 кВ, Челябинская область, Сосновский район, п.Красное Поле, участок по генплану № 597-Б</t>
  </si>
  <si>
    <t>Азиров Г.Ю.</t>
  </si>
  <si>
    <t>Строительство ВЛ-0,4 кВ, Челябинская область, Сосновский район, вблизи п.Томинский</t>
  </si>
  <si>
    <t>Попов А.Г.</t>
  </si>
  <si>
    <t>Строительство ВЛ-0,4 кВ, Челябинская область, Сосновский район, д.Бутаки, ул.Ленина, участок б/н</t>
  </si>
  <si>
    <t>Воронкова В.Ф.</t>
  </si>
  <si>
    <t>Строительство ВЛ-0,4 кВ, Челябинская область, Сосновский район, с.Долгодеревенское, участок №138 по г/п "за мол.заводом"</t>
  </si>
  <si>
    <t>Махник С.И.</t>
  </si>
  <si>
    <t>Строительство ВЛ-0,4 кВ, Челябинская область, Сосновский район, п.Смолино, ж/д станция, участок б/н</t>
  </si>
  <si>
    <t>12.04.2013</t>
  </si>
  <si>
    <t>Сопельцев А.С.</t>
  </si>
  <si>
    <t>Строительство ВЛ-0,4 кВ, Челябинская область, Сосновский район, д.Моховички, ул. Четвертая, участок №102</t>
  </si>
  <si>
    <t>Зайков А.А.</t>
  </si>
  <si>
    <t>Строительство ВЛ-0,4 кВ, Челябинская область, Сосновский район, д.Новое Поле, ул.Пушкина, кад.№ 74:19:0502010:21</t>
  </si>
  <si>
    <t>Курбанов Р.М. оглы, Курбанова А.Ю.</t>
  </si>
  <si>
    <t>Строительство ВЛ-0,4 кВ, Челябинская область, Сосновский район, п.Высокий, ул.Школьная, участок б/н</t>
  </si>
  <si>
    <t>Котлецова М.П.</t>
  </si>
  <si>
    <t>Строительство ВЛ-0,4 кВ, Челябинская область, Сосновский район, с.Архангельское, ул.Лесная, д.11г</t>
  </si>
  <si>
    <t>Салыев С.С.</t>
  </si>
  <si>
    <t>Строительство ВЛ-0,4 кВ, Челябинская область, Сосновский район, с.Архангельское, ул.Центральная, д.142б</t>
  </si>
  <si>
    <t>Быкова Т.М.</t>
  </si>
  <si>
    <t>Строительство ВЛ-0,4 кВ, Челябинская область, Сосновский район, д.Таловка, участок №103</t>
  </si>
  <si>
    <t>Демченко Д.В.</t>
  </si>
  <si>
    <t>Строительство ВЛ-0,4 кВ, Челябинская область, Сосновский район, п.Красное Поле, участок по генплану № 681</t>
  </si>
  <si>
    <t>Рыльская И.С.</t>
  </si>
  <si>
    <t>Строительство ВЛ-0,4 кВ, Челябинская область, Сосновский район, п.Сагаусты, ул.Дружбы, д.8</t>
  </si>
  <si>
    <t>Щелконогов С.Е.</t>
  </si>
  <si>
    <t>Строительство ВЛ-10 кВ от ВЛ-10 кВ №13 ПС "Полевая", ТП-10/0,4 кВ, ВЛ-0,4 кВ, Челябинская область, Сосновский район, д.Моховички, строительный участок№ 210, строительный участок № 115, строительный участок № 116</t>
  </si>
  <si>
    <t>Насурова Н.В.</t>
  </si>
  <si>
    <t>Строительство ВЛ-10 кВ от ВЛ-10 кВ №4 ПС "Полетаево", ТП-10/0,4 кВ, ВЛ-0,4 кВ, Челябинская область, Сосновский район, п.Полетаево-1, микрорайон "Марс", участок№73</t>
  </si>
  <si>
    <t>Галущенко А.Н.</t>
  </si>
  <si>
    <t>Строительство ЛЭП-0,4 кВ, Челябинская область, Сосновский район, СНТ "Заречный"</t>
  </si>
  <si>
    <t>Хоменко В.М.</t>
  </si>
  <si>
    <t>Строительство ВЛ-0,4 кВ, Челябинская область, Сосновский район, п.Саргазы, северо-восточный микрарайон, участок 59, кад.№ 74:19:2001001:852, участок 60, кад.№ 74:19:2001001:853</t>
  </si>
  <si>
    <t>Чалов С.А.</t>
  </si>
  <si>
    <t>Строительство ВЛ-0,4 кВ, Челябинская область, Сосновский район, вблизи п.Интернациолист, (примерно в 64м от участка № 183 по направлению на северо -запад.)</t>
  </si>
  <si>
    <t>Семко Л.М.</t>
  </si>
  <si>
    <t xml:space="preserve">Строительство ВЛ-0,4 кВ, Челябинская область, Сосновский район, д.Моховички, ул. Четвертая, участок 104 по генплану 1/94 ОА УралТерра, ул. Четвертая, участок 103по генплану1/94 ОА УралТерра </t>
  </si>
  <si>
    <t>Волков А.Ю.</t>
  </si>
  <si>
    <t>Строительство ВЛ-0,4 кВ, Челябинская область, Сосновский район, с.Долгодеревенское, ул.50лет ВЛКСМ по акту выбора участок 2</t>
  </si>
  <si>
    <t>Серко А.Г.</t>
  </si>
  <si>
    <t>Строительство ВЛ-0,4 кВ, Челябинская область, Сосновский район, с.Вознесенка, ул.Березовая, д.1,кв.1</t>
  </si>
  <si>
    <t>Уштанит И.В.</t>
  </si>
  <si>
    <t>Строительство ВЛ-0,4 кВ, Челябинская область, Сосновский район, п.Новотроицкий, участок №129, кад.№74:19:1504001:168</t>
  </si>
  <si>
    <t>Зубарев В.Л.</t>
  </si>
  <si>
    <t>Строительство ВЛ-0,4 кВ, Челябинская область, Сосновский район, с.Большое Баландино, участок по генплану №5</t>
  </si>
  <si>
    <t>Туринцев Д.С.</t>
  </si>
  <si>
    <t>Строительство ВЛ-0,4 кВ, Челябинская область, Сосновский район, п.Красное Поле, участок по генплану № 641, кад№ 74:19:0803003:219</t>
  </si>
  <si>
    <t>Мотырева Н.К.</t>
  </si>
  <si>
    <t>Строительство ВЛ-0,4 кВ, Челябинская область, Сосновский район, жилая застройка Вавиловец-2, проспект Мичуринский, строение№ 98,100</t>
  </si>
  <si>
    <t>Заганич С.А.</t>
  </si>
  <si>
    <t>Строительство ВЛ-0,4 кВ, Челябинская область, Сосновский район, п.Сагаусты, участок № 13</t>
  </si>
  <si>
    <t>Карасова Т.Н.</t>
  </si>
  <si>
    <t>Строительство ВЛ-0,4 кВ, Челябинская область, Сосновский район, п.Садовый, участок по генплану №54, кад.№ 74:19:1204009:51</t>
  </si>
  <si>
    <t>Хренова Л.Ю.</t>
  </si>
  <si>
    <t>Строительство ВЛ-0,4 кВ, Челябинская область, Сосновский район, вблизи д.Казанцево, участок 70, участок №47</t>
  </si>
  <si>
    <t>Суворин П.В.</t>
  </si>
  <si>
    <t xml:space="preserve">Строительство ВЛ-0,4 кВ, Челябинская область, Сосновский район, п.Есаульский, строительный участок №54, строительный участок № 45 </t>
  </si>
  <si>
    <t>Короленко А.Ф.</t>
  </si>
  <si>
    <t>Строительство ВЛ-0,4 кВ, Челябинская область, Сосновский район, п.Красное Поле, участок по генплану №649, кад.№ 74:19:0803003:186</t>
  </si>
  <si>
    <t>Брызгалов Н.Н.</t>
  </si>
  <si>
    <t>Строительство ВЛ-0,4 кВ, Челябинская область, Сосновский район, п.Мирный, участок №4</t>
  </si>
  <si>
    <t>Лютов Н.И.</t>
  </si>
  <si>
    <t>Строительство ВЛ-0,4 кВ, Челябинская область, Сосновский район, п.Саргазы, участок №11 кад.№ 74:19:2001002:333,участок №10 кад.№ 74:19:2001002:332</t>
  </si>
  <si>
    <t>Пронин Н.С.</t>
  </si>
  <si>
    <t>Строительство ВЛ-0,4 кВ, Челябинская область, Сосновский район, п.Мирный, пер. Придорожный, 16</t>
  </si>
  <si>
    <t>Мезенцев П.А.</t>
  </si>
  <si>
    <t>Строительство ВЛ-0,4 кВ, Челябинская область, Сосновский район, д.Шигаево, ул. Ленина , д.25б</t>
  </si>
  <si>
    <t>Трофимов С.К.</t>
  </si>
  <si>
    <t>Строительство ВЛ-0,4 кВ, Челябинская область, Сосновский район, п.Красное Поле, ул. Цветочная, уч. 53-б (в районе хозпостроек напротив 2-х и 3-х этажных домов )кад.№ 74:19:0806009:14</t>
  </si>
  <si>
    <t>Карапка А.В.</t>
  </si>
  <si>
    <t>Строительство ВЛ-10 кВ от ВЛ-10 кВ №15 ПС "Бутаки", ТП-10/0,4 кВ, ВЛ-0,4 кВ, ШУРЭ,Челябинская область, Сосновский район, д.Бутаки, строительный участок №86</t>
  </si>
  <si>
    <t>Костин П.В.</t>
  </si>
  <si>
    <t>Строительство  ВЛ-0,4 кВ, Челябинская область,Сосновский район, п.Солнечный, участок №6</t>
  </si>
  <si>
    <t>Лыкова О.В.</t>
  </si>
  <si>
    <t>Строительство ВЛ 0,4 кВ с.Б. Баландино Панарин</t>
  </si>
  <si>
    <t>Строительство ВЛ-0,4 кВ, Челябинская область, Сосновский район, д.Бухарино,3 пер.Береговой,1</t>
  </si>
  <si>
    <t>Бабанов В.И.</t>
  </si>
  <si>
    <t>Строительство ВЛ-0,4 кВ, Челябинская область, Сосновский район, п.Малая Сосновка, ул.Садовая, участок №93</t>
  </si>
  <si>
    <t>Елизарова Г.А.</t>
  </si>
  <si>
    <t>Строительство ВЛ-0,4 кВ, Челябинская область, Сосновский район, д.Малиновка, ПО "Полет", ул.Березовая , участок №203</t>
  </si>
  <si>
    <t>Казанцев С.Б.</t>
  </si>
  <si>
    <t>Строительство  ВЛ-0,4 кВ, Челябинская область,Сосновский район, д.Бухарино,участок №9</t>
  </si>
  <si>
    <t>Карелин А.А., Карелина Т.В., Карелина О.А., Карелин А.А.</t>
  </si>
  <si>
    <t>Строительство  ВЛ-0,4 кВ, Челябинская область,Сосновский район, п.Томинский, ул.Пионерская, участок б/н</t>
  </si>
  <si>
    <t>Строительство  ВЛ-0,4 кВ, Челябинская область,Сосновский район, д.Заварухино, ул.Береговая, участок №31</t>
  </si>
  <si>
    <t>Воржева Л.В.</t>
  </si>
  <si>
    <t>Строительство  ВЛ-0,4 кВ, Челябинская область,Сосновский район, с.Архангельское,ул.Лесная, участок №46,45</t>
  </si>
  <si>
    <t>Пахаруков С.В.</t>
  </si>
  <si>
    <t>Строительство  ВЛ-0,4 кВ, Челябинская область,Сосновский район, д.Султаева, участок №2-34</t>
  </si>
  <si>
    <t>Ручкин Ю.С.</t>
  </si>
  <si>
    <t>Строительство ЛЭП-0,4 кВ, ШУРЭ, Челябинская область, Сосновский район, вблизи п.Трубный, западная окраина , участок №616</t>
  </si>
  <si>
    <t>Строительство ВЛ-10 кВ от ВЛ-10 кВ №4 ПС "Алишево", ТП-10/0,4 кВ, ВЛ-0,4 кВ, Челябинская область, Сосновский район, с.Туктубаево, участок №60, участок №73, участок № 173</t>
  </si>
  <si>
    <t>Сунаргулова В.В.</t>
  </si>
  <si>
    <t>Строительство ВЛ-6 кВ от ВЛ-6 кВ №2 ПС "Биргильда-тяга", ТП-6/0,4 кВ, ВЛ-0,4 кВ, Челябинская область, Сосновский район, вблизи с.Архнгельское, примерно в 100м по направлению на север от орентира с.Архнгельское, расположенного за пределами участка , участок №1</t>
  </si>
  <si>
    <t>Чернышева Н.Б.</t>
  </si>
  <si>
    <t>Строительство ВЛ-10 кВ от ВЛ-10 кВ №15 ПС "Есаулка", ТП-10/0,4 кВ, ВЛ-0,4 кВ, Челябинская область, Сосновский район, п.Есаульский, строительный участок №161,160,159</t>
  </si>
  <si>
    <t>Галкина Ю.В.</t>
  </si>
  <si>
    <t>СтроительствоВЛ-10 кВ от ВЛ-10 кВ №7 ПС "Бутаки", ТП-10/0,4 кВ, ВЛ-0,4 кВ, Челябинская область, Сосновский район, с.Полетаево-1.участок №129</t>
  </si>
  <si>
    <t>Чистякова Л.Н.</t>
  </si>
  <si>
    <t>Строительство ВЛ-0,4 кВ, Челябинская область, Сосновский район, п.Полянный, участок №12 по генплану</t>
  </si>
  <si>
    <t>Строительство ВЛ-0,4 кВ, Челябинская область, Сосновский район, д.Бухариноул. Трактовая, участок №16, 3 пер. Береговой , №5, З.пер.Береговой, участок 5</t>
  </si>
  <si>
    <t>Строительство ВЛ-0,4 кВ, Челябинская область, Сосновский район, с.Б.Баландино, ул. Пролетарская, участок б/н</t>
  </si>
  <si>
    <t>Аверин К.В.</t>
  </si>
  <si>
    <t>Строительство ВЛ-0,4 кВ, Челябинская область, Сосновский район, вблизи д.Казанцево, участок №37</t>
  </si>
  <si>
    <t>Кондратьев А.В.</t>
  </si>
  <si>
    <t>Строительство ВЛ 0,4 кВ д.Касарги Баканов</t>
  </si>
  <si>
    <t>Баканов К.Ю.</t>
  </si>
  <si>
    <t>Строительство ВЛ-0,4 кВ, Челябинская область, Сосновский район, п.Нагорный, участок, участок б/н</t>
  </si>
  <si>
    <t>Бабин Д.А.</t>
  </si>
  <si>
    <t>Строительство ВЛ-0,4 кВ, Челябинская область, Сосновский район, п.Солнечный, ул.Солнечная, ул. Российская участок б/н</t>
  </si>
  <si>
    <t>Васильев А.Н.</t>
  </si>
  <si>
    <t>Строительство ВЛ-0,4 кВ, Челябинская область, Сосновский район, п.Сагаусты, участок №7,№5,№6</t>
  </si>
  <si>
    <t>Моисеева М.А.</t>
  </si>
  <si>
    <t>Строительство ВЛ-0,4 кВ, Челябинская область, Сосновский район, вблизи д.Трифоново, в 300 м по направлению на юго-запад от орентира центра д.Трифаново</t>
  </si>
  <si>
    <t>Марин О.Ю.</t>
  </si>
  <si>
    <t>Строительство ВЛ-0,4 кВ, Челябинская область, Сосновский район, д.Б.Таскино, напротив весовой</t>
  </si>
  <si>
    <t>Ситдиков Ю.Я.</t>
  </si>
  <si>
    <t>Строительство ВЛ 0,4 кВ вблизи п.Томинский Ново</t>
  </si>
  <si>
    <t>Новосельцев В.П.</t>
  </si>
  <si>
    <t>Строительство ВЛ-0,4 кВ, Челябинская область, Сосновский район, с.Большое Баландино, ул.Мира,д.1</t>
  </si>
  <si>
    <t>Иванова М.А.</t>
  </si>
  <si>
    <t>Строительство ВЛ 0,4 кВ д.Этимганова Мухаметшин</t>
  </si>
  <si>
    <t>22.07.2013</t>
  </si>
  <si>
    <t>Мухаметшин С.Г.</t>
  </si>
  <si>
    <t>Строительство ВЛ-0,4 кВ, Челябинская область, Сосновский район, возле д.Казанцево, участок №63</t>
  </si>
  <si>
    <t>Кадыров В.Г.</t>
  </si>
  <si>
    <t>Строительство ВЛ-0,4 кВ, Челябинская область, Сосновский район. п.Есаульский, строительный участок №41</t>
  </si>
  <si>
    <t>Исмаилова У.А.</t>
  </si>
  <si>
    <t>Строительство  ВЛ-0,4 кВ, Челябинская область,Сосновский район, с.Кайгородово,  ул.Набережная, участок 19б</t>
  </si>
  <si>
    <t>Строительство ВЛ-10 кВ от ВЛ-10 кВ №1 ПС "Шершни", ТП-10/0,4 кВ, ВЛ-0,4 кВ, Челябинская область, Сосновский район, п.Вавиловец, 10-я улица, участок 15а, участок 1-2-14, участок 3-13</t>
  </si>
  <si>
    <t>Качалаба А.М.</t>
  </si>
  <si>
    <t>Строительство ВКЛ-10 кВ от ВЛ-10 кВ №9 ПС "Кременкуль", ТП-10/0,4 кВ, КЛ-0,4 кВ, Челябинская область, Сосновский район, п.Садовый, примерно в 1460 м от центра, по направлению на юго-запад</t>
  </si>
  <si>
    <t>Шинина О.В.</t>
  </si>
  <si>
    <t>Строительство  ВЛ-0,4 кВ, Челябинская область,Сосновский район, с.Большое Баландино, 150м на северо-восток от дома №33 по ул. Советской, участок б/н</t>
  </si>
  <si>
    <t>Гурьянов А.И.</t>
  </si>
  <si>
    <t>Строительство ВЛ-0,4 кВ, Челябинская область, Сосновский район, п.Есаульский, ул.Ленина,д.60</t>
  </si>
  <si>
    <t>Хамзин Р.Р.</t>
  </si>
  <si>
    <t xml:space="preserve">Строительство ВЛ-0,4 кВ, Челябинская область, Сосновский район, д. Костыли, ул. Луговая, д.6 </t>
  </si>
  <si>
    <t>Балакина Т.А.</t>
  </si>
  <si>
    <t>Строительство ВЛ-0,4 кВ, Челябинская область, Сосновский район, вблизи д.Таловка, участок 16</t>
  </si>
  <si>
    <t>Вьюшкова А.Г.</t>
  </si>
  <si>
    <t>Строительство ВЛ-0,4 кВ, Челябинская область, Сосновский район, п.Саргазы, ул.мира , линия №14,  участок 1</t>
  </si>
  <si>
    <t>Долгова Т.В.</t>
  </si>
  <si>
    <t>Строительство ВЛ-0,4 кВ, Челябинская область, Сосновский район, д. Ужевка, пер.Свободы, участок 2 А</t>
  </si>
  <si>
    <t>Смелов И.В.</t>
  </si>
  <si>
    <t>Строительство ВЛ-0,4 кВ, Челябинская область, Сосновский район, п.Саргазы, участок №14</t>
  </si>
  <si>
    <t>Клавдеева М.В.</t>
  </si>
  <si>
    <t>Строительство ВЛ-0,4 кВ п. Садовый Секерин</t>
  </si>
  <si>
    <t>Секерин В.В.</t>
  </si>
  <si>
    <t>Строительство ВЛ-0,4 кВ п.Есаульский Мерзликин</t>
  </si>
  <si>
    <t>Мерзликин А.И.</t>
  </si>
  <si>
    <t>Строительство ВЛ-0,4 кВ, Челябинская область, Сосновский район, жилая застройка Вавиловец-2, уч.№34,36,38</t>
  </si>
  <si>
    <t>07.08.2013</t>
  </si>
  <si>
    <t>Понкратов Е.В.</t>
  </si>
  <si>
    <t>Строительство ВЛ-0,4 кВ, Челябинская область, Сосновский район, п.Есаульский, строительный участок №87, 98,52</t>
  </si>
  <si>
    <t>Сыскова Н.М.</t>
  </si>
  <si>
    <t>Строительство ВЛ-0,4 кВ п. Смолино Филимонова</t>
  </si>
  <si>
    <t>Филимонова Р.В.</t>
  </si>
  <si>
    <t>Строительство ВЛ-0,4 кВ, Челябинская область, Сосновсий район, п.Моховички, застройка  Урал Терра, позиция №81</t>
  </si>
  <si>
    <t>Серек М.В.</t>
  </si>
  <si>
    <t>Строительство ВЛ-0,4 кВ, Челябинская область, Сосновский район, п.Смолино, ж/д станция , часток б/н</t>
  </si>
  <si>
    <t>Сексясова К.М.</t>
  </si>
  <si>
    <t>Строительство ВЛ-0,4 кВ д.Моховички Вальтер</t>
  </si>
  <si>
    <t>1.06.2013</t>
  </si>
  <si>
    <t>Вальтер Д.В.</t>
  </si>
  <si>
    <t>Строительство  ВЛ-0,4 кВ, Челябинская область,Сосновский район, с.Дологодеревенское, ул. Солнечная , участок б/н</t>
  </si>
  <si>
    <t>Кожанова А.П.</t>
  </si>
  <si>
    <t>Строительство  ВЛ-0,4 кВ, Челябинская область, Сосновский район, д.Большое Таскино, участок №9</t>
  </si>
  <si>
    <t>Теплякова Е.П.</t>
  </si>
  <si>
    <t>Строительство ВЛ-0,4 кВ д.Таловка Алексеева</t>
  </si>
  <si>
    <t>Алексеева М.М.</t>
  </si>
  <si>
    <t>Строительство  ВЛ-0,4 кВ, Челябинская область,Сосновский район, д.Моховички, строительный участок №111,109,118</t>
  </si>
  <si>
    <t>Вагнер К.В.</t>
  </si>
  <si>
    <t>Строительство ВЛ-0,4 кВ с.Долгодеревенское Сутк</t>
  </si>
  <si>
    <t>Сутковенко В.А.</t>
  </si>
  <si>
    <t>Строительство  ВЛ-0,4 кВ, Челябинская область, Сосновский район, п.Садовый, юго-западный микрорайон, участок №39, №38</t>
  </si>
  <si>
    <t>Вержаков А.В.</t>
  </si>
  <si>
    <t>Шафиков А.Ф.</t>
  </si>
  <si>
    <t>Строительство ВЛ-6 кВ от ВЛ-6 кВ № 11 ПС "Синеглазово", ТП-6/0,4 кВ, ВЛ-0,4 кВ, Челябинская область, Сосновский район, с.Вознесенка, ул.Почтовая, участок №12</t>
  </si>
  <si>
    <t>Переверзев С.Н.</t>
  </si>
  <si>
    <t>Строительство ВЛ-10 кВ от ВЛ-10 кВ №13 ПС "Полевая", ТП-10/0,4 кВ, ВЛ-0,4 кВ, Челябинская область, Сосновский район, п.Прудный, по генплану застройки позиция №179</t>
  </si>
  <si>
    <t>Устюжанин М.В.</t>
  </si>
  <si>
    <t>Строительство ВЛ-0,4 кВ, Челябинская область, Сосновский район, д.Новое Поле, ул.Береговая,  участок №26-А</t>
  </si>
  <si>
    <t>Строительство ВЛ-0,4 кВ, Челябинская область, Сосновский район, п.Есаульский, ул.Российская, д.34; д.36</t>
  </si>
  <si>
    <t>Строительство ВЛ-0,4 кВ, Челябинская область, Сосновский район, д.Касарги, ул.Юбилейная, участок б/н</t>
  </si>
  <si>
    <t>Прокопьев В.А.</t>
  </si>
  <si>
    <t>Строительство ВЛ-0,4 кВ, Челябинская область, Сосновский район, д.Трифоново, прилегающий к участку №12</t>
  </si>
  <si>
    <t>Якупов Р.К.</t>
  </si>
  <si>
    <t>Строительство ВЛ-0,4 кВ, Челябинская область, Сосновский район, примерно в 160м по направлению на юго-запад от ориентира д.Трифоново, ул.1 Мая, д.18, кв.2</t>
  </si>
  <si>
    <t>Лисина О.В.</t>
  </si>
  <si>
    <t>Строительство  ВЛ-0,4 кВ, ТП-10/0,4 кВ, Челябинская область, Сосновский район, д.Шигаево, ул.Миасская, д.14</t>
  </si>
  <si>
    <t>Шихалева Г.М.</t>
  </si>
  <si>
    <t>Строительство ВЛ-0,4 кВ, Челябинская область, Сосновский район, д.Таловка, участок 4</t>
  </si>
  <si>
    <t>Афанасьева Н.Г.</t>
  </si>
  <si>
    <t>Строительство ВЛ-0,4 кВ, Челябинская область, Сосновский район, д.Полетаево-2, участок №316</t>
  </si>
  <si>
    <t>17.05.2013</t>
  </si>
  <si>
    <t>Чернова Л.В.</t>
  </si>
  <si>
    <t>Строительство ВЛ-0,4 кВ, Челябинская область, Сосновский район, п.Смолино, станция ж/д, участок б/н</t>
  </si>
  <si>
    <t>Сексясов К.В.</t>
  </si>
  <si>
    <t>Строительство ВЛ-0,4 кВ, Челябинская область, Сосновский район, с.Долгодеревенское, северный микрорайон, 6 ряд, участок №1</t>
  </si>
  <si>
    <t>Карпов П.А.</t>
  </si>
  <si>
    <t>Строительство ВЛ-0,4 кВ, Челябинская область, Сосновский район, п.Мирный, пер. Придорожный, д.14</t>
  </si>
  <si>
    <t>Беелева А.С.</t>
  </si>
  <si>
    <t>Строительство ВЛ-0,4 кВ, Челябинская область, Сосновский район. п.Прудный, участок №632</t>
  </si>
  <si>
    <t>Сагидуллин Р.Г.</t>
  </si>
  <si>
    <t>Строительство ВЛ-0,4 кВ, Челябинская область, Сосновский район, п.Красное Поле, ул.Цветочная, участок №54-Б</t>
  </si>
  <si>
    <t>Гафарова Г.А.</t>
  </si>
  <si>
    <t>Строительство ВЛ-0,4 кВ, Челябинская область, Сосновский район, д.Касарги, ул.Пионерская, №16-2</t>
  </si>
  <si>
    <t>Гайнулин В.Н.</t>
  </si>
  <si>
    <t>Строительство ВЛ-0,4 кВ, Челябинская область, Сосновский район, п.Новотроицкий, строительный участок №105</t>
  </si>
  <si>
    <t>Дегтярева Т.А.</t>
  </si>
  <si>
    <t>Строительство ВЛ-0,4 кВ, Челябинская область, Сосновский район, п.Малая Сосновка, участок №5</t>
  </si>
  <si>
    <t>Ермоц С.В.</t>
  </si>
  <si>
    <t>Строительство ВЛ-6 кВ от ВЛ-6 кВ №6  ПС "Полетаево-тяга", КТП-6/0,4 кВ, ЛЭП-0,4 кВ, Челябинская область, Сосновский район, п.Новотроицкий, участок 165,168,169</t>
  </si>
  <si>
    <t>Краутер С.В.</t>
  </si>
  <si>
    <t>Строительство ВЛ-0,4 кВ, Челябинская область, Сосновский район, с.Архангельское, ул.Колющенко,д.6б</t>
  </si>
  <si>
    <t>Дубкова Н.Ф.</t>
  </si>
  <si>
    <t>Строительство ВЛ-0,4 кВ, Челябинская область, Сосновский район, д.Большое Таскино, участок №5:12</t>
  </si>
  <si>
    <t>Мусина А.М.</t>
  </si>
  <si>
    <t>Строительство ВЛ-0,4 кВ, Челябинская область, Сосновский район, с.Архангельское, ул.Колющенко, участок №67</t>
  </si>
  <si>
    <t>Строительство ВЛ-0,4 кВ, Челябинская область, Сосновский район, д.Алишево, участок №76</t>
  </si>
  <si>
    <t>Сайфутдинова Р.С.</t>
  </si>
  <si>
    <t>Строительство ВЛ-0,4 кВ, Челябинская область, Сосновский район, д.Полетаево-2, участок б/н</t>
  </si>
  <si>
    <t>Постников М.Ю.</t>
  </si>
  <si>
    <t>Строительство ВЛ-0,4 кВ, Челябинская область, Сосновский район, вблизи д.Казанцево, (северо-западнее)</t>
  </si>
  <si>
    <t>Курочкина А.Н.</t>
  </si>
  <si>
    <t>Строительство ВЛ-0,4 кВ, Челябинская область, Сосновский район, п.Нагорный, кад.№ 74:19:0401004:32</t>
  </si>
  <si>
    <t>Свиденко К.Ю.</t>
  </si>
  <si>
    <t>Строительство ЛЭП-0,4 кВ, ШУРЭ, Челябинская область, Сосновский район, с.Кременкуль, ул.Набережная,д.78</t>
  </si>
  <si>
    <t>Строительство ЛЭП-0,4 кВ, ШУРЭ, Челябинская область, Сосновский район, п.Красное Поле, участок №412</t>
  </si>
  <si>
    <t>Строительство ЛЭП-0,4 кВ, ШУРЭ, Челябинская область, Сосновский район, п.Саргазы, участок №9</t>
  </si>
  <si>
    <t>Строительство ЛЭП-0,4 кВ, ШУРЭ, Челябинская область, Сосновский район, п.Красное Поле, участок №498</t>
  </si>
  <si>
    <t>Строительство ЛЭП-0,4 кВ, ШУРЭ, Челябинская область, Сосновский район, вблизи д.Малиновка, (северо-восточнее)</t>
  </si>
  <si>
    <t>Бабанова Ю.В.</t>
  </si>
  <si>
    <t>Строительство КВЛ-10 кВ от ВЛ-10 кВ №21 ПС "Шершни",  ТП-10/0,4 кВ, ЛЭП-0,4 кВ, ШУРЭ, Челябинская область, Сосновский район, вблизи СНТ "Заречный"</t>
  </si>
  <si>
    <t>Кабашная С.А.</t>
  </si>
  <si>
    <t>Строительство  ВЛ-0,4 кВ, ШУРЭ, Челябинская область, Сосновский район, д.Ключевка, стр.уч.№18</t>
  </si>
  <si>
    <t>Котельникова Е.П.</t>
  </si>
  <si>
    <t>Строительство ВЛ 0,4 кВ д.Ключи Михайленко</t>
  </si>
  <si>
    <t>Строительство ЛЭП-0,4 кВ от ТП-1003,
 Челябинская область, Сосновский район, п.Саргазы, ул. Мира, д.15, кв.10</t>
  </si>
  <si>
    <t>Пушкарева Л.В.</t>
  </si>
  <si>
    <t>Строительство ЛЭП-0,4 кВ, ШУРЭ, Челябинская область, Сосновский район, д.Ключи, западный планировочный район, участок №56,75</t>
  </si>
  <si>
    <t>Насырова Е.В.</t>
  </si>
  <si>
    <t>Строительство ЛЭП-0,4 кВ, ШУРЭ, Челябинская область, Сосновский район, п.Есаульский, ул. Живая Защита, участок 19-Б, 19-А</t>
  </si>
  <si>
    <t>Щукина М.В.</t>
  </si>
  <si>
    <t>Строительство ВЛ-0,4 кВ, Челябинская область, Сосновский район, жилая застройка Вавиловец-2, уч.№185, участок № 184</t>
  </si>
  <si>
    <t>Ключников А.А.</t>
  </si>
  <si>
    <t>Строительство ЛЭП-0,4 кВ, Челябинская область, Сосновский район, с.Кременкуль, участок №2</t>
  </si>
  <si>
    <t>Хмелёв А.Ю.</t>
  </si>
  <si>
    <t>Волосевич Л.Р.</t>
  </si>
  <si>
    <t>Волосевич Г.В.</t>
  </si>
  <si>
    <t>Вагнер В.В.</t>
  </si>
  <si>
    <t>Чернов Д.В.</t>
  </si>
  <si>
    <t>Тихобаева Е.А.</t>
  </si>
  <si>
    <t>Салихжанова Н.Х.</t>
  </si>
  <si>
    <t xml:space="preserve">Мухамадиева А.А. </t>
  </si>
  <si>
    <t>Чугаев Д.А.</t>
  </si>
  <si>
    <t>Строительство ШУРЭ, Челябинская область, Сосновский район, п.Мирный</t>
  </si>
  <si>
    <t>Строительство ШУРЭ, Челябинская область, Сосновский район, п.Сагаусты</t>
  </si>
  <si>
    <t>Строительство ШУРЭ, Челябинская область, Сосновский район, ст.Смолино</t>
  </si>
  <si>
    <t>Дадов А.Г.</t>
  </si>
  <si>
    <t xml:space="preserve"> Белов Н.В.</t>
  </si>
  <si>
    <t>Шумак О.В.</t>
  </si>
  <si>
    <t xml:space="preserve">Макаров С.В., </t>
  </si>
  <si>
    <t>Прокопчук Т.В.</t>
  </si>
  <si>
    <t>Новик С.С.</t>
  </si>
  <si>
    <t>Горнушкина С.С.</t>
  </si>
  <si>
    <t xml:space="preserve">21.08.2012
 </t>
  </si>
  <si>
    <t xml:space="preserve">Фомин В.Н., Козаченко В.А. </t>
  </si>
  <si>
    <t>Юрков И.С.</t>
  </si>
  <si>
    <t>Чекорин А.А.</t>
  </si>
  <si>
    <t>Дружинин В.Н.</t>
  </si>
  <si>
    <t>Жильцова Т.М.</t>
  </si>
  <si>
    <t>Кузьминых Л.В.</t>
  </si>
  <si>
    <t>Манько Л.В.</t>
  </si>
  <si>
    <t>Русанов В.Н.</t>
  </si>
  <si>
    <t>Тарасова Е.М.</t>
  </si>
  <si>
    <t>Хисамова З.З.</t>
  </si>
  <si>
    <t>Экнадиосов А.О.</t>
  </si>
  <si>
    <t>Митроченкова Г.Я.</t>
  </si>
  <si>
    <t>Зотов Б.А.</t>
  </si>
  <si>
    <t>Котельников Н.Б.</t>
  </si>
  <si>
    <t>Строительство ВЛ-6 кВ от ВЛ-6 кВ №2 ПС "Биргильда-тяга", ТП-6/0,4 кВ, ВЛ-0,4 кВ, Челябинская область, Сосновский район, вблизи с.Архнгельское</t>
  </si>
  <si>
    <t>Сафаргалина Ю.З.</t>
  </si>
  <si>
    <t>Строительство ВЛ-0,4 кВ, Челябинская область, Сосновский район, с.Туктубаево</t>
  </si>
  <si>
    <t>ЛЭП 0,4кВ № 2 д.Таловка Сосновского р-на</t>
  </si>
  <si>
    <t>ЛЭП 0,4кВ д.Таловка Сосновского р-на</t>
  </si>
  <si>
    <t>6100006332, 6100006331</t>
  </si>
  <si>
    <t>Попова Т.Н., Остапчук И.А.</t>
  </si>
  <si>
    <t>6100006652</t>
  </si>
  <si>
    <t>ВЛ 10 кВ №15 ПС Есаулка ,ТП-10/0,4 кВ</t>
  </si>
  <si>
    <t>Кулиш С.С.
Кулиш Н.В.
Кулиш П.Н.</t>
  </si>
  <si>
    <t>ЛЭП 0.4 кВ п.Новотроицкий</t>
  </si>
  <si>
    <t>Ермаков Г.В.</t>
  </si>
  <si>
    <t>ЛЭП 0,4 кВ д. Султаева</t>
  </si>
  <si>
    <t>6100013966</t>
  </si>
  <si>
    <t>ЛЭП 0,4кВ п.Малая Сосновка</t>
  </si>
  <si>
    <t>ЛЭП 0,4 кВ д. Бутаки-2</t>
  </si>
  <si>
    <t>ЛЭП 0,4 кВ п. Саргазы</t>
  </si>
  <si>
    <t>6100014175</t>
  </si>
  <si>
    <t>ВЛ 10кВ №10 ПС Баландино, КТП,ЛЭП 0,4 кВ</t>
  </si>
  <si>
    <t>ООО "Охотничья заимка"</t>
  </si>
  <si>
    <t>ВЛ 10кВ №10 ПС Есаулка,КТП,ЛЭП 0,4кВ</t>
  </si>
  <si>
    <t>Достовалов А.А.,Аманова Н.В.</t>
  </si>
  <si>
    <t>ЛЭП 0,4кВ д.Маховички</t>
  </si>
  <si>
    <t>ВЛ-10 кВ №6 ПС "Томино", ТП,ЛЭП 0,4 кВ</t>
  </si>
  <si>
    <t>ООО "Учебная техника-Агро"</t>
  </si>
  <si>
    <t>ВЛ-0,4 кВ №5 п.Есаульский</t>
  </si>
  <si>
    <t>ВЛ 0,4 кВ д.Малиновка</t>
  </si>
  <si>
    <t>6100011092,  6100011091,  6100011041, 6100011043, 6100011068, 6100011073, 6100011072, 6100010989, 6100011074, 6100011044, 6100011076, 6100011541, 6100012035, 6100013065, 6100013045</t>
  </si>
  <si>
    <t>Андреев А.А., Артемьев И.Н., Мишина О.Г., Мохова Л.И., Пономарева С.А., Сметанина И.А., Сагитов С.У., Семенова О.Е., Сторожева О.Н., Фахритдинова Ф.А., Хомутовская Е.Б., Бондарюк О.А.</t>
  </si>
  <si>
    <t>ВЛ 0,4кВ от ТП 1386 Есаульский</t>
  </si>
  <si>
    <t>ЛЭП 0,4кВ ж.з.Интернационалист</t>
  </si>
  <si>
    <t>6100010430, 6100011682</t>
  </si>
  <si>
    <t>Врублевская Е.С.,  Веккесер В.Г.</t>
  </si>
  <si>
    <t>ЛЭП - 0,4 кВ п. Северный</t>
  </si>
  <si>
    <t>ЛЭП 0,4кВ п.Саргазы</t>
  </si>
  <si>
    <t>6100011850, 6100011881</t>
  </si>
  <si>
    <t>Вырышев И.Н., Цыркунова Л.Б.</t>
  </si>
  <si>
    <t>ЛЭП 0,4кВ п.Прудный</t>
  </si>
  <si>
    <t>Расчектаев С.В.</t>
  </si>
  <si>
    <t>Паули-Асмус В.Г.</t>
  </si>
  <si>
    <t>ВЛ-10 кВ №10 ПС "Баландино", ТП, ВЛ 0,4</t>
  </si>
  <si>
    <t>ООО "Жилстрой №9"</t>
  </si>
  <si>
    <t>ВЛ-10 кВ №6 ПС "Харлуши", ТП, ВЛ 0,4кВ</t>
  </si>
  <si>
    <t>Козаченко В.А.
Фомин В.Н.</t>
  </si>
  <si>
    <t>ЛЭП 0,4кВ д.Медиак Сосновского р-на</t>
  </si>
  <si>
    <t>ВЛ 10кВ № 17 ПС Харлуши, КТП, ЛЭП 0,4кВ</t>
  </si>
  <si>
    <t>ЛЭП 0,4 кВ д. Мамаева</t>
  </si>
  <si>
    <t>Мухамадеев Р.М., Мухамадеева Т.Ж.</t>
  </si>
  <si>
    <t>ВЛ-0,4 кВ п.Смолино</t>
  </si>
  <si>
    <t>Прыймак Н.Ю.</t>
  </si>
  <si>
    <t>ЛЭП 0,4 кВ, ТП 10/0,4 кВ п. Саргазы</t>
  </si>
  <si>
    <t>ЛЭП-0,4 кВ п. Красное Поле</t>
  </si>
  <si>
    <t>6100013246, 6100013281</t>
  </si>
  <si>
    <t>Шматков В.С.,
Баранчугов И.А.</t>
  </si>
  <si>
    <t>ЛЭП - 0,4 кВ д. Султаева</t>
  </si>
  <si>
    <t>ВЛ 0,4 кВ д.Шигаево</t>
  </si>
  <si>
    <t>ЛЭП-0,4 кВ с. Полетаево-1</t>
  </si>
  <si>
    <t>ЛЭП-0,4 кВ д. Казанцево</t>
  </si>
  <si>
    <t>6100009501, 6100009563, 6100010977, 6100011058</t>
  </si>
  <si>
    <t>Батталова Г.Д., Колясникова А.В.</t>
  </si>
  <si>
    <t>ЛЭП - 0,4 кВ д. Урефты</t>
  </si>
  <si>
    <t>ВЛ-10 кВ №22 от ПС "Полевая", ТП, ВЛ</t>
  </si>
  <si>
    <t>Султанов И.А.</t>
  </si>
  <si>
    <t>ВЛ 10кВ №6 ПС Харлуши,КТП, ЛЭП 0,4кВ</t>
  </si>
  <si>
    <t>6100007817, 6100007826, 6100008273, 6100008268</t>
  </si>
  <si>
    <t>Оганесян С.Ц.,Критцкая И.С.,Третьяков С.А.,Пальнов А.В.</t>
  </si>
  <si>
    <t>ВЛ-0,4 кВ д.Ужевка</t>
  </si>
  <si>
    <t>2010-0740</t>
  </si>
  <si>
    <t>Радионов В.В.
Терещина О.Г.</t>
  </si>
  <si>
    <t>ВЛ 10кВ №13 ПС Харлуши,КТП, ЛЭП 0,4кВ</t>
  </si>
  <si>
    <t>ООО "Южно-Уральские Строительные Инвестиции"</t>
  </si>
  <si>
    <t>ВЛ 0,4 кВ с.Б.Баландино</t>
  </si>
  <si>
    <t>ВЛ 0,4 кВ с.Вознесенка</t>
  </si>
  <si>
    <t>ВЛ 10кВ № 13 ПС Полевая, КТП, ЛЭП 0,4кВ</t>
  </si>
  <si>
    <t>Аджемян С.Г.</t>
  </si>
  <si>
    <t>ЛЭП 0,4кВ д.Казанцева</t>
  </si>
  <si>
    <t>ВЛ-0,4 кВ №1 п.Садовый</t>
  </si>
  <si>
    <t>ВЛ 0,4кВ ж.з. Вавиловец</t>
  </si>
  <si>
    <t>Смирнова Е.Ю.</t>
  </si>
  <si>
    <t>ЛЭП-0,4 кВ с. Архангельское</t>
  </si>
  <si>
    <t>6100007155, 6100008512, 6100011354, 6100011373, 6100011375, 6100011353, 6100011347</t>
  </si>
  <si>
    <t>Уваров И.В., Мильчев Б.И., Мильчева А.Н.,Кравченко П.Н.,  Немков А.П.</t>
  </si>
  <si>
    <t>ВЛ 0,4 кВ д.Полетаево-2</t>
  </si>
  <si>
    <t>ВЛ 0,4кВ № 1 д.Моховички</t>
  </si>
  <si>
    <t>ВЛ-0,4 кВ №1 д.Осиновка</t>
  </si>
  <si>
    <t>Владова С.Б.</t>
  </si>
  <si>
    <t>ВЛ 0,4 кВ с.Архангельское</t>
  </si>
  <si>
    <t>Усманов Д.Р.</t>
  </si>
  <si>
    <t>ВЛ-10 кВ №7 ПС "Бутаки", ТП, ВЛ 0,4 кВ</t>
  </si>
  <si>
    <t>Предина Е.А.</t>
  </si>
  <si>
    <t>ВЛ-0,4 кВ д.Осиновка</t>
  </si>
  <si>
    <t>Щукин А.С.</t>
  </si>
  <si>
    <t>ВЛ 10кВ №7 ПС Кременкуль,КТП, ЛЭП 0,4кВ</t>
  </si>
  <si>
    <t xml:space="preserve">6100007813 </t>
  </si>
  <si>
    <t>Тренина Т.Ю.
Хоняк Т.В.</t>
  </si>
  <si>
    <t>6100006904, 6100006903, 6100007744, 6100007870, 6100007881, 6100008682</t>
  </si>
  <si>
    <t>Плющев А.В., Корнеев В.В., Зубков Е.В. И др.</t>
  </si>
  <si>
    <t>ВЛ 10кВ № 13 ПС Полевая,КТП,ЛЭП 0,4кВ</t>
  </si>
  <si>
    <t>Корлыханова А.Е.</t>
  </si>
  <si>
    <t>Лукьянова Г.В.</t>
  </si>
  <si>
    <t>ВЛ 10кВ № 13 ПС Полевая, ТП, ЛЭП 0,4кВ</t>
  </si>
  <si>
    <t>ВЛ 0,4 кВ п.Сагаусты</t>
  </si>
  <si>
    <t>Селиванова Г.М.</t>
  </si>
  <si>
    <t>Строительство ЛЭП 0,4 кВ п. Кременкуль</t>
  </si>
  <si>
    <t>Строительство ЛЭП 0,4 кВ вблизи п. Томинский</t>
  </si>
  <si>
    <t>Строительство ЛЭП 0,4 кВ д. Таловка</t>
  </si>
  <si>
    <t>Строительство ВЛ-0,4 кВ, Челябинская область, Сосновский район, п.Есаульский</t>
  </si>
  <si>
    <t>Пьячев А.П.</t>
  </si>
  <si>
    <t>Строительство ЛЭП-0,4 кВ, Челябинская область, Сосновский район, СНТ "Прогресс"</t>
  </si>
  <si>
    <t>Иванюк Д.А.</t>
  </si>
  <si>
    <t>Строительство ВЛ 10кВ № 6 ПС Харлуши, ЛЭП 0,4кВ д.Кайгородово, КТП 10/0,4кВ д.Кайгородово</t>
  </si>
  <si>
    <t>01.06.2012</t>
  </si>
  <si>
    <t>Строительство ВЛ 0,4 кВ ж/з "Интернационалист"</t>
  </si>
  <si>
    <t>Ганжа Е.А.</t>
  </si>
  <si>
    <t>Строительство ВЛ-0,4 кВ, Челябинская область, Сосновский район, п.Прудный, участок     №644-А, 686-А,690</t>
  </si>
  <si>
    <t>Галеева З.И.</t>
  </si>
  <si>
    <t>Сысенкова Н.Г.</t>
  </si>
  <si>
    <t>Строительство  ВЛ-0,4 кВ,ШУРЭ, Челябинская область,Сосновский район, п.Новый Кременкуль, стр. участок №162</t>
  </si>
  <si>
    <t>Леонов Е.И.</t>
  </si>
  <si>
    <t>Строительство  ВЛ-0,4 кВ,ШУРЭ, Челябинская область,Сосновский район, с.Кременкуль, ул. Гагарина , д.49</t>
  </si>
  <si>
    <t>Пшакина Т.Ф.</t>
  </si>
  <si>
    <t>Строительство ВЛ-10 кВ от ВЛ-10 кВ №9 ПС "Кременкуль", ТП-10/0,4 кВ, ВЛ-0,4 кВ, Челябинская область, Сосновский район, д.Малиновка, квартал 24 А, участок по генплану завод им. Колющенко, д. 255А , участок 255Б</t>
  </si>
  <si>
    <t>Гредин С.В.</t>
  </si>
  <si>
    <t>Строительство ВЛ-0,4 кВ д.Малиновка</t>
  </si>
  <si>
    <t>Соколовская Т.В.</t>
  </si>
  <si>
    <t>Строительство ВЛ-10 кВ от ВЛ-10 кВ №7 ПС "Бутаки", ТП-10/0,4 кВ, ВЛ-0,4 кВ, Челябинская область, Сосновский район, д.Малиновка</t>
  </si>
  <si>
    <t>Плеханов А.С.</t>
  </si>
  <si>
    <t>Строительство ВЛ-0,4 кВ, Челябинская область, Сосновский район, п.Северный</t>
  </si>
  <si>
    <t>Ильина И.А.</t>
  </si>
  <si>
    <t>Чемерко В.А.</t>
  </si>
  <si>
    <t>Строительство ВЛ-0,4 кВ, Челябинская область, Сосновский район, п.Кременкуль,стр.№3</t>
  </si>
  <si>
    <t>Антистов А.В.</t>
  </si>
  <si>
    <t>Строительство ВЛ-0,4 кВ, Челябинская область, Сосновский район,д.Ключи</t>
  </si>
  <si>
    <t>ИП Пушкаренко С.В.</t>
  </si>
  <si>
    <t>Строительство ВЛ-0,4 кВ, Челябинская область, Сосновский район, п.Прудный, ул.Окружная, участок №36б,32а,32б</t>
  </si>
  <si>
    <t>Потемкина О.И.</t>
  </si>
  <si>
    <t>Строительство  ВЛ-0,4 кВ, Челябинская область,Сосновский район, п.Прудный, квартал Южный</t>
  </si>
  <si>
    <t>Хасанов Т.В.</t>
  </si>
  <si>
    <t>Строительство  ВЛ-0,4 кВ, Челябинская область,Сосновский район, п.Красное Поле, позиция 446</t>
  </si>
  <si>
    <t>Бикмаметов С.Ю.</t>
  </si>
  <si>
    <t xml:space="preserve">Строительство ВЛ 0,4 кВ д.Малиновка </t>
  </si>
  <si>
    <t>Ягламунов Р.Ш.</t>
  </si>
  <si>
    <t>Строительство ВЛ-0,4 кВ, Челябинская область, Сосновский район, п.Западный, ул.Лесная, д.1Д</t>
  </si>
  <si>
    <t>20.03.2013</t>
  </si>
  <si>
    <t>Арипов Р.Б.</t>
  </si>
  <si>
    <t>Строительство ВЛ-0,4 кВ, Челябинская область, Сосновский район, с.Долгодеревенское, северный микрорайон, участок № 462</t>
  </si>
  <si>
    <t>Данилейко В.Д.</t>
  </si>
  <si>
    <t>Строительство ВЛ-0,4 кВ с.Долгодеревенское</t>
  </si>
  <si>
    <t>Лушникова Г.Н.</t>
  </si>
  <si>
    <t>Чемоданов Е.Ю.</t>
  </si>
  <si>
    <t>Строительство ВЛ-0,4 кВ, Челябинская область, Сосновский район, д.Прохорово</t>
  </si>
  <si>
    <t>Осипов А.Н.</t>
  </si>
  <si>
    <t xml:space="preserve">Строительство ВЛ 0,4 кВ д.Моховички </t>
  </si>
  <si>
    <t>Яковлев  В.С.</t>
  </si>
  <si>
    <t xml:space="preserve">Строительство ВЛ-0,4 кВ д.Моховички </t>
  </si>
  <si>
    <t>Попова Н.В.</t>
  </si>
  <si>
    <t xml:space="preserve">Строительство ВЛ 0,4 кВ вблизи д.Казанцево </t>
  </si>
  <si>
    <t>Антонов И.В.</t>
  </si>
  <si>
    <t>Строительство ВЛ 0,4 кВ с.Долгодеревенское</t>
  </si>
  <si>
    <t>Усова Ю.А.</t>
  </si>
  <si>
    <t xml:space="preserve">Строительство ВЛ 0,4 кВ п.Моховички </t>
  </si>
  <si>
    <t>Печенкин В.Н.</t>
  </si>
  <si>
    <t>Семенова Е.С.</t>
  </si>
  <si>
    <t>Строительство  ВЛ-0,4 кВ, Челябинская область,Сосновский район, п.Нагорный, участок б/н</t>
  </si>
  <si>
    <t>Строительство ВЛ-0,4 кВ, Челябинская область, Сосновский район, п.Саккулово</t>
  </si>
  <si>
    <t>Гомзикова Н.А.</t>
  </si>
  <si>
    <t>Долгушев Д.А.</t>
  </si>
  <si>
    <t>Строительство ВЛ-0,4 кВ, Челябинская область, Сосновский район,жилая застройка Вавиловец-2, участок 172</t>
  </si>
  <si>
    <t>Гарбузов Е.В., Гарбузова Е.В.</t>
  </si>
  <si>
    <t>Строительство ВЛ-0,4 кВ, Челябинская область, Сосновский район, с.Долгодеревенское, по генплану за молзаводом, №179</t>
  </si>
  <si>
    <t>Казаков В.С.</t>
  </si>
  <si>
    <t>Корнеев А.А.</t>
  </si>
  <si>
    <t>Строительство ВЛ 0,4 кВ п.Вавиловец</t>
  </si>
  <si>
    <t>Усынин С.А.</t>
  </si>
  <si>
    <t>Строительство ЛЭП 0,4 кВ вблизи д.Таловка, ТП 10/0,4 кВ вблизи д.Таловка</t>
  </si>
  <si>
    <t>Семина Е.С.</t>
  </si>
  <si>
    <t xml:space="preserve">Строительство ВЛ 0,4 кВ д.Ужевка </t>
  </si>
  <si>
    <t>Лысенков В.И.</t>
  </si>
  <si>
    <t>Гужова Ю.В.</t>
  </si>
  <si>
    <t xml:space="preserve">Строительство ВЛ 0,4 кВ п.Вавиловец 2 </t>
  </si>
  <si>
    <t>Абросимов М.А., Левшина С.М.</t>
  </si>
  <si>
    <t xml:space="preserve">Строительство ВЛ 0,4кВ п.Есаульский </t>
  </si>
  <si>
    <t>Слесарева Н.А.</t>
  </si>
  <si>
    <t xml:space="preserve">Строительство ВЛ 0,4 кВ  д.Прохорово </t>
  </si>
  <si>
    <t>Дорошенко И.Н.</t>
  </si>
  <si>
    <t xml:space="preserve">Строительство ВЛ-0,4 кВ д.Малиновка </t>
  </si>
  <si>
    <t>Чайковская М.Б.</t>
  </si>
  <si>
    <t>Строительство ВЛ-0,4 кВ вблизи с.Кайгородова</t>
  </si>
  <si>
    <t>Гозный А.В.</t>
  </si>
  <si>
    <t>Алферов Т.В.</t>
  </si>
  <si>
    <t xml:space="preserve">Строительство ВЛ 0,4кВ с.Б.Харлуши </t>
  </si>
  <si>
    <t>Калмыков И.И.</t>
  </si>
  <si>
    <t xml:space="preserve">Строительство ЛЭП-0,4 кВ, ШУРЭ, Челябинская область, Сосновский район, п.Красное Поле, участок 720 </t>
  </si>
  <si>
    <t>Сенько Ю.С.</t>
  </si>
  <si>
    <t xml:space="preserve">Строительство ВЛ 0,4 кВ п.Саргазы </t>
  </si>
  <si>
    <t>Гезибейков Г.Д.</t>
  </si>
  <si>
    <t xml:space="preserve">Строительство ВЛ 0,4 кВ п.Нагорный </t>
  </si>
  <si>
    <t>Сайсанов В.Д.</t>
  </si>
  <si>
    <t xml:space="preserve">Строительство ВЛ 0,4 кВ п.Саккулово </t>
  </si>
  <si>
    <t>Гайнетдинов Ш.Р.</t>
  </si>
  <si>
    <t xml:space="preserve">Строительство ВЛ-0,4 кВ п.Томинскийво </t>
  </si>
  <si>
    <t>Додонова Т.Б.</t>
  </si>
  <si>
    <t xml:space="preserve">Строительство ВЛ-0,4 кВ д.Новое Поле </t>
  </si>
  <si>
    <t>Краснощекова Л.С.</t>
  </si>
  <si>
    <t xml:space="preserve">СтроительствоВЛ 0,4 кВ  п.Южно-Челябинский </t>
  </si>
  <si>
    <t>Попов В.Ю.</t>
  </si>
  <si>
    <t xml:space="preserve">Строительство ВЛ-0,4 кВ  п.Вавиловец </t>
  </si>
  <si>
    <t>Федина Е.Н.</t>
  </si>
  <si>
    <t xml:space="preserve">Строительство ВЛ-0,4 кВ д.Бутаки </t>
  </si>
  <si>
    <t>Лыкова Л.Н.</t>
  </si>
  <si>
    <t xml:space="preserve">Строительство ВЛ 0,4 кВ п.Трубный </t>
  </si>
  <si>
    <t>Бобровский В.Б.</t>
  </si>
  <si>
    <t xml:space="preserve">Строительство ВЛ 0,4 кВ  п.Прудный </t>
  </si>
  <si>
    <t>Аюпов А.С.</t>
  </si>
  <si>
    <t xml:space="preserve">Строительство ВЛ-0,4 кВ п.Трубный </t>
  </si>
  <si>
    <t>Потемкина Г.И.</t>
  </si>
  <si>
    <t xml:space="preserve">Строительство ВЛ 0,4 кВ д.Ключи </t>
  </si>
  <si>
    <t>Сафронова С.А.</t>
  </si>
  <si>
    <t xml:space="preserve">Строительство ВЛ 0,4 кВ с.Кайгородово </t>
  </si>
  <si>
    <t>Залит А.В.</t>
  </si>
  <si>
    <t>Глазков А.В.</t>
  </si>
  <si>
    <t>Строительство ВЛ 0,4 кВ ж/з "Интернациолист"</t>
  </si>
  <si>
    <t>Кастальский О.О.</t>
  </si>
  <si>
    <t>Кожевников Г.Г.</t>
  </si>
  <si>
    <t xml:space="preserve">Строительство ВЛ 0,4 кВ п.Мирный </t>
  </si>
  <si>
    <t>Пеньковский А.Б., Пеньковский Н.А.</t>
  </si>
  <si>
    <t>Строительство ВЛ-0,4 кВ, Челябинская область, Сосновский район, п.Саргазы</t>
  </si>
  <si>
    <t>Чернышёв А.Е.</t>
  </si>
  <si>
    <t xml:space="preserve">Строительство ЛЭП 0,4 кВ п.Вавиловец-2 </t>
  </si>
  <si>
    <t xml:space="preserve">Строительство ВЛ-10 кВ №1 ПС "Долгая" Плешакова; ТП 10/0,4 кВ с.Долгодеревенское </t>
  </si>
  <si>
    <t>Плешакова  В.Г.</t>
  </si>
  <si>
    <t>Загуменнов В.П.</t>
  </si>
  <si>
    <t>Строительство ВЛ-10 кВ от ВЛ-10 кВ №10 ПС "Баландино", ТП-10/0,4 кВ, ВЛ-0,4 кВ,ШУРЭ, Челябинская область, Сосновский район, с.Долгодеревенское</t>
  </si>
  <si>
    <t>Камальдинов Р.М.</t>
  </si>
  <si>
    <t xml:space="preserve">Строительство ВЛ 0,4 кВ  д.Малиновка </t>
  </si>
  <si>
    <t>Жуков А.А., 
Жуков В.А.</t>
  </si>
  <si>
    <t xml:space="preserve">Строительство ВЛ-0,4 кВ п.Смолино </t>
  </si>
  <si>
    <t>Бесчастнов А.И.</t>
  </si>
  <si>
    <t xml:space="preserve">Строительство ВЛ-0,4 кВ  вблизи п.Томинский </t>
  </si>
  <si>
    <t>Потапова Е.А.</t>
  </si>
  <si>
    <t xml:space="preserve">Строительство ВЛ 0,4 кВ  д.Новое Поле </t>
  </si>
  <si>
    <t>Тельпов И.В.</t>
  </si>
  <si>
    <t>Ежов А.В.</t>
  </si>
  <si>
    <t>Строительство  ВЛ-0,4 кВ, ШУРЭ, Челябинская область, Сосновский район, с.Кременкуль</t>
  </si>
  <si>
    <t>Печеркин М.Ю.</t>
  </si>
  <si>
    <t>Шадрин А.Е.</t>
  </si>
  <si>
    <t>Строительство  ВЛ-0,4 кВ, ШУРЭ, Челябинская область, Сосновский район, п.Прудный</t>
  </si>
  <si>
    <t>Бояршинов Е.Н.</t>
  </si>
  <si>
    <t>Ланских К.В.</t>
  </si>
  <si>
    <t>Строительство  ВЛ-0,4 кВ, ШУРЭ, Челябинская область, Сосновский район, д.Ключи</t>
  </si>
  <si>
    <t>Михайлов Д.А</t>
  </si>
  <si>
    <t>Строительство  ВЛ-0,4 кВ, ШУРЭ, Челябинская область, Сосновский район, д.Малиновка</t>
  </si>
  <si>
    <t>Окунева И.А.</t>
  </si>
  <si>
    <t>Строительство  ВЛ-0,4 кВ, ШУРЭ, Челябинская область, Сосновский район, д.Султаева</t>
  </si>
  <si>
    <t>Шафигина Л.М.</t>
  </si>
  <si>
    <t>Строительство  ВЛ-0,4 кВ, ШУРЭ, Челябинская область, Сосновский район, п.Есаульский</t>
  </si>
  <si>
    <t>Бирюкова Н.В.</t>
  </si>
  <si>
    <t xml:space="preserve">Строительство ВЛ 0,4 кВ вблизи д.Ключевка </t>
  </si>
  <si>
    <t>ООО Кыштымское рыбоводное хозяйство"</t>
  </si>
  <si>
    <t>Ахмедова К.А.</t>
  </si>
  <si>
    <t>Строительство  ВЛ-0,4 кВ, ШУРЭ, Челябинская область, Сосновский район, п.Интернациолист, ул. Технологическая. Д.80</t>
  </si>
  <si>
    <t>Бадреева В.М.</t>
  </si>
  <si>
    <t>Строительство ВЛ 0,4 кВ вблизи д.Казанцево</t>
  </si>
  <si>
    <t>Афанасьев Д.А.</t>
  </si>
  <si>
    <t xml:space="preserve">Строительство ВЛ 0,4 кВ д.Костыли </t>
  </si>
  <si>
    <t>Репета Е.Г.</t>
  </si>
  <si>
    <t xml:space="preserve">Строительство ВЛ 0,4 кВ п.Садовый </t>
  </si>
  <si>
    <t>Плыкина Г.А.</t>
  </si>
  <si>
    <t xml:space="preserve">Строительство ВЛ 0,4 кВ п.Северный </t>
  </si>
  <si>
    <t>Степанищева  И.П.</t>
  </si>
  <si>
    <t xml:space="preserve">Строительство ВЛ 0,4 кВ п.Вавиловец-2 </t>
  </si>
  <si>
    <t>Евдокимова Т.С.</t>
  </si>
  <si>
    <t xml:space="preserve">Строительство ВЛ 0,4 кВ  п.Саргазы </t>
  </si>
  <si>
    <t>Горбунова Н.И.</t>
  </si>
  <si>
    <t xml:space="preserve">Строительство ВЛ 0,4 кВ д.Бутаки </t>
  </si>
  <si>
    <t>Кочешкова Л.Н.</t>
  </si>
  <si>
    <t xml:space="preserve">Строительство ВЛ 0,4 кВ п. Северный </t>
  </si>
  <si>
    <t>Романова Е.В.</t>
  </si>
  <si>
    <t xml:space="preserve">Строительство ВЛ 0,4 кВ д.Новое Поле </t>
  </si>
  <si>
    <t>Николаенко И.В.</t>
  </si>
  <si>
    <t xml:space="preserve">Строительство ВЛ 0,4 кВп.Южно-Челябинский </t>
  </si>
  <si>
    <t>Коротков А.Н.</t>
  </si>
  <si>
    <t>Азархина А.И.</t>
  </si>
  <si>
    <t>14.09.2011</t>
  </si>
  <si>
    <t>Михаленков А.А.</t>
  </si>
  <si>
    <t>Строительство ВЛ 10кВ № 12 ПС Баландино, ЛЭП 0,4кВ п.Солнечный, ТП 10/0,4кВ п.Солнечный</t>
  </si>
  <si>
    <t>Строительство ВЛ-10 кВ от ВЛ-10 кВ №9  ПС "Кременкуль", КТП-10/0,4 кВ, ЛЭП-0,4 кВ, Сосновский район, с.Кременкуль, Сафонов Н.Г.</t>
  </si>
  <si>
    <t>Сафонов Н.Г.</t>
  </si>
  <si>
    <t>Строительство ВЛ-10 кВ от ВЛ-10 кВ №6 ПС "Смолино-тяга", КТП-10/0,4 кВ, ЛЭП-0,4 кВ, ШУРЭ, Челябинская область, Сосновский район, вблизи п.Саргазы</t>
  </si>
  <si>
    <t>6100010613-10661</t>
  </si>
  <si>
    <t>Анфалов М.А.</t>
  </si>
  <si>
    <t>Строительство ЛЭП 0,4 кВ д. Шигаево</t>
  </si>
  <si>
    <t>Строительство ЛЭП 0,4 кВ п. Саккулово</t>
  </si>
  <si>
    <t>Строительство ЛЭП 0,4 кВ п. Вавиловец</t>
  </si>
  <si>
    <t>Нагаев В.М.</t>
  </si>
  <si>
    <t>Строительство ЛЭП 0,4 кВ , Сосновский район, вблизи д.Алишева</t>
  </si>
  <si>
    <t xml:space="preserve">Строительство ВЛ 0,4 кВ д.Медиак </t>
  </si>
  <si>
    <t>Аюпов Д.К.</t>
  </si>
  <si>
    <t xml:space="preserve">Строительство ВЛ 0,4 кВ  п.Трубный </t>
  </si>
  <si>
    <t>Половко В.С.</t>
  </si>
  <si>
    <t>Сатвалдиева М.Ш.</t>
  </si>
  <si>
    <t>Строительство двух ВЛ-10 кВ от проектируемых ячеек 10 кВПС "Баландино", КТП-10/0,4 кВ, ЛЭП-0,4 кВ, ШУРЭ, Челябинская область, Сосновский район, вблизи д.Шигаево</t>
  </si>
  <si>
    <t>ВЛ-10 кВ от ВЛ-10 кВ №1 ПС "Шершни" 110/10 кВ, ТП-250 кВА с трансформатором 25 кВА, ЛЭП-0,4 кВ, Сосновский район, жилая застройка "Интернационалист"</t>
  </si>
  <si>
    <t>Галиуллин Э.Ш.</t>
  </si>
  <si>
    <t>Строительство ВЛ-10 кВ от ВЛ-10 кВ №1 ПС "Шершневская", КТП-10/0,4 кВ, ЛЭП-0,4 кВ, Челябинская область, Сосновский район, жилая застройка Вавиловец-2</t>
  </si>
  <si>
    <t>Шелахаев А.С.</t>
  </si>
  <si>
    <t>ВЛ 10кВ № 6 ПС Харлуши, ЛЭП 0,4кВ д.Трифоново, ТП 10/0,4кВ д.Трифоново</t>
  </si>
  <si>
    <t>Порошин А.А. ( Бывш. Фарукшин А.М.)</t>
  </si>
  <si>
    <t>Строительство ВЛ-10 кВ от ВЛ-10 кВ №24  ПС "Заварухино", КТП-10/0,4 кВ, ЛЭП-0,4 кВ, ШУРЭ, Челябинская область, Сосновский район, д.Казанцево, ул.Береговая, 1-В</t>
  </si>
  <si>
    <t>Деньгин А.И.</t>
  </si>
  <si>
    <t xml:space="preserve">Строительство ВЛ-10 кВ от ВЛ-10 кВ №13 ПС "Полевая", КТП-10/0,4 кВ, ЛЭП-0,4 кВ, ШУРЭ, Челябинская область, Сосновский район, п.Красное Поле </t>
  </si>
  <si>
    <t>31114, 43942-45</t>
  </si>
  <si>
    <t>Черкашина Е.В.</t>
  </si>
  <si>
    <t>31114, 43942-46</t>
  </si>
  <si>
    <t>31114, 43942-47</t>
  </si>
  <si>
    <t>31114, 43942-48</t>
  </si>
  <si>
    <t>31114, 43942-44</t>
  </si>
  <si>
    <t>31114, 43942-49</t>
  </si>
  <si>
    <t>31114, 43942-31</t>
  </si>
  <si>
    <t>31114, 43942-29</t>
  </si>
  <si>
    <t>31114, 43942-23</t>
  </si>
  <si>
    <t>31114, 43942-51</t>
  </si>
  <si>
    <t>31114, 43942-52</t>
  </si>
  <si>
    <t>31114, 43942-50</t>
  </si>
  <si>
    <t>31114, 43942-56</t>
  </si>
  <si>
    <t>31114, 43942-30</t>
  </si>
  <si>
    <t>31114, 43942-24</t>
  </si>
  <si>
    <t>31114, 43942-53</t>
  </si>
  <si>
    <t>31114, 43942-54</t>
  </si>
  <si>
    <t>31114, 43942-55</t>
  </si>
  <si>
    <t>31114, 43942-57</t>
  </si>
  <si>
    <t>31114, 43942-32</t>
  </si>
  <si>
    <t>31114, 43942-33</t>
  </si>
  <si>
    <t>31114, 43942-28</t>
  </si>
  <si>
    <t>31114, 43942-27</t>
  </si>
  <si>
    <t>31114, 43942-26</t>
  </si>
  <si>
    <t>31114, 43942-25</t>
  </si>
  <si>
    <t>31114, 43942-59</t>
  </si>
  <si>
    <t>31114, 43942-58</t>
  </si>
  <si>
    <t>31114, 43942-21</t>
  </si>
  <si>
    <t>31114, 43942-20</t>
  </si>
  <si>
    <t>31114, 43942-19</t>
  </si>
  <si>
    <t>31114, 43942-18</t>
  </si>
  <si>
    <t>31114, 43942-17</t>
  </si>
  <si>
    <t>31114, 43942-43</t>
  </si>
  <si>
    <t>31114, 43942-34</t>
  </si>
  <si>
    <t>31114, 43942-9</t>
  </si>
  <si>
    <t>Азархин С.М.</t>
  </si>
  <si>
    <t>31114, 43942-7</t>
  </si>
  <si>
    <t>31114, 43942-11</t>
  </si>
  <si>
    <t>31114, 43942-10</t>
  </si>
  <si>
    <t>31114, 43942-2</t>
  </si>
  <si>
    <t>31114, 43942-1</t>
  </si>
  <si>
    <t>31114, 43942-5</t>
  </si>
  <si>
    <t>31114, 43942-4</t>
  </si>
  <si>
    <t>31114, 43942-3</t>
  </si>
  <si>
    <t>31114, 43942-8</t>
  </si>
  <si>
    <t>31114, 43942-6</t>
  </si>
  <si>
    <t>31114, 43942-37</t>
  </si>
  <si>
    <t>31114, 43942-36</t>
  </si>
  <si>
    <t>31114, 43942-40</t>
  </si>
  <si>
    <t>31114, 43942-42</t>
  </si>
  <si>
    <t>31114, 43942-14</t>
  </si>
  <si>
    <t>31114, 43942-16</t>
  </si>
  <si>
    <t>31114, 43942-15</t>
  </si>
  <si>
    <t>31114, 43942-38</t>
  </si>
  <si>
    <t>31114, 43942-41</t>
  </si>
  <si>
    <t>31114, 43942-39</t>
  </si>
  <si>
    <t>31114, 43942-35</t>
  </si>
  <si>
    <t>31114, 43942-12</t>
  </si>
  <si>
    <t>31114, 43942-13</t>
  </si>
  <si>
    <t>31114, 43942-22</t>
  </si>
  <si>
    <t>Строительство ВЛ-10 кВ от ВЛ-10 кВ №2 ПС "Муслюмово", КТП-10/0,4 кВ, ЛЭП-0,4 кВ, ШУРЭ, Челябинская область, Сосновский район, д.Б.Таскино</t>
  </si>
  <si>
    <t>Фирсов В.А.</t>
  </si>
  <si>
    <t>6143343-35</t>
  </si>
  <si>
    <t>Строительство ВЛ-10 кВ от ВЛ-10 кВ №6 ПС "Смолино-тяга", КТП-10/0,4 кВ, ЛЭП-0,4 кВ, ШУРЭ, Челябинская область, Сосновский район, вблизи п.Саргазы, 1,8 км по направлению на северо-восток от орентира п. Саргазы</t>
  </si>
  <si>
    <t>6143343-34</t>
  </si>
  <si>
    <t>6143343-23</t>
  </si>
  <si>
    <t>6143343-22</t>
  </si>
  <si>
    <t>6143343-9</t>
  </si>
  <si>
    <t>6143343-8</t>
  </si>
  <si>
    <t>6143343-7</t>
  </si>
  <si>
    <t>6143343-20</t>
  </si>
  <si>
    <t>6143343-19</t>
  </si>
  <si>
    <t>6143343-16</t>
  </si>
  <si>
    <t>6143343-18</t>
  </si>
  <si>
    <t>6143343-14</t>
  </si>
  <si>
    <t>6143343-42</t>
  </si>
  <si>
    <t>6143343-41</t>
  </si>
  <si>
    <t>6143343-40</t>
  </si>
  <si>
    <t>6143343-21</t>
  </si>
  <si>
    <t>6143343-39</t>
  </si>
  <si>
    <t>6143343-38</t>
  </si>
  <si>
    <t>6143343-36</t>
  </si>
  <si>
    <t>6143343-31</t>
  </si>
  <si>
    <t>6143343-33</t>
  </si>
  <si>
    <t>6143343-13</t>
  </si>
  <si>
    <t>6143343-12</t>
  </si>
  <si>
    <t>6143343-11</t>
  </si>
  <si>
    <t>6143343-26</t>
  </si>
  <si>
    <t>6143343-30</t>
  </si>
  <si>
    <t>6143343-37</t>
  </si>
  <si>
    <t>6143343-3</t>
  </si>
  <si>
    <t>6143343-6</t>
  </si>
  <si>
    <t>6143343-5</t>
  </si>
  <si>
    <t>6143343-4</t>
  </si>
  <si>
    <t>6143343-10</t>
  </si>
  <si>
    <t>6143343-28</t>
  </si>
  <si>
    <t>6143343-27</t>
  </si>
  <si>
    <t>6143343-32</t>
  </si>
  <si>
    <t>6143343-25</t>
  </si>
  <si>
    <t>6143343-29</t>
  </si>
  <si>
    <t>6143343-24</t>
  </si>
  <si>
    <t>6143343-1</t>
  </si>
  <si>
    <t>6143343-2</t>
  </si>
  <si>
    <t>31114, 43942-75</t>
  </si>
  <si>
    <t>31114, 43942-77</t>
  </si>
  <si>
    <t>31114, 43942-78</t>
  </si>
  <si>
    <t>31114, 43942-60</t>
  </si>
  <si>
    <t>31114, 43942-61</t>
  </si>
  <si>
    <t>31114, 43942-79</t>
  </si>
  <si>
    <t>31114, 43942</t>
  </si>
  <si>
    <t>31114, 43942-64</t>
  </si>
  <si>
    <t>31114, 43942-65</t>
  </si>
  <si>
    <t>31114, 43942-66</t>
  </si>
  <si>
    <t>31114, 43942-76</t>
  </si>
  <si>
    <t>31114, 43942-67</t>
  </si>
  <si>
    <t>31114, 43942-69</t>
  </si>
  <si>
    <t>31114, 43942-68</t>
  </si>
  <si>
    <t>31114, 43942-70</t>
  </si>
  <si>
    <t>31114, 43942-71</t>
  </si>
  <si>
    <t>31114, 43942-72</t>
  </si>
  <si>
    <t>31114, 43942-73</t>
  </si>
  <si>
    <t>31114, 43942-74</t>
  </si>
  <si>
    <t>31114, 43942-62</t>
  </si>
  <si>
    <t>31114, 43942-63</t>
  </si>
  <si>
    <t>6143343-15</t>
  </si>
  <si>
    <t>6143343-17</t>
  </si>
  <si>
    <t>КВЛ 10кВ № 21 ПС Шершни, ЛЭП 0,4кВ СНТ Заречный, ТП 10/0,4кВ СНТ Заречный</t>
  </si>
  <si>
    <t>Дмитриев А.Г.</t>
  </si>
  <si>
    <t>Строительство ВЛ-10 кВ от ВЛ-10 кВ №9 ПС "Кременкуль",  ТП-10/0,4 кВ, ЛЭП-0,4 кВ, ШУРЭ, Челябинская область, Сосновский район, п.Северный</t>
  </si>
  <si>
    <t>Строительство ВЛ-10 кВ от ВЛ-10 кВ №6 ПС "Муслюмово",  ТП-10/0,4 кВ, ЛЭП-0,4 кВ, ШУРЭ, Челябинская область, Сосновский район, д.Этимганова</t>
  </si>
  <si>
    <t>Халиуллин Э.Г.</t>
  </si>
  <si>
    <t>ВЛ-10 кВ №15 ПС "Есаулка", ЛЭП 0,4 кВ д. Ужевка, ТП 10/0,4 кВ д. Ужевка</t>
  </si>
  <si>
    <t>Строительство ВЛ-10 кВ от ВЛ-10 кВ №15 ПС "Бутаки", ТП-10/0,4 кВ, ЛЭП-0,4 кВ, ШУРЭ, Челябинская область, Сосновский район, вблизи п.Южно-Челябинский прииск</t>
  </si>
  <si>
    <t>Дашевская Н.А.</t>
  </si>
  <si>
    <t>ВЛ-10 кВ №13 ПС "Полевая" (Литвин), ЛЭП 0,4 кВ п. Красное Поле (Литв), ТП 10/0,4 кВ п. Красное Поле(Лит)</t>
  </si>
  <si>
    <t>Строительство ВЛ-10 кВ от ВЛ-10 кВ №9 ПС "Муслюмово", ТП-10/0,4 кВ, ЛЭП-0,4 кВ, Челябинская область, Сосновский район, д.Урефты</t>
  </si>
  <si>
    <t>Черепанов Ю.В.</t>
  </si>
  <si>
    <t>Строительство ВЛ-6 кВ от ВЛ-6 кВ №2 ПС "Биргильда-тяга", ТП-10/0,4 кВ, ВЛ-0,4 кВ, Челябинская область, Сосновский район, с.Архангельское</t>
  </si>
  <si>
    <t>Акеев И.М.</t>
  </si>
  <si>
    <t>Строительство ВЛ-10 кВ от ВЛ-10 кВ №9 ПС "Кременкуль", ТП-10/0,4 кВ, ВЛ-0,4 кВ, Челябинская область, Сосновский район, вблизи СНТ "Мысы"</t>
  </si>
  <si>
    <t>Селезнева Н.Ю.</t>
  </si>
  <si>
    <t>Янбаева М.З.</t>
  </si>
  <si>
    <t>6132347-1</t>
  </si>
  <si>
    <t>6132347-9</t>
  </si>
  <si>
    <t>Шундяк Б.В.</t>
  </si>
  <si>
    <t>6132347-8</t>
  </si>
  <si>
    <t>Савинков Е.В.</t>
  </si>
  <si>
    <t>6132347-7</t>
  </si>
  <si>
    <t>Попков Е.С.</t>
  </si>
  <si>
    <t>6132347-6</t>
  </si>
  <si>
    <t>Овчарова Г.Ф.</t>
  </si>
  <si>
    <t>6132347-5</t>
  </si>
  <si>
    <t>Овчаров П.Ю.</t>
  </si>
  <si>
    <t>6132347-4</t>
  </si>
  <si>
    <t>Матусков В.С.</t>
  </si>
  <si>
    <t>6132347-3</t>
  </si>
  <si>
    <t>Корнилова О.О.</t>
  </si>
  <si>
    <t>6132347-2</t>
  </si>
  <si>
    <t>Ершова В.В.</t>
  </si>
  <si>
    <t>Якупов Э.Р.</t>
  </si>
  <si>
    <t>Строительство ВЛ-10 кВ, ТП-10/0,4 кВ, ВЛ-0,4 кВ, Челябинская область, Сосновский район, п.Полетаево-2</t>
  </si>
  <si>
    <t>Барышева Т.А.</t>
  </si>
  <si>
    <t>6132445-1</t>
  </si>
  <si>
    <t>Строительство ВЛ-10 кВ от ВЛ-10 кВ №7 ПС "Бутаки", ТП-10/0,4 кВ, ВЛ-0,4 кВ, Челябинская область, Сосновский район, вблизи п.Северный</t>
  </si>
  <si>
    <t>Костенко В.Г.</t>
  </si>
  <si>
    <t>СтроительствоВЛ-10 кВ от ВЛ-10 кВ №7 ПС "Бутаки", ТП-10/0,4 кВ, ВЛ-0,4 кВ, Челябинская область, Сосновский район, с.Полетаево-1</t>
  </si>
  <si>
    <t>Строительство ВЛ-10 кВ от ВЛ-10 кВ №6 ПС "Муслюмово", ТП-10/0,4 кВ, ВЛ-0,4 кВ, Челябинская область, Сосновский район, д.Султаево</t>
  </si>
  <si>
    <t>6132349-1</t>
  </si>
  <si>
    <t>ВЛ-10 кВ №4 ПС "Алишево"Сунаргуло; ВЛ 0,4 кВ с.Туктубаево Сунаргул</t>
  </si>
  <si>
    <t>ВЛ-10 кВ №15 ПС "Есаулка"Галкина; ВЛ 0,4 кВ  п.Есаульский Галкина; ТП 10/0,4 кВ п.Есаульский Галкина</t>
  </si>
  <si>
    <t>Строительство ВЛ-10 кВ от ВЛ-10 кВ №1 ПС "Шершни", ТП-10/0,4 кВ, ВЛ-0,4 кВ, Челябинская область, Сосновский район, п.Вавиловец</t>
  </si>
  <si>
    <t>Строительство ВЛ-10 кВ от ВЛ-10 кВ №7 ПС "Бутаки", ТП-10/0,4 кВ, ВЛ-0,4 кВ, Челябинская область, Сосновский район, д.Малиновка, ПО "Полет"</t>
  </si>
  <si>
    <t>Гафаров В.Р.</t>
  </si>
  <si>
    <t>6132693-1</t>
  </si>
  <si>
    <t>Строительство ВЛ-10 кВ от ВЛ-10 кВ №9 ПС "Долгая", ТП-10/0,4 кВ, ВЛ-0,4 кВ, Челябинская область, Сосновский район, д.Ключевка</t>
  </si>
  <si>
    <t>Гайсина Е.Б.Гайсин Р.В.</t>
  </si>
  <si>
    <t>6132704-1</t>
  </si>
  <si>
    <t>Строительство ВЛ-10 кВ от ВЛ-10 кВ №2 ПС "Муслюмово", ТП-10/0,4 кВ, ВЛ-0,4 кВ, Челябинская область, Сосновский район, д.Большое Таскино</t>
  </si>
  <si>
    <t>Фаттахова Н.Н.</t>
  </si>
  <si>
    <t>Строительство ВЛ-10 кВ от ВЛ-10 кВ №10 ПС «Есаулка»,  ТП-10/0,4 кВ,  ВЛ-0,4 кВ, Челябинская область, Сосновский район, п.Есаульский</t>
  </si>
  <si>
    <t>Козлов Е.С.</t>
  </si>
  <si>
    <t>6133025-1</t>
  </si>
  <si>
    <t>Строительство ВЛ-10 кВ от ВЛ-10 кВ №4 ПС "Алишево", ТП-10/0,4 кВ, ВЛ-0,4 кВ, Челябинская область, Сосновский район, п.Высокий</t>
  </si>
  <si>
    <t>Дац Д.В.</t>
  </si>
  <si>
    <t>6133026-1</t>
  </si>
  <si>
    <t>Строительство ВЛ-10 кВ от ВЛ-10 кВ №2 ПС "Баландино", ТП-10/0,4 кВ, ВЛ-0,4 кВ, Челябинская область, Сосновский район, п.Саккулово</t>
  </si>
  <si>
    <t>Бирюков П.В.</t>
  </si>
  <si>
    <t>Строительство ВЛ-10 кВ от ВЛ-10 кВ №7 ПС "Бутаки", ТП-10/0,4 кВ, ВЛ-0,4 кВ, Челябинская область, Сосновский район, вблизи д.Малиновка</t>
  </si>
  <si>
    <t>6133024-1</t>
  </si>
  <si>
    <t>Строительство ВЛ-10 кВ от ВЛ-10 кВ №15 ПС "Бутаки", ТП-10/0,4 кВ, ВЛ-0,4 кВ, ШУРЭ,Челябинская область, Сосновский район, д.Бутаки</t>
  </si>
  <si>
    <t>Строительство ВЛ-10 кВ от ВЛ-10 кВ №13 ПС "Полевая", ТП-10/0,4 кВ, ВЛ-0,4 кВ, ШУРЭ, Челябинская область, Сосновский район, д.Моховички</t>
  </si>
  <si>
    <t>Багдасарян Г.Г.</t>
  </si>
  <si>
    <t>Строительство ВЛ-10 кВ от ВЛ-10 кВ №13 ПС "Полевая", ТП-10/0,4 кВ, ВЛ-0,4 кВ, ШУРЭ, Челябинская область, Сосновский район, вблизи п.Красное Поле</t>
  </si>
  <si>
    <t>Алханов Д.М.</t>
  </si>
  <si>
    <t>Строительство ВЛ-6 кВ от ВЛ-6 кВ №2 ПС «Биргильда-тяга», ТП-6/0,4 кВ, ВЛ-0,4 кВ, ШУРЭ, Челябинская область, Сосновский район, с.Архангельское</t>
  </si>
  <si>
    <t>Юлайханов Д.М.</t>
  </si>
  <si>
    <t>Строительство ВЛ-10 кВ от ВЛ-10 кВ №9 ПС "Кременкуль", ТП-10/0,4 кВ, Челябинская область, Сосновский район, п.Садовый</t>
  </si>
  <si>
    <t>Кременкульское с.п.</t>
  </si>
  <si>
    <t>Строительство ВЛ-10 кВ от ВЛ-10 кВ №6 ПС "Смолино-тяга", ТП-10/0,4 кВ, ВЛ-0,4 кВ,Челябинская область, Сосновский район, п.Смолино</t>
  </si>
  <si>
    <t>Потапова О.В.</t>
  </si>
  <si>
    <t>Строительство ВЛ-10 кВ от ВЛ-10 кВ №10 ПС "Баландино", ТП-10/0,4 кВ, ВЛ-0,4 кВ, ШУРЭ, Челябинская область, Сосновский район, с.Долгодеревенское</t>
  </si>
  <si>
    <t>Иордан А.С.</t>
  </si>
  <si>
    <t>Строительство ВЛ-10 кВ от ВЛ-10 кВ №6 ПС "Харлуши", КТП-10/0,4 кВ, ЛЭП-0,4 кВ, ШУРЭ, Челябинская область, Сосновский район, вблизи д.Кайгородово</t>
  </si>
  <si>
    <t>Строительство ВЛ-10 кВ от ВЛ-10 кВ №10 ПС "Есаулка", ТП-10/0,4 кВ, ВЛ-0,4 кВ, ШУРЭ,Челябинская область, Сосновский район, п.Мирный</t>
  </si>
  <si>
    <t>Ершов А.Н.</t>
  </si>
  <si>
    <t>Строительство ВЛ-6 кВ от ВЛ-6 кВ №3 ПС "Биргильда-тяга", ТП-6/0,4 кВ, ВЛ-0,4 кВ, ШУРЭ, Челябинская область, Сосновский район, п.Ленинский</t>
  </si>
  <si>
    <t>Бобыкин С.Д.</t>
  </si>
  <si>
    <t>Строительство ВЛ-10 кВ от ВЛ-10 кВ №4 ПС "Бутаки", ТП-10/0,4 кВ, ВЛ-0,4 кВ,ШУРЭ, Челябинская область, Сосновский район, с.Бутаки</t>
  </si>
  <si>
    <t>Саматов А.А.</t>
  </si>
  <si>
    <t>Строительство ВЛ-10 кВ от ВЛ-10 кВ №3 ПС "Томино", ТП-10/0,4 кВ, ВЛ-0,4 кВ, ШУРЭ,Челябинская область, Сосновский вблизи п.Томинский</t>
  </si>
  <si>
    <t>Бжалава С.В.</t>
  </si>
  <si>
    <t>Строительство ВЛ-10 кВ от ВЛ-10 кВ №5 ПС "Алишево", ТП-10/0,4 кВ, ВЛ-0,4 кВ, ШУРЭ,Челябинская область, Сосновский район, п.Трубный</t>
  </si>
  <si>
    <t>Вараксин В.А.</t>
  </si>
  <si>
    <t>Строительство ВЛ-6 кВ от  ВЛ-6 кВ №51 от ПС "Первомайская", ТП-6/0,4 кВ, Челябинская область, Сосновский район, вблизи п.Томинский</t>
  </si>
  <si>
    <t>Стадниченко А.Э.</t>
  </si>
  <si>
    <t>Строительство ВЛ-10 кВ от ВЛ-10 кВ №17 ПС "Шершни", ТП-10/0,4 кВ, ВЛ-0,4 кВ, ШУРЭ,Челябинская область, Сосновский район, вблизи п.Западный</t>
  </si>
  <si>
    <t>Воробьев В.И.</t>
  </si>
  <si>
    <t>Строительство ВЛ-10 кВ от ВЛ-10 кВ №13 ПС "Полевая", ТП-10/0,4 кВ, ВЛ-0,4 кВ, ШУРЭ,Челябинская область, Сосновский район, д.Моховички</t>
  </si>
  <si>
    <t>Яреха Н.М.</t>
  </si>
  <si>
    <t>Строительство ВЛ-10 кВ от  ВЛ-10 кВ №2 от ПС "Кременкуль", ТП-10/0,4 кВ, ВЛ-0,4 кВ, ШУРЭ, Челябинская область, Сосновский район, вблизи д.Ключи</t>
  </si>
  <si>
    <t>Вильданов А.Р.</t>
  </si>
  <si>
    <t>Строительство ВЛ-10 кВ от  ВЛ-10 кВ №9 от ПС "Кременкуль", ТП-10/0,4 кВ, ВЛ-0,4 кВ,ШУРЭ, Челябинская область, Сосновский район, с.Северный</t>
  </si>
  <si>
    <t>Ребрикова Т.А</t>
  </si>
  <si>
    <t>Строительство ВЛ-10 кВ от  ВЛ-10 кВ №4 от ПС "Алишево", ТП-10/0,4 кВ, ВЛ-0,4 кВ,ШУРЭ, Челябинская область, Сосновский район, с.Туктубаево</t>
  </si>
  <si>
    <t>Шафиков А.А.</t>
  </si>
  <si>
    <t>Строительство ВЛ-6 кВ от  ВЛ-6 кВ №11 от ПС "Синеглазово", ТП-6/0,4 кВ, ВЛ-0,4 кВ,ШУРЭ,  Челябинская область, Сосновский район, с.Вознесенка</t>
  </si>
  <si>
    <t>Беляев Э.Н.</t>
  </si>
  <si>
    <t>Строительство ВЛ-10 кВ от  ВЛ-10 кВ №17 от ПС "Харлуши", ТП-10/0,4 кВ, ВЛ-0,4 кВ,ШУРЭ, Челябинская область, Сосновский район, с.Б.Харлуши</t>
  </si>
  <si>
    <t>Артемов А.В.</t>
  </si>
  <si>
    <t>Строительство ВЛ-10 кВ от  ВЛ-10 кВ №7 от ПС "Бутаки", ТП-10/0,4 кВ, ВЛ-0,4 кВ,ШУРЭ, Челябинская область, Сосновский район, д.Малиновка</t>
  </si>
  <si>
    <t>Архипов Е.Г.</t>
  </si>
  <si>
    <t>6144063-1</t>
  </si>
  <si>
    <t>Строительство ВЛ-10 кВ от  ВЛ-10 кВ №7 от ПС "Бутаки", ТП-10/0,4 кВ, ВЛ-0,4 кВ, ШУРЭ, Челябинская область, Сосновский район, вблизи с.Полетаево-1</t>
  </si>
  <si>
    <t>Сумин Д.В.</t>
  </si>
  <si>
    <t>6144064-1</t>
  </si>
  <si>
    <t>Строительство ВЛ-10 кВ от  ВЛ-10 кВ №9 от ПС "Кременкуль", ТП-10/0,4 кВ, ВЛ-0,4 кВ, ШУРЭ, Челябинская область, Сосновский район, п.Северный</t>
  </si>
  <si>
    <t>Строительство ВЛ-10 кВ от  ВЛ-10 кВ №7 от ПС "Бутаки", ТП-10/0,4 кВ, ВЛ-0,4 кВ, ШУРЭ, Челябинская область, Сосновский район, д.Осиновка</t>
  </si>
  <si>
    <t>Пономарев А.А.</t>
  </si>
  <si>
    <t>Колобаев Р.А.</t>
  </si>
  <si>
    <t>Сафронов В.И.</t>
  </si>
  <si>
    <t>Строительство ВЛ-10 кВ от  ВЛ-10 кВ №20 от ПС "Харлуши", ТП-10/0,4 кВ, ВЛ-0,4 кВ, ШУРЭ, Челябинская область, Сосновский район, д.Медиак</t>
  </si>
  <si>
    <t>Денисова О.Б.</t>
  </si>
  <si>
    <t>Строительство ВЛ-10 кВ от  ВЛ-10 кВ №17 от ПС "Харлуши", ТП-10/0,4 кВ, ВЛ-0,4 кВ, ШУРЭ, Челябинская область, Сосновский район, д.Мамаева</t>
  </si>
  <si>
    <t>Хайруллин Д.Р.</t>
  </si>
  <si>
    <t>Строительство ВЛ-10 кВ от  ВЛ-10 кВ №1 от ПС "Долгая", ТП-10/0,4 кВ, ВЛ-0,4 кВ, ШУРЭ, Челябинская область, Сосновский район, с.Долгодеревенское</t>
  </si>
  <si>
    <t>Бубнов К.Л.</t>
  </si>
  <si>
    <t>Курьятова Е.Р.</t>
  </si>
  <si>
    <t>Строительство ВЛ-10 кВ от  ВЛ-10 кВ №13 от ПС "Полевая", ТП-10/0,4 кВ, ВЛ-0,4 кВ, ШУРЭ, Челябинская область, Сосновский район, д.Моховички</t>
  </si>
  <si>
    <t>Вахтеров А.Г.</t>
  </si>
  <si>
    <t>Строительство ВЛ-10 кВ от  ВЛ-10 кВ №6 от ПС "Муслюмово", ТП-10/0,4 кВ, ВЛ-0,4 кВ, ШУРЭ, Челябинская область, Сосновский район, д.Султаева</t>
  </si>
  <si>
    <t>Юльмухаметов В.М.</t>
  </si>
  <si>
    <t>Строительство ВЛ-10 кВ от  ВЛ-10 кВ №6 от ПС "Муслюмово", ТП-10/0,4 кВ, ВЛ-0,4 кВ, ШУРЭ, Челябинская область, Сосновский район, д.Этимганова</t>
  </si>
  <si>
    <t>Симонова Н.Р.</t>
  </si>
  <si>
    <t>Строительство ВЛ-10 кВ от  ВЛ-10 кВ №306 от ПС "Заварухино", ТП-10/0,4 кВ, ВЛ-0,4 кВ, ШУРЭ, Челябинская область, Сосновский район, п.Рощино</t>
  </si>
  <si>
    <t>Хомченков А.А.</t>
  </si>
  <si>
    <t>Строительство ВЛ-10 кВ от  ВЛ-10 кВ №7 от ПС "Бутаки", ТП-10/0,4 кВ, ВЛ-0,4 кВ, ШУРЭ, Челябинская область,Сосновский район,вблизи с.Кайгородово</t>
  </si>
  <si>
    <t>Дубинин Е.М.</t>
  </si>
  <si>
    <t>Строительство ВЛ-10 кВ от  ВЛ-10 кВ №7 от ПС "Бутаки", ТП-10/0,4 кВ, ВЛ-0,4 кВ, ШУРЭ, Челябинская область, Сосновский район, д.Осиновка, по ген.плану 36.2-о гп-1 уч.810</t>
  </si>
  <si>
    <t>Русанов С.Ю.</t>
  </si>
  <si>
    <t>Строительство ВЛ-10 кВ от  ВЛ-10 кВ №2 от ПС "Кременкуль" до проектируемой КТП-10/0,4 кВ, Челябинская область, Сосновский район, вблизи с.Большие Харлуши</t>
  </si>
  <si>
    <t>Ермачкова Н.Н.</t>
  </si>
  <si>
    <t>Строительство ВЛ-10 кВ от  ВЛ-10 кВ №6 от ПС "Томино", ТП-10/0,4 кВ, ВЛ-0,4 кВ, ШУРЭ, Челябинская область,Сосновский район,вблизи п.Томинский</t>
  </si>
  <si>
    <t>Костылева Л.К.</t>
  </si>
  <si>
    <t>6145152-1</t>
  </si>
  <si>
    <t>Березенцева А.Н.</t>
  </si>
  <si>
    <t>Дунаева В.Т.</t>
  </si>
  <si>
    <t>Строительство ВЛ-10 кВ от  ВЛ-10 кВ №9 от ПС "Муслюмово", ТП-10/0,4 кВ, ВЛ-0,4 кВ, ШУРЭ, Челябинская область, Сосновский район, д.Шимаковка</t>
  </si>
  <si>
    <t>Романовский О.А.</t>
  </si>
  <si>
    <t>Строительство ВЛ-10 кВ от  ВЛ-10 кВ №12 от ПС "Баландино", ТП-10/0,4 кВ, ВЛ-0,4 кВ, ШУРЭ, Челябинская область, Сосновский район, п.Полянный</t>
  </si>
  <si>
    <t>Романовский А.О.</t>
  </si>
  <si>
    <t>Строительство ВЛ-10 кВ от  ВЛ-10 кВ №13  от ПС "Полевая", ТП-10/0,4 кВ, ВЛ-0,4 кВ, ШУРЭ, Челябинская область, Сосновский район, д.Моховички</t>
  </si>
  <si>
    <t>Гусева Н.А.</t>
  </si>
  <si>
    <t>Строительство ВЛ-10 кВ от  ВЛ-10 кВ №17 от ПС "Шершни", ТП-10/0,4 кВ, ВЛ-0,4 кВ, ШУРЭ, Челябинская область, Сосновский район, вблизи п.Западный</t>
  </si>
  <si>
    <t>Днепровская Е.И.</t>
  </si>
  <si>
    <t>Строительство ВЛ-10 кВ от  ВЛ-10 кВ №306 от ПС "Заварухино", ТП-10/0,4 кВ, ВЛ-0,4 кВ, ШУРЭ, Челябинская область, Сосновский район, вблизи п.Рощино</t>
  </si>
  <si>
    <t>Рябова Г.А.</t>
  </si>
  <si>
    <t>Строительство ВЛ-10 кВ от  ВЛ-10 кВ №7 от ПС "Бутаки", Челябинская область, Сосновский район, вблизи д.Полетаево, Строительство ТП-10/0,4 кВ, Челябинская область, Сосновский район, вблизи д.Полетаево, Строительство ВЛ-0,4 кВ, ШУРЭ, Челябинская область, С</t>
  </si>
  <si>
    <t>Шнайдер Светлана Робертовна</t>
  </si>
  <si>
    <t>Строительство ВЛ-10 кВ от  ВЛ-10 кВ №2 от ПС "Муслюмово", ТП-10/0,4 кВ, ВЛ-0,4 кВ, ШУРЭ, Челябинская область, Сосновский район, д.Большое Таскино</t>
  </si>
  <si>
    <t>Стариков Алексей Андреевич</t>
  </si>
  <si>
    <t>Строительство ВЛ-10 кВ от  ВЛ-10 кВ №15 от ПС "Есаулка", ТП-10/0,4 кВ, ВЛ-0,4 кВ, ШУРЭ, Челябинская область, Сосновский район, вблизи д.Касарги</t>
  </si>
  <si>
    <t>Булатова Зоя Ивановна</t>
  </si>
  <si>
    <t>Васильева Равза Бореевна</t>
  </si>
  <si>
    <t>Строительство ВЛ-10 кВ от  ВЛ-10 кВ №2 от ПС "Кременкуль", ТП-10/0,4 кВ, ВЛ-0,4 кВ, ШУРЭ, Челябинская область,Сосновский район, вблизи д.Ключи</t>
  </si>
  <si>
    <t>Пентин Владимир Сергеевич</t>
  </si>
  <si>
    <t>Строительство ВЛ-10 кВ от  ВЛ-10 кВ №7  ПС "Бутаки", ТП-10/0,4 кВ, ВЛ-0,4 кВ, ШУРЭ, Челябинская область, Сосновский район, д.Осиновка</t>
  </si>
  <si>
    <t>Нестеров И.А.</t>
  </si>
  <si>
    <t>Строительство ВЛ-10 кВ от  ВЛ-10 кВ №7  ПС "Бутаки", ТП-10/0,4 кВ,  ВЛ-0,4 кВ, ШУРЭ, Челябинская область,Сосновский район, с.Полетаево-1</t>
  </si>
  <si>
    <t>Новинский В.О.</t>
  </si>
  <si>
    <t>Ерещин М.А.</t>
  </si>
  <si>
    <t>ВЛ 10 кВ №13 ПС Полевая;  ЛЭП 0,4 кВ; ТП-10/0,4 кВ п. Прудный</t>
  </si>
  <si>
    <t>ВЛ-10 кВ №7 от ПС "Бутаки"; ВЛ 0,4 кВ; ТП-10/0,4 кВ д.Полетаево-2 Вершинин</t>
  </si>
  <si>
    <t>Вершинин А.И.</t>
  </si>
  <si>
    <t>Вадзинскис Р.А.</t>
  </si>
  <si>
    <t>6144094-3</t>
  </si>
  <si>
    <t>Строительство  ВЛ-0,4 кВ, Челябинская область,Сосновский район, д.Моховички</t>
  </si>
  <si>
    <t>Васелкова Л.В.</t>
  </si>
  <si>
    <t>Строительство ЛЭП 0,4кВ от ТП 488 Сосновский район  д.Саргазы</t>
  </si>
  <si>
    <t>Еремина Н.В.</t>
  </si>
  <si>
    <t>Строительство ВЛ-0,4 кВ, ШУРЭ, Челябинская область, Сосновский район, п.Полянный</t>
  </si>
  <si>
    <t>ООО СХП "УралМанАрго"</t>
  </si>
  <si>
    <t>ЛЭП 0,4кВ д.Мамаева</t>
  </si>
  <si>
    <t>Строительство ЛЭП-0,22 кВ, ШУРЭ, Челябинская область, Сосновский район, с.Большие Харлуши</t>
  </si>
  <si>
    <t>ЛЭП 0,4 кВ п.Красное Поле Коркина</t>
  </si>
  <si>
    <t>Коркина Н.И.</t>
  </si>
  <si>
    <t>Бабина Е.М.</t>
  </si>
  <si>
    <t>Строительство ЛЭП-0,4 кВ, Челябинская область, Сосновский район, п. Мирный</t>
  </si>
  <si>
    <t>ЛЭП 0.4 кВ д.Костыли(Малышева)</t>
  </si>
  <si>
    <t>Кравцова Е.А.</t>
  </si>
  <si>
    <t>6131956-1</t>
  </si>
  <si>
    <t>Строительство ЛЭП-0,4 кВ, Челябинская область, Сосновский район, п.Малая Сосновка, ул.Садовая, участок №107</t>
  </si>
  <si>
    <t>Строительство ЛЭП-0,4 кВ, Челябинская область, Сосновский район, д.Заварухино</t>
  </si>
  <si>
    <t>Кручинина Е.С.Гилев А.В.</t>
  </si>
  <si>
    <t>Полейчук А.Я.</t>
  </si>
  <si>
    <t>ЛЭП 0,4кВ ОГУ Шершневское лесниче</t>
  </si>
  <si>
    <t>ЛЭП 0,4 кВ п.Красное Поле Чекашов</t>
  </si>
  <si>
    <t>Чекашов В.И.</t>
  </si>
  <si>
    <t>Строительство ВЛ-0,4 кВ, Челябинская область, Сосновский район, п.Нагорный</t>
  </si>
  <si>
    <t>Ефимов П.В.</t>
  </si>
  <si>
    <t>ВЛ 0,4 кВ д.Казанцево Курочкина</t>
  </si>
  <si>
    <t>Савицкая Н.А.</t>
  </si>
  <si>
    <t>ВЛ 0,4 кВ д. Мамаево Галина Ю.Т.</t>
  </si>
  <si>
    <t>Галина Ю.Т.</t>
  </si>
  <si>
    <t>Дутковский Ю.И.</t>
  </si>
  <si>
    <t>ВЛ-0,4 кВ п.Саккулово Кры</t>
  </si>
  <si>
    <t>Крыжановский П.Н.</t>
  </si>
  <si>
    <t>Строительство ВЛ-0,4 кВ, Челябинская область, Сосновский район, д.Заварухино</t>
  </si>
  <si>
    <t>Кровякова Р.Ф.</t>
  </si>
  <si>
    <t>Строительство ВЛ-0,4 кВ, Челябинская область, Сосновский район, вблизи д.Казанцево</t>
  </si>
  <si>
    <t>Иванцов Е.С.</t>
  </si>
  <si>
    <t>ВЛ 0,4 кВ п.Малая Сосновка Ибатул</t>
  </si>
  <si>
    <t>Ибатуллин Р.Я.</t>
  </si>
  <si>
    <t>ВЛ 0,4 кВ д.Костыли Калюбин</t>
  </si>
  <si>
    <t>Козлова В.Г.</t>
  </si>
  <si>
    <t>Березин К.В.</t>
  </si>
  <si>
    <t>Строительство ВЛ-0,4 кВ, Челябинская область, Сосновский район, жилая застройка "Интернациолист"</t>
  </si>
  <si>
    <t>Трофимов Н.Н.</t>
  </si>
  <si>
    <t>Строительство ВЛ-0,4 кВ, Челябинская область, Сосновский район, д.Бутаки</t>
  </si>
  <si>
    <t>ВЛ 0,4 кВ д.Новое Поле(Понкратов)</t>
  </si>
  <si>
    <t>Строительство ЛЭП-0,4 кВ, Челябинская область, Сосновский район, п. Есаульский</t>
  </si>
  <si>
    <t>Волкогон О.В.</t>
  </si>
  <si>
    <t>Строительство ВЛ-0,4 кВ, Челябинская область, Сосновский район, д.Моховички</t>
  </si>
  <si>
    <t>Строительство ВЛ-0,4 кВ, Челябинская область, Сосновский район, д.Новое Поле</t>
  </si>
  <si>
    <t>ВЛ-0,4 кВ п.Тихомировка Пьянков</t>
  </si>
  <si>
    <t>Строительство ВЛ-0,4 кВ, Челябинская область,  Сосновский район, с.Кременкуль</t>
  </si>
  <si>
    <t>Скороход С.А.</t>
  </si>
  <si>
    <t>Климова М.Н.</t>
  </si>
  <si>
    <t>Строительство ВЛ-0,4 кВ, Челябинская область, Сосновский район, возле п.Трубный</t>
  </si>
  <si>
    <t>Строительство  ВЛ-0,4 кВ, Челябинская область, Сосновский район, п.Западный, ул.Восточная, участок №9а,11а</t>
  </si>
  <si>
    <t>Плюснина З.Ю.</t>
  </si>
  <si>
    <t>Строительство ВЛ-0,4 кВ, Челябинская область, Сосновский район,вблизи п.Томинский</t>
  </si>
  <si>
    <t>Строительство ВЛ-0,4 кВ, Челябинская область, Сосновский район. п.Прудный, участок, №632</t>
  </si>
  <si>
    <t>Строительство ВЛ-0,4 кВ, Челябинская область, Сосновский район, д. Моховички</t>
  </si>
  <si>
    <t>Минтяков А.С.</t>
  </si>
  <si>
    <t>Ханнанова А.Р.</t>
  </si>
  <si>
    <t>Строительство ВЛ-0,4 кВ, Челябинская область, Сосновский район, д. Мамаево</t>
  </si>
  <si>
    <t>Клепинин А.С.</t>
  </si>
  <si>
    <t>Строительство ВЛ-0,4 кВ, Челябинская область, Сосновский район, п. Моховички</t>
  </si>
  <si>
    <t>Росляков С.А.</t>
  </si>
  <si>
    <t>Строительство ВЛ-0,4 кВ, Челябинская область, Сосновский район, д.Большие Харлуши</t>
  </si>
  <si>
    <t>Строительство ВЛ-0,4 кВ, Челябинская область, Сосновский район, п. Садовый</t>
  </si>
  <si>
    <t>Субочев А.П.</t>
  </si>
  <si>
    <t>Строительство ВЛ-0,4 кВ, Челябинская область, Сосновский район. п.Саргазы</t>
  </si>
  <si>
    <t>Шмидт А.А.</t>
  </si>
  <si>
    <t>Строительство ВЛ-0,4 кВ, Челябинская область, Сосновский район, п. Красное Поле</t>
  </si>
  <si>
    <t>Ашмарин В.А.</t>
  </si>
  <si>
    <t>Строительство ВЛ-0,4 кВ, Челябинская область, Сосновский район, п.Кисегачинский, участок №40, участок№ 46, , участок №44, участок№45</t>
  </si>
  <si>
    <t>Янголь О.С.</t>
  </si>
  <si>
    <t>6132485-3</t>
  </si>
  <si>
    <t>6132485-1</t>
  </si>
  <si>
    <t>6132485-2</t>
  </si>
  <si>
    <t>6132485-4</t>
  </si>
  <si>
    <t>6132485-5</t>
  </si>
  <si>
    <t>6132485-13</t>
  </si>
  <si>
    <t>6132485-12</t>
  </si>
  <si>
    <t>6132485-11</t>
  </si>
  <si>
    <t>6132485-10</t>
  </si>
  <si>
    <t>6132485-9</t>
  </si>
  <si>
    <t>6132485-8</t>
  </si>
  <si>
    <t>6132485-7</t>
  </si>
  <si>
    <t>6132485-6</t>
  </si>
  <si>
    <t>6132417-1</t>
  </si>
  <si>
    <t>Андрущенко Л.Н.</t>
  </si>
  <si>
    <t>Строительство ВЛ-0,4 кВ, Челябинская область, Сосновский район, д. Полетаево -2</t>
  </si>
  <si>
    <t>Строительство ВЛ-0,4 кВ, Челябинская область, Сосновский район, вблизи д. Таловка</t>
  </si>
  <si>
    <t>Кучерявая Л.А.</t>
  </si>
  <si>
    <t>Строительство ВЛ-0,4 кВ, Челябинская область, Сосновский район, д.Полетаево-2</t>
  </si>
  <si>
    <t>Строительство ВЛ-0,4 кВ, Челябинская область, Сосновский район, СНТ "Заречный"</t>
  </si>
  <si>
    <t>Строительство ВЛ-0,4 кВ, Челябинская область, Сосновский район, п.Новотроицкий</t>
  </si>
  <si>
    <t>Строительство ВЛ-0,4 кВ, Челябинская область, Сосновский район, жилая застройка Вавиловец-2</t>
  </si>
  <si>
    <t>Строительство ВЛ-0,4 кВ, Челябинская область, Сосновский район, п.Садовый</t>
  </si>
  <si>
    <t>Кузнецов Г.Г.</t>
  </si>
  <si>
    <t>Рагузин М.В.</t>
  </si>
  <si>
    <t>6132491-1</t>
  </si>
  <si>
    <t>Анищенко Л.А.</t>
  </si>
  <si>
    <t>Строительство ВЛ-0,4 кВ, Челябинская область, Сосновский район, п.Сагаусты</t>
  </si>
  <si>
    <t>Строительство ВЛ-0,4 кВ, Челябинская область, Сосновский район, вблизи д.Касарги</t>
  </si>
  <si>
    <t>Истомина Т.Д.</t>
  </si>
  <si>
    <t>Строительство ВЛ-0,4 кВ, Челябинская область, Сосновский район,жилая застройка Вавиловец-2</t>
  </si>
  <si>
    <t>Петров М.В.</t>
  </si>
  <si>
    <t>Строительство ВЛ-0,4 кВ, Челябинская область, Сосновский район,вблизи д.Малышева</t>
  </si>
  <si>
    <t>Черных В.В.</t>
  </si>
  <si>
    <t>6132548-1</t>
  </si>
  <si>
    <t>Строительство ВЛ-10 кВ от ВЛ-10 кВ №4 ПС "Алишево", ТП-10/0,4 кВ, ВЛ-0,4 кВ, Челябинская область, Сосновский район, с.Туктубаево</t>
  </si>
  <si>
    <t>Абубакиров Д.М.</t>
  </si>
  <si>
    <t>6132491-2</t>
  </si>
  <si>
    <t>Пырьева Ю.С.</t>
  </si>
  <si>
    <t>Строительство ВЛ-0,4 кВ, Челябинская область, Сосновский район, п. Томинский</t>
  </si>
  <si>
    <t>Строительство ВЛ-0,4 кВ, Челябинская область, Сосновский район, вблизи д.Полетаево-2</t>
  </si>
  <si>
    <t>Кудашова Ю.Н.</t>
  </si>
  <si>
    <t>Строительство ВЛ-0,4 кВ, Челябинская область, Сосновский район, д.Касарги</t>
  </si>
  <si>
    <t>Строительство  ВЛ-0,4 кВ, Челябинская область, Сосновский район, д.Трифонова</t>
  </si>
  <si>
    <t>Мордовцева Н.В.</t>
  </si>
  <si>
    <t xml:space="preserve"> Строительство ВЛ-0,4 кВ, Челябинская область, Сосновский район, д.Б.Таскино</t>
  </si>
  <si>
    <t>Хазина Е.Е.</t>
  </si>
  <si>
    <t>Зайцева Т.Н.</t>
  </si>
  <si>
    <t>Строительство ВЛ-0,4кВ, Челябинская область, Сосновский район, п.Есаульский (Ковалев В.Е.)</t>
  </si>
  <si>
    <t>Ковалев В.Е.</t>
  </si>
  <si>
    <t>Строительство ВЛ-0,4 кВ, Челябинская область, Сосновский район, д.Бухарино</t>
  </si>
  <si>
    <t>Андронова О.А.</t>
  </si>
  <si>
    <t>6132548-2</t>
  </si>
  <si>
    <t>Авхадеев Р.Р.</t>
  </si>
  <si>
    <t>Строительство ВЛ-0,4 кВ, Челябинская область, Сосновский район, д.Этимганова</t>
  </si>
  <si>
    <t>Строительство  ВЛ-0,4 кВ, Челябинская область,Сосновский район, п.Полетаева, ул.Пионерская, гараж 55</t>
  </si>
  <si>
    <t>Сумцова Л.Н.</t>
  </si>
  <si>
    <t>Строительство ВЛ-0,4 кВ, Челябинская область, Сосновский район, вблизи с.Большое Баландино</t>
  </si>
  <si>
    <t>Жданов А.Ю.</t>
  </si>
  <si>
    <t>Строительство  ВЛ-0,4 кВ, Челябинская область,Сосновский район, п.Прудный</t>
  </si>
  <si>
    <t>Косулин Н.И.</t>
  </si>
  <si>
    <t>Лысенко Ю.А.</t>
  </si>
  <si>
    <t>Строительство ВЛ-0,4 кВ, Челябинская область, Сосновский район, п.Есаульский, ул.Ленина ,д.60</t>
  </si>
  <si>
    <t>Строительство ВЛ-0,4 кВ, Челябинская область, Сосновский район, с.Большие Харлуши</t>
  </si>
  <si>
    <t>ВЛ-0,4 кВ</t>
  </si>
  <si>
    <t>Эргардт Наталья Петровна</t>
  </si>
  <si>
    <t>ВЛ 0,4 кВ ж/з Вавиловец-2 Лифанов</t>
  </si>
  <si>
    <t>Лифанов Ю.Н.</t>
  </si>
  <si>
    <t>Воронин В.И.</t>
  </si>
  <si>
    <t>Строительство ВЛ-0,4 кВ, Челябинская область, Сосновский район, п. Есаульский (Касилина А.Г.)</t>
  </si>
  <si>
    <t>Касилина А.Г.</t>
  </si>
  <si>
    <t>Строительство ВЛ-0,4 кВ, Челябинская область, Сосновский район .п.Садовый</t>
  </si>
  <si>
    <t>Строительство ВЛ-0,4кВ, Челябинская область, Сосновский район, д.Моховички (Сонина А.Г.)</t>
  </si>
  <si>
    <t>Сонина А.Г.</t>
  </si>
  <si>
    <t>Пипко В.С.</t>
  </si>
  <si>
    <t>Строительство ВЛ-0,4 кВ, Челябинская область, Сосновский район, п.Смолино, ж/д станция, участок №852,850</t>
  </si>
  <si>
    <t>6132760-1</t>
  </si>
  <si>
    <t>Строительство ВЛ-0,4 кВ, Челябинская область, Сосновский район, п.Малая Сосновка</t>
  </si>
  <si>
    <t>Строительство ВЛ-0,4 кВ, Челябинская область, Сосновский район, д. Касарги (Чукин О.В.)</t>
  </si>
  <si>
    <t>Чукин О.В.</t>
  </si>
  <si>
    <t>Строительство  ВЛ-0,4 кВ, ШУРЭ, Челябинская область,Сосновский район, п.Полетаево</t>
  </si>
  <si>
    <t>Даниленко И.Ж.</t>
  </si>
  <si>
    <t xml:space="preserve">Строительство ВЛ-0,4 кВ, Челябинская область, Сосновский район, п.Есаульский, ул.Лесная, б/н </t>
  </si>
  <si>
    <t>Творонович Л.Ю.</t>
  </si>
  <si>
    <t>Строительство ВЛ-0,4 кВ, Челябинская область,  Сосновский район, д.Малиновка</t>
  </si>
  <si>
    <t>Косоротов И.В.</t>
  </si>
  <si>
    <t>ВЛ 0,4 кВ с.Б.Харлуши КозаченкоШи</t>
  </si>
  <si>
    <t>Попов А.А.</t>
  </si>
  <si>
    <t>ВЛ-0,4 кВ п.Томинский Попов</t>
  </si>
  <si>
    <t xml:space="preserve">Строительство ВЛ-0,4 кВ, Челябинская область,Сосновский район, д.Ужевка </t>
  </si>
  <si>
    <t>Строительство ВЛ-0,4 кВ, Челябинская область, Сосновский район, п.Полетаево</t>
  </si>
  <si>
    <t>Полетаевское с.п.</t>
  </si>
  <si>
    <t>Строительство ВЛ-0,4 кВ, Челябинская область, Сосновский район, п.Смолино</t>
  </si>
  <si>
    <t>ВЛ 0,4 кВ  с.Большое Таскино Мир</t>
  </si>
  <si>
    <t>Мирзашева С.Н.</t>
  </si>
  <si>
    <t xml:space="preserve">Строительство ВЛ-0,4кВ, Челябинская область, Сосновский район, вблизи д.Новое Поле (Саргаскаев Е.Б.) </t>
  </si>
  <si>
    <t>Саргаскаев Е.Б.</t>
  </si>
  <si>
    <t>Строительство ВЛ-0,4 кВ, Челябинская область, Сосновский район, д. Прохорово (Админстрация Долгодеревенского с.п.)</t>
  </si>
  <si>
    <t>Админситрация Долгодеревенского с/п</t>
  </si>
  <si>
    <t>ВЛ 0,4 кВ  д.Большое ТаскиноШагал</t>
  </si>
  <si>
    <t>Шагалеев Р.Х.</t>
  </si>
  <si>
    <t>Строительство ВЛ-0,4 кВ, Челябинская область, Сосновский район, с. Долгодеревенское (Сутковенко В.А., Комков В.В.)</t>
  </si>
  <si>
    <t>Чвелев А.Н.</t>
  </si>
  <si>
    <t>Строительство  ВЛ-0,4 кВ, Челябинская область, Сосновский район, ИЖЗ Вавиловец-2</t>
  </si>
  <si>
    <t>Данченко Н.М.</t>
  </si>
  <si>
    <t>Строительство  ВЛ-0,4 кВ, Челябинская область,Сосновский район, с.Туктубаево</t>
  </si>
  <si>
    <t>Строительство  ВЛ-0,4 кВ, Челябинская область,Сосновский район, д.Ключи</t>
  </si>
  <si>
    <t>Гусев Г.Н.</t>
  </si>
  <si>
    <t>Строительство ВЛ-0,4кВ, Челябинская область, Сосновский район, п.Садовый (Иванов Е.В.)</t>
  </si>
  <si>
    <t>Иванов Е.В.</t>
  </si>
  <si>
    <t>Строительство  ВЛ-0,4 кВ, Челябинская область,Сосновский район, с.Большое Баландино</t>
  </si>
  <si>
    <t>Райх И.Г.</t>
  </si>
  <si>
    <t>Строительство ВЛ-0,4кВ, Челябинская область, Сосновский район, д.Моховички (Зевкина Д.А.)</t>
  </si>
  <si>
    <t>Зевкина Д.А.</t>
  </si>
  <si>
    <t>Строительство  ВЛ-0,4 кВ, Челябинская область, Сосновский район, д.Полетаево-2, участок 355</t>
  </si>
  <si>
    <t>Жесик В.И.</t>
  </si>
  <si>
    <t>Строительство  ВЛ-0,4 кВ, Челябинская область,Сосновский район,  д.Мамаева</t>
  </si>
  <si>
    <t>Руднева Е.А.</t>
  </si>
  <si>
    <t>Строительство ВЛ-0,4кВ, Челябинская область, Сосновский район, п.Есаульский (Горбик В.В.)</t>
  </si>
  <si>
    <t>Горбик В.В.</t>
  </si>
  <si>
    <t>Строительство  ВЛ-0,4 кВ, Челябинская область, Сосновский район, вблизи д.Малиновка</t>
  </si>
  <si>
    <t>Рябушев К.А.</t>
  </si>
  <si>
    <t>Строительство  ВЛ-0,4 кВ, Челябинская область,Сосновский район, с.Вознесенка, ул.Дорожная.д.22</t>
  </si>
  <si>
    <t>Чернова А.А.</t>
  </si>
  <si>
    <t>Строительство  ВЛ-0,4 кВ, Челябинская область,Сосновский район, с.Архангельское</t>
  </si>
  <si>
    <t>Уренцев А.Н.</t>
  </si>
  <si>
    <t>Мухамадеева Д.С.</t>
  </si>
  <si>
    <t>Строительство  ВЛ-0,4 кВ, Челябинская область, Сосновский район, с.Архангельское</t>
  </si>
  <si>
    <t>Милихина И.В.</t>
  </si>
  <si>
    <t>Коробова С.В.</t>
  </si>
  <si>
    <t>Строительство  ВЛ-0,4 кВ, Челябинская область, Сосновский район, п.Южно-Челябинский</t>
  </si>
  <si>
    <t>Колотушкин О.В.</t>
  </si>
  <si>
    <t>Строительство  ВЛ-0,4 кВ, Челябинская область,Сосновский район, с.Вознесенка, ул.Зеленая, уч.б/н</t>
  </si>
  <si>
    <t>Перевозникова  Т. В.</t>
  </si>
  <si>
    <t>ВЛ 0,4 кВ п.Есаульский Малых</t>
  </si>
  <si>
    <t>Малых  А.А.</t>
  </si>
  <si>
    <t>Подкорытова Г. С.</t>
  </si>
  <si>
    <t>Строительство  ВЛ-0,4 кВ, Челябинская область,Сосновский район, с.Долгодеревенское</t>
  </si>
  <si>
    <t>Киселев Е.В.</t>
  </si>
  <si>
    <t>Строительство ВЛ-0,4кВ, Челябинская область, Сосновский район, п.Смолино (Денисов В.С.)</t>
  </si>
  <si>
    <t>Денисов В.С.</t>
  </si>
  <si>
    <t>Гертье С.В.</t>
  </si>
  <si>
    <t>Строительство  ВЛ-0,4 кВ, Челябинская область,Сосновский район, п.Солнечный</t>
  </si>
  <si>
    <t>Красман Н.Г.</t>
  </si>
  <si>
    <t>Строительство ВЛ-0,4кВ, Челябинская область, Сосновский район, п.Сагаусты (Селиванова Г.М., Чирков С.Ю., Казинец Г.Г. и др.)</t>
  </si>
  <si>
    <t>Строительство ВЛ-0,4кВ, Челябинская область, Сосновский район, с.Большое Баландино (Титов И.В.)</t>
  </si>
  <si>
    <t>Титов И.В.</t>
  </si>
  <si>
    <t>Строительство ВЛ-0,4 кВ, Челябинская область, Сосновский район, 22 км. а/д Челябинск-Екатеринбург</t>
  </si>
  <si>
    <t>Гусева М.А.</t>
  </si>
  <si>
    <t>Строительство ВЛ-0,4кВ, Челябинская область, Сосновский район, с.Полетаево-1 (Козаренко А.Н.)</t>
  </si>
  <si>
    <t>Козаренко А.Н.</t>
  </si>
  <si>
    <t>Строительство ВЛ-0,4кВ, Челябинская область, Сосновский район, п.Полетаево-2 (Шельпяков А.С.)</t>
  </si>
  <si>
    <t>Шельпяков А.С.</t>
  </si>
  <si>
    <t>Строительство  ВЛ-0,4 кВ, Челябинская область,Сосновский район, д.Ужевка</t>
  </si>
  <si>
    <t>Макушкина С.И.</t>
  </si>
  <si>
    <t>Строительство  ВЛ-0,4 кВ, Челябинская область,Сосновский район, с.Кременкуль</t>
  </si>
  <si>
    <t>Свалов А.Ю.</t>
  </si>
  <si>
    <t>Строительство  ВЛ-0,4 кВ, Челябинская область,Сосновский район, с.Вознесенка</t>
  </si>
  <si>
    <t>Беркут В.Е.</t>
  </si>
  <si>
    <t>Строительство  ВЛ-0,4 кВ, Челябинская область,Сосновский район, жилая застройка п.Вавиловец-2</t>
  </si>
  <si>
    <t>Зык С.П.</t>
  </si>
  <si>
    <t>Строительство  ВЛ-0,4 кВ, Челябинская область,Сосновский район, д.Ключи, участок по генплану №70 , квартал "Южный", участок 39</t>
  </si>
  <si>
    <t>Енборисов О.И.</t>
  </si>
  <si>
    <t>Строительство ВЛ-0,4кВ, Челябинская область, Сосновский район, с.Архангельское (Усманов Д.Р., Усманов Т.Р.)</t>
  </si>
  <si>
    <t>ВЛ 0,4 кВ д.Заварухино Фаткинуров</t>
  </si>
  <si>
    <t>Фаткинурова Р.Ш.</t>
  </si>
  <si>
    <t>Строительство ВЛ-0,4 кВ, Челябинская область, Сосновский район, д. Большое Таскино (Жамилова М.М.)</t>
  </si>
  <si>
    <t>Жамилова М.М.</t>
  </si>
  <si>
    <t>Строительство ВЛ-0,4кВ, Челябинская область, Сосновский район, с.Долгодеревенское (Динмухаметов С.С.)</t>
  </si>
  <si>
    <t>Динмухаметову С.С.</t>
  </si>
  <si>
    <t>Строительство  ВЛ-0,4 кВ, Челябинская область, Сосновский район, д.Смолино</t>
  </si>
  <si>
    <t>Назипов И.А., Назипова Д.Х., Назипо А.И., Ческидов И.А.</t>
  </si>
  <si>
    <t>Строительство  ВЛ-0,4 кВ, Челябинская область,Сосновский район, вблизи д.Таловка</t>
  </si>
  <si>
    <t>Шишлев Н,Г.</t>
  </si>
  <si>
    <t>Строительство  ВЛ-0,4 кВ, Челябинская область,Сосновский район, п.Саккулово, ул.Садовая,участок№24</t>
  </si>
  <si>
    <t>Шеренгин С.Ю.</t>
  </si>
  <si>
    <t>ВЛ 0,4 кВ с.Б. Баландино Панарин</t>
  </si>
  <si>
    <t>Мифтахов З.Г.</t>
  </si>
  <si>
    <t>Нехорошков А.Ю.</t>
  </si>
  <si>
    <t>Строительство  ВЛ-0,4 кВ,  Челябинская область, Сосновский район, вблизи п.Западный</t>
  </si>
  <si>
    <t>Платонов В.В.</t>
  </si>
  <si>
    <t>Строительство ВЛ-0,4 кВ, Челябинская область, Сосновский район, д. Касарги (Лаптев С.П.)</t>
  </si>
  <si>
    <t>Лаптев С.П.</t>
  </si>
  <si>
    <t>32981-1</t>
  </si>
  <si>
    <t>Лиманская М.Ю.</t>
  </si>
  <si>
    <t>Строительство  ВЛ-0,4 кВ,ШУРЭ, Челябинская область,Сосновский район, п.Полетаево-1, по генплану участок №43, ул.Окружная,д.9</t>
  </si>
  <si>
    <t>Алексеенко Н.М.</t>
  </si>
  <si>
    <t>Вахрушев К.С.</t>
  </si>
  <si>
    <t>Строительство  ВЛ-0,4 кВ,ШУРЭ, Челябинская область,Сосновский район, с.Кременкуль. Ул.Лесная , кад.№ 74619:1111001:0145</t>
  </si>
  <si>
    <t>Парфентьева Е.В.</t>
  </si>
  <si>
    <t xml:space="preserve">Строительство  ВЛ-0,4 кВ,ШУРЭ, Челябинская область,Сосновский район, д.Малиновка, 240 м южнее дома №5 по улице Советской,кад.№ 74:19: 1115013:113 </t>
  </si>
  <si>
    <t>Строительство ВЛ-0,4кВ, ШУРЭ Челябинская область, Сосновский район, ДНТ Курчатовец-2 (Талалушкин Е.В..)</t>
  </si>
  <si>
    <t>Талалушкин Е. В.</t>
  </si>
  <si>
    <t>Строительство ВЛ-0,4 кВ, ШУРЭ, Челябинская область, Сосновский район, д. Ужевка (Карманов П.В.)</t>
  </si>
  <si>
    <t>Строительство  ВЛ-0,4 кВ, ШУРЭ, Челябинская область, Сосновский район, д.Ключи, квартал "Застава"</t>
  </si>
  <si>
    <t>Пожиленкова Л.К.</t>
  </si>
  <si>
    <t>ВЛ 0,4 кВ вблизи д.Алишева Абубак</t>
  </si>
  <si>
    <t>Абубакирова Р.Ф,</t>
  </si>
  <si>
    <t>Строительство  ВЛ-0,4 кВ,ШУРЭ, Челябинская область,Сосновский район, вблизи с.Туктубаево</t>
  </si>
  <si>
    <t>Камалова Э.Г.</t>
  </si>
  <si>
    <t>Строительство ВЛ-0,4кВ, ШУРЭ Челябинская область, Сосновский район, п.Полетаево (Гундарева М.Ш.)</t>
  </si>
  <si>
    <t>Гундарева М.Ш.</t>
  </si>
  <si>
    <t>Строительство ВЛ-0,4кВ, ШУРЭ Челябинская область, Сосновский район, с.Долгодеревенское (Казакова Л.Л.)</t>
  </si>
  <si>
    <t>Казакова Л.Л.</t>
  </si>
  <si>
    <t>33080-2</t>
  </si>
  <si>
    <t>Зинтяпова Н.Р.</t>
  </si>
  <si>
    <t>33080-1</t>
  </si>
  <si>
    <t>Муратова Э.Г.</t>
  </si>
  <si>
    <t>Строительство ВЛ-0,4кВ, ШУРЭ Челябинская область, Сосновский район, п.Моховички (Щукин А.В., Щукина Е.В.)</t>
  </si>
  <si>
    <t>Щукин А.В., Щукина Е.В.</t>
  </si>
  <si>
    <t>Строительство  ВЛ-0,4 кВ, ШУРЭ, Челябинская область, Сосновский район, Краснопольское с.п. Челябинской казачьей станицы</t>
  </si>
  <si>
    <t>Ульмаскулова С.В.</t>
  </si>
  <si>
    <t>Строительство  ВЛ-0,4 кВ, ШУРЭ,Челябинская область, Сосновский район, примерно в 3,11 км по напрвлению на юг от орентира центр д.Алишево,вблизт с.Туктубаево</t>
  </si>
  <si>
    <t>Сагитова С.И.</t>
  </si>
  <si>
    <t>Строительство ВЛ-0,4 кВ, ШУРЭ, Челябинская область, Сосновский район, ДНТ "Курчатовец-2"</t>
  </si>
  <si>
    <t>Лукьянова Г.В,</t>
  </si>
  <si>
    <t>Строительство  ВЛ-0,4 кВ, ШУРЭ, Челябинская область,Сосновский район, вблизи с.Архангельское</t>
  </si>
  <si>
    <t>Савельев АВ</t>
  </si>
  <si>
    <t>Бушмин Д.Н.</t>
  </si>
  <si>
    <t>ВЛ 0,4 кВ п.Саргазы Сысоева</t>
  </si>
  <si>
    <t>Сысоева И.О.</t>
  </si>
  <si>
    <t>Строительство ВЛ-0,4кВ, ШУРЭ Челябинская область, Сосновский район, д.Касарги (Гущин Н.В.)</t>
  </si>
  <si>
    <t>Гущин Н.В.</t>
  </si>
  <si>
    <t>Строительство  ВЛ-0,4 кВ,ШУРЭ, Челябинская область,Сосновский район, п.Мирный</t>
  </si>
  <si>
    <t>Сухин А.В.</t>
  </si>
  <si>
    <t>ВЛ 0,4 кВ с.Долгодеревенское Ваню</t>
  </si>
  <si>
    <t>Ванюкова А.А.</t>
  </si>
  <si>
    <t>Шабанова Анна Александровна</t>
  </si>
  <si>
    <t>Головатенко А.Ю.</t>
  </si>
  <si>
    <t>Строительство  ВЛ-0,4 кВ, ШУРЭ, Челябинская область, Сосновский район, п.Вавиловец</t>
  </si>
  <si>
    <t>ООО "СТ Холдинг"</t>
  </si>
  <si>
    <t>Строительство  ВЛ-0,4 кВ, ШУРЭ, Челябинская область, Сосновский район, п.Солнечный</t>
  </si>
  <si>
    <t>Грачев Д.В.</t>
  </si>
  <si>
    <t>Строительство  ВЛ-0,4 кВ, ШУРЭ, Челябинская область,Сосновский район, п.Трубный</t>
  </si>
  <si>
    <t>Дмитриева Н.А.</t>
  </si>
  <si>
    <t>Строительство  ВЛ-0,4 кВ, ШУРЭ, Челябинская область, Сосновский район, Рощинское с.п.</t>
  </si>
  <si>
    <t>Веселов А.В., Чигажова И.В.</t>
  </si>
  <si>
    <t>Чувардин Е.Ю.</t>
  </si>
  <si>
    <t>Строительство  ВЛ-0,4 кВ,ШУРЭ, Челябинская область,Сосновский район, п.Красное Поле</t>
  </si>
  <si>
    <t>Томилова Р.К.</t>
  </si>
  <si>
    <t>Строительство  ВЛ-0,4 кВ,ШУРЭ, Челябинская область,Сосновский район, п.Прудный</t>
  </si>
  <si>
    <t>Гулин А.А.</t>
  </si>
  <si>
    <t>Голодинский А.А.</t>
  </si>
  <si>
    <t>Строительство ВЛ-0,4 кВ, Челябинская область, Сосновский район, с. Вознесенка (Пястолов С.Ю.)</t>
  </si>
  <si>
    <t>Пястолов С.Ю.</t>
  </si>
  <si>
    <t>Строительство  ВЛ-0,4 кВ,ШУРЭ, Челябинская область,Сосновский район, д.Таловка</t>
  </si>
  <si>
    <t>Гайфуллина Э.Ф,</t>
  </si>
  <si>
    <t>Строительство  ВЛ-0,4 кВ,ШУРЭ, Челябинская область,Сосновский район, с.Кременкуль</t>
  </si>
  <si>
    <t>Шалаев А.С.</t>
  </si>
  <si>
    <t>Строительство  ВЛ-0,4 кВ,ШУРЭ, Челябинская область,Сосновский район, п.Есаульский</t>
  </si>
  <si>
    <t>Малых А.А.</t>
  </si>
  <si>
    <t>ВЛ 0,4 кВ п.Новотроицкий Мальцев</t>
  </si>
  <si>
    <t>Мальцев Г.Н.</t>
  </si>
  <si>
    <t>Строительство  ВЛ-0,4 кВ,ШУРЭ, Челябинская область,Сосновский район, п.Саккулово</t>
  </si>
  <si>
    <t>Семенов А.В.</t>
  </si>
  <si>
    <t>Сафонова Т.А.</t>
  </si>
  <si>
    <t>ВЛ 0,4 кВ  д.Прохорово Дорощенко</t>
  </si>
  <si>
    <t>Викарчук Г.Н.</t>
  </si>
  <si>
    <t>Пашнина Е.Д.</t>
  </si>
  <si>
    <t>Строительство ВЛ-0,4 кВ, ШУРЭ, Челябинская область, Сосновский район, п. Есаульский (Штамм С.А.)</t>
  </si>
  <si>
    <t>Штамм С.А.</t>
  </si>
  <si>
    <t>Строительство  ВЛ-0,4 кВ,ШУРЭ, Челябинская область,Сосновский район, д.Моховички</t>
  </si>
  <si>
    <t>Байрамгалин С.С.</t>
  </si>
  <si>
    <t>Строительство  ВЛ-0,4 кВ, ШУРЭ, Челябинская область, Сосновский район, д.Костыли</t>
  </si>
  <si>
    <t>Медведев В.И.</t>
  </si>
  <si>
    <t>Строительство  ВЛ-0,4 кВ, ШУРЭ, Челябинская область, Сосновский район, д.Казанцево</t>
  </si>
  <si>
    <t>Гейдт А.А.</t>
  </si>
  <si>
    <t>Строительство  ВЛ-0,4 кВ, ШУРЭ, Челябинская область, Сосновский район, п.Северный</t>
  </si>
  <si>
    <t>Вольф А.Г.</t>
  </si>
  <si>
    <t>Строительство  ВЛ-0,4 кВ, ШУРЭ, Челябинская область,Сосновский район, вблизи с.Кайгородова</t>
  </si>
  <si>
    <t>ВЛ 0,4 кВ п.Полетаево Квашнина</t>
  </si>
  <si>
    <t>Квашина В.А.</t>
  </si>
  <si>
    <t>Свалов С.Н.</t>
  </si>
  <si>
    <t>Белим С.В.</t>
  </si>
  <si>
    <t>ВЛ 0,4 кВ д.Моховички  Воронин</t>
  </si>
  <si>
    <t>Воронин А.С.</t>
  </si>
  <si>
    <t>Строительство  ВЛ-0,4 кВ,ШУРЭ, Челябинская область,Сосновский район, д.Осиновка</t>
  </si>
  <si>
    <t>Абдрахимов Р.Б.</t>
  </si>
  <si>
    <t>Строительство  ВЛ-0,4 кВ,ШУРЭ, Челябинская область,Сосновский район, д.Султаево</t>
  </si>
  <si>
    <t>Тепляков А.С.</t>
  </si>
  <si>
    <t>Строительство  ВЛ-0,4 кВ,ШУРЭ, Челябинская область,Сосновский район, д.Костыли</t>
  </si>
  <si>
    <t>Филиппов Д.М.</t>
  </si>
  <si>
    <t>Иванова Н.Л.</t>
  </si>
  <si>
    <t>Меньшикова Д.М.</t>
  </si>
  <si>
    <t>Строительство  ВЛ-0,4 кВ, ШУРЭ, Челябинская область, Сосновский район, п.Новый Кременкуль</t>
  </si>
  <si>
    <t>Зайнитдинов Л.С.</t>
  </si>
  <si>
    <t>Строительство  ВЛ-0,4 кВ, ШУРЭ, Челябинская область, Сосновский район, вблизи с. Долгодеревенское</t>
  </si>
  <si>
    <t>Шпаковская Н.Е.</t>
  </si>
  <si>
    <t>Строительство  ВЛ-0,4 кВ, ШУРЭ, Челябинская область, Сосновский район, п.Нагорный</t>
  </si>
  <si>
    <t>Юсупов Д.Р.</t>
  </si>
  <si>
    <t>Строительство  ВЛ-0,4 кВ, ШУРЭ, Челябинская область, Сосновский район, вблизи д.Малиновка</t>
  </si>
  <si>
    <t>Хуснутдинов Р.Г.</t>
  </si>
  <si>
    <t>Строительство  ВЛ-0,4 кВ, ШУРЭ, Челябинская область, Сосновский район, д.Осиновка</t>
  </si>
  <si>
    <t>Манько В.В.</t>
  </si>
  <si>
    <t>Строительство  ВЛ-0,4 кВ,ШУРЭ, Челябинская область, Сосновский район, п.Томино</t>
  </si>
  <si>
    <t>Чечускин С.В.</t>
  </si>
  <si>
    <t>ВЛ 0,4 кВ д.Малиновка ПО "Полет"</t>
  </si>
  <si>
    <t>Школьников А.И.</t>
  </si>
  <si>
    <t>Строительство  ВЛ-0,4 кВ, ШУРЭ, Челябинская область, Сосновский район, вблизи с.Кременкуль</t>
  </si>
  <si>
    <t>Кондрашин О.В.</t>
  </si>
  <si>
    <t>Строительство  ВЛ-0,4 кВ, ШУРЭ, Челябинская область, Сосновский район, с.Архангельское</t>
  </si>
  <si>
    <t>ИП Курамшин Ф.З.</t>
  </si>
  <si>
    <t>ВЛ 0,4 кВ п.Садовый Кожевников</t>
  </si>
  <si>
    <t>Кожевников А.Б.</t>
  </si>
  <si>
    <t>Строительство  ВЛ-0,4 кВ, ШУРЭ, Челябинская область, Сос</t>
  </si>
  <si>
    <t>Смолин А.С.</t>
  </si>
  <si>
    <t>Строительство  ВЛ-0,4 кВ, ШУРЭ, Челябинская область, Сосновский район, д.Альмеева</t>
  </si>
  <si>
    <t>Давлятова Г.Г.</t>
  </si>
  <si>
    <t>Помарков И.В.</t>
  </si>
  <si>
    <t>Кочарян А.А.</t>
  </si>
  <si>
    <t>Строительство  ВЛ-0,4 кВ, ШУРЭ, Челябинская область, Сосновский район, Краснопольское с.п.</t>
  </si>
  <si>
    <t>Дворжецкий В.В.</t>
  </si>
  <si>
    <t>Строительство  ВЛ-0,4 кВ, ШУРЭ, Челябинская область, Сосновский район, п.Новотроицкий</t>
  </si>
  <si>
    <t>Пантелеев И.Н.</t>
  </si>
  <si>
    <t>Строительство  ВЛ-0,4 кВ, Челябинская область, Сосновский район, СНТ "Березка"</t>
  </si>
  <si>
    <t>Чипышева Н.В.</t>
  </si>
  <si>
    <t>Ергунов А.А.</t>
  </si>
  <si>
    <t>Кузнецова Н.Н.</t>
  </si>
  <si>
    <t>Строительство ВЛ-0,4 кВ, ШУРЭ, Челябинская область, Сосновский район, п. Саргазы (Зитева А.В.)</t>
  </si>
  <si>
    <t>Зитева А.В.</t>
  </si>
  <si>
    <t>ВЛ-0,4 кВ  п.Малая Сосновка Кубар</t>
  </si>
  <si>
    <t>Кубарева Л.Д.</t>
  </si>
  <si>
    <t>Строительство ВЛ-0,4 кВ, ШУРЭ, Челябинская область, Сосновский район, п. Мирный (Емельянов В.В., Емельянов В.И.)</t>
  </si>
  <si>
    <t>Емельянов В.В.</t>
  </si>
  <si>
    <t>Строительство  ВЛ-0,4 кВ, ШУРЭ, Челябинская область, Сосновский район, д.Большое Таскино</t>
  </si>
  <si>
    <t>Загрутдинов А.Н.</t>
  </si>
  <si>
    <t>Строительство ВЛ-0,4 кВ, ШУРЭ, Челябинская область, Сосновский район, д. Моховички (Дубенко А.Н.)</t>
  </si>
  <si>
    <t>Дубенко А.Н.</t>
  </si>
  <si>
    <t>ИП Мусаев И.А.</t>
  </si>
  <si>
    <t>Строительство  ВЛ-0,4 кВ, ШУРЭ, Челябинская область, Сосновский район д.Касарги</t>
  </si>
  <si>
    <t>Барангулов У.С.</t>
  </si>
  <si>
    <t>Строительство ВЛ-0,4 кВ, ШУРЭ, Челябинская область, Сосновский район, п. Саргазы (Гезибейков Г.Д. и др.)</t>
  </si>
  <si>
    <t>Мелехин В.А.</t>
  </si>
  <si>
    <t>Строительство ВЛ-0,4 кВ, ШУРЭ, Челябинская область, Сосновский район, п. Южно-Челябинский прииск (Безручко А.Я., Безручко М.В.)</t>
  </si>
  <si>
    <t>Безручко А.Я., Безручко М.В.</t>
  </si>
  <si>
    <t>Строительство ВЛ-0,4 кВ, ШУРЭ, Челябинская область, Сосновский район, п. Саргазы (Лаврова О.Ю.)</t>
  </si>
  <si>
    <t>Лаврова О.Ю.</t>
  </si>
  <si>
    <t>Строительство  ВЛ-0,4 кВ, ШУРЭ, Челябинская область, Сосновский район, с.Вознесенка</t>
  </si>
  <si>
    <t>Захаров М.М., Захарова Н.В.</t>
  </si>
  <si>
    <t>Строительство  ВЛ-0,4 кВ, ШУРЭ, Челябинская область, Сосновский район, д.Прохорово</t>
  </si>
  <si>
    <t>Вершинин Т.В.</t>
  </si>
  <si>
    <t>Юлдашева М.А.</t>
  </si>
  <si>
    <t>ВЛ 0,4 кВ п.Есаульский Васильева</t>
  </si>
  <si>
    <t>Васильева Н.В.</t>
  </si>
  <si>
    <t>Кулахметов Т.Х.</t>
  </si>
  <si>
    <t>Каплан А.В.</t>
  </si>
  <si>
    <t>Строительство ВЛ-0,4 кВ,  Челябинская область, Сосновский район, с. Долгодеревенское (Гордеев А.С.)</t>
  </si>
  <si>
    <t>Гордеев А.С.</t>
  </si>
  <si>
    <t>Шепель С.А.</t>
  </si>
  <si>
    <t>Строительство ВЛ-0,4 кВ, ШУРЭ, Челябинская область, Сосновский район, п. Есаульский (Малых А.Н., Малых А.А.)</t>
  </si>
  <si>
    <t>Малых А.Н., Малых А.А., Малых Т.А.</t>
  </si>
  <si>
    <t>Нагорная В.А.</t>
  </si>
  <si>
    <t>Строительство  ВЛ-0,4 кВ, ШУРЭ, Челябинская область, Сосновский район, д.Новое Поле</t>
  </si>
  <si>
    <t>Барсукова М.В.</t>
  </si>
  <si>
    <t>Строительство ВЛ-0,4 кВ, ШУРЭ, Челябинская область, Сосновский район, д. Моховички (Пономарев А.В.)</t>
  </si>
  <si>
    <t>Пономарев А.В.</t>
  </si>
  <si>
    <t>Строительство ВЛ-0,4 кВ, ШУРЭ, Челябинская область, Сосновский район, с.Долгодеревенское</t>
  </si>
  <si>
    <t>Баракова М.В.</t>
  </si>
  <si>
    <t>Строительство ВЛ-0,4 кВ, ШУРЭ, Челябинская область, Сосновский район, п. Есаульский (Малахов А.Ю.)</t>
  </si>
  <si>
    <t>Малахов А.Ю.</t>
  </si>
  <si>
    <t>Строительство  ВЛ-0,4 кВ, ШУРЭ, Челябинская область, Сосновский район, с.Долгодеревенское</t>
  </si>
  <si>
    <t>Стариков О.В.</t>
  </si>
  <si>
    <t>Строительство  ВЛ-0,4 кВ, ШУРЭ, Челябинская область, Сосновский район, д.Касарги</t>
  </si>
  <si>
    <t>Ильтубаев А.В.</t>
  </si>
  <si>
    <t>Строительство ВЛ-0,4 кВ, ШУРЭ, Челябинская область, Сосновский район, п. Красное Поле (Даровских Г.Г.)</t>
  </si>
  <si>
    <t>Даровских Г.Г.</t>
  </si>
  <si>
    <t>614370831535, 31978</t>
  </si>
  <si>
    <t>Строительство  ВЛ-0,4 кВ, ШУРЭ, Челябинская область, Сосновский район, п.Садовый</t>
  </si>
  <si>
    <t>Бекишев В.П.</t>
  </si>
  <si>
    <t>Теплых С.А.</t>
  </si>
  <si>
    <t>Строительство  ВЛ-0,4 кВ, ШУРЭ, Челябинская область, Сосновский район, жилая застройка Вавиловец-2, уч.422</t>
  </si>
  <si>
    <t>Багин Д.С.</t>
  </si>
  <si>
    <t>6143570-1</t>
  </si>
  <si>
    <t>Строительство  ВЛ-0,4 кВ, ШУРЭ, Челябинская область, Сосновский район, п.Мирный</t>
  </si>
  <si>
    <t>Архилин В.М.</t>
  </si>
  <si>
    <t>Строительство  ВЛ-0,4 кВ, ШУРЭ, Челябинская область, Сосновский район, п.Мирный, участок №409</t>
  </si>
  <si>
    <t>Истомина И.А.</t>
  </si>
  <si>
    <t>Зорин С.Г.</t>
  </si>
  <si>
    <t>Строительство  ВЛ-0,4 кВ, ШУРЭ, Челябинская область, Сосновский район, п.Красное Поле</t>
  </si>
  <si>
    <t>Доргуш О.П.</t>
  </si>
  <si>
    <t>Лаптева Е.А.</t>
  </si>
  <si>
    <t>Строительство  ВЛ-0,4 кВ, ШУРЭ, Челябинская область, Сосновский район, ДНТ "Курчатовец-2"</t>
  </si>
  <si>
    <t>Долгушин А.В.</t>
  </si>
  <si>
    <t>Гудис И.Г..</t>
  </si>
  <si>
    <t>Мартынов А.В.</t>
  </si>
  <si>
    <t>Ротт Е.Ю.</t>
  </si>
  <si>
    <t>6143552-1</t>
  </si>
  <si>
    <t>Шикунов Е.Н.</t>
  </si>
  <si>
    <t>Строительство  ВЛ-0,4 кВ, ШУРЭ, Челябинская область, Сосновский район, п.Южно-Челябинский Прииск</t>
  </si>
  <si>
    <t>Зубайдов К.Х.</t>
  </si>
  <si>
    <t>Строительство  ВЛ-0,4 кВ, ШУРЭ, Челябинская область, Сосновский район, п.Новотроицкий, участок №178, № 174</t>
  </si>
  <si>
    <t>Садыкин С.А.</t>
  </si>
  <si>
    <t>Желудева Р.Р.</t>
  </si>
  <si>
    <t>Строительство  ВЛ-0,4 кВ, ШУРЭ, Челябинская область, Сосновский район, п.Прудный, южная окраина, участок 7/7</t>
  </si>
  <si>
    <t>Строительство  ВЛ-0,4 кВ, ШУРЭ, Челябинская область, Сосновский район, п.Вавиловец, 10-я улица, участок 15а</t>
  </si>
  <si>
    <t>Пестов А.В.</t>
  </si>
  <si>
    <t>Новгородцева О.А.</t>
  </si>
  <si>
    <t>Строительство  ВЛ-0,4 кВ, ШУРЭ, Челябинская область, Сосновский район, ДНТ Курчатовец</t>
  </si>
  <si>
    <t>Малофеева Т.Н.</t>
  </si>
  <si>
    <t>Строительство  ВЛ-0,4 кВ, ШУРЭ, Челябинская область, Сосновский район, д.Моховички, ул. Шестая, участок 116</t>
  </si>
  <si>
    <t>Силина К.Е.</t>
  </si>
  <si>
    <t>ООО "Малина", Бодрягин А.В.</t>
  </si>
  <si>
    <t>Шерстнева Е.Л.</t>
  </si>
  <si>
    <t xml:space="preserve">Строительство  ВЛ-0,4 кВ, ШУРЭ, Челябинская область,Сосновский район, п.Красное Поле </t>
  </si>
  <si>
    <t>Петрова С.Н.</t>
  </si>
  <si>
    <t>Строительство  ВЛ-0,4 кВ, ШУРЭ, Челябинская область, Сосновский район, п.Трубный</t>
  </si>
  <si>
    <t>Байгутлина Ю.Р.</t>
  </si>
  <si>
    <t>Строительство  ВЛ-0,4 кВ, ШУРЭ, Челябинская область, Сосновский район, п.Саргазы</t>
  </si>
  <si>
    <t>Тупикова З.П.</t>
  </si>
  <si>
    <t>Круть С.И.</t>
  </si>
  <si>
    <t>Зеленков П.Н.</t>
  </si>
  <si>
    <t>Строительство  ВЛ-0,4 кВ, ШУРЭ, Челябинская область, Сосновский район, с.Саккулово</t>
  </si>
  <si>
    <t>Суденков А.С.</t>
  </si>
  <si>
    <t>Строительство  ВЛ-0,4 кВ,  ШУРЭ, Челябинская область, Сосновский район, д.Трифоново</t>
  </si>
  <si>
    <t>Важенин Ю.Н.</t>
  </si>
  <si>
    <t>Галин С.Б.</t>
  </si>
  <si>
    <t>Строительство  ВЛ-0,4 кВ, ШУРЭ, Челябинская область, Сосновский район, д.Малиновка, ПО "Полет"</t>
  </si>
  <si>
    <t>Шутов А.А.</t>
  </si>
  <si>
    <t>Зотова Л.А.</t>
  </si>
  <si>
    <t>Геворгян Э.Р.</t>
  </si>
  <si>
    <t>Михайлов В.В.</t>
  </si>
  <si>
    <t>Логунова М.Ю.</t>
  </si>
  <si>
    <t>Строительство  ВЛ-0,4 кВ, ШУРЭ, Челябинская область, Сосновский район, вблизи с.Большие Харлуши</t>
  </si>
  <si>
    <t>Сарвардинова Э.Д</t>
  </si>
  <si>
    <t>Щенников О.А. Щенникова Ю.В.</t>
  </si>
  <si>
    <t>Строительство  ВЛ-0,4 кВ,  ШУРЭ, Челябинская область, Сосновский район, п.Мирный</t>
  </si>
  <si>
    <t>Школа А.Е.</t>
  </si>
  <si>
    <t>Строительство  ВЛ-0,4 кВ, ШУРЭ, Челябинская область, Сосновский район, жилая застройка з-да Колющенко, д.Малиновка</t>
  </si>
  <si>
    <t>Абдрахманова  Я.И.</t>
  </si>
  <si>
    <t>Строительство ВЛ-0,4 кВ, ШУРЭ, Челябинская область, Сосновский район, с.Б.Баландино, юго-запад</t>
  </si>
  <si>
    <t>Бреусенко И.Ю.</t>
  </si>
  <si>
    <t>Строительство  ВЛ-0,4 кВ, ШУРЭ, Челябинская область, Сосновский район, вблизи д.Касарги</t>
  </si>
  <si>
    <t>Ефимов В.Ю.</t>
  </si>
  <si>
    <t>Строительство  ВЛ-0,4 кВ,  ШУРЭ, Челябинская область, Сосновский район, п.Западный</t>
  </si>
  <si>
    <t>Кучербаева Д.В.</t>
  </si>
  <si>
    <t>Строительство  ВЛ-0,4 кВ,  ШУРЭ, Челябинская область, Сосновский район, д.Малиновка</t>
  </si>
  <si>
    <t>Фомина Н.И.</t>
  </si>
  <si>
    <t>Строительство  ВЛ-0,4 кВ,  ШУРЭ, Челябинская область, Сосновский район, д.Полетаево-2</t>
  </si>
  <si>
    <t>Грязных И.Н.</t>
  </si>
  <si>
    <t>Леонова А.И.</t>
  </si>
  <si>
    <t>Строительство  ВЛ-0,4 кВ,  ШУРЭ, Челябинская область, Сосновский район, п.Красное Поле</t>
  </si>
  <si>
    <t>Плужникова Е.Н.</t>
  </si>
  <si>
    <t>Строительство ВЛ-0,4 кВ, ШУРЭ, Челябинская область, Сосновский район, вблизи с.Б.Баландино</t>
  </si>
  <si>
    <t>Исакова Л.Б.</t>
  </si>
  <si>
    <t>Строительство ВЛ-0,4 кВ, ШУРЭ, Челябинская область, Сосновский район, с.Шигаево</t>
  </si>
  <si>
    <t>Звонков С.А.</t>
  </si>
  <si>
    <t>Галин Б.В.</t>
  </si>
  <si>
    <t>Строительство  ВЛ-0,4 кВ,  ШУРЭ, Челябинская область, Сосновский район, п.Полетаево</t>
  </si>
  <si>
    <t>Титаренко Е.А.</t>
  </si>
  <si>
    <t>Строительство  ВЛ-0,4 кВ,  ШУРЭ, Челябинская область, Сосновский район, п.Саргазы</t>
  </si>
  <si>
    <t>Березовских В.В.</t>
  </si>
  <si>
    <t>Строительство  ВЛ-0,4 кВ, ШУРЭ, Челябинская область, Сосновский район, вблизи д.Таловка</t>
  </si>
  <si>
    <t>Бирюков И.С.</t>
  </si>
  <si>
    <t>Бойко А.П.</t>
  </si>
  <si>
    <t>Строительство  ВЛ-0,4 кВ,  ШУРЭ, Челябинская область, Сосновский район, д.Бутаки</t>
  </si>
  <si>
    <t>Арастович А.В.</t>
  </si>
  <si>
    <t>Советников Н.Н.</t>
  </si>
  <si>
    <t>Строительство  ВЛ-0,4 кВ, ШУРЭ, Челябинская область, Сосновский район, п.Ленинский</t>
  </si>
  <si>
    <t>Мембетов Н.Ф.</t>
  </si>
  <si>
    <t>Строительство  ВЛ-0,4 кВ, ШУРЭ, Челябинская область, Сосновский район, ПО Полет, д.Малиновка</t>
  </si>
  <si>
    <t>Калимбет О.В.</t>
  </si>
  <si>
    <t>Никитина О.В.</t>
  </si>
  <si>
    <t>Строительство  ВЛ-0,4 кВ,  ШУРЭ, Челябинская область, Сосновский район, Вавиловец-2</t>
  </si>
  <si>
    <t>Заитова Е.В.</t>
  </si>
  <si>
    <t>Похлебин В.П.</t>
  </si>
  <si>
    <t>Апалькова И.И.</t>
  </si>
  <si>
    <t>Сергиенко В.В.</t>
  </si>
  <si>
    <t>Строительство  ВЛ-0,4 кВ,ШУРЭ, Челябинская область, Сосновский район, п.Саргазы</t>
  </si>
  <si>
    <t>Тухватулин Р.А.</t>
  </si>
  <si>
    <t>ВЛ 0,4 кВ вблизи д.Казанцево Афанась</t>
  </si>
  <si>
    <t>Строительство ВЛ-0,4 кВ, ШУРЭ, Челябинская область, Сосновский район, д.Ключи</t>
  </si>
  <si>
    <t>Строительство ВЛ-0,4 кВ, ШУРЭ, Челябинская область, Сосновский район, п.Трубный</t>
  </si>
  <si>
    <t>Миляева А.С.</t>
  </si>
  <si>
    <t>Строительство ВЛ-0,4 кВ, ШУРЭ, Челябинская область, Сосновский район, влизи п.Трубный</t>
  </si>
  <si>
    <t>Усков Н.И.</t>
  </si>
  <si>
    <t>Строительство ВЛ-0,4 кВ, ШУРЭ, Челябинская область, Сосновский район, д.Моховички</t>
  </si>
  <si>
    <t>Абдулина Н.С.</t>
  </si>
  <si>
    <t>Строительство  ВЛ-0,4 кВ, ШУРЭ, Челябинская область, Сосновский район, д.Моховички</t>
  </si>
  <si>
    <t>Козлов А.Г.</t>
  </si>
  <si>
    <t>Литярин В.С.</t>
  </si>
  <si>
    <t>Баранов А.А.</t>
  </si>
  <si>
    <t>Манукян А.С.</t>
  </si>
  <si>
    <t>Строительство ВЛ-0,4 кВ, ШУРЭ, Челябинская область, Сосновский район, вблизи с.Б.Харлуши</t>
  </si>
  <si>
    <t>Михайлов Д.В.</t>
  </si>
  <si>
    <t>ВЛ 0,4 кВ д.Костыли Репета Е.Г.</t>
  </si>
  <si>
    <t>Строительство ВЛ-0,4 кВ, ШУРЭ, Челябинская область, Сосновский район, п.Мирный</t>
  </si>
  <si>
    <t>Семянников А.В.</t>
  </si>
  <si>
    <t>Галифинов А.С.</t>
  </si>
  <si>
    <t>6144086-1</t>
  </si>
  <si>
    <t>Кох О.С.</t>
  </si>
  <si>
    <t>Строительство ВЛ-0,4 кВ, ШУРЭ, Челябинская область, Сосновский район, с.Кременкуль</t>
  </si>
  <si>
    <t>Ворожцов А.А.</t>
  </si>
  <si>
    <t>Гудкова Т.Ю. Гербей С.В. Попова М.В. Мясников М.П. Тихонов С.В.</t>
  </si>
  <si>
    <t>ВЛ-0,4 кВ  д.Султаева Дробатухин М.Н</t>
  </si>
  <si>
    <t>Дробатухин М.Н.</t>
  </si>
  <si>
    <t>Строительство ВЛ-0,4 кВ, ШУРЭ, Челябинская область, Сосновский район, д.Касарги</t>
  </si>
  <si>
    <t>Колосова Е.Ю.</t>
  </si>
  <si>
    <t>Наумова О.В.</t>
  </si>
  <si>
    <t>Большакова Л.М.</t>
  </si>
  <si>
    <t>Строительство ВЛ-0,4 кВ, ШУРЭ, Челябинская область, Сосновский район, с.Вознесенка</t>
  </si>
  <si>
    <t>Макарова М.Г.</t>
  </si>
  <si>
    <t>Строительство ВЛ-0,4 кВ, ШУРЭ, Челябинская область, Сосновский район, п.Есаульский</t>
  </si>
  <si>
    <t>Красавин А.А.</t>
  </si>
  <si>
    <t>Чуданов А.В.</t>
  </si>
  <si>
    <t>Строительство  ШУРЭ, Челябинская область, Сосновский район,д.Заварухино</t>
  </si>
  <si>
    <t>Строительство ВЛ-0,4 кВ, ШУРЭ, Челябинская область, Сосновский район, п.Северный (д.Малиновка)</t>
  </si>
  <si>
    <t>Нечаев А.С.</t>
  </si>
  <si>
    <t>Строительство ВЛ-0,4 кВ, ШУРЭ, Челябинская область, Сосновский район,п.Садовый, уч.155</t>
  </si>
  <si>
    <t>Михайлин Д.А.,                  Редькина С.М.</t>
  </si>
  <si>
    <t>Панявина Я.В.</t>
  </si>
  <si>
    <t>Строительство ВЛ-0,4 кВ, ШУРЭ, Челябинская область, Сосновский район,п.Малая Сосновка</t>
  </si>
  <si>
    <t>Лапшина О.Н.</t>
  </si>
  <si>
    <t>Строительство ВЛ-0,4 кВ, ШУРЭ, Челябинская область, Сосновский район, д.Мамаева</t>
  </si>
  <si>
    <t>Ахатова З.Г.</t>
  </si>
  <si>
    <t>Строительство ВЛ-0,4 кВ, ШУРЭ, Челябинская область, Сосновский район,п.Полетаево</t>
  </si>
  <si>
    <t>Мартощук Л.Н.</t>
  </si>
  <si>
    <t>Строительство ВЛ-0,4 кВ, ШУРЭ, Челябинская область, Сосновский район, вблизи с.Долгодеревенское</t>
  </si>
  <si>
    <t>Серебряков А.В.</t>
  </si>
  <si>
    <t>Строительство ВЛ-0,4 кВ, ШУРЭ, Челябинская область, Сосновский район, вблизи д.Малиновка</t>
  </si>
  <si>
    <t>Шмаков В.В.</t>
  </si>
  <si>
    <t>Строительство ВЛ-0,4 кВ, ШУРЭ, Челябинская область, Сосновский район, с.Архангельское</t>
  </si>
  <si>
    <t>Афанасьева М.М.</t>
  </si>
  <si>
    <t>Строительство ВЛ-0,4 кВ, ШУРЭ, Челябинская область, Сосновский район, с.Б.Баландино</t>
  </si>
  <si>
    <t>Суркина О.А.</t>
  </si>
  <si>
    <t>Строительство ВЛ-0,4 кВ, ШУРЭ, Челябинская область, Сосновский район, д.Малиновка</t>
  </si>
  <si>
    <t>Хамидуллина А.И.</t>
  </si>
  <si>
    <t>Мажитов З.Р.</t>
  </si>
  <si>
    <t>Строительство ВЛ-0,4 кВ, ШУРЭ, Челябинская область, Сосновский район, вблизи д.Костыли</t>
  </si>
  <si>
    <t>Савин И.П.Пожарицкая Е.Ю.</t>
  </si>
  <si>
    <t>Александрова С.В.</t>
  </si>
  <si>
    <t xml:space="preserve">Строительство ВЛ-0,4 кВ, ШУРЭ, Челябинская область, Сосновский район,д.Моховички </t>
  </si>
  <si>
    <t>Низамова Р.Т.</t>
  </si>
  <si>
    <t>Меленчук Н.Н.</t>
  </si>
  <si>
    <t>Строительство ВЛ-0,4 кВ, ШУРЭ, Челябинская область, Сосновский район, п.Новотроицкий</t>
  </si>
  <si>
    <t>Лунегов П.А.</t>
  </si>
  <si>
    <t>Строительство ВЛ-0,4 кВ, ШУРЭ, Челябинская область, Сосновский район, с.Большое Баландино</t>
  </si>
  <si>
    <t>Зорин А.П.</t>
  </si>
  <si>
    <t>Строительство ВЛ-0,4 кВ, ШУРЭ, Челябинская область, Сосновский район,д.Малиновка</t>
  </si>
  <si>
    <t>Крутько Е.С.</t>
  </si>
  <si>
    <t>Строительство ВЛ-0,4 кВ, ШУРЭ, Челябинская область, Сосновский район,с.Долгодеревенское</t>
  </si>
  <si>
    <t>Гильманова Н.М.</t>
  </si>
  <si>
    <t>Строительство ВЛ-0,4 кВ, ШУРЭ, Челябинская область, Сосновский район, с.кременкуль</t>
  </si>
  <si>
    <t>Бирюкова В.Е.</t>
  </si>
  <si>
    <t>Строительство ВЛ-0,4 кВ, ШУРЭ, Челябинская область, Сосновский район, с.Туктубаево</t>
  </si>
  <si>
    <t>Сурашев Р.Д.</t>
  </si>
  <si>
    <t>Строительство ВЛ-0,4 кВ, ШУРЭ, Челябинская область, Сосновский район, вблизи д.Казанцево</t>
  </si>
  <si>
    <t>Широковский М.Ю.</t>
  </si>
  <si>
    <t>ВЛ-0,4 кВ д.Трифоново Махиянова Р</t>
  </si>
  <si>
    <t>Михиянова Р.К.</t>
  </si>
  <si>
    <t>Сиридченко О.В.</t>
  </si>
  <si>
    <t>Строительство ВЛ-0,4 кВ, ШУРЭ, Челябинская область, Сосновский район, п.Ленинский</t>
  </si>
  <si>
    <t>Абдуллаева Р.Т.</t>
  </si>
  <si>
    <t>Строительство ВЛ-0,4 кВ, ШУРЭ, Челябинская область, Сосновский район, д.Казанцево</t>
  </si>
  <si>
    <t>Иванов А.М.</t>
  </si>
  <si>
    <t>Строительство ВЛ-0,4 кВ, ШУРЭ, Челябинская область, Сосновский район, с.Полетаево-1</t>
  </si>
  <si>
    <t>Самохвалова Е.Б.</t>
  </si>
  <si>
    <t>Строительство ВЛ-0,4 кВ, ШУРЭ, Челябинская область, Сосновский район, вблизи п.Кисегачинский</t>
  </si>
  <si>
    <t>Горнов А.Г.</t>
  </si>
  <si>
    <t>6144094-2</t>
  </si>
  <si>
    <t>Сафонов В.В.</t>
  </si>
  <si>
    <t>Строительство ВЛ-0,4 кВ, ШУРЭ, Челябинская область, Сосновский район, п.Северный</t>
  </si>
  <si>
    <t>Кутепов М.В.</t>
  </si>
  <si>
    <t>Строительство ВЛ-0,4 кВ, ШУРЭ, Челябинская область, Сосновский район,вблизи д.Таловка</t>
  </si>
  <si>
    <t>Некрасов Е.В.</t>
  </si>
  <si>
    <t>ВЛ-0,4 кВ вблизи п.Прудный Вашано</t>
  </si>
  <si>
    <t>Вашанов Е.А.</t>
  </si>
  <si>
    <t>Строительство ВЛ-0,4 кВ, ШУРЭ, Челябинская область, Сосновский район,п.Красное Поле</t>
  </si>
  <si>
    <t>Вахитов Ф.А.</t>
  </si>
  <si>
    <t>6144094-1</t>
  </si>
  <si>
    <t>Абдрафигин Р.Г.</t>
  </si>
  <si>
    <t>Строительство ВЛ-0,4 кВ, ШУРЭ, Челябинская область, Сосновский район,с.Туктубаево</t>
  </si>
  <si>
    <t>Нафикова М.Р.</t>
  </si>
  <si>
    <t>Гуренко В.Д.</t>
  </si>
  <si>
    <t>6144253-1</t>
  </si>
  <si>
    <t>Мокеенкова А.М.</t>
  </si>
  <si>
    <t>Строительство ВЛ-0,4 кВ, ШУРЭ, Челябинская область, Сосновский район,вблизи д.Малиновка</t>
  </si>
  <si>
    <t>Юсупов Н.И.</t>
  </si>
  <si>
    <t>Свиридова М.А.</t>
  </si>
  <si>
    <t>Толстых А.Г.</t>
  </si>
  <si>
    <t>Строительство ВЛ-0,4 кВ, ШУРЭ, Челябинская область, Сосновский район, д.Шимаковка</t>
  </si>
  <si>
    <t>Ахметова Ф.Н.</t>
  </si>
  <si>
    <t>Строительство ВЛ-0,4 кВ, ШУРЭ, Челябинская область, Сосновский район, д.Полетаево-2</t>
  </si>
  <si>
    <t>Сыпчинко А.Г.</t>
  </si>
  <si>
    <t>Ромашова И.Р.</t>
  </si>
  <si>
    <t>Садовникова Н.Ю.</t>
  </si>
  <si>
    <t>Строительство ВЛ-0,4 кВ, ШУРЭ, Челябинская область, Сосновский район, д.Осиновка</t>
  </si>
  <si>
    <t>6144254-4</t>
  </si>
  <si>
    <t>Гусарова И.П.</t>
  </si>
  <si>
    <t>Строительство ВЛ-0,4 кВ, ШУРЭ, Челябинская область, Сосновский район, д.Новое Поле</t>
  </si>
  <si>
    <t>Ахмедов В.З. оглы</t>
  </si>
  <si>
    <t>Строительство  ШУРЭ, Челябинская область, Сосновский район, п.Нагорный</t>
  </si>
  <si>
    <t>Садыкова Т.Г.</t>
  </si>
  <si>
    <t>Шукшина Н.В.</t>
  </si>
  <si>
    <t>Воловикова С.В.</t>
  </si>
  <si>
    <t>Олехнович О.А.</t>
  </si>
  <si>
    <t>Строительство ВЛ-0,4 кВ, ШУРЭ, Челябинская область, Сосновский район, д.Прохорово</t>
  </si>
  <si>
    <t>Мигачева Л.М.</t>
  </si>
  <si>
    <t>Строительство ВЛ-0,4 кВ, ШУРЭ, Челябинская область, Сосновский район, п.Кисегачинский</t>
  </si>
  <si>
    <t>Шерстнев С.И.</t>
  </si>
  <si>
    <t>6144254-1</t>
  </si>
  <si>
    <t>Шеянов К.В.</t>
  </si>
  <si>
    <t>6144259-1</t>
  </si>
  <si>
    <t>Строительство ВЛ-0,4 кВ, ШУРЭ, Челябинская область, Сосновский район, п.Саргазы</t>
  </si>
  <si>
    <t>Пасынков С.М.</t>
  </si>
  <si>
    <t>Строительство ВЛ-0,4 кВ, ШУРЭ, Челябинская область, Сосновский район, п.Прудный</t>
  </si>
  <si>
    <t>Александров В.Н.</t>
  </si>
  <si>
    <t>Ещенко А.Б.</t>
  </si>
  <si>
    <t>Семенова Е.А.</t>
  </si>
  <si>
    <t>6144268-1</t>
  </si>
  <si>
    <t>Строительство ВЛ-0,4 кВ, ШУРЭ, Челябинская область, Сосновский район, п.Малая Сосновка</t>
  </si>
  <si>
    <t>Круглов В.А.</t>
  </si>
  <si>
    <t>Чуйкова С.Н.</t>
  </si>
  <si>
    <t>6144253-2</t>
  </si>
  <si>
    <t>Тарасов С.В.</t>
  </si>
  <si>
    <t>Строительство ВЛ-0,4 кВ, ШУРЭ, Челябинская область, Сосновский район, п.Саккулово</t>
  </si>
  <si>
    <t>Шляпкин С.В.</t>
  </si>
  <si>
    <t>Брюхова Н.А.</t>
  </si>
  <si>
    <t>Мадрахимова Р.Р.</t>
  </si>
  <si>
    <t>6144415
6144124</t>
  </si>
  <si>
    <t>Храмцов А.В.</t>
  </si>
  <si>
    <t>6144254-5</t>
  </si>
  <si>
    <t>Шулепов И.Г.,                   Шулепова М.В.</t>
  </si>
  <si>
    <t>6144254-3</t>
  </si>
  <si>
    <t>Сафин ИК., Сафина Н.Ю.</t>
  </si>
  <si>
    <t>Пожарицкая Е.Ю.</t>
  </si>
  <si>
    <t>6144254-2</t>
  </si>
  <si>
    <t>Павлова М.И.</t>
  </si>
  <si>
    <t>Киселева М.Ю.</t>
  </si>
  <si>
    <t>Сычев А.М.</t>
  </si>
  <si>
    <t>Мухаметдинов Э.А.</t>
  </si>
  <si>
    <t>Коблова Е.Ю.</t>
  </si>
  <si>
    <t>Винцина Г.В.</t>
  </si>
  <si>
    <t>Тляшев Я.С.</t>
  </si>
  <si>
    <t>ВЛ 0,4 кВ  п.Трубный Половко В.С.</t>
  </si>
  <si>
    <t>Строительство  ШУРЭ, Челябинская область, Сосновский район, д.Новое Поле</t>
  </si>
  <si>
    <t>Асватов Р.Н.</t>
  </si>
  <si>
    <t>Игнатьев В.Б.</t>
  </si>
  <si>
    <t>Строительство ВЛ-0,4 кВ, ШУРЭ, Челябинская область, Сосновский район, жилая застройка Вавиловец-2</t>
  </si>
  <si>
    <t>Абрамова Н.С.</t>
  </si>
  <si>
    <t>Жунусова Е.А.</t>
  </si>
  <si>
    <t>6144332
30996</t>
  </si>
  <si>
    <t>Тайгильдина А.А.</t>
  </si>
  <si>
    <t>Строительство ВЛ-0,4 кВ, ШУРЭ, Челябинская область, Сосновский район, СНТ "Прогресс"</t>
  </si>
  <si>
    <t>Кравцова Г.А.</t>
  </si>
  <si>
    <t>Гасанов М.Ш.</t>
  </si>
  <si>
    <t>Листишенкова Д.В.</t>
  </si>
  <si>
    <t>6144253-3</t>
  </si>
  <si>
    <t>Юрченко И.И.</t>
  </si>
  <si>
    <t>Чашин А.Е.</t>
  </si>
  <si>
    <t>Ророкина А.О.</t>
  </si>
  <si>
    <t>Валиев С.Б.</t>
  </si>
  <si>
    <t>Абросимова А.Л.</t>
  </si>
  <si>
    <t>Матлина А.В.</t>
  </si>
  <si>
    <t>Галимьянов Т.Б.</t>
  </si>
  <si>
    <t>Казанцев Д.С.</t>
  </si>
  <si>
    <t>Лазаренко С.Л.</t>
  </si>
  <si>
    <t>614443031658, 3182132640, 4366831795</t>
  </si>
  <si>
    <t>Тайшин В.П.</t>
  </si>
  <si>
    <t>Строительство ВЛ-0,4 кВ, ШУРЭ, Челябинская область, Сосновский район, вблизи п.Трубный</t>
  </si>
  <si>
    <t>Кондаков В.В.</t>
  </si>
  <si>
    <t>Старыгина В.Н.</t>
  </si>
  <si>
    <t>Шафикова Р.А.</t>
  </si>
  <si>
    <t>ВЛ-0,4 кВ д.Малиновка Матвеева Р.Н.</t>
  </si>
  <si>
    <t>Матвеева Р.Н.</t>
  </si>
  <si>
    <t>Богатырев А.В.</t>
  </si>
  <si>
    <t>Строительство ВЛ-0,4 кВ, ШУРЭ, Челябинская область, Сосновский район, п.Полетаево</t>
  </si>
  <si>
    <t>Ерофеев И.А.</t>
  </si>
  <si>
    <t>Сорокин О.А.</t>
  </si>
  <si>
    <t>Строительство ВЛ-0,4 кВ, ШУРЭ, Челябинская область, Сосновский район, с.Чипышево</t>
  </si>
  <si>
    <t>Игнатьев А.Н.</t>
  </si>
  <si>
    <t>Миханькова И.С.</t>
  </si>
  <si>
    <t>Шарапова М.Н.</t>
  </si>
  <si>
    <t>Строительство ВЛ-0,4 кВ, ШУРЭ, Челябинская область, Сосновский район, п.Смолино</t>
  </si>
  <si>
    <t>Абиднев А.А.</t>
  </si>
  <si>
    <t>Ерещин А.А.</t>
  </si>
  <si>
    <t>Комарова О.С.</t>
  </si>
  <si>
    <t>Строительство ВЛ-0,4 кВ, ШУРЭ, Челябинская область, Сосновский район, д.Туктубаево</t>
  </si>
  <si>
    <t>Юсупова Г.М.</t>
  </si>
  <si>
    <t>Белева М.А.</t>
  </si>
  <si>
    <t>Велин Н.С.</t>
  </si>
  <si>
    <t>Валиев Т.Б.</t>
  </si>
  <si>
    <t>Строительство ВЛ-0,4 кВ, ШУРЭ, Челябинская область, Сосновский район, вблизи д.Новое Поле</t>
  </si>
  <si>
    <t>Озерова С.В.</t>
  </si>
  <si>
    <t>Смирнов Ю.Г.</t>
  </si>
  <si>
    <t>Строительство ВЛ-0,4 кВ, ШУРЭ, Челябинская область, Сосновский район, д.Большое Таскино</t>
  </si>
  <si>
    <t>Кудрин В.А.</t>
  </si>
  <si>
    <t>Ражабов А.К.</t>
  </si>
  <si>
    <t>Кирюшин А.В.</t>
  </si>
  <si>
    <t>Строительство ВЛ-0,4 кВ, ШУРЭ, Челябинская область, Сосновский район, ж.з.Вавиловец-2</t>
  </si>
  <si>
    <t>Чухарева И.В.</t>
  </si>
  <si>
    <t>Климович Л.П.</t>
  </si>
  <si>
    <t>Сунарчина Г.Р.</t>
  </si>
  <si>
    <t>Строительство ВЛ-0,4 кВ, ШУРЭ, Челябинская область, Сосновский район, п.Садовый</t>
  </si>
  <si>
    <t>Попов А.В.</t>
  </si>
  <si>
    <t>Баканова И.Ю.</t>
  </si>
  <si>
    <t>Пальянов М.В.</t>
  </si>
  <si>
    <t>Дмитриченко А.А.</t>
  </si>
  <si>
    <t>Герасимов С.М.</t>
  </si>
  <si>
    <t>Строительство ВЛ-0,4 кВ, ШУРЭ, Челябинская область, Сосновский район, д.Султаева</t>
  </si>
  <si>
    <t>Гилязов М.У.</t>
  </si>
  <si>
    <t>Строительство ВЛ-0,4 кВ, ШУРЭ, Челябинская область, Сосновский район, п.Сагаусты</t>
  </si>
  <si>
    <t>Колмыковы Е.В., А.С., Я.С., И.С.</t>
  </si>
  <si>
    <t>Гузь Е.Н.</t>
  </si>
  <si>
    <t>Бурлева Е.,Н.</t>
  </si>
  <si>
    <t>Строительство ВЛ-0,4 кВ, ШУРЭ, Челябинская область, Сосновский район, вблизи п.Мирный</t>
  </si>
  <si>
    <t>Кокуркина И.В.</t>
  </si>
  <si>
    <t>Петрушко Д.Л.</t>
  </si>
  <si>
    <t>Швейкерт М.И.</t>
  </si>
  <si>
    <t>Небылицин К.Г.</t>
  </si>
  <si>
    <t>Сапонюк А.А.</t>
  </si>
  <si>
    <t>Щанкин В.Ю.</t>
  </si>
  <si>
    <t>Строительство ВЛ-0,4 кВ, ШУРЭ, Челябинская область, Сосновский район, п.Малиновка, ген. план з-да им. Колющенко, кв.6, уч.49а</t>
  </si>
  <si>
    <t>Курчавов Э.В.</t>
  </si>
  <si>
    <t>Сандалова Д.Р., Кульмухаметова Э.Р.</t>
  </si>
  <si>
    <t>Строительство ВЛ-0,4 кВ, ШУРЭ, Челябинская область, Сосновский район, д.Малиновка, уч. по ГП 44</t>
  </si>
  <si>
    <t>Сазонов А.В.</t>
  </si>
  <si>
    <t>Извекова А.А.</t>
  </si>
  <si>
    <t>Внукова Г.Я.</t>
  </si>
  <si>
    <t>Ефременкова Н.В.</t>
  </si>
  <si>
    <t>Строительство ВЛ-0,4 кВ, ШУРЭ, Челябинская область, Сосновский район, д.Альмеева</t>
  </si>
  <si>
    <t>Байкоматова Г.Д.</t>
  </si>
  <si>
    <t>Сотин И.Н.</t>
  </si>
  <si>
    <t>Строительство ВЛ-0,4 кВ, ШУРЭ, Челябинская область, Сосновский район, д.Заварухино</t>
  </si>
  <si>
    <t>Ефременков О.И.</t>
  </si>
  <si>
    <t>Гилишев Е.А.</t>
  </si>
  <si>
    <t>Гауфлер В.В.</t>
  </si>
  <si>
    <t>Остров В.М.,              Климинченко А.И.</t>
  </si>
  <si>
    <t>Строительство ВЛ-0,4 кВ, ШУРЭ, Челябинская область, Сосновский район, д.Большое Таскино, уч. 2 (кад. 74:19:0108004:52)</t>
  </si>
  <si>
    <t>Харитонова Н.Р.</t>
  </si>
  <si>
    <t>Строительство ВЛ-0,4 кВ, ШУРЭ, Челябинская область, Сосновский район, СНТ "Прогресс", участок 22, ул. Береговая, участок 2</t>
  </si>
  <si>
    <t>Семенцов Ю.О.</t>
  </si>
  <si>
    <t>Салманидин П.А.</t>
  </si>
  <si>
    <t>Плотников Б.С.</t>
  </si>
  <si>
    <t>Пронин  Ю.Н.</t>
  </si>
  <si>
    <t>Строительство ВЛ-0,4 кВ, ШУРЭ, Челябинская область, Сосновский район, д.Шигаево</t>
  </si>
  <si>
    <t>Архипов С.В.</t>
  </si>
  <si>
    <t>Шагинян С.</t>
  </si>
  <si>
    <t>Алексеева Г.В.</t>
  </si>
  <si>
    <t>Строительство ВЛ-0,4 кВ, ШУРЭ, Челябинская область, Сосновский район, п.Солнечный</t>
  </si>
  <si>
    <t>Семенова К.В.</t>
  </si>
  <si>
    <t>Строительство ВЛ-0,4 кВ, ШУРЭ, Челябинская область, Сосновский район, д.Алишева</t>
  </si>
  <si>
    <t>Тагиров Ф.К.</t>
  </si>
  <si>
    <t>Голованов С.А.</t>
  </si>
  <si>
    <t xml:space="preserve">Строительство ВЛ-0,4 кВ, ШУРЭ, Челябинская область, Сосновский район, п.Рощино </t>
  </si>
  <si>
    <t>Гатауллина И.Р., Шварев Д.А.</t>
  </si>
  <si>
    <t>Майер А.В.</t>
  </si>
  <si>
    <t>Наимов К.С.</t>
  </si>
  <si>
    <t>Строительство ВЛИ-0,4 кВ, ШУРЭ, Челябинская область, Сосновский район, п.Есаульский</t>
  </si>
  <si>
    <t>Хабалкин В.Н.</t>
  </si>
  <si>
    <t>Строительство  ВЛ-0,4 кВ, ШУРЭ, Челябинская область, Сосновский район, с.Туктубаево</t>
  </si>
  <si>
    <t>Кучукова Р.З.</t>
  </si>
  <si>
    <t>Строительство ВЛ-0,4 кВ, ШУРЭ, Челябинская область, Сосновский район, д.Малиновка, ПО "Полет"</t>
  </si>
  <si>
    <t>Шадрина Е.А.</t>
  </si>
  <si>
    <t>Строительство ВЛИ-0,4 кВ, ШУРЭ, Челябинская область, Сосновский район, п.Рощино</t>
  </si>
  <si>
    <t>Абросимова И.П.</t>
  </si>
  <si>
    <t>Грязных С.Л.</t>
  </si>
  <si>
    <t>Краскины И.Е., А.Л., М.А., Е.А.</t>
  </si>
  <si>
    <t>Шнайдер Д.И.</t>
  </si>
  <si>
    <t>Каримова Г.М.</t>
  </si>
  <si>
    <t>Строительство ВЛ-0,4 кВ, ШУРЭ, Челябинская область, Сосновский район, п.Петровский</t>
  </si>
  <si>
    <t>Подкорытов Е.В.</t>
  </si>
  <si>
    <t>Калистратов Н.М.</t>
  </si>
  <si>
    <t>Строительство ВЛ-0,4 кВ, ШУРЭ, Челябинская область, Сосновский район, д.Малиновка, ПО Полет</t>
  </si>
  <si>
    <t>Дорофеева М.А.</t>
  </si>
  <si>
    <t>Строительство ВЛ-0,4 кВ, ШУРЭ, Челябинская область, Сосновский район, п.Еаульский</t>
  </si>
  <si>
    <t>Садыков А.А.</t>
  </si>
  <si>
    <t>Строительство ВЛ-0,4 кВ, ШУРЭ, Челябинская область, Сосновский район, ПОКС "Прогресс"</t>
  </si>
  <si>
    <t>Глазырин В.И.</t>
  </si>
  <si>
    <t>Строительство ВЛ-0,4 кВ, ШУРЭ, Челябинская область, Сосновский район, вблизи п.Полевой</t>
  </si>
  <si>
    <t>Усачев А.В.</t>
  </si>
  <si>
    <t>Домбровская Н.Н.</t>
  </si>
  <si>
    <t>Каримов Д.Ф.</t>
  </si>
  <si>
    <t>Строительство ВЛ-0,4 кВ, ШУРЭ, Челябинская область, Сосновский район, д.Костыли</t>
  </si>
  <si>
    <t>Бояркина Ж.Ю.</t>
  </si>
  <si>
    <t>Халимова И.Р.</t>
  </si>
  <si>
    <t>Татаринцев И.Н.</t>
  </si>
  <si>
    <t>Коньшина Л.Т.</t>
  </si>
  <si>
    <t>Борисов В.А.</t>
  </si>
  <si>
    <t>Строительство ВЛ-0,4 кВ, ШУРЭ, Челябинская область, Сосновский район, д.Медиак</t>
  </si>
  <si>
    <t>Козлов А.Ю.</t>
  </si>
  <si>
    <t>Шулаков А.А., Шулакова Н.В., Шулакова М.А., Шулакова П.А.</t>
  </si>
  <si>
    <t>Гезибейков Т.Г.</t>
  </si>
  <si>
    <t>Суворов Е.В.</t>
  </si>
  <si>
    <t>Дорохов Ю.М.</t>
  </si>
  <si>
    <t>Фадеева М.В.</t>
  </si>
  <si>
    <t xml:space="preserve">Строительство ВЛ-0,4 кВ, ШУРЭ, Челябинская область,Сосновский район, </t>
  </si>
  <si>
    <t>Ульмаскулова К.</t>
  </si>
  <si>
    <t>Униговская М.В.</t>
  </si>
  <si>
    <t>Федорова Р.М.</t>
  </si>
  <si>
    <t>Строительство ВЛ-0,4 кВ, ШУРЭ, Челябинская область, Сосновский район, п.Рощино</t>
  </si>
  <si>
    <t>Сафронов И.М.</t>
  </si>
  <si>
    <t>Кондаковы М.С., Я.В., М.М., П.М., Ф.М.</t>
  </si>
  <si>
    <t>Строительство ВЛ-0,4 кВ, ШУРЭ, Челябинская область,Сосновский район, п.Красное Поле</t>
  </si>
  <si>
    <t>Шарипов З.Л.</t>
  </si>
  <si>
    <t>Строительство ВЛ-0,4 кВ, ШУРЭ, Челябинская область, Сосновский район, п.Осиновка</t>
  </si>
  <si>
    <t>Баев А.А.</t>
  </si>
  <si>
    <t>Колесникова Ю.В.</t>
  </si>
  <si>
    <t>Ахметова Т.Г.</t>
  </si>
  <si>
    <t>Строительство ВЛ-0,4 кВ, ШУРЭ, Челябинская область, Сосновский район, ж.з.Интернациолист</t>
  </si>
  <si>
    <t>Астафьева А.В.</t>
  </si>
  <si>
    <t>Попов В.В.</t>
  </si>
  <si>
    <t>Коротаев С.А.</t>
  </si>
  <si>
    <t>Хайбулин  К.Ш.</t>
  </si>
  <si>
    <t>Саетов И.М.</t>
  </si>
  <si>
    <t>Строительство ВЛ-0,4 кВ, ШУРЭ, Челябинская область,Сосновский район, с.Кременкуль</t>
  </si>
  <si>
    <t>Гаврюшина Н.Н.</t>
  </si>
  <si>
    <t>Строительство ВЛ-0,4 кВ, ШУРЭ, Челябинская область, Сосновский район, д.Моховички-1</t>
  </si>
  <si>
    <t>Лисовская Н.Н.</t>
  </si>
  <si>
    <t>Задворных Г.А.</t>
  </si>
  <si>
    <t>Власов Н.И.</t>
  </si>
  <si>
    <t>Воронин А.Н.</t>
  </si>
  <si>
    <t>Вывальнюк Е.А.</t>
  </si>
  <si>
    <t xml:space="preserve">Сафонов С.И.  </t>
  </si>
  <si>
    <t>Кириченко Л.В.</t>
  </si>
  <si>
    <t>6144983-1</t>
  </si>
  <si>
    <t>Карева К.В.</t>
  </si>
  <si>
    <t>6144983-2</t>
  </si>
  <si>
    <t>Колинеченко А.А.</t>
  </si>
  <si>
    <t>Строительство ВЛ-0,4 кВ, ШУРЭ, Челябинская область,Сосновский район, с.Туктубаево</t>
  </si>
  <si>
    <t>Хажеева А.Ю.</t>
  </si>
  <si>
    <t>Белкин С.А.</t>
  </si>
  <si>
    <t>Строительство ВЛ-0,4 кВ, ШУРЭ, Челябинская область, Сосновский район, п.Высокий</t>
  </si>
  <si>
    <t>Карпов Е.С.</t>
  </si>
  <si>
    <t>Тихонов И.Н.</t>
  </si>
  <si>
    <t>Грудкин С.Р.</t>
  </si>
  <si>
    <t>Мейликов Р.Н.</t>
  </si>
  <si>
    <t>Строительство ВЛ-0,4 кВ, ШУРЭ, Челябинская область,Сосновский район, п.Северный</t>
  </si>
  <si>
    <t>Пашнина Л.К.</t>
  </si>
  <si>
    <t>Юрк А.А.</t>
  </si>
  <si>
    <t>Юрпалова Т.В.</t>
  </si>
  <si>
    <t>Дудоладов В.В.</t>
  </si>
  <si>
    <t>Галкин В.А.</t>
  </si>
  <si>
    <t>Кожевникова И.А.</t>
  </si>
  <si>
    <t>Строительство ВЛ-0,4 кВ, ШУРЭ, Челябинская область,Сосновский район, д.Полетаево-2</t>
  </si>
  <si>
    <t>Иванов С.В.</t>
  </si>
  <si>
    <t>Строительство ВЛ-0,4 кВ, ШУРЭ, Челябинская область,Сосновский район, п.Мирный</t>
  </si>
  <si>
    <t>Квашина С.В.</t>
  </si>
  <si>
    <t>6144983-4</t>
  </si>
  <si>
    <t>Закиров А.Г.</t>
  </si>
  <si>
    <t>6144983-3</t>
  </si>
  <si>
    <t>Гурин А.А.</t>
  </si>
  <si>
    <t>Строительство ВЛ-0,4 кВ, ШУРЭ, Челябинская область,Сосновский район, ж/з Вавиловец</t>
  </si>
  <si>
    <t>Золотова С.Ю.</t>
  </si>
  <si>
    <t>Мущинин П.Л.</t>
  </si>
  <si>
    <t>Куршина Е.Н.</t>
  </si>
  <si>
    <t>Султанова Н.З.</t>
  </si>
  <si>
    <t>Романов А.С.</t>
  </si>
  <si>
    <t>Строительство ВЛ-0,4 кВ, ШУРЭ, Челябинская область,Сосновский район, с.Долгодеревенсое</t>
  </si>
  <si>
    <t>Чертин Е.Ф.</t>
  </si>
  <si>
    <t>Строительство ВЛ-0,4 кВ, ШУРЭ, Челябинская область,Сосновский район, д.Большое Таскино</t>
  </si>
  <si>
    <t>Зарипова Ю.Ж.</t>
  </si>
  <si>
    <t>Строительство ВЛ-0,4 кВ, ШУРЭ, Челябинская область,Сосновский район, д.Моховички</t>
  </si>
  <si>
    <t>Администрация Краснопольского сельского поселения</t>
  </si>
  <si>
    <t>Герасимова Д.А.</t>
  </si>
  <si>
    <t>Стрижов А.В.</t>
  </si>
  <si>
    <t>Строительство ВЛ-0,4 кВ, ШУРЭ, Челябинская область,Сосновский район, д.Бухарино</t>
  </si>
  <si>
    <t>Лавров В.Г.</t>
  </si>
  <si>
    <t>Строительство ВЛ-0,4 кВ, ШУРЭ, Челябинская область, Сосновский с.Большое Баландино</t>
  </si>
  <si>
    <t>Токарев А.Б.</t>
  </si>
  <si>
    <t>Муниципальное образование "Саргазинское сельское поселение"</t>
  </si>
  <si>
    <t>Строительство ВЛ-0,4 кВ, ШУРЭ, Челябинская область,Сосновский район, п.Садовый</t>
  </si>
  <si>
    <t>Редькин М.М.</t>
  </si>
  <si>
    <t>Ширяева В.Ю.</t>
  </si>
  <si>
    <t>Строительство ВЛ-0,4 кВ, ШУРЭ, Челябинская область, Сосновский район, ж/з Вавиловец-2, ул. 5-ая, уч. 63</t>
  </si>
  <si>
    <t>Шеметов С.Н.</t>
  </si>
  <si>
    <t>Строительство ВЛ-0,4 кВ, ШУРЭ, Челябинская область,Сосновский район, д.Султаева</t>
  </si>
  <si>
    <t>Лопатин С.Л.</t>
  </si>
  <si>
    <t>Веприк Е.Г.</t>
  </si>
  <si>
    <t>Строительство ВЛ-0,4 кВ, ШУРЭ, Челябинская область,Сосновский район, с.Долгодеревенское</t>
  </si>
  <si>
    <t>Плаксин П.А.</t>
  </si>
  <si>
    <t>Смолин Е.В.</t>
  </si>
  <si>
    <t>Баталов С.А.</t>
  </si>
  <si>
    <t>Строительство ВЛ-0,4 кВ, ШУРЭ, Челябинская область, Сосновский район, п.Теченский</t>
  </si>
  <si>
    <t>Загидуллина Г.А.</t>
  </si>
  <si>
    <t>Левинский М.В.</t>
  </si>
  <si>
    <t>Строительство ВЛ-0,4 кВ, ШУРЭ, Челябинская область,Сосновский район, д.Костыли</t>
  </si>
  <si>
    <t>Поярков А.В.</t>
  </si>
  <si>
    <t>Бердников В.В.</t>
  </si>
  <si>
    <t>Ермолин Д.А.</t>
  </si>
  <si>
    <t>Буркин А.А.</t>
  </si>
  <si>
    <t>Строительство ВЛ-0,4 кВ, ШУРЭ, Челябинская область,  Сосновский район, д.Большое Таскино</t>
  </si>
  <si>
    <t>Биктимерова Р.Р.</t>
  </si>
  <si>
    <t>Важенина Н.Н.</t>
  </si>
  <si>
    <t>Баранова Л.К.</t>
  </si>
  <si>
    <t>Молчанов Н.В.</t>
  </si>
  <si>
    <t>Плеханов С.В.</t>
  </si>
  <si>
    <t>Ткач А.Е.</t>
  </si>
  <si>
    <t>Полуэктова Н.В.</t>
  </si>
  <si>
    <t>Федоренко В.С.</t>
  </si>
  <si>
    <t>Строительство ВЛ-0,4 кВ, ШУРЭ, Челябинская область, Сосновский район, д.Трифоново</t>
  </si>
  <si>
    <t>Яцукова Е.С.</t>
  </si>
  <si>
    <t>Григорьева О.Н.</t>
  </si>
  <si>
    <t>Щербина С.А.</t>
  </si>
  <si>
    <t>Мустафин Е.Х.</t>
  </si>
  <si>
    <t>Строительство ВЛ-0,4 кВ, ШУРЭ, Челябинская область,Сосновский район, вблизи д.Ключи</t>
  </si>
  <si>
    <t>Хаятов А.М.</t>
  </si>
  <si>
    <t>Кроненберг О.М.</t>
  </si>
  <si>
    <t>Студеникин Р.А.</t>
  </si>
  <si>
    <t>Горюнова О.Н.</t>
  </si>
  <si>
    <t>Габидуллин Р.Н.</t>
  </si>
  <si>
    <t xml:space="preserve">Строительство ВЛ-0,4 кВ, ШУРЭ, Челябинская область, Сосновский район, д.Малиновка </t>
  </si>
  <si>
    <t>Салимов А.И.</t>
  </si>
  <si>
    <t>Чумакова Ю.В.</t>
  </si>
  <si>
    <t>Дорохов Е.Н.</t>
  </si>
  <si>
    <t>Масалимов Р.Ф.</t>
  </si>
  <si>
    <t>Ручканов А.В.</t>
  </si>
  <si>
    <t>Трофимов А.Б.</t>
  </si>
  <si>
    <t>Строительство ВЛ-0,4 кВ, ШУРЭ, Челябинская область, Сосновский район, вблизи д.Моховички</t>
  </si>
  <si>
    <t>Лихачев А.О.</t>
  </si>
  <si>
    <t>Вотрина Е.В.</t>
  </si>
  <si>
    <t>Строительство ВЛ-0,4 кВ, ШУРЭ, Челябинская область, Сосновский район, д.Алишево</t>
  </si>
  <si>
    <t>Шарипова Л.Г.</t>
  </si>
  <si>
    <t>Строительство ВЛ-0,4 кВ, ШУРЭ, Челябинская область, Сосновский район, с.Большие Харлуши</t>
  </si>
  <si>
    <t>Пятшева Н.М.</t>
  </si>
  <si>
    <t>Шамков А.В.</t>
  </si>
  <si>
    <t>Строительство ВЛ-0,4 кВ, ШУРЭ, Челябинская область, Сосновский район, вблизи с.Вознесенка</t>
  </si>
  <si>
    <t>Усачев М.В.</t>
  </si>
  <si>
    <t>Строительство ВЛ-0,4 кВ, ШУРЭ, Челябинская область, Сосновский район, д.Этимганова</t>
  </si>
  <si>
    <t>Заслонова О.А.</t>
  </si>
  <si>
    <t>Строительство ВЛ-0,4 кВ, ШУРЭ, Челябинская область, Сосновский район, вблизи д.Султаева</t>
  </si>
  <si>
    <t>Дедова К.Н.</t>
  </si>
  <si>
    <t>Морозов В.И.</t>
  </si>
  <si>
    <t>Лисицин А.Н.</t>
  </si>
  <si>
    <t>Строительство ВЛ-0,4 кВ, ШУРЭ, Челябинская область, Сосновский район, вблизи д.Медиак</t>
  </si>
  <si>
    <t>Вахрушева О.А.</t>
  </si>
  <si>
    <t>Солопов А.С.</t>
  </si>
  <si>
    <t>Молодских И.Е.</t>
  </si>
  <si>
    <t>Остапенко Н.Г.</t>
  </si>
  <si>
    <t>Макаров Е.А.</t>
  </si>
  <si>
    <t>Погорелова Л.Ф.</t>
  </si>
  <si>
    <t>Чумаченко В.В.</t>
  </si>
  <si>
    <t>Шмельков А.Г.</t>
  </si>
  <si>
    <t>Наумова В.И.</t>
  </si>
  <si>
    <t>Воробьев Д.В.</t>
  </si>
  <si>
    <t>Сыскова Е.И.</t>
  </si>
  <si>
    <t>Строительство ВЛ-0,4 кВ, ШУРЭ, Челябинская область, Сосновский район, близи д.Ключи</t>
  </si>
  <si>
    <t>Мицуков Александр Владимирович</t>
  </si>
  <si>
    <t>Ахмедова Г.М.</t>
  </si>
  <si>
    <t>Строительство ВЛ-0,4 кВ, ШУРЭ, Челябинская область, Сосновский район, вблизи д.Кайгородово</t>
  </si>
  <si>
    <t>Леканова С.Н.</t>
  </si>
  <si>
    <t>Польянова В.И.</t>
  </si>
  <si>
    <t>Демченко С.М.</t>
  </si>
  <si>
    <t>Искакова Г.Ш.</t>
  </si>
  <si>
    <t>Гребенюк Н.В.</t>
  </si>
  <si>
    <t>Строительство ВЛ-0,4 кВ, ШУРЭ, Челябинская область, Сосновский район, вблизи д.Ужевка (д.Ключевка)</t>
  </si>
  <si>
    <t>Бердюгин Д.Б.</t>
  </si>
  <si>
    <t>Лаптева С.С.</t>
  </si>
  <si>
    <t>Тарганов Д.В.</t>
  </si>
  <si>
    <t>Черноталова Т.А.</t>
  </si>
  <si>
    <t>Абдуллин Д.Р.</t>
  </si>
  <si>
    <t>Ашмарин В.Е.</t>
  </si>
  <si>
    <t>Магасумова А.Р.</t>
  </si>
  <si>
    <t>Харитонова И.Е.</t>
  </si>
  <si>
    <t>Сирацкий В.Г.</t>
  </si>
  <si>
    <t>Главнов Алексей Александрович</t>
  </si>
  <si>
    <t>Кайнер Ю.В.</t>
  </si>
  <si>
    <t>Строительство ВЛ-0,4 кВ, ШУРЭ, Челябинская область, Сосновский район, ПО КС "Прогресс"</t>
  </si>
  <si>
    <t>Свинин В.Д.</t>
  </si>
  <si>
    <t>Протасов Д.В., Пикулин К.Б., Жигалов В.С.</t>
  </si>
  <si>
    <t>Строительство ВЛ-0,4 кВ, ШУРЭ, Челябинская область, Сосновский район, вблизи а/д Челябинск- Екатеринбург</t>
  </si>
  <si>
    <t>Дьяченко В.В.</t>
  </si>
  <si>
    <t>Плехановы В.А., О.Д., С.В., Е.В.</t>
  </si>
  <si>
    <t>Башаров А.В.</t>
  </si>
  <si>
    <t>Хамраева Г.Б.</t>
  </si>
  <si>
    <t>Строительство ВЛ-0,4 кВ, ШУРЭ, Челябинская область, Сосновский район, д.Бутаки</t>
  </si>
  <si>
    <t>Хусаинова Е.А.</t>
  </si>
  <si>
    <t>Нестеренко А.В.</t>
  </si>
  <si>
    <t>Салыев Р.А.</t>
  </si>
  <si>
    <t>Итерман А.С.</t>
  </si>
  <si>
    <t>Насирова Г.Б. кызы</t>
  </si>
  <si>
    <t>Якубович Е.В.</t>
  </si>
  <si>
    <t>Попков И.В.</t>
  </si>
  <si>
    <t>Вербицкая Н.А.</t>
  </si>
  <si>
    <t>Строительство ВЛ-0,4 кВ, ШУРЭ, Челябинская область, Сосновский район ,п.Томино</t>
  </si>
  <si>
    <t>Тимофеева А.В.</t>
  </si>
  <si>
    <t>Ческидов Сергей Александрович</t>
  </si>
  <si>
    <t>Администрация Солнечного сельского поселения</t>
  </si>
  <si>
    <t>Вешкин Н.П.</t>
  </si>
  <si>
    <t>Строительство ВЛ-0,4 кВ, ШУРЭ, Челябинская область, Сосновский район, СНТ "Отдых"</t>
  </si>
  <si>
    <t>Лаптев А.О.</t>
  </si>
  <si>
    <t>Строительство ВЛ-0,4 кВ, ШУРЭ, Челябинская область, Сосновский район, вблизи п.Саргазы</t>
  </si>
  <si>
    <t>Бляма А.А.</t>
  </si>
  <si>
    <t>Загидуллина В.А.</t>
  </si>
  <si>
    <t>Строительство ВЛ-0,4 кВ, ШУРЭ, Челябинская область, Сосновский район, п.Вавиловец-2</t>
  </si>
  <si>
    <t xml:space="preserve">Самоделов С.С. </t>
  </si>
  <si>
    <t>Стрельникова Г.А.</t>
  </si>
  <si>
    <t>Строительство ВЛ-0,4 кВ, ШУРЭ, Челябинская область, Сосновский район, д.Шигаева</t>
  </si>
  <si>
    <t>Смольников О.Л.</t>
  </si>
  <si>
    <t>Коркина Татьяна Николаевна</t>
  </si>
  <si>
    <t>Владимирова Е.Н.</t>
  </si>
  <si>
    <t>Лазарева Н.Н.</t>
  </si>
  <si>
    <t>Гусева Е.А.</t>
  </si>
  <si>
    <t>Куьмин И.С.</t>
  </si>
  <si>
    <t>Тягнирядно Н.А.</t>
  </si>
  <si>
    <t>Строительство ВЛ-0,4 кВ, ШУРЭ, Челябинская область, Сосновский район, вблизи д.Ключи</t>
  </si>
  <si>
    <t>Стерина В.В.</t>
  </si>
  <si>
    <t>Петрухин И.И.</t>
  </si>
  <si>
    <t>Сумина Т.А.</t>
  </si>
  <si>
    <t>Макридин М.В.</t>
  </si>
  <si>
    <t>Седова Н.В.</t>
  </si>
  <si>
    <t>Мельник Л.А.</t>
  </si>
  <si>
    <t>Гордеева М.И.</t>
  </si>
  <si>
    <t>Абрамов В.М.</t>
  </si>
  <si>
    <t>Худорожков А.М.</t>
  </si>
  <si>
    <t>Клявлин Алексей Александрович</t>
  </si>
  <si>
    <t>Блинова М.Ю.</t>
  </si>
  <si>
    <t>Кноль А.В.</t>
  </si>
  <si>
    <t>Беспалов У.А.</t>
  </si>
  <si>
    <t>Баландина С.И.</t>
  </si>
  <si>
    <t>Никушкин В.В.</t>
  </si>
  <si>
    <t>Строительство ВЛ-0,4 кВ, ШУРЭ, Челябинская область, Сосновский район, д.Бутаки-2</t>
  </si>
  <si>
    <t>Маринина Е.В.</t>
  </si>
  <si>
    <t>Кириченко Е.И.</t>
  </si>
  <si>
    <t>Строительство ВЛ-0,4 кВ,ШУРЭ, Челябинская область, Сосновский район, д.Мамаева</t>
  </si>
  <si>
    <t>Потапов А.В.</t>
  </si>
  <si>
    <t>Строительство ВЛ-0,4 кВ, ШУРЭ, Челябинская область, Сосновский район, п.Южно-Челябинский прииск</t>
  </si>
  <si>
    <t>Агеев А.В.</t>
  </si>
  <si>
    <t>Иванюк А.В.</t>
  </si>
  <si>
    <t>Полинов М.М.</t>
  </si>
  <si>
    <t>Горинова Ю.В.</t>
  </si>
  <si>
    <t>Авходеева Д.В.</t>
  </si>
  <si>
    <t>Строительство ШУРЭ, Челябинская область, Сосновский район, д.Новое Поле</t>
  </si>
  <si>
    <t>Пронин Н.Н.</t>
  </si>
  <si>
    <t>Гваздаускайте Ю.А.</t>
  </si>
  <si>
    <t>Иванова Г.А.</t>
  </si>
  <si>
    <t>Строительство ВЛ-0,4 кВ, ШУРЭ, Челябинская область, Сосновский район, д.Малиновка, ж.з. "Полет"</t>
  </si>
  <si>
    <t>Андронов К.А.</t>
  </si>
  <si>
    <t>Тодоренко Е.А.</t>
  </si>
  <si>
    <t>Галанов А.А.</t>
  </si>
  <si>
    <t>Строительство ВЛ-0,4 кВ, ШУРЭ, Челябинская область, Сосновский район, вблизи п.Прудный</t>
  </si>
  <si>
    <t>Родионова Л.П.</t>
  </si>
  <si>
    <t>Строительство ВЛ-0,4 кВ, ШУРЭ, Челябинская область, Сосновкий район, вблизи п.Рощино</t>
  </si>
  <si>
    <t>Игнатюк Н.А.</t>
  </si>
  <si>
    <t>Богатырев А.М.</t>
  </si>
  <si>
    <t>Титова С.В.</t>
  </si>
  <si>
    <t>Шевалдин П.С.</t>
  </si>
  <si>
    <t>Слободчикова К.А.</t>
  </si>
  <si>
    <t>Протченко О.В.</t>
  </si>
  <si>
    <t>Куприна Н.В.</t>
  </si>
  <si>
    <t>Куцайкин А.В.</t>
  </si>
  <si>
    <t>Строительство ВЛ-0,4 кВ, ШУРЭ, Челябинская область, Сосновский район, ПО КС "Погресс"</t>
  </si>
  <si>
    <t>Дятлов А.Н.</t>
  </si>
  <si>
    <t>Корчугов В.И.</t>
  </si>
  <si>
    <t>Кореченков М.С.</t>
  </si>
  <si>
    <t>Пруденко А.П.</t>
  </si>
  <si>
    <t>Тревога А.С.</t>
  </si>
  <si>
    <t>Бабыкин Б.Б.</t>
  </si>
  <si>
    <t>Репина Т.Д.</t>
  </si>
  <si>
    <t>Агеев А.Ю.</t>
  </si>
  <si>
    <t>Озорнин В.В.</t>
  </si>
  <si>
    <t>Строительство ВЛ-0,4 кВ, ШУРЭ, Челябинская область, Сосновский район, с.Кайгородово</t>
  </si>
  <si>
    <t>Жиляева О.В.</t>
  </si>
  <si>
    <t>Тимофеев И.В.</t>
  </si>
  <si>
    <t>Строительство ВЛ-0,4 кВ,ШУРЭ, Челябинская область, Сосновский район, д.Заварухино</t>
  </si>
  <si>
    <t>Горбатко М.А.</t>
  </si>
  <si>
    <t>Строительство ВЛ-0,4 кВ,Челябинская область, Сосновский район, п.Красное Поле</t>
  </si>
  <si>
    <t>ООО "Челябинский цементно-бетонный комплекс"</t>
  </si>
  <si>
    <t>Еловиков С.П.</t>
  </si>
  <si>
    <t>Строительство ВЛ-0,4 кВ,Челябинская область, Сосновский район, п.Кисегачинский</t>
  </si>
  <si>
    <t>Альгин М.М.</t>
  </si>
  <si>
    <t>Строительство ВЛ-0,4 кВ,Челябинская область, Сосновский район, п.Рощино</t>
  </si>
  <si>
    <t>Зырянов А.С. (бывш. Полькин Д.С.)</t>
  </si>
  <si>
    <t>Строительство ВЛ-0,4 кВ, Челябинская область, Сосновский район, вблизи п.Саккулово</t>
  </si>
  <si>
    <t>ИП Минина Л.И.</t>
  </si>
  <si>
    <t>Малахова О.А., Першин В.А.</t>
  </si>
  <si>
    <t>Строительство ВЛ-0,4 кВ, Челябинская область, Сосновский район, п.Трубный</t>
  </si>
  <si>
    <t>Сулейманов Х.Н.</t>
  </si>
  <si>
    <t>Строительство ВЛ-0,4 кВ,  Челябинская область, Сосновский район, вблизи п.Трубный</t>
  </si>
  <si>
    <t>Евченко Н.О.</t>
  </si>
  <si>
    <t>Строительство ВЛ-0,4 кВ,Челябинская область, Сосновский район, д.Новое Поле</t>
  </si>
  <si>
    <t>Ворошнин И.А.</t>
  </si>
  <si>
    <t>Строительство ВЛ-0,4 кВ,  Челябинская область, Сосновский район, п.Новотроицкий</t>
  </si>
  <si>
    <t>Мальцев А.М.</t>
  </si>
  <si>
    <t>Строительство ВЛ-0,4 кВ,  Челябинская область, Сосновский район, вблизи д.Ключи</t>
  </si>
  <si>
    <t>Давлетшин М.Г.</t>
  </si>
  <si>
    <t>Строительство ВЛ-0,4 кВ, Челябинская область, Сосновский район, д.Мамаева</t>
  </si>
  <si>
    <t>Зарипов Р.М.</t>
  </si>
  <si>
    <t>Строительство ВЛ-0,4 кВ, Челябинская область, Сосновский район, ж.з. Вавиловец-2</t>
  </si>
  <si>
    <t>Каримова Е.С.</t>
  </si>
  <si>
    <t>Сацура В.В.</t>
  </si>
  <si>
    <t>Литовченко Г.А.</t>
  </si>
  <si>
    <t>Строительство ВЛ-0,4 кВ,  Челябинская область, Сосновский район, п.Рощино</t>
  </si>
  <si>
    <t>Заремба А.Ф.</t>
  </si>
  <si>
    <t>Строительство ВЛ-0,4 кВ, Челябинская область, Сосновский район, п.Солнечный</t>
  </si>
  <si>
    <t>Спицына С.А.</t>
  </si>
  <si>
    <t>Строительство ВЛ-0,4 кВ, Челябинская область, Сосновский район, вблизи д.Ключи</t>
  </si>
  <si>
    <t>Сулиманов М.М.</t>
  </si>
  <si>
    <t>Строительство ВЛ-0,4 кВ,  Челябинская область, Сосновский район, д.Осиновка</t>
  </si>
  <si>
    <t>Кудяшева Е.Г.</t>
  </si>
  <si>
    <t>Строительство ВЛ-0,4 кВ, Челябинская область, Сосновский район, вблизи д.Моховички</t>
  </si>
  <si>
    <t>Агарков Д.Б.</t>
  </si>
  <si>
    <t>Строительство ВЛ-0,4 кВ,Челябинская область, Сосновский район, п.Садовый</t>
  </si>
  <si>
    <t>Никитина Т.Г.</t>
  </si>
  <si>
    <t>Строительство ВЛ-0,4 кВ,  Челябинская область, Сосновский район, с.Кайгородово</t>
  </si>
  <si>
    <t>Ардашев В.А.</t>
  </si>
  <si>
    <t>Строительство ВЛ-0,4 кВ,  Челябинская область, Сосновский район, д.Малиновка</t>
  </si>
  <si>
    <t>Назарова Е.А.</t>
  </si>
  <si>
    <t>Родин А.В.</t>
  </si>
  <si>
    <t>Строительство ВЛ-0,4 кВ,  Челябинская область, Сосновский район, д.Медиак</t>
  </si>
  <si>
    <t>Бухаров Е.В.</t>
  </si>
  <si>
    <t>Строительство ВЛ-0,4 кВ,  Челябинская область, Сосновский район, п.Полетаево</t>
  </si>
  <si>
    <t>Глушков В.Н.</t>
  </si>
  <si>
    <t>Алферов И.А.</t>
  </si>
  <si>
    <t>Строительство ВЛ-0,4 кВ,  Челябинская область, Сосновский район, п.Кисегачинский</t>
  </si>
  <si>
    <t>Озерова С.А.</t>
  </si>
  <si>
    <t>Строительство ВЛ-0,4 кВ,  Челябинская область, Сосновский район, д.Ключи</t>
  </si>
  <si>
    <t>Салганова Е.И.</t>
  </si>
  <si>
    <t>ВЛ 0,4 кВ с.Архангельское Усманов Ш.</t>
  </si>
  <si>
    <t>Усманов Ш.Ч.</t>
  </si>
  <si>
    <t>ВЛ 0,4 кВ д.Малиновка Вольхин Е.И.</t>
  </si>
  <si>
    <t>Вольхин Е.И.</t>
  </si>
  <si>
    <t>ВЛ 0,4 кВ п.Северный Степанищева</t>
  </si>
  <si>
    <t>ВЛ-0,4 кВ  п.Смолино Володин</t>
  </si>
  <si>
    <t>Володин А.Б.</t>
  </si>
  <si>
    <t>ВЛ-0,4 кВ  д.Бутаки Фролова</t>
  </si>
  <si>
    <t>Фролова А.М.</t>
  </si>
  <si>
    <t>ВЛ-0,4 кВ д.Касарги Баканова</t>
  </si>
  <si>
    <t>Баканова П.К.</t>
  </si>
  <si>
    <t>ВЛ-0,4 кВ д.Моховички Федоров</t>
  </si>
  <si>
    <t>Федоров В.Л.</t>
  </si>
  <si>
    <t>ВЛ 0,4 кВ  п.Саргазы Горбунова</t>
  </si>
  <si>
    <t>ВЛ 0,4 кВ п.Вавиловец-2 Евдокимов</t>
  </si>
  <si>
    <t>ВЛ-0,4 кВ  п.Садовый Гусев П.Ю.</t>
  </si>
  <si>
    <t>Гусев П.Ю.</t>
  </si>
  <si>
    <t>ВЛ-0,4 кВ вблизи д.Казанцево Купцов</t>
  </si>
  <si>
    <t>Купцов А.Ю.</t>
  </si>
  <si>
    <t>ВЛ-0,4 кВ п.Томинский Камышная Г.Н.</t>
  </si>
  <si>
    <t>Камышная Г.Н.</t>
  </si>
  <si>
    <t>ВЛ 0,4 кВ  п.Трубный Яловега Л.А.</t>
  </si>
  <si>
    <t>Яловега Л.А.</t>
  </si>
  <si>
    <t>ВЛ 0,4 кВ п.Прудный Стацук С.Г.</t>
  </si>
  <si>
    <t>Стацук С.Г.</t>
  </si>
  <si>
    <t>ВЛ-0,4 кВ  п.Есаульский Булатов С.А.</t>
  </si>
  <si>
    <t>Булатов С.А.</t>
  </si>
  <si>
    <t>ВЛ-0,4 кВ вблизи д.Казанцево Зуева Н</t>
  </si>
  <si>
    <t>Зуева Н.В.</t>
  </si>
  <si>
    <t>ВЛ 0,4 кВ с.Архангельское Фирсова Х.</t>
  </si>
  <si>
    <t>Фирсова Х.Г.</t>
  </si>
  <si>
    <t>ВЛ 0,4 кВ п.Садовый Прокопец А.А.</t>
  </si>
  <si>
    <t>Прокопец А.А.</t>
  </si>
  <si>
    <t>ВЛ-0,4 кВ  д.Осиновка Манько С.В.</t>
  </si>
  <si>
    <t>Манько С.В.</t>
  </si>
  <si>
    <t>ВЛ 0,4 кВ  с.Чипышево Проскура А.В.</t>
  </si>
  <si>
    <t>Проскура А.В.</t>
  </si>
  <si>
    <t>ВЛ 0,4 кВ д.Малиновка Тихих Т.М.</t>
  </si>
  <si>
    <t>Тихих Т.М.</t>
  </si>
  <si>
    <t>ВЛ 0,4 кВ ж.з.Интернационалист Ермол</t>
  </si>
  <si>
    <t>Ермоленко Т.В.</t>
  </si>
  <si>
    <t>ЛЭП 0,4 кВ д. Новое Поле</t>
  </si>
  <si>
    <t>ВЛ-0,4 кВ д. Казанцево ООО "Мегаполи</t>
  </si>
  <si>
    <t>ООО "Мегаполис"</t>
  </si>
  <si>
    <t>ВЛ-0,4 кВ с.Вознесенка Огородникова</t>
  </si>
  <si>
    <t>Огородникова И.Н.</t>
  </si>
  <si>
    <t>ВЛ-0,4 кВ с.Б.Баландино Шеметов</t>
  </si>
  <si>
    <t>Шеметов М.Н.</t>
  </si>
  <si>
    <t>ВЛ-0,4 кВ п.Есаульский Сыров</t>
  </si>
  <si>
    <t>Сыров С.А.</t>
  </si>
  <si>
    <t>ВЛ-0,4 кВ п.Кисегачинский Янголь О.С</t>
  </si>
  <si>
    <t>ВЛ-0,4 кВ д.Ключи Каиров Г.М.</t>
  </si>
  <si>
    <t>Каиров Г.М.</t>
  </si>
  <si>
    <t>ВЛ 0,4 кВ д.Ключи Веселов Д.В.</t>
  </si>
  <si>
    <t>Веселов Д.В.</t>
  </si>
  <si>
    <t>ВЛ 0,4 кВ п.Саккулово Ермолаев А.Ю.</t>
  </si>
  <si>
    <t>Ермолаев А.Ю., Ермолаева Е.А., Ермолаева О.В., Ермолае Е.А.</t>
  </si>
  <si>
    <t>ВЛ-0,4 кВ п.Мирный Лапина А.А.</t>
  </si>
  <si>
    <t>Лапина А.А.</t>
  </si>
  <si>
    <t>ВЛ 0,4 кВ п.Садовый Сатвалдиева</t>
  </si>
  <si>
    <t>ВЛ 0,4 кВ  ДНТ "Курчатовец-2" Южаков</t>
  </si>
  <si>
    <t>Южакова А.И.</t>
  </si>
  <si>
    <t>ВЛ 0,4 кВ д.Большое Таскино Пономаре</t>
  </si>
  <si>
    <t>Сиразова З.Б.</t>
  </si>
  <si>
    <t>ВЛ 0,4 кВ с.Вознесенка Нестеров Д.О.</t>
  </si>
  <si>
    <t>Нестеров Д.О.</t>
  </si>
  <si>
    <t>ВЛ 0,4 кВ д.Казанцево Абдуллаев М.Х.</t>
  </si>
  <si>
    <t>Абдуллаев М.Х.</t>
  </si>
  <si>
    <t>ВЛ 0,4 кВ д.Малиновка Семикин Д.С.</t>
  </si>
  <si>
    <t>Семикин Д.С.</t>
  </si>
  <si>
    <t>ВЛ 0,4 кВ п.Есаульский Ильиных Н.К.</t>
  </si>
  <si>
    <t>Ильиных Н.К.</t>
  </si>
  <si>
    <t>ВЛ 0,4 кВ п.Трубный Власова Л.В.</t>
  </si>
  <si>
    <t>Власова Л.В.</t>
  </si>
  <si>
    <t>ВЛ 0,4 кВ  п.Рощино Пономарев В.Ю.</t>
  </si>
  <si>
    <t>Пономарев В.Ю.</t>
  </si>
  <si>
    <t>Гришкина В.А.</t>
  </si>
  <si>
    <t>ВЛ 0,4 кВ п.Прудный Северин В.А.</t>
  </si>
  <si>
    <t>Северин В.А.</t>
  </si>
  <si>
    <t>ВЛ 0,4 кВ д.Кайгородово Жикин С.А.</t>
  </si>
  <si>
    <t>Жикин С.А., Жикина Н.И.</t>
  </si>
  <si>
    <t>ВЛ 0,4 кВ с.Кременкуль Свалова Е.В.</t>
  </si>
  <si>
    <t>Свалова Е.В.</t>
  </si>
  <si>
    <t>ВЛ 0,4 кВ с.Долгодеревенское Мягкова</t>
  </si>
  <si>
    <t>Новикова О.В. (бывш. Мягкова М.Е.)</t>
  </si>
  <si>
    <t>ВЛ 0,4 кВ п.Есаульский Сирин Е.С.</t>
  </si>
  <si>
    <t>Сирин Е.С.</t>
  </si>
  <si>
    <t>ВЛ 0,4 кВ  п.Малая Сосновка Карпов М</t>
  </si>
  <si>
    <t>Карпов М.В.</t>
  </si>
  <si>
    <t>ВЛ 0,4 кВ д.Осиновка Кирсанова Т.А.</t>
  </si>
  <si>
    <t>Ефимов М.И.</t>
  </si>
  <si>
    <t>ВЛ 0,4 кВ п.Трубный Киреева Р.В.</t>
  </si>
  <si>
    <t>Киреева Р.В.</t>
  </si>
  <si>
    <t>ВЛ 0,4 кВ вблизи д.Ключи Семенова М.</t>
  </si>
  <si>
    <t>Семенова М.В.</t>
  </si>
  <si>
    <t>ВЛ 0,4 кВ д.Осиновка Вахитова Е.Г.</t>
  </si>
  <si>
    <t>Вахитова Е.Г.</t>
  </si>
  <si>
    <t>ВЛ 0,4 кВ п.Вавиловец Лейкина Ю.Н.</t>
  </si>
  <si>
    <t>Лейкина Ю.Н.</t>
  </si>
  <si>
    <t>ВЛ 0,4 кВ вблизи д.Малиновка Мурзин</t>
  </si>
  <si>
    <t>Якимов В.В.</t>
  </si>
  <si>
    <t>ВЛ 0,4 кВ с.Вознесенка Васильева С.А</t>
  </si>
  <si>
    <t>Васильева С.А.</t>
  </si>
  <si>
    <t>ВЛ 0,4 кВ вблизи п.Трубный Катин С.А</t>
  </si>
  <si>
    <t>Катин С.А., Егорова И.А.</t>
  </si>
  <si>
    <t>ВЛ 0,4 кВ с.Туктубаево Байрамгулова</t>
  </si>
  <si>
    <t>Байрамгулова Ф.А.</t>
  </si>
  <si>
    <t>ВЛ 0,4 кВ п.Томино Танкин Ю.Н.</t>
  </si>
  <si>
    <t>Танкин Ю.Н.</t>
  </si>
  <si>
    <t>ВЛ 0,4 кВ д.Полетаево-2 Слукинова С</t>
  </si>
  <si>
    <t>Неверова А.Н.</t>
  </si>
  <si>
    <t>ВЛ 0,4 кВ с.Вознесенка Гайкова Н.В.</t>
  </si>
  <si>
    <t>Гайкова Н.В.</t>
  </si>
  <si>
    <t>ВЛ 0,4 кВ д.Малиновка Калугин Д.Е.</t>
  </si>
  <si>
    <t>Калугин Д.Е.</t>
  </si>
  <si>
    <t>ВЛ 0,4 кВ с.Вознесенка Пиньгина Н.Ф.</t>
  </si>
  <si>
    <t>Пиньгина Н.Ф.</t>
  </si>
  <si>
    <t>ВЛ 0,4 кВ п.Вавиловец Гирич И.В.</t>
  </si>
  <si>
    <t>Гирич И.В.</t>
  </si>
  <si>
    <t>ВЛ 0,4 кВ  п.Теченский Нерсисян А.М.</t>
  </si>
  <si>
    <t>Нерсисян А.М.</t>
  </si>
  <si>
    <t>ВЛ 0,4 кВ  д.Султаева Крыжановская И</t>
  </si>
  <si>
    <t>Крыжановская И.А.</t>
  </si>
  <si>
    <t>ВЛ 0,4 кВ  д.Султаева Валишин Р.Ж.</t>
  </si>
  <si>
    <t>Валишин Р.Ж.</t>
  </si>
  <si>
    <t>ВЛ 0,4 кВ п.Саккулово Хидиатуллин Д.</t>
  </si>
  <si>
    <t>Хидиатуллин Д.С.</t>
  </si>
  <si>
    <t>ВЛ 0,4 кВ п.Саккулово Засекин Е.Е.</t>
  </si>
  <si>
    <t>Бутакова Т.А.</t>
  </si>
  <si>
    <t>ВЛ 0,4 кВ д.Ключи Луганский В.В.</t>
  </si>
  <si>
    <t>Луганский В.В.</t>
  </si>
  <si>
    <t>ВЛ 0,4 кВ вблизи д.Малиновка Рыбченк</t>
  </si>
  <si>
    <t>Рыбченко В.В.</t>
  </si>
  <si>
    <t>ВЛ 0,4 кВ вблизи д.Ключи Старова Н.М</t>
  </si>
  <si>
    <t>Старова Н.М.</t>
  </si>
  <si>
    <t>ВЛ 0,4кВ п.Малиновка, Соколов</t>
  </si>
  <si>
    <t>ВЛ 0,4кВ д.Малиновка, Нурпиисов</t>
  </si>
  <si>
    <t>Нурпиисов И.А.</t>
  </si>
  <si>
    <t>ВЛ 0,4 кВ  д.Шимакова Новокрещенов С</t>
  </si>
  <si>
    <t>Новокрещенов С.Н.</t>
  </si>
  <si>
    <t>ВЛ 0,4 кВ вблизи д.Полетаево-2 Перву</t>
  </si>
  <si>
    <t>Первухин С.В.</t>
  </si>
  <si>
    <t>ВЛ 0,4кВ д.Шимаковка, Суслов А.В.</t>
  </si>
  <si>
    <t>Суслов А.В.</t>
  </si>
  <si>
    <t>ВЛ 0,4 кВ вблизи д.Ключи Мамаджанова</t>
  </si>
  <si>
    <t>Мамаджанова О.М.</t>
  </si>
  <si>
    <t>ВЛ 0,4 кВ вблизи д.Ключи Фролов Ю.В.</t>
  </si>
  <si>
    <t>Фролов Ю.В.</t>
  </si>
  <si>
    <t>ВЛ 0,4 кВ д.Ключи Трофимов А.В.</t>
  </si>
  <si>
    <t>Трофимов А.В.</t>
  </si>
  <si>
    <t>ВЛ 0,4 кВ п.Вавиловец-2 Минчакова Т.</t>
  </si>
  <si>
    <t>ВЛ 0,4 кВ д.Осиновка Маслов П.В.</t>
  </si>
  <si>
    <t>Маслов П.В.</t>
  </si>
  <si>
    <t>ВЛ 0,4кВ п.ТОминский, Сорышевская</t>
  </si>
  <si>
    <t>Тоноян А.С.</t>
  </si>
  <si>
    <t>ВЛ 0,4 кВ п.Томинский Зверева О.А.</t>
  </si>
  <si>
    <t>Зверева О.А.</t>
  </si>
  <si>
    <t>ВЛ 0,4 кВ вблизи с.Туктубаево Закиро</t>
  </si>
  <si>
    <t>Закирова Г.Ф.</t>
  </si>
  <si>
    <t>ВЛ 0,4кВ п.Саргазы, Корниенко</t>
  </si>
  <si>
    <t>Корниенко Н.В.</t>
  </si>
  <si>
    <t>ВЛ 0,4 кВ д.Осиновка Ковальчук М.А.</t>
  </si>
  <si>
    <t>Степанова Е.В.</t>
  </si>
  <si>
    <t>ВЛ 0,4кВ с.Туктубаево, Хайруллин</t>
  </si>
  <si>
    <t>Хайруллин З.М.</t>
  </si>
  <si>
    <t>ВЛ 0,4 кВ д.Осиновка Пашковский И.В.</t>
  </si>
  <si>
    <t>Павлова Е.В.</t>
  </si>
  <si>
    <t>ВЛ 0,4кВ д.Осиновка, Биба</t>
  </si>
  <si>
    <t>Биба Е.В.</t>
  </si>
  <si>
    <t>ВЛ 0,4 кВ  п.Томинский Гладконогих В</t>
  </si>
  <si>
    <t>Гладконогих В.А.</t>
  </si>
  <si>
    <t>ВЛ 0,4 кВ д.Малиновка Лебедева Л.Л.</t>
  </si>
  <si>
    <t>Лебедева Л.Л.</t>
  </si>
  <si>
    <t>ВЛ 0,4 кВ д.Ключи Шишкина Е.С.</t>
  </si>
  <si>
    <t>Шишкина Е.С.</t>
  </si>
  <si>
    <t>ВЛ 0,4 кВ вблизи д.Ключи Кокшарова А</t>
  </si>
  <si>
    <t>Кокшарова А.В.</t>
  </si>
  <si>
    <t>ВЛ 0,4 кВ с.Туктубаево Валеева Л.И.</t>
  </si>
  <si>
    <t>Уразаева Д.З.</t>
  </si>
  <si>
    <t>ВЛ 0,4 кВ СНТ "Прогресс" Симаков В.Ю</t>
  </si>
  <si>
    <t>Симаков В.Ю.</t>
  </si>
  <si>
    <t>ВЛ 0,4 кВ  д.Султаева Итаяков А.А.</t>
  </si>
  <si>
    <t>Итаяков А.А.</t>
  </si>
  <si>
    <t>ВЛ-0,4 кВ вблизи д.МалиновкаКаютк</t>
  </si>
  <si>
    <t>Каюткина Ю.В.</t>
  </si>
  <si>
    <t>ВЛ 0,4 кВ д.Альмеева Плотников Г.Г.</t>
  </si>
  <si>
    <t>Плотников Г.Г.</t>
  </si>
  <si>
    <t>ВЛ 0,4 кВ вблизи п.Мирный Ступин Д.Ю</t>
  </si>
  <si>
    <t>Ступин Д.Ю.</t>
  </si>
  <si>
    <t>ВЛ 0,4 кВ д.Осиновка Лихачев А.Л.</t>
  </si>
  <si>
    <t>Лихачев А.Л.</t>
  </si>
  <si>
    <t>ВЛ 0,4 кВ вблизи д.Алишево Хаербашар</t>
  </si>
  <si>
    <t>Хаербашаров И.Г.</t>
  </si>
  <si>
    <t>ВЛ-0,4 кВ д.Осиновка Зеленин О.П.</t>
  </si>
  <si>
    <t>Зеленин О.П.</t>
  </si>
  <si>
    <t>ВЛ-0,4 кВ с.Полетаево-1 Кожевников В</t>
  </si>
  <si>
    <t>Кожевников В.С.</t>
  </si>
  <si>
    <t>ВЛ-0,4 кВ п.Кисегачинский  Кадников</t>
  </si>
  <si>
    <t>Кадников И.А.</t>
  </si>
  <si>
    <t>ВЛ-0,4 кВ п.Рощино Хакимов М.Г.</t>
  </si>
  <si>
    <t>Хакимов М.Г.</t>
  </si>
  <si>
    <t>ВЛ-0,4 кВ с.Кременкуль Касаткин А.В.</t>
  </si>
  <si>
    <t>Касаткин А.В.</t>
  </si>
  <si>
    <t>ВЛ-0,4 кВ д.Ключи Васильев А.А.</t>
  </si>
  <si>
    <t>Семенов А.С.</t>
  </si>
  <si>
    <t>ВЛ 0,4 кВ п.Трубный Скирпичников И.Н</t>
  </si>
  <si>
    <t>Скирпичников И.Н.</t>
  </si>
  <si>
    <t>ВЛ-0,4 кВ д.Осиновка Гордеева Г.Н.</t>
  </si>
  <si>
    <t>Гордеева Г.Н.</t>
  </si>
  <si>
    <t>ВЛ-0,4 кВ возле д.Трифоново Кауц В.А</t>
  </si>
  <si>
    <t>Кауц В.А.</t>
  </si>
  <si>
    <t>ВЛ 0,4 кВ с.Кременкуль Яковлева С.В.</t>
  </si>
  <si>
    <t>Яковлева С.В.</t>
  </si>
  <si>
    <t>ВЛ-0,4 кВ с.Б.Харлуши Саинский И.В.</t>
  </si>
  <si>
    <t>Саинский И.В.</t>
  </si>
  <si>
    <t>ВЛ 0,4 кВ с.Кременкуль Абдулфаизов Р</t>
  </si>
  <si>
    <t>Абдулфаизов Р.Ф.</t>
  </si>
  <si>
    <t>ВЛ-0,4 кВ д.Малиновка Юдин В.А.</t>
  </si>
  <si>
    <t>Юдин В.А.</t>
  </si>
  <si>
    <t>ВЛ-0,4 кВ д.Осиновка Курочкина Л.В.</t>
  </si>
  <si>
    <t>Курочкина Л.В., Курочкин Н.А.</t>
  </si>
  <si>
    <t>ВЛ-0,4 кВ с.Б.Харлуши Марамзин С.В.</t>
  </si>
  <si>
    <t>Марамзин С.В.</t>
  </si>
  <si>
    <t>ВЛ-0,4 кВ д. Бухарино Сабиров Р.Р.</t>
  </si>
  <si>
    <t>Горбунов В.В., Горбунова Л.Ю.</t>
  </si>
  <si>
    <t>ВЛ 0,4 кВ  п.Смолино Свинина Е.С.</t>
  </si>
  <si>
    <t>Свинина Е.С.</t>
  </si>
  <si>
    <t>ВЛ-0,4 кВ с.Архангельское Калачикова</t>
  </si>
  <si>
    <t>Калачикова Т.П.</t>
  </si>
  <si>
    <t>ВЛ 0,4 кВ д.Касарги Юнусова Л.В.</t>
  </si>
  <si>
    <t>Юнусова Л.В.</t>
  </si>
  <si>
    <t>ВЛ 0,4 кВ п.Прудный Сафин Р.Н.</t>
  </si>
  <si>
    <t>Сафин Р.Н.</t>
  </si>
  <si>
    <t>ВЛ-0,4 кВ с.Долгодеревенское Грибаче</t>
  </si>
  <si>
    <t>Пикус А.В.</t>
  </si>
  <si>
    <t>ВЛ-0,4 кВ д.Алишева Сулейманов Э.М.</t>
  </si>
  <si>
    <t>Сулейманов Э.М.</t>
  </si>
  <si>
    <t>ВЛ 0,4 кВ д.Этимганова Хуснуллин Р.Т</t>
  </si>
  <si>
    <t>Хуснуллин Р.Т.</t>
  </si>
  <si>
    <t>ВЛ-0,4 кВ п.Садовый Тюсов Г.В.</t>
  </si>
  <si>
    <t>Тюсов Г.В., Тюсов В.В.</t>
  </si>
  <si>
    <t>ВЛ-0,4 кВ д.Моховички Досумов Н.Н.</t>
  </si>
  <si>
    <t>Досумов Н.Н.</t>
  </si>
  <si>
    <t>ВЛ-0,4 кВ д.Осиновка Кырманова Т.Н.</t>
  </si>
  <si>
    <t>Кырманова Т.Н.</t>
  </si>
  <si>
    <t>ВЛ-0,4 кВ д.Казанцево Централизованн</t>
  </si>
  <si>
    <t>ЦПРО Челябинская Епархия Русской Православной Церкви</t>
  </si>
  <si>
    <t>ВЛ 0,4 кВ п.Есаульский Гареев М.И.</t>
  </si>
  <si>
    <t>Гареев М.И.</t>
  </si>
  <si>
    <t>ВЛ-0,4 кВ п.Северный Хаметов С.М.</t>
  </si>
  <si>
    <t>Хаметов С.М.</t>
  </si>
  <si>
    <t>ВЛ-0,4 кВ д.Новое Поле Саидходжаева</t>
  </si>
  <si>
    <t>Саидходжаева В.В.</t>
  </si>
  <si>
    <t>ВЛ-0,4 кВ п.Томинский Пурчел М.Ф.</t>
  </si>
  <si>
    <t>Пурчел М.Ф.</t>
  </si>
  <si>
    <t>ВЛ-0,4 кВ с.Долгодеревенское Шакиров</t>
  </si>
  <si>
    <t>Шакиров А.Т.</t>
  </si>
  <si>
    <t>ВЛ-0,4 кВ п.Трубный Кокотова О.С.</t>
  </si>
  <si>
    <t>Кокотова О.С.</t>
  </si>
  <si>
    <t>ВЛ 0,4 кВ с.Чипышево Ромашов В.Д.</t>
  </si>
  <si>
    <t>Ромашов В.Д.</t>
  </si>
  <si>
    <t>ВЛ-0,4 кВ д.Ключи Маслова Р.С.</t>
  </si>
  <si>
    <t>Маслова Р.С.</t>
  </si>
  <si>
    <t>ВЛ-0,4 кВ д.Моховички Гриднева Ю.А.</t>
  </si>
  <si>
    <t>Гриднева Ю.А.</t>
  </si>
  <si>
    <t>ВЛ-0,4 кВ с.Архангельское Киселева Н</t>
  </si>
  <si>
    <t>Киселева Н.А.</t>
  </si>
  <si>
    <t>ВЛ-0,4 кВ п.Садовый Жижлев Ф.Е.</t>
  </si>
  <si>
    <t>Жижлев Ф.Е.</t>
  </si>
  <si>
    <t>ВЛ-0,4 кВ д.Ключи Гантов Р.Х.</t>
  </si>
  <si>
    <t>Гантов Р.Х.</t>
  </si>
  <si>
    <t>ВЛ-0,4 кВ п.Садовый Гусев М.П.</t>
  </si>
  <si>
    <t>Гусев М.П.</t>
  </si>
  <si>
    <t>ВЛ-0,4 кВ п.Малая Сосновка Кильдюшов</t>
  </si>
  <si>
    <t>Фахрутдинова А.Г.</t>
  </si>
  <si>
    <t>ВЛ-0,4 кВ с.Кременкуль Башкирова Э.Ф</t>
  </si>
  <si>
    <t>Башкирова Э.Ф.</t>
  </si>
  <si>
    <t>ВЛ-0,4 кВ д.Осиновка Крылов К.В.</t>
  </si>
  <si>
    <t>Крылов К.В.</t>
  </si>
  <si>
    <t>ВЛ-0,4 кВ СНТ Прогресс Магидсон И.М.</t>
  </si>
  <si>
    <t>Булгакова С.А.</t>
  </si>
  <si>
    <t>ВЛ-0,4 кВ с.Кайгородово Кропотов С.В</t>
  </si>
  <si>
    <t>Кропотов С.В.</t>
  </si>
  <si>
    <t>ВЛ-0,4 кВ п.Трубный Фахрисламов Б.М.</t>
  </si>
  <si>
    <t>Фахрисламов Б.М.</t>
  </si>
  <si>
    <t>ВЛ-0,4 кВ п.Рощино Кадникова О.П.</t>
  </si>
  <si>
    <t>Кадникова О.П.</t>
  </si>
  <si>
    <t>ВЛ-0,4 кВ п.Красное Поле Анисимова А</t>
  </si>
  <si>
    <t>Анисимова А.В.</t>
  </si>
  <si>
    <t>ВЛ-0,4 кВ п.Садовый Чербаджи Ю.П.</t>
  </si>
  <si>
    <t>Чербаджи Ю.П.</t>
  </si>
  <si>
    <t>ВЛ-0,4 кВ п.Томинский Илалов Р.Р.</t>
  </si>
  <si>
    <t>Смирнова Т.В.</t>
  </si>
  <si>
    <t>ВЛ-0,4 кВ п.Мирный Глазырина Л.И.</t>
  </si>
  <si>
    <t>Глазырина Л.И.</t>
  </si>
  <si>
    <t>ВЛ-0,4 кВ д.Осиновка Манько С.Б.</t>
  </si>
  <si>
    <t>Манько С.Б.</t>
  </si>
  <si>
    <t>ВЛ-0,4 кВ д.Моховички Шевченко Ю.Н.</t>
  </si>
  <si>
    <t>Шевченко Ю.Н.</t>
  </si>
  <si>
    <t>ВЛ-0,4 кВ д.Ключи Бауман А.Д.</t>
  </si>
  <si>
    <t>Бауман А.Д.</t>
  </si>
  <si>
    <t>ВЛ-0,4 кВ д.Заварухино Зевкин А.С.</t>
  </si>
  <si>
    <t>Зевкин А.С.</t>
  </si>
  <si>
    <t>ВЛ-0,4 кВ д.Моховички  Шарафутдинов</t>
  </si>
  <si>
    <t>Шарафутдинов Р.М.</t>
  </si>
  <si>
    <t>ВЛ-0,4 кВ д.Алишево Хакимова Р.М.</t>
  </si>
  <si>
    <t>Хакимова Р.М.</t>
  </si>
  <si>
    <t>ВЛ-0,4 кВ д.Ключевка Петрова Л.А.</t>
  </si>
  <si>
    <t>Петрова Л.А.</t>
  </si>
  <si>
    <t>ВЛ-0,4 кВ с.Вознесенка Терещенко А.Г</t>
  </si>
  <si>
    <t>Терещенко А.Г.</t>
  </si>
  <si>
    <t>ВЛ-0,4 кВ д.Ключи Овсянников Н.В.</t>
  </si>
  <si>
    <t>Овсянников Н.В.</t>
  </si>
  <si>
    <t>ВЛ-0,4 кВ п.Рощино Семенов А.В.</t>
  </si>
  <si>
    <t>ВЛ 0,4 кВ вблизи с.Архангельское Каб</t>
  </si>
  <si>
    <t>Кабилов З.Т.</t>
  </si>
  <si>
    <t>ВЛ-0,4 кВ д.Малиновка Бурый В.Н.</t>
  </si>
  <si>
    <t>Бурый Валерий Николаевич</t>
  </si>
  <si>
    <t>ВЛ-0,4 кВ д.Султаева Сагадатов Р.А.</t>
  </si>
  <si>
    <t>Сагадатов Р.А.</t>
  </si>
  <si>
    <t>ВЛ-0,4 кВ  п.Смолино Фатеева К.М.</t>
  </si>
  <si>
    <t>Фатеева К.М.</t>
  </si>
  <si>
    <t>ВЛ-0,4 кВ п.Трубный Хаятова В.И.</t>
  </si>
  <si>
    <t>Хаятова В.И.</t>
  </si>
  <si>
    <t>ВЛ-0,4 кВ п.Малая Сосновка  Козлов В</t>
  </si>
  <si>
    <t>Козлов В.В.</t>
  </si>
  <si>
    <t>ВЛ-0,4 кВ д.Малиновка Басалаев А.В.</t>
  </si>
  <si>
    <t>Басалаев А.В.</t>
  </si>
  <si>
    <t>ВЛ-0,4 кВ п.Есаульский Зверев Н.В.</t>
  </si>
  <si>
    <t>Зверев Н.В.</t>
  </si>
  <si>
    <t>ВЛ-0,4 кВ п.Полетаево  Харламов А.Ф.</t>
  </si>
  <si>
    <t>Харламов А.Ф.</t>
  </si>
  <si>
    <t>ВЛ-0,4 кВ с.Туктубаево Юсупов И.А.</t>
  </si>
  <si>
    <t>Юсупов И.А.</t>
  </si>
  <si>
    <t>ВЛ-0,4 кВ п.Трубный  Шавлов Д.В.</t>
  </si>
  <si>
    <t>Шавлов Д.В.</t>
  </si>
  <si>
    <t>ВЛ-0,4 кВ д.Ключевка Зуфарова О.А.</t>
  </si>
  <si>
    <t>Зуфарова О.А.</t>
  </si>
  <si>
    <t>ВЛ-0,4 кВ д.Осиновка Кроненбергер Д.</t>
  </si>
  <si>
    <t>Кроненбергер Д.А.</t>
  </si>
  <si>
    <t>ВЛ-0,4 кВ п.Трубный Кашигин С.Ю.</t>
  </si>
  <si>
    <t>Кашигин С.Ю.</t>
  </si>
  <si>
    <t>ВЛ-0,4 кВ д.Алишево Байназаров Б.Г.</t>
  </si>
  <si>
    <t>Байназаров Б.Г.</t>
  </si>
  <si>
    <t>ВЛ-0,4 кВ с.Кайгородово Усмаева В.С.</t>
  </si>
  <si>
    <t>Усмаева В.С.</t>
  </si>
  <si>
    <t>ВЛ-0,4 кВ п.Прудный  Подкорытова Е.В</t>
  </si>
  <si>
    <t>Подкорытова Е.В.</t>
  </si>
  <si>
    <t>ВЛ-0,4 кВ п.Есаульский Павлова Е.Н.</t>
  </si>
  <si>
    <t>Павлова Е.Н.</t>
  </si>
  <si>
    <t>ВЛ-0,4 кВ п.Трубный Половко С.В.</t>
  </si>
  <si>
    <t>Половко С.В.</t>
  </si>
  <si>
    <t>ВЛ-0,4 кВ  п.Полетаево Даниленко В.Ф</t>
  </si>
  <si>
    <t>Даниленко В.Ф.</t>
  </si>
  <si>
    <t>ВЛ-0,4 кВ д.Трифоново Ветриченко Ю.М</t>
  </si>
  <si>
    <t>Ветриченко Ю.М.</t>
  </si>
  <si>
    <t>ВЛ-0,4 кВ п.Садовый Сердюк Д.П.</t>
  </si>
  <si>
    <t>Сердюк Д.П., Сердюк Н.П.</t>
  </si>
  <si>
    <t>ВЛ-0,4 кВ д.Бухарино Беляшов Ю.М.</t>
  </si>
  <si>
    <t>Апокина Г.М.</t>
  </si>
  <si>
    <t>ВЛ-0,4 кВ д.Осиновка Марсов А.А.</t>
  </si>
  <si>
    <t>Марсов А.А.</t>
  </si>
  <si>
    <t>ВЛ-0,4 кВ с.Кайгородово Тагиев Я.Г.</t>
  </si>
  <si>
    <t>Тагиев Я.Г. оглы</t>
  </si>
  <si>
    <t>ВЛ-0,4 кВ п.Есаульский МПРО Прихода</t>
  </si>
  <si>
    <t>МПРО Прихода храма Сошествия Святого Духа Есаульского сел.поселения Челябинской Русской Православной Церкви</t>
  </si>
  <si>
    <t>ВЛ 0,4 кВ  п.Мирный Крестников А.В.</t>
  </si>
  <si>
    <t>Крестников А.В.</t>
  </si>
  <si>
    <t>ВЛ 0,4 кВ с.Кременкуль Левчук О.С.</t>
  </si>
  <si>
    <t>Левчук О.С.</t>
  </si>
  <si>
    <t>ВЛ 0,4 кВ п.Рощино Ляшова О.И.</t>
  </si>
  <si>
    <t>Ляшова О.И.</t>
  </si>
  <si>
    <t>ВЛ-0,4 кВ п.Рощино Таболич Е.В.</t>
  </si>
  <si>
    <t>Таболич Е.В.</t>
  </si>
  <si>
    <t>ВЛ 0,4 кВ  п.Полянный Смольников С.Н</t>
  </si>
  <si>
    <t>Смольников С.Н.</t>
  </si>
  <si>
    <t>ВЛ-0,4 кВ д.Султаево Узбекова З.М.</t>
  </si>
  <si>
    <t>Узбекова З.М.</t>
  </si>
  <si>
    <t>ВЛ 0,4 кВ  п.Мирный Акадиев А.А.</t>
  </si>
  <si>
    <t>Акадиев А.А.</t>
  </si>
  <si>
    <t>ВЛ-0,4 кВ п.Моховички Ханнанова Ф.Ф.</t>
  </si>
  <si>
    <t>Ханнанова Ф.Ф.</t>
  </si>
  <si>
    <t>ВЛ-0,4 кВ д.Осиновка Волошина В.А.</t>
  </si>
  <si>
    <t>Волошина В.А.</t>
  </si>
  <si>
    <t>ВЛ-0,4 кВ вблизи п.Саккулово Гайнитд</t>
  </si>
  <si>
    <t>Гайнитдинов Ф.С.</t>
  </si>
  <si>
    <t>ВЛ-0,4 кВ д.Шимаковка Елышева С.Н.</t>
  </si>
  <si>
    <t>Елышева С.Н.</t>
  </si>
  <si>
    <t>ВЛ 0,4 кВ с.Долгодеревенское Ефремов</t>
  </si>
  <si>
    <t>Ефремова Н.С.</t>
  </si>
  <si>
    <t>ВЛ-0,4 кВ с.Кайгородово Шуховцева Л.</t>
  </si>
  <si>
    <t>Шуховцева Л.В.</t>
  </si>
  <si>
    <t>ВЛ-0,4 кВ п.Северный Чистяков С.А.</t>
  </si>
  <si>
    <t>Чистяков С.А.</t>
  </si>
  <si>
    <t>ВЛ 0,4 кВ д.Шигаево Сухоруких А.Н.</t>
  </si>
  <si>
    <t>Сухоруких А.Н.</t>
  </si>
  <si>
    <t>ВЛ-0,4 кВ п.Трубный Смолин А.В.</t>
  </si>
  <si>
    <t>Смолин А.В.</t>
  </si>
  <si>
    <t>ВЛ-0,4 кВ п.Солнечный Погорелова Л.С</t>
  </si>
  <si>
    <t>Погорелова Л.С.</t>
  </si>
  <si>
    <t>ВЛ-0,4 кВ д.Шимаковка Ильченко А.В.</t>
  </si>
  <si>
    <t>Ильченко А.В.</t>
  </si>
  <si>
    <t>ВЛ-0,4 кВ с.Архангельское Здоров П.В</t>
  </si>
  <si>
    <t>Здоров П.В.</t>
  </si>
  <si>
    <t>ВЛ-0,4 кВ п.Трубный Абдулгазизов В.Ш</t>
  </si>
  <si>
    <t>Абдулгазизов В.Ш.</t>
  </si>
  <si>
    <t>ВЛ 0,4 кВ д.Моховички Либерзон З.М.</t>
  </si>
  <si>
    <t>Либерзон З.М.</t>
  </si>
  <si>
    <t>ВЛ-0,4 кВ вблизи д.Малиновка Басалов</t>
  </si>
  <si>
    <t>Басалаев В.А.</t>
  </si>
  <si>
    <t>ВЛ-0,4 кВ с.Полетаево-1 Вишнякова Т.</t>
  </si>
  <si>
    <t>Вишнякова Т.В.</t>
  </si>
  <si>
    <t>ВЛ-0,4 кВ д.Медиак Подолько В.М.</t>
  </si>
  <si>
    <t>Подолько В.М.</t>
  </si>
  <si>
    <t>ВЛ-0,4 кВ д.Осиновка Разумова И.В.</t>
  </si>
  <si>
    <t>Разумова И.В.</t>
  </si>
  <si>
    <t>ВЛ-0,4 кВ с.Чипышево Пенских И.В.</t>
  </si>
  <si>
    <t>Пенских И.В.</t>
  </si>
  <si>
    <t>ВЛ-0,4 кВ с.Долгодеревенское Зиновен</t>
  </si>
  <si>
    <t>Зиновенков К.И.</t>
  </si>
  <si>
    <t>ВЛ-0,4 кВ п.Есаульский Филиппов А.В.</t>
  </si>
  <si>
    <t>Филиппов А.В.</t>
  </si>
  <si>
    <t>ВЛ-0,4 кВ д.Медиак Хмара Р.Ю.</t>
  </si>
  <si>
    <t>Новикова Н.А.</t>
  </si>
  <si>
    <t>ВЛ-0,4 кВ с.Б.Баландино Полетаева Е</t>
  </si>
  <si>
    <t>Полетаева Е.Г.</t>
  </si>
  <si>
    <t>ВЛ-0,4 кВ п.Осиновка Чудинова Э.Ф.</t>
  </si>
  <si>
    <t>Чудинова Э.Ф.</t>
  </si>
  <si>
    <t>ВЛ-0,4 кВ д.Осиновка Нургалеев Р.К.</t>
  </si>
  <si>
    <t>Нургалеев Р.К.</t>
  </si>
  <si>
    <t>ВЛ-0,4 кВ д.Малиновка Кадиров Р.А.</t>
  </si>
  <si>
    <t>Кадиров Р.А.</t>
  </si>
  <si>
    <t>ВЛ-0,4 кВ д.Осиновка Вершков К.С.</t>
  </si>
  <si>
    <t>Вершков К.С.</t>
  </si>
  <si>
    <t>ВЛ-0,4 кВ вблизи д.Ключи Шанс М.И.</t>
  </si>
  <si>
    <t>Шанс М.И.</t>
  </si>
  <si>
    <t>ВЛ-0,4 кВ с.Б.Баландино Пичугин О.В.</t>
  </si>
  <si>
    <t>Пичугин О.В.</t>
  </si>
  <si>
    <t>ВЛ 0,4 кВ д.Бутаки Шарипова Г.Х.</t>
  </si>
  <si>
    <t>Деревский А.С.</t>
  </si>
  <si>
    <t>ВЛ 0,4 кВ вблизи п.Прудный Шаламов А</t>
  </si>
  <si>
    <t>Шаламов А.Ю.</t>
  </si>
  <si>
    <t>ВЛ-0,4 кВ д.Костыли Фомин Е.В.</t>
  </si>
  <si>
    <t>Фомин Е.В.</t>
  </si>
  <si>
    <t>ВЛ 0,4 кВ  п.Полянный Мажитов Р.К.</t>
  </si>
  <si>
    <t>Мажитов Р.К.</t>
  </si>
  <si>
    <t>ВЛ-0,4 кВ д.Султаева Горячев А.Н.</t>
  </si>
  <si>
    <t>Горячев А.Н.</t>
  </si>
  <si>
    <t>ВЛ-0,4 кВ д.Малиновка Гринчий Д.Е.</t>
  </si>
  <si>
    <t>Гринчий Д.Е.</t>
  </si>
  <si>
    <t>ВЛ-0,4 кВ вблизи п.Трубный Тимофеев</t>
  </si>
  <si>
    <t>Тимофеев С.А.</t>
  </si>
  <si>
    <t>ВЛ-0,4 кВ д.Мамаева Талалыкин Е.С.</t>
  </si>
  <si>
    <t>Талалыкин Е.С.</t>
  </si>
  <si>
    <t>ВЛ-0,4 кВ д.Осиновка Нестеров И.А.</t>
  </si>
  <si>
    <t>ВЛ-0,4 кВ п.Трубный Андреев Е.Ю.</t>
  </si>
  <si>
    <t>Андреев Е.Ю.</t>
  </si>
  <si>
    <t>ВЛ 0,4 кВ с.Кременкуль Власова И.Н.</t>
  </si>
  <si>
    <t>Власова И.Н.</t>
  </si>
  <si>
    <t>ВЛ-0,4 кВ п.Красное Поле Веретеннико</t>
  </si>
  <si>
    <t>Веретенников А.А.</t>
  </si>
  <si>
    <t>ВЛ-0,4 кВ  вблизи п.Трубный Росляков</t>
  </si>
  <si>
    <t>Рослякова У.Н.</t>
  </si>
  <si>
    <t>ВЛ 0,4 кВ д.Бутаки Синкевич Е.А.</t>
  </si>
  <si>
    <t>Синкевич Е.А.</t>
  </si>
  <si>
    <t>ВЛ-0,4 кВ с.Б.Харлуши Лаптев В.С.</t>
  </si>
  <si>
    <t>Головин О.А.</t>
  </si>
  <si>
    <t>ВЛ-0,4 кВ д.Малиновка Телицын М.В.</t>
  </si>
  <si>
    <t>Телицын М.В.</t>
  </si>
  <si>
    <t>ВЛ 0,4 кВ п.Полетаево Игошин А.Л.</t>
  </si>
  <si>
    <t>Игошин А.Л.</t>
  </si>
  <si>
    <t>ВЛ-0,4 кВ д.Султаева Маргацкая О.Ю.</t>
  </si>
  <si>
    <t>Маргацкая О.Ю., Иванова Л.В.</t>
  </si>
  <si>
    <t>ВЛ-0,4 кВ п.Томинский Блохина Е.Е.</t>
  </si>
  <si>
    <t>Блохина Е.Е.</t>
  </si>
  <si>
    <t>ВЛ 0,4 кВ п.Полетаево Баймухаметова</t>
  </si>
  <si>
    <t>Баймухаметова Р.М.</t>
  </si>
  <si>
    <t>ВЛ 0,4 кВ д.Новое Поле Шумак  И.А.</t>
  </si>
  <si>
    <t>Шумак И.А.</t>
  </si>
  <si>
    <t>ВЛ 0,4 кВ д.Этимганова Халиуллин Э.С</t>
  </si>
  <si>
    <t>Халиуллин Э.С.</t>
  </si>
  <si>
    <t>ВЛ-0,4 кВ д.Моховички Петрушенко А.В</t>
  </si>
  <si>
    <t>Петрушенко А.В.</t>
  </si>
  <si>
    <t>ВЛ-0,4 кВ п.Северный Куракин П.Ю.</t>
  </si>
  <si>
    <t>Куракин П.Ю.</t>
  </si>
  <si>
    <t>ВЛ 0,4 кВ с.Кременкуль Петрова Л.Н.</t>
  </si>
  <si>
    <t>Петрова Л.Н.</t>
  </si>
  <si>
    <t>ВЛ-0,4 кВ вблизи п.Рощино Рязанов Ю.</t>
  </si>
  <si>
    <t>Рязанов Ю.В.</t>
  </si>
  <si>
    <t>ВЛ-0,4 кВ д.Ключи Челинов Б.С.</t>
  </si>
  <si>
    <t>Челинов Б.С.</t>
  </si>
  <si>
    <t>ВЛ-0,4 кВ  п.Трубный Фомин А.В.</t>
  </si>
  <si>
    <t>Фомин А.В.</t>
  </si>
  <si>
    <t>ВЛ-0,4 кВ вблизи п.Саргазы Ахмадуулл</t>
  </si>
  <si>
    <t>Ахмадуллин А.Ф., Ахмадуллина З.М.</t>
  </si>
  <si>
    <t>ВЛ 0,4 кВ д.Султаева Даутова Ф.А.</t>
  </si>
  <si>
    <t>Даутова Ф.А.</t>
  </si>
  <si>
    <t>ВЛ-0,4 кВ п.Теченский Мужагитдинов Р</t>
  </si>
  <si>
    <t>ВЛ-0,4 кВ д.Моховички Найн М.Г.</t>
  </si>
  <si>
    <t>Найн М.Г.</t>
  </si>
  <si>
    <t>ВЛ-0,4 кВ д.Осиновка Иванов Д.В.</t>
  </si>
  <si>
    <t>Иванов Д.В.</t>
  </si>
  <si>
    <t>ВЛ 0,4 кВ п.Есаульский Мухаметчин Ф.</t>
  </si>
  <si>
    <t>Мухаметчин Ф.К.</t>
  </si>
  <si>
    <t>ВЛ-0,4 кВ с.Б.Баландино Гильманов Р.</t>
  </si>
  <si>
    <t>Гильманов Р.Р.</t>
  </si>
  <si>
    <t>ВЛ-0,4 кВ д.Урефты Мещеряков С.Г.</t>
  </si>
  <si>
    <t>Мещеряков С.Г.</t>
  </si>
  <si>
    <t>ВЛ 0,4 кВ с.Вознесенка Золотов С.Г.</t>
  </si>
  <si>
    <t>Золотов С.Г.</t>
  </si>
  <si>
    <t>ВЛ-0,4 кВ  д.Казанцево Широков Д.А.</t>
  </si>
  <si>
    <t>Широков Д.А.</t>
  </si>
  <si>
    <t>ВЛ-0,4 кВ д.Моховички Майсак Н.Н.</t>
  </si>
  <si>
    <t>Майсак Н.Н.</t>
  </si>
  <si>
    <t>ВЛ-0,4 кВ д.Мамаева Гарипова Р.А.</t>
  </si>
  <si>
    <t>Гарипова Р.А.</t>
  </si>
  <si>
    <t>ВЛ-0,4 кВ п.Саргазы Маркеев Д.В.</t>
  </si>
  <si>
    <t>Маркеев Д.В.</t>
  </si>
  <si>
    <t>ВЛ-0,4 кВ п.Смолино Павлова Л.В.</t>
  </si>
  <si>
    <t>ВЛ 0,4 кВ вблизи д.Ключи Малахов Д.А</t>
  </si>
  <si>
    <t>Малахов Д.А.</t>
  </si>
  <si>
    <t>ВЛ-0,4 кВ п.Смолино Морозова Т.С.</t>
  </si>
  <si>
    <t>Морозова Т.С.</t>
  </si>
  <si>
    <t>ВЛ-0,4 кВ п.Есаульский Васильева Г.А</t>
  </si>
  <si>
    <t>Васильева Г.А.</t>
  </si>
  <si>
    <t>ВЛ-0,4 кВ д.Султаево Фахаргалеев С.С</t>
  </si>
  <si>
    <t>Фахаргалеев С.С.</t>
  </si>
  <si>
    <t>ВЛ-0,4 кВ СНТ "Прогресс" Каримова Д.</t>
  </si>
  <si>
    <t>Каримова Д.Т.</t>
  </si>
  <si>
    <t>ВЛ-0,4 кВ п.Высокий Ажахунов Х.Х.</t>
  </si>
  <si>
    <t>Ажахунов Х.Х.</t>
  </si>
  <si>
    <t>ВЛ-0,4 кВ д.Осиновка Рауфов Р.Т.</t>
  </si>
  <si>
    <t>Рауфов Р.Т.</t>
  </si>
  <si>
    <t>ВЛ 0,4 кВ п.Полетаево Достовалова М.</t>
  </si>
  <si>
    <t>Дстовалова М.Н.</t>
  </si>
  <si>
    <t>ВЛ-0,4 кВ п.Садовый Казаринова Н.Ю.</t>
  </si>
  <si>
    <t>Казаринова Н.Ю.</t>
  </si>
  <si>
    <t>ВЛ-0,4 кВ д.Малиновка Кудашева Е.Б.</t>
  </si>
  <si>
    <t>Кудашева Е.Б.</t>
  </si>
  <si>
    <t>Шадрина О.В.</t>
  </si>
  <si>
    <t>ВЛ-0,4 кВ д.Мамаева Останина Е.В.</t>
  </si>
  <si>
    <t>Останина Е.В.</t>
  </si>
  <si>
    <t>ВЛ-0,4 кВ д.Ключи Южаков И.А.</t>
  </si>
  <si>
    <t>Южаков И.А.</t>
  </si>
  <si>
    <t>ВЛ-0,4 кВ  п.Юж-Чел прииск Крылов Н.</t>
  </si>
  <si>
    <t>Жданова И.В.</t>
  </si>
  <si>
    <t>ВЛ-0,4 кВ п.Красное Поле Мавлютов З.</t>
  </si>
  <si>
    <t>Мавлютов З.З.</t>
  </si>
  <si>
    <t>ВЛ-0,4 кВ п.Солнечный Миназитдинов С</t>
  </si>
  <si>
    <t>Миназитдинов С.В.</t>
  </si>
  <si>
    <t>ВЛ-0,4 кВ д.Алишево Галиуллина А.Н.</t>
  </si>
  <si>
    <t>Галиуллина А.Н.</t>
  </si>
  <si>
    <t>ВЛ-0,4 кВ с.Долгодеревенское Малозем</t>
  </si>
  <si>
    <t>Малоземов А.А.</t>
  </si>
  <si>
    <t>ВЛ-0,4 кВ п.Рощино Шумских С.Г.</t>
  </si>
  <si>
    <t>Шумских С.Г.</t>
  </si>
  <si>
    <t>ВЛ-0,4 кВ с.Кайгородово Пастухова Л.</t>
  </si>
  <si>
    <t>Пастухова ЛГ.</t>
  </si>
  <si>
    <t>ВЛ-0,4 кВ д. Шигаево Данилова Н.А.</t>
  </si>
  <si>
    <t>Данилова Н.А.</t>
  </si>
  <si>
    <t>ВЛ 0,4 кВ с.Архангельское Усманова Р</t>
  </si>
  <si>
    <t>Усманова Р.Ж.</t>
  </si>
  <si>
    <t>ВЛ-0,4 кВ д.Медиак Быков Д.В., Ставц</t>
  </si>
  <si>
    <t>Быков Д.В.</t>
  </si>
  <si>
    <t>ВЛ 0,4 кВ  д.Медиак Есемчик А.В.</t>
  </si>
  <si>
    <t>Есемчик А.В.</t>
  </si>
  <si>
    <t>ВЛ-0,4 кВ п.Северный Савицкий А.Г.</t>
  </si>
  <si>
    <t>Муранова Н.Ю.</t>
  </si>
  <si>
    <t>ВЛ 0,4 кВ  вблизи д.Кайгородово Морд</t>
  </si>
  <si>
    <t>Мордвинцев А.В.</t>
  </si>
  <si>
    <t>ВЛ-0,4 кВ д.Осиновка Кабаева Е.Н.</t>
  </si>
  <si>
    <t>Кабаева Е.Н.</t>
  </si>
  <si>
    <t>ВЛ 0,4 кВ  п.Мирный Фукс В.В.</t>
  </si>
  <si>
    <t>Фукс В.В.</t>
  </si>
  <si>
    <t>ВЛ-0,4 кВ д.Костыли Гуляев С.В.</t>
  </si>
  <si>
    <t>Гуляев С.В.</t>
  </si>
  <si>
    <t>ВЛ-0,4 кВ п.Саккулово Коростина Ф.А.</t>
  </si>
  <si>
    <t>Коростина Ф.А.</t>
  </si>
  <si>
    <t>ВЛ-0,4 кВ п.Трубный Шамсутдинова Р.Р</t>
  </si>
  <si>
    <t>Шамсутдинова Р.Р.</t>
  </si>
  <si>
    <t>ВЛ-0,4 кВ п.Трубный Маркарян П.А.</t>
  </si>
  <si>
    <t>ВЛ-0,4 кВ п.Смолино Корнев В.С.</t>
  </si>
  <si>
    <t>Андреев И.С.</t>
  </si>
  <si>
    <t>ВЛ-0,4 кВ д.Медиак Егорова Н.А.</t>
  </si>
  <si>
    <t>Егорова Н.А.</t>
  </si>
  <si>
    <t>ВЛ-0,4 кВ д.Малиновка Калинин Д.М.</t>
  </si>
  <si>
    <t>Калинин Д.М.</t>
  </si>
  <si>
    <t>ВЛ-0,4 кВ п.Трубный Бунядова Н.В.</t>
  </si>
  <si>
    <t>Абдулгазизов Р.Ш.</t>
  </si>
  <si>
    <t>ВЛ-0,4 кВ д.Казанцево Балдин П.П.</t>
  </si>
  <si>
    <t>Балдин П.П.</t>
  </si>
  <si>
    <t>ВЛ-0,4 кВ с.Вознесенка Терентьев А.А</t>
  </si>
  <si>
    <t>Терентьев А.А.</t>
  </si>
  <si>
    <t>ВЛ-0,4 кВ п.Саргазы Ярославцева Н.М.</t>
  </si>
  <si>
    <t>Ярославцева Н.М.</t>
  </si>
  <si>
    <t>ВЛ-0,4 кВ д.Малиновка Галкин Е.Н.</t>
  </si>
  <si>
    <t>Галкин Е.Н.</t>
  </si>
  <si>
    <t>ВЛ-0,4 кВ с.Кременкуль Толстых М.П.</t>
  </si>
  <si>
    <t>Толстых М.П.</t>
  </si>
  <si>
    <t>ВЛ-0,4 кВ д.Б.Баландино Киреева О.А.</t>
  </si>
  <si>
    <t>Киреева О.А.</t>
  </si>
  <si>
    <t>ВЛ-0,4 кВ д.Шимаковка Коломиец С.А.</t>
  </si>
  <si>
    <t>Коломиец С.А.</t>
  </si>
  <si>
    <t>ВЛ-0,4 кВ д.Шигаево Бочкарев А.В.</t>
  </si>
  <si>
    <t>Бочкарев А.В.</t>
  </si>
  <si>
    <t>ВЛ-0,4 кВ п.Полетаево Бутакова Т.А.</t>
  </si>
  <si>
    <t>ВЛ-0,4кВ п.Южно-Челябинский Прииск Т</t>
  </si>
  <si>
    <t>Трухина В.А.</t>
  </si>
  <si>
    <t>ВЛ-0,4 кВ д.Мамаева Гусева Д.Г.</t>
  </si>
  <si>
    <t>Гусева Д.Г.</t>
  </si>
  <si>
    <t>Аминова Н.Ш.</t>
  </si>
  <si>
    <t>ВЛ-0,4 кВ д.Альмеева Дворный А.В.</t>
  </si>
  <si>
    <t>Дворный А.В.</t>
  </si>
  <si>
    <t>Строительство ВЛ-0,4 кВ, ШУРЭ Сосновского района, д.Ключи</t>
  </si>
  <si>
    <t>Строительство ТП-10/0,4 кВ, ЛЭП-0,4 кВ Сосновского района, д.Заварухино</t>
  </si>
  <si>
    <t>Шаймарданова В.Т.</t>
  </si>
  <si>
    <t>Строительство ТП-1888, Челябинская область,Сосновский район, с.Долгодеревенское</t>
  </si>
  <si>
    <t>Нагаев А.А.</t>
  </si>
  <si>
    <t>Строительство ВЛ-10 кВ от  ВЛ-10 кВ №10 от ПС "Баландино", ТП-10/0,4 кВ, ВЛ-0,4 кВ, ШУРЭ, Челябинская область, Сосновский район, вблизи д.Шигаево</t>
  </si>
  <si>
    <t>Абдрахманов А.А.</t>
  </si>
  <si>
    <t>Строительство ВЛ-10 кВ от ВЛ-10 кВ №15 ПС "Бутаки", ТП-10/0,4 кВ, ВЛ-0,4 кВ, Челябинская область, Сосновский район, СНТ "Березка"</t>
  </si>
  <si>
    <t>Строительство ВЛ-10 кВ от ВЛ-10 кВ №11 ПС "Синеглазово", ТП-10/0,4 кВ, ВЛ-0,4 кВ, Челябинская область, Сосновский район, с.Вознесенка</t>
  </si>
  <si>
    <t>Александров А.А.</t>
  </si>
  <si>
    <t>Строительство ВЛ-10 кВ от ВЛ-10 кВ №6 ПС "Заварухино", ТП-10/0,4 кВ, ВЛ-0,4 кВ, Челябинская область, Сосновский район, вблизи п.Рощино</t>
  </si>
  <si>
    <t>Строительство ВЛ-10 кВ от ВЛ-10 кВ №9 ПС "Долгая", ТП-10/0,4 кВ, ВЛ-0,4 кВ, Челябинская область, Сосновский район, п.Мирный</t>
  </si>
  <si>
    <t>Степова В.В.</t>
  </si>
  <si>
    <t>Строительство ВЛ-10 кВ от ВЛ-10 кВ №7 ПС "Бутаки", ТП-10/0,4 кВ, ВЛ-0,4 кВ, ШУРЭ, Челябинская область, Сосновский район, д.Осиновка</t>
  </si>
  <si>
    <t>Подивилов В.О.</t>
  </si>
  <si>
    <t>ВЛ-10 кВ №10 ПС "Баландино";  ТП 10/0,4кВ с.Долгодеревенское</t>
  </si>
  <si>
    <t>Строительство ВЛ-10 кВ от  ВЛ-10 кВ №2 от ПС "Кременкуль", ТП-10/0,4 кВ, ВЛ-0,4 кВ,ШУРЭ, Челябинская область, Сосновский район, д.Ключи</t>
  </si>
  <si>
    <t>Абдуллина Л.С.</t>
  </si>
  <si>
    <t>Строительство ВЛ-10 кВ от  ВЛ-10 кВ №22 от ПС "Полевая", ТП-10/0,4 кВ, ВЛ-0,4 кВ, ШУРЭ, Челябинская область, Сосновский район, вблизи п.Прудный</t>
  </si>
  <si>
    <t>Строительство ВЛ-10 кВ от  ВЛ-10 кВ №20 от ПС "Харлуши", ТП-10/0,4 кВ, ВЛ-0,4 кВ, ШУРЭ, Челябинская область, Сосновский район, п.Мирный</t>
  </si>
  <si>
    <t>Свиридова Н.Б.</t>
  </si>
  <si>
    <t>Строительство ВЛ-10 кВ от  ВЛ-10 кВ №10 от ПС "Баландино", ТП-10/0,4 кВ, ВЛ-0,4 кВ, ШУРЭ, Челябинская область, Сосновский район, с.Долгодеревенское</t>
  </si>
  <si>
    <t>Харисов С.А.</t>
  </si>
  <si>
    <t>Сандалов Д.В.</t>
  </si>
  <si>
    <t>Строительство ВЛ-10 кВ от  ВЛ-10 кВ №10 от ПС "Баландино", ТП-10/0,4 кВ, ВЛ-0,4 кВ, ШУРЭ, Челябинская область, Сосновский район, д.Шигаево</t>
  </si>
  <si>
    <t>Максимова Н.С.</t>
  </si>
  <si>
    <t>Строительство ВЛ-10 кВ от  ВЛ-10 кВ №17 от ПС "Харлуши", ТП-10/0,4 кВ, ВЛ-0,4 кВ, ШУРЭ, Челябинская область, Сосновский район, д.Альмеева</t>
  </si>
  <si>
    <t>Пономарев О.А.</t>
  </si>
  <si>
    <t>ВЛ-10 кВ №1 от ПС "Долгая"; ВЛ 0,4 кВ с.Долгодеревенское Сычугова</t>
  </si>
  <si>
    <t>Сычугова Т.В.</t>
  </si>
  <si>
    <t>Строительство ВЛ-10 кВ от  ВЛ-10 кВ №3 от ПС "Томино", ТП-10/0,4 кВ, ВЛ-0,4 кВ, ШУРЭ, Челябинская область, Сосновский район, вблизи п.Томино</t>
  </si>
  <si>
    <t>Протченко Т.А.</t>
  </si>
  <si>
    <t>Строительство ВЛ-6 кВ от  ВЛ-6 кВ №6 от ПС "Полетаево-тяга", ТП-6/0,4 кВ, ВЛ-0,4 кВ, ШУРЭ, Челябинская область, Сосновский район, п.Новотроицкий</t>
  </si>
  <si>
    <t>Паньков П.Э.</t>
  </si>
  <si>
    <t xml:space="preserve">Строительство ВЛ-10 кВ от  ВЛ-10 кВ №7 от ПС "Бутаки", ТП-10/0,4 кВ, ВЛ-0,4 кВ, ШУРЭ, Челябинская область, Сосновский район, д.Осиновка </t>
  </si>
  <si>
    <t>Максимов П.П.</t>
  </si>
  <si>
    <t>ВЛ-10 кВ №9 от ПС "Муслюмово"; ВЛ 0,4 кВ д.Шимаковка Романовская</t>
  </si>
  <si>
    <t>Романовская Л.Н.</t>
  </si>
  <si>
    <t>Строительство ВЛ-10 кВ от  ВЛ-10 кВ №2  от ПС "Кременкуль", ТП-10/0,4 кВ, ВЛ-0,4 кВ, ШУРЭ, Челябинская область, Сосновский район, вблизи д.Медиак</t>
  </si>
  <si>
    <t>Холявко М.В.</t>
  </si>
  <si>
    <t>Строительство ВЛ-10 кВ от  ВЛ-10 кВ №10  от ПС "Заварухино", ТП-10/0,4 кВ, ВЛ-0,4 кВ, ШУРЭ, Челябинская область, Сосновский район, п.Рощино</t>
  </si>
  <si>
    <t>Быкова Т.П.</t>
  </si>
  <si>
    <t>Строительство ВЛ-10 кВ от  ВЛ-10 кВ №17 от ПС "Харлуши", ТП-10/0,4 кВ, ВЛ-0,4 кВ, ШУРЭ, Челябинская область, Сосновский район, д.Мамаево</t>
  </si>
  <si>
    <t>Бердыкаева А.А.</t>
  </si>
  <si>
    <t>ЛЭП 0,4кВ с.Б.Баландино</t>
  </si>
  <si>
    <t>Строительство  ШУРЭ, Челябинская область, Сосновский район,д.Касарги</t>
  </si>
  <si>
    <t>Волков А.И.</t>
  </si>
  <si>
    <t>6130547-3</t>
  </si>
  <si>
    <t>Барыгин А.Н.</t>
  </si>
  <si>
    <t xml:space="preserve"> Строительство ЛЭП-0,4 кВ, Челябинская область, Сосновский район, п.Новый Кременкуль</t>
  </si>
  <si>
    <t>Бабенко Л.П.</t>
  </si>
  <si>
    <t>Строительство ЛЭП-0,4 кВ от ТП-121, Челябинская область, Сосновский район, п.Мирный</t>
  </si>
  <si>
    <t>ООО "Жил-Сервис"</t>
  </si>
  <si>
    <t>Волков М.С.Нет связи с заявителем</t>
  </si>
  <si>
    <t>Исаканова А.О.</t>
  </si>
  <si>
    <t>Строительство ЛЭП-0,4 кВ, Челябинская область, Сосновский район, жилая застройка Вавиловец</t>
  </si>
  <si>
    <t>Бережных А.В.</t>
  </si>
  <si>
    <t>Строительство ЛЭП-0,4 кВ от ТП-178, Челябинская область, Сосновский район, вблизи с.Кременкуль</t>
  </si>
  <si>
    <t>Альмухаметова К.В.Кожевников Э.А.</t>
  </si>
  <si>
    <t>Строительство ЛЭП-0,4 кВ, ШУРЭ, Челябинская область, Сосновский район, с.Долгодеревенское, северный микрорайон, 10 ряд, уч. 5-6</t>
  </si>
  <si>
    <t>Строительство ЛЭП-0,4 кВ от ТП-1210, Сосновский район, с.Кременкуль (Певнев И.Н.)</t>
  </si>
  <si>
    <t>Певнев И.Н.</t>
  </si>
  <si>
    <t>Строительство ЛЭП-0,4 кВ, ШУРЭ, Сосновский район, с.Кременкуль</t>
  </si>
  <si>
    <t>Ахмадеев Д.З.Ахмадеева А.Ю.</t>
  </si>
  <si>
    <t>Шелехова Л.А.</t>
  </si>
  <si>
    <t>Шакиров В.Р.</t>
  </si>
  <si>
    <t>Оксузян С.А.Шагбанова В.Р.</t>
  </si>
  <si>
    <t xml:space="preserve"> Строительство ЛЭП-0,4 кВ, Челябинская область, Сосновский район, п.Красное Поле</t>
  </si>
  <si>
    <t>Кожевников А.В.</t>
  </si>
  <si>
    <t>ЛЭП 0,4 кВ вблизи Саргазы Анфал</t>
  </si>
  <si>
    <t>Строительство ЛЭП-0,4 кВ, ШУРЭ, Сосновский район, д.Малиновка</t>
  </si>
  <si>
    <t>Строительство ЛЭП-0,4 кВ, ШУРЭ, Челябинская область, Сосновский район, с.Влзнесенка</t>
  </si>
  <si>
    <t>Уваров И.В.</t>
  </si>
  <si>
    <t>Степанишин Н.С.</t>
  </si>
  <si>
    <t>Строительство ЛЭП-0,4 кВ, ШУРЭ, Челябинская область, Сосновский район, жилая застройка "Интернационалист"</t>
  </si>
  <si>
    <t>Веккесер В.Г.</t>
  </si>
  <si>
    <t>Юрин Д.С.,Юрина Е.Г.</t>
  </si>
  <si>
    <t>Строительство ЛЭП-0,4 кВ, ШУРЭ, Сосновский район, п.Красное Поле</t>
  </si>
  <si>
    <t>6131372-1</t>
  </si>
  <si>
    <t>Ременная О.М.</t>
  </si>
  <si>
    <t>Соколова М.Г.</t>
  </si>
  <si>
    <t>31287, 30682</t>
  </si>
  <si>
    <t>Строительство ЛЭП-0,4 кВ, ШУРЭ, Сосновский район, п.Интернационалист</t>
  </si>
  <si>
    <t>Гусева А.В.</t>
  </si>
  <si>
    <t>6131371-1</t>
  </si>
  <si>
    <t>Кузнецова О.Н.</t>
  </si>
  <si>
    <t>Минеев А.Н.</t>
  </si>
  <si>
    <t>Привалов В.Г.</t>
  </si>
  <si>
    <t>Сергеев Виктор Николаевич</t>
  </si>
  <si>
    <t>6131013-1</t>
  </si>
  <si>
    <t>Кузьмищева В.И.,Кузьмищева О.Н.</t>
  </si>
  <si>
    <t>6131967-1</t>
  </si>
  <si>
    <t>Строительство  ВЛ-0,4 кВ, ШУРЭ, Челябинская область, Сосновский район, п.Западный</t>
  </si>
  <si>
    <t>Гребенюк Л.Е.</t>
  </si>
  <si>
    <t>6131946-1</t>
  </si>
  <si>
    <t>ВЛ 0,4 кВ д. Таловка(Подшибякин)</t>
  </si>
  <si>
    <t>Строительство ЛЭП-0,4 кВ, Челябинская область, Сосновский район, д.Ключевка</t>
  </si>
  <si>
    <t>Морозова А.Н.</t>
  </si>
  <si>
    <t>ВЛ 0,4 кВ д.Осиновка(Рогозин)</t>
  </si>
  <si>
    <t>ЛЭП 0,4 кВ п.Саккулово Хажеев</t>
  </si>
  <si>
    <t>Хажеев Р.Ф.</t>
  </si>
  <si>
    <t>ЛЭП 0,4 кВ д.Урефты Черепанов</t>
  </si>
  <si>
    <t>Строительство ВЛ-0,4 кВ, Челябинская область, Сосновский район, вблизи д.Алишева</t>
  </si>
  <si>
    <t>ВЛ 0,4 кВ с.Вознесенка Картыш</t>
  </si>
  <si>
    <t>Картышова О.В.</t>
  </si>
  <si>
    <t>Строительство ВЛ-0,4 кВ, Челябинская область, Сосновский район, п.Саргазы, ул.Мира, д. №3</t>
  </si>
  <si>
    <t>Сальникова В.Н.</t>
  </si>
  <si>
    <t xml:space="preserve">Строительство ВЛ-0,4 кВ, Челябинская область, Сосновский район, вблизи п.Томинский </t>
  </si>
  <si>
    <t>Шаповалов А.В.</t>
  </si>
  <si>
    <t>ВЛ 0,4 кВ вблизи СНТ "Мысы"Селезн</t>
  </si>
  <si>
    <t>Строительство ВЛ-0,4 кВ, Челябинская область, Сосновский раон, д.Малиновка</t>
  </si>
  <si>
    <t>Каленов А.В.</t>
  </si>
  <si>
    <t>6132378-1</t>
  </si>
  <si>
    <t>ВЛ-0,4 кВ д.Малиновка Плеханов; ВЛ-10 кВ №7 ПС "Бутаки" Плеханов; ТП-10/0,4 кВ д.Малиновка Плеханов</t>
  </si>
  <si>
    <t>Мокина Е.П.</t>
  </si>
  <si>
    <t>Строительство ВЛ-0,4 кВ, Челябинская область, Сосновский район, с.Б.Баландино</t>
  </si>
  <si>
    <t>ВЛ 0,4 кВ п.Красное Поле Мотырева</t>
  </si>
  <si>
    <t>6132485-14</t>
  </si>
  <si>
    <t>6132489-1</t>
  </si>
  <si>
    <t>Алексахин И.Ю.</t>
  </si>
  <si>
    <t>Заварухин С.А.</t>
  </si>
  <si>
    <t>Горобец Т.С.</t>
  </si>
  <si>
    <t>Мужагитдинова Т.Х. (бывш. Мужагитдинов Р.С.)</t>
  </si>
  <si>
    <t>6132612-1</t>
  </si>
  <si>
    <t xml:space="preserve">Строительство ВЛ-0,4 кВ, Челябинская область, Сосновский район, д.Малиновка </t>
  </si>
  <si>
    <t>Строительство ВЛ-0,4 кВ, Челябинская область, Сосновский район. П.Есаульский</t>
  </si>
  <si>
    <t>Нигматуллин Ж.К.</t>
  </si>
  <si>
    <t>Строительство ВЛ-0,4 кВ, Челябинская область, Сосновский район, возле д.Казанцево</t>
  </si>
  <si>
    <t>Строительство  ВЛ-0,4 кВ, Челябинская область,Сосновский район, д.Заварухино</t>
  </si>
  <si>
    <t>Строительство ВЛ-0,4 кВ, Челябинская область, Сосновский район, д.Малиновка, квартал ИЖС "Полет", участок по генплану №4, №7</t>
  </si>
  <si>
    <t>Строительство  ВЛ-0,4 кВ, Челябинская область, Сосновский район, п.Садовый</t>
  </si>
  <si>
    <t>Митус М.В.</t>
  </si>
  <si>
    <t>ВЛ 0,4 кВ п.Саргазы Клавдеева</t>
  </si>
  <si>
    <t>Строительство ВЛ-0,4 кВ, Челябинская область, Сосновский район, вблизи д.Таловка</t>
  </si>
  <si>
    <t>Строительство ВЛ-0,4 кВ, Челябинская область, Сосновский район, вблизи с.Б.Харлуши, участок № 61-8</t>
  </si>
  <si>
    <t>Козаченко В.А.Фомин В.Н.</t>
  </si>
  <si>
    <t>Строительство  ВЛ-0,4 кВ, Челябинская область, Сосновский район, п.Саргазы</t>
  </si>
  <si>
    <t>Клавдеев В.Б.</t>
  </si>
  <si>
    <t>ВЛ 0,4 кВ д.Малиновка Пожидаев</t>
  </si>
  <si>
    <t>Строительство ВЛ-0,4 кВ, Челябинская область, Сосновский район, д.Малиновка, ПО "Полет"</t>
  </si>
  <si>
    <t>Строительство  ВЛ-0,4 кВ, Челябинская область,Сосновский район, с.Дологодеревенское</t>
  </si>
  <si>
    <t>Строительство  ВЛ-0,4 кВ, Челябинская область,Сосновский район, д.Таловка</t>
  </si>
  <si>
    <t>Строительство ВЛ-0,4 кВ, ШУРЭ, Челябинская область, Сосновский район, д.Таловка</t>
  </si>
  <si>
    <t>Шумихин И.В.</t>
  </si>
  <si>
    <t>Матисова Л.В.</t>
  </si>
  <si>
    <t>Строительство  ВЛ-0,4 кВ, Челябинская область,Сосновский район, п.Западный</t>
  </si>
  <si>
    <t>Грабович Г.С.</t>
  </si>
  <si>
    <t>Строительство  ВЛ-0,4 кВ, Челябинская область,Сосновский район, д.Султаева</t>
  </si>
  <si>
    <t>Дмитриенко В.В.</t>
  </si>
  <si>
    <t>6132825-1</t>
  </si>
  <si>
    <t>ВЛ 0,4 кВ п.Есаульский Козлова</t>
  </si>
  <si>
    <t>Козлова Е.П.</t>
  </si>
  <si>
    <t>Гусев А.В.</t>
  </si>
  <si>
    <t>Строительство  ВЛ-0,4 кВ, Челябинская область,Сосновский район, п.Чипышево</t>
  </si>
  <si>
    <t>Мурин И.И</t>
  </si>
  <si>
    <t>Строительство  ВЛ-0,4 кВ, Челябинская область, Сосновский район, д.Большое Таскино</t>
  </si>
  <si>
    <t>Строительство  ВЛ-0,4 кВ, Челябинская область,Сосновский район, д.Малиновка</t>
  </si>
  <si>
    <t>ВЛ 0,4 кВ п.Новотроицкий Гисыч</t>
  </si>
  <si>
    <t>Гисыч Н.Г.</t>
  </si>
  <si>
    <t>Строительство  ВЛ-0,4 кВ, Челябинская область,Сосновский район,п.Красное Поле</t>
  </si>
  <si>
    <t>ВЛ 0,4 кВ п.Прудный Завьялова</t>
  </si>
  <si>
    <t>Строительство  ВЛ-0,4 кВ, ШУРЭ, Челябинская область, Сосновский район, д.Ужевка</t>
  </si>
  <si>
    <t>Строительство  ВЛ-0,4 кВ, ШУРЭ, Челябинская область, Сосновский район, вблизи д.Алишева</t>
  </si>
  <si>
    <t>Гарипова Н.Р.</t>
  </si>
  <si>
    <t>Строительство  ВЛ-0,4 кВ, ШУРЭ, Челябинская область,Сосновский район, п.Прудный</t>
  </si>
  <si>
    <t>Шарифов И.Д.</t>
  </si>
  <si>
    <t>Александричев Д.М.</t>
  </si>
  <si>
    <t>Строительство ВЛ-10 кВ от ВЛ-10 кВ №6 ПС "Харлуши", ТП-10/0,4 кВ, ВЛ-0,4 кВ, ШУРЭ, Челябинская область, Сосновский район, п.Трубный</t>
  </si>
  <si>
    <t>Мустякимова Т.П</t>
  </si>
  <si>
    <t>Строительство  ВЛ-0,4 кВ,ШУРЭ, Челябинская область, Сосновский район, д.Моховички</t>
  </si>
  <si>
    <t>Строительство  ВЛ-0,4 кВ, Челябинская область,Сосновский район, п.Северный</t>
  </si>
  <si>
    <t>Родионов С.Д.</t>
  </si>
  <si>
    <t>ВЛ 0,4 кВ п.Трубный Попов</t>
  </si>
  <si>
    <t>Строительство ВЛ-0,4 кВ, ШУРЭ, Челябинская область, Сосновский район, д. Заварухино (Шутов С.В.)</t>
  </si>
  <si>
    <t>Шутов С.В.</t>
  </si>
  <si>
    <t>Мазнев Е.К.</t>
  </si>
  <si>
    <t>Гусева М.Н. (бывш. Дергалева С.В.)</t>
  </si>
  <si>
    <t>Строительство  ВЛ-0,4 кВ, ШУРЭ, Челябинская область, Сосновский район, д.Трифонова</t>
  </si>
  <si>
    <t>Смолин М.А. (бывш.Конев М.М.)</t>
  </si>
  <si>
    <t>Рычкова А.И.</t>
  </si>
  <si>
    <t>Строительство  ВЛ-0,4 кВ, ШУРЭ, Челябинская область,Сосновский район, п.Северный</t>
  </si>
  <si>
    <t>Порохина Г.П,</t>
  </si>
  <si>
    <t>6133213-2</t>
  </si>
  <si>
    <t>6133214-1</t>
  </si>
  <si>
    <t>ВЛ 0,4 кВ д.Ключи Хасанов</t>
  </si>
  <si>
    <t>Хасанов Т.В., Хасанов А.В.</t>
  </si>
  <si>
    <t>6143295-1</t>
  </si>
  <si>
    <t>Строительство  ВЛ-0,4 кВ,ШУРЭ, Челябинская область, Сосновский район, д.Бутаки</t>
  </si>
  <si>
    <t>Строительство  ВЛ-0,4 кВ,ШУРЭ, Челябинская область,Сосновский район, д.Малиновка</t>
  </si>
  <si>
    <t>Зайцев В.И.</t>
  </si>
  <si>
    <t>Строительство ВЛ-0,4 кВ,ШУРЭ, Челябинская область, Сосновский район, п.Моховички</t>
  </si>
  <si>
    <t>Воронин А.С., Воронин А.А., Воронин С.С.</t>
  </si>
  <si>
    <t>Котовщикова И.Г.</t>
  </si>
  <si>
    <t>Хабиров Д.Б.</t>
  </si>
  <si>
    <t>Богдашкин Е.М.</t>
  </si>
  <si>
    <t>ВЛ 0,4 кВ с.Большие Харлуши Мага</t>
  </si>
  <si>
    <t>Гордеев С.А.</t>
  </si>
  <si>
    <t>Строительство  ВЛ-0,4 кВ, ШУРЭ, Челябинская область, Сосновский район, д.Ключевка</t>
  </si>
  <si>
    <t>Строительство  ВЛ-0,4 кВ, ШУРЭ, Челябинская область, Сосновский район, вблизи п.Кисегаченский</t>
  </si>
  <si>
    <t>Макаров И.Н.</t>
  </si>
  <si>
    <t>Строительство  ВЛ-0,4 кВ, ШУРЭ, Челябинская область, Сосновский район, вблизи д.Ключевка</t>
  </si>
  <si>
    <t>Строительство ВЛ-0,4 кВ, Челябинская область, Сосновский район, п. Лазурный</t>
  </si>
  <si>
    <t>Савкин Е.В.</t>
  </si>
  <si>
    <t>Строительство  ВЛ-0,4 кВ, ШУРЭ, Челябинская область, Сосновский район, п.Саккулово</t>
  </si>
  <si>
    <t>Администрация Саккуловского сельского поселения</t>
  </si>
  <si>
    <t>ВЛ 0,4 кВ д.Ключи Валеев</t>
  </si>
  <si>
    <t>Валеев А.Р.</t>
  </si>
  <si>
    <t>Манько А.С.</t>
  </si>
  <si>
    <t>Золотухина Н.В.</t>
  </si>
  <si>
    <t>Вигерич В.В.</t>
  </si>
  <si>
    <t>Умурзакова В.Н.</t>
  </si>
  <si>
    <t>Лобачева Н.М.</t>
  </si>
  <si>
    <t>Строительство  ВЛ-0,4 кВ, ШУРЭ, Челябинская область, Сосновский район, п.Полянный</t>
  </si>
  <si>
    <t>Потапова М.А.</t>
  </si>
  <si>
    <t>ООО "АрсеналПромСервис"</t>
  </si>
  <si>
    <t>Строительство ШУРЭ,  Челябинская область, Сосновский район, с.Кременкуль</t>
  </si>
  <si>
    <t>Чистяков О.А.</t>
  </si>
  <si>
    <t>ВЛ 0,4 кВ д.Ключи (Лукьянов)</t>
  </si>
  <si>
    <t>Строительство ВЛ-10 кВ от ВЛ-10 кВ №24 ПС "Заварухино", ТП-10/0,4 кВ, ВЛ-0,4 кВ, ШУРЭ, Челябинская область, Сосновский район, д.Казанцево</t>
  </si>
  <si>
    <t>Лемтюгин В,А.</t>
  </si>
  <si>
    <t>Строительство  ВЛ-0,4 кВ,  ШУРЭ, Челябинская область, Сосновский район, с.Кременкуль, ул. Новосовхозная,д.19, кв.2</t>
  </si>
  <si>
    <t>Ступина Н.В.</t>
  </si>
  <si>
    <t>Строительство  ВЛ-0,4 кВ, ШУРЭ, Челябинская область, Сосновский район, д.Султаева,  уч.1-61</t>
  </si>
  <si>
    <t>Ахметов С.З.</t>
  </si>
  <si>
    <t>Имангулов Р.Ф,</t>
  </si>
  <si>
    <t>Строительство  ВЛ-0,4 кВ, ШУРЭ, Челябинская область, Сосновский район, п.Трубный, ул. Садовая, участок б/н</t>
  </si>
  <si>
    <t>Степанов Е.А.</t>
  </si>
  <si>
    <t>Строительство  ВЛ-0,4 кВ,  ШУРЭ, Челябинская область, Сосновский район, д.Большое Таскино</t>
  </si>
  <si>
    <t>Гафарова Д.М.</t>
  </si>
  <si>
    <t>Самохвалова И.Ю.</t>
  </si>
  <si>
    <t>Верт А.А.</t>
  </si>
  <si>
    <t>6143835
31217</t>
  </si>
  <si>
    <t>Галиуллина С.А.</t>
  </si>
  <si>
    <t>614385230933, 3146831738, 3193331945, 0023430933, 31738</t>
  </si>
  <si>
    <t>Уразаева Е.Г.</t>
  </si>
  <si>
    <t>6143855
31362</t>
  </si>
  <si>
    <t>Строительство  ВЛ-0,4 кВ,ШУРЭ, Челябинская область, Сосновский район, п.Смолино</t>
  </si>
  <si>
    <t>Фатеева О.А.</t>
  </si>
  <si>
    <t>614384131777, 3186032635, 3271532742</t>
  </si>
  <si>
    <t>Калинина С.В.Похлебин В.П.</t>
  </si>
  <si>
    <t>Семкин Д.Г.</t>
  </si>
  <si>
    <t>Строительство  ВЛ-0,4 кВ,ШУРЭ, Челябинская область, Сосновский район, п.Сагаусты</t>
  </si>
  <si>
    <t>Стокоз А.К.</t>
  </si>
  <si>
    <t>Строительство  ШУРЭ, Челябинская область, Сосновский район, д.Трифоново</t>
  </si>
  <si>
    <t>Канафина Л.Т.</t>
  </si>
  <si>
    <t>Гергерт Ю.А.</t>
  </si>
  <si>
    <t>Ишмухаметовы Д.Р., Ишмухаметов Р.Н., Ишмухаметова Г.Г.</t>
  </si>
  <si>
    <t>Бикбулатова З.Д.</t>
  </si>
  <si>
    <t>Садыкова Ю.Б.</t>
  </si>
  <si>
    <t>Щетинин И.А.</t>
  </si>
  <si>
    <t>Строительство ВЛ-0,4 кВ, ШУРЭ, Челябинская область, Сосновский район, п.Нагорный</t>
  </si>
  <si>
    <t>Кроненбергер Е.В.</t>
  </si>
  <si>
    <t>Вещиков Д.В.</t>
  </si>
  <si>
    <t>Осипов В.С.,Осипова И.В., Осипов М.В,,Осипов  Е.В., Осипов С.В.</t>
  </si>
  <si>
    <t>Чазова Е.В.</t>
  </si>
  <si>
    <t>Нусс В.С.</t>
  </si>
  <si>
    <t>Абдулин А.З.</t>
  </si>
  <si>
    <t>Складановский О.Н.</t>
  </si>
  <si>
    <t>ВЛ-0,4 кВ с.Кайгородово Романенко</t>
  </si>
  <si>
    <t>Романенко Д.В.</t>
  </si>
  <si>
    <t>Кузнецов А.А.</t>
  </si>
  <si>
    <t>Смолина И.В.</t>
  </si>
  <si>
    <t>Коваленко М.Л.</t>
  </si>
  <si>
    <t>Тропина Н.А.</t>
  </si>
  <si>
    <t>Переходюк Ю.В.</t>
  </si>
  <si>
    <t>Попов Ю.Л.</t>
  </si>
  <si>
    <t>Баширов О.Б.</t>
  </si>
  <si>
    <t>Кравец Е.А.</t>
  </si>
  <si>
    <t>Строительство ВЛ-0,4 кВ, ШУРЭ, Челябинская область, Сосновский район,с.Большое Баландино</t>
  </si>
  <si>
    <t>Прыткова О.Н.</t>
  </si>
  <si>
    <t>Тимеркаева В.А.</t>
  </si>
  <si>
    <t>Бутнов В.Н.</t>
  </si>
  <si>
    <t>Терентьев В.В., Александрова Т.Н.</t>
  </si>
  <si>
    <t>Багина О.Н.</t>
  </si>
  <si>
    <t>Нурмухаметов Р.А.</t>
  </si>
  <si>
    <t>Зырянов А.А.</t>
  </si>
  <si>
    <t>ВЛ-0,4 кВ п.Северный Зырянов А.А.</t>
  </si>
  <si>
    <t>Еремина Н.М.</t>
  </si>
  <si>
    <t>Строительство ВЛ-0,4 кВ, ШУРЭ, Челябинская область, Сосновский район, вблизи д.Алишево</t>
  </si>
  <si>
    <t>Ялалетдинова А.С.</t>
  </si>
  <si>
    <t>Непко Т.Ю.</t>
  </si>
  <si>
    <t>Семенов А.А.</t>
  </si>
  <si>
    <t>6144236
30767, 30944
32666</t>
  </si>
  <si>
    <t>Патраков Ю.С</t>
  </si>
  <si>
    <t>Пузач О.А.</t>
  </si>
  <si>
    <t>Орлов С.В.</t>
  </si>
  <si>
    <t>Строительство ШУРЭ, Челябинская область, Сосновский район,д.Таловка</t>
  </si>
  <si>
    <t>Палкин К.С.</t>
  </si>
  <si>
    <t>ВЛ-0,4 кВ д.Ключи Кувалдин В.М.</t>
  </si>
  <si>
    <t>Кувалдин В.М.</t>
  </si>
  <si>
    <t>Горшков В.В.</t>
  </si>
  <si>
    <t>МОУ Кременкульская СОШ</t>
  </si>
  <si>
    <t>Саидходжаев Б.Р.</t>
  </si>
  <si>
    <t>Фурсов В.И.</t>
  </si>
  <si>
    <t xml:space="preserve">Строительство ВЛ-0,4 кВ, ШУРЭ, Челябинская область, Сосновский район, </t>
  </si>
  <si>
    <t>Кочеткова Т.Г.</t>
  </si>
  <si>
    <t>ВЛ-0,4 кВ  д.Шигаево</t>
  </si>
  <si>
    <t>Баймухаметова А.Р.</t>
  </si>
  <si>
    <t>Вележанин Ю.В.</t>
  </si>
  <si>
    <t>Трофимова У.Б.</t>
  </si>
  <si>
    <t>Матюнин В.Г. (бывш. Котышева А.В.)</t>
  </si>
  <si>
    <t>ВЛ 0,4кВ; ТП-10/0,4кВ вблизи п.Трубный Андреева</t>
  </si>
  <si>
    <t>Андреева Ю.А.</t>
  </si>
  <si>
    <t>Свистунков В.Е.</t>
  </si>
  <si>
    <t>Стеценко В.Е.</t>
  </si>
  <si>
    <t>ВЛ 0,4 кВ д.Мамаева Хайруллин Д.Р</t>
  </si>
  <si>
    <t>Строительство ВЛ-0,4 кВ, ШУРЭ, Челябинская область, Сосновский район, с.Б.Харлуши</t>
  </si>
  <si>
    <t>Степанов Ю.С.</t>
  </si>
  <si>
    <t>Шафеев Р.Я.</t>
  </si>
  <si>
    <t>ВЛ-0,4 кВ п.Красное Поле Новоселова</t>
  </si>
  <si>
    <t>Новоселова В.А.</t>
  </si>
  <si>
    <t>Строительство ВЛ-0,4 кВ, ШУРЭ, Челябинская область, Сосновский район, СНТ "Лесное"</t>
  </si>
  <si>
    <t>Попов М.И.</t>
  </si>
  <si>
    <t>Потапкин А.Н.</t>
  </si>
  <si>
    <t>Мусин Р.М.</t>
  </si>
  <si>
    <t>Достовалов Б.В.</t>
  </si>
  <si>
    <t>Маслова Е.А.</t>
  </si>
  <si>
    <t>Парфенов Д.И.</t>
  </si>
  <si>
    <t>6144454
31404</t>
  </si>
  <si>
    <t>Строительство ВЛ-0,4 кВ, ШУРЭ, Челябинская область, Сосновский район, ж.з. Вавиловец-2</t>
  </si>
  <si>
    <t>Понякина Н.В.</t>
  </si>
  <si>
    <t>Борисова Е.Ю.</t>
  </si>
  <si>
    <t>Шанель В.В.</t>
  </si>
  <si>
    <t>Стенников А.А.</t>
  </si>
  <si>
    <t>ВЛ 0,4 кВ с. Кайгородово Маслий</t>
  </si>
  <si>
    <t>Маслий И.Я.</t>
  </si>
  <si>
    <t>Голькова А.Г.</t>
  </si>
  <si>
    <t>Кутлиев С.Ф.</t>
  </si>
  <si>
    <t>ВЛ 0,4 кВ  вб.п.Томино  Протченко</t>
  </si>
  <si>
    <t>ВЛ-0,4 кВ с.Вознесенка Маслак Е.Н.</t>
  </si>
  <si>
    <t xml:space="preserve">Маслак Е.Н. </t>
  </si>
  <si>
    <t>Зарипов В.М.</t>
  </si>
  <si>
    <t>Строительство ВЛ-0,4 кВ, ШУРЭ, Челябинская область, Сосновский район, СНТ "Березка"</t>
  </si>
  <si>
    <t>Елькина М.П.</t>
  </si>
  <si>
    <t>Черепанов В.М.</t>
  </si>
  <si>
    <t>Балакин А.И.</t>
  </si>
  <si>
    <t>ВЛ-0,4 кВ п.Трубный Кот М.Ж.</t>
  </si>
  <si>
    <t>Кот М.Ж.</t>
  </si>
  <si>
    <t>Киприянов А.Г.</t>
  </si>
  <si>
    <t>Бородулин Н.Н.</t>
  </si>
  <si>
    <t>Строительство ВЛ-0,4 кВ, ШУРЭ, Челябинская область, Сосновский район, п.Трубный,  участок № 781, северная окраина, кад. 74:19:1403002:435</t>
  </si>
  <si>
    <t>Кокотов А.В.</t>
  </si>
  <si>
    <t>Строительство ВЛ-0,4 кВ,  ШУРЭ, Челябинская область, Сосновский район, д.Полетаево-2, учасок б/н, ул. Лесная, 9</t>
  </si>
  <si>
    <t>Корнилов А.В.</t>
  </si>
  <si>
    <t>ВЛ 0,4 кВ вб.д.Медиак Пономаренко</t>
  </si>
  <si>
    <t>Пономаренко С.И.</t>
  </si>
  <si>
    <t>ВЛ 0,4 кВ  АО Кузнецкое Титова Т.С.</t>
  </si>
  <si>
    <t>Балашова М.А.</t>
  </si>
  <si>
    <t>Грибова Г.М.</t>
  </si>
  <si>
    <t>Строительство ВЛ-0,4 кВ, ШУРЭ, Челябинская область, Сосновский район, п.Красное Поле, пер. Строительный, д.№7</t>
  </si>
  <si>
    <t>Сибагатуллин А.А.</t>
  </si>
  <si>
    <t>Юртин А.Е.</t>
  </si>
  <si>
    <t>ВЛ-0,4 кВ д.Моховички Петунин В.Н.</t>
  </si>
  <si>
    <t>Петунин В.Н.</t>
  </si>
  <si>
    <t>Шаяхметов Р.Я.</t>
  </si>
  <si>
    <t>Югаева Г.И.</t>
  </si>
  <si>
    <t>Строительство ВЛ-0,4 кВ, ШУРЭ, Челябинская область, Сосновский район, п.Осиновка, уч. 988/989, уч. 988, уч. 989</t>
  </si>
  <si>
    <t>Шумаков Ю.С.</t>
  </si>
  <si>
    <t>Боярчук А.И.</t>
  </si>
  <si>
    <t>Хисматуллин Р.Р.</t>
  </si>
  <si>
    <t>Эйхман И.Г.</t>
  </si>
  <si>
    <t>Климов А.В.</t>
  </si>
  <si>
    <t>ВЛ-0,4 кВ п.ЕсаульскийЗинатуллин А.М</t>
  </si>
  <si>
    <t>Зинатуллин А.М.</t>
  </si>
  <si>
    <t>Строительство ШУРЭ, Челябинская область, Сосновский район, с.Долгодеревенское</t>
  </si>
  <si>
    <t>Сыров В.М.</t>
  </si>
  <si>
    <t>Джаббаров Х.Р.</t>
  </si>
  <si>
    <t>ВЛ-0,4 кВ вблизи д.Ключи Жидков А.М.</t>
  </si>
  <si>
    <t>Жидков А.М.</t>
  </si>
  <si>
    <t>Плотников Е.А.</t>
  </si>
  <si>
    <t>Михайлова И.А.</t>
  </si>
  <si>
    <t>Воронина Л.Д.</t>
  </si>
  <si>
    <t>ВЛ-0,4 кВ п.Трубный Алтухова Г.П.</t>
  </si>
  <si>
    <t>Алтухова Г.П.</t>
  </si>
  <si>
    <t>ВЛ-0,4 кВ с.Долгодеревенское Закиров</t>
  </si>
  <si>
    <t>Закирова Н.А.</t>
  </si>
  <si>
    <t>ВЛ 0,4 кВ д.Султаева Юльмухаметов</t>
  </si>
  <si>
    <t>Леандрова Е.А.</t>
  </si>
  <si>
    <t>ВЛ-0,4 кВ с.Кременкуль Музафарова Н.</t>
  </si>
  <si>
    <t>Музафарова Н.В.</t>
  </si>
  <si>
    <t>Гималтдинов Ж.Г.</t>
  </si>
  <si>
    <t>ВЛ 0,4 кВ д.Полетаево-1 Полякова</t>
  </si>
  <si>
    <t>Полякова Н.М.</t>
  </si>
  <si>
    <t>ВЛ 0,4 п.Рощино Хомченков А.Н.</t>
  </si>
  <si>
    <t>ВЛ-0,4 кВ п.Северный Горбатов А.В</t>
  </si>
  <si>
    <t>Горбатов А.В.</t>
  </si>
  <si>
    <t>ВЛ-0,4 кВ д.Ключи Калмыкова Н.М.</t>
  </si>
  <si>
    <t>Калмыкова Н.М.</t>
  </si>
  <si>
    <t>Строительство ВЛ-0,4 кВ, ШУРЭ, Челябинская область, Сосновский район, вблизи д.Мичурино</t>
  </si>
  <si>
    <t>Соловьева И.А.</t>
  </si>
  <si>
    <t>ВЛ-0,4 кВ с.Архангельское Борков Ю.Л</t>
  </si>
  <si>
    <t>Борков Ю.Л.</t>
  </si>
  <si>
    <t>ВЛ-0,4 кВ  д.Таловка Шумихина М.А.</t>
  </si>
  <si>
    <t>Шумихина М.А.</t>
  </si>
  <si>
    <t>Строительство ВЛ-0,4 кВ, ШУРЭ, Челябинская область, Сосновский район, Краснопольское с.п.</t>
  </si>
  <si>
    <t>Елусина Н.А.</t>
  </si>
  <si>
    <t>ВЛ-0,4 кВ  ПОКС "Прогресс" Глазырин</t>
  </si>
  <si>
    <t>Глазырин А.В.</t>
  </si>
  <si>
    <t>Хакимова Ш.Х.</t>
  </si>
  <si>
    <t>Осинцев Д.О.</t>
  </si>
  <si>
    <t>Исаков В.Н.</t>
  </si>
  <si>
    <t>Нафиков Т.М.</t>
  </si>
  <si>
    <t>Рыбина Р.В.</t>
  </si>
  <si>
    <t>Чахеев А.В.</t>
  </si>
  <si>
    <t>ВЛ-0,4 кВ п.Саккулово Волецкая А.Д.</t>
  </si>
  <si>
    <t>Волецкая А.Д.</t>
  </si>
  <si>
    <t>Жарова Н.В.</t>
  </si>
  <si>
    <t>Ялалов Ш.М. (бывш.Валимуратова Л.С.)</t>
  </si>
  <si>
    <t>Строительство ВЛ-0,4 кВ, ШУРЭ, Челябинская область, Сосновский район, с.Долгодеревенское, ул.Солнечная, б/н</t>
  </si>
  <si>
    <t>Константинов М.М.</t>
  </si>
  <si>
    <t>Нуретдинова Н.В.</t>
  </si>
  <si>
    <t>Небаева И.А.участок попал на территорию кладбища</t>
  </si>
  <si>
    <t>ВЛ 0,4 кВ п.Северный Ершов Д.А.</t>
  </si>
  <si>
    <t>Ершов Д.А.</t>
  </si>
  <si>
    <t>ВЛ-0,4 кВ  д.Ключи Герасименко А.А.</t>
  </si>
  <si>
    <t>Герасименко А.А.</t>
  </si>
  <si>
    <t>Цыганков Д.В.</t>
  </si>
  <si>
    <t>Строительство ВЛ-0,4 кВ, ШУРЭ, Челябинская область, Сосновский район, п.Саккулово, №3:96</t>
  </si>
  <si>
    <t>Рахмангулов Р.Р.</t>
  </si>
  <si>
    <t>ВЛ-0,4 кВ п.Прудный Владимиров К.А.</t>
  </si>
  <si>
    <t>Владимиров К.А.</t>
  </si>
  <si>
    <t>СНТ "Юбилейный" Мысляев В.С.</t>
  </si>
  <si>
    <t>Мысляев В.С.</t>
  </si>
  <si>
    <t>Гранатова З.М.</t>
  </si>
  <si>
    <t>Богомолов К.В.</t>
  </si>
  <si>
    <t>Наурзбаева Р.И.</t>
  </si>
  <si>
    <t>Зиянуров А.Г.</t>
  </si>
  <si>
    <t>Сабиров Э.Ш.</t>
  </si>
  <si>
    <t>Строительство ВЛ-0,4 кВ, ШУРЭ, Челябинская область,Сосновский район, д.Казанцево</t>
  </si>
  <si>
    <t>Климинченко А.И.</t>
  </si>
  <si>
    <t>Строительство ВЛ-0,4 кВ, ШУРЭ, Челябинская область, Сосновский район, с.Туктубево</t>
  </si>
  <si>
    <t>Хайруллины Р.И. ,Ф.З., А.Р., А.Р.</t>
  </si>
  <si>
    <t>Колин А.А.</t>
  </si>
  <si>
    <t>Попкова А.В.</t>
  </si>
  <si>
    <t>Капцова И.Б.</t>
  </si>
  <si>
    <t>Толстихин П.И.</t>
  </si>
  <si>
    <t>Лежнев Г.М.</t>
  </si>
  <si>
    <t>Абдуллин В.З.</t>
  </si>
  <si>
    <t>ВЛ-0,4 кВ д.Полетаево-2 Титов А.В.</t>
  </si>
  <si>
    <t>Титов А.В.</t>
  </si>
  <si>
    <t>Берг А.Ю.</t>
  </si>
  <si>
    <t>ВЛ-0,4 кВ п.Мирный Динмухаметова Г.Г</t>
  </si>
  <si>
    <t>Динмухаметова Г.Г.</t>
  </si>
  <si>
    <t>ВЛ-0,4 кВ с.Вознесенка Заморский С.В</t>
  </si>
  <si>
    <t>Заморкий С.В.</t>
  </si>
  <si>
    <t>Барановская Ю.А.</t>
  </si>
  <si>
    <t>Строительство ВЛ-0,4 кВ, ШУРЭ, Челябинская область, Сосновский район, д.Ключевка</t>
  </si>
  <si>
    <t>Беспалов Д.В.</t>
  </si>
  <si>
    <t>Строительство ВЛ-0,4 кВ, ШУРЭ, Челябинская область,Сосновский район, д.Мамаева</t>
  </si>
  <si>
    <t>Мулюков Ф.Т.</t>
  </si>
  <si>
    <t>Строительство ВЛ-0,4 кВ, ШУРЭ, Челябинская область,Сосновский район, п.Саргазы</t>
  </si>
  <si>
    <t>Охапкин А.В.</t>
  </si>
  <si>
    <t>Жидков И.А.</t>
  </si>
  <si>
    <t>Строительство ВЛ-0,4 кВ, ШУРЭ, Челябинская область,Сосновский район, с.Вознесенка</t>
  </si>
  <si>
    <t>Грибанов Н.В.</t>
  </si>
  <si>
    <t>ВЛ-0,4 кВ с.Большое Баландино Горшко</t>
  </si>
  <si>
    <t>Горшкова В.Г.</t>
  </si>
  <si>
    <t>ВЛ-0,4 кВ д.Касарги Кривцова Г.П.</t>
  </si>
  <si>
    <t>Кривцова Г.П.</t>
  </si>
  <si>
    <t>Гусев Е.И.</t>
  </si>
  <si>
    <t>Ахмеджанов Г.З.</t>
  </si>
  <si>
    <t>ВЛ 0,4 кВ д.Осиновка Дунаева В</t>
  </si>
  <si>
    <t>Строительство ВЛ-0,4 кВ, ШУРЭ, Челябинская область,Сосновский район, п.Рщино</t>
  </si>
  <si>
    <t>Качковский И.Н.</t>
  </si>
  <si>
    <t>Карымова Р.А.</t>
  </si>
  <si>
    <t>Григорьев В.Ю.</t>
  </si>
  <si>
    <t>Строительство ВЛ-0,4 кВ, ШУРЭ, Челябинская область, Сосновский район,  п.Рощино</t>
  </si>
  <si>
    <t>Прохорова О.В.</t>
  </si>
  <si>
    <t>Пономарева Ю.Г.</t>
  </si>
  <si>
    <t>ВЛ-0,4 кВ с.Вознесенка Трофимова М.В</t>
  </si>
  <si>
    <t>Трофимова М.В.</t>
  </si>
  <si>
    <t>Строительство ВЛ-0,4 кВ, ШУРЭ, Челябинская область,Сосновский район, п.Есаульский</t>
  </si>
  <si>
    <t>Раннева Е.О.</t>
  </si>
  <si>
    <t>ВЛ-0,4 кВ с.Большое Баландино Шабали</t>
  </si>
  <si>
    <t>Шабалин Н.Е.</t>
  </si>
  <si>
    <t>Лой А.А.</t>
  </si>
  <si>
    <t>ВЛ-0,4 кВ д.Моховички Исаков П.В.</t>
  </si>
  <si>
    <t>Исаков П.В.</t>
  </si>
  <si>
    <t>Строительство ВЛ-0,4 кВ, ШУРЭ, Челябинская область,Сосновский район, п.Саккулово</t>
  </si>
  <si>
    <t>Никифорова В.Л.</t>
  </si>
  <si>
    <t>Строительство ВЛ-0,4 кВ, ШУРЭ, Челябинская область,Сосновский район, п.Рощино</t>
  </si>
  <si>
    <t>Слугачев М.С.</t>
  </si>
  <si>
    <t>Гарифьянова Ф.</t>
  </si>
  <si>
    <t>ВЛ-0,4 кВ д.Медиак Бечелов О.Г.</t>
  </si>
  <si>
    <t>Бечелов О.Г.</t>
  </si>
  <si>
    <t>Строительство ВЛ-0,4 кВ, ШУРЭ, Челябинская область,Сосновский район, п.Малая Сосновка</t>
  </si>
  <si>
    <t>Кривоносов О.В.</t>
  </si>
  <si>
    <t>Мажитова Л.</t>
  </si>
  <si>
    <t>Прокопьев И.П.</t>
  </si>
  <si>
    <t>Погорелов Е.А.</t>
  </si>
  <si>
    <t>ВЛ-0,4 кВ с.Вознесенка Шибанова О.И.</t>
  </si>
  <si>
    <t>Шибанова О.И.</t>
  </si>
  <si>
    <t>Строительство ВЛ-0,4 кВ, ШУРЭ, Челябинская область,Сосновский район, д.Ключи</t>
  </si>
  <si>
    <t>Армянинов В.Н.</t>
  </si>
  <si>
    <t>ВЛ-0,4 кВ вблизи д.Ключи Таусенев А.</t>
  </si>
  <si>
    <t>Таусенев А.Г.</t>
  </si>
  <si>
    <t>Строительство ВЛ-0,4 кВ, ШУРЭ, Челябинская область, Сосновский район, вблизи д.Бухарино</t>
  </si>
  <si>
    <t>Варганов Е.Е.</t>
  </si>
  <si>
    <t>Строительство ВЛ-0,4 кВ, ШУРЭ, Челябинская область, Сосновский район ,с.Вознесенка</t>
  </si>
  <si>
    <t>Комиссарова О.Б.</t>
  </si>
  <si>
    <t>Строительство ШУРЭ, Челябинская область, Сосновский район, с.Долгодеревнское</t>
  </si>
  <si>
    <t>Караваева В.Г.</t>
  </si>
  <si>
    <t>Букреева В.А.</t>
  </si>
  <si>
    <t>Звягин К.А.</t>
  </si>
  <si>
    <t>6145424-1</t>
  </si>
  <si>
    <t>Даутов М.М.</t>
  </si>
  <si>
    <t>Черкас О.М.</t>
  </si>
  <si>
    <t>Саедгалин А.Т.</t>
  </si>
  <si>
    <t>Сулейманов Э.А.</t>
  </si>
  <si>
    <t>Яковенко Н.В.</t>
  </si>
  <si>
    <t>Игнатович В.П.</t>
  </si>
  <si>
    <t>ВЛ-0,4 кВ вблизи д.Ключи Хаятов А.М.</t>
  </si>
  <si>
    <t>Юзеев О.В.</t>
  </si>
  <si>
    <t>ВЛ-0,4 кВ с.Долгодеревенское Тюлюбае</t>
  </si>
  <si>
    <t>Тюлюбаев Р.С.</t>
  </si>
  <si>
    <t>Строительство ВЛ-0,4 кВ, ШУРЭ, Челябинская область, Сосновский район, п.Витаминный</t>
  </si>
  <si>
    <t>Кирилович А.И.</t>
  </si>
  <si>
    <t>Корнилов П.Ю.</t>
  </si>
  <si>
    <t>Суворов А.В.</t>
  </si>
  <si>
    <t>Ахметова А.Н.</t>
  </si>
  <si>
    <t>Зарифуллина Ю.Н.</t>
  </si>
  <si>
    <t>Строительство ШУРЭ и ответвление до ВРУ, Челябинская область, Сосновский район, д.Ключи</t>
  </si>
  <si>
    <t>Шеломенцева Л.С.</t>
  </si>
  <si>
    <t>Строительство ВЛ-0,4 кВ, ШУРЭ, Челябинская область, Сосновский район, ДНТ "Курчатовец-2", первая поляна, уч.89</t>
  </si>
  <si>
    <t>Кудряшов А.Н.</t>
  </si>
  <si>
    <t>Ножкин Е.А.</t>
  </si>
  <si>
    <t>Исрафилов М.Ф.</t>
  </si>
  <si>
    <t>Романчук Е.Н.</t>
  </si>
  <si>
    <t>Салюков И.Н.</t>
  </si>
  <si>
    <t>Сафин З.А.</t>
  </si>
  <si>
    <t>Лаврова Е.А.</t>
  </si>
  <si>
    <t>Ворошнин В.В.</t>
  </si>
  <si>
    <t>Козлова О.В.</t>
  </si>
  <si>
    <t>Ситдиков В.Р.</t>
  </si>
  <si>
    <t>Гаранина О.В.</t>
  </si>
  <si>
    <t>Панкратов М.А.</t>
  </si>
  <si>
    <t>Каменев Д.А.</t>
  </si>
  <si>
    <t>Алексеев В.М.</t>
  </si>
  <si>
    <t>Саморукова Н.А.</t>
  </si>
  <si>
    <t>Людиновскова А.Н.</t>
  </si>
  <si>
    <t>Строительство ВЛ-0,4 кВ, ШУРЭ, Челябинская область, Сосновский райн, вблизи д.Ключи</t>
  </si>
  <si>
    <t>Романова Ю.Ф.</t>
  </si>
  <si>
    <t>Карелин А.С.</t>
  </si>
  <si>
    <t>Кулаков В.Н.</t>
  </si>
  <si>
    <t>Даренских С.Ю.</t>
  </si>
  <si>
    <t>Пчельников В.Ю.</t>
  </si>
  <si>
    <t>Русаков Н.Н.</t>
  </si>
  <si>
    <t>Сахаров И.М.</t>
  </si>
  <si>
    <t>Строительство ВЛ-0,4 кВ, ШУРЭ, Челябинская область, Сосновский оайон, д.Ключевка</t>
  </si>
  <si>
    <t>Тютюнник С.Н.</t>
  </si>
  <si>
    <t>Соколова М.Ф.</t>
  </si>
  <si>
    <t>ВЛ-0,4 кВ с.Кременкуль Глинкин А.А.</t>
  </si>
  <si>
    <t>Глинкин А.А.</t>
  </si>
  <si>
    <t>Мелехин А.А.</t>
  </si>
  <si>
    <t>Коваль Е.В.</t>
  </si>
  <si>
    <t>Строительство  ШУРЭ, Челябинская область, Сосновский район, с.Кременкуль</t>
  </si>
  <si>
    <t>Тарасова Г.Н.</t>
  </si>
  <si>
    <t>ВЛ-0,4 кВ п. Красное Поле Гудонович</t>
  </si>
  <si>
    <t>Гудонович Наталья Леонидовна</t>
  </si>
  <si>
    <t>ВЛ 0,4 кВ д.Мамаева Садыкова И.Г.</t>
  </si>
  <si>
    <t>Садыкова И.Г.</t>
  </si>
  <si>
    <t>Султанова Р.А.</t>
  </si>
  <si>
    <t>Вибе Я.Э.</t>
  </si>
  <si>
    <t>Даренских М.В.</t>
  </si>
  <si>
    <t>Поздняков А.Н.</t>
  </si>
  <si>
    <t>Мистюряк И.А.</t>
  </si>
  <si>
    <t>ВЛ-0,4 кВ п.Рощино Митрофанов Д.А.</t>
  </si>
  <si>
    <t>Митрофанов Дмитрий Александрович</t>
  </si>
  <si>
    <t>Чеблакова Г.Н.</t>
  </si>
  <si>
    <t>Строительство ВЛ-0,4 кВ, ШУРЭ, Челябинская область, Сосновский район, вблизи д.Б.Харлуши</t>
  </si>
  <si>
    <t>Суворкова Д.С.</t>
  </si>
  <si>
    <t>Кожевникова В.Н.</t>
  </si>
  <si>
    <t>Строительство ВЛ-0,4 кВ, ШУРЭ, Челябинская область, Сосновский район, с.Туктубаева</t>
  </si>
  <si>
    <t>Янмурзин Р.Р.</t>
  </si>
  <si>
    <t>ВЛ-0,4 кВ с.Кременкуль Черных И.М.</t>
  </si>
  <si>
    <t>Черных Иван Михайлович</t>
  </si>
  <si>
    <t>ВЛ 0,4 кВ д.Малиновка Петров С.С.</t>
  </si>
  <si>
    <t>Петров Станислав Сергеевич</t>
  </si>
  <si>
    <t>ВЛ-0,4 кВ д.Малиновка Шутова Л.Ю.</t>
  </si>
  <si>
    <t>Шутова Лариса Юрьевна</t>
  </si>
  <si>
    <t>ВЛ-0,4 кВ с.Вознесенка Худяков К.С.</t>
  </si>
  <si>
    <t>Худяков Константин Сергеевич</t>
  </si>
  <si>
    <t>ВЛ-0,4 кВ д.Малиновка Суханов В.Л</t>
  </si>
  <si>
    <t>Суханов Владимир Леонидович</t>
  </si>
  <si>
    <t>ВЛ-0,4 кВ с.Большое Баландино Калини</t>
  </si>
  <si>
    <t>Калинина Юлия Константиновна, Калинин Иван Владимирович, Калинина Анастасия Ивановна,Калинина Полина Ивановна, Калинин Денис Иванович</t>
  </si>
  <si>
    <t>Строительство ВЛ-0,4 кВ, ШУРЭ, Челябинская область, Сосновский район, д.Глинка</t>
  </si>
  <si>
    <t>Русакова Т.М.</t>
  </si>
  <si>
    <t>Акимова С.И., Акимов А.А.</t>
  </si>
  <si>
    <t>Иванова Л.П.</t>
  </si>
  <si>
    <t>Афанасьев Д.С.</t>
  </si>
  <si>
    <t>Сонин Д.В.</t>
  </si>
  <si>
    <t>Бобин Е.С.</t>
  </si>
  <si>
    <t>Игнатьева С.А.</t>
  </si>
  <si>
    <t>Баймурзин Х.А.</t>
  </si>
  <si>
    <t>Блинов Е.В.</t>
  </si>
  <si>
    <t>Майорова О.Ю.</t>
  </si>
  <si>
    <t>Романенко С.А.</t>
  </si>
  <si>
    <t>Строительство ВЛ-0,4 кВ, ШУРЭ, Челябинская область, Сосновский район, д.Ужевка</t>
  </si>
  <si>
    <t>Денисов В.И.</t>
  </si>
  <si>
    <t>Шарафутдинова Л.Ш.</t>
  </si>
  <si>
    <t>Серебряков С.В.</t>
  </si>
  <si>
    <t>Замотихина С.В.</t>
  </si>
  <si>
    <t>Строительство ВЛ-0,4 кВ, ШУРЭ, Челябинская область, Сосновский район, СНТ "Дружба"</t>
  </si>
  <si>
    <t>Горбунов Д.В.</t>
  </si>
  <si>
    <t>Пыханова З.П.</t>
  </si>
  <si>
    <t>Вячин С.А.</t>
  </si>
  <si>
    <t>Жернова З.Н.</t>
  </si>
  <si>
    <t>Колгатов Л.В.</t>
  </si>
  <si>
    <t>Бикбулатов А.А.</t>
  </si>
  <si>
    <t>Городилов А.А.</t>
  </si>
  <si>
    <t>Шумаков К.А.</t>
  </si>
  <si>
    <t>Щербинина Н.А.</t>
  </si>
  <si>
    <t>Гризодуб Е.Н.</t>
  </si>
  <si>
    <t>Султанова Т.В.</t>
  </si>
  <si>
    <t>Строительство ЛЭП-0,4 кВ, ШУРЭ, Челябинская область, Сосновский район, примерно в 4,9 км по направлению на юго воосток от орентира центр с.Кайгородово и 1,0 км по направлению на северо-запад от орентира д.Осиновка</t>
  </si>
  <si>
    <t>Строительство ВЛ-0,4 кВ, ШУРЭ, Челябинская область, Сосновский район, с/т Юбилейный</t>
  </si>
  <si>
    <t>Панова Т.К.</t>
  </si>
  <si>
    <t>Строительство ВЛ-0,4 кВ, ШУРЭ, Челябинская область, Сосновский район ,с.Кременкуль</t>
  </si>
  <si>
    <t>Саедгалина О.Т.</t>
  </si>
  <si>
    <t>Фомина И.С.</t>
  </si>
  <si>
    <t>Карцева Н.В.,Карцева Д.Д.</t>
  </si>
  <si>
    <t>Абдуллин Ж.Г.</t>
  </si>
  <si>
    <t>Строительство ВЛ-0,4 кВ, ШУРЭ, Челябинская область, Сосновский район, д.Полетаево</t>
  </si>
  <si>
    <t>Хисамова А.Ш.</t>
  </si>
  <si>
    <t>Баженова Е.В.</t>
  </si>
  <si>
    <t>Ломакин С.А.</t>
  </si>
  <si>
    <t>Строительство ВЛ-0,4 кВ, ШУРЭ, Челябинская область, Сосновский район, вблизи с.Большое Баландино</t>
  </si>
  <si>
    <t>Ярцева Н.Г.</t>
  </si>
  <si>
    <t>Боровикин М.П.</t>
  </si>
  <si>
    <t>Лисова Н.В.</t>
  </si>
  <si>
    <t>Чаврикова И.Ю.</t>
  </si>
  <si>
    <t>Фефелов В.Г.</t>
  </si>
  <si>
    <t>Строительство ВЛ-0,4 кВ, ШУРЭ, Челябинская область, Сосновский район, СНТ "Юбилейный"</t>
  </si>
  <si>
    <t>Лосев М.А.</t>
  </si>
  <si>
    <t>Костюк Ю.Г.</t>
  </si>
  <si>
    <t>Строительство ВЛ-0,4 кВ,ШУРЭ,  Челябинская область, Сосновский район, д.Моховички</t>
  </si>
  <si>
    <t>Богданова О.В.</t>
  </si>
  <si>
    <t>Малышев А.В., Ершкова Т.В.</t>
  </si>
  <si>
    <t>Строительство ВЛ-0,4 кВ, ШУРЭ, Челябинская область, Сосновский район, п.Вавиловец</t>
  </si>
  <si>
    <t>Попова Г.Т.</t>
  </si>
  <si>
    <t>Строительство ВЛ-0,4 кВ,Челябинская область, Сосновский район, п.Смолино</t>
  </si>
  <si>
    <t>Елизаровы Э.Т., А.С., А.А., Н.А.</t>
  </si>
  <si>
    <t>Строительство ВЛ-0,4 кВ,  Челябинская область, Сосновский район, п.Северный</t>
  </si>
  <si>
    <t>Строительство ВЛ-0,4 кВ, Челябинская область, Сосновский район, п.Рощино</t>
  </si>
  <si>
    <t>Гусев С.П.</t>
  </si>
  <si>
    <t>Христенко В.Ю.</t>
  </si>
  <si>
    <t>Строительство ВЛ-0,4 кВ, Челябинская область, Сосновский район, ДНК "Свобода"</t>
  </si>
  <si>
    <t>Брувер Е.Н.</t>
  </si>
  <si>
    <t>Строительство ВЛ-0,4 кВ,  Челябинская область, Сосновский район, п.Саргазы</t>
  </si>
  <si>
    <t>Прохорова В.А.</t>
  </si>
  <si>
    <t>Строительство ВЛ-0,4 кВ, Челябинская область, Сосновский район, СНТ "Дружба"</t>
  </si>
  <si>
    <t>Аншакова Н.Р.</t>
  </si>
  <si>
    <t xml:space="preserve">Строительство ВЛ-0,4 кВ, Челябинская область, Сосновский район, п.Вавиловец </t>
  </si>
  <si>
    <t>Строительство ВЛ-0,4 кВ,  Челябинская область, Сосновский район, вблизи д.Малиновка</t>
  </si>
  <si>
    <t>Саляхова Н.А.</t>
  </si>
  <si>
    <t>Строительство ВЛ-0,4 кВ,  Челябинская область, Сосновский район, д.Бутаки</t>
  </si>
  <si>
    <t>Полинова Л.Р.</t>
  </si>
  <si>
    <t>Тагирова О.С., Тагиров Д.Н.</t>
  </si>
  <si>
    <t>Лемкина С.А.</t>
  </si>
  <si>
    <t>Строительство ВЛ-0,4 кВ,  Челябинская область, Сосновский район, д.Моховички</t>
  </si>
  <si>
    <t>Гаев А.Я.</t>
  </si>
  <si>
    <t>Васильев В.Б.</t>
  </si>
  <si>
    <t>Строительство ВЛ-0,4 кВ,  Челябинская область, Сосновский район, п.Интернационалист</t>
  </si>
  <si>
    <t>Войцеховская Е.А.</t>
  </si>
  <si>
    <t>Слукинова С.Г.</t>
  </si>
  <si>
    <t>Строительство ВЛ-0,4 кВ,Челябинская область, Сосновский район, д.Касарги</t>
  </si>
  <si>
    <t>Белоусов Г.А.</t>
  </si>
  <si>
    <t>Якушев П.А.</t>
  </si>
  <si>
    <t>Сальникова И.В.</t>
  </si>
  <si>
    <t>Строительство ВЛ-0,4 кВ,  Челябинская область, Сосновский район, с.Вознесенка</t>
  </si>
  <si>
    <t>Гордеева И.П.</t>
  </si>
  <si>
    <t>Морозов А.И.</t>
  </si>
  <si>
    <t>Лавров А.М.</t>
  </si>
  <si>
    <t>Строительство ВЛ-0,4 кВ, Челябинская область, Сосновский район, вблизи п.Прудный</t>
  </si>
  <si>
    <t>Тайшина А.Ф.</t>
  </si>
  <si>
    <t>Строительство ВЛ-0,4 кВ,  Челябинская область, Сосновский район, вблизи с.Большие Харлуши</t>
  </si>
  <si>
    <t>Стулов В.В.</t>
  </si>
  <si>
    <t>Строительство ВЛ-0,4 кВ,  Челябинская область, Сосновский район, п.Трубный</t>
  </si>
  <si>
    <t>Хайкин А.Б.</t>
  </si>
  <si>
    <t>Строительство ВЛ-0,4 кВ,  Челябинская область, Сосновский район, п.Смолино</t>
  </si>
  <si>
    <t>Циколенко А.С.</t>
  </si>
  <si>
    <t>Строительство ВЛ-0,4 кВ,  Челябинская область, Сосновский район, п.Западный</t>
  </si>
  <si>
    <t>Рубан Л.А.</t>
  </si>
  <si>
    <t>Власов Ю.Л.</t>
  </si>
  <si>
    <t>Кузнецов В.Я.</t>
  </si>
  <si>
    <t>Штабель Н.В.</t>
  </si>
  <si>
    <t>Долгачева О.А.</t>
  </si>
  <si>
    <t>Ахметшин А.В.</t>
  </si>
  <si>
    <t xml:space="preserve">Строительство ВЛ-0,4 кВ, Челябинская область, Сосновский район, д.Моховички </t>
  </si>
  <si>
    <t>Вульф Т.М.</t>
  </si>
  <si>
    <t>Строительство ВЛ-0,4 кВ, Челябинская область, Сосновский район, д.Ключевка</t>
  </si>
  <si>
    <t>Опарин Д.А.</t>
  </si>
  <si>
    <t>Чарнушевич Ю.Н.</t>
  </si>
  <si>
    <t>Строительство ВЛ-0,4 кВ, Челябинская область, Сосновский район, вблизи с.Большие Харлуши</t>
  </si>
  <si>
    <t>Загвоздин И.П.</t>
  </si>
  <si>
    <t>Галимов Р.К.</t>
  </si>
  <si>
    <t>Каргополов А.М.</t>
  </si>
  <si>
    <t>Рызванова А.А.</t>
  </si>
  <si>
    <t>Попов В.М.</t>
  </si>
  <si>
    <t>Кирсанова Т.А.</t>
  </si>
  <si>
    <t>Леготина С.Р.</t>
  </si>
  <si>
    <t>Сабиров Р.Р.</t>
  </si>
  <si>
    <t>Ваганова О.М.</t>
  </si>
  <si>
    <t>Щербакова Е.С.</t>
  </si>
  <si>
    <t>Васильев О.В.</t>
  </si>
  <si>
    <t>Строительство ВЛ-0,4 кВ, Челябинская область, Сосновский район, вблизи п.Саргазы</t>
  </si>
  <si>
    <t>Маслова И.М.</t>
  </si>
  <si>
    <t>Чумарин П.В.</t>
  </si>
  <si>
    <t>Семенков И.В.</t>
  </si>
  <si>
    <t>Семенков Д.В.</t>
  </si>
  <si>
    <t>Клазинг И.Р.</t>
  </si>
  <si>
    <t>Даньшин А.С., Булкова О.С. И др.</t>
  </si>
  <si>
    <t>Крючков И.О.</t>
  </si>
  <si>
    <t>Ахметзянов Т.А.</t>
  </si>
  <si>
    <t>Измалков И.В.</t>
  </si>
  <si>
    <t>Петров Е.Б.</t>
  </si>
  <si>
    <t>Строительство ВЛ-0,4 кВ, Челябинская область, Сосновский район, вблизи д.Новое Поле</t>
  </si>
  <si>
    <t>Строительство ВЛ-0,4 кВ, Челябинская область, Сосновский район, СНТ "Отдых"</t>
  </si>
  <si>
    <t>Гайнуллин Д.Р.</t>
  </si>
  <si>
    <t>Строительство ВЛ-0,4 кВ, Челябинская область, Сосновский район, д.Казанцево</t>
  </si>
  <si>
    <t>Строительство ВЛ-0,4 кВ, Челябинская область, Сосновский район, п.Томино</t>
  </si>
  <si>
    <t>Смолин А.А.</t>
  </si>
  <si>
    <t>Строительство ВЛ-0,4 кВ, Челябинская область, Сосновский район, п.Кисегачинский</t>
  </si>
  <si>
    <t>Молдыбаев Р.С.</t>
  </si>
  <si>
    <t>Хамидуллина А.З.</t>
  </si>
  <si>
    <t xml:space="preserve">Строительство ВЛ-0,4 кВ, Челябинская область,Сосновский район, вблизи п.Трубный </t>
  </si>
  <si>
    <t>Мурзин А.С.</t>
  </si>
  <si>
    <t>Целищев Д.В.</t>
  </si>
  <si>
    <t>Строительство ВЛ-0,4 кВ, Челябинская область, Сосновский район, д.Алишева</t>
  </si>
  <si>
    <t>Чепель Н.С.</t>
  </si>
  <si>
    <t>Артемьева В.Б.</t>
  </si>
  <si>
    <t>Мичурин Е.Г.</t>
  </si>
  <si>
    <t>Грибачев С.П.</t>
  </si>
  <si>
    <t>Гайсин И.Р.</t>
  </si>
  <si>
    <t>Козаченко Е.М.</t>
  </si>
  <si>
    <t>Содоль М.В.</t>
  </si>
  <si>
    <t>Костенко Т.</t>
  </si>
  <si>
    <t>Чижова О.В.</t>
  </si>
  <si>
    <t>Иванова Н.Г.</t>
  </si>
  <si>
    <t>Бакина О.Н.</t>
  </si>
  <si>
    <t>Строительство ВЛ-0,4 кВ, Челябинская область, Сосновский район, с.Чипышево</t>
  </si>
  <si>
    <t>Строительство ЛЭП-0,4 кВ от ТП-1350, Челябинская область, Сосновский район, с.Большое Баландино, Медяков Н.Ф.</t>
  </si>
  <si>
    <t>ЛЭП 0,4 кВ д. Малиновка Захарова</t>
  </si>
  <si>
    <t>Захарова Н.Л.</t>
  </si>
  <si>
    <t>ЛЭП 0,4 кВ п. Садовый Беспалов В.</t>
  </si>
  <si>
    <t>ВЛ 0,4 кВ д.Малиновка Ягламунов</t>
  </si>
  <si>
    <t>ВЛ-0,4 кВ п.Трубный Маргарян Г.П.</t>
  </si>
  <si>
    <t>Маргарян Г.П.</t>
  </si>
  <si>
    <t>ВЛ-0,4 кВ д.Малиновка Калиш С.В., Ка</t>
  </si>
  <si>
    <t>Калиш С.В., Калиш Е.В.</t>
  </si>
  <si>
    <t>ВЛ-0,4 кВ Краснопольское сельское по</t>
  </si>
  <si>
    <t>Курышин Г.Г.</t>
  </si>
  <si>
    <t>ВЛ-0,4 кВ д.Моховички Боена Т.А.</t>
  </si>
  <si>
    <t>Боена Т.А.</t>
  </si>
  <si>
    <t>ВЛ-0,4 кВ  п.Теченский Ахтямова Ш.Н.</t>
  </si>
  <si>
    <t>Ахтямова Ш.Н.</t>
  </si>
  <si>
    <t>ВЛ 0,4 кВ п.Полетаево Аксенов Б.Н.</t>
  </si>
  <si>
    <t>Аксенов Б.Н.</t>
  </si>
  <si>
    <t>Строительство ВЛ-10 кВ от  ВЛ-10 кВ №10 от ПС "Есаулка", ТП-10/0,4 кВ, ВЛ-0,4 кВ,ШУРЭ, Челябинская область, Сосновский район, вблизи д.Мирный</t>
  </si>
  <si>
    <t>Строительство ВЛ-10 кВ от ВЛ-10 кВ №1 ПС "Шершни" 110/10 кВ, КТП-10/0,4 кВ, ЛЭП-0,4 кВ, Челябинская область, Сосновский район, жилая застройка Вавиловец</t>
  </si>
  <si>
    <t>Строительство ВЛ-10 кВ от ВЛ-10 кВ №13  ПС "Полевая", КТП-10/0,4 кВ, ЛЭП-0,4 кВ, Челябинская область, Сосновский район, п.Прудный</t>
  </si>
  <si>
    <t>Строительство ВЛ-10 кВ от ВЛ-10 кВ №1  ПС "Шершневская", КТП-10/0,4 кВ, ЛЭП-0,4 кВ, Челябинская область, Сосновский район, п.Садовый</t>
  </si>
  <si>
    <t>Строительство ВЛ-10 кВ от ВЛ-10 кВ №6 ПС "Харлуши", ТП-10/0,4 кВ, Челябинская область, Сосновский район, с. Кайгородово</t>
  </si>
  <si>
    <t>ООО "Доктор Алвик"</t>
  </si>
  <si>
    <t>Порсева Н.А.</t>
  </si>
  <si>
    <t>Апкаримов А.В.</t>
  </si>
  <si>
    <t>Гракова Е.Н.</t>
  </si>
  <si>
    <t>Рахматуллина Г.А.</t>
  </si>
  <si>
    <t>Строительство ВЛ-10 кВ от ВЛ-10 кВ №20 ПС "Харлуши" ТП-10/0,4 кВ, ВЛ-0,4 кВ, Челябинская область, Сосновский район, п.Мирный</t>
  </si>
  <si>
    <t>Башаева М.Н., Михалева И.Н.</t>
  </si>
  <si>
    <t>Строительство ВЛ-0,4 кВ, Челябинская область, Сосновский район, с.Большое Таскино</t>
  </si>
  <si>
    <t>Вороньжев А.А.</t>
  </si>
  <si>
    <t>Строительство ВЛ-10 кВ от  ВЛ-10 кВ №7 от ПС "Бутаки", ТП-10/0,4 кВ, ВЛ-0,4 кВ, ШУРЭ, Челябинская область, Сосновский район, д.Осиновка.</t>
  </si>
  <si>
    <t>Строительство ВЛ-10 кВ от  ВЛ-10 кВ №10 от ПС "Баландино", ТП-10/0,4 кВ, ВЛ-0,4 кВ, ШУРЭ, Челябинская область, Сосновский район, с.Долгодеревенское.,</t>
  </si>
  <si>
    <t>Строительство ВЛ-10 кВ от  ВЛ-10 кВ №10 от ПС "Баландино", ТП-10/0,4 кВ, ВЛ-0,4 кВ, ШУРЭ, Челябинская область, Сосновский район, с.Долгодеревенское.</t>
  </si>
  <si>
    <t>Строительство ВЛ-6 кВ от  ВЛ-6 кВ №2 от ПС "Биргильда-тяга", ТП-6/0,4 кВ, ВЛ-0,4 кВ, ШУРЭ, Челябинская область, Сосновский район, с.Архангельское</t>
  </si>
  <si>
    <t>Нагаева Л.Г.</t>
  </si>
  <si>
    <t>Янкин А.В.</t>
  </si>
  <si>
    <t>Строительство ВЛ-10 кВ от  ВЛ-10 кВ №2 от ПС "Кременкуль", ТП-10/0,4 кВ, ВЛ-0,4 кВ, ШУРЭ, Челябинская область, Сосновский район,  д.Ключи, кв.Южный</t>
  </si>
  <si>
    <t>Строительство ВЛ-10 кВ от  ВЛ-10 кВ №10 от ПС "Есаулка", ТП-10/0,4 кВ, ВЛ-0,4 кВ, ШУРЭ, Челябинская область, Сосновский район, вблизи п.Мирный</t>
  </si>
  <si>
    <t>Строительство ВЛ-10 кВ от ВЛ-10 кВ №13 ПС "Есаулка", КТП-10/0,4 кВ, ЛЭП-0,4 кВ, Челябинская область, Сосновский район, п.Есаулка</t>
  </si>
  <si>
    <t>Строительство ВЛ-10 кВ от  ВЛ-10 кВ №7 от ПС "Бутаки", ТП-10/0,4 кВ, ВЛ-0,4 кВ, ШУРЭ, Челябинская область, Сосновский район, д.Осиновка..</t>
  </si>
  <si>
    <t>Хуцишвили Р.Т.</t>
  </si>
  <si>
    <t>Строительство ВЛ-10 кВ от ВЛ-10 кВ №4  ПС "Бутаки", КТП-10/0,4 кВ, ЛЭП-0,4 кВ, Челябинская область, Сосновский район, п.Смолино</t>
  </si>
  <si>
    <t>Строительство ВЛ-10 кВ от  ВЛ-10 кВ №7 от ПС Бутаки"", ТП-10/0,4 кВ, ВЛ-0,4 кВ, ШУРЭ, Челябинская область, Сосновский район, вблизи д.Полетаево</t>
  </si>
  <si>
    <t>Строительство ВЛ-10 кВ от ВЛ-10 кВ №13 ПС "Есаулка", ТП-10/0,4 кВ, ВЛ-0,4 кВ, ШУРЭ, Челябинская область, Сосновский район, п.Есаульский</t>
  </si>
  <si>
    <t>Тарамбул Е.Н.</t>
  </si>
  <si>
    <t>Шагаров В.Ю.</t>
  </si>
  <si>
    <t>Верещагина О.А.</t>
  </si>
  <si>
    <t>Григорчак Г.А.</t>
  </si>
  <si>
    <t>Строительство ВЛ-10 кВ от  ВЛ-10 кВ №7 от ПС "Бутаки", ТП-10/0,4 кВ, ВЛ-0,4 кВ, ШУРЭ, Челябинская область, Сосновский район, вблизи д.Полетаево</t>
  </si>
  <si>
    <t>Шнайдер С.Р.</t>
  </si>
  <si>
    <t>Строительство ВЛ-10 кВ, ТП-10/0,4 кВ, ВЛ-0,4 кВ, Челябинская область, Сосновский район, с.Долгодеревенское</t>
  </si>
  <si>
    <t>Алексеев И.В.</t>
  </si>
  <si>
    <t>Строительство ВЛ-10 кВ от  ВЛ-10 кВ №7 от ПС "Бутаки", ТП-10/0,4 кВ, ВЛ-0,4 кВ, ШУРЭ, Челябинская область, Сосновский район, д.Осиновка,</t>
  </si>
  <si>
    <t>Пентин В.С.</t>
  </si>
  <si>
    <t>Васильева Р.Б.</t>
  </si>
  <si>
    <t>Булатова З.И.</t>
  </si>
  <si>
    <t>Стариков А.А.</t>
  </si>
  <si>
    <t>Строительство ВЛ-10 кВ от ВЛ-10 кВ №1 ПС "Долгая",  ТП-10/0,4 кВ, ЛЭП-0,4 кВ,  Челябинская область, Сосновский район, с.Долгодеревенское</t>
  </si>
  <si>
    <t>СтроительствоВЛ-10 кВ от ВЛ-10 кВ №7 ПС "Бутаки", ТП-10/0,4 кВ, ВЛ-0,4 кВ, Челябинская область, Сосновский район, с.Полетаево-1.</t>
  </si>
  <si>
    <t>Варнин А.Л.</t>
  </si>
  <si>
    <t xml:space="preserve"> ВЛ-10 кВ от ВЛ-10 кВ №5 ПС "Алишево" 110/10 кВ, КТП-10/0,4 кВ, ВЛ-0,4 кВ, Сосновский район, п.Трубный. (Крушинский В.Г.)</t>
  </si>
  <si>
    <t>Крушинский В.Г.</t>
  </si>
  <si>
    <t>Строительство ВЛ-10 кВ от ВЛ-10 кВ №1 ПС "Шершни", ТП-10/0,4 кВ, ЛЭП-0,4 кВ, Челябинская область, Сосновский район, п.Вавиловец-2</t>
  </si>
  <si>
    <t>Гайсина Е.Б.
Гайсин Р.В.</t>
  </si>
  <si>
    <t>Строительство ВЛ-10 кВ от ВЛ-10 кВ №9 ПС "Долгая", ТП-10/0,4 кВ, ВЛ-0,4 кВ, Челябинская область, Сосновский район, 22 км. а/д Челябинск-Екатеринбург</t>
  </si>
  <si>
    <t>Строительство ВЛ-10 кВ от  ВЛ-10 кВ №2 от ПС "Кременкуль", ТП-10/0,4 кВ, ВЛ-0,4 кВ, ШУРЭ, Челябинская область, Сосновский район, вблизи д.КлючиВильданов</t>
  </si>
  <si>
    <t>Ребрикова О.В.</t>
  </si>
  <si>
    <t>Строительство ВЛ-10 кВ от  ВЛ-10 кВ №4 от ПС "Муслюмово", ТП-10/0,4 кВ, ВЛ-0,4 кВ, ШУРЭ, Челябинская область,Сосновский район,п.Саккулово</t>
  </si>
  <si>
    <t xml:space="preserve">Строительство ВЛ-10 кВ от  ВЛ-10 кВ №10 от ПС "Есаулка", ТП-10/0,4 кВ, ВЛ-0,4 кВ, ШУРЭ, Челябинская область, Сосновский район,п.Есаульский </t>
  </si>
  <si>
    <t>Отегова О.А.</t>
  </si>
  <si>
    <t>Титова Н.А.</t>
  </si>
  <si>
    <t>Строительство ВЛ-10 кВ, разъединителя, Челябинская область, Сосновский район, с.Долгодеревенское</t>
  </si>
  <si>
    <t>Гайдук Т.А.</t>
  </si>
  <si>
    <t>Строительство ВЛ-10 кВ от  ВЛ-10 кВ №1 от ПС "Долгая", ТП-10/0,4 кВ, ВЛ-0,4 кВ, ШУРЭ, Челябинская область, Сосновский район, с.Долгодеревенское, ул. Солнечная Сычугова Т.В. Бубнов К.Л.</t>
  </si>
  <si>
    <t>Строительство ВЛ-10 кВ от  ВЛ-10 кВ №17 от ПС "Харлуши", ТП-10/0,4 кВ, ВЛ-0,4 кВ, ШУРЭ, Челябинская область, Сосновский район, д.Мамаева, сев.мкр. Уч.56 Хайруллин Д.Р.</t>
  </si>
  <si>
    <t>Строительство ВЛ-6 кВ от ВЛ-6 кВ №2 ПС «Биргильда-тяга», ТП-6/0,4 кВ, ВЛ-0,4 кВ, ШУРЭ, Челябинская область, Сосновский район, с.Архангельское, уч. 10 (Юлайханов Д.М.)</t>
  </si>
  <si>
    <t>ВЛ-10 кВ №17 от ПС "Харлуши"; ТП 10/0,4 кВ  д.Альмеева Давлятова</t>
  </si>
  <si>
    <t>ВЛ-10 кВ №4 от ПС "Алишево"; ВЛ 0,4кВ; ТП-10/0,4кВ вблизи п.Трубный Андреев</t>
  </si>
  <si>
    <t>Строительство ШУРЭ, Челябинская область, Сосновский район, с.Полетаево-1</t>
  </si>
  <si>
    <t>Смолина Т.В.</t>
  </si>
  <si>
    <t>Строительство ВЛ-0,4 кВ, Челябинская область, Сосновский район, вблизи п.Трубный,</t>
  </si>
  <si>
    <t>Романчук С.М.</t>
  </si>
  <si>
    <t>Томина А.Д.</t>
  </si>
  <si>
    <t>Злоказова М.В., Злоказов А.А.</t>
  </si>
  <si>
    <t>Строительство ВЛ-0,4 кВ, Челябинская область, Сосновский район, д.Ужевка</t>
  </si>
  <si>
    <t>Шаповалов А.С.</t>
  </si>
  <si>
    <t>Строительство ВЛ-0,4 кВ, Челябинская область, Сосновский район, д.Малиновка)</t>
  </si>
  <si>
    <t>Юдин П.М.</t>
  </si>
  <si>
    <t>Белокопытова Ф.Г.</t>
  </si>
  <si>
    <t>Строительство ВЛ-0,4 кВ, Челябинская область, Сосновский район, д.Осиновка.)</t>
  </si>
  <si>
    <t>Гамова М.Е.</t>
  </si>
  <si>
    <t>Карпенко Ю.Г.</t>
  </si>
  <si>
    <t>Зверева А.И.</t>
  </si>
  <si>
    <t>Рябченко С.В.</t>
  </si>
  <si>
    <t>Строительство ВЛ-0,4 кВ, Челябинская область, Сосновский район, с.т.Цементник-3</t>
  </si>
  <si>
    <t>СНТ "Цементник-3"</t>
  </si>
  <si>
    <t>Строительство ВЛ-0,4 кВ, Челябинкая область, Сосновский район, д.Султаево</t>
  </si>
  <si>
    <t>ИП Овчинников Н.Н.</t>
  </si>
  <si>
    <t>Строительство ВЛ-0,4 кВ, Челябинская область, Сосновский район, СНТ "Прогресс"</t>
  </si>
  <si>
    <t>Баутина М.Г.</t>
  </si>
  <si>
    <t>Строительство ВЛ-0,4 кВ, Челябинская область, Сосновский район, с.КайгородовоВлад</t>
  </si>
  <si>
    <t>Владельщиков А.Ю.</t>
  </si>
  <si>
    <t>Строительство ВЛ-0,4 кВ, Челябинская область, Сосновский район, д.МоховичкиКачина</t>
  </si>
  <si>
    <t>Зюванов Д.С., Закусилов С.А.</t>
  </si>
  <si>
    <t>Качина О.В.</t>
  </si>
  <si>
    <t>Кафизов Д.Н.</t>
  </si>
  <si>
    <t>Сибилев С.А.</t>
  </si>
  <si>
    <t>Вершинин А.В.</t>
  </si>
  <si>
    <t>Строительство ВЛ-0,4 кВ, Челябинская область, Сосновский район, с.КременкульВарлаков</t>
  </si>
  <si>
    <t>Варлаков В.Е.</t>
  </si>
  <si>
    <t>Строительство ВЛ-0,4 кВ, Челябинская область, Сосновский район, СНТ "Чайка"</t>
  </si>
  <si>
    <t>Строительство ВЛ-0,4 кВ, Челябинская область, Сосновский район, д.Кайгородово</t>
  </si>
  <si>
    <t>Белогрудова Е.В.</t>
  </si>
  <si>
    <t>Гладких И.Г.</t>
  </si>
  <si>
    <t>Тыртышный С.Ю.</t>
  </si>
  <si>
    <t>Иванюк С.А.</t>
  </si>
  <si>
    <t>Строительство ВЛ-0,4 кВ, Челябинская область, Сосновский район, ж.з.Интернационалист</t>
  </si>
  <si>
    <t>Гречишников Г.М.</t>
  </si>
  <si>
    <t>Соколова И.В.</t>
  </si>
  <si>
    <t>Строительство ВЛ-0,4 кВ, Челябинская область, Сосновский район, д.МоховичкиЯшукин</t>
  </si>
  <si>
    <t>Яшукин С.А., Коряго М.И.</t>
  </si>
  <si>
    <t>Строительство ВЛ-0,4 кВ, Челябинская область, Сосновский район, д.Осиновка)</t>
  </si>
  <si>
    <t>Чирков Е.С.</t>
  </si>
  <si>
    <t>Вырышева О.Ю.</t>
  </si>
  <si>
    <t>Строительство ВЛ-0,4 кВ, Челябинская область, Сосновский район, д.Малиновка))</t>
  </si>
  <si>
    <t>Заусалин О.В.</t>
  </si>
  <si>
    <t>Строительство ВЛ-0,4 кВ, Челябинская область, Сосновский район, д.Большое Таскино</t>
  </si>
  <si>
    <t>Гордеев В.А.</t>
  </si>
  <si>
    <t xml:space="preserve">Строительство ВЛ-0,4 кВ, Челябинская область, Сосновский район, д.Осиновка </t>
  </si>
  <si>
    <t>Строительство ВЛ-0,4 кВ, Челябинская область, Сосновский район, СНТ "Прогресс"Скрябин</t>
  </si>
  <si>
    <t>Бадретдинова И.Ф.</t>
  </si>
  <si>
    <t>Литуева И.И.</t>
  </si>
  <si>
    <t>Скрябин А.Н.</t>
  </si>
  <si>
    <t>Данилов С.А.</t>
  </si>
  <si>
    <t>Строительство ВЛ-0,4 кВ, Челябинская область, Сосновский район, д. Осиновка.)</t>
  </si>
  <si>
    <t>Строительство ВЛ-0,4 кВ, Челябинская область, Сосновский район, вблизи с.Больщие Харлуши</t>
  </si>
  <si>
    <t>Кузнецова В.П.</t>
  </si>
  <si>
    <t>Метелев А.С.</t>
  </si>
  <si>
    <t>Строительство ВЛ-0,4 кВ, Челябинская область, Сосновский район, д.Альмеева</t>
  </si>
  <si>
    <t>Суфиянова Т.С.</t>
  </si>
  <si>
    <t>Воловикова Г.В.</t>
  </si>
  <si>
    <t>Белозерова А.М.</t>
  </si>
  <si>
    <t>Строительство ВЛ-0,4 кВ, Челябинская область, Сосновский район, вблизи д.Киржакуль</t>
  </si>
  <si>
    <t>Николаенко Д.А.</t>
  </si>
  <si>
    <t>Строительство ВЛ-0,4 кВ, Челябинская область, Сосновский район, СНТ "Прогресс"Тюрина</t>
  </si>
  <si>
    <t>Тюрина Л.Н.</t>
  </si>
  <si>
    <t>Строительство ВЛ-0,4 кВ, Челябинская область, Сосновский район, с.КременкульВасильев</t>
  </si>
  <si>
    <t>Васильев И.А.</t>
  </si>
  <si>
    <t>Строительство ответвления от опоры ВЛ-0,4 кВ до ШУРЭ, Челябинская область, Сосновский район ,д.Ключи</t>
  </si>
  <si>
    <t>Кумпан В.В.</t>
  </si>
  <si>
    <t>Строительство ВЛ-0,4 кВ, Челябинская область, Сосновский район, вблизи д.Малиновка.</t>
  </si>
  <si>
    <t>Панов С.В.</t>
  </si>
  <si>
    <t>Строительство ВЛ-0,4 кВ, ШУРЭ, Челябинская область, Сосновский район, п.ПолянныйАдм</t>
  </si>
  <si>
    <t>Лунькин И.С.</t>
  </si>
  <si>
    <t>Строительство ВЛ-0,4 кВ, Челябинская область, Сосновский район, вблизи д.Осиновка</t>
  </si>
  <si>
    <t>Павлова Е.А.</t>
  </si>
  <si>
    <t>Строительство ВЛ-0,4 кВ, Челябинская область, Сосновский район, СНТ "Отдых"Белопух</t>
  </si>
  <si>
    <t>Белопухова Г.Б.</t>
  </si>
  <si>
    <t>Загуменнов П.А.</t>
  </si>
  <si>
    <t>Строительство  ВЛ-0,4 кВ, ШУРЭ, Челябинская область, Сосновский район, с.Б.Баландино</t>
  </si>
  <si>
    <t>Зубрина Н.А.</t>
  </si>
  <si>
    <t>Строительство ВЛ-0,4 кВ, Челябинская область, Сосновский район, д.Осиновкаа</t>
  </si>
  <si>
    <t>Строительство ВЛ-0,4 кВ, Челябинская область, Сосновский район, ПОКС "Прогресс"</t>
  </si>
  <si>
    <t>Строительство ВЛ-0,4 кВ, Челябинская область, Сосновский район, п.Красное ПолеЗыков</t>
  </si>
  <si>
    <t>Горелова Н.Н.</t>
  </si>
  <si>
    <t>Зыков В.А.</t>
  </si>
  <si>
    <t>Строительство ВЛ-0,4 кВ, ШУРЭ, Челябинская область, Сосновский район, с.Кременкуль.</t>
  </si>
  <si>
    <t>Глинкин А.А., Желтов А.С.</t>
  </si>
  <si>
    <t>Строительство  ВЛ-0,4 кВ,ШУРЭ, Челябинская область, Сосновский район, д.Ключи</t>
  </si>
  <si>
    <t>Строительство ВЛ-0,4 кВ, Челябинская область, Сосновский район, Краснопольское сельское поселение</t>
  </si>
  <si>
    <t>Строительство ШУРЭ, Челябинская область, Сосновский район, с.Б.Харлуши</t>
  </si>
  <si>
    <t>Строительство ВЛ-0,4 кВ, ШУРЭ, Челябинская область, Сосновский район, с.Вознесенка, ул. Октябрьская, д.8 Макарова М.Г.</t>
  </si>
  <si>
    <t>Строительство ВЛ-0,4 кВ, Челябинская область, Сосновский район, д.Осиновка1</t>
  </si>
  <si>
    <t>Абакумов А.В.</t>
  </si>
  <si>
    <t>Строительство ВЛ-0,4 кВ, Челябинская область, Сосновский район, д.Осиновка2</t>
  </si>
  <si>
    <t>Строительство ВЛ-0,4 кВ, ШУРЭ, Челябинская область, Сосновский район, д.Касарги, 1 Мая, уч.46 Колосова Е.Ю.</t>
  </si>
  <si>
    <t>Абмаева Е.В., Абмаев М.А.</t>
  </si>
  <si>
    <t>Строительство ВЛ-0,4 кВ, Челябинская область, Сосновский район, д.Султаева</t>
  </si>
  <si>
    <t>Гречкина И.Н.</t>
  </si>
  <si>
    <t>Демин С.А.</t>
  </si>
  <si>
    <t>Строительство ВЛ-0,4 кВ, Челябинская область, Сосновский район, вблизи д.Мамаева</t>
  </si>
  <si>
    <t>Строительство ВЛ-0,4 кВ, Челябинская область, Сосновский район, вблизи п.Трубный.</t>
  </si>
  <si>
    <t>Строительство ВЛ-0,4 кВ, Челябинская область, Сосновский район, п.СеверныйУрумбаев</t>
  </si>
  <si>
    <t>Урумбаев Е.А.</t>
  </si>
  <si>
    <t>Строительство ВЛ-0,4 кВ, ШУРЭ, Челябинская область, Сосновский район,п.Кисегачинский</t>
  </si>
  <si>
    <t>Ярославцева Л.А.</t>
  </si>
  <si>
    <t>Строительство ВЛ-0,4 кВ, ШУРЭ, Челябинская область, Сосновский район, с.Кременкуль.,</t>
  </si>
  <si>
    <t>Строительство ВЛ-0,4 кВ, ШУРЭ, Челябинская область, Сосновский район, с.Долгодеревенское, северный мкр, 440</t>
  </si>
  <si>
    <t>Строительство ВЛ-0,4 кВ, ШУРЭ, Челябинская область, Сосновский район, с.Долгодеревенское, северный мкр, 425</t>
  </si>
  <si>
    <t>Строительство ВЛ-0,4 кВ, ШУРЭ, Челябинская область, Сосновский район, с.Долгодеревенское, северный мкр, 435</t>
  </si>
  <si>
    <t>Строительство ВЛ-0,4 кВ, ШУРЭ, Челябинская область, Сосновский район, с.Долгодеревенское.</t>
  </si>
  <si>
    <t>Стенюшкина М.А.</t>
  </si>
  <si>
    <t>Свиридова Е.А.</t>
  </si>
  <si>
    <t>Яминев А.М.</t>
  </si>
  <si>
    <t>Строительство ЛЭП-0,4 кВ,  Сосновский район, п.Полетаево (Новинская О.В.)</t>
  </si>
  <si>
    <t>Новинская О.В.</t>
  </si>
  <si>
    <t>Гильманова Г.З.</t>
  </si>
  <si>
    <t>Мазитов А.И.</t>
  </si>
  <si>
    <t>Строительство ЛЭП-0,4 кВ, Челябинская область, Сосновский район, жилая застройка Вавиловец-2</t>
  </si>
  <si>
    <t>Колосов А.А.</t>
  </si>
  <si>
    <t>Строительство ЛЭП-0,4 кВ от ТП-1193, Челябинская область, Сосновский район, п.Саргазы</t>
  </si>
  <si>
    <t>Николаева О.М.</t>
  </si>
  <si>
    <t>Строительство  ЛЭП-0,4 кВ, Челябинская область, Сосновский район, вблизи д.Новое Поле</t>
  </si>
  <si>
    <t>Строительство ЛЭП-0,4 кВ, Челябинская область, Сосновский район, вблизи д.Казанцево</t>
  </si>
  <si>
    <t>Строительство  ЛЭП-0,4 кВ, Челябинская область, Сосновский район, с.Ключи</t>
  </si>
  <si>
    <t>Строительство ЛЭП-0,4 кВ от ТП-1525, Челябинская область, Сосновский район, д.Полетаево-2</t>
  </si>
  <si>
    <t>Смирнова Н.Н.</t>
  </si>
  <si>
    <t>Ротанов А.Ф.</t>
  </si>
  <si>
    <t>Скрипко Э.В.</t>
  </si>
  <si>
    <t>Пальнов А.В.</t>
  </si>
  <si>
    <t>Альмухаметова К.В.
Кожевников Э.А.</t>
  </si>
  <si>
    <t>Каринов О.А.</t>
  </si>
  <si>
    <t>Волков М.П.</t>
  </si>
  <si>
    <t>Строительство ЛЭП-0,4 кВ, ШУРЭ, Челябинская область, Сосновский район, п.СолнечныйМалозем</t>
  </si>
  <si>
    <t>Строительство ЛЭП-0,4 кВ, ШУРЭ, Челябинская область, Сосновский район, п.СаргазыНовочих</t>
  </si>
  <si>
    <t>Крапивко В.Г.</t>
  </si>
  <si>
    <t>Кузьмищева В.И., Кузьмищева О.Н.</t>
  </si>
  <si>
    <t>Усманова О.З.</t>
  </si>
  <si>
    <t>Строительство  ВЛ-0,4 кВ, ШУРЭ, Челябинская область, Сосновский район, д.Большое Баландино</t>
  </si>
  <si>
    <t>Строительство  ВЛ-0,4 кВ, Челябинская область, Сосновский район, д.Прохорово</t>
  </si>
  <si>
    <t>Администрация Долгодеревенского сельского поселения</t>
  </si>
  <si>
    <t>ООО "Кыштымское рыбоводное хозяйство"</t>
  </si>
  <si>
    <t>Строительство ВЛ-0,4 кВ, Челябинская область, Сосновский район, п.Красное ПолеЕфимов</t>
  </si>
  <si>
    <t>Строительство ВЛ-0,4 кВ, Челябинская область, Сосновский район, п.Красное ПолеПолейчук</t>
  </si>
  <si>
    <t>Строительство ВЛ-0,4 кВ, Челябинская область, Сосновский район, п.СеверныйИльина</t>
  </si>
  <si>
    <t>Якупова Т.Ю.</t>
  </si>
  <si>
    <t>Строительство ВЛ-0,4 кВ, Челябинская область, Сосновский район, с.ДолгодеревенскоеМахник</t>
  </si>
  <si>
    <t>Строительство ВЛ-0,4 кВ, Челябинская область, Сосновский район, п.Высокий</t>
  </si>
  <si>
    <t>Строительство ВЛ-0,4 кВ, Челябинская область, Сосоновский пайон, п.Прудный</t>
  </si>
  <si>
    <t>Строительство  ВЛ-0,4 кВ, Челябинская область, Сосновский район, п.Западный</t>
  </si>
  <si>
    <t>Строительство ВЛ-0,4 кВ, Челябинская область, Сосновский район, д.КлючиСлипченко</t>
  </si>
  <si>
    <t>Строительство ВЛ-0,4 кВ, Челябинская область, Сосновский район, с.КременкульЧерных</t>
  </si>
  <si>
    <t>Строительство ВЛ-0,4 кВ, Челябинская область, Сосновский район, д.Трифоново</t>
  </si>
  <si>
    <t>Слипченко А.В.</t>
  </si>
  <si>
    <t>Черных В.С. (Белоус И.В.)</t>
  </si>
  <si>
    <t>Строительство ВЛ-0,4 кВ, Челябинская область, Сосновский район, п.СаргазыКалинина</t>
  </si>
  <si>
    <t>Калинина О.М.</t>
  </si>
  <si>
    <t>Строительство  ВЛ-0,4 кВ, Челябинская область, Сосновский район,  д.Малиновка</t>
  </si>
  <si>
    <t>Строительство ВЛ-0,4 кВ, Челябинская область, Сосновский район, с.КайгородовоАндрущ</t>
  </si>
  <si>
    <t>Зубайдов Б.Х.</t>
  </si>
  <si>
    <t>Строительство ВЛ-0,4 кВ, Челябинская область, Сосновский район, вблизи п.Трубный..</t>
  </si>
  <si>
    <t>Строительство ВЛ-0,4 кВ, Челябинская область, Сосновский район, д.Полетаево-2Анищенко</t>
  </si>
  <si>
    <t>Строительство ВЛ-0,4 кВ, Челябинская область, Сосновский район, п.СагаустыКарасова</t>
  </si>
  <si>
    <t>Строительство ВЛ-0,4 кВ, Челябинская область, Сосновский район, п.ЕсаульскийЗаварухин</t>
  </si>
  <si>
    <t>Строительство ВЛ-0,4 кВ, Челябинская область, Сосновский район, п.Красное ПолеБрызгалов</t>
  </si>
  <si>
    <t>Строительство  ВЛ-0,4 кВ, Челябинская область, Сосновский район, п.Есаульский</t>
  </si>
  <si>
    <t>Матюшков М.Г.</t>
  </si>
  <si>
    <t>Строительство ВЛ-0,4 кВ, Челябинская область, Сосновский район, п.СагаустыМоисеева</t>
  </si>
  <si>
    <t>Мужагитдинов М.С.</t>
  </si>
  <si>
    <t>Хакимова Ш.Х (бывш. Нештенко С.В.)</t>
  </si>
  <si>
    <t>Строительство ВЛ-0,4 кВ, Челябинская область, Сосновский район, вблизи с.Б.ХарлушиКозаченко</t>
  </si>
  <si>
    <t>Ветошкина Т.М. (бывш. Леднев С.П.)</t>
  </si>
  <si>
    <t>Строительство  ВЛ-0,4 кВ, Челябинская область,Сосновский район, д.МалиновкаМаксютова</t>
  </si>
  <si>
    <t>Строительство  ШУРЭ, Челябинская область, Сосновский район, п.Садовый</t>
  </si>
  <si>
    <t>Максютова И.М.</t>
  </si>
  <si>
    <t>Строительство  ВЛ-0,4 кВ, Челябинская область,Сосновский район, с.Полетаево-1, уч.№130</t>
  </si>
  <si>
    <t>Строительство  ВЛ-0,4 кВ, Челябинская область,Сосновский район, с.АрхангельскоеМухамад</t>
  </si>
  <si>
    <t>Строительство  ВЛ-0,4 кВ, Челябинская область,Сосновский район, с.АрхангельскоеУсманов</t>
  </si>
  <si>
    <t>Строительство  ВЛ-0,4 кВ, Челябинская область,Сосновский район, с.ВознесенкаЧернова</t>
  </si>
  <si>
    <t>Строительство  ВЛ-0,4 кВ,ШУРЭ, Челябинская область,Сосновский район, п.Новый Кременкуль</t>
  </si>
  <si>
    <t>Строительство  ВЛ-0,4 кВ, ШУРЭ,Челябинская область, Сосновский район, вблизи с.Туктубаево</t>
  </si>
  <si>
    <t>Строительство  ВЛ-0,4 кВ,ШУРЭ, Челябинская область,Сосновский район, п.Саргазы</t>
  </si>
  <si>
    <t>Строительство ВЛ-0,4 кВ, ШУРЭ, Челябинская область, Сосновский район, ДНТ "Курчатовец-2".</t>
  </si>
  <si>
    <t>Строительство  ВЛ-0,4 кВ,ШУРЭ, Челябинская область,Сосновский район, д.МалиновкаЗайцев</t>
  </si>
  <si>
    <t>Полозова Н.В. (Бывш. Тепляков А.С.)</t>
  </si>
  <si>
    <t>Строительство  ВЛ-0,4 кВ,ШУРЭ, Челябинская область,Сосновский район, д.Осиновк</t>
  </si>
  <si>
    <t>Строительство  ВЛ-0,4 кВ, ШУРЭ, Челябинская область, Сосновский район, п.ЕсаульскийМеньш</t>
  </si>
  <si>
    <t>Строительство  ВЛ-0,4 кВ, ШУРЭ, Челябинская область, Сосновский район, д.МалиновкаКаплан</t>
  </si>
  <si>
    <t>Строительство  ВЛ-0,4 кВ, Челябинская область, Сосновский район, д.Касарги</t>
  </si>
  <si>
    <t>Строительство  ВЛ-0,4 кВ, ШУРЭ, Челябинская область, Сосновский район, п.ТрубныйБайгутлина</t>
  </si>
  <si>
    <t>Строительство  ВЛ-0,4 кВ, ШУРЭ, Челябинская область, Сосновский район, п.ЕсаульскийБирюкова</t>
  </si>
  <si>
    <t>Строительство  ВЛ-0,4 кВ, ШУРЭ, Челябинская область, Сосновский район, д.КлючиПетров</t>
  </si>
  <si>
    <t>Строительство ВЛ-0,4 кВ, ШУРЭ, Челябинская область, Сосновский район, с.Большое Баландино.</t>
  </si>
  <si>
    <t>Строительство ВЛ-0,4 кВ, ШУРЭ, Челябинская область, Сосновский район, п.МирныйЛапина</t>
  </si>
  <si>
    <t>Строительство  ШУРЭ, Челябинская область, Сосновский район, вблизи д.Малиновка</t>
  </si>
  <si>
    <t>Строительство ВЛ-0,4 кВ, ШУРЭ, Челябинская область, Сосновский район, д.МоховичкиВывальнюк</t>
  </si>
  <si>
    <t>Строительство ВЛ-0,4 кВ, ШУРЭ, Челябинская область, Сосновский район, п.Рощино.</t>
  </si>
  <si>
    <t>Строительство  ШУРЭ, Челябинская область, Сосновский район, д.Малиновка</t>
  </si>
  <si>
    <t>Строительство ВЛ-0,4 кВ, ШУРЭ, Челябинская область, Сосновский район, с.АрхангельскоеЗвягин</t>
  </si>
  <si>
    <t>Строительство ВЛ-0,4 кВ, ШУРЭ, Челябинская область, Сосновский район, с.ВознесенкаТкач</t>
  </si>
  <si>
    <t>Строительство ВЛ-0,4 кВ, ШУРЭ, Челябинская область, Сосновский район, п.МирныйСтуден</t>
  </si>
  <si>
    <t>Строительство ВЛ-0,4 кВ, ШУРЭ, Челябинская область, Сосновский район, п.ТрубныйСафин</t>
  </si>
  <si>
    <t>Мицуков А.В.</t>
  </si>
  <si>
    <t>Строительство ВЛ-0,4 кВ, ШУРЭ, Челябинская область, Сосновский район, п.Красное ПолеГудонович</t>
  </si>
  <si>
    <t>Строительство ВЛ-0,4 кВ, ШУРЭ, Челябинская область, Сосновский район, д.КасаргиЧухарев</t>
  </si>
  <si>
    <t>Строительство ШУРЭ, Челябинская область, Сосновский район, д.Малиновка</t>
  </si>
  <si>
    <t>Гудонович Н.Л.</t>
  </si>
  <si>
    <t>Чухарев И.П.</t>
  </si>
  <si>
    <t>Отто М.В.</t>
  </si>
  <si>
    <t xml:space="preserve">Строительство ВЛ-0,4 кВ, ШУРЭ, Челябинская область, Сосновский район, д.Медиак </t>
  </si>
  <si>
    <t>Строительство ВЛ-0,4 кВ, ШУРЭ, Челябинская область, Сосновский район, вблизи д.МалиновкаАфанасьев</t>
  </si>
  <si>
    <t>Строительство ВЛ-0,4 кВ, ШУРЭ, Челябинская область, Сосновский район, д.ОсиновкаМанько</t>
  </si>
  <si>
    <t>Строительство ВЛ-0,4 кВ, ШУРЭ, Челябинская область, Сосновский район, ж.з. "Вавиловец"</t>
  </si>
  <si>
    <t>Строительство ВЛ-0,4 кВ, ШУРЭ, Челябинская область, Сосновский район, с.Долгодеревенское.,</t>
  </si>
  <si>
    <t>Чуданов А.А.</t>
  </si>
  <si>
    <t>Панченков А.С., Сергеев А.А.</t>
  </si>
  <si>
    <t>Бурангулов Р.З.</t>
  </si>
  <si>
    <t>Нацентова Е.Е.</t>
  </si>
  <si>
    <t>Строительство ВЛ-0,4 кВ, ШУРЭ, Челябинская область, Сосновский район, п.СаргазыПойлов</t>
  </si>
  <si>
    <t>Строительство ВЛ-0,4 кВ, ШУРЭ, Челябинская область, Сосновский район, с.АрхангельскоеБаймурз</t>
  </si>
  <si>
    <t>Строительство ВЛ-0,4 кВ, ШУРЭ, Челябинская область, Сосновский район, вблизи д.МедиакСамсонов</t>
  </si>
  <si>
    <t>Строительство ВЛ-0,4 кВ, ШУРЭ, Челябинская область, Сосновский район, вблизи п.Северный</t>
  </si>
  <si>
    <t>Строительство ВЛ-0,4 кВ, ШУРЭ, Челябинская область, Сосновский район, вблизи п.ПрудныйБикбул</t>
  </si>
  <si>
    <t>Строительство ВЛ-0,4 кВ, ШУРЭ, Челябинская область, Сосновский район, с.Большое Баландино..</t>
  </si>
  <si>
    <t>Строительство ВЛ-0,4 кВ, ШУРЭ, Челябинская область, Сосновский район, с.Кременкуль,,</t>
  </si>
  <si>
    <t>Строительство ВЛ-0,4 кВ, ШУРЭ, Челябинская область, Сосновский район, п.Рощино.,.</t>
  </si>
  <si>
    <t>Пойлов А.Ю.</t>
  </si>
  <si>
    <t>Самсонов Ю.М.</t>
  </si>
  <si>
    <t>Гафурова Е.А.</t>
  </si>
  <si>
    <t>Нигаматуллина М.К.</t>
  </si>
  <si>
    <t>Строительство ВЛ-0,4 кВ, Челябинская область, Сосновский район, д.МоховичкиСеменов</t>
  </si>
  <si>
    <t>Строительство ВЛ-0,4 кВ, Челябинская область, Сосновский район, п.Красное ПолеЛавров</t>
  </si>
  <si>
    <t>Хакимов М.М.</t>
  </si>
  <si>
    <t>Семенов А.О.</t>
  </si>
  <si>
    <t>Строительство ВЛ-0,4 кВ, Челябинская область, Сосновский район, с.АрхангельскоеЗагвозд</t>
  </si>
  <si>
    <t>Строительство ВЛ-0,4 кВ, Челябинская область, Сосновский район, д.Осиновка3</t>
  </si>
  <si>
    <t>Строительство ВЛ-0,4 кВ, Челябинская область, Сосновский район, вблизи с.Большое БаландиноВаганова</t>
  </si>
  <si>
    <t>Строительство ВЛ-0,4 кВ, Челябинская область, Сосновский район, п.ТрубныйКиреева</t>
  </si>
  <si>
    <t>Строительство ВЛ-0,4 кВ, Челябинская область, Сосновский район, вблизи д.Малиновка..</t>
  </si>
  <si>
    <t>Строительство ВЛ-0,4 кВ, Челябинская область, Сосновский район, д.Осиновка4</t>
  </si>
  <si>
    <t>Строительство ВЛ-0,4 кВ, Челябинская область, Сосновский район, СНТ "Отдых"Гайнуллин</t>
  </si>
  <si>
    <t>Строительство ВЛ-0,4 кВ, Челябинская область, Сосновский район, с.АрхангельскоеКалач</t>
  </si>
  <si>
    <t>Строительство ВЛ-0,4 кВ, Челябинская область, Сосновский район, вблизи п.Прудный…</t>
  </si>
  <si>
    <t>Строительство ВЛ-0,4 кВ, Челябинская область, Сосновский район, с.АрхангельскоеЛеготина</t>
  </si>
  <si>
    <t>Строительство ВЛ-0,4 кВ, Челябинская область, Сосновский район, п.Малая СосновкаБакина</t>
  </si>
  <si>
    <t>Семененков И.В.</t>
  </si>
  <si>
    <t>Строительство ВЛ-0,4 кВ, Челябинская область, Сосновский район, вблизи д.Малиновка…</t>
  </si>
  <si>
    <t>Строительство ВЛ-0,4 кВ, Челябинская область, Сосновский район, д.Малиновка)))</t>
  </si>
  <si>
    <t>Строительство ВЛ-0,4 кВ, Челябинская область, Сосновский район, с.Большое БаландиноПолетаева</t>
  </si>
  <si>
    <t>Строительство ВЛ-0,4 кВ, Челябинская область, Сосновский район, д.Осиновка5</t>
  </si>
  <si>
    <t>Строительство ВЛ-0,4 кВ, Челябинская область, Сосновский район, д.Осиновка6</t>
  </si>
  <si>
    <t>Строительство ВЛ-0,4 кВ, Челябинская область, Сосновский район, вблизи д.КлючиФролов</t>
  </si>
  <si>
    <t>Строительство ВЛ-0,4 кВ, Челябинская область, Сосновский район, п.Осиновка</t>
  </si>
  <si>
    <t>Майорова О.В.</t>
  </si>
  <si>
    <t>Муллавалеев Р.Т.</t>
  </si>
  <si>
    <t>Потапова О.С.</t>
  </si>
  <si>
    <t>Сахарова И.А.</t>
  </si>
  <si>
    <t>Строительство ВЛ-0,4 кВ, Челябинская область, Сосновский район, д.Осиновка7</t>
  </si>
  <si>
    <t>Строительство ВЛ-0,4 кВ, Челябинская область, Сосновский район ,п.Томинский</t>
  </si>
  <si>
    <t>Александрова Н,А.</t>
  </si>
  <si>
    <t>Строительство ВЛ-0,4 кВ, Челябинская область, Сосновский район ,п.Смолино</t>
  </si>
  <si>
    <t>Строительство ВЛ-0,4 кВ, Челябинская область, Сосновский район, д.Малиновка(</t>
  </si>
  <si>
    <t>Строительство ВЛ-0,4 кВ, Челябинская область, Сосновский район, д.КлючиКашицин</t>
  </si>
  <si>
    <t>Волохова Ю.С.</t>
  </si>
  <si>
    <t>Строительство ВЛ-0,4 кВ №3, Челябинская область, Сосновский район, с.Большое Баландино Пичугин О.В.</t>
  </si>
  <si>
    <t>Строительство ВЛ-0,4 кВ, Челябинская область, Сосновский район, с.ДолгодеревенскоеСередин</t>
  </si>
  <si>
    <t>Строительство ВЛ-0,4 кВ, Челябинская область, Сосновский район, вблизи п.ПрудныйШаламов</t>
  </si>
  <si>
    <t>Середин А.Н., Головин П.А.</t>
  </si>
  <si>
    <t>Строительство ВЛ-0,4 кВ, Челябинская область, Сосновский район, п.ТоминскийБузаков</t>
  </si>
  <si>
    <t>Строительство ВЛ-0,4 кВ, Челябинская область, Сосновский район, п.Красное ПолеВеретен</t>
  </si>
  <si>
    <t>Строительство ВЛ-0,4 кВ, Челябинская область, Сосновский район, п.ТоминскийПреображ</t>
  </si>
  <si>
    <t>Строительство ВЛ-0,4 кВ, Челябинская область, Сосновский район, д.БутакиСинкевич</t>
  </si>
  <si>
    <t>Бузаков Е.А.</t>
  </si>
  <si>
    <t>Преображенский А.Н.</t>
  </si>
  <si>
    <t>Строительство ВЛ-0,4 кВ, Челябинская область, Сосновский район, д.КасаргиЗябдикова</t>
  </si>
  <si>
    <t>Строительство ВЛ-0,4 кВ, Челябинская область, Сосновский район. Вблизи с.Вознесенка</t>
  </si>
  <si>
    <t>Строительство ВЛ-0,4 кВ, Челябинская область, Сосновский район, д.ПрохоровоНурмух</t>
  </si>
  <si>
    <t>Строительство ВЛ-0,4 кВ, Челябинская область, Сосновский район, д.Осиновка8</t>
  </si>
  <si>
    <t>Строительство ВЛ-0,4 кВ, Челябинская область, Сосновский район, д.Малиновка((</t>
  </si>
  <si>
    <t>Строительство ВЛ-0,4 кВ, Челябинская область, Сосновский район, ст.Смолино</t>
  </si>
  <si>
    <t>Строительство ВЛ-0,4 кВ, Челябинская область, Сосновский район, п.Рощино.</t>
  </si>
  <si>
    <t>Строительство ВЛ-0,4 кВ, Челябинская область, Сосновский район, вблизи с.Большое БаландиноБердюгин</t>
  </si>
  <si>
    <t>Строительство ВЛ-0,4 кВ, Челябинская область, Сосновский район, вблизи д.Полетаево-2Попов</t>
  </si>
  <si>
    <t>Строительство ВЛ-0,4 кВ, Челябинская область, Сосновский район, вблизи п.Малая Сосновка</t>
  </si>
  <si>
    <t>Строительство ВЛ-0,4 кВ, Челябинская область, Сосновский район, п.Малая СосновкаФасхут</t>
  </si>
  <si>
    <t>Зябдикова И.А.</t>
  </si>
  <si>
    <t>Михайлова Т.В.</t>
  </si>
  <si>
    <t>Нурмухаметов А.А.</t>
  </si>
  <si>
    <t>Чухнова Л.А.</t>
  </si>
  <si>
    <t>Григорьева Л.П.</t>
  </si>
  <si>
    <t>Шурыгина В.В., Шурыгин С.В.</t>
  </si>
  <si>
    <t>Мухаметжанов М.Н.</t>
  </si>
  <si>
    <t>Бердюгин И.В.</t>
  </si>
  <si>
    <t>Попов Е.С.</t>
  </si>
  <si>
    <t>Санников А.П.</t>
  </si>
  <si>
    <t>Фасхутдинова С.Х.</t>
  </si>
  <si>
    <t>Фахрисламов В.В.</t>
  </si>
  <si>
    <t>Строительство ВЛ-0,4 кВ, Челябинская область, Сосновский район, д.МоховичкиШуляков</t>
  </si>
  <si>
    <t>Строительство ВЛ-0,4 кВ, Челябинская область, Сосновский район, с.ДолгодеревенскоеВаганова</t>
  </si>
  <si>
    <t>Шуляков Л.Г.</t>
  </si>
  <si>
    <t>Ваганова Т.П.</t>
  </si>
  <si>
    <t>Строительство ВЛ-0,4 кВ, Челябинская область, Сосновский район, п.Рощино..</t>
  </si>
  <si>
    <t>Строительство ВЛ-0,4 кВ, Челябинская область, Сосновский район, п.ТоминскийВаран</t>
  </si>
  <si>
    <t>Строительство ВЛ-0,4 кВ, Челябинская область, Сосновский район, с.ДолгодеревенскоеЗемцов</t>
  </si>
  <si>
    <t>Строительство ВЛ-0,4 кВ, Челябинская область, Сосновский район, п.ТоминскийСпирина</t>
  </si>
  <si>
    <t>Строительство ВЛ-0,4 кВ, Челябинская область, Сосновский район, п.ВавиловецТарасов</t>
  </si>
  <si>
    <t>ООО "УралСнабСбыт"</t>
  </si>
  <si>
    <t>Гребенюк Г.А.</t>
  </si>
  <si>
    <t>Варанкин О.В.</t>
  </si>
  <si>
    <t>Земцов А.Н.</t>
  </si>
  <si>
    <t>Спирина Е.В.</t>
  </si>
  <si>
    <t>Тарасов А.Л.</t>
  </si>
  <si>
    <t>Строительство ВЛ-0,4 кВ, Челябинская область, Сосновский район, п.ТоминскийСирик</t>
  </si>
  <si>
    <t>Строительство ВЛ-0,4 кВ, Челябинская область, Сосновский район, п.ТоминскийБочарова</t>
  </si>
  <si>
    <t>Строительство ВЛ-0,4 кВ, Челябинская область, Сосновский район ,вблизи д.Ключи</t>
  </si>
  <si>
    <t>Строительство ВЛ-0,4 кВ, Челябинская область, Сосновский район, п.СадовыйМахмад</t>
  </si>
  <si>
    <t>Строительство ВЛ-0,4 кВ, Челябинская область, Сосновский район, п.СадовыйГарипов</t>
  </si>
  <si>
    <t>Строительство ВЛ-0,4 кВ, Челябинская область, Сосновский район, д.Осиновка10</t>
  </si>
  <si>
    <t>Строительство ВЛ-0,4 кВ, Челябинская область, Сосновский район, вблизи д.Бухарино</t>
  </si>
  <si>
    <t>Максимов В.П.</t>
  </si>
  <si>
    <t>Петунина А.П.</t>
  </si>
  <si>
    <t>Сирик А.В.</t>
  </si>
  <si>
    <t>Бочарова В.П.</t>
  </si>
  <si>
    <t>Тагирова Р.А.</t>
  </si>
  <si>
    <t>Дьяконов А.Н.</t>
  </si>
  <si>
    <t>Махмаджонов А.С.</t>
  </si>
  <si>
    <t>Корчагин А.В.</t>
  </si>
  <si>
    <t>Евлашев А.С.</t>
  </si>
  <si>
    <t>Букреев Е.В.</t>
  </si>
  <si>
    <t xml:space="preserve">Бузаевы Т.В.,С.А.,А.С.; Наумова Д.В. </t>
  </si>
  <si>
    <t>Строительство ВЛ-0,4 кВ, Челябинская область, Сосновский район, СНТ "Березка"</t>
  </si>
  <si>
    <t>Литвиненко С.И.</t>
  </si>
  <si>
    <t>Строительство ВЛ-0,4 кВ, Челябинская область, Сосновский район, вблизи д.КлючиХудяков</t>
  </si>
  <si>
    <t>Строительство ВЛ-0,4 кВ, Челябинская область, Сосновский район, д.КлючиПервушин</t>
  </si>
  <si>
    <t>Строительство ВЛ-0,4 кВ, Челябинская область, Сосновский район, п.ТоминскийКрылов</t>
  </si>
  <si>
    <t>Худяков Е.С.</t>
  </si>
  <si>
    <t>Первушин А.В.</t>
  </si>
  <si>
    <t>Крылов В.П.</t>
  </si>
  <si>
    <t>Строительство ВЛ-0,4 кВ, Челябинская область, Сосновский район, п.ТрубныйХаерз</t>
  </si>
  <si>
    <t>Строительство ВЛ-0,4 кВ, Челябинская область, Сосновский район, вблизи д.БухариноАнтюф</t>
  </si>
  <si>
    <t>Строительство ВЛ-0,4 кВ, Челябинская область, Сосновский район, п.ЕсаульскийЗаварухина</t>
  </si>
  <si>
    <t>Строительство ВЛ-0,4 кВ, Челябинская область, Сосновский район, д.Осиновка12</t>
  </si>
  <si>
    <t>Строительство ВЛ-0,4 кВ, Челябинская область, Сосновский район, д.Осиновка.</t>
  </si>
  <si>
    <t>Строительство ВЛ-0,4 кВ, Челябинская область, Сосновский район, п.ВавиловецВатлашов</t>
  </si>
  <si>
    <t>Строительство ВЛ-0,4 кВ, Челябинская область, Сосновский район, д.КлючевкаАдмин</t>
  </si>
  <si>
    <t>Хаерзаманова А.М.</t>
  </si>
  <si>
    <t>Письменов А.А.</t>
  </si>
  <si>
    <t>Антюфеев А.Н.</t>
  </si>
  <si>
    <t>Заварухина Н.С.</t>
  </si>
  <si>
    <t>Трофимов А.А.</t>
  </si>
  <si>
    <t>Вахненко А.А.</t>
  </si>
  <si>
    <t>Калимуллина Э.М.</t>
  </si>
  <si>
    <t>Ватлашов А.И.</t>
  </si>
  <si>
    <t>Строительство ВЛ-0,4 кВ, Челябинская область, Сосновский район, с.ДолгодеревенскоеЗияит</t>
  </si>
  <si>
    <t>Строительство ВЛ-0,4 кВ, Челябинская область, Сосновский район, д.Осиновка13</t>
  </si>
  <si>
    <t>Строительство ВЛ-0,4 кВ, Челябинская область, Сосновский район, ст.СмолиноТоргашов</t>
  </si>
  <si>
    <t>Строительство ВЛ-0,4 кВ, Челябинская область, Сосновский район, вблизи с.Кременкуль</t>
  </si>
  <si>
    <t>Строительство ВЛ-0,4 кВ, Челябинская область, Сосновский район, СНТ "Прогресс"Терент</t>
  </si>
  <si>
    <t>Зияитдинов М.Х.</t>
  </si>
  <si>
    <t>Кустова Е.Г.</t>
  </si>
  <si>
    <t>Торгашов А.П.</t>
  </si>
  <si>
    <t>Айвазян А.Р.</t>
  </si>
  <si>
    <t>Лубенченко Т.П.</t>
  </si>
  <si>
    <t>Терентьева А.В.</t>
  </si>
  <si>
    <t>Строительство ВЛ-0,4 кВ, Челябинская область, Сосновский район, вблизи д.КлючиСогрин</t>
  </si>
  <si>
    <t>Строительство ВЛ-0,4 кВ, Челябинская область, Сосновский район, с.КременкульПавлова</t>
  </si>
  <si>
    <t>Строительство ВЛ-0,4 кВ, Челябинская область, Сосновский район, п.ВысокийЛяпунова</t>
  </si>
  <si>
    <t>Строительство ВЛ-0,4 кВ, Челябинская область, Сосновский район, с.ДолгодеревенскоеСонина</t>
  </si>
  <si>
    <t>Строительство ВЛ-0,4 кВ, Челябинская область, Сосновский район, с.ДолгодеревенскоеГоловченко</t>
  </si>
  <si>
    <t>Согрин Е.Н.</t>
  </si>
  <si>
    <t>Павлова А,В.</t>
  </si>
  <si>
    <t>Ляпунова Р.Р.</t>
  </si>
  <si>
    <t>Сонина О.В.</t>
  </si>
  <si>
    <t>Головченко С.В.</t>
  </si>
  <si>
    <t>Строительство ВЛ-0,4 кВ, Челябинская область, Сосновский район, с.КременкульНовиков</t>
  </si>
  <si>
    <t>Печникова Е.В.</t>
  </si>
  <si>
    <t>Карпова Т.М.</t>
  </si>
  <si>
    <t>Новиков В.Д.</t>
  </si>
  <si>
    <t>Багаутдинов Г.Н.</t>
  </si>
  <si>
    <t>Хасбиуллин Р.М.</t>
  </si>
  <si>
    <t>Строительство ВЛ-0,4 кВ, Челябинская область, Сосновский район, с.ДолгодеревенскоеАншаков</t>
  </si>
  <si>
    <t>Строительство ВЛ-0,4 кВ, Челябинская область, Сосновский район, д.Шимаковка</t>
  </si>
  <si>
    <t>Строительство ВЛ-0,4 кВ, Челябинская область, Сосновский район, д.МалиновкаАбдрахманов</t>
  </si>
  <si>
    <t>Лаптева О.С.</t>
  </si>
  <si>
    <t>Компанеец А.Н.</t>
  </si>
  <si>
    <t>Исхакова Н.Ф.</t>
  </si>
  <si>
    <t>Синеглазова Г.В.</t>
  </si>
  <si>
    <t>Строительство ВЛ-0,4 кВ, Челябинская область, Сосновский район, с.Долгодеренское</t>
  </si>
  <si>
    <t>Строительство ВЛ-0,4 кВ, Челябинская область, Сосновский район, п.СаргазыКуляхтина</t>
  </si>
  <si>
    <t>Строительство ВЛ-0,4 кВ, Челябинская область, Сосновский район, вблизи д.КлючиТодар</t>
  </si>
  <si>
    <t>Строительство ВЛ-0,4 кВ, Челябинская область, Сосновский район, д.ТаловкаИгнатенко</t>
  </si>
  <si>
    <t>Валеева Г.А.</t>
  </si>
  <si>
    <t>Семеин А.Б.</t>
  </si>
  <si>
    <t>Куляхтина О.В.</t>
  </si>
  <si>
    <t>Тодарышин И.В.</t>
  </si>
  <si>
    <t>Игнатенко А.Ф.</t>
  </si>
  <si>
    <t>Игонин Н.В.</t>
  </si>
  <si>
    <t>Строительство ВЛ-0,4 кВ, Челябинская область, Сосновский район, д.КлючиБатурина</t>
  </si>
  <si>
    <t>Строительство ВЛ-0,4 кВ, Челябинская область, Сосновский район, с.Большое БаландиноПожил</t>
  </si>
  <si>
    <t>Батурина Н.В.</t>
  </si>
  <si>
    <t>Пожиленков И.В.</t>
  </si>
  <si>
    <t>Строительство ВЛ-0,4 кВ, Челябинская область, Сосновский район, вблизи п.ТрубныйВьюшков</t>
  </si>
  <si>
    <t>Строительство ВЛ-0,4 кВ, Челябинская область, Сосновский район, п.ЕсаульскийЗамятин</t>
  </si>
  <si>
    <t>Строительство ВЛ-0,4 кВ, Челябинская область, Сосновский район, п.Кисегаченский</t>
  </si>
  <si>
    <t>Строительство ВЛ-0,4 кВ, Челябинская область, Сосновский район, с.ДолгодеревенскоеМаковкин</t>
  </si>
  <si>
    <t>Строительство ВЛ-0,4 кВ, Челябинская область, Сосновский район, д.СултаеваМажитов</t>
  </si>
  <si>
    <t>Строительство ВЛ-0,4 кВ, Челябинская область, Сосновский район, с.ДолгодеревенскоеЖаворонкин</t>
  </si>
  <si>
    <t>Строительство ВЛ-0,4 кВ, Челябинская область, Сосновский район, вблизи д.КлючиВахрушева</t>
  </si>
  <si>
    <t>Строительство ВЛ-0,4 кВ, Челябинская область, Сосновский район, вблизи д.Кайгородово</t>
  </si>
  <si>
    <t>Строительство ВЛ-0,4 кВ, Челябинская область, Сосновский район, с.ДолгодеревенскоеЗырянов</t>
  </si>
  <si>
    <t>Строительство ВЛ-0,4 кВ, Челябинская область, Сосновский район, д.ТаловкаЗахаров</t>
  </si>
  <si>
    <t>Вьюшков Г.Г.</t>
  </si>
  <si>
    <t>Замятин А.М.</t>
  </si>
  <si>
    <t>Косоротова Е.Н.</t>
  </si>
  <si>
    <t>Багмут В.В.</t>
  </si>
  <si>
    <t>Маковкин А.В.</t>
  </si>
  <si>
    <t>Мажитов Р.Х.</t>
  </si>
  <si>
    <t>Жаворонкин С.С.</t>
  </si>
  <si>
    <t>Нафигина Ф.М.</t>
  </si>
  <si>
    <t>Вахрушева Т.В.</t>
  </si>
  <si>
    <t>Волков Ю.Н.</t>
  </si>
  <si>
    <t>Зырянов А.И.</t>
  </si>
  <si>
    <t>Захаров С.В.</t>
  </si>
  <si>
    <t>Строительство ВЛ-0,4 кВ, Челябинская область, Сосновский район, вблизи д.МоховичкиЖавор</t>
  </si>
  <si>
    <t>Строительство ВЛ-0,4 кВ, Челябинская область, Сосновский район, п.СмолиноКолод</t>
  </si>
  <si>
    <t>Строительство ВЛ-0,4 кВ, Челябинская область, Сосновский район, вблизи п.ТрубныйТагиров</t>
  </si>
  <si>
    <t>Строительство ВЛ-0,4 кВ, Челябинская область, Сосновский район, д.Мичурино</t>
  </si>
  <si>
    <t>Строительство ВЛ-0,4 кВ, Челябинская область, Сосновский район, вблизи д.АлишеваСултанова</t>
  </si>
  <si>
    <t>Строительство ВЛ-0,4 кВ, Челябинская область, Сосновский район, д.ШимаковкаАлександров</t>
  </si>
  <si>
    <t>Строительство ВЛ-0,4 кВ, Челябинская область, Сосновский район, п.СаргазыТищенко</t>
  </si>
  <si>
    <t>Строительство ВЛ-0,4 кВ, Челябинская область, Сосновский район, п.СаргазыТкачев</t>
  </si>
  <si>
    <t>Строительство ВЛ-0,4 кВ, Челябинская область, Сосновский район, вблизи н.п.Кировский</t>
  </si>
  <si>
    <t>Строительство ВЛ-0,4 кВ, Челябинская область, Сосновский район, п.Малая СосновкаМеркулова</t>
  </si>
  <si>
    <t>Строительство ВЛ-0,4 кВ, Челябинская область, Сосновский район, с.ДолгодеревенскоеБарабаш</t>
  </si>
  <si>
    <t>Жаворонкова Е.Ю.</t>
  </si>
  <si>
    <t>Колодяжный В.А.</t>
  </si>
  <si>
    <t>Тагиров Р.Т.</t>
  </si>
  <si>
    <t>Гусев А.С.</t>
  </si>
  <si>
    <t>Султанова Г.А.</t>
  </si>
  <si>
    <t>Александров А.В.</t>
  </si>
  <si>
    <t>Тищенко П.Ю.</t>
  </si>
  <si>
    <t>Ткачев А.С.</t>
  </si>
  <si>
    <t>Кириллова Е.В.</t>
  </si>
  <si>
    <t>Меркулова С.А.</t>
  </si>
  <si>
    <t>Барабаш О.Н.</t>
  </si>
  <si>
    <t>Строительство  ВЛ-0,4 кВ, ШУРЭ, Челябинская область, Сосновский район, д.МоховичкиМухаметж</t>
  </si>
  <si>
    <t>Строительство  ВЛ-0,4 кВ,  Челябинская область, Сосновский район, вблизи п.ЗападныйАбдур</t>
  </si>
  <si>
    <t>Строительство, ШУРЭ, Челябинская область, Сосновский район, д.Большое Таскино</t>
  </si>
  <si>
    <t>Мухаметжанов  Р.М.</t>
  </si>
  <si>
    <t>Мухаметжанов М.М.</t>
  </si>
  <si>
    <t>Абдурахмонов А.З.</t>
  </si>
  <si>
    <t>Гафаров И.М.</t>
  </si>
  <si>
    <t>Строительство ЛЭП-0,4 кВ, ШУРЭ, Челябинская область, Сосновский район, с.АрхангельскоеУсманова</t>
  </si>
  <si>
    <t>ЛЭП-0,4 кВ д. Шимаковка Маркосян</t>
  </si>
  <si>
    <t>Маркосян М.К.</t>
  </si>
  <si>
    <t xml:space="preserve"> ВЛ-0,4 кВ п.Ленинский Абдуллаева</t>
  </si>
  <si>
    <t>Строительство ВЛ-0,4 кВ, ШУРЭ, Челябинская область, Сосновский район, с.Кременкуль, кад.№74:19:1111001:299 Сычев А.М.</t>
  </si>
  <si>
    <t>Строительство ВЛ-0,4 кВ, ШУРЭ, Челябинская область, Сосновский район, вблизи с.Б.Харлуши, участок №36-26, кад.№74:19:1101002:317  Белева М.А.</t>
  </si>
  <si>
    <t>Строительство ВЛ-0,4 кВ, ШУРЭ, Челябинская область, Сосновский район, п.Северный, участок б/н, кад.№74:19:1203001:361  Ражабов А.К.</t>
  </si>
  <si>
    <t>Строительство ВЛ-0,4 кВ, ШУРЭ, Челябинская область, Сосновский район, д.Большое Таскино, участок №501  Кудрин В.А.</t>
  </si>
  <si>
    <t>Строительство ВЛ-0,4 кВ, Челябинская область, Сосновский район, д.Малиновка, ПО "Полет", ул.Сосновая, уч.№234 Гафаров В.Р.</t>
  </si>
  <si>
    <t>Строительство ВЛ-0,4 кВ, ШУРЭ, Челябинская область, Сосновский район, с.Б.Баландино, уч.б/н, кад.74-19-0307005-8 Пыханова З.П.</t>
  </si>
  <si>
    <t>ВЛ-0,4 кВ д.Моховички Кузнецов В.Я.</t>
  </si>
  <si>
    <t>Строительство ВЛ-0,4 кВ,  Челябинская область, Сосновский район, п.Саргазы,  ул.Ленина, д.2 Прохорова В.А.</t>
  </si>
  <si>
    <t>Строительство ВЛ-0,4 кВ,  Челябинская область, Сосновский район, д.Казанцево, ул.Школьная, д.31 Казанцев Д.Г.</t>
  </si>
  <si>
    <t>Строительство ВЛ-0,4 кВ, Челябинская область, Сосновский район, п.Рощино, пятая очередь, участок по генплану №3 Михайлов Н.И.</t>
  </si>
  <si>
    <t>Строительство ЛЭП-0,4 кВ, ШУРЭ, Челябинская область, Сосновский район, СНТ "Юбилейный" Середкина Т.Ю.</t>
  </si>
  <si>
    <t>Казанцев Д.Г.</t>
  </si>
  <si>
    <t>Михайлов Н.И.</t>
  </si>
  <si>
    <t>Строительство ВЛ-0,4 кВ, ШУРЭ, Челябинская область, Сосновский район, с.Б.Харлуши, ул.Школьная, д.3 Анисимова Е.И.</t>
  </si>
  <si>
    <t>Строительство ВЛ-0,4 кВ, ШУРЭ, Челябинская область,Сосновский район, с.Долгодеревенское, ул. 50 лет ВЛКСМ, уч.1 Гарифьянова Ф.</t>
  </si>
  <si>
    <t>Анисимова Е.И.</t>
  </si>
  <si>
    <t>Строительство ВЛ-0,4 кВ, ШУРЭ, Челябинская область, Сосновский район, д.Моховички, ориентировочно центр деревни. Кад. 74-19-0901001-170 Каменев Д.А.</t>
  </si>
  <si>
    <t>ВЛ-0,4 кВ д.Ключевка Тютюнник С.Н.</t>
  </si>
  <si>
    <t>Строительство ВЛ-0,4 кВ, ШУРЭ, Челябинская область, Сосновский район, вблизи д.Ключи Бонькин В.К.</t>
  </si>
  <si>
    <t>Строительство ВЛ-0,4 кВ, ШУРЭ, Челябинская область, Сосновский район, вблизи д.Ключи Мальцев Е.В.</t>
  </si>
  <si>
    <t>Бонькин В.К.</t>
  </si>
  <si>
    <t>Мальцев Е.В.</t>
  </si>
  <si>
    <t>Строительство  ВЛ-0,4 кВ, Челябинская область, Сосновский район, вблизи СНТ "Мысы" Селезнева Н.Ю.,  Бахарев К.Ю.,  Бахарев Д.Ю.</t>
  </si>
  <si>
    <t>Строительство ВЛ-0,4 кВ, ШУРЭ, Челябинская область, Сосновский район, п.Витаминный, стр.уч. Кад.74:19:0000000:1803 Кирилович А.И.</t>
  </si>
  <si>
    <t>Строительство ВЛ-0,4 кВ, Челябинская область, Сосновский район, п.Саргазы, ул.Лесная, д.17 Даньшин А.С., Булкова О.С. И др.</t>
  </si>
  <si>
    <t>Строительство ВЛ-0,4 кВ, Челябинская область, Сосновский район, п.Саккулово, южный микрорайон, уч.№32 Отегов М.А.</t>
  </si>
  <si>
    <t>Отегов М.А.</t>
  </si>
  <si>
    <t>Строительство ВЛ-0,4 кВ, Челябинская область, Сосновский район, с.Кайгородово Терентьева М.В. Сафин Р.Р. Курбатов А.М. Львов В.В. Борисов Е.В. Владельщиков А.Ю. Шакирьянов И.В., Тыртышный С.Ю.</t>
  </si>
  <si>
    <t>Терентьева М.В.</t>
  </si>
  <si>
    <t>Строительство ВЛ-0,4 кВ, ШУРЭ, Челябинская область, Сосновский район, п.Северный, ул. Гагарина, уч б/н Шнайдер Д.И.</t>
  </si>
  <si>
    <t>Строительство ВЛ-0,4 кВ, ШУРЭ, Челябинская область, Сосновский район, д.Малиновка, "Полет" ул.Сосновая уч.116 Чесанов А.Г.</t>
  </si>
  <si>
    <t>Строительство ВЛ-0,4 кВ, ШУРЭ, Челябинская область,Сосновский район, с.Казанцево, с/з участок №45 Сусанин А.В.</t>
  </si>
  <si>
    <t>Чесанов А.Г.</t>
  </si>
  <si>
    <t>Сусанин А.В.</t>
  </si>
  <si>
    <t>Строительство ВЛ-0,4 кВ, ШУРЭ, Челябинская область, Сосновский район, с.Долгодеревенское, северный микрорайон, участок №256 Русаков Н.Н.</t>
  </si>
  <si>
    <t>ВЛ-0,4кВ вблизи д.Медиак Самсонов Ю.</t>
  </si>
  <si>
    <t>Строительство ВЛ-0,4 кВ, ШУРЭ, Челябинская область, Сосновский район, с.Б.Баландино, ул. Советская, уч.37 Суркина О.А.</t>
  </si>
  <si>
    <t>Строительство ВЛ-0,4 кВ, ШУРЭ, Челябинская область, Сосновский район, п.Прудный Игнатьева С.А.</t>
  </si>
  <si>
    <t>Строительство ВЛ-0,4 кВ, Челябинская область, Сосновский район, вблизи д.Малиновка Семененков И.В. (бывш. Крючков И.О.)</t>
  </si>
  <si>
    <t>Строительство ВЛ-0,4 кВ, Челябинская область, Сосновский район, п.Трубный, уч. 149  Шавлов Д.В. (этап2)</t>
  </si>
  <si>
    <t>Семененков И.В. (бывш. Крючков И.О.)</t>
  </si>
  <si>
    <t>ВЛ-0,4кВ п.Саккулово Абдурахмонов А.</t>
  </si>
  <si>
    <t>Строительство ВЛ-0,4 кВ, Челябинская область, Сосновский район, вблизи д.Ключи Измагилов Р.М., Измагилова Д.Р.</t>
  </si>
  <si>
    <t>Строительство ВЛ-0,4 кВ, Челябинская область, Сосновский район, п.Южно-Челябинский Прииск Чудинова Т.Г.Конькова В.А.Закирова А.С.Гордеева Г.ДКонькова В.Г.Хромченко А.Н.Хромченко И.П.Тищенко Ю.С.</t>
  </si>
  <si>
    <t>Строительство ВЛ-0,4 кВ, Челябинская область, Сосновский район, д.Ключевка Сидякин Е.Ю.</t>
  </si>
  <si>
    <t>Строительство ВЛ-0,4 кВ, Челябинская область, Сосновский район, вбли д.Ключи Скворцова В.Н.</t>
  </si>
  <si>
    <t>Строительство ВЛ-0,4 кВ, Челябинская область, Сосновский район, вблизи д.Ключи Фомина Л.В.</t>
  </si>
  <si>
    <t>Строительство ВЛ-0,4 кВ, Челябинская область, Сосновский район, д.Ключи Давлетханова И.Г.</t>
  </si>
  <si>
    <t>Строительство ВЛ-0,4 кВ, Челябинская область, Сосновский район, д.Новое Поле Каменщикова Г.М. Александров Д.И. Аббасова Ю.З.</t>
  </si>
  <si>
    <t>Измагилов Р.М., Измагилова Д.Р.</t>
  </si>
  <si>
    <t>Чудинова Т.Г.</t>
  </si>
  <si>
    <t>Сидякин Е.Ю.</t>
  </si>
  <si>
    <t>Скворцова В.Н.</t>
  </si>
  <si>
    <t>Фомина Л.В.</t>
  </si>
  <si>
    <t>Давлетханова И.Г.</t>
  </si>
  <si>
    <t>Каменщикова Г.М.</t>
  </si>
  <si>
    <t>ВЛ-0,4кВ д.Малиновка Стерхова В.О.</t>
  </si>
  <si>
    <t>ВЛ-0,4кВ вблизи д.Ключи Герасимов Д.</t>
  </si>
  <si>
    <t>ВЛ-0,4кВ п.Мирный Хуртин А.В.</t>
  </si>
  <si>
    <t>Строительство ВЛ-0,4 кВ, ШУРЭ, Челябинская область, Сосновский район, с.Туктубаево, ул. Набережная, д.132 Сурашев Р.Д.</t>
  </si>
  <si>
    <t>Стерхова В.О.</t>
  </si>
  <si>
    <t>Герасимов Д.Ф.</t>
  </si>
  <si>
    <t>Хуртин А.В.</t>
  </si>
  <si>
    <t>ВЛ-0,4 кВ с.Кременкуль Рулев О.Е.</t>
  </si>
  <si>
    <t>Строительство ВЛ-0,4 кВ,  Челябинская область, Сосновский район, с.Кайгородово Покало В.М.</t>
  </si>
  <si>
    <t>Рулёв О.Е., Салий А.Б.</t>
  </si>
  <si>
    <t>Покало В.М.</t>
  </si>
  <si>
    <t>Строительство ВЛ-0,4 кВ, Челябинская область, Сосновский район, п.Есаульский Якунин В.В. Барабанов М.А. Смирнова Т.С. Клименко Г.А. Сенников Ю.Н.</t>
  </si>
  <si>
    <t>Якунин В.В.</t>
  </si>
  <si>
    <t>Строительство ВЛ-0,4 кВ, Челябинская область, Сосновский район, п.Есаульский Черкасова Л.В. Васильева Н.А. Шитяков В.А.</t>
  </si>
  <si>
    <t>Черкасова Л.В.</t>
  </si>
  <si>
    <t>Строительство ВЛ-0,4 кВ, Челябинская область, Сосновский район, вблизи с.Вонесенка Александрова Е.Е.</t>
  </si>
  <si>
    <t>Строительство ВЛ-0,4 кВ, Челябинская область, Сосновский район, вблизи д.Ключи Головина А.С. Павлова К.В.</t>
  </si>
  <si>
    <t>Строительство ВЛ-0,4 кВ, Челябинская область, Сосновский район, п.Смолино Худашев Д.М.</t>
  </si>
  <si>
    <t>Строительство ВЛ-0,4 кВ, Челябинская область, Сосновский район, п.Трубный Винтер С.Р.</t>
  </si>
  <si>
    <t>Строительство ВЛ-0,4 кВ, Челябинская область, Сосновский район, п.Ленинский Сидняков В.Я.</t>
  </si>
  <si>
    <t>Строительство ВЛ-0,4 кВ, Челябинская область, Сосновский район, вблизи д.Моховички Новгородов К.В.</t>
  </si>
  <si>
    <t>Строительство ВЛ-0,4 кВ, Челябинская область, Сосновский район, п.Смолино Меркульев Д.В.</t>
  </si>
  <si>
    <t>Александрова Е.Е.</t>
  </si>
  <si>
    <t>Головина А.С.</t>
  </si>
  <si>
    <t>Худашев Д.М.</t>
  </si>
  <si>
    <t>Винтер С.Р.</t>
  </si>
  <si>
    <t>Сидняков В.Я.</t>
  </si>
  <si>
    <t>Новгородов К.В.</t>
  </si>
  <si>
    <t>Меркульев Д.В.</t>
  </si>
  <si>
    <t>Строительство ВЛ-0,4 кВ, Челябинская область, Сосновский район, вблизи п.Рощино</t>
  </si>
  <si>
    <t>Местная православная религиозная организация Прихода в честь иконы Божией Матери "Живоносный источник"</t>
  </si>
  <si>
    <t>ВЛ-0,4кВ п.Солнечный Каргаполов П.М.</t>
  </si>
  <si>
    <t>Строительство ВЛ-0,4 кВ,  Челябинская область, Сосновский район, д.Султаева, уч.9-36 Такиулин А.Ф.</t>
  </si>
  <si>
    <t>Каргаполов П.М.</t>
  </si>
  <si>
    <t>Такиулин А.Ф.</t>
  </si>
  <si>
    <t>Строительство ВЛ-0,4 кВ, ШУРЭ, Челябинская область, Сосновский район, вблизи д.Алишево Хаербашаров И.Г.</t>
  </si>
  <si>
    <t>Строительство ВЛ-0,4 кВ, Челябинская область, Сосновский район, п.Рощино Хомченков А.Н.</t>
  </si>
  <si>
    <t>Хомченков Александр Николаевич (бывш. Хомченков А.А.)</t>
  </si>
  <si>
    <t>Строительство ВЛ-0,4 кВ, Челябинская область, Сосновский район, п.Есаульский Чистякова Г.В.  Овсянникова А.Х.</t>
  </si>
  <si>
    <t>Овсянникова А.Х.</t>
  </si>
  <si>
    <t>Строительство ВЛ-0,4 кВ, Челябинская область, Сосновский район, п. Есаульский, улЗаготзерно, уч. №36 Козлов Ю.А.</t>
  </si>
  <si>
    <t>Строительство ВЛ-0,4 кВ, Челябинская область, Сосновский район, вблизи д.Полетаево-2 Ивановский С.Г. Матвеева Е.Г.</t>
  </si>
  <si>
    <t>Строительство ВЛ-0,4 кВ, Челябинская область, Сосновский район, вблизи д.Полетаево-2 Бирюкова Т.А.</t>
  </si>
  <si>
    <t>Строительство ВЛ-0,4 кВ, Челябинская область, Сосновский район, с.Долгодеревенское Рогозная Н.Н.</t>
  </si>
  <si>
    <t>Строительство ВЛ-0,4 кВ, Челябинская область, Сосновский район, вблизи с.Кайгородово Климов Ю.В.</t>
  </si>
  <si>
    <t>Козлов Ю.А.</t>
  </si>
  <si>
    <t>Ивановский С.Г.</t>
  </si>
  <si>
    <t>Бирикова Т.А.</t>
  </si>
  <si>
    <t>Рогозная Н.Н.</t>
  </si>
  <si>
    <t>Климов Ю.В.</t>
  </si>
  <si>
    <t>ВЛ-0,4кВ с.Кременкуль Бабикова Т.Т.</t>
  </si>
  <si>
    <t>Бабикова Т.Т.</t>
  </si>
  <si>
    <t>Строительство ВЛ-0,4 кВ, ШУРЭ, Челябинская область, Сосновский район, д.Мамаева, северный м/рн уч.49 (Шафикова З.Р.)</t>
  </si>
  <si>
    <t>Шафикова З.Р.</t>
  </si>
  <si>
    <t>ВЛ-0,4 п.Красное Поле Патрушева Т.В.</t>
  </si>
  <si>
    <t>Патрушева Т.В.</t>
  </si>
  <si>
    <t>Нагаев К.Н.</t>
  </si>
  <si>
    <t>Воронцова З.Н.</t>
  </si>
  <si>
    <t>Нурхалов Т.Е.</t>
  </si>
  <si>
    <t>Строительство ВЛ-0,4 кВ, Челябинская область, Сосновский район, п.Южно-Челябинский Прииск</t>
  </si>
  <si>
    <t>Казиргильдин А.А.</t>
  </si>
  <si>
    <t>Рязанова И.С.</t>
  </si>
  <si>
    <t>Хисамов Р.Р.</t>
  </si>
  <si>
    <t>Соловьева Н.К.</t>
  </si>
  <si>
    <t>Попова О.В.</t>
  </si>
  <si>
    <t>Насыпова М.Т.</t>
  </si>
  <si>
    <t>Маъмуров М.К.</t>
  </si>
  <si>
    <t>Дюрягин Е.Г.</t>
  </si>
  <si>
    <t>Евдокимов В.Л.</t>
  </si>
  <si>
    <t>Хафизов Т.М.</t>
  </si>
  <si>
    <t>Гафаров А.В.</t>
  </si>
  <si>
    <t>Целищева И.С.</t>
  </si>
  <si>
    <t>Чуклина О.С.</t>
  </si>
  <si>
    <t>Демина Т.Н.</t>
  </si>
  <si>
    <t>Генералова М.В.</t>
  </si>
  <si>
    <t>Хайбулин Ш.Н.</t>
  </si>
  <si>
    <t>Титова Н.Г.</t>
  </si>
  <si>
    <t>Бердюгин А.С.</t>
  </si>
  <si>
    <t>Строительство ВЛ-0,4 кВ, Челябинская область, Сосновский район, вблизи п.Нагорный</t>
  </si>
  <si>
    <t>Строительство ВЛ-0,4 кВ, Челябинская область, Сосновский район, вблизи п.Большие Харлуши</t>
  </si>
  <si>
    <t>Максак В.В.</t>
  </si>
  <si>
    <t>Галкин А.С.</t>
  </si>
  <si>
    <t>Новичихина Е.В.</t>
  </si>
  <si>
    <t>Нафиков Ф.С.</t>
  </si>
  <si>
    <t>Русанов Н.А.</t>
  </si>
  <si>
    <t>Шагалова О.Е.</t>
  </si>
  <si>
    <t>Реуцкая Ф.Ш.</t>
  </si>
  <si>
    <t>Пургина Л.Б.</t>
  </si>
  <si>
    <t>Хужаниязова Л.С.</t>
  </si>
  <si>
    <t>Мустафин Н.Х.</t>
  </si>
  <si>
    <t>Зверев С.А.</t>
  </si>
  <si>
    <t>Ткач Н.М.</t>
  </si>
  <si>
    <t>Лапин А.С.</t>
  </si>
  <si>
    <t>Чекалов А.И.</t>
  </si>
  <si>
    <t>Строительство ВЛ-0,4 кВ, Челябинская область, Сосновский район, севернее д.Шигаево</t>
  </si>
  <si>
    <t>Затыкин В.М.</t>
  </si>
  <si>
    <t>Почкаев Ю.В.</t>
  </si>
  <si>
    <t>Тимофеева Т.М.</t>
  </si>
  <si>
    <t>Хамматов В.А., Хамматова А.Ш.</t>
  </si>
  <si>
    <t>Казанцев Д.Ю.</t>
  </si>
  <si>
    <t>Прытков И.В.</t>
  </si>
  <si>
    <t>Закиров Б.М.</t>
  </si>
  <si>
    <t>Капитанов А.А.</t>
  </si>
  <si>
    <t>Усцелемов В.С.</t>
  </si>
  <si>
    <t>Батурин И.В.</t>
  </si>
  <si>
    <t>Алиев А.Д.</t>
  </si>
  <si>
    <t>Строительство ВЛ-0,4 кВ, Челябинская область,Сосновский район, д.Султаева</t>
  </si>
  <si>
    <t>Боровинских В.К.</t>
  </si>
  <si>
    <t>Краснобородько К.Л.</t>
  </si>
  <si>
    <t>Кормильцев А.В.</t>
  </si>
  <si>
    <t>Злобин М.А.</t>
  </si>
  <si>
    <t>Агаркова Ю.В.</t>
  </si>
  <si>
    <t>Полагаев Е.Ю., Хватков А.Л., Шшильков Н.С.</t>
  </si>
  <si>
    <t>Иноземцев Н.А.</t>
  </si>
  <si>
    <t>Ежикова Д.Ю.</t>
  </si>
  <si>
    <t>Воинкова Н.А.</t>
  </si>
  <si>
    <t>Гаврилова И.В.</t>
  </si>
  <si>
    <t>Лебедева В.М.</t>
  </si>
  <si>
    <t>Мороз С.В.</t>
  </si>
  <si>
    <t>Лизунова Э.С.</t>
  </si>
  <si>
    <t>Кудрявцева Т.А.</t>
  </si>
  <si>
    <t>Салихжанов М.Х.</t>
  </si>
  <si>
    <t>Семенцова Е.М.</t>
  </si>
  <si>
    <t>Потапова В.А.</t>
  </si>
  <si>
    <t>Заварухин Н.С.</t>
  </si>
  <si>
    <t>Лемтюгин П.Н.</t>
  </si>
  <si>
    <t>Юльмухаметов Р.Р.</t>
  </si>
  <si>
    <t>Лобканов А.Е.</t>
  </si>
  <si>
    <t>Глуз-Широков А.Л.</t>
  </si>
  <si>
    <t>Хатымтаев А.Р., Хатымтаева Е.И.</t>
  </si>
  <si>
    <t>Третьяков А.Н.</t>
  </si>
  <si>
    <t>Синькинов Д.Н.</t>
  </si>
  <si>
    <t>Карбанович И.В.</t>
  </si>
  <si>
    <t>Шукшин В.В.</t>
  </si>
  <si>
    <t>Корзаченко О.Б.</t>
  </si>
  <si>
    <t>Левинский Е.Н.</t>
  </si>
  <si>
    <t>Дурова И.В.</t>
  </si>
  <si>
    <t>Ялаков А.М.</t>
  </si>
  <si>
    <t>Ефимова Е.А.</t>
  </si>
  <si>
    <t>Веричева Р.П.</t>
  </si>
  <si>
    <t>Строительство КЛ-0,4 кВ, Челябинская область, Сосновский район, вблизи д.Малиновка</t>
  </si>
  <si>
    <t>Строительство ВЛ-0,4 кВ, Челябинская область, Сосновский район, с.Туктубаво</t>
  </si>
  <si>
    <t>Строительство ВЛ-0,4 кВ, Челябинская область, Сосновский район , д.Мамаева</t>
  </si>
  <si>
    <t>Севостьянова Е.О.</t>
  </si>
  <si>
    <t>Завьялов А.В.</t>
  </si>
  <si>
    <t>Кроль С.В.</t>
  </si>
  <si>
    <t>Никитина А.В.</t>
  </si>
  <si>
    <t>Суворова Л.М.</t>
  </si>
  <si>
    <t>Шахуров А.А.</t>
  </si>
  <si>
    <t>Романов К.А.</t>
  </si>
  <si>
    <t>Сунаргулова Ф.А.</t>
  </si>
  <si>
    <t>Купоросова Н.М.</t>
  </si>
  <si>
    <t>Буйван Ю.А.</t>
  </si>
  <si>
    <t>Мазнева Н.В.</t>
  </si>
  <si>
    <t>Куренков Г.С.</t>
  </si>
  <si>
    <t>Мухамбетов Д.Г.</t>
  </si>
  <si>
    <t>Тюрина А.В.</t>
  </si>
  <si>
    <t>Зияева Е.М.</t>
  </si>
  <si>
    <t xml:space="preserve">Строительство ВЛ-0,4 кВ, Челябинская область, Сосновский район, п.Саргазы </t>
  </si>
  <si>
    <t>Строительство ВЛ-0,4 кВ, Челябинская область, Сосновский район, п.Прулный</t>
  </si>
  <si>
    <t>Смирнов О.И.</t>
  </si>
  <si>
    <t>Зуй Е.Ю.</t>
  </si>
  <si>
    <t>Суровцева О.П.</t>
  </si>
  <si>
    <t>Чугунова Н.М.</t>
  </si>
  <si>
    <t>Харисова М.М.</t>
  </si>
  <si>
    <t xml:space="preserve">Строительство ВЛ-0,4 кВ, Челябинская область, Сосновский район, с.Долгодеревенское </t>
  </si>
  <si>
    <t>Строительство ВЛ-0,4 кВ, Челябинская область, Сосновский район, вблизи д.Ключевка</t>
  </si>
  <si>
    <t>Павлов Д.С.</t>
  </si>
  <si>
    <t>Главнов А.А., Главнова С.А.</t>
  </si>
  <si>
    <t>Кудимов А.С.</t>
  </si>
  <si>
    <t>Заварухин С.В.</t>
  </si>
  <si>
    <t>Вильбергер И.В.</t>
  </si>
  <si>
    <t>Пряников П.Б.</t>
  </si>
  <si>
    <t>Токарев А.М.</t>
  </si>
  <si>
    <t>Ларионов С.М.</t>
  </si>
  <si>
    <t>Кабанов Ю.М.</t>
  </si>
  <si>
    <t>Строительство ВЛ-0,4 кВ, Челябинская область, Сосновский район, вблизи д.Медиак</t>
  </si>
  <si>
    <t>Строительство ВЛ-0,4кВ, Челябинская область, Сосновский район, вблизи д.Кайгородово</t>
  </si>
  <si>
    <t>Строительство ВЛ-0,4кВ, Челябинская область, Сосновский район, д.Альмеева</t>
  </si>
  <si>
    <t>Строительство ВЛ-0,4кВ, Челябинская область, Сосновский район, п.Трубный</t>
  </si>
  <si>
    <t>Строительство ВЛ-0,4кВ, Челябинская область, Сосновский район, д.Султаева</t>
  </si>
  <si>
    <t>Строительство ВЛ-0,4кВ, Челябинская область, Сосновский район, вблизи д.Медиак</t>
  </si>
  <si>
    <t>Строительство ВЛ-0,4кВ, Челябинская область, Сосновский район, д.Шимаковка</t>
  </si>
  <si>
    <t>Строительство ВЛ-0,4кВ, Челябинская область, Сосновский район, кблизи  д.Ключи</t>
  </si>
  <si>
    <t>Строительство ВЛ-0,4кВ, Челябинская область, Сосновский район, д.Малиновка</t>
  </si>
  <si>
    <t>Строительство ВЛ-0,4кВ, Челябинская область, Сосновский район, вблизи п.Южно-Челябинский Прииск</t>
  </si>
  <si>
    <t>Строительство ВЛ-0,4кВ, Челябинская область, Сосновский район, вблизи д.Ключи</t>
  </si>
  <si>
    <t>Строительство ВЛ-0,4кВ, Челябинская область, Сосновский район, с.Архангельское</t>
  </si>
  <si>
    <t>Строительство ВЛ-0,4кВ, Челябинская область, Сосновский район, п.Саккулово</t>
  </si>
  <si>
    <t>Строительство ВЛ-0,4кВ, Челябинская область, Сосновский район, с.Туктубаево</t>
  </si>
  <si>
    <t>Строительство ВЛ-0,4кВ, Челябинская область, Сосновский район, вблизи д.Заварухино</t>
  </si>
  <si>
    <t>Чистякова Г.В.</t>
  </si>
  <si>
    <t>Мысляев В.В.</t>
  </si>
  <si>
    <t>Орлянский А.А.</t>
  </si>
  <si>
    <t>Спесинцев А.А.</t>
  </si>
  <si>
    <t>Сипаков Д.С.</t>
  </si>
  <si>
    <t>Угрюмов А.Н.</t>
  </si>
  <si>
    <t>Напольских Я.С.</t>
  </si>
  <si>
    <t>Еремина О.П.</t>
  </si>
  <si>
    <t>Зуфарова Р.Р.</t>
  </si>
  <si>
    <t>Горбунов С.В.</t>
  </si>
  <si>
    <t>Кузнецов К.А.</t>
  </si>
  <si>
    <t>Рысина М.А.</t>
  </si>
  <si>
    <t>Иксанов Н.Г.</t>
  </si>
  <si>
    <t>Семенюк Н.Н.</t>
  </si>
  <si>
    <t>Клавдеев Д.В.</t>
  </si>
  <si>
    <t>Савилова А.В.</t>
  </si>
  <si>
    <t>Барахтин Н.Н.</t>
  </si>
  <si>
    <t>Гергенредер В.В.</t>
  </si>
  <si>
    <t>Берешкеев С.В.</t>
  </si>
  <si>
    <t>Турушева А.А.</t>
  </si>
  <si>
    <t>Черкасов Н.С.</t>
  </si>
  <si>
    <t>Кудяков Е.С.</t>
  </si>
  <si>
    <t>Султанова Х.С.</t>
  </si>
  <si>
    <t>Балацкая Е.Н.</t>
  </si>
  <si>
    <t>Хамитов Р.Х.</t>
  </si>
  <si>
    <t>Николаев А.В.</t>
  </si>
  <si>
    <t>Зосим Г.</t>
  </si>
  <si>
    <t>Цельник М.И.</t>
  </si>
  <si>
    <t>Муратов И.С.</t>
  </si>
  <si>
    <t>Гизатулин Р.М.</t>
  </si>
  <si>
    <t>Яицкий Н.А.</t>
  </si>
  <si>
    <t>Опарин В.Г.</t>
  </si>
  <si>
    <t>Булатов Е.С.</t>
  </si>
  <si>
    <t>Галлямутдинов Р.Ф.</t>
  </si>
  <si>
    <t>Фаткулин К.Х.</t>
  </si>
  <si>
    <t>Шафиков У.Ф.</t>
  </si>
  <si>
    <t>Коновалов В.В.</t>
  </si>
  <si>
    <t>Строительство ВЛ-0,4кВ, Челябинская область, Сосновский район, вблизи п. Рощино</t>
  </si>
  <si>
    <t>Вельш В.Н.</t>
  </si>
  <si>
    <t>Строительство ВЛ-0,4кВ, Челябинская область, Сосновский район, п.Южно-Челябинский прииск</t>
  </si>
  <si>
    <t>Строительство ВЛ-0,4кВ, Челябинская область, Сосновский район, вблизи д.Малиновка</t>
  </si>
  <si>
    <t>Строительство ВЛ-0,4кВ, Челябинская область, Сосновский район, д.Моховички</t>
  </si>
  <si>
    <t>Строительство ВЛ-0,4кВ, Челябинская область, Сосновский район, вблизи д.Таловка</t>
  </si>
  <si>
    <t>Строительство ВЛ-0,4кВ, Челябинская область, Сосновский район, д.Ключи</t>
  </si>
  <si>
    <t>Кузяпов Д.А.</t>
  </si>
  <si>
    <t>Тимошенко Н.А.</t>
  </si>
  <si>
    <t>Агафонова Т.В.</t>
  </si>
  <si>
    <t>Шумилова И.В.</t>
  </si>
  <si>
    <t>Морданов В.В.</t>
  </si>
  <si>
    <t>Левченко В.Ю.</t>
  </si>
  <si>
    <t>Соболева Ю.В.</t>
  </si>
  <si>
    <t>Платунова Е.В.</t>
  </si>
  <si>
    <t>Стаханова М.С.</t>
  </si>
  <si>
    <t>Зотов А.В.</t>
  </si>
  <si>
    <t>Жарков С.В.</t>
  </si>
  <si>
    <t>Строительство ВЛ-0,4кВ, Челябинская область, Сосновский район, с.Долгодеревенское</t>
  </si>
  <si>
    <t>Строительство ВЛ-0,4кВ, Челябинская область, Сосновский район, п. Полетаево</t>
  </si>
  <si>
    <t>Строительство ВЛ-0,4кВ, Челябинская область, Сосновский район, п.Северный</t>
  </si>
  <si>
    <t>Строительство ВЛ-0,4кВ, Челябинская область, Сосновский район, д.Осиновка</t>
  </si>
  <si>
    <t>Строительство ВЛ-0,4кВ, Челябинская область, Сосновский район, п.Садовый</t>
  </si>
  <si>
    <t>Строительство ВЛ-0,4кВ, Челябинская область, Сосновский район, д.Этимганова</t>
  </si>
  <si>
    <t>Строительство ВЛ-0,4кВ, Челябинская область, Сосновский район, п.Смолино</t>
  </si>
  <si>
    <t>Строительство ВЛ-0,4кВ, Челябинская область, Сосновский район, п.Есаульский</t>
  </si>
  <si>
    <t>Строительство ВЛ-0,4кВ, Челябинская область, Сосновский район, п.Рощино</t>
  </si>
  <si>
    <t>Строительство ВЛ-0,4кВ, Челябинская область, Сосновский район, п.Солнечный</t>
  </si>
  <si>
    <t>Строительство ВЛ-0,4кВ, Челябинская область, Сосновский район, п.Полетаево</t>
  </si>
  <si>
    <t>Строительство ВЛ-0,4кВ, Челябинская область, Сосновский район, вблизи п.Саргазы</t>
  </si>
  <si>
    <t>Строительство ВЛ-0,4кВ, Челябинская область, Сосновский район, вблизи д.Полетаево-2</t>
  </si>
  <si>
    <t>Строительство ВЛ-0,4кВ, Челябинская область, Сосновский район, д.Казанцево</t>
  </si>
  <si>
    <t>Строительство ВЛ-0,4кВ, Челябинская область, Сосновский район, с.Кременкуль</t>
  </si>
  <si>
    <t>Строительство ВЛ-0,4кВ, Челябинская область, Сосновский район, п.Саргазы</t>
  </si>
  <si>
    <t>Толстых Г.А.</t>
  </si>
  <si>
    <t>Камалитдинова С.Г.</t>
  </si>
  <si>
    <t>Жамилова Х.Х.</t>
  </si>
  <si>
    <t>Мохирев В.Н.</t>
  </si>
  <si>
    <t>Берсенева О.А.</t>
  </si>
  <si>
    <t>Юпатова Е.Б.</t>
  </si>
  <si>
    <t>Мурзин Д.В.</t>
  </si>
  <si>
    <t>Лесников Д.В.</t>
  </si>
  <si>
    <t>Ковалев В.Н.</t>
  </si>
  <si>
    <t>Солодовников Д.А.</t>
  </si>
  <si>
    <t>Колосова Т.П.</t>
  </si>
  <si>
    <t>Калинина С.А.</t>
  </si>
  <si>
    <t>Яковенко В.И.</t>
  </si>
  <si>
    <t>Накорякин В.В.</t>
  </si>
  <si>
    <t>Мозговая Ю.В.</t>
  </si>
  <si>
    <t>Тюпанова Ю.М.</t>
  </si>
  <si>
    <t>Хакимов Д.Г.</t>
  </si>
  <si>
    <t>Васильченко А.А., Васильченко А.Р.</t>
  </si>
  <si>
    <t>Акимбетов В.Б.</t>
  </si>
  <si>
    <t>Гоголев К.В.</t>
  </si>
  <si>
    <t>Ермолаев М.И.</t>
  </si>
  <si>
    <t>Ильмухин В.Н.</t>
  </si>
  <si>
    <t>Шульпина Т.Г.</t>
  </si>
  <si>
    <t>Шевченко В.А.</t>
  </si>
  <si>
    <t>Конькова Р.П.</t>
  </si>
  <si>
    <t>Севостьяненко В.В.</t>
  </si>
  <si>
    <t>Фадеев В.И.</t>
  </si>
  <si>
    <t>Речкалов В.Г.</t>
  </si>
  <si>
    <t>Новичихин В.А.</t>
  </si>
  <si>
    <t>Горелова О.Н.</t>
  </si>
  <si>
    <t>Насыров А.А.</t>
  </si>
  <si>
    <t>Пястолова А.Н.</t>
  </si>
  <si>
    <t>Аникиенко С.А.</t>
  </si>
  <si>
    <t>Юдина О.С.</t>
  </si>
  <si>
    <t>Святкина Е.А.</t>
  </si>
  <si>
    <t>Шашкина Н.Г.</t>
  </si>
  <si>
    <t>Кравцов Р.А.</t>
  </si>
  <si>
    <t>Курманова Э.Г.</t>
  </si>
  <si>
    <t>Жалилова Р.Г.</t>
  </si>
  <si>
    <t>Ильина Н.В.</t>
  </si>
  <si>
    <t>Строительство ВЛ-0,4 кВ, Челябинская область, Сосновский район, вблизи п.Красное Поле</t>
  </si>
  <si>
    <t>Строительство ВЛ-0,4 кВ, Челябинская область, Сосновский район, вблизи д.Мичурино</t>
  </si>
  <si>
    <t>Строительство ВЛ-0,4 кВ, Челябинская область, Сосновский район, ДНТ "Курчатовец-2"</t>
  </si>
  <si>
    <t>Куренкова В.Г.</t>
  </si>
  <si>
    <t>Подкорытов А.В.</t>
  </si>
  <si>
    <t>Никифорова Т.А.</t>
  </si>
  <si>
    <t>Косолапова А.Ю.</t>
  </si>
  <si>
    <t>Грачев А.Е.</t>
  </si>
  <si>
    <t>Блохина И.В.</t>
  </si>
  <si>
    <t>Шишкина А.М.</t>
  </si>
  <si>
    <t>Сафин Р.Г.</t>
  </si>
  <si>
    <t>Бунькова Д.Ю.</t>
  </si>
  <si>
    <t>Туктаров Р.Ш.</t>
  </si>
  <si>
    <t>Галимов О.К.</t>
  </si>
  <si>
    <t>Сырямкина Н.А.</t>
  </si>
  <si>
    <t>Шестакова Н.В.</t>
  </si>
  <si>
    <t>Седова М.А.</t>
  </si>
  <si>
    <t>Брябрин А.Ю.</t>
  </si>
  <si>
    <t>Шаталин А.А.</t>
  </si>
  <si>
    <t>Блохин В.В.</t>
  </si>
  <si>
    <t>Пивоварова О.А.</t>
  </si>
  <si>
    <t>Эслингер Ю.А.</t>
  </si>
  <si>
    <t>СМР ВЛ-0,4 кВ п.Красное Поле Новоселова</t>
  </si>
  <si>
    <t>Шутова Л.Ю.</t>
  </si>
  <si>
    <t>Строительство ВЛ-0,4 кВ, Челябинская область, Сосновский район, д.Шигаево</t>
  </si>
  <si>
    <t>Блохина Л.И.</t>
  </si>
  <si>
    <t>Коваленко А.Н.</t>
  </si>
  <si>
    <t>Яруллина Р.А.</t>
  </si>
  <si>
    <t>Фартыгина С.В.</t>
  </si>
  <si>
    <t>Заварухина А.Н.</t>
  </si>
  <si>
    <t>Игошин Б.В.</t>
  </si>
  <si>
    <t>Попов В.С.</t>
  </si>
  <si>
    <t>Субботин В.Ф., Субботина Л.В.</t>
  </si>
  <si>
    <t>Витковская О.С.</t>
  </si>
  <si>
    <t>Хаснулина М.М.</t>
  </si>
  <si>
    <t>Вахитов Э.Ф.</t>
  </si>
  <si>
    <t>Бирюков Ю.М.</t>
  </si>
  <si>
    <t>Чурносова Н.В.</t>
  </si>
  <si>
    <t>Абхаликов М.Х.</t>
  </si>
  <si>
    <t>Чурин Е.В.</t>
  </si>
  <si>
    <t>ВЛ-0,4кВ д.Осиновка Винокуров А.В.</t>
  </si>
  <si>
    <t>Винокуров А.В.</t>
  </si>
  <si>
    <t>ВЛ-0,4 с.Долгодеревенское Шамсутдино</t>
  </si>
  <si>
    <t>Шамсутдинов Р.Р.</t>
  </si>
  <si>
    <t>ВЛ-0,4кВ с.Туктубаево Шафиков У.Ф.</t>
  </si>
  <si>
    <t>ВЛ-0,4кВ п.Трубный Балацкая Е.Н.</t>
  </si>
  <si>
    <t>ВЛ-0,4кВ вблизи д.Полетаево-2 Берешк</t>
  </si>
  <si>
    <t>ВЛ-0,4кВ вблизи д.Полетаево-2 Севост</t>
  </si>
  <si>
    <t>ВЛ-0,4кВ д.Ключи Зотов А.В.</t>
  </si>
  <si>
    <t>ВЛ-0,4кВ д.Ключи Юдина О.С.</t>
  </si>
  <si>
    <t>ВЛ-0,4кВ с.Долгодеревенское Никифоро</t>
  </si>
  <si>
    <t>ВЛ-0,4кВ п.Трубный Туктаров Р.Ш.</t>
  </si>
  <si>
    <t>ВЛ-0,4кВ ДНТ "Курчатовец-2" Шаталин</t>
  </si>
  <si>
    <t>ВЛ-0,4кВ п.Садовый Васильченко А.А.</t>
  </si>
  <si>
    <t>ВЛ-0,4кВ д.Осиновка Кружкова С.В.</t>
  </si>
  <si>
    <t>Кружкова С.В.</t>
  </si>
  <si>
    <t>ВЛ 0,4 кВ  вблизи д.КлючиКазаков Ю.Б</t>
  </si>
  <si>
    <t>Казаков Ю.Б.</t>
  </si>
  <si>
    <t>Чугаева Наталья Евгеньевна</t>
  </si>
  <si>
    <t>Реестр объектов нового строительства инвестиционной программы филиала ОАО «МРСК Урала» – «Челябэнерго» 2013-2016 гг., выполненных за счёт источника, включённого в тариф на оказание услуг по передаче электрической энергии</t>
  </si>
  <si>
    <t>1</t>
  </si>
  <si>
    <t>Адрес объекта присоединения</t>
  </si>
  <si>
    <t>ВЛ 10кВ №14 ПС Харлуши ,КТП,ЛЭП 0,4кВ</t>
  </si>
  <si>
    <t>Строительство ЛЭП-0,4 кВ, ШУРЭ, Челябинская область, Сосновский район, вблизи п.Западный</t>
  </si>
  <si>
    <t>Сосновский район, п. Саргазы, ул. 70 лет Октября уч. 1</t>
  </si>
  <si>
    <t>Строительство ВЛ-0,4 кВ, ШУРЭ, Челябинская область, Сосновский район, вблизи д. Алишева</t>
  </si>
  <si>
    <t>Строительство ВЛ-0,4 кВ, ШУРЭ, Челябинская область, Сосновский район, п. Есаульский</t>
  </si>
  <si>
    <t xml:space="preserve">Строительство ВЛ-0,4 кВ, ШУРЭ, Челябинская область, Сосновский район, п. Саргазы </t>
  </si>
  <si>
    <t xml:space="preserve">Строительство ВЛ-0,4 кВ, Челябинская область, Сосновский район, д. Мамаева </t>
  </si>
  <si>
    <t xml:space="preserve">Строительство ВЛ-0,4кВ, Челябинская область, Сосновский район, п.Есаульский </t>
  </si>
  <si>
    <t xml:space="preserve">Строительство ВЛ-0,4 кВ, Челябинская область, Сосновский район, п. Есаульский </t>
  </si>
  <si>
    <t>Сосновский район, с. Долгодеревенское, уч.459</t>
  </si>
  <si>
    <t>Сосновский район, п.Есаульский, уч.40</t>
  </si>
  <si>
    <t>Сосновский район, п.Малая Сосновка, уч.13а</t>
  </si>
  <si>
    <t>Сосновский район, д.Ключи, уч.83</t>
  </si>
  <si>
    <t>Сосновский район, д.Малиновка, уч.218в</t>
  </si>
  <si>
    <t>Сосновский район, д.Мамаево, уч.21</t>
  </si>
  <si>
    <t>Сосновский район, п.Саргазы, уч б/н, кад №74:19:2007012:105</t>
  </si>
  <si>
    <t>Сосновский район, д.Бутаки, уч.63</t>
  </si>
  <si>
    <t>Сосновский район, д.Ключи, уч.59</t>
  </si>
  <si>
    <t>Сосновский район, д.Ключи, уч.39</t>
  </si>
  <si>
    <t>Сосновский район, с.Б.Баландино, уч.40</t>
  </si>
  <si>
    <t xml:space="preserve">ВЛ 0,4 кВ Челябинская область, Сосновский район, д. Ужевка </t>
  </si>
  <si>
    <t>ВЛ 0,4 кВ Челябинская область, Сосновский район, с.Кайгородово</t>
  </si>
  <si>
    <t>Сосновский район, п.Садовый</t>
  </si>
  <si>
    <t>Сосновский район, с.Архангельское, ул.Лесная, д.11г</t>
  </si>
  <si>
    <t>Сосновский район, д. Костыли, ул. 8 Марта, уч. 111</t>
  </si>
  <si>
    <t>Сосновский район, п. Саргазы ул. Набережная уч. б/н</t>
  </si>
  <si>
    <t>Сосновский район, п. Прудный,к.н. 74:19:0807009:27</t>
  </si>
  <si>
    <t>Сосновский район, п. Западный, уч. 53</t>
  </si>
  <si>
    <t>Сосновский район, д. Бухарино, ул. Трактовая 15, ул. Береговая 23, уч. 5, уч. 5</t>
  </si>
  <si>
    <t>Сосновский район, п.Вавиловец, ул. 6-я уч. 48а</t>
  </si>
  <si>
    <t>Сосновский район, п. Томинский, ул. Мира 15</t>
  </si>
  <si>
    <t>Сосновский район, 580м на юго-запад от п.Томинский, кад. № 74:19:1801002:0109</t>
  </si>
  <si>
    <t>Сосновский район, примерно 1700м на юго-запад от ценрта п.Томинский, кад. № 74:19:1801002:459</t>
  </si>
  <si>
    <t>Сосновский район, п. Саргазы, пер. Северный 192 м на запад от д. № 4, уч. б/н</t>
  </si>
  <si>
    <t>Сосновский район, п. Саргазы, уч. 25</t>
  </si>
  <si>
    <t>Сосновский район, д. Шигаево, ул. Родниковая д. 1</t>
  </si>
  <si>
    <t>Сосновский район, д. Малиновка, уч. 54</t>
  </si>
  <si>
    <t>Сосновский район, д.Б.Таскино,  115м на юг от дома 32 по ул. Победы, кад. № 74:19:0108004:46</t>
  </si>
  <si>
    <t>Сосновский район, с. Кайгородово, ул. Набережная уч. б/н</t>
  </si>
  <si>
    <t>Сосновский район, д. Султаева, ул. Новая № 21</t>
  </si>
  <si>
    <t>Сосновский район, в 100м по направ. На ю-з от ориентира п. Прудный</t>
  </si>
  <si>
    <t>Сосновский район, д. Алишева, ул. Солнечная уч. 2, уч. 56</t>
  </si>
  <si>
    <t>Сосновский район, п.Садовый, юго-западный мкр, уч. 3, уч. 35, 24, 16,20,19,39, 38</t>
  </si>
  <si>
    <t>Сосновский район, примерно в 1000 м по направлению на с-в от ориентира центр с. Большие Харлуши, расположенного за пределами участка</t>
  </si>
  <si>
    <t>Сосновский район, с. Долгодеревенское, северный микрорайон 1 ряд, уч. 7,5 ряд уч. 4</t>
  </si>
  <si>
    <t>Сосновский район, с. Долгодеревенское, северный микрорайон, 10 ряд уч. 5-6</t>
  </si>
  <si>
    <t>Сосновский район, п. Красное Поле, уч. по г/п 684</t>
  </si>
  <si>
    <t>Сосновский район, д. Мамаева уч. б/н, мик. № 1, уч. 23,21, 30,14, 22, 4, кад.74-19-1102002-220</t>
  </si>
  <si>
    <t>Сосновский р-н, с. Долгодеревенское, уч. 300 за молзоводом</t>
  </si>
  <si>
    <t>Сосновский район, п. Мирный, уч. по г/п № 403,405</t>
  </si>
  <si>
    <t>Сосновский район, п. Томино, ж/д разъезд, квартал 2-ой очереди, уч. 43, уч. 2</t>
  </si>
  <si>
    <t xml:space="preserve">Сосновский район, в северо-восточной части с. Большое Баландино </t>
  </si>
  <si>
    <t>Сосновский район, п. Солнечный, ул. Садовая уч. б/н</t>
  </si>
  <si>
    <t>Сосновский район, северо-западнее, д. Казанцево, уч. 7</t>
  </si>
  <si>
    <t>Сосновский район, возле п. Трубный, уч. № 561, 603 западная окраина, 616</t>
  </si>
  <si>
    <t>Сосновский район, п. Есаульский, уч. 29</t>
  </si>
  <si>
    <t>Сосновский район, возле д. Алишево,ул. Солнечная 14</t>
  </si>
  <si>
    <t>Сосновский район, д. Алишева, юго-восточная окраина уч. б/н</t>
  </si>
  <si>
    <t>Сосновский район, д. Мамаева, ул. Молодежная д. 7</t>
  </si>
  <si>
    <t>Сосновский район, с.Вознесенка, уч. б/н, кад. 74:19:2101002:238</t>
  </si>
  <si>
    <t>Сосновский район, д. Казанцево, примерно в 400 м по направлению на северо-запад</t>
  </si>
  <si>
    <t>Сосновский район, д. Казанцево, ул. Сказочная д. 15</t>
  </si>
  <si>
    <t>Сосновский район, северо-западнее д. Казанцево, уч. 10</t>
  </si>
  <si>
    <t xml:space="preserve">Сосновский район, с. Б. Большое Баландино, 210 м на север от дома 33 по ул. Советской </t>
  </si>
  <si>
    <t>Сосновский район, с. Кременкуль, ул. Боровая уч. 32б</t>
  </si>
  <si>
    <t>Сосновский район, п.Прудный, уч.№235</t>
  </si>
  <si>
    <t>Сосновский район, за пределами жилой зоны п. Томинский</t>
  </si>
  <si>
    <t>Сосновский район, жилая застройка Вавиловец, ул. Школьная уч. 190А</t>
  </si>
  <si>
    <t>Сосновский район, п. Саргазы, уч. б/н кад. № 74:19:2007013:11</t>
  </si>
  <si>
    <t>Сосновский район, п. Томинский, ул. Школьная, 32</t>
  </si>
  <si>
    <t>Сосновский район, с. Кременкуль, ул. Российская д. 14а</t>
  </si>
  <si>
    <t>Сосновский район, д. Новое Поле, вторая очередь уч. по г/п № 67-а</t>
  </si>
  <si>
    <t>Сосновский район, п. Томинский, ул. Школьная д. 28/1</t>
  </si>
  <si>
    <t>Сосновский район, жилая застройка "Интернационалист", уч. 92-а</t>
  </si>
  <si>
    <t>Сосновский район, п. Прудный, уч. 185-а</t>
  </si>
  <si>
    <t>Сосновский район, п. Саргазы, уч. № 60</t>
  </si>
  <si>
    <t>Сосновский район, п. Саккулово, уч. 3:71</t>
  </si>
  <si>
    <t>Сосновский район, п. Саргазы, ул. Малиновая , уч. б/н</t>
  </si>
  <si>
    <t xml:space="preserve">Сосновский район, п. Саргазы, ул. Малиновая уч. б/н </t>
  </si>
  <si>
    <t>Сосновский район, п. Саргазы, северо-восточный микрорайон, уч. 16</t>
  </si>
  <si>
    <t>Сосновский район, д.Полетаево, уч. б/н, кад. № 74:19:0000000:2142</t>
  </si>
  <si>
    <t>Сосновский район, п. Красное Поле, уч. 563</t>
  </si>
  <si>
    <t>Сосновский район, жилая застройка Вавиловец -2, ул. Пятая уч. 192</t>
  </si>
  <si>
    <t>Сосновский район, п. Западный, уч. 313 В</t>
  </si>
  <si>
    <t>Сосновский район, п. Красное Поле, ул. Цветочная уч. 17а</t>
  </si>
  <si>
    <t>Сосновский район, д. Медиак, ул. Медиакская, уч. б/н, д. 14</t>
  </si>
  <si>
    <t>Сосновский район, п. Прудный, ул. Восточная 26</t>
  </si>
  <si>
    <t>Сосновский район, д. Новое Поле, уч. по г/п № 36, вторая очередь</t>
  </si>
  <si>
    <t>Сосновский район, д. Шигаево, ул. Ленина д. 56</t>
  </si>
  <si>
    <t>Сосновский район, д. Заварухино, ул. Новая уч. 8</t>
  </si>
  <si>
    <t>Сосновский район, п. Западный, ул. Восточная 10</t>
  </si>
  <si>
    <t>Сосновский р-н, с. Б. Харлуши, ул. Ленина 2а</t>
  </si>
  <si>
    <t>Сосновский район, п.Саккулово, уч.3-42</t>
  </si>
  <si>
    <t>Сосновский район, восточнее п.Кременкуль, кад. № 74:19:1106001:615</t>
  </si>
  <si>
    <t>Сосновский район, д.Таловка, уч. 75</t>
  </si>
  <si>
    <t>Сосновский район, д. Осиновка, ул. Полевая уч. 1б</t>
  </si>
  <si>
    <t>Сосновский район, п. Мирный, пер. Дорожный, уч. 4</t>
  </si>
  <si>
    <t>Сосновский район, п. Мирный, уч. по г п № 165</t>
  </si>
  <si>
    <t>Сосновский район, п. Есаульский, ул. Гагарина 17б</t>
  </si>
  <si>
    <t>Сосновский район, п. Садовый, уч. 131а</t>
  </si>
  <si>
    <t>Сосновский район, п. Есаульский, ул.Ленина, 31</t>
  </si>
  <si>
    <t>Сосновский район, п. Садовый, стр. уч. 110/2</t>
  </si>
  <si>
    <t>Сосновский район, с.Кременкуль район общественных хозяйственных построек, кад. № 74:19:1111:001:239</t>
  </si>
  <si>
    <t>Сосновский район, п.Саргазы, уч.1а, кад. 74:19:0000000:3124</t>
  </si>
  <si>
    <t>Сосновский район, д. Казанцево, уч. 38</t>
  </si>
  <si>
    <t>Сосновский район, с. Архангельское, ул. Центральная 150</t>
  </si>
  <si>
    <t>Сосновский район, д. Малиновка ПО Полет, ул. Сереневая, уч. 384</t>
  </si>
  <si>
    <t>Сосновский район, п. Полетаево, ул. Мира, д. 19-в</t>
  </si>
  <si>
    <t>Сосновский район, п. Красное Поле, уч. по г/п № 455</t>
  </si>
  <si>
    <t>Сосновский район, п. Саргазы, северо-восточный микрорайон, уч. 14</t>
  </si>
  <si>
    <t>Сосновский район, д. Шигаево, ул. Миасская уч. 5</t>
  </si>
  <si>
    <t>Сосновский район, д. Ужевка, ул. Речнаяуч. 1</t>
  </si>
  <si>
    <t>Сосновский район, п. Западный, ул. Центральная 18</t>
  </si>
  <si>
    <t>Сосновский район, п. Томинский ул. Солнечная, уч. 24</t>
  </si>
  <si>
    <t>Сосновский район, п.Садовый, участок №53</t>
  </si>
  <si>
    <t>Сосновский район, примерно в 2,7 км. по направлению на восток от ориентира электроподстанция с. Б. Харлуши, уч. 45-2</t>
  </si>
  <si>
    <t>Сосновский район, п.Вавиловец ул. Поселковая, стр.104</t>
  </si>
  <si>
    <t>Сосновский район, д. Ужевка, ул. Свободы, д. 13</t>
  </si>
  <si>
    <t>Сосновский район, примерно в 400 м по направлению на восток от ориентира дома № 20 дер. Новое Поле, ул. Луговая кад. № 74:19:0502001:287</t>
  </si>
  <si>
    <t>Сосновский район, п. Саргазы, ул. Мира д. 4, кв. 8</t>
  </si>
  <si>
    <t>Сосновский район, п. Смолино ж/д ст. уч. б/н № 74:19:2001002:442</t>
  </si>
  <si>
    <t>Сосновский район, северо-западнее, д. Казанцево, уч. 69, кад. № 74:19:0501002:62</t>
  </si>
  <si>
    <t>Сосновский район, жилая застройка Интернационалист, уч. по г.п. 112</t>
  </si>
  <si>
    <t>Сосновский район, п. Западный, уч. 307а</t>
  </si>
  <si>
    <t>Сосновский район, п. Вавиловец, 10-я улица уч. 15а</t>
  </si>
  <si>
    <t>Сосновский район, с. Полетаево-1, 33 м западнее д. 33 по ул. Центральной, ул. Центральная д. 35а</t>
  </si>
  <si>
    <t>Сосновский район, с. Кременкуль, стр. уч. № 88, кад. № 74:19:1106001:546</t>
  </si>
  <si>
    <t>Сосновский район, д. Ужевка, ул. Восточная стр. ном. 15</t>
  </si>
  <si>
    <t>Сосновский район, д. Урефты, уч. 5, кад. № 74:19:0306003:48</t>
  </si>
  <si>
    <t>Сосновский район, п. Садовый, ул. Лесная 78 м на с-в от д. 2</t>
  </si>
  <si>
    <t>Сосновский район, д. Б. Таскино, ул. Молодежная рядом с уч. № 8</t>
  </si>
  <si>
    <t>Сосновский район, д. Новое Поле, уч. по г/п № 18</t>
  </si>
  <si>
    <t>Сосновский район, п. Новый Кременкуль, строение № 18</t>
  </si>
  <si>
    <t>Сосновский район, п. Саргазы, ул. Звездная по г/п уч. № 16</t>
  </si>
  <si>
    <t>Сосновский район, с. Кайгородово, ул. Школьная зем. Уч. № 55/1</t>
  </si>
  <si>
    <t>Сосновский район, п. Прудный, западная окраина, уч. № 806</t>
  </si>
  <si>
    <t xml:space="preserve">Сосновский р-н, с. Вознесенка, ул. Северная, уч. № 2 </t>
  </si>
  <si>
    <t>Сосновский район, с. Архангельское</t>
  </si>
  <si>
    <t>Сосновский район, п. Интернационалист, ул. Восточная уч. 114</t>
  </si>
  <si>
    <t>Сосновский район, д. Смольное, ул. Школьная д. 1 кв. 2</t>
  </si>
  <si>
    <t>Сосновский район, северо-восточная часть д. Ключевка уч. б/н</t>
  </si>
  <si>
    <t>Сосновский район, с. Архангельское, ул. Центральная д. 142а</t>
  </si>
  <si>
    <t>Сосновский район, д. Б. Таскино восточная окраина, уч. 4</t>
  </si>
  <si>
    <t>Сосновский район, д. Султаева уч. 3:1а</t>
  </si>
  <si>
    <t>Сосновский район, д. Б. Таскино восточная окраина, уч. 5</t>
  </si>
  <si>
    <t>Сосновский район, с. Долгодеревенское, уч. № 303 за молзаводом</t>
  </si>
  <si>
    <t>Сосновский район, с. Долгодеревенское, ул. Крестьянская д. 42</t>
  </si>
  <si>
    <t>Сосновский район, с. Туктубаево, западная окраина, уч. 40</t>
  </si>
  <si>
    <t>Сосновский район, д. Полетаево-2-е, участок 304</t>
  </si>
  <si>
    <t>Сосновский район, д. Шигаево, ул. Ленина, 13б</t>
  </si>
  <si>
    <t>Сосновский район, д. Малиновка, ПО Полет пер. Звездный уч. 29</t>
  </si>
  <si>
    <t>Сосновский район, жз. Интернационолист уч. 146, ул. 12 уч. по г/п № 139, № 162</t>
  </si>
  <si>
    <t>Сосновский район, п. Садовый, стр. уч. № 9</t>
  </si>
  <si>
    <t>Сосновский район, д. Малиновка, уч. б/н</t>
  </si>
  <si>
    <t>Сосновский район, ОГУ "Шершневское лесничество", Кременкульское участковое лесничество, квартал 81 (выделы: часть 32, часть 36, часть 38.39) кад. №74:019:0304003:149</t>
  </si>
  <si>
    <t>Сосновский район, д. Костыли, ул. 8 Марта д. 7</t>
  </si>
  <si>
    <t>Сосновский район, д. Костыли, уч. № 44</t>
  </si>
  <si>
    <t>Сосновский район, д. Касарги, ул. Пионерская, уч. б/н</t>
  </si>
  <si>
    <t>Сосновский район, п. Кисегаченски, ул. Больничная д. 8-1</t>
  </si>
  <si>
    <t>Сосновский район, с. Долгодеревенское, ул. Свердловская 25 метров на запад от дома № 2</t>
  </si>
  <si>
    <t>Сосновский район, с. Кременкуль, стр. уч. 28а</t>
  </si>
  <si>
    <t>Сосновский район, п. Садовый, стр. уч. 130</t>
  </si>
  <si>
    <t>Сосновский район, примерно в 2,7 км по направлению на восток от ориентира электроподстанция с. Б. Харлуши уч. 39-2</t>
  </si>
  <si>
    <t>Сосновский район, д. Новое Поле, вторая очередь уч. 85</t>
  </si>
  <si>
    <t>Сосновский район, д. Полетаево-2, уч. по г/п № 76</t>
  </si>
  <si>
    <t>Сосновский район, п. Прудный, уч. по г/п № 206</t>
  </si>
  <si>
    <t>Сосновский район, п. Саргазы, ул. Мира , линия 11</t>
  </si>
  <si>
    <t>Сосновский район, п. Саргазы, уч. 12</t>
  </si>
  <si>
    <t>Сосновский район, п. Мирный, ул. Школьная уч. б/н</t>
  </si>
  <si>
    <t>Сосновский район, п. Красное Поле, уч. 597-б</t>
  </si>
  <si>
    <t>Сосновский район, с. Кременкуль, ул. Салютная 1</t>
  </si>
  <si>
    <t>Сосновский район, с. Вознесенка, ул. Школьная 39</t>
  </si>
  <si>
    <t>Сосновский район,ст. Смолино уч.б/н кад. 74:19:2001002:441</t>
  </si>
  <si>
    <t>Сосновский район, д. Казанцево уч. 24(40)</t>
  </si>
  <si>
    <t>Сосновский район, п. Красное Поле по г/п уч. 475</t>
  </si>
  <si>
    <t>Сосновский район, д. Моховички 100 м на юго-восток от д. 51 по ул. Лесной</t>
  </si>
  <si>
    <t>Сосновский район, д. Большое таскино, ул. Саляма Галимова д. 1а</t>
  </si>
  <si>
    <t>Сосновский район, с.Долгодеревенское ул. Мира д.8</t>
  </si>
  <si>
    <t>Сосновский район, п. Красное Поле, уч. по г/п № 498</t>
  </si>
  <si>
    <t>Сосновский район, п. Красное Поле, поз. 448,449</t>
  </si>
  <si>
    <t>Сосновский район, д. Моховички, ул. Березовая 15</t>
  </si>
  <si>
    <t>Сосновский район, д. Новое Поле, уч. 58</t>
  </si>
  <si>
    <t>Сосновский район, п. Саргазы, уч. б/н</t>
  </si>
  <si>
    <t>Сосновский район, п. Садовый, стр. уч. 110/1</t>
  </si>
  <si>
    <t>Сосновский район, д. Новое Поле, ул. Березовая д. 14</t>
  </si>
  <si>
    <t>Сосновский район, с. Кайгородово, ул. Школьная уч. 71а</t>
  </si>
  <si>
    <t>Сосновский район, п. Северный, уч. 9, по г/п</t>
  </si>
  <si>
    <t>Сосновский район, СНТ Заречный, уч. 520</t>
  </si>
  <si>
    <t>Сосновский район, п. Томино, ж/д разъезд, квартал 2-ой очереди,  уч. 2</t>
  </si>
  <si>
    <t>Сосновский район, д. Новое Поле, ул. Березовая 38</t>
  </si>
  <si>
    <t>Сосновский район, д. Казанцево, ул. Гагарина, уч. № 11 кад. № 74:19:0503001:33</t>
  </si>
  <si>
    <t>Сосновский район, д. Султаева, уч. 1:48</t>
  </si>
  <si>
    <t>Сосновский район, п. Пудный, уч. 688</t>
  </si>
  <si>
    <t>Сосновский район, д. Малиновка, жилая застройка, завода Колющенко, квартал 2 уч. 16</t>
  </si>
  <si>
    <t>Сосновский район, п. Красное Поле, уч. по г/п № 412</t>
  </si>
  <si>
    <t>Сосновский район, д. Костыли, ул. 8 Марта уч. б/н</t>
  </si>
  <si>
    <t>Сосновский район, СНТ "Чайка", уч. 507</t>
  </si>
  <si>
    <t>Сосновский район, п. Садовый по г/п уч. 78</t>
  </si>
  <si>
    <t>Сосновский район, ж.з. Интернационалист, ул. юЖная 147</t>
  </si>
  <si>
    <t>Сосновский район, п. Саргазы с/в мкр уч. 20</t>
  </si>
  <si>
    <t>Сосновский район, п. Садовый, уч. 90</t>
  </si>
  <si>
    <t>Сосновский район, с. Кременкуль, уч. 30</t>
  </si>
  <si>
    <t>Сосновский район, с. Долгодеревеское, ул. Сиреневая 22</t>
  </si>
  <si>
    <t>Сосновский район, с. Б. Баландино, ул. Фермерская № 1а</t>
  </si>
  <si>
    <t>Сосновский район, с. Вознесенка, ул. Новая, 1а</t>
  </si>
  <si>
    <t>Сосновский район, п. Вознесенка, ул. Большая д. 74-а</t>
  </si>
  <si>
    <t>Сосновский район, д. Таловка, уч. 107</t>
  </si>
  <si>
    <t>Сосновский район, д. Султаево, ул. Каракаевская 10</t>
  </si>
  <si>
    <t>Сосновский район, д. Новое Поле, 2 очередь уч. 474</t>
  </si>
  <si>
    <t>Сосновский район, с. Туктубаево, уч. 12</t>
  </si>
  <si>
    <t>Сосновский район, с. Большое Баландино, ул. Школьная д. 10а</t>
  </si>
  <si>
    <t xml:space="preserve">Сосновский район, п. Северный, ул. Тимерязева, уч. б/н кад. </t>
  </si>
  <si>
    <t>Сосновский район, п. Полетаво, стр. уч. 101</t>
  </si>
  <si>
    <t>Сосновский район, п. Саргазы, ул. Мира, прикопка, линия № 4 уч. № 3</t>
  </si>
  <si>
    <t>Сосновский район, д. Мамаева, ул. Центральная 16,14а</t>
  </si>
  <si>
    <t>Сосновский район, с. Долгодеревенское, ул. Северная д. 1а</t>
  </si>
  <si>
    <t>Сосновский район, с. Кайгородово, уч. 132, уч. 20</t>
  </si>
  <si>
    <t>Сосновский район, с. Архангельское, ул. Речная д. 16</t>
  </si>
  <si>
    <t>Сосновский район, п. Саргазы, ул. Ленина д. 36</t>
  </si>
  <si>
    <t>Сосновский район, п. Витаминный, стр. уч. 111</t>
  </si>
  <si>
    <t>Сосновский район, п. Есаульский, ул. Гагарина д. 9</t>
  </si>
  <si>
    <t>Сосновский район, п. Кременкуль, уч. 69</t>
  </si>
  <si>
    <t>Сосновский район, д. Касарги, стр. уч. 82</t>
  </si>
  <si>
    <t>Сосновский район, д. Казанцево, ул. Гагарина д. 19а</t>
  </si>
  <si>
    <t>Сосновский район, с. Кременкуль, в районе хоз. Построек уч. б/н</t>
  </si>
  <si>
    <t>Сосновский район, д. Таловка, уч. б/н</t>
  </si>
  <si>
    <t>Сосновский район,с. Большое Баландино, ул. Молодежная 40 м. на юго-запад от дома № 12 а</t>
  </si>
  <si>
    <t>Сосновский район, п. Томинский, ул. Школьная д. 13а</t>
  </si>
  <si>
    <t>Сосновский район, д. Малиновка, уч. по г/п</t>
  </si>
  <si>
    <t>Сосновский район, п. Прудный, уч. по г/п № 54</t>
  </si>
  <si>
    <t>Сосновский район, п. Томинский, уч. б/н</t>
  </si>
  <si>
    <t>Сосновский район, д. Полетаево-2, уч. 170</t>
  </si>
  <si>
    <t>Сосновский район, д. Моховички, уч. по г/п № 4,11</t>
  </si>
  <si>
    <t>Сосновский район, с. Кайгородово, ул. Школьная зем. уч. № 56</t>
  </si>
  <si>
    <t>Сосновский район, с. Кременкуль, ул. Гагарина, уч. б/н кад. № 74:19:1111011:60</t>
  </si>
  <si>
    <t>Сосновский район, п. Полетаево, ул. Полетаевская б/н</t>
  </si>
  <si>
    <t>Сосновский район, п. Есаульский, уч. № 63</t>
  </si>
  <si>
    <t>Сосновский район, с. Долгодеревенское, уч. по г/п за молзаводом, уч. 178, кад. № 74:19:0310001:0149</t>
  </si>
  <si>
    <t>Сосновский район, д. Медиак, ул. Восточная д. 12 кв. 2</t>
  </si>
  <si>
    <t>Сосновский район, жилая застройка Вавиловец-2</t>
  </si>
  <si>
    <t>Сосновский район, п. Красное Поле, уч. № 481</t>
  </si>
  <si>
    <t>Сосновский район, п. Красное Поле, уч. по г/п № 653</t>
  </si>
  <si>
    <t>Сосновский район, д. Костыли, ул. Ленина уч. б/н</t>
  </si>
  <si>
    <t xml:space="preserve">Сосновский район, п. Саргазы, пер. Сиреневый </t>
  </si>
  <si>
    <t>Сосновский район, примерно в 660м. По направлению на восток от ориентира п.Саргазы, кад. № 74:19:2001001:34</t>
  </si>
  <si>
    <t>Сосновский район, п. Прудный, уч. 251</t>
  </si>
  <si>
    <t>Сосновский район, с. Большие Харлуши, ул. Трактовая уч. 28а</t>
  </si>
  <si>
    <t>Сосновский район, п. Прудный, западная окраина уч. 616</t>
  </si>
  <si>
    <t>Сосновский район, п. Есаульский, ул. Северная 14-2</t>
  </si>
  <si>
    <t>Сосновский район, с. Архангельское, ул. Лесная уч. 27-а, д. 11, 41, уч. 20, уч. 19, уч. 19а, уч. 18а, 25а,25</t>
  </si>
  <si>
    <t>Сосновский район, п. Смолино ж/д ст. уч. № 894</t>
  </si>
  <si>
    <t>Сосновский район, с. Кременкуль, ул. Набережная уч. 17-б</t>
  </si>
  <si>
    <t>Сосновский район, д. Алишева, северо-западная окраина, уч. б/н, кад. № 74:19:1401001:309</t>
  </si>
  <si>
    <t>Сосновский район, п. Западный, ул. Набережная напротив дома № 11, кад. № 74:19:1206013:3</t>
  </si>
  <si>
    <t>Сосновский р-н, примерно в 1700 м по направлению на юго-запад от ориентира центр п. Томинский</t>
  </si>
  <si>
    <t>Сосновский район, д. Большое Баландино, 160 м севернее дома № 15 по ул. Советской</t>
  </si>
  <si>
    <t>Сосновский район, с. Вознесенка, ул. Березовая уч. 15</t>
  </si>
  <si>
    <t>Сосновский район, СНТ "Лесное" ул.20 уч.№442,441,444, ул.23 уч.544,625 ул.17 уч.377,383, ул 19 уч. 447</t>
  </si>
  <si>
    <t>Сосновский район, п. Садовый, уч. 53а,91, № 70/1, уч. 89, уч. 74</t>
  </si>
  <si>
    <t>Сосновский район, п. Южно-Челябинский прииск, уч-к б/н кад №74:19:2008017:32, 74:19:2001002:246</t>
  </si>
  <si>
    <t>Сосновский район, с. Кайгородово, ул. Зеленая</t>
  </si>
  <si>
    <t>Сосновский район, с. Кайгородово, ул. Луговая уч. 3а</t>
  </si>
  <si>
    <t>Сосновский район, д. Таловка, уч. 14</t>
  </si>
  <si>
    <t>Сосновский район, д. Малиновка, ул. Советская кад. № 74:19:1115011:32</t>
  </si>
  <si>
    <t>Сосновский район, п Прудный, согласно генплана застройки позиция № 194</t>
  </si>
  <si>
    <t>Сосновский р-н, д. Моховички, ул. Озерная д. 1</t>
  </si>
  <si>
    <t>Сосновский район, с. Долгодеревенское, ул. Лесная Поляна, уч. 17</t>
  </si>
  <si>
    <t>Сосновский район, д. Султаева, ул. Каракаевская д. 43</t>
  </si>
  <si>
    <t>Сосновский район, п. Садовый, уч. 3</t>
  </si>
  <si>
    <t>Сосновский район, с. Архангельское, ул. Колющенко 96 м на восток от д. 5</t>
  </si>
  <si>
    <t>Сосновский район, д. Ужевка, ул. Уральская 36</t>
  </si>
  <si>
    <t>Сосновский район, п. Есаульский, стр. уч. 42, кад. № 74:19:0701005:265, уч. 24, уч. 27,уч. 37,75,41, 2а</t>
  </si>
  <si>
    <t>Сосновский район, д. Новое Поле, 2 очередь уч. 442, уч. 400</t>
  </si>
  <si>
    <t>Сосновский район, с. Вознесенка, ул. Октябрьская уч. 9-1</t>
  </si>
  <si>
    <t>Сосновский район, п. Есаульский, ул. Октябрьская, д. 72</t>
  </si>
  <si>
    <t>Сосновский р-н, д. Казанцево, ул. Гагарина 21б</t>
  </si>
  <si>
    <t>Сосновский район, с. Кременкуль, стр. уч. № 81</t>
  </si>
  <si>
    <t>Сосновский район, д. Моховички, уч. по г/п 68</t>
  </si>
  <si>
    <t>Сосновский район, с. Долгодеревенское, ул. Свердловская 1А</t>
  </si>
  <si>
    <t>Сосновский район, примерно в 64 м от уч. № 183</t>
  </si>
  <si>
    <t>Сосновский район, п.Красное Поле, ул.Цветочная, д.34</t>
  </si>
  <si>
    <t>Сосновский р-н, п. Саргазы, уч55</t>
  </si>
  <si>
    <t>Сосновский район, п. Красное Поле, ул. Береговая 4</t>
  </si>
  <si>
    <t>Сосновский рйаон, д.Трифоново, с-з окраиа уч.21</t>
  </si>
  <si>
    <t>Сосновский район, примерно в 2,6 км по направлению на юго-восток от ориентира д. Трифоново, и примерно в 0,76 км по направлению на северо-восток от ориентира д. Кайгородово</t>
  </si>
  <si>
    <t>Сосновский район, примерно в 1600 м. по направлению на северо-восток от ориентира д. Ужевка, кад. № 74:19:0701005:422</t>
  </si>
  <si>
    <t>Сосновский район, 600 м юго-западнее от ориентира п. Саргазы кад. № 74:19:2001002:0108, уч. 9</t>
  </si>
  <si>
    <t>Сосновский район, п.Северный, ул.Тимирязева 5а, в продолжении ул. Тимирязева</t>
  </si>
  <si>
    <t>Сосновский район, п. Смолино, ж/д станция ул.Уфимская, уч. 205</t>
  </si>
  <si>
    <t>Сосновский район, северо-западнее, д. Казанцево, уч. № 75,уч. 50</t>
  </si>
  <si>
    <t>Сосновский район, д. Ужевка, ул. Речная, уч. по г/п 7</t>
  </si>
  <si>
    <t>Сосновский район, СНТ "Юбилейны", ул.16, уч. 31</t>
  </si>
  <si>
    <t>Сосновский район, п. Малая Сосновка, уч. по г/п № 80</t>
  </si>
  <si>
    <t>Сосновский район, п. Садовый, кад. № 74:19:1204004:6</t>
  </si>
  <si>
    <t>Сосновский район, д. Султаева, уч. № 8:33а</t>
  </si>
  <si>
    <t>Сосновский район, с. Кременкуль, стр. уч. 25</t>
  </si>
  <si>
    <t>Сосновский район, п. Красное Поле, уч. № 534,535</t>
  </si>
  <si>
    <t>Сосновский район, п. Новотроицкий уч.194, 195, 196,193</t>
  </si>
  <si>
    <t>Сосновский район, д. Шигаево, ул. Ленина уч. 1А</t>
  </si>
  <si>
    <t>Сосновский район, с. Большие Харлуши, ул. Заречная уч. б/н</t>
  </si>
  <si>
    <t>Сосновский район, с.Б.Харлуши, ул. Трактовая, 16а</t>
  </si>
  <si>
    <t>Сосновский район, п. Саккулово, уч. 3:87</t>
  </si>
  <si>
    <t>Сосновский район, примерно, в 800 м от ориентира по направлению на северо-запад от д. Касарги</t>
  </si>
  <si>
    <t>Сосновский район, д. Осиновка, уч. 837</t>
  </si>
  <si>
    <t>Сосновский район, п. Северный, уч. б/н</t>
  </si>
  <si>
    <t>Сосновский район, с. Кременкуль, 45 кв. Кременкульского уч. лестнич. ОГУ "Шершневское лесничество", западнее с. Кременкуль</t>
  </si>
  <si>
    <t>Сосновский район, д. Малиновка, ул. Мира 21а</t>
  </si>
  <si>
    <t>Сосновский район, д. Ужевка, ул. Заречная № 5</t>
  </si>
  <si>
    <t>Сосновский район, п. Интернационалист, уч. 93</t>
  </si>
  <si>
    <t>Сосновский район, п. Солнечный, ул. Миасская уч. 5</t>
  </si>
  <si>
    <t>Сосновский район, с.Туктубаево ул.Молодежная, уч.13</t>
  </si>
  <si>
    <t>Сосновский район, с. Долгодеревенское, северный микрорайон, уч. 131-1</t>
  </si>
  <si>
    <t>Сосновский район, с. Долгодеревенское, ул. 50 лет ВЛКСМ уч. 2</t>
  </si>
  <si>
    <t>Сосновский район, п. Трубный, юго-западная окраина уч. № 373</t>
  </si>
  <si>
    <t>Сосновский район, п. Саргазы, уч. 45</t>
  </si>
  <si>
    <t>Сосновский район, п. Саргазы, северо-восточный микрорайон, уч. 63</t>
  </si>
  <si>
    <t>Сосновский район, п. Есаульский, ул. Сиреневая 97</t>
  </si>
  <si>
    <t>Сосновский район, Б. Таскино, ул. Галимова Саляма</t>
  </si>
  <si>
    <t>Сосновский район, с. Большое Баландино, ул. Школьная уч. б/н</t>
  </si>
  <si>
    <t>Сосновский район, п. Мирный, уч. 10</t>
  </si>
  <si>
    <t>Сосновский район, п. Вавиловец-2, уч. 187</t>
  </si>
  <si>
    <t>Сосновский район, жилая застройка Вавиловец, уч. 266А</t>
  </si>
  <si>
    <t>Сосновский район, п. Красное Поле, уч. б/н</t>
  </si>
  <si>
    <t>Сосновский район, с. Полетаево, уч. 101</t>
  </si>
  <si>
    <t>Сосновский район, п. Малая Сосновка, ул. Центральная 10</t>
  </si>
  <si>
    <t>Сосновский район, д. Таловка, по г/п уч. № 67</t>
  </si>
  <si>
    <t>Сосновский район, п. Малая Сосновка, ул. Садовая уч. 107</t>
  </si>
  <si>
    <t>Сосновский район, д. Костыли уч. по г/п 17</t>
  </si>
  <si>
    <t>Сосновский район, п. Садовый, уч. № 159</t>
  </si>
  <si>
    <t>Сосновский район, д. Костыли, ул. 8 Марта 9а</t>
  </si>
  <si>
    <t>Сосновский р-н, примерно в 110 м по направлению на юго-запад от ориентира ж.д. Трифоново</t>
  </si>
  <si>
    <t>Сосновский район, п. Есаульский, ул. Заготзерно уч. 55</t>
  </si>
  <si>
    <t>Сосновский район, д.Касарги, уч. 10</t>
  </si>
  <si>
    <t>Сосновский район, д.Малиновка, ПО "Полет", ул. Ягодная, уч. 109</t>
  </si>
  <si>
    <t>Сосновский район, СНТ Заречный, уч. 521</t>
  </si>
  <si>
    <t>Сосновский район, с. Кременкуль, ул. Трактовая уч. 2</t>
  </si>
  <si>
    <t>Сосновский район, п. Есаульский, ул. Лесная уч. 14, 74:19:0000000:1789</t>
  </si>
  <si>
    <t>Сосновский район, п. Есаульский, ул. Ленина д. 2, кв. 2</t>
  </si>
  <si>
    <t>Сосновский район, п. Сагаусты, уч. 21,8, уч. 13,7,5,6,13</t>
  </si>
  <si>
    <t>Сосновский район, д. Заварухино, ул. Береговая 29</t>
  </si>
  <si>
    <t xml:space="preserve">Сосновский район, п. Красное Поле, ул. Радужная 2б, </t>
  </si>
  <si>
    <t>Сосновский район, п. Прудный, южная окраина уч. 731, 732</t>
  </si>
  <si>
    <t>Сосновский район, д. Касарги, уч. 86</t>
  </si>
  <si>
    <t>Сосновский район, д. Шигаево, ул. Спутника 16</t>
  </si>
  <si>
    <t>Сосновский район, с. Вознесенка, ул. Березовая роща уч. 15а</t>
  </si>
  <si>
    <t>Сосновский район, п. Чипышево, ул. Лесная 2-А</t>
  </si>
  <si>
    <t>Сосновский район, п. Прудный, уч. по г/п № 318, № 322, уч321</t>
  </si>
  <si>
    <t>Сосновский район, примерно в 20 м по направлению на юго-запад от ориентира здание торгово-промышленного комплекса, южнее дома № 2</t>
  </si>
  <si>
    <t>Сосновский район, д. Этимганова, уч. б/н</t>
  </si>
  <si>
    <t>Сосновский район, с. Долгодеревеснкое, северный микрорайон 12 ряд уч. 2,уч. 3</t>
  </si>
  <si>
    <t>Сосновский район, с. Долгодеревенское, северный микрорайон 12 ряд уч. 6</t>
  </si>
  <si>
    <t>Сосновский район, п. Садовый, ул. Мичурина уч. б/н</t>
  </si>
  <si>
    <t>Сосновский р-н, д. Киржакуль</t>
  </si>
  <si>
    <t>Сосновский район, п. Поляный, уч. 48, уч. 12</t>
  </si>
  <si>
    <t>Сосновский район, с. Архангельское, ул. Полевая 34б</t>
  </si>
  <si>
    <t>Сосновский район, п. Саргазы, ул. Юбилейная, уч. б/н</t>
  </si>
  <si>
    <t>Сосновский район, жилая застройка интернационалист, уч. № 109, уч. 90, уч. 111, уч. 161а, уч. 109а</t>
  </si>
  <si>
    <t>Сосновский р-н, 2,7 км. по направлению с. Б. Харлуши</t>
  </si>
  <si>
    <t>Сосновский район, п. Саргазы, ул. Сосновая 10</t>
  </si>
  <si>
    <t>Сосновский р-н, с. Кайгородово, ул. Зеленая</t>
  </si>
  <si>
    <t>Сосновский район, с.Кременкуль, ул.Гагарина, уч. 11в, кад. № 74:19:1111027:20</t>
  </si>
  <si>
    <t>Сосновский район, п.Западный, ул.Северная, д.42</t>
  </si>
  <si>
    <t>Сосновский район, примерно в 2,7 км. по направлению на восток от ориентира электроподстанция с. Б. Харлуши, уч. 39-1</t>
  </si>
  <si>
    <t>Сосновский район, с. Кременкуль, стр. уч.,19</t>
  </si>
  <si>
    <t>Сосновский район, с. Большие Харлуши, ул. Трактовая уч. севернее д. № 2</t>
  </si>
  <si>
    <t>Сосновский район, с. Кременкуль</t>
  </si>
  <si>
    <t>Сосновский район, с. Кайгородово, ул. Школьная уч. 77б</t>
  </si>
  <si>
    <t>Сосновский район, д. Осиновка, д. 807</t>
  </si>
  <si>
    <t>Сосновский район, с. Кременкуль, ул. Казачья уч. 8</t>
  </si>
  <si>
    <t>Сосновский район, д. Ключи, уч. 26</t>
  </si>
  <si>
    <t>Сосновский район, д. Ключи, уч. 32</t>
  </si>
  <si>
    <t>Сосновский район, примерно в 740 м по направлению на восток от ориентира д. Ключи</t>
  </si>
  <si>
    <t>Сосновский район, п. Прудный по г/п уч. 158</t>
  </si>
  <si>
    <t>Сосновский район, д. Ключи, уч. по г/п 31</t>
  </si>
  <si>
    <t>Сосновский район, д. Ключи, квартал Южный, уч. 14,уч. 8, уч.7, уч. 32, уч. 45, уч. 46, уч. 31, уч. 40, 39, 70</t>
  </si>
  <si>
    <t>Сосновский район, с. Кайгородово, ул. Зеленая 14</t>
  </si>
  <si>
    <t>Сосновский район, д. Бутаки, ул. Просторная уч. 6-а,37а</t>
  </si>
  <si>
    <t>Сосновский район, п. Солнечный, ул. Миасская 11</t>
  </si>
  <si>
    <t>Сосновский район, п. Есаульский, ул. Станционная 11</t>
  </si>
  <si>
    <t>Сосновский район,с. Большие Харлуши, ул. Заречная 13Б</t>
  </si>
  <si>
    <t>Сосновский район, ул. Октябрьская 96</t>
  </si>
  <si>
    <t>Сосновский район, с. Кайгородово, ул. Школьная 54</t>
  </si>
  <si>
    <t>Сосновский район, д.Малиновка, Завод им.Колющенко квартал 25,уч.266;кад № 74:19:1115014:0264</t>
  </si>
  <si>
    <t>Сосновский район, п.Красное Поле кад № 74:19:0806004:83</t>
  </si>
  <si>
    <t xml:space="preserve">Сосновский район, п.Западный, </t>
  </si>
  <si>
    <t>Сосновский район, п. Красное Поле, уч. по г.п. № 644</t>
  </si>
  <si>
    <t>Сосновский район, д.Ключи, западный планировочный район, уч.37.</t>
  </si>
  <si>
    <t>Сосновский район, д. Осиновка, ул. Полевая уч. 2А</t>
  </si>
  <si>
    <t>Сосновский район, с.Кременкуль, ул.Преспективная, 7а</t>
  </si>
  <si>
    <t>Сосновский район, примерно в 2,7 км по направлению на восток от ориентира электроподстанция с. Большие Харлуши, уч. 47-7</t>
  </si>
  <si>
    <t>Сосновский район, п. Северный, ул. Гагарина уч. б/н</t>
  </si>
  <si>
    <t>Сосновский район, п. Трубный уч. 151</t>
  </si>
  <si>
    <t>Сосновский район, п. Северный, ул. Новая уч. 8</t>
  </si>
  <si>
    <t>Сосновский район, п. Трубный, уч. 374</t>
  </si>
  <si>
    <t>Сосновский район, д. Малиновка уч. по г/п № 1</t>
  </si>
  <si>
    <t>Сосновский район, п. Прудный, уч. 605</t>
  </si>
  <si>
    <t>Сосновский район, с. Кайгородово, уч. б/н</t>
  </si>
  <si>
    <t>Сосновский район, д. Ключи, квартал Застава, ул. Застава, уч. 219</t>
  </si>
  <si>
    <t>Сосновский район, д. Малиновка, уч.  32</t>
  </si>
  <si>
    <t>Сосновский район, д. Малиновка, ПО Полет, ул. Березовая уч. 238</t>
  </si>
  <si>
    <t>Сосновский район, с. Кременкуль, ул. Набережная 63а, кв. 1</t>
  </si>
  <si>
    <t>Сосновский район 0,783 км. на юго-запад от ориентира школа с. Кайгородово и 6,3 км. по направлению на восток от ориентира школа п. Трубный</t>
  </si>
  <si>
    <t>Сосновский район, с. Большие Харлуши, ул. Мостовая уч. 1а</t>
  </si>
  <si>
    <t>Сосновский район, д.Ключи, западный планировочный район уч. 49</t>
  </si>
  <si>
    <t>Сосновский район, квартал "Центральный" уч. 27</t>
  </si>
  <si>
    <t>Сосновский район, д. Малиновка, ул. Торговая, уч. 302</t>
  </si>
  <si>
    <t>Сосновский район, д. Большие Харлуши, ул. Трактовая № 6</t>
  </si>
  <si>
    <t>Сосновский район, д. Ключи, квартал Южный, уч. 70</t>
  </si>
  <si>
    <t xml:space="preserve">Сосновский район, д. Малиновка, ПО Полет, ул. Березовая </t>
  </si>
  <si>
    <t>Сосновский район, п. Трубный, юго-западная окраина уч. № 386</t>
  </si>
  <si>
    <t>Сосновский район, п. Солнечный, уч. б/н кад. № 74:19:0408009:19, уч. 12, уч. 20</t>
  </si>
  <si>
    <t>Сосновский район, п. Трубный, северная окраина уч. 190</t>
  </si>
  <si>
    <t>Сосновский район, п. Прудный, поз 47</t>
  </si>
  <si>
    <t>Сосновский р-н, с. Кайгородово, уч. 4</t>
  </si>
  <si>
    <t>Сосновский район, пос. Смолино, ж/д станция, уч. б/н</t>
  </si>
  <si>
    <t>Сосновский район, п. Прудный, ул. Солнечная 5</t>
  </si>
  <si>
    <t>Сосновский район, д. Костыли, ул. Центральная 57</t>
  </si>
  <si>
    <t>Сосновский район, п. Солнечный, уч. б/н</t>
  </si>
  <si>
    <t>Сосновский район, д. Моховички, ул. Лесная 27</t>
  </si>
  <si>
    <t>Сосновский район, д. Бутаки, по г/п 146</t>
  </si>
  <si>
    <t>Сосновский район, д. Касарги, ул. Школьная уч. 15</t>
  </si>
  <si>
    <t>Сосновский р-н, 1,25 км. по направлению, на юго-восток от ориентира центр д. Малиновка и 0,59 км. по направлению на северо-запад от ориентира центр СНТ "Малиновка"</t>
  </si>
  <si>
    <t>Сосновский район, д. Осиновка, уч. 2</t>
  </si>
  <si>
    <t>Сосновский район, д. Малиновка, по г/п Салют</t>
  </si>
  <si>
    <t>Сосновский район, с. Кременкуль, ул. Восточная 18</t>
  </si>
  <si>
    <t>Сосновский район, д. Малиновка, ИЖС Полет, уч. 4</t>
  </si>
  <si>
    <t>Сосновский район, д. Малиновка, ул. Солнечная по г/п Полет</t>
  </si>
  <si>
    <t>Сосновский район, д.Ключи, западный планировочный район уч. 21</t>
  </si>
  <si>
    <t>Сосновский район, п. Малиновка, жилая застройка "Салют" уч. 16</t>
  </si>
  <si>
    <t>Сосновский район, п.Красное поле, №21-б</t>
  </si>
  <si>
    <t>Сосновский район, д. Малиновка, ул. Советская</t>
  </si>
  <si>
    <t>Сосновский район, п. Прудный, поз. 259, кад. № 74:19:0000000:2130</t>
  </si>
  <si>
    <t>Сосновский р-н, д. Малиновка, уч. по г/а Салют</t>
  </si>
  <si>
    <t>Сосновский район, п.Западный, ул.Восточная, д.11а</t>
  </si>
  <si>
    <t>Сосновский район, с. Кременкуль, ул. Уральская уч. 41а</t>
  </si>
  <si>
    <t>Сосновский район, п. Высокий, ул. Школьная, б/н</t>
  </si>
  <si>
    <t xml:space="preserve">Сосновский район, п. Полярный, ул. Ракетная </t>
  </si>
  <si>
    <t>Сосновский район, п. Кисегаченский, ул. Озерная 45</t>
  </si>
  <si>
    <t>Сосновский район, д. Султаева, ул. Школьная уч. 8:31</t>
  </si>
  <si>
    <t>Сосновский район, с. Большое Баландино, ул. Пролетарская за д. № 1</t>
  </si>
  <si>
    <t>Сосновский район, с. Кременкуль, ул. Перспективная уч. 8</t>
  </si>
  <si>
    <t>Сосновский район, п. Северный, уч. 2</t>
  </si>
  <si>
    <t>Сосновский район, д. Малиновка, ул. Сиреневая, стр. уч. 148</t>
  </si>
  <si>
    <t>Сосновский район, п. Красное Поле, уч. 709</t>
  </si>
  <si>
    <t>Сосновский район, с. Долгодеревенское, 30 м на восток от д. 58</t>
  </si>
  <si>
    <t>Сосновский район,д. Моховички, стр. уч. 146</t>
  </si>
  <si>
    <t>Сосновский район 1,6 км. на восток от электроподстанции с. Большие Харлуши и 4,6 км на юго-запад от центра д. Ключи, уч. 95-1</t>
  </si>
  <si>
    <t>Сосновский район, п. Трубный, ул. Зеленая уч. 11-а</t>
  </si>
  <si>
    <t>Сосновский район, с. Долгодеревенское, в районе штрафной стоянки</t>
  </si>
  <si>
    <t>Сосновский район, д. Малиновка, по г/п Колющенко, квартал 3, уч. 24,25,23.21</t>
  </si>
  <si>
    <t>Сосновский район, п. Красное Поле, уч. 688</t>
  </si>
  <si>
    <t>Сосновский р-н, п. Садовый, уч. 55,54</t>
  </si>
  <si>
    <t>Сосновский район, д. Урефты, ул. Луговая д. 8</t>
  </si>
  <si>
    <t>Сосновский район, п. Прудный, западная окраина, уч. № 671,626,667,634,668,681,675,635,637,636,638,674,663</t>
  </si>
  <si>
    <t>Сосновский район, п. Трубный, северная окраина уч. 705а</t>
  </si>
  <si>
    <t>Сосновский район, п.Полетаево, район "Янтарь", ул.2, уч.34</t>
  </si>
  <si>
    <t xml:space="preserve">Сосновский район, п. Высокий, ул. Лесная </t>
  </si>
  <si>
    <t>Сосновский район, жилая застройка Интернационалист, ул. Западная уч. 111-а</t>
  </si>
  <si>
    <t>Сосновский район, СНТ Отдых, уч. 170, уч. 169</t>
  </si>
  <si>
    <t>Сосновский район, д. Новое Поле, уч. по г/п 440</t>
  </si>
  <si>
    <t>Сосновский район, д. Моховички,уч. 109,110</t>
  </si>
  <si>
    <t>Сосновский район, д. Моховички,уч. 115</t>
  </si>
  <si>
    <t>Сосновский район, д. Моховички, поз. 97а</t>
  </si>
  <si>
    <t>Сосновский район, с. Долгодеревенское, уч. 128</t>
  </si>
  <si>
    <t>Сосновский район, д.Мамаева, уч.9</t>
  </si>
  <si>
    <t>Сосновский район, примерно в 5870 м по направлению на северо-восток от ориентира центра д. Мамаево</t>
  </si>
  <si>
    <t>Сосновский район, СНТ Березка, ул. 7 уч. 6</t>
  </si>
  <si>
    <t>Сосновский район, п. Чипышево, ул. Лесная 1-Б</t>
  </si>
  <si>
    <t>Сосновский район, д. Большое Таскино, ул. Саляма Галимова 67</t>
  </si>
  <si>
    <t>Сосновский район, с. Долгодеревенское, уч. по г/п 138</t>
  </si>
  <si>
    <t>Сосновский район, п. Смолино ж/д ст. уч. б/н</t>
  </si>
  <si>
    <t>Сосновский район, д. Новое Поле, ул. Пушкина</t>
  </si>
  <si>
    <t>Сосновский р-н, с. Архангельское, ул. Центральная 142б</t>
  </si>
  <si>
    <t>Сосновский район, д. Таловка, уч. 103</t>
  </si>
  <si>
    <t>Сосновский район, п. Красное Поле, уч. 681</t>
  </si>
  <si>
    <t>Сосновский район, д. Моховички, стр. уч. 115</t>
  </si>
  <si>
    <t>Сосновский район, с. Полетаево-1, микрорайон Марс, уч. 73</t>
  </si>
  <si>
    <t>Сосновский район, СТ Заречный, уч. № 529</t>
  </si>
  <si>
    <t xml:space="preserve">Сосновский район, п. Красное Поле, </t>
  </si>
  <si>
    <t>Сосновский район, д. Моховички, ул. Четвертая уч. 104, 103</t>
  </si>
  <si>
    <t>Сосновский район, с. Вознесенка, ул. Березовая 1,1</t>
  </si>
  <si>
    <t>Сосновский район, п. Новотроицкий, уч. 129</t>
  </si>
  <si>
    <t>Сосновский район, д. Большое Баландино, уч. № 5</t>
  </si>
  <si>
    <t>Сосновский район, жилая застройка Вавиловец-2, пр-т Мичуринский, строение 98,100</t>
  </si>
  <si>
    <t>Сосновский район, северо-западнее д. Казанцево, уч. 70</t>
  </si>
  <si>
    <t>Сосновский район, п. Мирный, уч. 4</t>
  </si>
  <si>
    <t>Сосновский район, п. Саргазы, уч. 11, уч. 10, уч. 17</t>
  </si>
  <si>
    <t>Сосновский район, п. Мирный, пер. Придорожный 16</t>
  </si>
  <si>
    <t>Сосновский район, д. Шигаево, ул. Ленина 25б</t>
  </si>
  <si>
    <t>Сосновский район, п. Красное Поле, ул. Цветочная 53б</t>
  </si>
  <si>
    <t>Сосновский район, д.Бутаки, уч.86</t>
  </si>
  <si>
    <t>Сосновский район, с.Б.Баландино, ул.Советская, 33</t>
  </si>
  <si>
    <t>Сосновский район, д. Бухарино, 3 пер. Береговой 1</t>
  </si>
  <si>
    <t>Сосновский район, с. Архангельское, ул. Центральная 14</t>
  </si>
  <si>
    <t>Сосновский район, п.Малая Сосновка, ул.Садовая, уч. 93</t>
  </si>
  <si>
    <t>Сосновский район, д. Малиновка, ПО Полет ул. Березовая, уч. 203</t>
  </si>
  <si>
    <t>Сосновский район, д. Бухарино, уч. 9</t>
  </si>
  <si>
    <t>Сосновский район, п. Томинский, ул. Пионерская уч. б/н</t>
  </si>
  <si>
    <t>Сосновский раойн, д.Султаева, уч.2-34</t>
  </si>
  <si>
    <t>Сосновский район, с. Туктубаево, у, уч.71ч. 60, уч. 73, уч. 52,уч. 91, уч. 61, уч.62, 98,69,72</t>
  </si>
  <si>
    <t>Сосновский район, примернов 170м по направлению на север от ориентирас. Архангельское за пределами участками, уч. №1, кад. №74:19:1701002:185</t>
  </si>
  <si>
    <t>Сосновский район, п. Есаульский, уч. 161,160,159,156</t>
  </si>
  <si>
    <t>Сосновский район, д. Казанцево, уч. 37</t>
  </si>
  <si>
    <t>Сосновский район, примерно в 1460 м от ориентира по направлению на юг</t>
  </si>
  <si>
    <t>Сосновский район, п. Солнечный, ул. Российская уч. б/*н</t>
  </si>
  <si>
    <t>Сосновский район, д. Трифоново, кад. № 74:19:1302002:74</t>
  </si>
  <si>
    <t>Сосновский район, д. Б. Таскино, напротив весовой</t>
  </si>
  <si>
    <t>Сосновский район, примерно в 1450 м по направлению на юго-запад от ориентира п. Томинский, 330 м по направлению на северо-восток от ориентира д. Мичурино</t>
  </si>
  <si>
    <t>Сосновский район, с.Большое Баландино, ул. Мира 1</t>
  </si>
  <si>
    <t>Сосновский район, д. Этимганова, ул. Северная уч. 8</t>
  </si>
  <si>
    <t>Сосновский район, северо-западнее д. Казанцево, уч. 63</t>
  </si>
  <si>
    <t>Сосновский район, п. Вавиловец, 10-я улица уч. 15А</t>
  </si>
  <si>
    <t>Сосновский район, д. Новое Поле, уч. 464</t>
  </si>
  <si>
    <t>Сосновский район, п. Есаульский, ул. Ленина 60</t>
  </si>
  <si>
    <t>Сосновский район, д. Костыли, ул. Луговая д. 6</t>
  </si>
  <si>
    <t>Сосновский район, юго-западнее д. Таловка, уч. 16</t>
  </si>
  <si>
    <t>Сосновский район, п.Саргазы, ул.Мира, линия №14, уч. 1</t>
  </si>
  <si>
    <t>Сосновский район, д. Ужевка пер. Свободы, уч. 2а</t>
  </si>
  <si>
    <t>Сосновский район, п. Саргазы уч. 14</t>
  </si>
  <si>
    <t>Сосновский район, п. Садовый уго-западный район, уч. 18</t>
  </si>
  <si>
    <t>Сосновский район, п.Вавиловец-2, уч. 34,36,38</t>
  </si>
  <si>
    <t>Сосновский район, п. Моховички, застройка Урал-Терра, поз. 81</t>
  </si>
  <si>
    <t>Сосновский район, п. Смолино ж/д станция, уч. б/н кад. № 74:19:2001002:498</t>
  </si>
  <si>
    <t>Сосновский район, д. Моховички, 93-б</t>
  </si>
  <si>
    <t>Сосновский район, с. Долгодеревенское, ул. Солнечная б/н</t>
  </si>
  <si>
    <t>Сосновский район, д.Б.Таскино, уч.9</t>
  </si>
  <si>
    <t>Сосновский район, д. Таловка, ул.Центральная, д.4.</t>
  </si>
  <si>
    <t>Сосновский район, д. Моховички, стр. уч. 109</t>
  </si>
  <si>
    <t>Сосновский район, п. Вознесенка, ул. Почтовая 12</t>
  </si>
  <si>
    <t>Сосновский район, д. Новое Поле, ул.Берговая уч. 26а</t>
  </si>
  <si>
    <t>Сосновский район, п. Есаульский, ул. Российская 34</t>
  </si>
  <si>
    <t>Сосновский район, д. Касарги, ул. Юбилейная, уч. б/н кд. № 74:19:0703006:0007</t>
  </si>
  <si>
    <t>Сосновский район, д. Трифоново, уч. 12</t>
  </si>
  <si>
    <t>Сосновский р-н, примерно в 160 м по направлению на юго-запад от ориентира ж.д. Трифоново, ул 1 Мая,д. 18-2</t>
  </si>
  <si>
    <t>Сосновский район, д. Шигаево, ул. Миасская 14</t>
  </si>
  <si>
    <t>Сосновский район, д. Таловка, уч. 4</t>
  </si>
  <si>
    <t>Сосновский район, д.Полетаево-2, уч.316</t>
  </si>
  <si>
    <t>Сосновский район, п. Смолино, станция ж/д</t>
  </si>
  <si>
    <t xml:space="preserve">Сосновский район, с. Долгодеревенское, северный микрорайон, 6 ряд уч. 1 </t>
  </si>
  <si>
    <t>Сосновский район, п. Мирный, пер. Придорожный, д. 14</t>
  </si>
  <si>
    <t>Сосновский район, п. Прудный, уч. 632</t>
  </si>
  <si>
    <t>Сосновский район, п. Красное Поле, ул. Цветочная 54б</t>
  </si>
  <si>
    <t>Сосновский район, д. Касарги, ул. Пионерская 16-2</t>
  </si>
  <si>
    <t>Сосновский р-н, п. Новотроицкий, уч. 105</t>
  </si>
  <si>
    <t>Сосновский район, п. Малая Сосновка, уч. 5</t>
  </si>
  <si>
    <t>Сосновский район, п. Новотроицкий, уч. №165, кад. № 165, кад. № 74:19:1504001:142</t>
  </si>
  <si>
    <t>Сосновский район, с. Архангельское, ул. Колющенко 7б</t>
  </si>
  <si>
    <t>Сосновский р-н, д. Большое Таскино, уч. 5:12</t>
  </si>
  <si>
    <t>Сосновский район, с. Архангельское, ул. Колющенко уч. 67,14</t>
  </si>
  <si>
    <t>Сосновский район, д. Алишева, уч. 76</t>
  </si>
  <si>
    <t>Сосновский район, севро-западнее, д. Казанцево</t>
  </si>
  <si>
    <t>Сосновский район, п.Нагорный, кад. № 74:19:0401004:32</t>
  </si>
  <si>
    <t>Сосновский район, севернее и восточнее д. Малиновка, кад. № 74:19:1107001:951</t>
  </si>
  <si>
    <t>Сосновский район, п. Саргазы, ул. Мира д. 15, кв. 10, линия 14, уч. 3</t>
  </si>
  <si>
    <t>Сосновский район, д.Ключи, западный планировочный район уч. 56, кад. № 74:19:0801002:586</t>
  </si>
  <si>
    <t>Сосновский район, п. Есаульский, ул. Живая защита, уч. 19-б,19-а</t>
  </si>
  <si>
    <t>Сосновский район, ж.з. Вавиловец-2, уч. 185,184, 183</t>
  </si>
  <si>
    <t>Сосновский район, с. Кайгородово, юго-западная окраина уч. б/н</t>
  </si>
  <si>
    <t>Сосновский район, д. Новое Поле, вторая очередь, уч. № 83</t>
  </si>
  <si>
    <t>Сосновский район, д. Новое Поле, ул. Рябиновая 15</t>
  </si>
  <si>
    <t>Сосновский район, п. Прудный, западная окраина уч. 618</t>
  </si>
  <si>
    <t>Сосновский район, п. Прудный, западная окраина уч. 607</t>
  </si>
  <si>
    <t>Сосновский район, п.Мирный ул. Лесная 13</t>
  </si>
  <si>
    <t>Сосновский район, ст. Смолино уч. 636, уч. б/н кад. 74:19:2001002:360</t>
  </si>
  <si>
    <t>Сосновский район, примерно в 1, км по направлению на юго-восток от ориентира с. Баландино</t>
  </si>
  <si>
    <t>Сосновский район, примерно в 2,7 км по направлению на восток от ориентира электроподстанция с. Б. Харлуши уч. 51-3</t>
  </si>
  <si>
    <t>Сосновский район, примерно в 2,7 км по направлению на восток от ориентира электроподстанция с. Б. Харлуши уч. 47-3</t>
  </si>
  <si>
    <t>Сосновский район, с.Б.Харлуши, ул. Трактовая, 14а</t>
  </si>
  <si>
    <t>Сосновский район, п. Северный, уч. б/н, уч. б/н, уч. б/н</t>
  </si>
  <si>
    <t>Сосновский район, п. Саргазы, северо-восточный микрорайон, уч. 44</t>
  </si>
  <si>
    <t>Сосновский район, п. Пудный, уч. 684</t>
  </si>
  <si>
    <t>Сосновский район, ДНП Южные ключи, 1,8 км на восток от электростанции с. Б. Харлуши и 4,61 км. на юго-запад от центра д. Ключи уч. 96-5</t>
  </si>
  <si>
    <t>Сосновский район, д. Ужевка, ул. Береговая 31а</t>
  </si>
  <si>
    <t>Сосновский район, примерно в 2,7 км по направлению на восток от ориентира электроподстанция с. Большие Харлуши, уч. 55-4</t>
  </si>
  <si>
    <t>Сосновский район, примерно в 4,9 км по направлению, на юго-восток от ориентира центр с. Кайгородово и 1 км. по направлению на северо-запад т Ориентира д. Осиновка</t>
  </si>
  <si>
    <t>Сосновский район, п. Трубный, юго-западная окраина уч. № 388</t>
  </si>
  <si>
    <t>Сосновский район, п. Трубный, юго-западная окраина уч. № 389</t>
  </si>
  <si>
    <t>Сосновский район, п. Трубный, юго-западная окраина уч. № 408</t>
  </si>
  <si>
    <t>Сосновский район, п. Трубный, юго-западная окраина уч. № 371</t>
  </si>
  <si>
    <t>Сосновский район, п. Трубный, юго-западная окраина уч. № 372</t>
  </si>
  <si>
    <t>Сосновский район, п. Трубный, юго-западная окраина уч. № 363</t>
  </si>
  <si>
    <t>Сосновский район, п. Трубный, юго-западная окраина уч. № 425</t>
  </si>
  <si>
    <t>Сосновский район, п. Трубный, юго-западная окраина уч. № 403</t>
  </si>
  <si>
    <t>Сосновский район, д. Медиак, ул. Восточная 7-1,7-2</t>
  </si>
  <si>
    <t>Сосновский район, д. Султаева, уч. 1-59</t>
  </si>
  <si>
    <t>Сосновский район, д. Бутаки-2, уч. 202</t>
  </si>
  <si>
    <t>Сосновский район, п. Саргазы, ул. Набережная уч. б/н</t>
  </si>
  <si>
    <t>Сосновский район, п. Прудный, кад. № 74:19:0803002:572</t>
  </si>
  <si>
    <t>Сосновский район, п.Смолино, ж/д станция, уч. 852</t>
  </si>
  <si>
    <t>Сосновский район, примаерно в 1000 м по направлению, на юго-восток от ориентира пос. Саргазы и примерно в 7000 м по направлению на запад от ориентира п. Полевой</t>
  </si>
  <si>
    <t>Сосновский район, д. Шигаево, ул. 40 Лет Октября, 60 м на запад от д. № 11а</t>
  </si>
  <si>
    <t>Сосновский район, д. Урефты, пер. Сосновый уч. 13</t>
  </si>
  <si>
    <t>Сосновский район, д. Ужевка, примерно в 1600 м от ориентира по направлению на северо-восток</t>
  </si>
  <si>
    <t>Сосновский р-н, ж. застр. Вавиловец, ул. Лесная 14</t>
  </si>
  <si>
    <t>Сосновский район, с.Архангельское, ул.Комсомольская, д.27а.</t>
  </si>
  <si>
    <t>Сосновский район, с. Кременкуль, ул. Гагарина уч. 9А</t>
  </si>
  <si>
    <t>Сосновский район, д. Малиновка, по г/п Мясокомбината, уч. 24</t>
  </si>
  <si>
    <t>Сосновский район, примерно в 248 м по направлению на юго-запад от ориетира п. Томинский, кад. № 74:19:1801004:238</t>
  </si>
  <si>
    <t>Сосновский район, СНТ Прогресс, уч. 210</t>
  </si>
  <si>
    <t>Сосновский район, примерно в 1600 м. от ориентира д. Кайгородово по направлению на юг., примерно в 4860 м по направлению на юго-восток от ориентира д. Трифоново кад. № 74:19:1301003:183</t>
  </si>
  <si>
    <t>Сосновский район, ж.с. Интернационалист, уч. 158</t>
  </si>
  <si>
    <t>Сосновский район,п. Прудный, уч. 644-а,686-а,690</t>
  </si>
  <si>
    <t>Сосновский район, д.Ключи, западный планировочный район уч. 81</t>
  </si>
  <si>
    <t>Сосновский район, д. Ключи, пер. Луговой 6</t>
  </si>
  <si>
    <t>Сосновский район, п.Новый Кременкуль, стр.162</t>
  </si>
  <si>
    <t>Сосновский район, с.Кременкль, ул.Гагарина, д.49.</t>
  </si>
  <si>
    <t xml:space="preserve">Сосновский район, д.Малиновка, кв.24а, уч.255а </t>
  </si>
  <si>
    <t>Сосновский район, д. Малиновка, уч. по г/п мясокомбината № 12</t>
  </si>
  <si>
    <t>Сосновский район, д. Малиновка, ген план Колющенко, квартал 20а, уч. 264,16</t>
  </si>
  <si>
    <t>Сосновский район, д. Ключи Западный планировочный район, уч. №94, кад. № 74:19:0000000:10445</t>
  </si>
  <si>
    <t>Сосновский район, п. Кременкуль, стр 3</t>
  </si>
  <si>
    <t>Сосновский район, д. Ключи</t>
  </si>
  <si>
    <t>Сосновский район, п.Прудный, ул.Окружная, уч. 36б</t>
  </si>
  <si>
    <t>Сосновский район, п.Прудный, ул.Окружная, д.4а</t>
  </si>
  <si>
    <t>Сосновский район, п. Красное Поле поз № 446</t>
  </si>
  <si>
    <t>Сосновский район, д. Малиновка, уч. по г/п мясокомбината № 60</t>
  </si>
  <si>
    <t>Сосновский район, с. Долгодеревенское, северный микрорайон, уч. 462</t>
  </si>
  <si>
    <t>Сосновский район, с. Долгодеревенское, ул. Восточная 20</t>
  </si>
  <si>
    <t>Сосновский район, д. Прохорово, ул. Школьная 23</t>
  </si>
  <si>
    <t>Сосновский район, д.Моховички,участок б/н кад.№74:19:0803002:637</t>
  </si>
  <si>
    <t>Сосновский район, д. Моховички.</t>
  </si>
  <si>
    <t>Сосновский район, с-з д.Казанцево, уч.33.</t>
  </si>
  <si>
    <t>Сосновский район, д.Моховички, ул.Вторая, уч.35</t>
  </si>
  <si>
    <t>Сосновский район, д.Моховчки, ул.Втрая, уч.37.</t>
  </si>
  <si>
    <t>Сосновский район, п. Нагорный ул. Луговая, д. 2в</t>
  </si>
  <si>
    <t>Сосновский район, с. Саккулово, ул. Набережная 8-19б</t>
  </si>
  <si>
    <t>Сосновский район, с. Долгодеревенское, поз. 27</t>
  </si>
  <si>
    <t>Сосновский район, п. Вавиловец-2, уч. 172</t>
  </si>
  <si>
    <t>Сосновский район, с. Долгодеревенское, № 179</t>
  </si>
  <si>
    <t>Сосновский район, п.Вавиловец. Ул.Послековая, уч.165а</t>
  </si>
  <si>
    <t>Сосновский район, ю-з таловка, уч.3.</t>
  </si>
  <si>
    <t>Сосновский район, д.Ужевка, ул.Заводская, 53</t>
  </si>
  <si>
    <t>Сосновский район, ж.з. Вавиловец-2, уч. 226</t>
  </si>
  <si>
    <t>Сосновский район, д.Прохорово, уч.8</t>
  </si>
  <si>
    <t>Сосновский район, д. Малиновка, ПО Полет, ул. Сосновая уч. 312</t>
  </si>
  <si>
    <t>Сосновский рйаон,1,60 км на восток от электроподстанции с.Б.Харлуши и 4,60км на юго-запад от центра д.Ключи, кад № 74:19:1101002:1006</t>
  </si>
  <si>
    <t>Сосновский район, ж.з.Интернационалист, уч.167а.</t>
  </si>
  <si>
    <t>Сосновский район, п. Есаульский, ул. Лесная уч. 33а</t>
  </si>
  <si>
    <t>Сосновский район, п.Вавиловец-2, ул.3-я, стр. 213,215,217, кад. № 74:19:1202005:55</t>
  </si>
  <si>
    <t>Сосновский район, с.Кременкуль, уч.б/н</t>
  </si>
  <si>
    <t>Сосновский район, с.Кременкуль, уч.24</t>
  </si>
  <si>
    <t>Сосновский районп.Северныйучасток б/н, кад.№74:19:1203001:337</t>
  </si>
  <si>
    <t>Сосновский район, севернее д. Шигаево, кад. № 74:19:0302001:230</t>
  </si>
  <si>
    <t>Сосновский район, с. Кременкуль, ул. Гагарина уч.6Б</t>
  </si>
  <si>
    <t>Сосновский район, п. Вавиловец, Южная 39</t>
  </si>
  <si>
    <t>Сосновский район, жилая застройка "Интернационалист", ул. Западная, уч. 102</t>
  </si>
  <si>
    <t>Сосновский район, д. Казанцево, ул. Береговая 1в, кад. № 74:19:0000000:2559</t>
  </si>
  <si>
    <t>Сосновский район, севернее д. Шигаево, кад. № 74:19:0000000:2086</t>
  </si>
  <si>
    <t>Сосновский район, севернее д. Шигаево, кад. № 74:19:03022001:152</t>
  </si>
  <si>
    <t>Сосновский район, севернее д. Шигаево, кад. № 74:19:0000000:248</t>
  </si>
  <si>
    <t>Сосновский район, д. Большое Таскино, уч. № 2:11а</t>
  </si>
  <si>
    <t>Сосновский р-н, 1,8 км по направлению на северо-восток от центра п. Саргазы, кад номер 74:19:2001001:585</t>
  </si>
  <si>
    <t>Сосновский р-н, 1,8 км по направлению на северо-восток от центра п. Саргазы, кад номер 74:19:2001001:588</t>
  </si>
  <si>
    <t>Сосновский р-н, 1,8 км по направлению на северо-восток от центра п. Саргазы, кад номер 74:19:2001001:564</t>
  </si>
  <si>
    <t>Сосновский р-н, 1,8 км по направлению на северо-восток от центра п. Саргазы, кад номер 74:19:2001001:754</t>
  </si>
  <si>
    <t>Сосновский р-н, 1,8 км по направлению на северо-восток от центра п. Саргазы, кад номер 74:19:2001001:757</t>
  </si>
  <si>
    <t>Сосновский р-н, 1,8 км по направлению на северо-восток от центра п. Саргазы, кад номер 74:19:2001001:577</t>
  </si>
  <si>
    <t>Сосновский р-н, 1,8 км по направлению на северо-восток от центра п. Саргазы, кад номер 74:19:2001001:583</t>
  </si>
  <si>
    <t>Сосновский р-н, 1,8 км по направлению на северо-восток от центра п. Саргазы, кад номер 74:19:2001001:576</t>
  </si>
  <si>
    <t>Сосновский р-н, 1,8 км по направлению на северо-восток от центра п. Саргазы, кад номер 74:19:2001001:744</t>
  </si>
  <si>
    <t>Сосновский р-н, 1,8 км по направлению на северо-восток от центра п. Саргазы, кад номер 74:19:2001001:578</t>
  </si>
  <si>
    <t>Сосновский р-н, 1,8 км по направлению на северо-восток от центра п. Саргазы, кад номер 74:19:2001001:743</t>
  </si>
  <si>
    <t>Сосновский р-н, 1,8 км по направлению на северо-восток от центра п. Саргазы, кад номер 74:19:2001001:741</t>
  </si>
  <si>
    <t>Сосновский р-н, 1,8 км по направлению на северо-восток от центра п. Саргазы, кад номер 74:19:2001001:740</t>
  </si>
  <si>
    <t>Сосновский р-н, 1,8 км по направлению на северо-восток от центра п. Саргазы, кад номер 74:19:2001001:569</t>
  </si>
  <si>
    <t>Сосновский р-н, 1,8 км по направлению на северо-восток от центра п. Саргазы, кад номер 74:19:2001001:559</t>
  </si>
  <si>
    <t>Сосновский р-н, 1,8 км по направлению на северо-восток от центра п. Саргазы, кад номер 74:19:2001001:747</t>
  </si>
  <si>
    <t>Сосновский р-н, 1,8 км по направлению на северо-восток от центра п. Саргазы, кад номер 74:19:2001001:749</t>
  </si>
  <si>
    <t>Сосновский р-н, 1,8 км по направлению на северо-восток от центра п. Саргазы, кад номер 74:19:2001001:748</t>
  </si>
  <si>
    <t>Сосновский р-н, 1,8 км по направлению на северо-восток от центра п. Саргазы, кад номер 74:19:2001001:753</t>
  </si>
  <si>
    <t>Сосновский р-н, 1,8 км по направлению на северо-восток от центра п. Саргазы, кад номер 74:19:2001001:562</t>
  </si>
  <si>
    <t>Сосновский р-н, 1,8 км по направлению на северо-восток от центра п. Саргазы, кад номер 74:19:2001001:560</t>
  </si>
  <si>
    <t>Сосновский р-н, 1,8 км по направлению на северо-восток от центра п. Саргазы, кад номер 74:19:2001001:568</t>
  </si>
  <si>
    <t>Сосновский р-н, 1,8 км по направлению на северо-восток от центра п. Саргазы, кад номер 74:19:2001001:586</t>
  </si>
  <si>
    <t>Сосновский р-н, 1,8 км по направлению на северо-восток от центра п. Саргазы, кад номер 74:19:2001001:580</t>
  </si>
  <si>
    <t>Сосновский р-н, 1,8 км по направлению на северо-восток от центра п. Саргазы, кад номер 74:19:2001001:567</t>
  </si>
  <si>
    <t>Сосновский р-н, 1,8 км по направлению на северо-восток от центра п. Саргазы, кад номер 74:19:2001001:566</t>
  </si>
  <si>
    <t>Сосновский р-н, участок находится  примерно в 1500 м по направлению на северо-восток от центра п. Саргазы, кад номер 74:19:2001001:570</t>
  </si>
  <si>
    <t>Сосновский р-н, участок находится  примерно в 1500 м по направлению на северо-восток от центра п. Саргазы, кад номер 74:19:2001001:558</t>
  </si>
  <si>
    <t>Сосновский район, д. Этимганова, ул. Северная уч. 18а</t>
  </si>
  <si>
    <t>Сосновский р-н, д. Урефты, уч. 2</t>
  </si>
  <si>
    <t>Сосновский район, с. Архангельское, ул. Речная 25</t>
  </si>
  <si>
    <t>Сосновский район, примерно в 1,3 км по направлению на юго-запад от ориентира ц. СНТ Мысы</t>
  </si>
  <si>
    <t>Сосновский район, д. Султаева, уч.9-19, 9-28</t>
  </si>
  <si>
    <t>Сосновский район, д. Полетаево-2, уч. 342, уч. 338, уч. 336</t>
  </si>
  <si>
    <t>Сосновский район 1,63 км. на восток от конторы в д. Малиновка</t>
  </si>
  <si>
    <t>Сосновский район, д. Малиновка, ПО Полет, ул. Сосновая уч. 234</t>
  </si>
  <si>
    <t>Сосновский район, д. Ключевка, стр. уч. 1</t>
  </si>
  <si>
    <t>Сосновский район, п.д.Б.Таскино, уч.7-49</t>
  </si>
  <si>
    <t>Сосновский район, п.Есаульский, ул.Заготзерно, уч.103</t>
  </si>
  <si>
    <t>Сосновский район, п.Высокийул.Молодежная, д.17</t>
  </si>
  <si>
    <t>Сосновский район, п.Саккулово, юж.мкрн, уч.33</t>
  </si>
  <si>
    <t>Сосновский район, д.Моховички, участок б/н 74:19:0901003:28</t>
  </si>
  <si>
    <t>Сосновский район, п.Красное Поле, примерно в 1,5км от ориентира по направлению на восток</t>
  </si>
  <si>
    <t>Сосновский р-н, п.Садовый, а/д Челябинск-Харлуши-граница Аргаяшского района</t>
  </si>
  <si>
    <t>Сосновский район, д.Ключи, квартал Родники, уч.92</t>
  </si>
  <si>
    <t>Сосновский район, п.Мирный, уч.30</t>
  </si>
  <si>
    <t>Сосновский р-н, п. Саргазы, уч. № 60</t>
  </si>
  <si>
    <t>Сосновский район, п. Красное Поле, ул. Цветочная уч. 2-13</t>
  </si>
  <si>
    <t>Сосновский район, п. Мирный, уч. по г/п № 218</t>
  </si>
  <si>
    <t>Сосновский район, д. Ключи, уч. 31</t>
  </si>
  <si>
    <t>Сосновский район, п. Красное Поле, уч. 672</t>
  </si>
  <si>
    <t>Сосновский район, п. Красное Поле, поз. 513</t>
  </si>
  <si>
    <t>Сосновский р-н, п. Саккулово, ул. Молодежная 9</t>
  </si>
  <si>
    <t>Сосновский р-н, д. Заварухино, ул. Лесная</t>
  </si>
  <si>
    <t>Сосновский р-н, п. Малая Сосновка, уч. 62</t>
  </si>
  <si>
    <t>Сосновский район, д. Костыли, стр. уч. 25</t>
  </si>
  <si>
    <t>Сосновский район, ж.с. Интернационалист, уч. 140</t>
  </si>
  <si>
    <t>Сосновский район, с. Большое Баландино, 150 м на северо-восток от д. 33</t>
  </si>
  <si>
    <t>Сосновский район, д. Моховички,уч. 95</t>
  </si>
  <si>
    <t>Сосновский район, д. Моховички,уч. 1/94</t>
  </si>
  <si>
    <t>Сосновский район, п. Садовый, ул. Лесная 19-2</t>
  </si>
  <si>
    <t>Сосновский р-н, п. Кисегачинский, уч. 44</t>
  </si>
  <si>
    <t>Сосновский район, д. Полетаево-2, уч. 331, 330, 329</t>
  </si>
  <si>
    <t>Сосновский район, юго-западнее д. Таловка, уч. 2</t>
  </si>
  <si>
    <t>Сосновский район, п. Садовый, ул. Лесная 22б</t>
  </si>
  <si>
    <t>Сосновский район, д. Малиновка, ул. Торговая, стр. уч. 25, уч. 119</t>
  </si>
  <si>
    <t>Сосновский район, п.Вавиловец-2, ул.4-я, стр. 212, кад. № 74:19:1202005:45</t>
  </si>
  <si>
    <t>Сосновский район, п. Томинский, ул. Черемушки, уч. б/н</t>
  </si>
  <si>
    <t>Сосновский район, д. Касарги, уч. 43</t>
  </si>
  <si>
    <t>Сосновский район, д.Трифонова, ул,Храмцовская, уч.1а.</t>
  </si>
  <si>
    <t>Сосновский район, п. Садовый, уч. 107</t>
  </si>
  <si>
    <t>Сосновский район, п. Есаульский, стр. уч. 19</t>
  </si>
  <si>
    <t>Сосновский район, п. Есаульский, стр. уч. 162</t>
  </si>
  <si>
    <t>Сосновский район, д. Бухарино, пер. Береговой уч. 2-2</t>
  </si>
  <si>
    <t>Сосновский район, п. Полетаево, ул. Пионерская гараж 55</t>
  </si>
  <si>
    <t>Сосновский район, п. Прудный, уч. по г/п 178</t>
  </si>
  <si>
    <t>Сосновский район, п. Саргазы, уч. 49, уч. 51,50</t>
  </si>
  <si>
    <t>Сосновский район, жилая застройка Вавиловец-2, ул. Пятая 62</t>
  </si>
  <si>
    <t>Сосновский район, д. Моховички, ул. Зеленая, участок 70, по генплану 1/94 АО УралТерра</t>
  </si>
  <si>
    <t>Сосновский район, п. Прудный, южная окраина уч. 710</t>
  </si>
  <si>
    <t>Сосновский район, д. Касарги, уч. 46а</t>
  </si>
  <si>
    <t>Сосновский район, п.Полетаево, ул.Солнечная,</t>
  </si>
  <si>
    <t>Сосновский район, п. Есаульский, ул. Лесная б/н</t>
  </si>
  <si>
    <t>Сосновский район, примерно 2,7 км. по направлению на восток от ориентира эл. подст с. Б. Харлуши 40-3</t>
  </si>
  <si>
    <t>Сосновский район, п.д.Б.Таскино, уч.7-48</t>
  </si>
  <si>
    <t>Сосновский район, д.Прохорово, ул.Центральная</t>
  </si>
  <si>
    <t>Сосновский район, д.Б.Таскино, уч.10-35</t>
  </si>
  <si>
    <t>Сосновский район, п.Вавиловец-2, 74:19:1202005</t>
  </si>
  <si>
    <t>Сосновский район, д.Ключи, участок б/н,кад.74:19:0805005:5</t>
  </si>
  <si>
    <t>Сосновский район, п. Садовый, уч. № 158</t>
  </si>
  <si>
    <t>Сосновский район, с.Большое Баландино, кад № 74:19:0307010:60</t>
  </si>
  <si>
    <t>Сосновский район, д.Моховички, ул.Зеленая, уч.74</t>
  </si>
  <si>
    <t xml:space="preserve">Сосновский район, д.Полетаево2, уч.355 </t>
  </si>
  <si>
    <t>Сосновский район, п.Есаульский, ул.Заготзерно, уч.39</t>
  </si>
  <si>
    <t>Сосновский район, с.Вознесенкаул.Дорожная, 22</t>
  </si>
  <si>
    <t>Сосновский район, с.Архангельскоеул.Лесная, участок 21б, кад.№ 74:19:1701003:1003:93</t>
  </si>
  <si>
    <t>Сосновский районс.Архангельскоеул.Лесная, участок №44.</t>
  </si>
  <si>
    <t>Сосновский районп.Южно-Челябинскийул.Солнечная, уч.13а.</t>
  </si>
  <si>
    <t>Сосновский районс.Вознесенкаул.Зеленая, уч.б/н кад. №74:19:0000000:11124.</t>
  </si>
  <si>
    <t>Сосновский районп.Есаульскийстроительный участок №56</t>
  </si>
  <si>
    <t>Сосновский район, с.Архангельскоеул.Лесная, участок №13а, кад.№ 74:19:0000000:2496</t>
  </si>
  <si>
    <t>Сосновский раойн, с.Долгодеревенское, ул.Советская, д.61.</t>
  </si>
  <si>
    <t>Сосновский район, с.Б.Баландино, ул.Молодежная, д.11.</t>
  </si>
  <si>
    <t>Сосновский район,, 22 км. а\д Челябинск-Екатеринбург кад № 74:19:0601002:1411</t>
  </si>
  <si>
    <t>Сосновский район, д.Полетаево-2, уч.317</t>
  </si>
  <si>
    <t>Сосновский район, д.Ужевка, ул.Челябинская, уч.48.</t>
  </si>
  <si>
    <t>Сосновский район, с.Кременкуль,  ул.Дорожная, уч.б/н, кад. 74:19:1111051:8</t>
  </si>
  <si>
    <t>Сосновский район, с. Вознесенка, ул. Березовая роща уч. 6</t>
  </si>
  <si>
    <t>Сосновский район, жилая застройка Вавиловец-2, пр-т Мичуринский, уч.96</t>
  </si>
  <si>
    <t>Сосновский район, уч.б.н.</t>
  </si>
  <si>
    <t>Сосновский район, д.Б.Таскино, уч.7-46</t>
  </si>
  <si>
    <t>Сосновский район, д.Смолино, ул.Солнечная, д.8, кв.2.</t>
  </si>
  <si>
    <t>Сосновский район, юго-западнее, д.Таловка, уч.11</t>
  </si>
  <si>
    <t>Сосновский район, п. Саккулово, уч24</t>
  </si>
  <si>
    <t>Сосновский район, д. Касарги, уч. 40</t>
  </si>
  <si>
    <t>Сосновский район, п.Полетаево-1, уч.43</t>
  </si>
  <si>
    <t>Сосновский район, п.Прудный, уч.175а кад :118</t>
  </si>
  <si>
    <t>Сосновский район, с.Кременккль, ул.Ленсая, кад.:0145</t>
  </si>
  <si>
    <t>Сосновский район, ДНТ "Курчатовец-2", Первая поляна, участок 87</t>
  </si>
  <si>
    <t>Сосновский район, п.Полетаево, ул.Пионерская, уч.72</t>
  </si>
  <si>
    <t>Сосновский район, с. Долгодеревенское, северный микрорайон, 8 ряд уч.8</t>
  </si>
  <si>
    <t>Сосновский район, примерно в 3,11 км по направлению на юг от ои центр д.Алишева, примерно в 0,36км по направлению на юго-запад от ориентира центр с.Туктубаево ориентира</t>
  </si>
  <si>
    <t>Сосновский район, д. Моховички,уч. 85б</t>
  </si>
  <si>
    <t>Сосновский район, Красноапольское с.п. уч.140</t>
  </si>
  <si>
    <t>Сосновский район, примернов 170м по направлению на север от ориентирас. Архангельское за пределами участками, уч. №24</t>
  </si>
  <si>
    <t>Сосновский район, д.Касарги, ул.Российская, д.9.</t>
  </si>
  <si>
    <t>Сосновский район, п.Мирный, ул.Ленна, 8б</t>
  </si>
  <si>
    <t>Сосновский район, с. Долгодеревенское, северный микрорайон, 5 ряд уч.3</t>
  </si>
  <si>
    <t>Сосновский район, п.Солнечный, уч.в 30 м от д.24 Росиийской.</t>
  </si>
  <si>
    <t>Сосновский район., п.Трубный, уч.417 юго-западная, окраина</t>
  </si>
  <si>
    <t>Сосновский район, д.Казанцево, ул.Береговая, д.49а</t>
  </si>
  <si>
    <t>Сосновский район, п.Красное Поле, ул.Радужная, уч.:783</t>
  </si>
  <si>
    <t>Сосновский район, п.Прудный, уч.174а</t>
  </si>
  <si>
    <t>Сосновский район, п.Прудный, уч.264</t>
  </si>
  <si>
    <t>Сосновский район, д.Таловка, уч.15а</t>
  </si>
  <si>
    <t>Сосновский район, п.Новотроицкий, уч.153</t>
  </si>
  <si>
    <t>Сосновский район, д.малиновка, ул.Северная, д.4.</t>
  </si>
  <si>
    <t>Сосновский район, с.Кременкуль, уч.20</t>
  </si>
  <si>
    <t>Сосновский район, п. Полетаево, уч.12</t>
  </si>
  <si>
    <t>Сосновский район, п. Есаульский, стр. уч. 147</t>
  </si>
  <si>
    <t>Сосновский район, д.Прохорово, ул.Береговая</t>
  </si>
  <si>
    <t>Сосновский район, ДНТ "Курчатовец-2", Вторая поляна, участок  №1</t>
  </si>
  <si>
    <t>Сосновский районп.Южно-Челябинскийкад.74:19:2008001:142</t>
  </si>
  <si>
    <t>Сосновский район, п.Есаульский, стр.113</t>
  </si>
  <si>
    <t>Сосновский район, ДНТ "Курчатовец-2", Первая поляна, участок 104</t>
  </si>
  <si>
    <t>Сосновский район, с.Догодеревенское, ряд 6 уч.3</t>
  </si>
  <si>
    <t>Сосновский районп.Северныйучасток б/н, кад.№74:19:1203001:353</t>
  </si>
  <si>
    <t>Сосновский район, п. Красное Поле, уч. б/н, кад. №74:19:0806004:137</t>
  </si>
  <si>
    <t>Сосновский район, ПО Полет, д.Малиновка, ул.Солнечная, 133</t>
  </si>
  <si>
    <t>Сосновский район, д. Малиновка, ИЖС Полет, уч.3</t>
  </si>
  <si>
    <t>Сосновский район, д. Моховички, стр. уч. 133</t>
  </si>
  <si>
    <t>Сосновский район, д. Моховички, стр. уч. 112</t>
  </si>
  <si>
    <t>Сосновский район, п.Северный, уч74:19:1203001:356</t>
  </si>
  <si>
    <t>Сосновский район, п. Садовый, уч. № 155</t>
  </si>
  <si>
    <t>Сосновский район, с.Большое Баландино,ул.Советская, уч.37</t>
  </si>
  <si>
    <t>Сосновский район, с. Долгодеревенское, северный микрорайон, 4 ряд уч.9</t>
  </si>
  <si>
    <t>Сосновский район, с.Туктубаево, уч.104</t>
  </si>
  <si>
    <t>Сосновский район, с. Долгодеревенское, северный микрорайон, 6 ряд уч.4</t>
  </si>
  <si>
    <t>Сосновский район, ДНТ "Курчатовец-2", Первая поляна, участок 92</t>
  </si>
  <si>
    <t>Сосновский р-н, п. Кисегачинский, уч. 36</t>
  </si>
  <si>
    <t>Сосновский район, п. Саккулово, ул.Садовая, уч.19, кач.74-19-0000000-10577</t>
  </si>
  <si>
    <t>Сосновский район, д.Моховчки, ул.Вторая, уч.36.</t>
  </si>
  <si>
    <t>Сосновский район, с. Кременкуль, стр. уч. № 113,114</t>
  </si>
  <si>
    <t>Сосновский район, п. Кисегаченский, ул. Озерная 47</t>
  </si>
  <si>
    <t>Сосновский район, с.Туктубаево, уч.86</t>
  </si>
  <si>
    <t>Сосновский район, с.Чипышево, уч.19</t>
  </si>
  <si>
    <t>Сосновский р-н, с. Вознесенка, ул. Почтовая уч. 10</t>
  </si>
  <si>
    <t>Сосновский район, п.Северный, уч74:19:1203001:361</t>
  </si>
  <si>
    <t>Сосновский район, жилая застройка Вавиловец-2, уч.222</t>
  </si>
  <si>
    <t>Сосновский район, п. Красное Поле, уч.640а</t>
  </si>
  <si>
    <t>Сосновский район, п. Есаульский, уч. 122</t>
  </si>
  <si>
    <t>Сосновский район, п. Северный, ул. Гагарина уч. б/н, 74-19-1205003-221</t>
  </si>
  <si>
    <t>Сосновский район, п. Есаульский, уч. 168</t>
  </si>
  <si>
    <t>Сосновский район, п.Красное Поле кад № 74:19:0806004:136</t>
  </si>
  <si>
    <t>Сосновский район, Красноапольское с.п. уч.135а</t>
  </si>
  <si>
    <t>Сосновский район, Красноапольское с.п. уч.142</t>
  </si>
  <si>
    <t>Сосновский район, с. Туктубаево, участок №1г, западная окраина, кад.№74:19:1402001:146</t>
  </si>
  <si>
    <t>Сосновский район, п. Есаульский, стр. уч. 136</t>
  </si>
  <si>
    <t>Сосновский район, д. Малиновка, ул.Мира, д.24</t>
  </si>
  <si>
    <t>Сосновский район, д. Этимганова, ул. Северная уч. 58</t>
  </si>
  <si>
    <t>Сосновский район, д.Ужевка, кад.74-19-0701005-420</t>
  </si>
  <si>
    <t>Сосновский р-н, п. Красное Поле</t>
  </si>
  <si>
    <t>Сосновский р-н, п. Кисегачинский, уч. 22</t>
  </si>
  <si>
    <t>Сосновский район, п. Кисегаченский, уч.57</t>
  </si>
  <si>
    <t>Сосновский район, д. Моховички, стр. уч. 108</t>
  </si>
  <si>
    <t>Сосновский район, южнее д. Казанцево</t>
  </si>
  <si>
    <t>Сосновский р-н, п. Кисегачинский, уч. 40</t>
  </si>
  <si>
    <t>Сосновский район, п. Есаульский, стр. уч. 106</t>
  </si>
  <si>
    <t>Сосновский район, п. Малиновка, примернов 5510м от ориентира по направлению на северо-восток, кад. № 74:19:1203001:237</t>
  </si>
  <si>
    <t>Сосновский район, п. Кисегаченский, уч.9</t>
  </si>
  <si>
    <t>Сосновский район, д. Этимганова, ул. Северная уч. 21</t>
  </si>
  <si>
    <t>Сосновский район, с. Вознесенка, ул. Садовая 13</t>
  </si>
  <si>
    <t>Сосновский район 2 км. восточнее поселка Рощино улица 8, уч. 1</t>
  </si>
  <si>
    <t>Сосновский район, п. Мирный, уч. 6-5</t>
  </si>
  <si>
    <t>Сосновский район, уч.СИЖ, кад.№74:19:1106008:575</t>
  </si>
  <si>
    <t>Сосновский район, с. Б. Балпндино, ул. Озерная 18а</t>
  </si>
  <si>
    <t>Сосновский район, п. Мирный</t>
  </si>
  <si>
    <t>Сосновский район, п. Прудный, уч. 234, кад. № 74:19:0000000855</t>
  </si>
  <si>
    <t>Сосновский район, жилая застройка "Вавиловец", уч. 2</t>
  </si>
  <si>
    <t>Сосновский район, примерно, в 1800 м по направлению на север от ориентира с. Кременкуль</t>
  </si>
  <si>
    <t>Сосновский район, с. Кременкуль, ул. Новосовхозная уч. № 4</t>
  </si>
  <si>
    <t>Сосновский район, с. Кременкуль, уч. 110,111Б</t>
  </si>
  <si>
    <t>Сосновский район, д. Новое Поле, ул. Пушкина д. 9б</t>
  </si>
  <si>
    <t>Сосновский район, с. Кременкуль, стр. уч. № 4, кад. № 74:19:1106001:206</t>
  </si>
  <si>
    <t>Сосновский район, д. Саккулово, уч. 30-42</t>
  </si>
  <si>
    <t>Сосновский район, д. Ключевка, ул. Набережная, уч. б/н кад. № 74:19:0311004:68</t>
  </si>
  <si>
    <t>Сосновский р-н, 1,8 км по направлению на северо-восток от центра п. Саргазы, кад номер 74:19:2001001:759</t>
  </si>
  <si>
    <t>Сосновский район, д. Малиновка, жилая застройка, завода Колющенко, квартал 7 уч. 55</t>
  </si>
  <si>
    <t>Сосновский район, с. Вознесенка, ул. Северная уч. 1</t>
  </si>
  <si>
    <t>Сосновский район, с. Архангельское, ул. Лесная, 41</t>
  </si>
  <si>
    <t>Сосновский район,Интернационалист, уч. 124</t>
  </si>
  <si>
    <t>Сосновский район, д. Костыли, уч. № 45</t>
  </si>
  <si>
    <t>Сосновский район, д. Касарги, ул. Юбилейная, уч. 82-2</t>
  </si>
  <si>
    <t>Сосновский район, п. Саргазы, пер. Сиреневый,9</t>
  </si>
  <si>
    <t>Сосновский район, д. Малиновка, жилая застройка, завода Колющенко, квартал 1 уч. 6</t>
  </si>
  <si>
    <t>Сосновский район, п. Красное Поле,  ул. Надежды 7</t>
  </si>
  <si>
    <t>Сосновский район, д. Ключевка, стр. уч. 10</t>
  </si>
  <si>
    <t>Сосновский район, западнее д. Казанцево, уч. 73</t>
  </si>
  <si>
    <t>Сосновский р-н, п. Саккулово, уч. 116,117</t>
  </si>
  <si>
    <t>Сосновский р-н, с. Вознесенка, ул. Почтовая уч. 15</t>
  </si>
  <si>
    <t>Сосновский район, п. Саргазы, ул. Мира 3</t>
  </si>
  <si>
    <t>Сосновский район, п. Есаульский, ул. Кирзавод, уч. б/н</t>
  </si>
  <si>
    <t>Сосновский район, д. Моховички,уч. 72</t>
  </si>
  <si>
    <t>Сосновский район, п.Вавиловец-2, уч. 34</t>
  </si>
  <si>
    <t>Сосновский район, примерно в 2,7 км по направлению на восток от ориентира эл. подстанция с. Б. Харлуши</t>
  </si>
  <si>
    <t>Сосновский район, п. Саргазы, раскорчевка, линия №2, уч. 5</t>
  </si>
  <si>
    <t>Сосновский район, п.д.Моховички, ул.2-я, д.16</t>
  </si>
  <si>
    <t>Сосновский район, д. Малиновка, 74:19:1115016:212</t>
  </si>
  <si>
    <t>Сосновский район, п.Есаульский, ул.Заготзерно, уч.102</t>
  </si>
  <si>
    <t>Сосновский район, п.Новотроицкий, уч.149</t>
  </si>
  <si>
    <t>Сосновский район, д.Ужевка, примерно в 1600м от ориентира по направлению на северо-восток, кад.№74:19:0701005:656</t>
  </si>
  <si>
    <t>Сосновский район, д.Трубный, у\кад.74:19:0401001:77</t>
  </si>
  <si>
    <t>Сосновский район, д. Моховички, стр. уч. 96</t>
  </si>
  <si>
    <t>Сосновский район, п. Трубный, северная окраина уч. 127</t>
  </si>
  <si>
    <t>Сосновский район, д. Заварухино, ул. Береговая 18</t>
  </si>
  <si>
    <t>Сосновский район, п. Западный, ул.Центральная-2, участок 13</t>
  </si>
  <si>
    <t>Сосновский район, п.Новотроицкий, уч.154</t>
  </si>
  <si>
    <t>Сосновский район,д.Моховички, ул.Атамана Воронин, д.1</t>
  </si>
  <si>
    <t>Сосновский район, д. Ключи, квартал Застава, ул. Застава, уч.262</t>
  </si>
  <si>
    <t>Сосновский район, с.Долгодеревенское, уч.132</t>
  </si>
  <si>
    <t>Сосновский район,п.Саккулово, ул.Сиреневая, д.1а</t>
  </si>
  <si>
    <t>Сосновский район, д. Моховички, стр. уч. 129</t>
  </si>
  <si>
    <t>Сосновский район, п. Нагорный, уч. б/н, кад. 74:19:0401004:389</t>
  </si>
  <si>
    <t>Сосновский район, с. Кайгородово, уч.7</t>
  </si>
  <si>
    <t>Сосновский р-н, с. Кайгородово, кад. 74:19:1303001:233</t>
  </si>
  <si>
    <t>Сосновский район, с. Кайгородово, ул.Луговая, уч. б/н</t>
  </si>
  <si>
    <t>Сосновский район, п.Северный, уч74:19:1203001:357</t>
  </si>
  <si>
    <t>Сосновский район, д. Этимганова, ул. Северная уч. 5</t>
  </si>
  <si>
    <t>Сосновский район, с. Долгодеревенское, северный микрорайон, 6 ряд уч.6</t>
  </si>
  <si>
    <t>Сосновский район,электроподстанция с.Б.Харлуши, уч.46-9</t>
  </si>
  <si>
    <t>Сосновский район, п. Саргазы, ул. Луговая , 28</t>
  </si>
  <si>
    <t>Сосновский район, жилая застройка Вавиловец-2, уч.218, кад.74-19-1202005-0445</t>
  </si>
  <si>
    <t>Сосновский район 1,33 км от ориентира на северо-восток, кад.74:19:11070011588</t>
  </si>
  <si>
    <t>Сосновский район, д. Мамаева, мкр. 1, уч. 22, кад. 74:19:1102002:59</t>
  </si>
  <si>
    <t>Сосновский район, СНТ "Березка", ул.2, уч.6</t>
  </si>
  <si>
    <t>Сосновский р-н, с. Долгодеревенское, ул. Свердловская, 17</t>
  </si>
  <si>
    <t>Сосновский район, п. Есаульский, микрорайон ул. Северной уч. 14</t>
  </si>
  <si>
    <t>Сосновский район, п. Красное Поле, уч. по г.п. № 675</t>
  </si>
  <si>
    <t>Сосновский район, 6300м на юг от дома №1 по ул.Лесная в д.Мичурино</t>
  </si>
  <si>
    <t>Сосновский район, юго-западнее д. Таловка, уч. 16, кад. 74:19:2001001:769</t>
  </si>
  <si>
    <t>Сосновский район, Красноапольское с.п. уч.139</t>
  </si>
  <si>
    <t>Сосновский район, с. Долгодеревенское, северный микрорайон, 7 ряд уч.3</t>
  </si>
  <si>
    <t>Сосновский район, д.Малиновка, 1,63 км от конторы в д.Малиновка по направлению на восток, кад. 74:19:1107001:1593</t>
  </si>
  <si>
    <t>Сосновский район,электроподстанция с.Б.Харлуши,кад.74:19:1101002:630</t>
  </si>
  <si>
    <t>Сосновский район, с. Кременкуль, ул. Салютная уч.16-1</t>
  </si>
  <si>
    <t>Сосновский район, с.Туктубаево, уч.116</t>
  </si>
  <si>
    <t>Сосновский район, п. Кисегаченский, уч.13а, кад.74-19-0000000-10776</t>
  </si>
  <si>
    <t>Сосновский район, п. Малиновка, примернов 5510м от ориентира по направлению на северо-восток, кад. № 74:19:1203001:1815</t>
  </si>
  <si>
    <t>Сосновский район, д. Ключевка, стр. уч. 15</t>
  </si>
  <si>
    <t>Сосновский район, п. Малиновка, примернов 5510м от ориентира по направлению на северо-восток, кад. № 74:19:1203001:2032</t>
  </si>
  <si>
    <t>Сосновский район, п. Малиновка, примернов 5510м от ориентира по направлению на северо-восток, кад. № 74:19:1203001:2125</t>
  </si>
  <si>
    <t>Сосновский район, п. Малиновка, примернов 5510м от ориентира по направлению на северо-восток, кад. № 74:19:1203001:2121</t>
  </si>
  <si>
    <t>Сосновский район, п. Кисегаченский, уч.20</t>
  </si>
  <si>
    <t>Сосновский район, п.Садовый, б/н, кад. № 74:19:1202001:438</t>
  </si>
  <si>
    <t>Сосновский район, п.Трубный, уч. По г/п 147</t>
  </si>
  <si>
    <t>Сосновский район, п.Вавиловец, ул.Лесная №166, 166-д</t>
  </si>
  <si>
    <t>Сосновский район, с. Долгодеревенское, уч. № 131 б, уч. 134б</t>
  </si>
  <si>
    <t>Сосновский район, п. Прудный, по г/п уч. 245</t>
  </si>
  <si>
    <t>Сосновский район, п. Есаульский, уч. по г/п 101,111,112,88</t>
  </si>
  <si>
    <t>Сосновский район, с. Полетаево-1, уч. 133</t>
  </si>
  <si>
    <t>Сосновский район, п.Трубный, участок №91</t>
  </si>
  <si>
    <t>Сосновский р-н, д.Султаево, ул. Центральная, д.27а</t>
  </si>
  <si>
    <t>Сосновский р-н, п. Кисегачинский, уч. 38</t>
  </si>
  <si>
    <t>Сосновский район, д. Большое Таскино, ул. Саляма Галимова 7-45</t>
  </si>
  <si>
    <t>Сосновский район, п. Сагаусты, ул. Лесная, д. 14, 2а</t>
  </si>
  <si>
    <t>Сосновский район, п. Саргазы, ул. Мира, линия № 3, участок № 5</t>
  </si>
  <si>
    <t>Сосновский район, северо-западнее д. Казанцево, уч. 223</t>
  </si>
  <si>
    <t>Сосновский район, д. Ключи, уч. по г/п 59</t>
  </si>
  <si>
    <t>Сосновский район, д. Полетаево-2-е, участок 303</t>
  </si>
  <si>
    <t>Сосновский район, квартал "Центральный" уч. 20</t>
  </si>
  <si>
    <t>Сосновский район, п. Западный, ул. Лесная 1Д</t>
  </si>
  <si>
    <t>Сосновский район, п. Саргазы, юго-западный микрорайон, уч. 6</t>
  </si>
  <si>
    <t>Сосновский р-н, п. Кисегачинский, уч. 45</t>
  </si>
  <si>
    <t>Сосновский район, п. Трубный, юго-западная окраина уч. № 107</t>
  </si>
  <si>
    <t>Сосновский район, д. Малиновка, уч. по г/п мясокомбината № 36</t>
  </si>
  <si>
    <t>Сосновский район, д. Малиновка</t>
  </si>
  <si>
    <t>Сосновский районд.Моховичкиучасток по генплану №39</t>
  </si>
  <si>
    <t>Сосновский район, д.Моховички, ул.2, уч.41</t>
  </si>
  <si>
    <t>Сосновский район, д. Шимаковка, уч. 4-24 а</t>
  </si>
  <si>
    <t>Сосновский район, д.Ключи</t>
  </si>
  <si>
    <t>Сосновский район, 1,8 км на северо-запад от ориентира п.Прудный, кад. 74-19-08-02003-0015</t>
  </si>
  <si>
    <t>Сосновский район, д.Казанцево ул.Лазурная д.13</t>
  </si>
  <si>
    <t>Сосновский район, кад.74:19:1206007:47</t>
  </si>
  <si>
    <t>Сосновский район, кад. № 74:19:1206007:72</t>
  </si>
  <si>
    <t>Сосновский район,  с.Долгодеревенское, 6 ряд, уч.8</t>
  </si>
  <si>
    <t>Сосновский район, кад № 74:19:1202002:191</t>
  </si>
  <si>
    <t>Сосновский район, д.Осиновка, уч.990, уч. По г/п СИЖ</t>
  </si>
  <si>
    <t>Сосновский район, д.Малиновка 2,1км на сев.восток</t>
  </si>
  <si>
    <t>Сосновский район, д.Осиновка, уч. 671 по г/п346.24-О-ГП-1</t>
  </si>
  <si>
    <t>Сосновский район, с.Долгодеревенское, 2 ряд уч. 7</t>
  </si>
  <si>
    <t>Сосновский район, п.Есаульский, уч.53</t>
  </si>
  <si>
    <t>Сосновский район, д.Малиновка, кв.14а, уч.142</t>
  </si>
  <si>
    <t>Сосновский район, 4,9км на ю-в от с.Кайгородово, 1 км на с-з от д.Осиновка</t>
  </si>
  <si>
    <t>Сосновский район, п.Саргазы, уч.14</t>
  </si>
  <si>
    <t>Сосновский район, п.нагорный, уч.кад.74:19:0406005:59</t>
  </si>
  <si>
    <t>Сосновский район, п.Саккулово, уч.139</t>
  </si>
  <si>
    <t>Сосновский район, п.Томинский, ул.Молодежная</t>
  </si>
  <si>
    <t>Сосновский район, д.Новое Поле, уч.19</t>
  </si>
  <si>
    <t>Сосновский район, п.Южно-Челябинскаий Прииск, ул.Полевая, д.3.</t>
  </si>
  <si>
    <t>Сосновский район, д.Бутаки, уч.57</t>
  </si>
  <si>
    <t>Сосновский район, п.Трубный, уч.743</t>
  </si>
  <si>
    <t>Сосновский район, п.Прудный, уч.35</t>
  </si>
  <si>
    <t>Сосновский район, п.Трубный, уч.74:19:1406012:54</t>
  </si>
  <si>
    <t>Сосновский район, с.Кайгородово, уч.55</t>
  </si>
  <si>
    <t>Сосновский район, ж.з. Интренационалист, 2-праковый проезд, кч.117</t>
  </si>
  <si>
    <t>Сосновский район, д.Малиновка, ф.Малиновка, ул,Деревенская, д.1.</t>
  </si>
  <si>
    <t>Сосновский район, с.Долгодеревенское, 9 рад, уч.7</t>
  </si>
  <si>
    <t>Сосновский район, д.Малиновка, кв.10, уч.98</t>
  </si>
  <si>
    <t>Сосновский район, с.Долгодеревенское, уч.257</t>
  </si>
  <si>
    <t>Сосновский район, д.Смолино, пер.Лесной</t>
  </si>
  <si>
    <t>Сосновский район, 1,67 по направлению на северо-восток п.Томинский и в 5,67, по направлению на юго-запад от п.Южно-Челябинский прииск</t>
  </si>
  <si>
    <t>Сосновский район, д. Новое поле, уч. 471</t>
  </si>
  <si>
    <t xml:space="preserve">Сосновский район, д.Малиновка, </t>
  </si>
  <si>
    <t>Сосновский район, п.Прудный, ул.Юная окраина, 717</t>
  </si>
  <si>
    <t>Сосновский район, д.Малиновка, уч.348</t>
  </si>
  <si>
    <t>Сосновский район, д.Ключи, уч.30</t>
  </si>
  <si>
    <t>Сосновский район, д.Малиновка, ПО Полет, ул.Солнечная</t>
  </si>
  <si>
    <t>Сосновский район, д.Султаева, уч.1-61</t>
  </si>
  <si>
    <t>Сосновский район, п.Есаульский, ул.Загозерно, уч.60</t>
  </si>
  <si>
    <t>Сосновский район, 1033 м на с-з от д.Ключевка</t>
  </si>
  <si>
    <t>Сосновский район, д.Ново-Казанцево, примерно в 492м от ориентира по направлению на юго-запад</t>
  </si>
  <si>
    <t>Сосновский район, д.Костыли, ул.Ленина, у.64</t>
  </si>
  <si>
    <t>Сосновский район, п.Вавиловец-2, ул.Южная, уч.193</t>
  </si>
  <si>
    <t>Сосновский район, п.Саргазы, ул.Набережная, уч.за д.4</t>
  </si>
  <si>
    <t>Сосновский район, д.Бутаки, ул.Лесная, б/н, кад.74:19:0000000:3029</t>
  </si>
  <si>
    <t>Сосновский район, п.Северный, ул.Садовая, уч.4</t>
  </si>
  <si>
    <t>Сосновский район, д.Новое Поле, ул.Ленина, д.53</t>
  </si>
  <si>
    <t>Сосновский район, п.Ю-Челябинский прииск, уч.по г/п б/н, кад.74-19-2008001-0003</t>
  </si>
  <si>
    <t>Сосновский район, п.Трубный, кад. 74-19-1401001-64</t>
  </si>
  <si>
    <t>Сосновский район, п. Садовый, стр. уч. 74</t>
  </si>
  <si>
    <t>Сосновский район, кад № 74:19:1202002:26</t>
  </si>
  <si>
    <t>Сосновский район, с.Архангельское, уч.10</t>
  </si>
  <si>
    <t>Сосновский район, п.Смолино жд, уч.694</t>
  </si>
  <si>
    <t>Сосновский район, с.Долгдеревенское, сев.микрорайон, уч.475</t>
  </si>
  <si>
    <t>Сосновский район, п.Ленинский, стр.24</t>
  </si>
  <si>
    <t>Сосновский район, д.Бутаки. стр.118</t>
  </si>
  <si>
    <t>Сосновский район, 1,31 км на север от п.Томинский и 5,55 км на юго-запад от п.Южно-Челябинский прииск, кад.74:19:1801002:0087</t>
  </si>
  <si>
    <t>Сосновский район, п.Трубный, уч.788</t>
  </si>
  <si>
    <t>Сосновский район, 500 м на юго-восток от п.Томинский и 1910м на северо-восток от п.Томинский ж/д разъезд, кад. 74:19:1801003:121</t>
  </si>
  <si>
    <t>Сосновский район, 2400 м по направлению на север от ориентира п.Западный</t>
  </si>
  <si>
    <t>Сосновский район, с.Туктубаево, ул.Набережная, д.144</t>
  </si>
  <si>
    <t>Сосновский район, с.Большие Харлуши, кад. 74:19:1101001:1192</t>
  </si>
  <si>
    <t>Сосновский район, д.Осиновка, уч. 665 по г/п346.24-О-ГП-1</t>
  </si>
  <si>
    <t>Сосновский район, п.Северный, ул.Садовая, уч.5</t>
  </si>
  <si>
    <t>Сосновский район, п.Медиак, уч.120</t>
  </si>
  <si>
    <t>Сосновский район, д.Мамаева, северный мкр, уч.56</t>
  </si>
  <si>
    <t>Сосновский район, с.Долгодеревенское, ул.Солнечая, уч.б/н ,кад. 74-19-0302001-539</t>
  </si>
  <si>
    <t>Сосновский район, 740м на восток от ориентира д.Ключи, 5000м на юго-запад о орентира дБухарино, кад.74-19-0801002-212</t>
  </si>
  <si>
    <t>Сосновский район, д. Султаева, уч. 2:21</t>
  </si>
  <si>
    <t>Сосновский район, примерно в 7,91 км от ориентира по направлению на восток с.Б.Харлуши, кад.74-19-1101002-205</t>
  </si>
  <si>
    <t>Сосновский район, п.Полянный, уч57</t>
  </si>
  <si>
    <t>Сосновский район, кад.74-19-0803002-871</t>
  </si>
  <si>
    <t>Сосновский район, кад.74-19-1202003-2316</t>
  </si>
  <si>
    <t>Сосновский район, 680 м на ю-з п.Рощино, уч.84</t>
  </si>
  <si>
    <t>Сосновский район, д.Большое Таскино, уч.2-18</t>
  </si>
  <si>
    <t>Сосновский район, д.Осиновка ,по гп ЗАО СИЖ, уч.952</t>
  </si>
  <si>
    <t>Сосновский район, с.Полетаево-1, уч.175</t>
  </si>
  <si>
    <t>Сосновский район, д. Полетаево-2, уч. 341</t>
  </si>
  <si>
    <t>Сосновский район, п.Тихомировка, № 179</t>
  </si>
  <si>
    <t>Сосновский район, примерно в 2 км по направлению на юг от ориентира д. Новое поле расположенного за пределами участка, кад №74:19:0501001:359</t>
  </si>
  <si>
    <t>Сосновский район, п.Смолино, ж/д станция, участок б/н, кад.№74:19:2001002:479</t>
  </si>
  <si>
    <t>Сосновский район, примерно в 725 м по направлению на северо-восток</t>
  </si>
  <si>
    <t>Сосновский район, кад.№74:19:1402001:121</t>
  </si>
  <si>
    <t>Сосновский район, кад.№74:19:1402001:122</t>
  </si>
  <si>
    <t>Сосновский район, 3,11 км от д.Алишева и 0,36км от Туктубаево</t>
  </si>
  <si>
    <t>Сосновский район, с.Кременкуль, ул.салютная, д.1а, кв.1.</t>
  </si>
  <si>
    <t>Сосновский район, п.Есаульский микрорайон, ул.Северная, уч.12.</t>
  </si>
  <si>
    <t>Сосновский район,  п.Саккулова, уч.2-18</t>
  </si>
  <si>
    <t>Сосновский район, п.Мирный, ул.Ленина, уч.23</t>
  </si>
  <si>
    <t>Сосновский район, п.Есаульская, ул.Загоозерно, уч.54</t>
  </si>
  <si>
    <t>Сосновский район, д.Моховички, ул.Первая, уч.№1/94</t>
  </si>
  <si>
    <t>Сосновский район, д.Костыли, ул.Ленина, у.57</t>
  </si>
  <si>
    <t>Сосновский район, д.Казанцево, уч.101а</t>
  </si>
  <si>
    <t>Сосновский район, п.Северный, уч.4</t>
  </si>
  <si>
    <t>Сосновский район, д.Костыли, уч.113</t>
  </si>
  <si>
    <t>Сосновский район, д.Малиновка, кв.15, уч.155</t>
  </si>
  <si>
    <t>Сосновский район, д.Моховички, ул.Атамана Воронин, д.2.</t>
  </si>
  <si>
    <t>Сосновский район, д.Осиновка, 171 м на юго-восток от д.8 Полевой</t>
  </si>
  <si>
    <t>Сосновский район, д.Султаева, уч.2:32</t>
  </si>
  <si>
    <t>Сосновский район, д.Костыли, уч.80</t>
  </si>
  <si>
    <t>Сосновский район, п.Новый кременкуль, стр.161</t>
  </si>
  <si>
    <t>Сосновский район, 2060м на с-з от ц.с.Долгодеревенское, кад.74:19:0302001:506</t>
  </si>
  <si>
    <t>Сосновский район, п.нагорный, уч.кад.74:19:0000000:10976</t>
  </si>
  <si>
    <t>Сосновский район, 1,63 км на в. От д.Малиновка, кад.74:19:1107001:1599</t>
  </si>
  <si>
    <t>Сосновский район, д.Осиновка по гпСИЖ, кад.74:19:000000:1824</t>
  </si>
  <si>
    <t>Сосновский район, п.Томино, ж/д разъезд. Вкартал 2 очереди, уч.36.</t>
  </si>
  <si>
    <t>Сосновский район, 1,1 км по направлению на ю-в. От с.Кременкуль, кад.74:19:1106001:869</t>
  </si>
  <si>
    <t>Сосновский район, с.Архангельское, ул.Центральная, д.87а</t>
  </si>
  <si>
    <t>Сосновский район, п.Садовй, уч.кад.74:19:000000012:192</t>
  </si>
  <si>
    <t>Сосновский район, д.Малиновка, кв.25, уч.261</t>
  </si>
  <si>
    <t>Сосновский район, д.Альмеево, восточный микр.уч.83</t>
  </si>
  <si>
    <t>Сосновский район, СНТ Березка, уч.121</t>
  </si>
  <si>
    <t>Сосновский район, п.Костыли, уч.91</t>
  </si>
  <si>
    <t>Сосновский район, п.Саргазы, с-в мкр.уч.53</t>
  </si>
  <si>
    <t>Сосновский район, п.Мирный, ул.Бессонова</t>
  </si>
  <si>
    <t>Сосновский район, д.Б.Таскино, уч.14</t>
  </si>
  <si>
    <t>Сосновский район, д.Моховички, уч.11 Урал терра</t>
  </si>
  <si>
    <t>Сосновский район, д.Касарги, ул.Юбилейная, уч.6</t>
  </si>
  <si>
    <t>Сосновский район, п.Южно-Челябинскаий Прииск, кад.74:19:20:08013:0015</t>
  </si>
  <si>
    <t>Сосновский район, д.Султаева, уч.1-70</t>
  </si>
  <si>
    <t>Сосновский район, д.Султаева, ул.Урефтинская, д.38</t>
  </si>
  <si>
    <t>Сосновский район, п.Малиновка, уч.в 1,8км на восток</t>
  </si>
  <si>
    <t>Сосновский район, п.Солнечный, ул.Российская</t>
  </si>
  <si>
    <t>Сосновский район, п.Есаульский, ул.Октябрьская, д.45</t>
  </si>
  <si>
    <t>Сосновский район, д.Осиновка уч.987</t>
  </si>
  <si>
    <t>Сосновский район, с.Долгодеревенское, ул.Березовая, рядом с участоком 15</t>
  </si>
  <si>
    <t>Сосновский район, п.Есаульсктй, ул.Станционная, д.7б</t>
  </si>
  <si>
    <t>Сосновский район, с.Долгодеревенское, в райне молзавода</t>
  </si>
  <si>
    <t>Сосновский район, д.Касарги, уч.21а</t>
  </si>
  <si>
    <t>Сосновский район, П.Садовый, уч.кад.74:19:0000000:11412</t>
  </si>
  <si>
    <t>Сосновский район, п.Северный, ул.Садовая, уч25</t>
  </si>
  <si>
    <t>Сосновский район, п.Мирный, уч.409</t>
  </si>
  <si>
    <t>Сосновский район, п.Северный, кад.:423</t>
  </si>
  <si>
    <t>Сосновский район, п.Красное поле, уч.673</t>
  </si>
  <si>
    <t>Сосновский район, п.Красное поле, уч.581а</t>
  </si>
  <si>
    <t>Сосновский район, п.Вавиловец, ул.10, уч.15а</t>
  </si>
  <si>
    <t>Сосновский район, п.Новотроицкий, уч.174</t>
  </si>
  <si>
    <t>Сосновский район, д.малиновка, ул.Лесная, д.8.</t>
  </si>
  <si>
    <t>Сосновский район, д.Моховички, ул.Шестая</t>
  </si>
  <si>
    <t>Сосновский район, д.Малиновка, микр 4, ул.Аквамариновая, д.34</t>
  </si>
  <si>
    <t>Сосновский район, п.Красное поле, уч.639</t>
  </si>
  <si>
    <t>Сосновский район, п.Трубный, уч.217</t>
  </si>
  <si>
    <t>Сосновский район, д.Осиновка уч.866</t>
  </si>
  <si>
    <t>Сосновский район, с.Саккулова, уч.107</t>
  </si>
  <si>
    <t>Сосновский район, п.Красное поле, уч. б/н</t>
  </si>
  <si>
    <t>Сосновский район, д.Малиновка, ул.Цветочная, уч.249</t>
  </si>
  <si>
    <t>Сосновский район, д.Казанцево, ул.Ворошилова, 100 м на ю-в от д.69</t>
  </si>
  <si>
    <t>Сосновский район, с.Долгодеревенское,микр. 2 уч.5</t>
  </si>
  <si>
    <t>Сосновский район, с.Кременкуль, кад.74:19:1111001:278</t>
  </si>
  <si>
    <t>Сосновский район, 2,7 км на восток от сб.Харлуши уч.46-8</t>
  </si>
  <si>
    <t>Сосновский район, п.Мирный уч.412</t>
  </si>
  <si>
    <t>Сосновский район, д.Малиновка, кв.11, уч.105</t>
  </si>
  <si>
    <t>Сосновский район, д.Касарги, примерно 870 м от ориентира на ю-запад</t>
  </si>
  <si>
    <t>Сосновский район, п.Западный,</t>
  </si>
  <si>
    <t>Сосновский район, д.Полетаево-2, ул.Лесная, 4А</t>
  </si>
  <si>
    <t>Сосновский район, п.Красное Поле, уч. г/п 557</t>
  </si>
  <si>
    <t>Сосновский район, примерно в 60 м на северо-запад от с. Б.Баландино, пер. Боровой, д.17</t>
  </si>
  <si>
    <t>Сосновский район, д.Шигаево</t>
  </si>
  <si>
    <t>Сосновский район, д.Полетаево-2, ул.Молодежная, сектор 1, уч.213</t>
  </si>
  <si>
    <t>Сосновский район, п.Саргазы, ул. 70 лет Октября, уч.8</t>
  </si>
  <si>
    <t>Сосновский район, с.Архангельское, ул.Лесная, 6</t>
  </si>
  <si>
    <t>Сосновский район, д.Большое Таскино, ул.Победы, д.69а, кад. 74:19:0108006:31</t>
  </si>
  <si>
    <t>Сосновский район, д.Большое Таскино, ул.Победы, д.69а</t>
  </si>
  <si>
    <t>Сосновский район, п.Ленинский, стр.32</t>
  </si>
  <si>
    <t>Сосновский район, д.Ключи, квартал Южный, уч.15</t>
  </si>
  <si>
    <t>Сосновский район, п.Есаульский, ул.Кирзавод</t>
  </si>
  <si>
    <t>Сосновский район, д.Ключи, п.Западный, планировочный район, участок №78</t>
  </si>
  <si>
    <t>Сосновский район, п.Трубный, участок по генплану  №37</t>
  </si>
  <si>
    <t>Сосновский район, д.Моховички,  уч.186, уч.172, уч.168, уч.174, уч.176, 195, 188, 187,189,169, 131,97,132, 183, 177</t>
  </si>
  <si>
    <t>Сосновский район, 2,7 км на восток от сб.Харлуши уч.39-6</t>
  </si>
  <si>
    <t>Сосновский район, кад. 74:19:0702003:89</t>
  </si>
  <si>
    <t>Сосновский район, п.Трубный, уч.108, кад.74:19:1406001:37</t>
  </si>
  <si>
    <t>Сосновский район, д.Ключи, квартал "Родники", уч.2</t>
  </si>
  <si>
    <t>Сосновский район, с.Кременкуль, в районе общественно-хозяйственных построек</t>
  </si>
  <si>
    <t>Сосновский район, д.Султаева, ул.Центральная, д.18</t>
  </si>
  <si>
    <t>Сосновский район, д.Касарги, ул. 1 Мая, д.46</t>
  </si>
  <si>
    <t>Сосновский район, п.Мирный, уч.408</t>
  </si>
  <si>
    <t>Сосновский район, с.Вознесенка, ул.Октябрьская, д.8</t>
  </si>
  <si>
    <t>Сосновский район, д.Касарги, ул.1 Мая, уч.2</t>
  </si>
  <si>
    <t>Сосновский район, д.Заварухино, кад.74-19-0804001-43</t>
  </si>
  <si>
    <t>Сосновский район, с.Кременкуль, ул.Уральская, кад. №74:19:1111048:5</t>
  </si>
  <si>
    <t>Сосновский район, п.Полетаево, ул.Пионерская, уч.№56</t>
  </si>
  <si>
    <t>Сосновский район, примерно в северо-западной части с.Долгодеревенское, кад.№74:19:0303002:285</t>
  </si>
  <si>
    <t>Сосновский район, с.Архангельское, ул.Лесная, уч.21в</t>
  </si>
  <si>
    <t>Сосновский район, п.Мирный, уч.218</t>
  </si>
  <si>
    <t>Сосновский район, д.Костыли, ул.Ленина, д.5, кв.1</t>
  </si>
  <si>
    <t>Сосновский район, с.Кременкуль, ул.Перспективная, уч.6</t>
  </si>
  <si>
    <t>Сосновский район, с.Кременкуль, кад.74:19:1111001:296</t>
  </si>
  <si>
    <t>Сосновский район, с.Туктубаево, ул.Набережная, д.132</t>
  </si>
  <si>
    <t>Сосновский район, примерно в 17м от ориентира по направлению на северо-запад, д.Казанцево ул.Васильковая</t>
  </si>
  <si>
    <t>Сосновский район, д.Трифоново, ул.1мая, д.14, уч.3</t>
  </si>
  <si>
    <t>Сосновский район, п.Есаульский, ул.Заготзерно, 71</t>
  </si>
  <si>
    <t>Сосновский район, п.Ленинский, пер.Совхозный, д.2б</t>
  </si>
  <si>
    <t>Сосновский район, д.Казанцево, 100м на С-З от дома 2, по улице Береговой</t>
  </si>
  <si>
    <t>Сосновский район, в 6 км от п.Кисегачинский по направлению на юго-восток, кад.74-19-0701003-722</t>
  </si>
  <si>
    <t>Сосновский район, юго-западнее д.Таловка, уч.8</t>
  </si>
  <si>
    <t>Сосновский район, 1,8 км на северо-запад от ориентира п.Прудный, кад. 74-19-08-02003-0010</t>
  </si>
  <si>
    <t>Сосновский район, п.Красное Поле, по г/п 721</t>
  </si>
  <si>
    <t>Сосновский район, д.Малиновка,Колющенко, кварта23, уч.246</t>
  </si>
  <si>
    <t>Сосновский район, д.Шимаковка, уч. 3-25</t>
  </si>
  <si>
    <t>Сосновский район, д.Полетаево-2, уч. 356, кад. 74-19-1505019-24</t>
  </si>
  <si>
    <t>Сосновский район, д.Новое Поле, СНТ Отдых, ул.Третья, 26</t>
  </si>
  <si>
    <t>Сосновский район, п.нагорный, ул.Луговая</t>
  </si>
  <si>
    <t>Сосновский район, с.Кременкуль, ул.Перспективная, 2а</t>
  </si>
  <si>
    <t>Сосновский район, д.Малиновка, Полет, уч.6</t>
  </si>
  <si>
    <t>Сосновский район, д.Прохорово, ул.Школьная</t>
  </si>
  <si>
    <t>Сосновский район, д.Осиновка, кад.74-19-1106008-1202</t>
  </si>
  <si>
    <t>Сосновский район, п.Северный, ул.Садовая, уч.32</t>
  </si>
  <si>
    <t>Сосновский район, п.Саргазы, раскорчевка, линия №2, уч.55</t>
  </si>
  <si>
    <t>Сосновский район, п.Трубный, ул.Зеленая, 5</t>
  </si>
  <si>
    <t>Сосновский район, д.Ключи, квартал Южный, уч.47</t>
  </si>
  <si>
    <t>Сосновский район, д.Касарги, уч.93</t>
  </si>
  <si>
    <t>Сосновский район, д.Касарги, ул.Ленина, 1</t>
  </si>
  <si>
    <t>Сосновский район, д.Осиновка, кад.74-19-1106008-1199</t>
  </si>
  <si>
    <t>Сосновский район, д.Осиновка, кад.74-19-1106008-1198</t>
  </si>
  <si>
    <t>Сосновский район, д.Костыли, ул.8марта,3</t>
  </si>
  <si>
    <t>Сосновский район, д.Осиновка, кад.74-19-1106008-1198550</t>
  </si>
  <si>
    <t>Сосновский район, п.Прудный, 297</t>
  </si>
  <si>
    <t>Сосновский район, с.Кременкуль, кад.74:19:1111001:299</t>
  </si>
  <si>
    <t>Сосновский район, п.Прудный, уч.331</t>
  </si>
  <si>
    <t>Сосновский район, п.Прудный, ул.Окружная, 73м на юг от дома 7</t>
  </si>
  <si>
    <t>Сосновский район, с.Долгодеревенское, северный мкр, 1 ряд, уч11</t>
  </si>
  <si>
    <t>Сосновский район, д.Новое Поле, ул.Ворошилова, 12</t>
  </si>
  <si>
    <t>Сосновский район, с.Вознесенка, ул.Нагорная, 5</t>
  </si>
  <si>
    <t>Сосновский район, п.Вавиловец-2, ул.10, уч.441</t>
  </si>
  <si>
    <t>Сосновский район, д.Казанцево, ул.Школьная, 1а, кв.1</t>
  </si>
  <si>
    <t>Сосновский район, п.Красное Поле, ул.Радужная, кад.74-19-0803002-208</t>
  </si>
  <si>
    <t>Сосновский район, д.Малиновка, ул.Солнечная, уч.222</t>
  </si>
  <si>
    <t>Сосновский район, с.Б.Баландино, пер.Клубный, кад. 74-19-0307005-62</t>
  </si>
  <si>
    <t>Сосновский район, п.Прудный, южная окраина, уч.713</t>
  </si>
  <si>
    <t>Сосновский район, п.Трубный, юго-западная окраина, уч.409</t>
  </si>
  <si>
    <t>Сосновский район, п.Саразы, уч. б/н, прилегающий с северной стороны к участку №12 по ул.Юбилейной</t>
  </si>
  <si>
    <t>Сосновский район, с.Долгодеревенское, северный мкр, 427</t>
  </si>
  <si>
    <t>Сосновский район, п.Смолино, железодорожная станция, уч. б/н, кад. 74-19-2001002-535</t>
  </si>
  <si>
    <t>Сосновский район, п.Прудный, ул.Сиреневая, 11а</t>
  </si>
  <si>
    <t>Сосновский район, в 2,70 км от ориентира по направлению на восток, участок 36-26, ккад.74-19-1101002-317</t>
  </si>
  <si>
    <t>Сосновский район, д.Малиновка, жилая застройка ПО Полет, ул.Березовая, 154</t>
  </si>
  <si>
    <t>Сосновский район, с.Большое Баландино, участок №2, кад.74-19-0000000-2405</t>
  </si>
  <si>
    <t>Сосновский район, жилая застройка з.Колющенко, д.Малиновка, кв.11 участок 106</t>
  </si>
  <si>
    <t>Сосновский район, д.Касарги, в 6 км от п.Кисегачинский по направлению на ю-в, кад.74-19-0701003-846</t>
  </si>
  <si>
    <t>Сосновский район, СНТ Прогресс, ус.22</t>
  </si>
  <si>
    <t>Сосновский район, п.Сагаусты, уч.№76</t>
  </si>
  <si>
    <t>Сосновский район, п.Красное Поле, Надежды, 15а</t>
  </si>
  <si>
    <t>Сосновский район, примерно 92 м на ю-в от ориентира уч.6-4 п.Мирный, кад.74-19-0707006-20</t>
  </si>
  <si>
    <t>Сосновский район, с.Кременкуль, ул.Уральская,20</t>
  </si>
  <si>
    <t>Сосновский район, д.Новое Поле, уч.по г/п 315</t>
  </si>
  <si>
    <t>Сосновский район, д.Моховички, ул.Лесная, 51</t>
  </si>
  <si>
    <t>Сосновский район, д.Ключи, Западный район, уч.32</t>
  </si>
  <si>
    <t>Сосновский район, д.Малиновка, ул.Цветочная, застройка Полет, уч.224</t>
  </si>
  <si>
    <t>Сосновский район, п.Прудный, ул.Окружная, уч.22б</t>
  </si>
  <si>
    <t>Сосновский район, СНТ Прогресс, ул.Береговая, уч.3</t>
  </si>
  <si>
    <t>Сосновский район, п. Солнечный, кад. 74:19:0408009:22</t>
  </si>
  <si>
    <t>Сосновский район, п.Рощино, 4 очередь, уч.129</t>
  </si>
  <si>
    <t>Сосновский район, д.Ключи, западный планировочный район, уч.№60</t>
  </si>
  <si>
    <t>Сосновский район, с.Туктубаево, ул.Набережная, д.128</t>
  </si>
  <si>
    <t>Сосновский район, д.Ключи, кв.Родники, уч.16</t>
  </si>
  <si>
    <t>Сосновский район, п.Саккулово, ул.Садовая, уч.38</t>
  </si>
  <si>
    <t>Сосновский район, п.Мирный, уч.340</t>
  </si>
  <si>
    <t>Сосновский район, п.Медиак, уч.65</t>
  </si>
  <si>
    <t>Сосновский район, п.Саргазы, уч.№16, 74-19-20011002-311</t>
  </si>
  <si>
    <t>Сосновский район, д.Ключи, уч. По г/п 101</t>
  </si>
  <si>
    <t>Сосновский район, д.Малиновка, Салют, ул.Виноградная, д.14</t>
  </si>
  <si>
    <t>Сосновский район, п.Рощино, третья очередб, уч.332</t>
  </si>
  <si>
    <t>Сосновский район, п.Красное Поле, ул.Радужная, д.8</t>
  </si>
  <si>
    <t>Сосновский район, п. Красное Поле, уч. 682</t>
  </si>
  <si>
    <t>Сосновский район, п.Осиновка, уч.656</t>
  </si>
  <si>
    <t>Сосновский район, д.Медиак, ул.8 марта, 1а</t>
  </si>
  <si>
    <t>Сосновский район, д.Большое Таскино, ул.70 лет Октябрь, уч.9-18</t>
  </si>
  <si>
    <t>Сосновский район, ж.з.Интернационалист, стр.уч.120</t>
  </si>
  <si>
    <t>Сосновский район, п.Новотроицкий, ул.Ярушина, уч.по г/п 43</t>
  </si>
  <si>
    <t>Сосновский район, д.Большое Таскино,уч.3-1а</t>
  </si>
  <si>
    <t>Сосновский район, п.Северный, 229 м на с-з от дома 12а поуул.Лесной, кад. 74-19-000000-11200</t>
  </si>
  <si>
    <t>Сосновский район, д.Мамаева, ул.Лесная, 125 м на с-в от дома 11</t>
  </si>
  <si>
    <t>Сосновский район, с.Кременкуль, ул.Набережная, уч.52а</t>
  </si>
  <si>
    <t>Сосновский район, п.Кременкуль, ул.1 мая, д.1, кв.2</t>
  </si>
  <si>
    <t>Сосновский район, п.Есаульский, ул.Октябрьская, д.51</t>
  </si>
  <si>
    <t>Сосновский район, с.Долгодеревенское, ул.1 Мая, д.1 Б</t>
  </si>
  <si>
    <t>Сосновский район, д.Моховички, ул.6, по г/п, уч.82</t>
  </si>
  <si>
    <t>Сосновский район, д.Моховички, ул.Зеленая, уч.62</t>
  </si>
  <si>
    <t>Сосновский район, д.Моховички, ул.Зеленая, уч.49</t>
  </si>
  <si>
    <t>Сосновский район, п.Ленинский, ул.Центральная, д.1а</t>
  </si>
  <si>
    <t>Сосновский район, п.Северный, ул.Новая, уч.16, кад.74-19-1205002-121</t>
  </si>
  <si>
    <t>Сосновский район, ориентр с.Долгодеревенское, 2180м на с-в, кад.74-19-0302001-570</t>
  </si>
  <si>
    <t>Сосновский район, п.Трубный, ул.Комсомольская, уч.5г</t>
  </si>
  <si>
    <t>Сосновский район, п.Мирный, ул.Тепличная, д.12</t>
  </si>
  <si>
    <t>Сосновский район, д.Полетаево-2, ул.Лесная, уч.14</t>
  </si>
  <si>
    <t>Сосновский район, с.Долгодеревенское, ул.Восточная, д.12</t>
  </si>
  <si>
    <t>Сосновский район, д.Полетаево-2, уч. 27</t>
  </si>
  <si>
    <t>Сосновский район, п.Мирный, кад.74-19-0707003-15</t>
  </si>
  <si>
    <t>Сосновский район, ж/з Вавиловец, ул.Уральских Мастеров, уч.170б</t>
  </si>
  <si>
    <t>Сосновский район, п.Мирный, уч.423</t>
  </si>
  <si>
    <t>Сосновский район, п.Трубный, ю-з окраина, уч.376</t>
  </si>
  <si>
    <t>Сосновский район, с.Большое Баландино, с-з мкр, уч.70</t>
  </si>
  <si>
    <t>Сосновский район, д.Большое Таскино, уч.10-40</t>
  </si>
  <si>
    <t>Сосновский район, п.Есаульский, уч.80</t>
  </si>
  <si>
    <t>Сосновский район, с.Долгодеревенское, ул.Энергетиков, уч.4в</t>
  </si>
  <si>
    <t>Сосновский район, д.Бухарино, ул.Речная, д.2</t>
  </si>
  <si>
    <t>Сосновский район, с.Большое Баландино, с-з мкр, уч.71</t>
  </si>
  <si>
    <t>Сосновский район, п.Есаульский, ул.Гагарина, б/н, кад. 74:19:0706015:84</t>
  </si>
  <si>
    <t>Сосновский район, д.Султаева, восточная окраина, уч. б/н, кад. 74:19:0103006:18</t>
  </si>
  <si>
    <t>Сосновский район, п.Мирный, кад. 74:19:0702003:190</t>
  </si>
  <si>
    <t>Сосновский район, с.Долгодеревенское, ул.Больничная, д.25</t>
  </si>
  <si>
    <t>Сосновский район, д.Новое Поле, уч.2, кад. 74:19:0501001:0028</t>
  </si>
  <si>
    <t>Сосновский район, п.Есаульский, ул.Октябрьская, д.69</t>
  </si>
  <si>
    <t>Сосновский район, п.Теченский, ул.Солнечная, 2а</t>
  </si>
  <si>
    <t>Сосновский район, д.Шимаковка, кад.74-19-0105002-309</t>
  </si>
  <si>
    <t>Сосновский район, п.Рощино, кад.74:19:0601002:877</t>
  </si>
  <si>
    <t>Сосновский район, с.Долгодеревенское, кад.74:19:0310041:101</t>
  </si>
  <si>
    <t>Сосновский район, д.Малиновка, ул.Солнечная, уч. Полет, 70</t>
  </si>
  <si>
    <t>Сосновский район, с.Кременкуль, кад.74-19-1111004-38</t>
  </si>
  <si>
    <t>Сосновский район, с.Вознесенка, ул.Березовая роща, уч.38</t>
  </si>
  <si>
    <t>Сосновский район, с.Большое Баландино, ул.8 Марта, д.9, кв.1</t>
  </si>
  <si>
    <t>Сосновский район, п.Саргазы, ул.Лесная, д.5</t>
  </si>
  <si>
    <t>Сосновский район, кад. 74:19:0808002:431</t>
  </si>
  <si>
    <t>Сосновский район, п.Мирный, пер.Придорожный, уч.17, кад.74-19-0707023-118</t>
  </si>
  <si>
    <t>Сосновский район, примерно 57м на северо-восток от ориентира д.Моховички, кад.74-19-0901001-179</t>
  </si>
  <si>
    <t>Сосновский район, возле д.Алишева, северо-западная окраина, уч.б/н, кад.74-19-1401001-386</t>
  </si>
  <si>
    <t>Сосновский район, с.Большие Харлуши, ул.Ленина, уч.б/н, кад.74-19-0000000-2107</t>
  </si>
  <si>
    <t>Сосновский район, прим.810 м от ориентира по направлению на северо-запад д.Султаева, кад.74-19-0103006-188</t>
  </si>
  <si>
    <t>Сосновский район, кад.74-19-0801001-499</t>
  </si>
  <si>
    <t>Сосновский район, с.Кременкуль, ул.Уральская, д.4а</t>
  </si>
  <si>
    <t>Сосновский район, в 1,5 км от центра д.Ключи по направлению на северо-восток кад.74-19-0801002-480</t>
  </si>
  <si>
    <t>Сосновский район, д.Осиновка, кад.74-19-1106008-1218</t>
  </si>
  <si>
    <t>Сосновский район, с.Туктубаево, уч.134</t>
  </si>
  <si>
    <t>Сосновский район, д.Казанцево, ул.ЧМК, 163а, кад.74-19-0501004-434</t>
  </si>
  <si>
    <t>Сосновский район, п.Рощино, 2, очередь, кад.74-19-0601002-617</t>
  </si>
  <si>
    <t>Сосновский район, д.Малиновка, примерно в 125 м от д.1 по ул.Новая, по направлению на юго-запад, кад.74-19-1107001-2447</t>
  </si>
  <si>
    <t>Сосновский район, п.Прудный, уч. По г/п 311</t>
  </si>
  <si>
    <t>Сосновский район, п.Саргазы, ул.Сиреневая, ул.Сиреневая, д.2, кв.2</t>
  </si>
  <si>
    <t>Сосновский район, п.Солнечный, уч.28</t>
  </si>
  <si>
    <t>Сосновский район, д.Бутаки, уч.36а</t>
  </si>
  <si>
    <t>Сосновский район, п.Рощино, 4 очередь, уч.7</t>
  </si>
  <si>
    <t>Сосновский район, с.Архангельское, ул.Садовая,д.79</t>
  </si>
  <si>
    <t>Сосновский район, с.Долгодеревенсоке, ул.50 лет ВЛКСМ, д.35</t>
  </si>
  <si>
    <t>Сосновский район, п.Медиак, уч.3</t>
  </si>
  <si>
    <t>Сосновский район, д.Ключи, п.Центральный, уч.34</t>
  </si>
  <si>
    <t>Сосновский район, с.Долгодеревенское, мкр Северный, 3 ряд, участок 5</t>
  </si>
  <si>
    <t>Сосновский район, п.Саргазы, раскорчевка, линия 2, уч.2</t>
  </si>
  <si>
    <t>Сосновский район, п.Полянный</t>
  </si>
  <si>
    <t>Сосновский район, СНТ "Отдых", уч.59</t>
  </si>
  <si>
    <t>Сосновский район, д.Бутаки-2, уч.205</t>
  </si>
  <si>
    <t>Сосновский район, п.Саргазы, кад.74-19-00000000-4296</t>
  </si>
  <si>
    <t>Сосновский район, д.Осиновка, кад.74-19-1106003-2007</t>
  </si>
  <si>
    <t>Сосновский район, примерно в 140м на с-з от центра п.Саккулово, кад.74-19-0106016-12</t>
  </si>
  <si>
    <t>Сосновский район, 1280м по направлению на северо-восток от центра д.Ключи и 4070м по направлению на юго-восток от южной окраины .Бухарино, кад.74-19-0801002-1114</t>
  </si>
  <si>
    <t>Сосновский район, д.Ключи, Западный район, кад.74-19-0801001-381</t>
  </si>
  <si>
    <t>Сосновский район, с.Архангельское, ул.Центральная, 91а</t>
  </si>
  <si>
    <t>Сосновский район, Смолино улУфимская, уч.202</t>
  </si>
  <si>
    <t>Сосновский район, п.Садовый, юго-западный микрорайон, уч.31</t>
  </si>
  <si>
    <t>Сосновский район, п.Томинский, уч.б/н, кад. 74-19-1801002-303</t>
  </si>
  <si>
    <t>Сосновский район, п.Трубный, ул.Садовая, д.2</t>
  </si>
  <si>
    <t>Сосновский район, п.Прудный, ул.Окружная, уч.143</t>
  </si>
  <si>
    <t>Сосновский район, п.Есаульский, стр.уч.№77</t>
  </si>
  <si>
    <t>Сосновский район, д.Казанцево, северо-западнее уч.40</t>
  </si>
  <si>
    <t>Сосновский район, с.Архангельское, ул.Набережная ,д.3а</t>
  </si>
  <si>
    <t>Сосновский район, п.Садовый, ул.Лесная, д.9а</t>
  </si>
  <si>
    <t>Сосновский район, д.Осиновка, уч.715</t>
  </si>
  <si>
    <t>Сосновский район, с.Чипышево, ул.Лесная, д.2а</t>
  </si>
  <si>
    <t>Сосновский район, д.Малиновка, ул.Цветочная, уч. По ген.плану ПО "Полет", №57</t>
  </si>
  <si>
    <t>Сосновский район, ж.з.Интернационалист, уч.167</t>
  </si>
  <si>
    <t>Сосновский район, с.Вознесенка, ул.Привокзальная, 14б</t>
  </si>
  <si>
    <t>Сосновский район, с.Б.Баландино, кад. №74:19:0304003:144</t>
  </si>
  <si>
    <t>Сосновский район, п.Есаусаульский, ул.Заготзерно, уч.98</t>
  </si>
  <si>
    <t>Сосновский район, д.Ключи, квартал Южный, уч.52</t>
  </si>
  <si>
    <t>Сосновский район, п.Мирный, уч.370</t>
  </si>
  <si>
    <t>Сосновский район, д.Большое Таскино, ул.Саляма Галимова, д.32</t>
  </si>
  <si>
    <t>Сосновский район, с.Вознесенка, ул.Привокзальная, д.14а</t>
  </si>
  <si>
    <t>Сосновский район, д.Казанцево, ул.1 Мая, д.1</t>
  </si>
  <si>
    <t>Сосновский район, п.Трубный, уч.587</t>
  </si>
  <si>
    <t>Сосновский район, п.Рощино, 3 очередь, уч.9</t>
  </si>
  <si>
    <t>Сосновский район, примерно в 700м от ориентира п.Прудный,, по направлению на с-в, кад.74-19-0802003-274</t>
  </si>
  <si>
    <t>Сосновский район, д.Кайгородово, кад.74-19-1301003-211</t>
  </si>
  <si>
    <t>Сосновский район, с.Кременкуль, кад.74:19:1111001:242</t>
  </si>
  <si>
    <t>Сосновский район, с.Долгдеревенское, сев.микрорайон, уч.478</t>
  </si>
  <si>
    <t>Сосновский район, п.Трубный, уч.876</t>
  </si>
  <si>
    <t>Сосновский район, кад.74-19-0801002-1134</t>
  </si>
  <si>
    <t>Сосновский район, д.Осиновка, по г.п. СИЖ, кад.74-19-1106008-1216</t>
  </si>
  <si>
    <t>Сосновский район, п.Вавиловец, ул.Поселковая, уч.165а</t>
  </si>
  <si>
    <t>Сосновский район, с.Вознесенко, ул.Почтовая, уч.21а</t>
  </si>
  <si>
    <t>Сосновский район, в 250м по направлению на ю-з от ориентира п.Трубный, расположенного за пределами участка, участок находится в 4400м на с-в от ориентира с.Туктубаево, кад.74-19-1403002-254</t>
  </si>
  <si>
    <t>Сосновский район, в 1140  м по направлению на восток от ориентира д.Ключи и 5100м по направлению на юго-запад от ориентира д.Бухарино, кад.74-19-0801002-1345</t>
  </si>
  <si>
    <t>Сосновский район, п.Вавиловец-2, уч.1251а</t>
  </si>
  <si>
    <t>Сосновский район, д.Осиновка, уч.б/н, кад.74:19:1106008:1274</t>
  </si>
  <si>
    <t>Сосновский район, д.Альмеева, ул. 1 мая</t>
  </si>
  <si>
    <t>Сосновский район, д.Осиновка, кад.74-19-1106008-1192</t>
  </si>
  <si>
    <t>Сосновский район, примерно 1800м по направлению на север от ориентира с.Полетаево-1, кад.74-19-1501005-91</t>
  </si>
  <si>
    <t>Сосновский район, п.Рощино, 2 очередь, кад.74-19-0601002-618</t>
  </si>
  <si>
    <t>Сосновский район, с.Кременкуль, уч. б/н, кад.74-19-0000000-12081</t>
  </si>
  <si>
    <t>Сосновский район, кад.74-19-0801002-1144</t>
  </si>
  <si>
    <t>Сосновский район, д.Осиновка, по г/п 36.2 - о гп-1, уч.816</t>
  </si>
  <si>
    <t>Сосновский район, д.Осиновка, ус.стр.1004</t>
  </si>
  <si>
    <t>Сосновский район, примерно в 2,70 км по направлению на восток от ориенира электроподстанция с.Б.Харлуши,уч.54-7, кад.74-19-1101002-412</t>
  </si>
  <si>
    <t>Сосновский район, примерно в 1,50 км от центра д.Ключи по направлению на северо-восток, кад.74-19-0801002-483</t>
  </si>
  <si>
    <t>Сосновский район, п.Смолино, ж/д станция, уч.724</t>
  </si>
  <si>
    <t>Сосновский район, с.Архангельское, ул.Колющенко, 8а</t>
  </si>
  <si>
    <t>Сосновский район, д.Касарги, уч.69</t>
  </si>
  <si>
    <t>Сосновский район, с.Долгодеревенское, северный мкр, 381</t>
  </si>
  <si>
    <t>Сосновский район,  д.Казанцево, кад.74-19-0501001-105</t>
  </si>
  <si>
    <t>Сосновский район, кад.№74:19:0801002:1499</t>
  </si>
  <si>
    <t>Сосновский район, ж.з.завода им.Колющенко д.Малиновка, кв.11, уч.104</t>
  </si>
  <si>
    <t>Сосновский район, с.Большое Баландино, уч. б/н, кад.74-19-0307009-140</t>
  </si>
  <si>
    <t>Сосновский район, п.Осиновка, №846</t>
  </si>
  <si>
    <t>Сосновский район, д.Осиновка, уч.644, по г.п. 346.24-0-гп-1, кад.74-19-1106008-37</t>
  </si>
  <si>
    <t>Сосновский район, 740м на восток от д.Ключи, 5000м на юго-запад от д.Бухарино, кад.74-19-0801002-206</t>
  </si>
  <si>
    <t>Сосновский район, с.Большое Баландино, ул.8 Марта, д.1</t>
  </si>
  <si>
    <t>Сосновский район, д.Бутаки, уч.122</t>
  </si>
  <si>
    <t>Сосновский район, в 700м от п.Прудный, по направлению на северо-восток, кад.74-19-0802003-284</t>
  </si>
  <si>
    <t>Сосновский район, д.Костыли, уч.35</t>
  </si>
  <si>
    <t>Сосновский район, п.Полянный, уч.29</t>
  </si>
  <si>
    <t>Сосновский район, восточная окраина д.Султаева, уч.9:21</t>
  </si>
  <si>
    <t>Сосновский район, д.Малиновка, жилая застройка Мясокомбинат, ул.Радужная, 26</t>
  </si>
  <si>
    <t>Сосновский район, примерно в 440м по направлению на запад от ориентира п.Трубный, кад.74-19-1403002-406</t>
  </si>
  <si>
    <t>Сосновский район, примерно в 5870м по направлению на северо-восток от ориентира центра д.Мамаева и 750м по направлению на северо-запад от ориентира центра с.Боьшие Харлуши, кад.74-19-1101001-1247</t>
  </si>
  <si>
    <t>Сосновский район, д.Ключи, кад.74-19-0801002-956</t>
  </si>
  <si>
    <t>Сосновский район, примерно в 255м понаправлению на юго-запад от оринтира п.Трубный и примерно в 4420м по напралению на северо-восток от ориентира с.Туктубаево, кад.74-19-1403002-272</t>
  </si>
  <si>
    <t>Сосновский район, д.Бутаки, стр.уч.№104</t>
  </si>
  <si>
    <t>Сосновский район, п.Трубный, ул.Садовая, д.19а</t>
  </si>
  <si>
    <t>Сосновский район, д.Долгодеревенское, ул.Российская, д.1</t>
  </si>
  <si>
    <t>Сосновский район, д.Ключи, западный планировочный район, уч.№12</t>
  </si>
  <si>
    <t>Сосновский район, п.Мирный, уч.15/1</t>
  </si>
  <si>
    <t>Сосновский район, с.Долгодеревенское, северный мкр, уч.263</t>
  </si>
  <si>
    <t>Сосновский район, с.Долгодеревенское, северный мкр, 443</t>
  </si>
  <si>
    <t>Сосновский район, д.Шигаево, ул.Ленина, 68</t>
  </si>
  <si>
    <t>Сосновский район, д.Альмеева, мкр. Восточный, уч.60</t>
  </si>
  <si>
    <t>Сосновский район, с.Долгодеревенское, ул.Солнечая, кад. 74-19-0302001-562</t>
  </si>
  <si>
    <t>Сосновский район, п.Новотроицкий, уч.336</t>
  </si>
  <si>
    <t>Сосновский район, д. Осиновка кад № 74:19:1106003:1856</t>
  </si>
  <si>
    <t>Сосновский район, кад.74-19-0801001-503</t>
  </si>
  <si>
    <t>Сосновский район, п.Рощино, ул.Речная, уч.2</t>
  </si>
  <si>
    <t>Сосновский район, д.Мамаева, северный мкр, уч.47</t>
  </si>
  <si>
    <t>Сосновский район, д.Касарги, ул.Школьная, уч.70</t>
  </si>
  <si>
    <t>Сосновский район, с.Чипышево, уч.106</t>
  </si>
  <si>
    <t>Сосновский район, кад.№74:19:1402001:126</t>
  </si>
  <si>
    <t>Сосновский район, п.Красное поле, ул.Строительная, д.4-а</t>
  </si>
  <si>
    <t>Сосновский район, п.Северный, уч74:19:1202004:44</t>
  </si>
  <si>
    <t>Сосновский район, п.Северный, уч74:19:1202004:43</t>
  </si>
  <si>
    <t>Сосновский район, д.Малиновка, уч.23</t>
  </si>
  <si>
    <t>Сосновский район, д.Малиновка, уч.10</t>
  </si>
  <si>
    <t>Сосновский район, п.Прудный, уч.678</t>
  </si>
  <si>
    <t>Сосновский район, п.Прудный, западная окраина, уч.679</t>
  </si>
  <si>
    <t>Сосновский район, с.Б.Харлуши, ул.Ленина, 80б</t>
  </si>
  <si>
    <t>Сосновский район, д.Малиновка, ул.Танкистов, д.1.</t>
  </si>
  <si>
    <t>Сосновский район, примерно 6км на юго-восток кад.</t>
  </si>
  <si>
    <t>Сосновский район, п.Саккулово</t>
  </si>
  <si>
    <t>Сосновский район, д.Осиновка, уч.994</t>
  </si>
  <si>
    <t>Сосновский район, д.Малиновка, ПО Полет, уч.343</t>
  </si>
  <si>
    <t>Сосновский район, д.Малиновка, ул.Ягодная, стр.16</t>
  </si>
  <si>
    <t>Сосновский район, п.Красное поле,57б</t>
  </si>
  <si>
    <t>Сосновский район, Краснопольское с.п. Челяб.казач.станицы, уч.130</t>
  </si>
  <si>
    <t>Сосновский район, п.Есаульский, ул.Российская, уч.32</t>
  </si>
  <si>
    <t>Сосновский район, с.Кременкуль, ул.Восточная, уч.3а</t>
  </si>
  <si>
    <t>Сосновский район, д.Казанцево, уч.кад.74:19:0501002:150</t>
  </si>
  <si>
    <t>Сосновский район, с.Кременкуль, ул.Новосовхозная, д.19, кв.2.</t>
  </si>
  <si>
    <t>Сосновский район, п.Трубный, уч.б/н</t>
  </si>
  <si>
    <t>Сосновский район, п.Саргазы, северо-восточная микр. Уч.10.</t>
  </si>
  <si>
    <t>Сосновский район, д.Бутаки, уч. По г/п Челябэнерго №92</t>
  </si>
  <si>
    <t>Сосновский район, жилая застройка Вавиловец-2, ул.Южная, уч.189</t>
  </si>
  <si>
    <t>Сосновский район, п.Саргазы, участок б/н, кад.№74:19:2007012:114</t>
  </si>
  <si>
    <t>Сосновский район, кв.25, уч.276</t>
  </si>
  <si>
    <t>Сосновский район, п.Саргазы, участок б/н, кад.№74:19:2007012:111</t>
  </si>
  <si>
    <t>Сосновский район, д.Трифоново,кад.74619-1302002-79</t>
  </si>
  <si>
    <t>Сосновский район, д.Ключи по ген.плану, уч.44</t>
  </si>
  <si>
    <t>Сосновский район, п.Теченский, ул.Окружнвя, д.5</t>
  </si>
  <si>
    <t>Сосновский район, 2,7 км на восток от с. Б.Харлуши, б/н, кад.74:19:1101002:319</t>
  </si>
  <si>
    <t>Сосновский район, с.Долгодеревенское, уч.110, кад. 74:19:0310001:0040</t>
  </si>
  <si>
    <t>Сосновский район, с.Кременкуль, ул.Озерная, б/н, кад. 74:19:1111035:45</t>
  </si>
  <si>
    <t>Сосновский район, северо-западнее д.Казанцево, уч.2</t>
  </si>
  <si>
    <t>Сосновский район, п.Трубный, кад. 74:19:1401001:740</t>
  </si>
  <si>
    <t>Сосновский район, с.Архангельское, ул.Центральная, д.89б</t>
  </si>
  <si>
    <t>Сосновский район, с.Кременкуль, уч. По г/п №16</t>
  </si>
  <si>
    <t>Сосновский район, д.Малиновка, по г/п завода им.Колющенко, кв.1, уч.1</t>
  </si>
  <si>
    <t>Сосновский район, с.Большое Баландино, северо-западный мкр, уч.31</t>
  </si>
  <si>
    <t>Сосновский район, п.Прудный, ул.Окружная, уч.18б</t>
  </si>
  <si>
    <t>Сосновский район, с.Б.Баландино, ул.Советская, кад.74:19:0301009:83</t>
  </si>
  <si>
    <t>Сосновский район, д.Малиновка,Колющенко, квартал 15а, уч.164</t>
  </si>
  <si>
    <t>Сосновский район, п.Полетаево, ул.Молодежная, уч.40 в районе котельной</t>
  </si>
  <si>
    <t>Сосновский район, п.Высокий, ул.Молодежная, 19</t>
  </si>
  <si>
    <t>Сосновский район, примерно в 3,11 км по направлению на юг от ои центр д.Алишева, примерно в 0,36км по направлению на юго-запад от ориентира центр с.Туктубаево ориентира ценрт с.Туктубаево, кад.7419140200119</t>
  </si>
  <si>
    <t>Сосновский район, с.Кременкуль, кад.74:19:1111001:292</t>
  </si>
  <si>
    <t>Сосновский район, п.Красное Поле, ул.Цветочная, уч. По г/п 32</t>
  </si>
  <si>
    <t>Сосновский район, д.Осиновка, уч. 797 по г/п СИЖ</t>
  </si>
  <si>
    <t>Сосновский район, п.Сагаусты, уч.№47, кад.74:19:0402002:176</t>
  </si>
  <si>
    <t>Сосновский район, д.Ключи, квартал "Родники", уч.55</t>
  </si>
  <si>
    <t>Сосновский район, д.Таловка, ул.Солнечная, 8-2</t>
  </si>
  <si>
    <t>Сосновский район, ориентир д.Ключи, примерно 740м на восток кад:74:19:0801002:973</t>
  </si>
  <si>
    <t>Сосновский район, с.Большие Харлуши, кад. 74:19:1101001:1180</t>
  </si>
  <si>
    <t>Сосновский район, д.Альмеева, ул. 1 мая, 20а</t>
  </si>
  <si>
    <t>Сосновский район, д.Малиновка, ул.Солнечная, уч.272</t>
  </si>
  <si>
    <t>Сосновский район, д.Казанцево, кад. 74-19-000000-3310</t>
  </si>
  <si>
    <t>Сосновский район, в 140м на ю-з от ориентира п.Трубный, примерно 4555м на с-в от ориентира с.Туктубаево, кад.74-19-1403002-260</t>
  </si>
  <si>
    <t>Сосновский район, д.Осиновка, кад.74-19-1106008-1204</t>
  </si>
  <si>
    <t>Сосновский район, примерно на расстоянии 1 км,540м от ориентира по направлению на юго-запад от ориентира п.Трубный, кад.74-19-1404001-130</t>
  </si>
  <si>
    <t>Сосновский район, д.Малиновка, ул.Солнечная, уч.44</t>
  </si>
  <si>
    <t>Сосновский район, СНТ Лесное, уч.614</t>
  </si>
  <si>
    <t>Сосновский район, д.Султаева, ул.Березовая, д.1</t>
  </si>
  <si>
    <t>Сосновский район, д. Ключи, Западный планировочный район, уч. 76</t>
  </si>
  <si>
    <t>Сосновский район, с.Кайгородово, уч. По г/п "Вира", 53</t>
  </si>
  <si>
    <t>Сосновский район, 5000м на юго-восток от д.Медиак, кад. 74-19-0801002-850</t>
  </si>
  <si>
    <t>Сосновский район, ориентир д.Ключи, уч.по г/п №42</t>
  </si>
  <si>
    <t>Сосновский район, д Моховички, кад. 74:19:0901001:172</t>
  </si>
  <si>
    <t>Сосновский район, п. Сагаусты, уч. 35</t>
  </si>
  <si>
    <t>Сосновский район, п. Есаульский, ул. Заготзерно, уч. 78</t>
  </si>
  <si>
    <t>Сосновский район, 1140 м на восток от ориентира д. Ключи и 5100 на юго-запад от д. Бухарино кад № 74:19:0801002:1025</t>
  </si>
  <si>
    <t>Сосновский район, п.Сагаусты, уч.№81</t>
  </si>
  <si>
    <t>Сосновский район, п.Рощино ,2 очередь, уч.906</t>
  </si>
  <si>
    <t>Сосновский район, с.Кременкуль, ул.Восточная, уч.6а</t>
  </si>
  <si>
    <t>Сосновский район, Полетаево-1, ул.Центральная, 2д</t>
  </si>
  <si>
    <t>Сосновский район, д.Ключи, квартал "Родники", учч.№6</t>
  </si>
  <si>
    <t>Сосновский район, д.Заварухино, ул.Луговая, 9а</t>
  </si>
  <si>
    <t>Сосновский район, п.Саргазы, ул.Тополиная, линия 2, уч.39</t>
  </si>
  <si>
    <t>Сосновский район, с.Долгодеревенское, ул.Солнечная, кад. 74-19-0302001-591</t>
  </si>
  <si>
    <t>Сосновский район, д.Осиновка, уч. По ген.плану СИЖ, д.849</t>
  </si>
  <si>
    <t>Сосновский район, п.Северный, уч. б/н</t>
  </si>
  <si>
    <t>Сосновский район, д.Осиновка, уч.458</t>
  </si>
  <si>
    <t>Сосновский район, п. Красное Поле, уч. 683</t>
  </si>
  <si>
    <t>Сосновский район, д.Заварухино, ул.Береговая, уч.10</t>
  </si>
  <si>
    <t>Сосновский район, д.Казанцево, уч.82</t>
  </si>
  <si>
    <t>Сосновский район, с.Туктубаево, ул.Набережная, д.137</t>
  </si>
  <si>
    <t>Сосновский район, с.Долгодеревенское, ул.Свердлова, д.23</t>
  </si>
  <si>
    <t>Сосновский район, п.Трубный, ул.Новая, д.20</t>
  </si>
  <si>
    <t>Сосновский район, д.Султаева, уч.1-69</t>
  </si>
  <si>
    <t>Сосновский район, п.Мирный, уч.16</t>
  </si>
  <si>
    <t>Сосновский район, п.Саргазы, ул.Юбилейная, уч.1</t>
  </si>
  <si>
    <t>Сосновский район, д.Касарги, ул.Юбилейная, д.10</t>
  </si>
  <si>
    <t>Сосновский район, д.Бутаки-2, уч.206</t>
  </si>
  <si>
    <t>Сосновский район, д.Моховички, 550м на юг, 74-19-0000000-11068</t>
  </si>
  <si>
    <t>Сосновский район, п.Садовый, уч.152</t>
  </si>
  <si>
    <t>Сосновский район, п.Рощино, 5 очередь, уч.105</t>
  </si>
  <si>
    <t>Сосновский район, с.Долгодеревенское, ул.Солнечная, кад. 74-19-0302001-528</t>
  </si>
  <si>
    <t>Сосновский район, с.Б.Баландино, ул.Лагерная, за домом №12, кад.74-19-0307011-58</t>
  </si>
  <si>
    <t>Сосновский район, с.Кременкуль, ул.Трактовая, уч.7а</t>
  </si>
  <si>
    <t>Сосновский район, п.Сакулова, южный микрорайон, уч.15</t>
  </si>
  <si>
    <t>Сосновский район, п.Рощино, очередь 5, по г/п уч.144, кад.74-19-0601002-1389</t>
  </si>
  <si>
    <t>Сосновский район, с.Долгодеревенское, ул. 50 лет ВЛКСМ, уч.1</t>
  </si>
  <si>
    <t>Сосновский район, д.Малиновка, по генплану им. Колющенко кв.23, уч. 250</t>
  </si>
  <si>
    <t>Сосновский район, д.Альмеева, мкр. Восточный, уч.78</t>
  </si>
  <si>
    <t>Сосновский район, д.Ключи, уч.36</t>
  </si>
  <si>
    <t>Сосновский район, с.Вознесенка, ул.Большая, уч.22</t>
  </si>
  <si>
    <t>Сосновский район, с.Долгодеревенское, ул.Больничная, д.22</t>
  </si>
  <si>
    <t>Сосновский район, с.Архангельское, ул.Садовая, д.75</t>
  </si>
  <si>
    <t>Сосновский район, с.Долгодеревенское, сев.мкр. 3 ряда, уч.12</t>
  </si>
  <si>
    <t>Сосновский район, д.Ключи, кад.74-19-0801002-1061</t>
  </si>
  <si>
    <t>Сосновский район, п.Витаминный, стр.уч. Кад.74-19-0000000-1803</t>
  </si>
  <si>
    <t>Сосновский район, д.Ключи, квартал Южный, уч.54</t>
  </si>
  <si>
    <t>Сосновский район, п.Красное Поле, уч.585</t>
  </si>
  <si>
    <t>Сосновский район, д.Султаева, уч.№2-17а</t>
  </si>
  <si>
    <t>Сосновский район, 1140 м на восток от ориентира д. Ключи и 5100 на юго-запад от д. Бухарино кад № 74:19:0801002:984</t>
  </si>
  <si>
    <t>Сосновский район, п.Саргазы в 70м по направлению на северо-восток от дома №28 по ул.Ленина, кад.74-19-2007024-78</t>
  </si>
  <si>
    <t>Сосновский район, с.Кременкуль, ул.Ленина, 3-39</t>
  </si>
  <si>
    <t>Сосновский район, п.Красное Поле, ул.Цветочная, 4</t>
  </si>
  <si>
    <t>Сосновский район, д.Ключи, уч.43</t>
  </si>
  <si>
    <t>Сосновский район, вблизи с.Б.Харлуши, примерно 0,93 км на север, кад.74-19-1101001-90</t>
  </si>
  <si>
    <t>Сосновский район, примерно 5500м по направлению на юго-запад от ориентира д.Малиновка, кад.74-19-151005-90</t>
  </si>
  <si>
    <t>Сосновский район, с.Кременкуль, кад.74-19-1111004-41</t>
  </si>
  <si>
    <t>Сосновский район, д.Малиновка, з-д им.Колющенко, кв.1, уч.3а</t>
  </si>
  <si>
    <t>Сосновский район, д.Малиновка, ПО Полет, ул.Солнечная, уч.291</t>
  </si>
  <si>
    <t>Сосновский район, д.Малиновка, ул.Советская, д.5</t>
  </si>
  <si>
    <t>Сосновский район, д.Глинка, ул.Лесная, №9</t>
  </si>
  <si>
    <t>Сосновский район, 1140 м на восток от ориентира д. Ключи и 5100 на юго-запад от д. Бухарино кад № 74:19:0801002:1010</t>
  </si>
  <si>
    <t>Сосновский район, с.Кременкуль, ул.Почтовая, уч.15а</t>
  </si>
  <si>
    <t>Сосновский район, кад.74-19-0801002-1132</t>
  </si>
  <si>
    <t>Сосновский район, с.Кременкуль, п.Технополис, уч.4, кад. 74-19-1201002-340</t>
  </si>
  <si>
    <t>Сосновский район, п.Полетаево, район "Янтарь", ул.2, по направлению на юго-восток от уч.22</t>
  </si>
  <si>
    <t>Сосновский район, д.Осиновка, стр.уч. 550 СИЖ</t>
  </si>
  <si>
    <t>Сосновский район, д.Касарги, ул.Юбилейная, уч.б/н, кад.74-19-0703005-77</t>
  </si>
  <si>
    <t>Сосновский район, д.Ключи, западный планировочный район, кад.74-19-0801001-309</t>
  </si>
  <si>
    <t>Сосновский район, д.Осиновка, стр.уч. 565 СИЖ</t>
  </si>
  <si>
    <t>Сосновский район, д.Ключи, кад.74-19-1101002-737</t>
  </si>
  <si>
    <t>Сосновский район, д.Ключи, кад.74-19-1101002-753</t>
  </si>
  <si>
    <t>Сосновский район, п.Солнечный, пер.Уральский, уч.б/н, кад.74-19-0408005-235</t>
  </si>
  <si>
    <t>Сосновский район, с.Архангельское, ул.Набережная, д.3-1а</t>
  </si>
  <si>
    <t>Сосновский район, д.Осиновка, кад.74-19-1106003-2046</t>
  </si>
  <si>
    <t>Сосновский район, п.Вавиловец, ул.Нагорная, уч.39д</t>
  </si>
  <si>
    <t>Сосновский район, д.Осиновка, по г/п ЗАО "СПФ СИЖ", уч.1139, кад.74-19-1106008-472</t>
  </si>
  <si>
    <t>Сосновский район, примерно в 1,50 км от центра д.Ключи по направлению на северо-восток, кад.74-19-0801002-503</t>
  </si>
  <si>
    <t>Сосновский район, в с-в части с.Большое Баландино, кад.74-19-0307002-105</t>
  </si>
  <si>
    <t>Сосновский район, д.Осиновка, кад.74-19-1106003-2041</t>
  </si>
  <si>
    <t>Сосновский район, д.Осиновка, по г/п ЗАО "СПФ СИЖ", уч.1139, кад.74-19-1106008-477</t>
  </si>
  <si>
    <t>Сосновский район, примерно в 0,9 км от п.Саргазы по направлению на юго-запад, кад.74-19-2001002-589</t>
  </si>
  <si>
    <t>Сосновский район, с.Долгодеревенское, ул.Солнечная, уч.б/н, кад.74-19-0302001-541</t>
  </si>
  <si>
    <t>Сосновский район, д.Ключи, кад.74-19-0801001-337</t>
  </si>
  <si>
    <t>Сосновский район, в с-в части с.Большое Баландино, ул.Зеленая, д.15</t>
  </si>
  <si>
    <t>Сосновский район, п.Садовый, уч.б/н, кад.74-19-1201002-246</t>
  </si>
  <si>
    <t>Сосновский район, СНТ Отдых, уч.25</t>
  </si>
  <si>
    <t>Сосновский район, п.Смолино, ж/д станция, уч.823а</t>
  </si>
  <si>
    <t>Сосновский район, примерно в 1,38км от конторы в д.Малиновка по направлению на восток, кад.74-19-1107001-1632</t>
  </si>
  <si>
    <t>Сосновский район, с.Долгодеревенское, северный мкр, 375</t>
  </si>
  <si>
    <t>Сосновский район, д.Малиновка, уч.25</t>
  </si>
  <si>
    <t>Сосновский район, п.Теченский, ул.Окружнвя, д.2</t>
  </si>
  <si>
    <t xml:space="preserve">Сосновский район, в 975 м от п.Мирный, </t>
  </si>
  <si>
    <t>Сосновский район, п.Саргазы ,ул.Набережная, линия №1, уч.1</t>
  </si>
  <si>
    <t>Сосновский район, д.Большое Таскино,кад.74-19-0102001-69</t>
  </si>
  <si>
    <t>Сосновский район, с.долгодеревенское, северный мкр, уч.13</t>
  </si>
  <si>
    <t>Сосновский район, с.Архангельское, уч.220</t>
  </si>
  <si>
    <t>Сосновский район, п.Саккулово, ул.Садовая, уч.39</t>
  </si>
  <si>
    <t>Сосновский район, д.Осиновка, уч.675, кад.74-19-1106008-440</t>
  </si>
  <si>
    <t>Сосновский район, д.Малиновка, по генплану завода им.Колющенко, квартал 24, уч.257, кад.74-19-1115014-675</t>
  </si>
  <si>
    <t>Сосновский район, ПОКС "Прогресс". Ул.Береговая, уч.36, кад.74-19-0304007-0101</t>
  </si>
  <si>
    <t>Сосновский район, д.Осиновка, СИЖ, кад.74-19-1106008-1060</t>
  </si>
  <si>
    <t>Сосновский район, д.Осиновка, уч.815 по ген.плану 346.24-0-ГП-1, кад.74-19-1106008-486</t>
  </si>
  <si>
    <t>Сосновский район, п.Смолино, ж/д станция, уч.б/н, кад.74-19-2001002-531</t>
  </si>
  <si>
    <t>Сосновский район, п.Северный, примерно в 200м по направлению на северо-запад от ориентира, кад.74-19-1202001-484</t>
  </si>
  <si>
    <t>Сосновский район, с.Долгодеревенское, северный мкр, 435</t>
  </si>
  <si>
    <t>Сосновский район, п.Полетаево, ул.Пионерская, 11б</t>
  </si>
  <si>
    <t>Сосновский район, Каслинский район</t>
  </si>
  <si>
    <t>Сосновский район, д.Касарги, уч.55а</t>
  </si>
  <si>
    <t>Сосновский район, п.Медиак, уч.66</t>
  </si>
  <si>
    <t>Сосновский район, ж.з.Вавиловец, уч. По ген.плану №108а, кад.74-19-1202005-0130</t>
  </si>
  <si>
    <t>Сосновский район, с.Долгдеревенское, сев.микрорайон, уч.479</t>
  </si>
  <si>
    <t>Сосновский район, п.Саргазы, ул.Сиреневая, д.12, кв.2</t>
  </si>
  <si>
    <t>Сосновский район, примерно в 1,8 км от ориентира - контора в д.Малиновка по направлению на восток, 74-19-1107001-1335</t>
  </si>
  <si>
    <t>Сосновский район, п.Томинский, восточная часть, уч.44</t>
  </si>
  <si>
    <t>Сосновский район, примерно в 170м от ориентира по направлению на запад.ориентир п.Нагорный, кад.74-19-0401004-436</t>
  </si>
  <si>
    <t>Сосновский район, д.Осиновка, по ген.плану СИЖ, кад.74-19-1106003-1934</t>
  </si>
  <si>
    <t>Сосновский район, п.Томинский, ул.Строителей, уч.14а</t>
  </si>
  <si>
    <t>Сосновский район, п.Смолино, ж.д. станция №1002, кад.74-19-2001001-734</t>
  </si>
  <si>
    <t>Сосновский район, д.Ключи, кад.74-19-0801001-344</t>
  </si>
  <si>
    <t>Сосновский район, с.Долгодеревенское, северный мкр,10 ряд, уч.№2</t>
  </si>
  <si>
    <t>Сосновский район, п.Томинский, восточная часть, уч.255</t>
  </si>
  <si>
    <t>Сосновский район, д.Большое Таскино, ул.Саляма Галимова, 54а</t>
  </si>
  <si>
    <t>Сосновский район, кад.74-19-0801002-1142</t>
  </si>
  <si>
    <t>Сосновский район, кад.74-19-0801002-1113</t>
  </si>
  <si>
    <t>Сосновский район, д.Кайгородово, кад.74-19-1301003-839</t>
  </si>
  <si>
    <t>Сосновский район, с/з д.Казанцево, уч.45</t>
  </si>
  <si>
    <t>Сосновский район, д.Мамаева, северный мкр, уч.49</t>
  </si>
  <si>
    <t>Сосновский район, п. Красное Поле, по г/п позиция 476</t>
  </si>
  <si>
    <t>Сосновский район, п.Есаульский уч.115</t>
  </si>
  <si>
    <t>Сосновский район, п.Есаульский уч.115, кад.74:19:1303028:007</t>
  </si>
  <si>
    <t>Сосновский район, с. Большое Баландино, в северо-восточной части с. Б.Баландино кад №74:19:0301002:108, 74:19:0301002:108</t>
  </si>
  <si>
    <t>Сосновский район, п. Малая Сосновка, ул. Березовая, участок №22</t>
  </si>
  <si>
    <t>Сосновский район, с. Долгодеревенское, ул. Крестьянская, д. 26</t>
  </si>
  <si>
    <t>Сосновский район, восточнее уч-ка по ул. Набережной д. 78</t>
  </si>
  <si>
    <t>Сосновский район, п. Саргазы, ул. Бульварная уч. б/н, кад.74:19:2001001:1066</t>
  </si>
  <si>
    <t>Сосновский район, с. Долгодеревенское, в районе молзавода, уч. б.н., кад. 74:19:0000000:1935</t>
  </si>
  <si>
    <t>Сосновский район, с. Миасское, ул. Комсомола, д. 2-А</t>
  </si>
  <si>
    <t>Сосновский район, примерно в 765 м по направлению на северо-восток от ориентира п. Западный, 74:19:1206007:49</t>
  </si>
  <si>
    <t>Сосновский район, с.Кременкуль, ул.Салютная, участок 18А, кад.74:19:1111045:0020</t>
  </si>
  <si>
    <t>Сосновский район, д. Малиновка, участок южнее дома 9 по ул. Советская, кад № 74:19:1115013:108, 74:19:1115013:108</t>
  </si>
  <si>
    <t>Сосновский район, с. Кременкуль, ул. Дорожная уч. б/н, кад.74:19:1111051:79</t>
  </si>
  <si>
    <t>Сосновский район,  п. Прудный, южная окраина уч. 714</t>
  </si>
  <si>
    <t>Сосновский район, д. Малиновка, ж.п. Колющенко, квартал №22, участок №241</t>
  </si>
  <si>
    <t>Сосновский район, с. Кайгородово ("Вира"), участок 60</t>
  </si>
  <si>
    <t>Сосновский район, п. Прудный, западная окраина, уч. № 673, кад. 74:19:0803002:584, 74:19:0803002:584</t>
  </si>
  <si>
    <t>Сосновский район, п. Прудный, уч. По генплану №335, кад. 74:19:0803002:338, 74:19:0803002:338</t>
  </si>
  <si>
    <t>Сосновский район, п.Красное Поле, участок по генплану №597</t>
  </si>
  <si>
    <t>Сосновский район, в 280 м на юго-запад от ориентира п. Томинский, кад.74:19:1801004:265</t>
  </si>
  <si>
    <t>Сосновский район, д. Бутаки, ул. Ленина б/н, кад.74:19:1902011:37</t>
  </si>
  <si>
    <t>Сосновский район, п. Красное Поле, уч. по г.п. № 649, кад.74:19:0803003:186</t>
  </si>
  <si>
    <t>Сосновский район, п. Нагорный, уч. б/н, кад.74:19:0401004:37</t>
  </si>
  <si>
    <t>Сосновский район, п. Есаульский, строительный участок №87, кад.74:19:0701005:672</t>
  </si>
  <si>
    <t>Сосновский район, п. Смолино, ж/д станция, участок №853, кад.№ 74:19:2001002:484, 74:19:2001002:484</t>
  </si>
  <si>
    <t>Сосновский район, д.Касарги ул.Северная уч.1б, кад.0</t>
  </si>
  <si>
    <t>Сосновский район, Сосновский район, д.Касарги ул.Северная уч.1а</t>
  </si>
  <si>
    <t>Сосновский район, Сосновский район, д.Касарги ул.Северная уч.1в</t>
  </si>
  <si>
    <t>Сосновский район, п. Новотроицкий, уч. № 193, кад.74:19:1504001:176</t>
  </si>
  <si>
    <t>Сосновский район, д.Мамаева, мкр №1,уч.14</t>
  </si>
  <si>
    <t>Сосновский район, с. Полетаево-1, ул. Центральная, д, 35а</t>
  </si>
  <si>
    <t>Сосновский район, Каслинский р-н, с. Булзи, ул. Ленина в 30 м на юг от зем. уч. № 139</t>
  </si>
  <si>
    <t>Сосновский район, севернее д. Шигаево, 74:19:03022001:243</t>
  </si>
  <si>
    <t>Сосновский район, севернее д. Шигаево, 74:19:03022001:235</t>
  </si>
  <si>
    <t>Сосновский район, севернее д. Шигаево, 74:19:03022001:236</t>
  </si>
  <si>
    <t>Сосновский район, севернее д. Шигаево, 74:19:03022001:2087</t>
  </si>
  <si>
    <t>Сосновский район, севернее д. Шигаево, 74:19:03022001:214</t>
  </si>
  <si>
    <t>Сосновский район, севернее д. Шигаево, 74:19:03022001:148</t>
  </si>
  <si>
    <t>Сосновский район, севернее д. Шигаево, 74:19:03022001:189</t>
  </si>
  <si>
    <t>Сосновский район, севернее д. Шигаево, 74:19:03022001:190</t>
  </si>
  <si>
    <t>Сосновский район, севернее д. Шигаево, 74:19:03022001:194</t>
  </si>
  <si>
    <t>Сосновский район, севернее д. Шигаево, 74:19:03022001:244</t>
  </si>
  <si>
    <t>Сосновский район, севернее д. Шигаево, 74:19:03022001:245</t>
  </si>
  <si>
    <t>Сосновский район, севернее д. Шигаево, 74:19:03022001:195</t>
  </si>
  <si>
    <t>Сосновский район, севернее д. Шигаево, 74:19:03022001:227</t>
  </si>
  <si>
    <t>Сосновский район, севернее д. Шигаево, 74:19:03022001:197</t>
  </si>
  <si>
    <t>Сосновский район, севернее д. Шигаево, 74:19:03022001:219</t>
  </si>
  <si>
    <t>Сосновский район, севернее д. Шигаево, 74:19:03022001:246</t>
  </si>
  <si>
    <t>Сосновский район, севернее д. Шигаево, 74:19:03022001:249</t>
  </si>
  <si>
    <t>Сосновский район, севернее д. Шигаево, 74:19:03022001:253</t>
  </si>
  <si>
    <t>Сосновский район, севернее д. Шигаево, 74:19:03022001:220</t>
  </si>
  <si>
    <t>Сосновский район, севернее д. Шигаево, 74:19:03022001:188</t>
  </si>
  <si>
    <t>Сосновский район, севернее д. Шигаево, 74:19:0302001:232</t>
  </si>
  <si>
    <t>Сосновский район, севернее д. Шигаево, 74:19:03022001:187</t>
  </si>
  <si>
    <t>Сосновский район, севернее д. Шигаево, 74:19:03022001:196</t>
  </si>
  <si>
    <t>Сосновский район, севернее д. Шигаево, 74:19:03022001:198</t>
  </si>
  <si>
    <t>Сосновский район, севернее д. Шигаево, 74:19:03022001:199</t>
  </si>
  <si>
    <t>Сосновский район, севернее д. Шигаево, 74:19:03022001:252</t>
  </si>
  <si>
    <t>Сосновский район, севернее д. Шигаево, 74:19:03022001:217</t>
  </si>
  <si>
    <t>Сосновский район, севернее д. Шигаево,  74:19:0000000:241</t>
  </si>
  <si>
    <t>Сосновский район, севернее д. Шигаево, кад.74:19:0000000:2081</t>
  </si>
  <si>
    <t>Сосновский район, севернее д. Шигаево, кад.74:19:0000000:134</t>
  </si>
  <si>
    <t>Сосновский район, севернее д. Шигаево, кад.74:19:0000000:173</t>
  </si>
  <si>
    <t>Сосновский район, севернее д. Шигаево, кад.74:19:0000000:231</t>
  </si>
  <si>
    <t>Сосновский район, севернее д. Шигаево, 74:19:03022001:174</t>
  </si>
  <si>
    <t>Сосновский район, севернее д. Шигаево, 74:19:0000000:158</t>
  </si>
  <si>
    <t>Сосновский район, севернее д. Шигаево, кад.74:19:03022001:157</t>
  </si>
  <si>
    <t>Сосновский район, севернее д. Шигаево, кад.74:19:03022001:140</t>
  </si>
  <si>
    <t>Сосновский район, севернее д. Шигаево, кад.74:19:0302001:138</t>
  </si>
  <si>
    <t>Сосновский район, севернее д. Шигаево, кад.74:19:03022001:221</t>
  </si>
  <si>
    <t>Сосновский район, севернее д. Шигаево, кад.74:19:03022001:222</t>
  </si>
  <si>
    <t>Сосновский район, севернее д. Шигаево, кад.74:19:03022001:226</t>
  </si>
  <si>
    <t>Сосновский район, севернее д. Шигаево, кад.74:19:03022001:163</t>
  </si>
  <si>
    <t>Сосновский район, севернее д. Шигаево, кад.74:19:03022001:139</t>
  </si>
  <si>
    <t>Сосновский район, севернее д. Шигаево, кад.74:19:03022001:166</t>
  </si>
  <si>
    <t>Сосновский район, севернее д. Шигаево, кад.74:19:03022001:164</t>
  </si>
  <si>
    <t>Сосновский район, севернее д. Шигаево, 74:19:03022001:133</t>
  </si>
  <si>
    <t>Сосновский район, севернее д. Шигаево, 74:19:03022001:247</t>
  </si>
  <si>
    <t>Сосновский район, севернее д. Шигаево, 74:19:03022001:151</t>
  </si>
  <si>
    <t>Сосновский район, севернее д. Шигаево, 74:19:03022001:153</t>
  </si>
  <si>
    <t>Сосновский район, севернее д. Шигаево, кад.74:19:0000000:210</t>
  </si>
  <si>
    <t>Сосновский район, севернее д. Шигаево, кад.74:19:0000000:250</t>
  </si>
  <si>
    <t>Сосновский район, севернее д. Шигаево, кад.74:19:0000000:234</t>
  </si>
  <si>
    <t>Сосновский район, севернее д. Шигаево, 74:19:03022001:147</t>
  </si>
  <si>
    <t>Сосновский район, севернее д. Шигаево, 74:19:03022001:159</t>
  </si>
  <si>
    <t>Сосновский район, севернее д. Шигаево, 74:19:03022001:165</t>
  </si>
  <si>
    <t>Сосновский район, севернее д. Шигаево, 74:19:03022001:167</t>
  </si>
  <si>
    <t>Сосновский район, севернее д. Шигаево, кад.74:19:0000000:208</t>
  </si>
  <si>
    <t>Сосновский район, севернее д. Шигаево, 74:19:0000000:146</t>
  </si>
  <si>
    <t>Сосновский район, 1,8 км по направлению на северо-восток от ориентира п. Саргазы, 74:19:2001001:573</t>
  </si>
  <si>
    <t>Сосновский район, 1,8 км по направлению на северо-восток от ориентира п. Саргазы, 74:19:2001001:572</t>
  </si>
  <si>
    <t>Сосновский район, 1,8 км по направлению на северо-восток от ориентира п. Саргазы, 74:19:2001001:755</t>
  </si>
  <si>
    <t>Сосновский район, 1,8 км по направлению на северо-восток от ориентира п. Саргазы, 74:19:2001001:750</t>
  </si>
  <si>
    <t>Сосновский район, 1,8 км по направлению на северо-восток от ориентира п. Саргазы, 74:19:2001001:752</t>
  </si>
  <si>
    <t>Сосновский район, 1,8 км по направлению на северо-восток от ориентира п. Саргазы, 74:19:2001001:735</t>
  </si>
  <si>
    <t>Сосновский район, 1,8 км по направлению на северо-восток от ориентира п. Саргазы, 74:19:2001001:756</t>
  </si>
  <si>
    <t>Сосновский район, 1,8 км по направлению на северо-восток от ориентира п. Саргазы, 74:19:2001001:745</t>
  </si>
  <si>
    <t>Сосновский район, 1,8 км по направлению на северо-восток от ориентира п. Саргазы, 74:19:2001001:587</t>
  </si>
  <si>
    <t>Сосновский район, 1,8 км по направлению на северо-восток от ориентира п. Саргазы, 74:19:2001001:760</t>
  </si>
  <si>
    <t>Сосновский район, 1,8 км по направлению на северо-восток от ориентира п. Саргазы, 74:19:2001001:565</t>
  </si>
  <si>
    <t>Сосновский район, 1,8 км по направлению на северо-восток от ориентира п. Саргазы, 74:19:2001001:574</t>
  </si>
  <si>
    <t>Сосновский район, 1,8 км по направлению на северо-восток от ориентира п. Саргазы 74:19:2001001:751, 74:19:2001001:751</t>
  </si>
  <si>
    <t>Сосновский район, 1,8 км по направлению на северо-восток от ориентира п. Саргазы, 74:19:2001001:582</t>
  </si>
  <si>
    <t>Сосновский район, севернее д. Шигаево, 74:19:03022001:131</t>
  </si>
  <si>
    <t>Сосновский район, севернее д. Шигаево, 74:19:03022001:186</t>
  </si>
  <si>
    <t>Сосновский район, севернее д. Шигаево, 74:19:03022001:183</t>
  </si>
  <si>
    <t>Сосновский район, севернее д. Шигаево, 74:19:03022001:170</t>
  </si>
  <si>
    <t>Сосновский район, севернее д. Шигаево, 74:19:03022001:162</t>
  </si>
  <si>
    <t>Сосновский район, севернее д. Шигаево, 74:19:03022001:184</t>
  </si>
  <si>
    <t>Сосновский район, севернее д. Шигаево, 74:19:0302001:154</t>
  </si>
  <si>
    <t>Сосновский район, севернее д. Шигаево, 74:19:03022001:212</t>
  </si>
  <si>
    <t>Сосновский район, севернее д. Шигаево, 74:19:03022001:171</t>
  </si>
  <si>
    <t>Сосновский район, севернее д. Шигаево, 74:19:03022001:169</t>
  </si>
  <si>
    <t>Сосновский район, севернее д. Шигаево, 74:19:03022001:237</t>
  </si>
  <si>
    <t>Сосновский район, севернее д. Шигаево, 74:19:03022001:242</t>
  </si>
  <si>
    <t>Сосновский район, севернее д. Шигаево, 74:19:03022001:213</t>
  </si>
  <si>
    <t>Сосновский район, севернее д. Шигаево, 74:19:03022001:211</t>
  </si>
  <si>
    <t>Сосновский район, севернее д. Шигаево, 74:19:03022001:143</t>
  </si>
  <si>
    <t>Сосновский район, севернее д. Шигаево, 74:19:03022001:155</t>
  </si>
  <si>
    <t>Сосновский район, севернее д. Шигаево, 74:19:03022001:182</t>
  </si>
  <si>
    <t>Сосновский район, севернее д. Шигаево, 74:19:03022001:180</t>
  </si>
  <si>
    <t>Сосновский район, севернее д. Шигаево, 74:19:03022001:150</t>
  </si>
  <si>
    <t>Сосновский район, севернее д. Шигаево, 74:19:03022001:136</t>
  </si>
  <si>
    <t>Сосновский район, севернее д. Шигаево, 74:19:03022001:135</t>
  </si>
  <si>
    <t>Сосновский р-н., ТОО "Смолинское", 400 м на юг от п.Южно-Челябинский прииск, кад.74:19:20:01:002:0025</t>
  </si>
  <si>
    <t>Сосновский район, п.Высокий, ул.Лесная д.6</t>
  </si>
  <si>
    <t>Сосновский район, п.Высокий, ул.Лесная, д.7</t>
  </si>
  <si>
    <t>Сосновский район, п.Высокий, ул.Лесная, д.12</t>
  </si>
  <si>
    <t>Сосновский район, п.Высокий, ул.Лесная, д.14</t>
  </si>
  <si>
    <t>Сосновский район, п.Высокий, ул.Лесная, д.9</t>
  </si>
  <si>
    <t>Сосновский район, п.Высокий, ул.Лесная, д.10</t>
  </si>
  <si>
    <t>Сосновский район, в 900 на северо-восток от д.Малиновка, уч., кад.74:19:1115016:209</t>
  </si>
  <si>
    <t>Сосновский район, примерно 640 м от ориентира на северо-запад, 74:19:150100561157</t>
  </si>
  <si>
    <t>Сосновский район, примерно 640 м от ориентира на северо-запад, 74:19:150100561158</t>
  </si>
  <si>
    <t>Сосновский район, д.Моховички, ул.2, уч.123</t>
  </si>
  <si>
    <t>Сосновский район, д.Этимганова, ул.Береговая, уч.15</t>
  </si>
  <si>
    <t>Сосновский район, п.Рощино, ул.Южная, д.7</t>
  </si>
  <si>
    <t>Сосновский район, д.Осиновка, по г/п 36.2 - о гп-1, уч.810</t>
  </si>
  <si>
    <t>Сосновский район, 1200м на юго-запад от центра п.Томинский, кад.74:19:1801002:476, 74:19:1801002:476</t>
  </si>
  <si>
    <t>Сосновский район, д.Осиновка, уч. 877 по г/п 346.24-О-ГП-1</t>
  </si>
  <si>
    <t>Сосновский район, д.Шимаковка, стр.уч.291</t>
  </si>
  <si>
    <t>Сосновский район, примерно в 1040м от д.Полетаево-2 по направлению на северо-запад, уч.182, кад.74-19-1501005-881, 74:19:1501005:881</t>
  </si>
  <si>
    <t>Сосновский район, на ю-з примерно в 1700м от д.Касарги, кад.74-19-0701003-911, 74:19:0701003:911</t>
  </si>
  <si>
    <t>Сосновский район, примерно в 2,5 км по направлению на северо-восток от ориентира д.Ключи, кад.74-19-0801002-513, 74:19:0801002:513</t>
  </si>
  <si>
    <t>Сосновский район, п.Осиновка, 559,  74:19:1106008:233</t>
  </si>
  <si>
    <t>Сосновский район, севернее д. Шигаево, 74:19:03022001:175</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</si>
  <si>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74:19:1301003:133</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</si>
  <si>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74:19:1301003:143</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</si>
  <si>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74:19:1301003:150</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</si>
  <si>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74:19:1301003:137</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</si>
  <si>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74:19:1301003:129</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</si>
  <si>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74:19:1301003:134</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</si>
  <si>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74:19:1301003:144</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</si>
  <si>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74:19:1301003:141</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</si>
  <si>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74:19:1301003:138</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</si>
  <si>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74:19:1301003:146</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</si>
  <si>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74:19:1301003:147</t>
  </si>
  <si>
    <t>Сосновский район, 0,83км по направлению на юго-запад от ориентира школа с.Кайгородово и 6,30км по направлению на восток от ориентира школа п.Трубный, 74:19:1301003:127</t>
  </si>
  <si>
    <t>Сосновский район, примерно в 1140 м по направлению на юго-восток от ориентира д.Полетаево-2, 74:19:1501002:56</t>
  </si>
  <si>
    <t>Сосновский район, с.Большое Баландино, участок №4 кад № 74:19:0000000:2849., 74:19:0000000:2849</t>
  </si>
  <si>
    <t>Сосновский район, д.Мамаева, уч.27, кад.74:19:1102002:260</t>
  </si>
  <si>
    <t>Сосновский район, в 900 на северо-восток от д.Малиновка, кад.74:19:1115016:206</t>
  </si>
  <si>
    <t>Сосновский р-н, д.Ужевка, кад.74:19:0701005:646</t>
  </si>
  <si>
    <t>Сосновский район, с. Туктубаево, кад.74:19:1402001:122</t>
  </si>
  <si>
    <t>Сосновский район, п.Вавиловец, ул.10, уч.15а , кад.74:19:1202005:1276</t>
  </si>
  <si>
    <t>Сосновский район, юго-западнее д. Таловка, уч. 16, кад.74:19:2001001:885</t>
  </si>
  <si>
    <t>Сосновский район, п.Саргазы, ул. 70 лет Октября, кад.74:19:2001001:0058</t>
  </si>
  <si>
    <t>Сосновский район, п.Новотроицкий, уч.145</t>
  </si>
  <si>
    <t>Сосновский район, п.Вишневогорск, ул.Пушкина, д.9, кв.2</t>
  </si>
  <si>
    <t>Сосновский район, 100м на юго-запад от д.Малиновка, ул.Советская, 14</t>
  </si>
  <si>
    <t>Сосновский район, п.Малая Сосновка, ул.Садовая, 19</t>
  </si>
  <si>
    <t>Сосновский район, п.Малая Сосновка, СК "Животновод", уч.46</t>
  </si>
  <si>
    <t>Сосновский район, д.Моховички, уч.по г/п 27, 28</t>
  </si>
  <si>
    <t>Сосновский район, СНТ "Прогресс", ул.Лесная, уч. 3</t>
  </si>
  <si>
    <t>Сосновский район, с.Долгодеревенское, северный мкр, уч.258</t>
  </si>
  <si>
    <t>Сосновский район, д.Малиновка, микр 4а, ул.Агатовая, уч.21</t>
  </si>
  <si>
    <t>Сосновский район, д.Новое Поле, ул.Кирова, 3-2</t>
  </si>
  <si>
    <t>Сосновский район, с.Архангельское, ул.Лесная, уч.16а</t>
  </si>
  <si>
    <t>Сосновский район, с.Кременкуль, п.Технополис, 14</t>
  </si>
  <si>
    <t>Сосновский район, ориентир д.Ключи, уч.по г/п №64, 74:19:0801002:979, 74:19:0801002:979</t>
  </si>
  <si>
    <t>Сосновский район, д.Малиновка,Колющенко, квартал 23, уч.49</t>
  </si>
  <si>
    <t>Сосновский район, п.Полетаево, ул.Пионерская, уч.64</t>
  </si>
  <si>
    <t>Сосновский район, п.Саргазы, ул.Вишневая, уч.2</t>
  </si>
  <si>
    <t>Сосновский район, д.Казанцево, золотая горка</t>
  </si>
  <si>
    <t>Сосновский район, п.Мирный, уч.27</t>
  </si>
  <si>
    <t>Сосновский район, примерно 2 км по направлению на юг от ориентира д.Новое Поле, кад.74-19-0501001-509, 74:19:0501001:509</t>
  </si>
  <si>
    <t>Сосновский район, д.Новое Поле, уч.15</t>
  </si>
  <si>
    <t>Сосновский район, д.Большое Таскино, уч.501</t>
  </si>
  <si>
    <t>Сосновский район, д.Малиновка,Колющенко, кварта22, уч.233</t>
  </si>
  <si>
    <t>Сосновский район, в 6 км от п.Кисегачинский по направлению на юго-восток, кад.74:19:0701003:723, 74:19:0701003:723</t>
  </si>
  <si>
    <t>Сосновский район, п.Садовый, уч.93</t>
  </si>
  <si>
    <t>Сосновский район, с.Архангельское, ул.Речная, 18</t>
  </si>
  <si>
    <t>Сосновский район, с.Полетаево-1, уч.96</t>
  </si>
  <si>
    <t>Сосновский район, д.Султаева, уч. По г/п 2-25</t>
  </si>
  <si>
    <t>Сосновский район, п.Мирный, уч.7</t>
  </si>
  <si>
    <t>Сосновский район, п.Садовый, юго-западный микрорайон, уч.24</t>
  </si>
  <si>
    <t>Сосновский район, д.Моховички, стр.уч.230</t>
  </si>
  <si>
    <t>Сосновский район, д.Малиновка, ген.план з-да им.Колющенко, кв.6, уч.49а</t>
  </si>
  <si>
    <t>Сосновский район, п.Саккулово, ул.Строительная, 11</t>
  </si>
  <si>
    <t>Сосновский район, д.Малиновка,уч. 44</t>
  </si>
  <si>
    <t>Сосновский район, п.Трубный, ул. Садовая, уч. 11-2а, 74:19:1406015:46</t>
  </si>
  <si>
    <t>Сосновский район, д.Альмеева, мкр. Восточный, уч.45</t>
  </si>
  <si>
    <t>Сосновский район, д.Заварухино, ул.Береговая, уч.3</t>
  </si>
  <si>
    <t>Сосновский район, п.Сакулова, южный мкр, уч.13</t>
  </si>
  <si>
    <t>Сосновский район, с-з д.Казанцево, уч.82</t>
  </si>
  <si>
    <t>Сосновский район, д. Большое Таскино, участок №2, кад. 74:19:0108004:52, 74:19:0108004:52</t>
  </si>
  <si>
    <t>Сосновский район, д.Полетаево-2, уч. Без номера</t>
  </si>
  <si>
    <t>Сосновский район, с.Большое Баландино, северо-западный мкр, уч.21</t>
  </si>
  <si>
    <t>Сосновский район, с.Кременкуль, кад.74:19:1111001:238, 74:19:0309023:12</t>
  </si>
  <si>
    <t>Сосновский район, д. Шигаево, ул. Миасская, кад. 74:19:0309023:12, 74:19:0309023:12</t>
  </si>
  <si>
    <t>Сосновский район, п. Полетаево, уч. 95</t>
  </si>
  <si>
    <t>Сосновский район, д. Алишева, ул. Лесная, уч. 23</t>
  </si>
  <si>
    <t>Сосновский район, д.Ключи,  уч.46</t>
  </si>
  <si>
    <t>Сосновский район, д. Малиновка, ул. Северная, уч. 161</t>
  </si>
  <si>
    <t>Сосновский район, д.Малиновка, ПО "Полет", ул.Березовая, уч.9</t>
  </si>
  <si>
    <t>Сосновский район, п.Рощино, ул.Березовая, уч.46</t>
  </si>
  <si>
    <t>Сосновский район, с.Кременкуль, уч.41в</t>
  </si>
  <si>
    <t>Сосновский район, д.Султаева, ул.Каракаевская, д.14</t>
  </si>
  <si>
    <t>Сосновский район, 280 м на юго-запад от центра д.Новое Поле, кад.74:19:0000000:12908, 74:19:0000000:12908</t>
  </si>
  <si>
    <t>Сосновский район, д.Моховички, ул.Пятая, уч.по г/п 106</t>
  </si>
  <si>
    <t>Сосновский район, д.Малиновка, ул.Спортивная, застройка Полет, уч.263</t>
  </si>
  <si>
    <t>Сосновский район, СНТ Прогресс, ул.Лесная, уч.8</t>
  </si>
  <si>
    <t>Сосновский район, примерно в 1390 м по направлению на ю-в от ориентира п.Полевой, 1090 м по направлению на с-в от д.Вознесенка</t>
  </si>
  <si>
    <t>Сосновский район, д.Малиновка, го г/п завода им.Колющенко,кв.16,участок 176</t>
  </si>
  <si>
    <t>Сосновский район, д.Костыли, ул.Лнина, уч.118</t>
  </si>
  <si>
    <t>Сосновский район, д.Ключи, западный планировочный район, уч.№82</t>
  </si>
  <si>
    <t>Сосновский район, п.Прудный, ул.Южная, д.12</t>
  </si>
  <si>
    <t>Сосновский район, примерно в 135м на север от ориентира д.Казанцево, ул.Береговая, д.2</t>
  </si>
  <si>
    <t>Сосновский район, п.Трубный,уч.37</t>
  </si>
  <si>
    <t>Сосновский район, с.Туктубаево, уч.№98</t>
  </si>
  <si>
    <t>Сосновский район, п.Прудный, ул.Красная горка, кад. 74:1960807001:382, 74:1960807001:382</t>
  </si>
  <si>
    <t>Сосновский район, п.Прудный, ул.Красная горка, кад. 74:1960807001:384, 74:1960807001:384</t>
  </si>
  <si>
    <t>Сосновский район, п.Высокий, ул.Школьная, уч.б/н, кад.74:19:1601007:77, 74:19:1601007:77</t>
  </si>
  <si>
    <t>Сосновский район, д.Малиновка, уч.180 по г/п з-да "Колющенко", кад.74:19:1115014:218, 74:19:1115014:218</t>
  </si>
  <si>
    <t>Сосновский район, п.Саккулово, ул.Садовая,уч.74</t>
  </si>
  <si>
    <t>Сосновский район, п.Прудный, 570м нв с-в, кад. 74:19:0000000:14358, 74:19:0000000:14358</t>
  </si>
  <si>
    <t>Сосновский район, п.Прудный, 570м нв с-в, кад. 74:19:0000000:14225, 74:19:0000000:14225</t>
  </si>
  <si>
    <t>Сосновский район, д.Ключи, кв.Родники, уч.68</t>
  </si>
  <si>
    <t>Сосновский район, с.Долгодеревенское, ул.Западная,уч.17</t>
  </si>
  <si>
    <t>Сосновский район, ИЖЗ Вавиловец-2, ул.5-я, уч.63, кад. 74:19:1202005:387, 74:19:1202005:387</t>
  </si>
  <si>
    <t>Сосновский район, д.Большое Таскино, кад.74:19:0108010:115, 74:19:0108010:115</t>
  </si>
  <si>
    <t>Сосновский район, с.Саргазы, уч.18</t>
  </si>
  <si>
    <t>Сосновский район, д.Трифоново, 74:19:1302002:23</t>
  </si>
  <si>
    <t>Сосновский район, 1140 м на восток от ориентира д. Ключи и 5100 на юго-запад от д. Бухарино кад № 74:19:0801002:1021, 74:19:0801002:1021</t>
  </si>
  <si>
    <t>Сосновский район, п.Солнечный, кад.74:19:0408005:233, 74:19:0408005:233</t>
  </si>
  <si>
    <t>Сосновский район, п.Красное Поле, уч.563</t>
  </si>
  <si>
    <t>Сосновский район, п.Северный, уч.б/н, кад.74:19:1205001:183, 74:19:1205001:183</t>
  </si>
  <si>
    <t>Сосновский район, д.Малиновка, кад.74:19:1115016:0066, 74:19:1115016:0066</t>
  </si>
  <si>
    <t>Сосновский район, п.Рощино, ул.Южноуральская, д.26</t>
  </si>
  <si>
    <t>Сосновский район, с.Вознесенка, ул.Большая, 47а</t>
  </si>
  <si>
    <t>Сосновский район, д.Моховички, уч.233</t>
  </si>
  <si>
    <t>Сосновский район, д.Моховички, ул.2-я, уч.125</t>
  </si>
  <si>
    <t>Сосновский район, п.Прудный ,уч.718, 74:19:0803002:557</t>
  </si>
  <si>
    <t>Сосновский район, с.Большое Баландино, с-з мкр, уч.72</t>
  </si>
  <si>
    <t>Сосновский район, с.Долгодеревенское, ул.Солнечная, уч.б/н, кад.74:19:0302001:513, 74:19:0302001:513</t>
  </si>
  <si>
    <t>Сосновский район, примерно в 1110 по направлению на северо-восток от ориент.с.Вознесенка, примерно в 1390м по направлению на юго-восток от ориентира п.Полевой, кад.74:19:2101002:303, 74:19:2101002:303</t>
  </si>
  <si>
    <t>Сосновский район, АО Кузнецкое, ориентир поле №2 2-го кормого севооборота, кад. 74:02:0811001:1471</t>
  </si>
  <si>
    <t>Сосновский район, д.Казанцево, ул.Береговая, д.53а</t>
  </si>
  <si>
    <t>Сосновский район, д.Малиновка, ж.з. Колющенко, квартал 25, уч.267а</t>
  </si>
  <si>
    <t>Сосновский район, п.Саккулово, ул.Садовая, уч.31</t>
  </si>
  <si>
    <t>Сосновский район, д.Малиновка, стр.10 по гепплану "Уралтерра"</t>
  </si>
  <si>
    <t>Сосновский район, д.Альмеева, мкр. Восточный, уч.79</t>
  </si>
  <si>
    <t>Сосновский район, д.Малиновка, кв.2, уч.9</t>
  </si>
  <si>
    <t>Сосновский район, п.Саргазы, северо-восточный микрорайон уч.58</t>
  </si>
  <si>
    <t>Сосновский район, п.Красное Поле, пер.Строительный, уч.1</t>
  </si>
  <si>
    <t>Сосновский район, д.Осиновка, по г.п. СИЖ, кад.74-19-1106008-1239, 74:19:1106008:1239</t>
  </si>
  <si>
    <t>Сосновский район, п.Северный, 200 м на восток от дома №6 по ул.Гагарина, кад. 74:19:1205003:223, 74:19:1205003:223</t>
  </si>
  <si>
    <t>Сосновский район, д.Мамаева, Северный мкр., уч.102</t>
  </si>
  <si>
    <t>Сосновский район, п.Смолино, ж/д ст.пер.Лесной, 12</t>
  </si>
  <si>
    <t>Сосновский район, примерно в 2,70 по направлению на восток от ориентира электроподстанция с.Б.Харлуши, уч.38-3, кад.74:19:1101002:341, 74:19:1101002:341</t>
  </si>
  <si>
    <t>Сосновский район, с.Вознесенка, ул.Березовая роща, уч.43</t>
  </si>
  <si>
    <t>Сосновский район, п.Рощино, уч.622, 3 очередь, кад.74-19-0601002-1476, 74:19:0601002:1476</t>
  </si>
  <si>
    <t>Сосновский район, п.Красное Поле, ул.Лесопаркова, 3</t>
  </si>
  <si>
    <t>Сосновский район, д.Долгодеревенское, ул.Российская, уч.304</t>
  </si>
  <si>
    <t>Сосновский район, д.Моховички, уч.№234</t>
  </si>
  <si>
    <t>Сосновский район, п.Рощино, 4 очередь, уч.143</t>
  </si>
  <si>
    <t>Сосновский район, ПО КС Прогресс, ул.Южная, уч.53</t>
  </si>
  <si>
    <t>Сосновский район, 22 км а/д Челябинск- Екатеринбург, кад.74:19:0000000:10940, 74:19:0000000:10940</t>
  </si>
  <si>
    <t>Сосновский район, п.Томино, ж/д разъезд, ул.Левая, 53 м на северо-запад от дома 1б</t>
  </si>
  <si>
    <t>Сосновский район, п. Рощино, 5 очередь, уч. 75, кад. 74:19:0601002:711, 74:19:0601002:711</t>
  </si>
  <si>
    <t>Сосновский район, примерно 0,9 км от центра п.Саргазы по направлению на юго-запад, кад.74-19-2001002-625,  74:19:2001002:625</t>
  </si>
  <si>
    <t>Сосновский район, п.Саргазы, ул.Тополиная, линия 1, уч.25,26</t>
  </si>
  <si>
    <t>Сосновский район, п.Вавиловец-2, кад.74-19-1202005-1515,  74:19:1202005:1515</t>
  </si>
  <si>
    <t>Сосновский район, п.Трубный, уч.789</t>
  </si>
  <si>
    <t>Сосновский район, д. Шигаево, ул. Миасская, уч. 11</t>
  </si>
  <si>
    <t>Сосновский район, с. Вознесенка, уч. 21, кад. 74:19:2101002:647, 74:19:2101002:647</t>
  </si>
  <si>
    <t>Сосновский район, с. Вознесенка, уч. 10, кад. 74:19:2101002:713, 74:19:2101002:713</t>
  </si>
  <si>
    <t>Сосновский район, с.Вознесенка, ул.Березовая Роща, уч.21</t>
  </si>
  <si>
    <t>Сосновский район, п.Есаульский, ул.Октябрьская, д.59</t>
  </si>
  <si>
    <t>Сосновский район, п.Рощино, 4 очередь, по г-п уч.108</t>
  </si>
  <si>
    <t>Сосновский район, 1140 м на восток от ориентира д. Ключи и 5100 на юго-запад от д. Бухарино кад № 74:19:0801002:1026, 74:19:0801002:1026</t>
  </si>
  <si>
    <t>Сосновский район, с.Кременкуль, ул.Набережная, уч.35а</t>
  </si>
  <si>
    <t>Сосновский район, ПО КС Прогресс, ул.Южная, уч.169</t>
  </si>
  <si>
    <t>Сосновский район, примерно в 3,13 км по направлению на юго-восток от центра д.Ключи и 2,92 км по направлению на восток от электроподстанции с.Б.Харлуши, кв.1, уч.12, кад.74-19-1101002-2043,  74:19:1101002:2043</t>
  </si>
  <si>
    <t>Сосновский район, д.Осиновка, №695, кад.74-19-1106008-406, 74:19:1106008:406</t>
  </si>
  <si>
    <t>Сосновский район, п.Солнечный, ул.Гагарина, уч.б/н, кад.74-19-000000-2135, 74:19:0000000:2134</t>
  </si>
  <si>
    <t>Сосновский район, д.Моховички, стр. уч.135</t>
  </si>
  <si>
    <t>Сосновский район, п.Трубный, уч.129</t>
  </si>
  <si>
    <t>Сосновский район, п.Трубный, уч.360</t>
  </si>
  <si>
    <t>Сосновский район, п.Полетаево, ул.Мира, 20-б</t>
  </si>
  <si>
    <t>Сосновский район, с.Долгодеревенское, п.Геологов, уч.12</t>
  </si>
  <si>
    <t>Сосновский район, с.Кременкуль, п.Технополис, уч.5, кад. 74:19:1201002:307, 74:19:1201002:307</t>
  </si>
  <si>
    <t>Сосновский район, д.Ключи, уч. 42а,  74:19:0801002:1036</t>
  </si>
  <si>
    <t>Сосновский район, с.Большое Баландино, пер.Известковый, кад.74-19-0307011-98, 74:19:0307011:98</t>
  </si>
  <si>
    <t>Сосновский район, ДНТ "Курчатовец-2", Первая Поляна, уч.54</t>
  </si>
  <si>
    <t>Сосновский район, п.Рощино, 4 очередь, уч.133</t>
  </si>
  <si>
    <t>Сосновский район, д.Мамаева, восточный микрорайон, уч.№30</t>
  </si>
  <si>
    <t>Сосновский район, п.Южно-Челябинский прииск, ул.Береговая, д.40</t>
  </si>
  <si>
    <t>Сосновский район, д.Альмеева, мкр. Восточный, уч.49</t>
  </si>
  <si>
    <t>Сосновский район, д.Малиновка, ул.Березовая, ПО "Полет", уч.184</t>
  </si>
  <si>
    <t>Сосновский район, д. Алишева, уч. 16-9, кад. 74:19:1405003:0003, 74:19:1405003:0003</t>
  </si>
  <si>
    <t>Сосновский район, с.Туктубаево, уч.120</t>
  </si>
  <si>
    <t>Сосновский район, д.Новое Поле, ул.Комарова, д.3. кв.3</t>
  </si>
  <si>
    <t>Сосновский район, д.Осиновка, стр.уч.589 кад.74:19:1106008:850, 74:19:1106008:850</t>
  </si>
  <si>
    <t>Сосновский район, п.Малая Сосновка, СК "Животновод",кад.74:19:2005004:143, 74:19:2005004:143</t>
  </si>
  <si>
    <t>Сосновский район, д. Малиновка, жилая застройка "Полет", ул. Солнечная, д. 56, кад. 74:19:1115015:315, 74:19:1115015:315</t>
  </si>
  <si>
    <t>Сосновский район, д.Малиновка, ул.Солнечная, участок 44 по генплану ПО "Полет"</t>
  </si>
  <si>
    <t>Сосновский район, д. Осиновка, участок №759, кад. 74:19:1106008:0008, 74:19:1106008:0008</t>
  </si>
  <si>
    <t>Сосновский район, примерно 600м от ориентира по направлению на с-в, кад.74-19-0802003-264, 74:19:0802003:264</t>
  </si>
  <si>
    <t>Сосновский район, 2 км восточнее п.Рощино, ул.9, уч.25</t>
  </si>
  <si>
    <t>Сосновский район, п. Вавиловец-2, уч. 7,9,11, кад. 74:19:1202005:60, 74:19:1202005:60</t>
  </si>
  <si>
    <t>Сосновский район, п.Новотроицкий, участок №179,кад.74:19:1504001:156, 74:19:1504001:156</t>
  </si>
  <si>
    <t>Сосновский район, п.Смолино, ж/д ст.,ул.Уфимская, д.41.</t>
  </si>
  <si>
    <t>Сосновский район, п.Мирный, уч.409, 74:19:0707023:165</t>
  </si>
  <si>
    <t>Сосновский район, п.Мирный, уч.310</t>
  </si>
  <si>
    <t>Сосновский район, д.Моховички, уч.150, 74:19:0000000:10947</t>
  </si>
  <si>
    <t>Сосновский район, п.Мирный, уч.23, 74:19:0702003:326</t>
  </si>
  <si>
    <t>Сосновский район, СНТ Прогресс, ул.Северная ,уч.125</t>
  </si>
  <si>
    <t>Сосновский район, д.Осиновка, кад.74-19-1106003-1902, 74:19:1106003:1902</t>
  </si>
  <si>
    <t>Сосновский район, п.Мирый, ул.Клубная, д.7</t>
  </si>
  <si>
    <t>Сосновский район, п.Трубный, уч.753</t>
  </si>
  <si>
    <t>Сосновский район, с.Большое Баландино, северо-западный мкр, уч 4</t>
  </si>
  <si>
    <t>Сосновский район, д. Малиновка, микрорайон №2б, переулок Жасминовый-2, д. 9, кад. 74:19:1107001:3314, 74:19:1107001:3314</t>
  </si>
  <si>
    <t>Сосновский район, в 138 м от участка №7, по линии 14 по направлению на северо-запад п.Саргазы, кад.74-19-2007012-134, 74:19:2007012:134</t>
  </si>
  <si>
    <t>Сосновский район, примерно в 1230м на северо-восток от  центра д.Ключи, примерно в 4400м по направлению на юго-запад от  д.Бухарино, 74:19:0801002:436</t>
  </si>
  <si>
    <t>Сосновский район, с.Кайгородово, пер.Школьный, участок №1а, кад.74:19:1303024:47, 74:19:1303024:47</t>
  </si>
  <si>
    <t>Сосновский район, д.Ключи, уч. 52, 74:19:0801002:76</t>
  </si>
  <si>
    <t>Сосновский район, д.Заварухино, ул.Береговая, уч.32</t>
  </si>
  <si>
    <t>Сосновский район, с.Вознесенка, ул.Солнечная, кад.74-19-2105010-13, 74:19:2105010:13</t>
  </si>
  <si>
    <t>Сосновский район, п.Рощино, очередь 4, уч.197</t>
  </si>
  <si>
    <t>Сосновский район, д.Ключи, кад.74-19-0801001-334, 74:19:0801001:334</t>
  </si>
  <si>
    <t>Сосновский район, п.Трубный. Уч.414а</t>
  </si>
  <si>
    <t>Сосновский район, примрно в 700м от п.Трубный по направлению на юг, кад.74-19-1404001-544, 74:19:1404001:544</t>
  </si>
  <si>
    <t>Сосновский район, д.Новое Поле, ул.Луговая, д.4</t>
  </si>
  <si>
    <t>Сосновский район, п.Новотроицкий, уч.291</t>
  </si>
  <si>
    <t>Сосновский район, д. Камышевка, ул.Уральская, д.3</t>
  </si>
  <si>
    <t>Сосновский район, д.Мамаева, ул.Солнечная, д.4а</t>
  </si>
  <si>
    <t>Сосновский район, ж.з.Вавиловец-2, ул.Южная, уч.203</t>
  </si>
  <si>
    <t>Сосновский район, д.Моховички, уч.79</t>
  </si>
  <si>
    <t>Сосновский район, д.Костыли, ул.Ленина, д.68</t>
  </si>
  <si>
    <t>Сосновский район, п.Рощино 4, очередь уч.128, кад.74-19-0601002-0442, 74:19:0601002:0442</t>
  </si>
  <si>
    <t>Сосновский район, п.Солнечный, ул.Набережная, 120м на с-з от дома №35</t>
  </si>
  <si>
    <t>Сосновский район, д.Осиновка, по г.п. ЗАО СИЖ, кад.74-19-1106008-1242, 74:19:1106008:1242</t>
  </si>
  <si>
    <t>Сосновский район, примерно в 2,5 км от центра д. Моховички по направлению на запад,, 74:19:0803002:860</t>
  </si>
  <si>
    <t>Сосновский район, п.Садовый, стр.участок, 105</t>
  </si>
  <si>
    <t>Сосновский район, с.Кайгородово, поз.32. кад.74-19-0000000-14866, 74:19:0000000:14866</t>
  </si>
  <si>
    <t>Сосновский район, д.Малиновка, ж/з УралТерра, стр.уч.78</t>
  </si>
  <si>
    <t>Сосновский район, д.Осиновка, участок 730, по г/п 36.2.-О ГП-1</t>
  </si>
  <si>
    <t>Сосновский район, д.Мадиак, уч.123</t>
  </si>
  <si>
    <t>Сосновский район, п.Полетаево, ул.Молодежная, 80</t>
  </si>
  <si>
    <t>Сосновский район, д.Малиновка, уч.190</t>
  </si>
  <si>
    <t>Сосновский район, ориентир д.Ключи, уч.по г/п №64</t>
  </si>
  <si>
    <t>Сосновский район, п.Саккулово, ул.Строительная, 13</t>
  </si>
  <si>
    <t>Сосновский район, д.Малиновка, ж/з УралТерра, ул.Тихая, д.4</t>
  </si>
  <si>
    <t>Сосновский район, п. Есаульский, ул. Живая защита, д, 6А, кад. 74:19:0706039:82, 74:19:0706039:82</t>
  </si>
  <si>
    <t>Сосновский район, п.Малая Сосновка, ул.Березовая, уч.13ж, кад.74-19-2005004-278, 74:19:2005004:278</t>
  </si>
  <si>
    <t>Сосновский район, д. Осиновка, уч. по г/п СИЖ № 1140, кад. 74:19:1106008:473, 74:19:1106008:473</t>
  </si>
  <si>
    <t>Сосновский район, д.Малиновка, 74:19:1107001:1634</t>
  </si>
  <si>
    <t>Сосновский район, с.Туктубаево, уч.№85</t>
  </si>
  <si>
    <t>Сосновский район, п.Томино, ж/д разъезд, квартал 2-й очереди, уч.22</t>
  </si>
  <si>
    <t>Сосновский район, примерно в 1 км от ориентира д.Полетаево-2 по направлению на с-з, 74:19:1501005:1127</t>
  </si>
  <si>
    <t>Сосновский район, с.Вознесенка, ул.Березовая Роща, уч.15</t>
  </si>
  <si>
    <t>Сосновский район, д.Малиновка, ул.Солнечная, уч.51, по ген.плану ПОЛЕТ</t>
  </si>
  <si>
    <t>Сосновский район, с.Вознесенко, ул.Почтовая, уч.31</t>
  </si>
  <si>
    <t>Сосновский район, п.Вавиловец, 10 улица, уч.15а</t>
  </si>
  <si>
    <t>Сосновский район, п.Теченский, ул.Солнечная, 1а</t>
  </si>
  <si>
    <t>Сосновский район, д.Султаева, уч.9-29</t>
  </si>
  <si>
    <t>Сосновский район, д.Султаева, уч.1-93</t>
  </si>
  <si>
    <t>Сосновский район, п.Саккулово, уч.118</t>
  </si>
  <si>
    <t>Сосновский район, с. Полетаево, пер. Лесной, уч.г/п №35, 74:19:1507003:32</t>
  </si>
  <si>
    <t>Сосновский район, д.Ключи, ул.Дорожная, д.1</t>
  </si>
  <si>
    <t>Сосновский район, примерно в1,38 км от ориентира контора в д.Малиновка по направлению на восток, 74:19:1107001:1641</t>
  </si>
  <si>
    <t>Сосновский район, примерно в 1230 м на северо-восток д.Ключи, 74:19:0801002:435</t>
  </si>
  <si>
    <t>Сосновский район, п.Малиновка, ул.Березовая, уч.№178, по генплану ПО "Полет", 74:19:1115015:250</t>
  </si>
  <si>
    <t>Сосновский район д.Малиновка, ПО "Полет", ул.Спортивная, участок 239. , кад.74:19:1115015:131</t>
  </si>
  <si>
    <t>Сосновский район, д.Шимаковка, стр.уч.273</t>
  </si>
  <si>
    <t>Сосновский район, примерно в 500м по направлению на юго-восток от ориентира восточная окраина д.Полетаево-2, 74:19:1501002:467</t>
  </si>
  <si>
    <t>Сосновский район, д.Шимаковка, срт.уч.909</t>
  </si>
  <si>
    <t>Сосновский район, в 1740 м по направлению на восток от ориентира д.Ключи и 5100м по направлению на юго-запад от ориентира д.Бухарино, 74:19:0801002:1331</t>
  </si>
  <si>
    <t>Сосновский район, д.Ключи, участок б/н. , кад.74:19:0801002:132</t>
  </si>
  <si>
    <t>Сосновский район, д.Осиновка, по г.п. СИЖ, 74:19:1106008:1047</t>
  </si>
  <si>
    <t>Сосновский район, п.Томинский, восточная часть, уч.213</t>
  </si>
  <si>
    <t>Сосновский район, п.Томинский, восточная часть, уч.38</t>
  </si>
  <si>
    <t>Сосновский район, возле с.Туктубаево, уч.№99, юго-западная окраина, 74:19:1402001:223</t>
  </si>
  <si>
    <t>Сосновский район, п.Саргазы, северо-восточный микрорайон уч.33</t>
  </si>
  <si>
    <t>Сосновский район, возле с. Туктубаево, уч. №153, юго-западная окраина , 74:19:1402001:196</t>
  </si>
  <si>
    <t>Сосновский район, д.Осиновка, по гп ЗАО СПФ СИЖ, 74:19:1106003:1852</t>
  </si>
  <si>
    <t>Сосновский район, д.Осиновка, СИЖ, 74:19:1106003:1951</t>
  </si>
  <si>
    <t>Сосновский район, п.Томинский, ул.Новоселов, уч. б/н, 74:19:1803014:45</t>
  </si>
  <si>
    <t>Сосновский район, д.Малиновка, ж.з.Уралтерра, стр.уч.51</t>
  </si>
  <si>
    <t>Сосновский район, д.Ключи, Западный планировочный район, 74:19:0801001:284</t>
  </si>
  <si>
    <t>Сосновский район, примерно в 1140м по направлению на восток от ориентира д.Ключи и 5100м по направлению на юго-запад от ориентира д.Бухарино, 74:19:0801002:986</t>
  </si>
  <si>
    <t>Сосновский район, с.Аргаяш, ул.Дружбы, д.65а</t>
  </si>
  <si>
    <t>Сосновский район, ПО КС Прогресс, уч.48</t>
  </si>
  <si>
    <t>Сосновский район, д.Султаева, уч.1-87</t>
  </si>
  <si>
    <t>Сосновский район, примрно 1100м на юго-восток от центра поселка Мирный, кад.74-19-702003-81, 74:19:0702003:81</t>
  </si>
  <si>
    <t>Сосновский район, д.Алишево, уч.№87, юго-восточная окраина</t>
  </si>
  <si>
    <t>Сосновский район, д.Осиновка, уч. По ген.плану СИЖ, д.681</t>
  </si>
  <si>
    <t>Сосновский район, п.Трубный, уч.865,кад.74:19:1403002:622, 74:19:1403002:622</t>
  </si>
  <si>
    <t>Сосновский район, д.Трифоново, западная окраина, уч. 1, кад. 74:19:0000000:1703, 74:19:0000000:1703</t>
  </si>
  <si>
    <t>Сосновский район, с.Кременкуль, ул.Новосовхозная, д.20, кв.2</t>
  </si>
  <si>
    <t>Сосновский район, с.Большое Харлуши, ул.8 Марта, д.10А</t>
  </si>
  <si>
    <t>Сосновский район, с.Кременкуль, ул.1мая, д.17</t>
  </si>
  <si>
    <t>Сосновский район, д.Малиновка, ул.Лесная, д.1</t>
  </si>
  <si>
    <t>Сосновский район, п.Прудный, южная окраина, уч.№722</t>
  </si>
  <si>
    <t>Сосновский район, д. Алишева, ул. Береговая, д.9</t>
  </si>
  <si>
    <t>Сосновский район, д.Этимганова, ул.Береговая, уч.18</t>
  </si>
  <si>
    <t>Сосновский район, п.Садовый, ул.Трактовая, уч.6а</t>
  </si>
  <si>
    <t>Сосновский район, д.Моховички, стр.уч.46</t>
  </si>
  <si>
    <t>Сосновский район, д.Осиновка, 777</t>
  </si>
  <si>
    <t>Сосновский район, п.Есаульский, ул.Кирзавод, уч.б/н, кад.74-19-0706040-18, 74:19:0706040:18</t>
  </si>
  <si>
    <t>Сосновский район, п.Северный, уч. б/н, кад.74-19-0000000-10412, 74:19:0000000:10412</t>
  </si>
  <si>
    <t>Сосновский район, примерно в 2км по направлению на юг от ориентира д.Новое Поле расположенного за пределами участками участка, кад.74-19-0501001-510, 74:19:0501001:510</t>
  </si>
  <si>
    <t>Сосновский район, п.Томинский, восточная часть, уч.31</t>
  </si>
  <si>
    <t>Сосновский район, с.Долгодеревенское, ул.Энергетиков, уч.9</t>
  </si>
  <si>
    <t>Сосновский район, п.Трубный, уч. По г/п №198</t>
  </si>
  <si>
    <t>Сосновский район, с.Чипышево, ул.Мостовая, д.10</t>
  </si>
  <si>
    <t>Сосновский район, д.Моховички, позиция №55, кад.74-19-0803004-257, 74:19:0803004:257</t>
  </si>
  <si>
    <t>Сосновский район, с.Архангельское, стр.уч.53</t>
  </si>
  <si>
    <t>Сосновский район, п.Садовый, ул.Первомайская, 39</t>
  </si>
  <si>
    <t>Сосновский район, д.Ключи, ул.Дорожная, д.3</t>
  </si>
  <si>
    <t>Сосновский район, юго-восточная часть п.Садовый, 74:19:0000000:10696</t>
  </si>
  <si>
    <t>Сосновский район, п.Малая Сосновка, ул.Садовая, зем.уч.55</t>
  </si>
  <si>
    <t>Сосновский район, с.Кременкуль, ул.Почтовая, уч.б/н, 74:19:61111038:39</t>
  </si>
  <si>
    <t>Сосновский район, д.Осиновка, по г.н. ЗАО СПФ СИЖ, 74:19:1106008:1067</t>
  </si>
  <si>
    <t>Сосновский район, СНТ Прогресс, ул.Неплановая, 230</t>
  </si>
  <si>
    <t>Сосновский район, крестьянское хозяйство Набокина Е.Н., примерно в 1,93 км от с.Кайгродово по направлению на юго-запад, 74:19:1301003:406</t>
  </si>
  <si>
    <t>Сосновский район, возле п.Трубный, уч.427, юго-западная окраина, 74:19:1404001:369</t>
  </si>
  <si>
    <t>Сосновский район, п.Рощино, уч.173, 74:19:0601002:821</t>
  </si>
  <si>
    <t>Сосновский район, примерно в 50м по направлению на восток от п.Красное Поле, ул.Центральная, д.24, 74:19:0806012:56</t>
  </si>
  <si>
    <t>Сосновский район, п.Садовый, юго-западный микрорайон, уч.27</t>
  </si>
  <si>
    <t>Сосновский район, п.Томинский, восточная часть, уч.27, 74:19:1801003:261</t>
  </si>
  <si>
    <t>Сосновский район, п.Мирный, ул.Лесная, уч1</t>
  </si>
  <si>
    <t>Сосновский район, д.Осиновка, д.714</t>
  </si>
  <si>
    <t>Сосновский район, д.Моховички, ул.Лесная, 74:19:0901001:225</t>
  </si>
  <si>
    <t>Сосновский район, д.Ключи, западный планировачный, уч.24, 74:19:0801002:1054</t>
  </si>
  <si>
    <t>Сосновский район, д.Заварухино, ул.Береговая, уч.7</t>
  </si>
  <si>
    <t>Сосновский район, д.Моховички, уч.203</t>
  </si>
  <si>
    <t>Сосновский район, возле д.Алишево, уч.67, юго-восточная окраина, 74:19:1401001:440</t>
  </si>
  <si>
    <t>Сосновский район, д.Ключевка, пер.Солнечный, уч.20а, 74:19:0311003:65</t>
  </si>
  <si>
    <t>Сосновский район, с.Вознесенка, ул.Новая, уч.28</t>
  </si>
  <si>
    <t>Сосновский район, д.Ключи, кв. Родники, уч.70, 74:19:0801002:863</t>
  </si>
  <si>
    <t>Сосновский район, п.Рощино 4, очередь уч.69, 74:19:0601002:504</t>
  </si>
  <si>
    <t>Сосновский район, с.Архангельское,примерно в 300м от с.Архангельское по направлению на север, 74:19:1701002:10</t>
  </si>
  <si>
    <t>Сосновский район, примерно в 300м от центра д. Султаева по направлению на юг, 74:19:0107006:76</t>
  </si>
  <si>
    <t>Сосновский район, п.Смолино, ж/д станция, уч.785, 74:19:2001001:1289</t>
  </si>
  <si>
    <t>Сосновский район, п. Трубный, уч. 392</t>
  </si>
  <si>
    <t>Сосновский район, п.Малая Сосновка, 74:19:2005001:29</t>
  </si>
  <si>
    <t>Сосновский район, 1,91 км по направлению на восток от центра д.Малиновка и 4,2 км на юго-восток от центра п.Северный, 74:19:1107001:1401</t>
  </si>
  <si>
    <t>Сосновский район, п.Есаульский, ул.Лесная, рядом с домом №5, 74:19:0701005:713</t>
  </si>
  <si>
    <t>Сосновский район, п.Полетаево, ул.Солнечная, д.4</t>
  </si>
  <si>
    <t>Сосновский район, с.Туктубаево, уч.180</t>
  </si>
  <si>
    <t>Сосновский район, п. Трубный, уч. 149</t>
  </si>
  <si>
    <t>Сосновский район, д.Ключевка, примерно в 280м по направлению на северо-восток от центра деревни , 74:19:0311002:129</t>
  </si>
  <si>
    <t>Сосновский район, д. Осиновка, уч.б/н, 74:19:1106008:1019</t>
  </si>
  <si>
    <t>Сосновский район, п.Трубный, ул.Школьная, уч.№3</t>
  </si>
  <si>
    <t>Сосновский район, возле д.Алишево, уч.62, юго-восточная окраина, 74:19:1401001:463</t>
  </si>
  <si>
    <t>Сосновский район, с.Кайгородово, уч. б/н, 74:19:1303014:45</t>
  </si>
  <si>
    <t>Сосновский район, п.Прудный, уч.№725, 74:19:0803002:502</t>
  </si>
  <si>
    <t>Сосновский район, п.Есаульский, ул.Заготзерно, 84</t>
  </si>
  <si>
    <t>Сосновский район, п.Трубный, ул.Верхняя, уч.б/н, 74:19:1406009:62</t>
  </si>
  <si>
    <t>Сосновский район, п.Полетаево, ул.Пионерская, уч.178</t>
  </si>
  <si>
    <t>Сосновский район, 600м на юго-запад от центра д.Трифоново, 74:19:1301001:185</t>
  </si>
  <si>
    <t>Сосновский район, п.Садовй, ул.Лесная, уч.16б</t>
  </si>
  <si>
    <t>Сосновский район, д.Бухарино, ул.Российкая, д.3</t>
  </si>
  <si>
    <t>Сосновский район, д.Осиновка, уч. б/н, 74:19:1106008:1262</t>
  </si>
  <si>
    <t>Сосновский район, с.Кайгородово, ул.Школьная, уч.22/1</t>
  </si>
  <si>
    <t>Сосновский район, п.Есаульский, ул.Ленина, 74:19:0000000:2716</t>
  </si>
  <si>
    <t>Сосновский район, п.Мирный, уч.262</t>
  </si>
  <si>
    <t>Сосновский район, с.Кременкуль, ул.Лесная, уч.6А</t>
  </si>
  <si>
    <t>Сосновский район, п.Рощино, очередь 5, уч.81, 74:19:0601002:1552</t>
  </si>
  <si>
    <t>Сосновский район, п.Рощино, 5 очередь, уч. По ген.плану №123</t>
  </si>
  <si>
    <t>Сосновский район, п.Полянный, уч.17</t>
  </si>
  <si>
    <t>Сосновский район, д.Султаева, уч.9-37</t>
  </si>
  <si>
    <t>Сосновский район, п.Мирный, уч.№235</t>
  </si>
  <si>
    <t>Сосновский район, п.Моховички, уч. №88</t>
  </si>
  <si>
    <t>Сосновский район, д.Осиновка, СИЖ, 74:19:0000000:14613</t>
  </si>
  <si>
    <t>Сосновский район, участок находится примерно в 580м от ориентира п.Саккулово по направлению на север, 74:19:0106009:44</t>
  </si>
  <si>
    <t>Сосновский район, д.Шимаковка, уч.б/н, 74:19:0111004:56</t>
  </si>
  <si>
    <t>Сосновский район, с.Долгодеревенское, ул.Строителей, д.16</t>
  </si>
  <si>
    <t>Сосновский район, с.Кайгородово, ул.Лесная, д.14а</t>
  </si>
  <si>
    <t>Сосновский район, п.Северный, уч. б/н, 74:19:1202004:74</t>
  </si>
  <si>
    <t>Сосновский район, севернее д.Шигаево, 74:19:0000000:14349</t>
  </si>
  <si>
    <t>Сосновский район, п.Трубный, северная окраина, уч.101, 74:19:1403002:110</t>
  </si>
  <si>
    <t>Сосновский район, п.Солнечный, 74:19:04080005:115</t>
  </si>
  <si>
    <t>Сосновский район, д.Шимаковка, стр.уч.№352, 74:19:0105002:532</t>
  </si>
  <si>
    <t>Сосновский район, с.Архангельское, ул.Набережная, 1г</t>
  </si>
  <si>
    <t>Сосновский район, п. Трубный, уч. 591</t>
  </si>
  <si>
    <t>Сосновский район, д.Моховички, по г.п. уч.№11, 74:19:0901003:46</t>
  </si>
  <si>
    <t>Сосновский район, 1,91 км по направлению на восток от центра д.Малиновка и 4,2 км на юго-восток от центра п.Северный, 74:19:1107001:1846</t>
  </si>
  <si>
    <t>Сосновский район, с.Полетаево-1, уч.168</t>
  </si>
  <si>
    <t>Сосновский район, п.Медиак, уч.1</t>
  </si>
  <si>
    <t>Сосновский район, д.Осиновка, по г.п. ЗАО СПФ СИЖ, 74:19:1106003:1846</t>
  </si>
  <si>
    <t>Сосновский район, с.Чипышево, уч.113</t>
  </si>
  <si>
    <t>Сосновский район, с.Долгодеревенское, ул.Крестьянская, д.№1, кв.1</t>
  </si>
  <si>
    <t>Сосновский район, п.Есаульский, ул.Октябрьская, д.77</t>
  </si>
  <si>
    <t>Сосновский район, примерно в 5,3 км от д.Медиак, по направлению на юго-восток, 74:19:0801001:513</t>
  </si>
  <si>
    <t>Сосновский район, примерно в 1,8 км от ориентира - контора в д.Малиновка по направлению на восток, 74:19:1107001:1334</t>
  </si>
  <si>
    <t>Сосновский район, на расстоянии 1,540 км от п.Трубный, 74:19:1404001:510</t>
  </si>
  <si>
    <t>Сосновский район, с.Кременкуль, ул.Новосовхозная, уч.1в</t>
  </si>
  <si>
    <t>Сосновский район, с.Большие Харлуши, ул.Заречная, уч.27</t>
  </si>
  <si>
    <t>Сосновский район, Сосп. Малиновка, примернов 5510м от ориентира по направлению на северо-восток, 74:19:1203001:2134</t>
  </si>
  <si>
    <t>Сосновский район, п.Полетаево, уч.129</t>
  </si>
  <si>
    <t>Сосновский район, д.Султаева, уч.№2-32</t>
  </si>
  <si>
    <t>Сосновский район, п.Томинский, ул.Новоселов, уч. б/н, 74:19:1803009:1</t>
  </si>
  <si>
    <t>Сосновский район, п.Полетаево, ул.Пионерская, уч.112</t>
  </si>
  <si>
    <t>Сосновский район, д.Новое Поле, ул.Комарова, д.3</t>
  </si>
  <si>
    <t>Сосновский район, д.Этимганова, ул.Береговая, уч.10</t>
  </si>
  <si>
    <t>Сосновский район, д.Моховички, по г/п, позиция №58</t>
  </si>
  <si>
    <t>Сосновский район, п.Северный, уч. б/н, 74:19:1202001:422</t>
  </si>
  <si>
    <t>Сосновский район, с.Кременкуль, в районе общественно-хозяйственных построек, уч.б/н, 74:19:1111001:257</t>
  </si>
  <si>
    <t>Сосновский район, примерно в 3,3 км на юго-запад от п.Рощино и 9 км на северо-восток от п.Ключи, 74:19:0802003:339</t>
  </si>
  <si>
    <t>Сосновский район, д.Ключи, западный планировочный район, 74:19:0801001:360</t>
  </si>
  <si>
    <t>Сосновский район, примерно в 998м от шк.п.Трубный уч.25 по направлению на северо-восток, 74:19:1403002:595</t>
  </si>
  <si>
    <t>Сосновский район, примерно в 0,9 км от п.Саргазы по направлению на юго-запад, 74:19:2001002:607</t>
  </si>
  <si>
    <t>Сосновский район, д.Султаева, уч.1-86</t>
  </si>
  <si>
    <t>Сосновский район, п.Теченский, ул.Солнечная, 5</t>
  </si>
  <si>
    <t>Сосновский район, д. Моховички, согласно генплану застройки позиция №64, 74:19:0902002:263</t>
  </si>
  <si>
    <t>Сосновский район, д.Осиновка, по г.п. ЗАО СПФ СИЖ, 74:19:0000000:14609</t>
  </si>
  <si>
    <t>Сосновский район, п.Есаульский, ул.Гагарина, д.21б</t>
  </si>
  <si>
    <t>Сосновский район, с.Большое Баландино, ул.Школьная, уч. б/н, 74:19:0307005:64</t>
  </si>
  <si>
    <t>Сосновский район, д.Урефты, пер.Сосновый, уч.2</t>
  </si>
  <si>
    <t>Сосновский район, с.Вознесенка, ул.Новая, за домом №14, 74:19:2105013:36</t>
  </si>
  <si>
    <t>Сосновский район, 940 м на северо-запад от центра д. Казанцево, 74:19:0501004:371</t>
  </si>
  <si>
    <t>Сосновский район, д.Моховички, стр.уч.№237</t>
  </si>
  <si>
    <t>Сосновский район, д.Мамаева, ул.Заречная, д.3</t>
  </si>
  <si>
    <t>Сосновский район, п.Саргазы, линия 1, уч.16</t>
  </si>
  <si>
    <t>Сосновский район, п.Смолино, ж/д станция, ул.Уфимская, д.77а</t>
  </si>
  <si>
    <t>Сосновский район, примерно в 3,13 км на юго-запад от ориентира центр д.Ключи, квартал 21а, уч.1</t>
  </si>
  <si>
    <t>Сосновский район, п.Смолино, ж.д.станция, уч.108</t>
  </si>
  <si>
    <t>Сосновский район, п.Есаульский, ул.Живая защита, д.4</t>
  </si>
  <si>
    <t>Сосновский район, д.Султаева, уч.9-43</t>
  </si>
  <si>
    <t>Сосновский район, ПО КС Прогресс, уч.167</t>
  </si>
  <si>
    <t>Сосновский район, п.Высокий, уч.б/н, 74:19:1604001:65</t>
  </si>
  <si>
    <t>Сосновский район, д.Осиновка, уч.№414</t>
  </si>
  <si>
    <t>Сосновский район, п.Полетаево, ул.Молодежная, сектор 1, уч.52</t>
  </si>
  <si>
    <t>Сосновский район, п.Садовый, стр.уч.№124</t>
  </si>
  <si>
    <t>Сосновский район, в 900 м от ориентира д.Малиновка, 74:19:1115016:206</t>
  </si>
  <si>
    <t>Сосновский район, д.Мамаева, мкр. Северный, уч.12</t>
  </si>
  <si>
    <t>Сосновский район, д.Ключи, квартал Южный, уч.28</t>
  </si>
  <si>
    <t>Сосновский район, п.Южно-Челябинский Прииск, ул.Цветочная, 40</t>
  </si>
  <si>
    <t>Сосновский район, п.Красное Поле, 74:19:0806009:231</t>
  </si>
  <si>
    <t>Сосновский район, п.Солнечный, ул.Садовая, 10</t>
  </si>
  <si>
    <t>Сосновский район, д.Алишево, уч.№93</t>
  </si>
  <si>
    <t>Сосновский район, с.Долгодеревенское, ул.Советская, уч.1г</t>
  </si>
  <si>
    <t>Сосновский район, п.Рощино, 3 очередь, уч. г/п №602</t>
  </si>
  <si>
    <t>Сосновский район, с.Кайгородово, (Вира), уч. По г/п №35</t>
  </si>
  <si>
    <t>Сосновский район, с.Догодеревенское, ул.Окружная, д.№9</t>
  </si>
  <si>
    <t>Сосновский район, с.Архангельское, ул.Садовая, д.№82</t>
  </si>
  <si>
    <t>Сосновский район, примерно в 5,3 км на юго-восток от центра д.Медиак и в 0,9 км на северо-запад от центра д.Ключи, 74:19:0801001:1050</t>
  </si>
  <si>
    <t>Сосновский район, д.Медиак, уч.14</t>
  </si>
  <si>
    <t>Сосновский район, п.Северный, юго-западный мкр., кад.74-19-1202001-390, 74:19:1202001:390</t>
  </si>
  <si>
    <t>Сосновский район, в 1500м от д.Кайгородово по направлению на юг, 74:19:1301003:816</t>
  </si>
  <si>
    <t>Сосновский район, д.Осиновка, СИЖ, 74:19:1106003:1736</t>
  </si>
  <si>
    <t>Сосновский район, п.Мирный, уч.№34</t>
  </si>
  <si>
    <t>Сосновский район, д.Костыли, ул.Ленина, д.58 А</t>
  </si>
  <si>
    <t>Сосновский район, п.Саккулово, уч.№146</t>
  </si>
  <si>
    <t>Сосновский район, п.Трубный, уч.840, 74:19:1401001:45</t>
  </si>
  <si>
    <t>Сосновский район, п.Трубный, уч.847, 74:19:1406002:34</t>
  </si>
  <si>
    <t>Сосновский район, п.Смолино, ж/д станция, уч.816а, 74:19:2001001:1361</t>
  </si>
  <si>
    <t>Сосновский район, д.Медиак, уч.по г/п, 74:19:0702005:0004</t>
  </si>
  <si>
    <t>Сосновский район, д.Малиновка, ПО Полет, ул.Цветочная, уч.стр.59</t>
  </si>
  <si>
    <t>Сосновский район, возле п.Трубный, юго-западная окраина, уч.375</t>
  </si>
  <si>
    <t>Сосновский район, д.Казанцево, уч. По ген.плану 48</t>
  </si>
  <si>
    <t>Сосновский район, с.Вознесенка, ул.Октябрьская ,д.12</t>
  </si>
  <si>
    <t>Сосновский район, п.Саргазы, ул.Мира, линия 10, уч.13</t>
  </si>
  <si>
    <t>Сосновский район, д.Малиновка, ж/з УралТерра, ул.Рябиновая, д.7.</t>
  </si>
  <si>
    <t>Сосновский район, примерно в 1700м от центра с. Кременкуль, по направлению, на запад, 74:19:0000000:11445</t>
  </si>
  <si>
    <t>Сосновский район, с. Большое Баландино, пер. Боровой, уч. 5а.</t>
  </si>
  <si>
    <t>Сосновский район, д.Шимаковка, стрр.уч.364</t>
  </si>
  <si>
    <t>Сосновский район, д.Шигаево, ул.Ленина, уч.за домом №62</t>
  </si>
  <si>
    <t>Сосновский район, п.Южно-Челябинский прииск, ул.Нагорная, д.3а</t>
  </si>
  <si>
    <t xml:space="preserve">Сосновский район, д.Мамаева, мкр.восточный, уч.№20 </t>
  </si>
  <si>
    <t>Сосновский район, д.Альмеева, мкр. Восточный, уч.19</t>
  </si>
  <si>
    <t>Сосновский район, севернее д. Шигаево, кад.74:19:03022001:126</t>
  </si>
  <si>
    <t>Сосновский район, примерно 0,84 км на восток о ориентира центр п.Томино и в  1,32 км на юг от центра п.Томинский, кад.74-19-1801004-283, 74:19:1801004:283</t>
  </si>
  <si>
    <t>Сосновский район, д.Шимаковка, стр.уч.292</t>
  </si>
  <si>
    <t>Сосновский район, возле п. Трубный, участок №603 западная окраина</t>
  </si>
  <si>
    <t>Сосновский район, п. Прудный, участок по генплану №339, кад № 74:19:0803002:341, 74:19:0803002:341</t>
  </si>
  <si>
    <t>Сосновский район, п. Малая Сосновка, участок № 61, кад № 74:19:2005004:0022, 74:19:2005004:0022</t>
  </si>
  <si>
    <t>Сосновский район, СНТ "Юбилейный", ул.17, участок №18</t>
  </si>
  <si>
    <t>Сосновский район, п. Западный, ул. Центральная-2, участок 2</t>
  </si>
  <si>
    <t>Сосновский район, ж/застройка Интернационалист, ул.14 уч.111</t>
  </si>
  <si>
    <t>Сосновский район, ж/застройка Интернационалист, ул. Западная, участок 161 а</t>
  </si>
  <si>
    <t>Сосновский район, п. Прудный, уч. б/н, кад.74:19:0807010:46</t>
  </si>
  <si>
    <t>Сосновский район, СНТ "Юбилейный", ул.17, участок №21</t>
  </si>
  <si>
    <t>Сосновский район, п. Западный, ул. Новая 8, кад.74:19:1206001:0001</t>
  </si>
  <si>
    <t>Сосновский район, п. Прудный, ул. Березовая , кад.74:19:0807010:0017</t>
  </si>
  <si>
    <t>Сосновский район, примерно в 580м на югот автодороги Увилды-Карабаш, кад. 74:02:0811001:1472</t>
  </si>
  <si>
    <t>Сосновский район, п.Есаульский, строительный участок №45</t>
  </si>
  <si>
    <t>Сосновский район, д. Таловка, ул.Центральная, д.4., кад.74:19:2001001:1071</t>
  </si>
  <si>
    <t>Сосновский район, п. Нагорный, уч. б/н, кад.74:19:0401004:38</t>
  </si>
  <si>
    <t>Сосновский район, п.Прудный, уч. По г/п №213Б</t>
  </si>
  <si>
    <t>Сосновский район, п.Ленинский, стр.17</t>
  </si>
  <si>
    <t>Сосновский район, п.Трубный, уч.712, сев.окраина</t>
  </si>
  <si>
    <t>Сосновский район, примерно в 2 км по направлению на юг от ориентира д. Новое поле расположенного за пределами участка, кад №74:19:0501001:515, 74:19:0501001:515</t>
  </si>
  <si>
    <t>Сосновский район, с.Долгодеревенское, северный мкр, 440</t>
  </si>
  <si>
    <t>Сосновский район, п. Красное Поле, уч. 461</t>
  </si>
  <si>
    <t>Сосновский район, д.Малиновка,Колющенко, квартал 22, уч.237</t>
  </si>
  <si>
    <t>Сосновский район, с.Долгодеревенское, ул.Солнечая, кад. 74:19:0302001:521, 74:19:0302001:521</t>
  </si>
  <si>
    <t>Сосновский район, п.Саргазы, ул.70 лет Октября, д.29</t>
  </si>
  <si>
    <t>Сосновский район, д.Ключи, западный планировочный район, уч.№69</t>
  </si>
  <si>
    <t>Сосновский район, п.Саргазы, рядом с домом 4 по улице Набережная, кад.74:19:2007023:75, 74:19:2007023:75</t>
  </si>
  <si>
    <t>Сосновский район, п.Малая Сосновка, ул.Садовая, уч.10</t>
  </si>
  <si>
    <t>Сосновский район, с.Долгодеревенское, северный мкр, 430</t>
  </si>
  <si>
    <t>Сосновский район, с.Возневенка, ул.Березовая Роща, уч.44</t>
  </si>
  <si>
    <t>Сосновский район, п.Саргазы, уч.б/н, 74:19:2007023:76, 74:19:2007023:76</t>
  </si>
  <si>
    <t>Сосновский район, п.Сакулова, южный мкр, уч.23</t>
  </si>
  <si>
    <t>Сосновский район, п.Трубный, уч.853</t>
  </si>
  <si>
    <t>Сосновский район, в 1230м по направлению на северо-восток от центра д. Ключи,,  74:19:0801002:432</t>
  </si>
  <si>
    <t>Сосновский район, п.Малая Сосновка, ул.Садовая, 17</t>
  </si>
  <si>
    <t>Сосновский район, п.Трубный, уч.781</t>
  </si>
  <si>
    <t xml:space="preserve">Сосновский район, д.Полетаево-2,ул.Лесная,9 </t>
  </si>
  <si>
    <t>Сосновский район, АО Кузнецкое, ориентир поле №2 2-го кормого севооборота, кад.74:02:0811001:1251, 74:02:0811001:1251</t>
  </si>
  <si>
    <t>Сосновский район, п.Красное Поле, пер.Строительный, 7</t>
  </si>
  <si>
    <t>Сосновский район, д.Полетаево-2, ул.Совхозная, 27</t>
  </si>
  <si>
    <t>Сосновский район, д.Моховички, строительный участок №101, кад.74:19:0000000:11052, 74:19:0000000:11052</t>
  </si>
  <si>
    <t>Сосновский район, д.Моховички, строительный участок №104, кад. 74:19:0803002:706, 74:19:0803002:706</t>
  </si>
  <si>
    <t>Сосновский район, д.Ключи, квартал "Родники", уч.56</t>
  </si>
  <si>
    <t>Сосновский район, д.Осиновка, участок 988/989, по ген.плану 346.24-0-ГП-1, кад. 74:19:1106008:1257, 74:19:1106008:1257</t>
  </si>
  <si>
    <t>Сосновский район, д.Моховички, стр.уч.226</t>
  </si>
  <si>
    <t>Сосновский район, п. Трубный, уч. 36а</t>
  </si>
  <si>
    <t>Сосновский район, п.Трубный, уч.784А</t>
  </si>
  <si>
    <t>Сосновский район, с.Долгодеревенское, ул.Солнечная, кад. 74:1960302001:537, 74:1960302001:537</t>
  </si>
  <si>
    <t>Сосновский район, п.Саргазы, кад.74:19:2007012:110, 74:19:2007012:110</t>
  </si>
  <si>
    <t>Сосновский район, п.Северный, кад.74:19:1203001:370, 74:19:1203001:370</t>
  </si>
  <si>
    <t>Сосновский район, с.Архангельское, ул.Садовая, д.66а</t>
  </si>
  <si>
    <t>Сосновский район, СНТ Прогресс, ул.Береговая, уч.35</t>
  </si>
  <si>
    <t>Сосновский район, п.Прудный, ул.Окружная, уч.10-4</t>
  </si>
  <si>
    <t>Сосновский район, с.долгодеревенское, северный мкр, уч.311</t>
  </si>
  <si>
    <t>Сосновский район, с.Кременкуль, 74:19:1111001:309</t>
  </si>
  <si>
    <t>Сосновский район, д.Моховички, стр.уч.48</t>
  </si>
  <si>
    <t>Сосновский район, п.Трубный, уч.814</t>
  </si>
  <si>
    <t>Сосновский район, п.Саккулово, №3:96</t>
  </si>
  <si>
    <t>Сосновский район, с.Долгодеревенское, ул.Солнечная, кад. 74:19:0302001:530, 74:19:0302001:530</t>
  </si>
  <si>
    <t>Сосновский район, д.Ключи, кв.Родники, уч.65</t>
  </si>
  <si>
    <t>Сосновский район, п.Саккулово, ул.Садовая, уч.3-53</t>
  </si>
  <si>
    <t>Сосновский район, п.Прудный, западная окраина, уч. 614</t>
  </si>
  <si>
    <t>Сосновский район, СНТ "Юбилейный", уч.17, уч.8</t>
  </si>
  <si>
    <t>Сосновский район, п.Красное Поле, по генплану позиция №558</t>
  </si>
  <si>
    <t>Сосновский район, п.Красное Поле, уч. По г/п 651</t>
  </si>
  <si>
    <t>Сосновский район, п.Саргазы, с-в, микрорайон, уч.31</t>
  </si>
  <si>
    <t>Сосновский район, д.Полетаево-2, ул.Лесная, д.5</t>
  </si>
  <si>
    <t>Сосновский район, п.Прудный, ул.Красная горка, кад. 74:1960807001:383, 74:1960807001:383</t>
  </si>
  <si>
    <t>Сосновский район, с.Вознесенка, Березовая Роща, уч.№24</t>
  </si>
  <si>
    <t>Сосновский район, примерно в 3,13 км по направлению на ю-з от ориентира центр д.Ключи и 2,92 км по направлению на восток от ориентира электроподстанция С.Б.Харлуши по ген.плану, уч. 24-9, кад.74:19:1101002:796, 74:19:1101002:796</t>
  </si>
  <si>
    <t>Сосновский район, д.Ключевка, С-В мкр., уч.12</t>
  </si>
  <si>
    <t>Сосновский район, 1140 м на восток от ориентира д. Ключи и 5100 на юго-запад от д. Бухарино кад № 74:19:0801002:990, 74:19:0801002:990</t>
  </si>
  <si>
    <t>Сосновский район, с.Вознесенка, уч. № 14, 74:19:2101002:738, 74:19:2101002:738</t>
  </si>
  <si>
    <t>Сосновский район, с.Большое Баландино, ул.Пролетарская, уч.56</t>
  </si>
  <si>
    <t>Сосновский район, п.Рощино, четвертая очередь по г/п, уч.95</t>
  </si>
  <si>
    <t>Сосновский район, п.Рощино, 4 очередь, уч.162а</t>
  </si>
  <si>
    <t>Сосновский район, с.Вознесенка, Березовая Роща, уч.№33</t>
  </si>
  <si>
    <t>Сосновский район,  п. Есаульский, ул.Северная, уч.2а</t>
  </si>
  <si>
    <t>Сосновский район, д.Моховички, стр.уч.39</t>
  </si>
  <si>
    <t>Сосновский район, д.Медиак, ул.Набережная, д.2</t>
  </si>
  <si>
    <t>Сосновский район, с. Туктубаево, участок 115, 74:19:1403002:530, 74:19:1403002:530</t>
  </si>
  <si>
    <t>Сосновский район, с.Вознесенка, уч.17, 74:19:2101002:740</t>
  </si>
  <si>
    <t>Сосновский район, 1140 м на восток от ориентира д. Ключи и 5100 на юго-запад от д. Бухарино кад № 74:19:0801002:993, 74:19:0801002:993</t>
  </si>
  <si>
    <t>Сосновский район, д.Ключи, 1230 м на северо-восток д.Ключи, кад. 74:19:0801002:434, 74:19:0801002:434</t>
  </si>
  <si>
    <t>Сосновский район, п.Прудный, кад.74-19-0807008-154, 74:19:0807008:154</t>
  </si>
  <si>
    <t>Сосновский район, д.Малиновка, кад.74-19-1115016-0031, 74:19:1115016:0031</t>
  </si>
  <si>
    <t>Сосновский район, с.Кременкуль, кад.74:19:1106001:556, 74:19:1106001:556</t>
  </si>
  <si>
    <t>Сосновский район, примерно в 3,13 км по направлению на ю-з от ориентира центр д.Ключи и 2,92 км по направлению на восток от ориентира электроподстанция С.Б.Харлуши по ген.плану, уч. 24-9, кад.74:19:1101002:898, 74:19:1101002:898</t>
  </si>
  <si>
    <t>Сосновский район, 1140 м на восток от ориентира д. Ключи и 5100 на юго-запад от д. Бухарино кад № 74:19:0801002:1005, 74:19:0801002:1005</t>
  </si>
  <si>
    <t>Сосновский район, с.Долгодеревенское, ул.Солнечная, уч.б/н, кад.74:19:0302001:529, 74:19:0302001:529</t>
  </si>
  <si>
    <t>Сосновский район, д.Малиновка, кад.74-19-000000-2280, 74:19:0000000:2280</t>
  </si>
  <si>
    <t>Сосновский район, с.Долгодеревенское, кад.74:19:0310041:100, 74:19:0310041:100</t>
  </si>
  <si>
    <t>Сосновский район, д.Мамаева, ул. Лучистая, 7</t>
  </si>
  <si>
    <t>Сосновский район, с.Кременкуль, 1,1 км на юго-запад, кад.74:19:1106001:922, 74:19:1106001:922</t>
  </si>
  <si>
    <t>Сосновский район, ДНТ "Курчатовец-2", Первая поляна, уч.89</t>
  </si>
  <si>
    <t>Сосновский район, д.Бутаки, уч.88, кад.74:19:1901002:126</t>
  </si>
  <si>
    <t>Сосновский район, с.Туктубаево, уч.108, кад.74-19-1402001-279, 74:19:1402001:279</t>
  </si>
  <si>
    <t>Сосновский район, п.Северный, ул.Лесная, д.11а</t>
  </si>
  <si>
    <t>Сосновский район, п.Трубный, уч.870</t>
  </si>
  <si>
    <t>Сосновский район, примерно в 1,63 км от д.Малиновка, кад.74:19:1107001:1615, 74:19:1107001:1615</t>
  </si>
  <si>
    <t>Сосновский район, п.Прудный, уч. По ген.плану №333, кад.74:19:000000:1148, 74:19:000000:1148</t>
  </si>
  <si>
    <t>Сосновский район, примерно в 225 м на юго-запад от д.Малиновка, ул.Советская, д.1</t>
  </si>
  <si>
    <t>Сосновский район, д.Малиновка, кад.74:19:1115016:101, 74:19:1115016:101</t>
  </si>
  <si>
    <t>Сосновский район, д.Моховички, ориентировочно центр деревни. Кад. 74-19-0901001-170, 74:19:0901001:170</t>
  </si>
  <si>
    <t>Сосновский район, д.Ключи, кад.74:19:1101002:752, 74:19:1101002:752</t>
  </si>
  <si>
    <t>Сосновский район, примерно в 3,13 км по направлениюн на юго-восток от ориентира центр д.Ключи и 2,92 км по направлению на восток от ориентира с.Б.Харлуши, кад.-74:19:1101002:739, 74:19:1101002:739</t>
  </si>
  <si>
    <t>Сосновский район, примерно в 3,13 км по направлениюн на юго-восток от ориентира центр д.Ключи и 2,92 км по направлению на восток от ориентира с.Б.Харлуши, кад.-74:19:1101002:715, 74:19:1101002:715</t>
  </si>
  <si>
    <t>Сосновский район, д.Моховички, срт.уч.6, кад.74:19:0000000:14532, 74:19:0000000:14532</t>
  </si>
  <si>
    <t>Сосновский район, с.Кременкуль, кад.74:19:1111001:314, 74:19:1111001:314</t>
  </si>
  <si>
    <t>Сосновский район, д.Казанцево, ул.Сельская, д.57</t>
  </si>
  <si>
    <t>Сосновский район, п.Смолино, ж/д станция 173м на юго-восток от дома №3, по переулку Сосновый, кад.74:19:2006035:33, 74:19:2006035:33</t>
  </si>
  <si>
    <t>Сосновский район, с.Долгодеревенское, северный мкр, уч.256</t>
  </si>
  <si>
    <t>Сосновский район, д.Ключевка, стр.уч.№13</t>
  </si>
  <si>
    <t>Сосновский район, п.Северный, ул.Лесная, д.26</t>
  </si>
  <si>
    <t>Сосновский район, д.Бутаки-2, уч.203, 74:19:1901001:238</t>
  </si>
  <si>
    <t>Сосновский район, примерно в 3,13 км по направлению на юго-запад от ориентира центр д.Ключи, кв.25, уч.15, 74:19:1101002:2168</t>
  </si>
  <si>
    <t>Сосновский район, д.Мамаева, микрорайон №1, уч.18</t>
  </si>
  <si>
    <t>Сосновский район, д.Мамаева, микр.1, уч.19</t>
  </si>
  <si>
    <t>Сосновский район, с.Большие Харлуши, ул.Мостовая, уч.4а</t>
  </si>
  <si>
    <t>Сосновский район, Сосносвский район, д.Ключевка, срт.уч.17</t>
  </si>
  <si>
    <t>Сосновский район, д.Медиак, ул.Медиакская, уч.б/н, кад.74:19:0000000:11365, 74:19:0000000:11365</t>
  </si>
  <si>
    <t>Сосновский район, п.Трубный, уч. По г/п №74</t>
  </si>
  <si>
    <t>Сосновский район, п.Рощино, уч.133</t>
  </si>
  <si>
    <t>Сосновский район, с.Вознесенка, ул.Октябрьская, д.9</t>
  </si>
  <si>
    <t>Сосновский район, примерно в 1,38 км от конторы в д. Малиновка по направлению на восток,, 74:19:1107001:1659</t>
  </si>
  <si>
    <t>Сосновский район, п.Прудный, уч.213</t>
  </si>
  <si>
    <t>Сосновский район, с.Архангельское, стр.уч.99</t>
  </si>
  <si>
    <t>Сосновский район, д.Таловка, уч.16</t>
  </si>
  <si>
    <t>Сосновский район, с.Кременкуль, стр.уч.86</t>
  </si>
  <si>
    <t>Сосновский район, д. Ужевка, ул. Заводская, по г/п №54, кад. 74:19:0701005:291, 74:19:0701005:291</t>
  </si>
  <si>
    <t>Сосновский район, п. Прудный, уч. по генплану 332, кад. 74:19:0803002:633, 74:19:0803002:633</t>
  </si>
  <si>
    <t>Сосновский район, примерно в 3,13 км по направлению на ю-з от ориентира центр д.Ключи и 2,92 км по направлению на восток от ориентира электроподстанция С.Б.Харлуши по ген.плану, кад.74-19-1101002-795,  74:19:1101002:795</t>
  </si>
  <si>
    <t>Сосновский район, с.Долгодеревенское, ул.Солнечная, уч.б/н, кад.74-19-0302001-517,  74:19:0302001:517</t>
  </si>
  <si>
    <t>Сосновский район, СНТ "Дружба", сектор 3, ул. 1-я линия, уч.479</t>
  </si>
  <si>
    <t>Сосновский район, с.Большое Баландино, уч.б/н, кад.74-19-0307005-8, 74:19:0307005:8</t>
  </si>
  <si>
    <t>Сосновский район, п.Рощино, 4 очередь, уч.716</t>
  </si>
  <si>
    <t>Сосновский район, п.Рощино, 4 очередь, уч.35</t>
  </si>
  <si>
    <t>Сосновский район, д.Моховички, стр. уч.102</t>
  </si>
  <si>
    <t>Сосновский район, примерно в 1,8 км от п.Прудный по направлению на северо-запад, кад.74-19-0000000-14230, 74:19:0000000:14230</t>
  </si>
  <si>
    <t>Сосновский район, п. Прудный, западная окраина, уч. 669, кад. 74:19:0803002:486, 74:19:0803002:486</t>
  </si>
  <si>
    <t>Сосновский район, с.Кременкуль, кад.74:19:1111001:303, 74:19:1111001:303</t>
  </si>
  <si>
    <t>Сосновский район, с. Кременкуль, п. Технополис, уч. 5, кад. 74:19:1201002:308, 74:19:1201002:308</t>
  </si>
  <si>
    <t>Сосновский район, с/т Юбилейный, ул.17 уч.№9</t>
  </si>
  <si>
    <t>Сосновский район, с.Кременкуль, стр.уч.№51</t>
  </si>
  <si>
    <t>Сосновский район, с. Кременкуль, район общественно-хозяйственных построек, уч. б/н, кад. 74:19:1111001:287, 74:19:1111001:287</t>
  </si>
  <si>
    <t>Сосновский район, с. Долгодеревенское, ул. Российская, д. 2</t>
  </si>
  <si>
    <t>Сосновский район, д. Султаева, уч. 12-15, кад. 74:19:0107012:24, 74:19:0107012:24</t>
  </si>
  <si>
    <t>Сосновский район, п. Прудный, уч. 327, кад. 74:19:0807001:316, 74:19:0807001:316</t>
  </si>
  <si>
    <t>Сосновский район, д.Малиновка, микр 4а, ул.Агатовая, уч.31</t>
  </si>
  <si>
    <t>Сосновский район, в северо-восточной части с.Большое Баландино,, 74:19:0307002:74</t>
  </si>
  <si>
    <t>Сосновский район, примерно в 96 м на север от ориентира д.Казанцева, ул.Береговая, д.2, кад.74-19-0501001-687, 74:19:0501001:687</t>
  </si>
  <si>
    <t>Сосновский район, п.Рощино, 5 очередь, уч.67</t>
  </si>
  <si>
    <t>Сосновский район, КС "Прогресс", ул.Южная, 101</t>
  </si>
  <si>
    <t>Сосновский район, примерно в 3,13 км по направлению на юго-запад от ориентира центр д.Ключи, кв.24-4</t>
  </si>
  <si>
    <t>Сосновский район, СНТ "Юбилейный", ул.Дачная,уч.3</t>
  </si>
  <si>
    <t>Сосновский район, с.Долгодеревенское, северный мкр, 2 ряд, уч.№2</t>
  </si>
  <si>
    <t>Сосновский район, д.Моховички, ул.1-я, уч.132</t>
  </si>
  <si>
    <t>Сосновский район, п.Красное Поле, уч.586, 74:19:0803002:0269</t>
  </si>
  <si>
    <t>Сосновский район, п.Смолино, ж.д.станция, уч.760</t>
  </si>
  <si>
    <t>Сосновский район, п.Рощино, уч.522</t>
  </si>
  <si>
    <t>Сосновский район, п.Рощино, уч.521</t>
  </si>
  <si>
    <t>Сосновский район, ДПК "Свобода", квартал Ваша Земля, ул.Солнечная, уч.5</t>
  </si>
  <si>
    <t>Сосновский район, п.Саргазы, ул.Ленина, д.2</t>
  </si>
  <si>
    <t>Сосновский район, СНТ "Дружба", сектор 2, ул.2-я линия, уч.535</t>
  </si>
  <si>
    <t>Сосновский район, д.Бутаки, уч.10, кад.74:19:1901002:133</t>
  </si>
  <si>
    <t>Сосновский район, 1140 м на восток от ориентира д. Ключи и 5100 на юго-запад от д. Бухарино кад № 74:19:0801002:995, 74:19:0801002:995</t>
  </si>
  <si>
    <t>Сосновский район, д.Моховички, уч.212</t>
  </si>
  <si>
    <t>Сосновский район, д.Моховички, уч.51</t>
  </si>
  <si>
    <t>Сосновский район, п.Интернационалист, уч.105, кад.74-19-1202006-258, 74:19:1202006:258</t>
  </si>
  <si>
    <t>Сосновский район, примерно в 1 км от ориентира д.Полетаево-2 по направлению на с-з, кад.-7-19-1501005-1133, 74:19:1501005:1133</t>
  </si>
  <si>
    <t>Сосновский район, примерно на расстоянии 1 км,540м от ориентира по направлению на юго-запад от ориентира п.Трубный, кад.74-19-1404001-560, 74:19:1404001:560</t>
  </si>
  <si>
    <t>Сосновский район, с.Вознесенка, Березовая Роща, уч.№22</t>
  </si>
  <si>
    <t>Сосновский район, п.Красное Поле, ул.Молодежная, 5-1</t>
  </si>
  <si>
    <t>Сосновский район, 1200м на юг от центра п.Прудный, уч.б/н, кад.74-19-0803002-1058, 74:19:0803002:1058</t>
  </si>
  <si>
    <t>Сосновский район, 2 км на восток от э/п с.Большие Харлуши и 4,6 км на юго-запад от центра д.Ключи, кад.74-19-1101002-2213, 74:19:1101002:2213</t>
  </si>
  <si>
    <t>Сосновский район, возле п.Трубный, уч.№631, 74:19:1403002:436</t>
  </si>
  <si>
    <t>Сосновский район, п.Смолино, ж/д станция, уч.687, 74:19:2001001:1065</t>
  </si>
  <si>
    <t>Сосновский район, п.Западный, ул.Новая, д.35</t>
  </si>
  <si>
    <t>Сосновский район, п.Рощино, 4 очередь, уч.79</t>
  </si>
  <si>
    <t>Сосновский район, д.Моховички, ул.Лесная, д.15</t>
  </si>
  <si>
    <t>Сосновский район, п.Смолино, ж/д станция, уч.817а</t>
  </si>
  <si>
    <t>Сосновский район, п.Медиак, уч.58</t>
  </si>
  <si>
    <t>Сосновский район, примерно 4,24 км по направлению на юго-запад от школы п. Трубный, примерно в 1,02 км на восток от школы с. Туктубаево,, 74:19:1403002:179</t>
  </si>
  <si>
    <t>Сосновский район, д.Осиновка, кад.74-19-1106003-1905, 74:19:1106003:1905</t>
  </si>
  <si>
    <t>Сосновский район, с.Архангельское, ул.Речная, 13а</t>
  </si>
  <si>
    <t>Сосновский район, п.Саргазы, ул.Лесная, д.17</t>
  </si>
  <si>
    <t>Сосновский район, п.Садовый, уч.б/н, кад.74-19-1201002-254, 74:19:1201002:254</t>
  </si>
  <si>
    <t>Сосновский район, п.Смолино, ж/д Станция, уч.692</t>
  </si>
  <si>
    <t>Сосновский район, в 1140м по направлению на восток от д.Ключи и 5100м по направлению от д.Бухарино, кад.74-19-0801002-1027, 74:19:0801002:1027</t>
  </si>
  <si>
    <t>Сосновский район, с.Вознесенка, уч.9</t>
  </si>
  <si>
    <t>Сосновский район, с.Вознесенка, уч.16</t>
  </si>
  <si>
    <t>Сосновский район, с.Вознесенка, уч.26</t>
  </si>
  <si>
    <t>Сосновский район, д.Малиновка, мкр №4а, ул.Агатовая, д.1</t>
  </si>
  <si>
    <t>Сосновский район, п.Томинский, восточная часть, уч.20</t>
  </si>
  <si>
    <t>Сосновский район, п.Томинский, восточная часть, уч.25</t>
  </si>
  <si>
    <t>Сосновский район, п.Томинский, восточная часть, уч.66</t>
  </si>
  <si>
    <t>Сосновский район, примерно 700м от п.Прудный, кад.74-19-0802003-289, 74:19:0802003:289</t>
  </si>
  <si>
    <t>Сосновский район, п.Смолино, ж/д станция, уч.750а</t>
  </si>
  <si>
    <t>Сосновский район, п.Смолино, ж/д станция, уч.728</t>
  </si>
  <si>
    <t>Сосновский район, п.Малая Сосновка, ул.Садовая, зем.уч.71</t>
  </si>
  <si>
    <t>Сосновский район, д. Малиновка, ПО "Полет", ул. Солнечная,участок № 103 кад.№ 74:19:1115015:31, 74:19:1115015:31</t>
  </si>
  <si>
    <t>Сосновский район, Краснопольское с.п. Челябин. Казачьей станицы ,уч.131</t>
  </si>
  <si>
    <t>Сосновский район, д.Моховички, ул.Вторая, уч.18</t>
  </si>
  <si>
    <t>Сосновский район, п.Полетаево, ул.Заречная ,д.10</t>
  </si>
  <si>
    <t>Сосновский район, в 1040 м от ориентира от ориентира по направлению на северозапад д.Полетаево, уч.203</t>
  </si>
  <si>
    <t>Сосновский район, с.Долгодеревенское, пер.Цветочный, д.3, 74:19:0303002:537</t>
  </si>
  <si>
    <t>Сосновский район, п. Северный, уч. б/н, кад.74:19:1205001:181</t>
  </si>
  <si>
    <t>Сосновский район, п.Есаульский, ул.Кооперативная ,д.1</t>
  </si>
  <si>
    <t>Сосновский район, с.Долгодеревенское, ул.Свердловская, 1750 м южнее дома №2, 74:19:0304001:76</t>
  </si>
  <si>
    <t>Сосновский район, п.Рощино, ул.Речная, уч.17а</t>
  </si>
  <si>
    <t>Сосновский район, примерно в 255м понаправлению на юго-запад от оринтира п.Трубный и примерно в 4420м по напралению на северо-восток от ориентира с.Туктубаево, 74:19:1403002:253</t>
  </si>
  <si>
    <t>Сосновский район, д.Ужевка, уч. б/н, 74:19:0705011:45</t>
  </si>
  <si>
    <t>Сосновский район, д.Малиновка, ул.Спортивная, уч. По ген.плану ПО "Полет", №262, 74:19:1115015:209</t>
  </si>
  <si>
    <t>Сосновский район, примерно в 5510 м от центра д.Малиновка по направлению на северо-восток, 74:19:1203001:1812</t>
  </si>
  <si>
    <t>Сосновский район, д.Осиновка, по г.п. ЗАО СПФ СИЖ, 74:19:1106008:1059</t>
  </si>
  <si>
    <t>Сосновский район, д.Моховички, ул.Лесная, д.26</t>
  </si>
  <si>
    <t>Сосновский район, с.Кременкуль, уч.119</t>
  </si>
  <si>
    <t>Сосновский район, с.Архангельское, ул.Колющенко, 21</t>
  </si>
  <si>
    <t>Сосновский район, снт "Цементник-3", 74:19:1802007:2</t>
  </si>
  <si>
    <t>Сосновский район, ПО КС Прогресс, ул.Южная, уч.102</t>
  </si>
  <si>
    <t>Сосновский район, с.Кайгородово, примерно в 1,93 км от ориентира по направлению на юго-запад, 74:19:1301003:405</t>
  </si>
  <si>
    <t>Сосновский район, п.Красное Поле, примерно 200м от ориентира по напралению на запад, 74:19:0803003:619</t>
  </si>
  <si>
    <t>Сосновский район, д.Моховички, согласно г/п позиция 78, 74:19:0901001:218</t>
  </si>
  <si>
    <t>Сосновский район, д.Касарги, ул.1 Мая, д.30</t>
  </si>
  <si>
    <t>Сосновский район, д.Заварухино, по направлению на юг примерно 650м, 74:19:0802003:338</t>
  </si>
  <si>
    <t>Сосновский район, д.Прохорово, позиция по генплану №31</t>
  </si>
  <si>
    <t>Сосновский район, с.Кременкуль, ул.Набережная, уч.35 Д, 74:19:1111043:104</t>
  </si>
  <si>
    <t>Сосновский район, СНТ "Чайка", ул.Калиновая, уч.477</t>
  </si>
  <si>
    <t>Сосновский район, СНТ "Отдых", уч.128</t>
  </si>
  <si>
    <t>Сосновский район, примерно в 1500 м от д.Кайгородово по направлению на юг, 74:19:1301003:838</t>
  </si>
  <si>
    <t>Сосновский район, с.Кременкуль, уч б/н, 74:19:1111001:26</t>
  </si>
  <si>
    <t>Сосновский район, ж.з. Интернационалист</t>
  </si>
  <si>
    <t>Сосновский район, примерно в 5870м по направлению на северо-восток от ориентира центра д.Мамаева и 750м по направлению на северо-запад от ориентира центра с.Большие Харлуши, 74:19:1101101:1245</t>
  </si>
  <si>
    <t>Сосновский район, д.Моховички, позиция №84</t>
  </si>
  <si>
    <t>Сосновский район, д.Осиновка, по ген.плану СИЖ, 74:19:1106008:1054</t>
  </si>
  <si>
    <t>Сосновский район, д.Малиновка, ул.Солнечная, уч.127</t>
  </si>
  <si>
    <t>Сосновский район, д.Большое Таскино, ул.Победы, уч. б/н, 74:19:0000000:14872</t>
  </si>
  <si>
    <t>Сосновский район, п.Северный, уч.б/н, 74:19:120301:364</t>
  </si>
  <si>
    <t>Сосновский район, д.Осиновка, уч.№958</t>
  </si>
  <si>
    <t>Сосновский район, СНТ "Прогресс", уч.100</t>
  </si>
  <si>
    <t>Сосновский район, с.Кременкуль, 74:19:1106001:1027</t>
  </si>
  <si>
    <t>Сосновский район, д.Осиновка, по г.п. ЗАО СПФ СИЖ, 74:19:1106008:1053</t>
  </si>
  <si>
    <t>Сосновский район, 2 км на восток от э/п с.Большие Харлуши и 4,6 км на юго-запад от центра д.Ключи, 74:19:1101002:2214</t>
  </si>
  <si>
    <t>Сосновский район, д.Альмеева, ул. 1 мая, уч.32</t>
  </si>
  <si>
    <t>Сосновский район, д.Ключи, западный планировачный район, 74:19:0801001:411</t>
  </si>
  <si>
    <t>Сосновский район, ГСК "Автомобилист", гараж 74, 74-74-19/071/2007-159</t>
  </si>
  <si>
    <t>Сосновский район, примерно в 1100м по направлению на северо-восток от ориентира центр д.Киржакуль, 74:19:0202003:94</t>
  </si>
  <si>
    <t>Сосновский район, СНТ "Прогресс", уч.24, 74:19:0304007:123</t>
  </si>
  <si>
    <t>Сосновский район, с.Кременкуль, ул.Лесная, д.22</t>
  </si>
  <si>
    <t>Сосновский район, д.Ключи, квартал Южный, уч.55</t>
  </si>
  <si>
    <t>Сосновский район, примерно в 1,38 км от ориентира - контора в д.Малиновка по направлению на восток, 74:19:1107001:1628</t>
  </si>
  <si>
    <t>Сосновский район, вблизи с.Б.Харлуши, примерно 0,93 км на север, 74:19:1101001:1265</t>
  </si>
  <si>
    <t>Сосновский район, д.Осиновка, по г.п. ЗАО СПФ СИЖ, 74:19:1106008:1052</t>
  </si>
  <si>
    <t>Сосновский район, СНТ "Отдых", уч.127, 74:19:0501003:44</t>
  </si>
  <si>
    <t>Сосновский район, п.Малая Сосновка, ул.Садовая, уч.№18</t>
  </si>
  <si>
    <t>Сосновский район, п.Красное Поле, примерно 200м от ориентира по напралению на запад, 74:19:0803003:594</t>
  </si>
  <si>
    <t>Сосновский район, с.Долгодеревенское, северный мкр, 425</t>
  </si>
  <si>
    <t>Сосновский район, п.Прудный, уч.б/н кад.74:19:0803002:497, 74:19:0803002:497</t>
  </si>
  <si>
    <t>Сосновский район, п. Рощино, ул. Речная, уч. 8, кад. 74:19:0601002:1346, 74:19:0601002:1346</t>
  </si>
  <si>
    <t>Сосновский район, Ориентир центр д.Медиак.Участок находится примерно в 5,3 км от ориентира по направлению на юго-восток. , 74:19:0801001:653</t>
  </si>
  <si>
    <t>Сосновский район, д.Осиновка ,по гп ЗАО СИЖ, кад.74-19-1106003-1052, 74:19:1106003:1052</t>
  </si>
  <si>
    <t>Сосновский район, с.Большое Баландино, северо-западный мкр, уч 76</t>
  </si>
  <si>
    <t>Сосновский район, примрно в 700м от п.Трубный по направлению на юг, кад.74-19-1404001-543, 74:19:1404001:543</t>
  </si>
  <si>
    <t>Сосновский район, д.Моховички, уч.34</t>
  </si>
  <si>
    <t>Сосновский район, д.Касарги, участок №54, 74:19:0701003:243</t>
  </si>
  <si>
    <t>Сосновский район, примерно в 1130м по направлению на северо-восток от ориентира с.Вознесенка и в 1440м по направлению на юго-восток от оиентира п.Полевой, 74:19:2101002:229</t>
  </si>
  <si>
    <t>Сосновский район, д.Прохорово, ул.Степная, уч.б/н, 74:19:0308005:4</t>
  </si>
  <si>
    <t>Сосновский район, д.Осиновка, уч.б/н, 74:19:1106008:1023</t>
  </si>
  <si>
    <t>Сосновский район, д.Малиновка, ул.Юбилейная ,д.2</t>
  </si>
  <si>
    <t>Сосновский район, ст.Смолино, уч.№806</t>
  </si>
  <si>
    <t>Сосновский район, п.Рощино, ул.Береговая, уч.№44</t>
  </si>
  <si>
    <t>Сосновский район, в северо-восточной части с.Большое Баландино, 74:19:0307002:177</t>
  </si>
  <si>
    <t>Сосновский район, примерно в 500м на юго-восток от ориентира д.Полетаево-2, 74:19:1501002:465</t>
  </si>
  <si>
    <t>Сосновский район, примерно 437м на запад от центра п.Малая Сосновка, 74:19:2005001:172</t>
  </si>
  <si>
    <t>Сосновский район, п.Малая Сосновка, ул.Садовая, уч.№31</t>
  </si>
  <si>
    <t>Сосновский район, с.Туктубаево, уч.№110</t>
  </si>
  <si>
    <t>Сосновский район, д.Моховички, уч.№241-1</t>
  </si>
  <si>
    <t>Сосновский район, с.Долгодеревенское, ул.Ясная, уч.б/н, 74:19:0303002:940</t>
  </si>
  <si>
    <t>Сосновский район, п.Рощино, ул.Ленина, д.№10</t>
  </si>
  <si>
    <t>Сосновский район, возле поселка Трубный, участок №794</t>
  </si>
  <si>
    <t>Сосновский район, п.Томинский, южная часть, участок №7</t>
  </si>
  <si>
    <t>Сосновский район, с.Долгодеревенское, северный микрорайон, участок №402</t>
  </si>
  <si>
    <t>Сосновский район, п.Томинский, квартал жилой застройки, участок №11</t>
  </si>
  <si>
    <t>Сосновский район, п.Вавиловец, ул.Южная, дом №15</t>
  </si>
  <si>
    <t>Сосновский район, д.Осиновка (жилая застройка), 74:19:1106003:1956</t>
  </si>
  <si>
    <t>Сосновский район, п.Мирный, участок №181</t>
  </si>
  <si>
    <t>Сосновский район, п.Томинский, восточная часть, участок №233</t>
  </si>
  <si>
    <t>Сосновский район, п.Томинский, восточная часть, участок №227</t>
  </si>
  <si>
    <t>Сосновский район, д.Алишево, уч.б/н, 74:19:0000000:14878</t>
  </si>
  <si>
    <t>Сосновский район, 1280 м на северо-восток от центра д.Ключи и 4070 м на юго-запад от южной части окраины д.Бухарино, 74:19:0801002:1110</t>
  </si>
  <si>
    <t>Сосновский район, примерно в 1500 м от д.Кайгородово по направлению на юг, 74:19:1301003:585</t>
  </si>
  <si>
    <t>Сосновский район, п.Садовый, ул.Зеленая, д.№9</t>
  </si>
  <si>
    <t>Сосновский район, д.Осиновка, уч.б/н, 74:19:1106008:1268</t>
  </si>
  <si>
    <t>Сосновский район, д.Осиновка, уч.б/н, 74:19:1106008:1270</t>
  </si>
  <si>
    <t>Сосновский район, в 1740м по направлению на восток от ориентиа д.Ключи и 5100м по направлению на юго-запад от ориентира д.Бухарино, 74:19:0801002:1323</t>
  </si>
  <si>
    <t>Сосновский район, ст.Смолино, ж/д станция, участок №758 по генплану</t>
  </si>
  <si>
    <t>Сосновский район, СНТ "Березка", ул. 6, уч. 11</t>
  </si>
  <si>
    <t>Сосновский район, в 1140 м на восток от ориентира д.Ключи и 5100 м на юго-запад от д.Бухарино, 74:19:0801002:1029</t>
  </si>
  <si>
    <t>Сосновский район, д.Ключи, уч.50</t>
  </si>
  <si>
    <t>Сосновский район, п.Томинский, Восточная часть, уч.21</t>
  </si>
  <si>
    <t>Сосновский район, п.Трубный, уч.№96</t>
  </si>
  <si>
    <t>Сосновский район, д.Казанцево, ул.Школьная, севернее дома №47</t>
  </si>
  <si>
    <t>Сосновский район, в 1740м по направлению на восток от ориентиа д.Ключи и 5100м по направлению на юго-запад от ориентира д.Бухарино, 74:19:0801002:1320</t>
  </si>
  <si>
    <t>Сосновский район, п.Есаульский, ул.Заготзерно, уч.№92</t>
  </si>
  <si>
    <t>Сосновский район, д.Осиновка, ЗАО "СИЖ", уч.б/н, 74:19:0000000:14614</t>
  </si>
  <si>
    <t>Сосновский район, д.Осиновка, ЗАО "СИЖ", уч.б/н, 74:19:1106008:1241</t>
  </si>
  <si>
    <t>Сосновский район, п.Саккулово, ул.Садовая, уч.4</t>
  </si>
  <si>
    <t>Сосновский район, п.Вавиловец, ул.Южная, уч.143</t>
  </si>
  <si>
    <t>Сосновский район, д.Ключевка, 74:19:0311002:138</t>
  </si>
  <si>
    <t>Сосновский район, с.Долгодеревенское, северный микрорайон, 74:19:0302001:709</t>
  </si>
  <si>
    <t>Сосновский район, д.Осиновка, по г.п. СИЖ, 74:19:1106003:1942</t>
  </si>
  <si>
    <t>Сосновский район, ст.Смолино, ж/д станция, участок №677/1 по генплану, 74:19:2001001:970</t>
  </si>
  <si>
    <t>Сосновский район, примерно в 1,00 км по направлению на северо-запад от ориентира с.Кременкуль, 74:19:1104001:118</t>
  </si>
  <si>
    <t>Сосновский район, в 160 м от д.Прохорово, ул.Степная, д.30 на северо-запад, 74:19:0000000:3121</t>
  </si>
  <si>
    <t>Сосновский район, СНТ"Прогресс", уч.159</t>
  </si>
  <si>
    <t>Сосновский район, примерно в 0,68 км по направлению на северо-восток от ориентира д.Ключи и в 4,72 км по направлению на юго-запад от ориентирна д.Бухарино, 74:19:0801002:1504</t>
  </si>
  <si>
    <t>Сосновский район, с.Кременкуль, 74:19:1106001:1047</t>
  </si>
  <si>
    <t>Сосновский район, п.Высокий, пер.Торговый, д.3</t>
  </si>
  <si>
    <t>Сосновский район, с.Долгодеревенское, северный микрорайон, уч.270, 74:19:0303002:529</t>
  </si>
  <si>
    <t>Сосновский район, с.Долгодеревенское, северный микрорайон, уч.449, 74:19:0302001:308</t>
  </si>
  <si>
    <t>Сосновский район, с.Кайгородово, ул.Школьная, д.№8Б</t>
  </si>
  <si>
    <t>Сосновский район, п.Есаульский, ул.Октябрьская, д.63</t>
  </si>
  <si>
    <t>Сосновский район, с.Кременкуль, 74:19:1106001:1057</t>
  </si>
  <si>
    <t>Сосновский район, д.Альмеева, ул.9 Мая, д.20</t>
  </si>
  <si>
    <t>Сосновский район, п.Полетаево, ул.Западная, д.23А</t>
  </si>
  <si>
    <t>Сосновский район, с.Долгодеревенское, северный микрорайон, уч.244, 74:19:0303002:508</t>
  </si>
  <si>
    <t>Сосновский район, с.Кременкуль, ул.Набережная, уч.№35Б</t>
  </si>
  <si>
    <t>Сосновский район, д.Шимаковка, уч.563</t>
  </si>
  <si>
    <t>Сосновский район, 900 м на юг от п.Томинский, 950 м на юг от п.Томинский, 1670 м на юго-восток п.Томинский, 74:19:1801004:275</t>
  </si>
  <si>
    <t>Сосновский район, п.Полянный, уч.№62</t>
  </si>
  <si>
    <t>Сосновский район, д.Малиновка, жз Механизатор, ул.Вишневая, д.17</t>
  </si>
  <si>
    <t>Сосновский район, п.Есаульский, ул.Ленина, д.120А</t>
  </si>
  <si>
    <t>Сосновский район, с.Долгодеревенское, северный микрорайон, уч.282</t>
  </si>
  <si>
    <t>Сосновский район, п.Саргазы, уч.№74</t>
  </si>
  <si>
    <t>Сосновский район, в 3,13 км на юго-запад от центра д.Ключи, квартал 28, уч.2</t>
  </si>
  <si>
    <t>Сосновский район, д.Таловка, уч.15Б, 74:19:2001001:874</t>
  </si>
  <si>
    <t>Сосновский район, п.Рощино, ул.Березовая, уч.23</t>
  </si>
  <si>
    <t>Сосновский район, д.Ключи, 74:19:0801001:55</t>
  </si>
  <si>
    <t>Сосновский район, с.Большое Баландино, переезд Известковый, уч. б/н., 74:19:0307011:107</t>
  </si>
  <si>
    <t>Сосновский район, п.Трубный на расстоянии 1,540м, 74:19:1404001:499</t>
  </si>
  <si>
    <t>Сосновский район, п.Есаульский, ул.Октябрьская, д.53</t>
  </si>
  <si>
    <t>Сосновский район, п.Кисегаченский, уч.40, 74:19:0701002:234</t>
  </si>
  <si>
    <t>Сосновский район, с.Вознесенка, ул.Дорожная, д.18</t>
  </si>
  <si>
    <t>Сосновский район, ПОКС "Прогресс", уч.18а, 74:19:0304007:0142</t>
  </si>
  <si>
    <t>Сосновский район, д.Султаева, ул.Каракаевская, д.1</t>
  </si>
  <si>
    <t>Сосновский район, с.Долгодеревенское, ул.50 лет ВЛКСМ, уч.№6</t>
  </si>
  <si>
    <t>Сосновский район, участок находится примерно в 2,5 км от ориентира центр д.Моховички по направлению на запад, 74:19:0803002:839</t>
  </si>
  <si>
    <t>Сосновский район, в 1740м по направлению на восток от ориентиа д.Ключи и 5100м по направлению на юго-запад от ориентира д.Бухарино, 74:19:0801002:1316</t>
  </si>
  <si>
    <t>Сосновский район, установлено относительно ориентира, расположенного за пределами участка. Ориентир деревня. Участок находится примерно в 1500  м от ориентира д.Кайгородово по направлению на юг, 74:19:1301003:819</t>
  </si>
  <si>
    <t>Сосновский район, с.Долгодеревенское, северный микрорайон, уч.497, 74:19:0302001:461</t>
  </si>
  <si>
    <t>Сосновский район, д.Таловка, участок б/н, 74:19:2001001:1432</t>
  </si>
  <si>
    <t>Сосновский район, в 2950 м от центра д.Моховички по направлению на запад, 74:19:0803002:916</t>
  </si>
  <si>
    <t>Сосновский район, ст.Смолино, уч.№812, 74:19:2001001:1401</t>
  </si>
  <si>
    <t>Сосновский район, в 700 м от п.Трубный по направлению на юг, 74:19:1406007:87</t>
  </si>
  <si>
    <t>Сосновский район, д. Мичурино, ул.Молодежная, д.19</t>
  </si>
  <si>
    <t>Сосновский район, возле д.Алишева, уч.№79 юго-восточная окраина, 74:19:140001:325</t>
  </si>
  <si>
    <t>Сосновский район, д.Шимаковка, уч.388, 74:19:0105002:550</t>
  </si>
  <si>
    <t>Сосновский район, п.Саргазы, ул.Лесная, участок б/н, 74:19:20070012:138</t>
  </si>
  <si>
    <t>Сосновский район, п.Саргазы, ул.Лесная, линия №1, уч.№2</t>
  </si>
  <si>
    <t>Сосновский район, в 1,99 км на юго-восток от клуба н.п.Кировский и 700 м от ориентира по направлению на запад, уч. по г/п №63</t>
  </si>
  <si>
    <t>Сосновский район, п.Малая Сосновка, участок №83</t>
  </si>
  <si>
    <t>Сосновский район, с.Долгодеревенское, северный микрорайон, участок №249</t>
  </si>
  <si>
    <t>Сосновский район, п.Саккулово, ул.Садовая, уч.22а, 74:19:0103007:92</t>
  </si>
  <si>
    <t>Сосновский район, д.Казанцево, ул.Школьная, д.31</t>
  </si>
  <si>
    <t>Сосновский район, п.Рощино, пятая очередь, по генплану уч.№3, 74:19:0601002:1697</t>
  </si>
  <si>
    <t>Сосновский район, с.Б.Харлуши, ул.Школьная, д.3</t>
  </si>
  <si>
    <t>Сосновский район, п.Саккулово, южный микрорайон, уч.№32</t>
  </si>
  <si>
    <t>Сосновский район, в 1740м по направлению на восток от ориентиа д.Ключи и 5100м по направлению на юго-запад от ориентира д.Бухарино, 74:19:0801002:1321</t>
  </si>
  <si>
    <t>Сосновский район, п.Южно-Челябинский Прииск, 74:19:2001002:940</t>
  </si>
  <si>
    <t>Сосновский район, д.Ключевка, юго-западный микрорайон, уч.№28, 74:19:0305002:150</t>
  </si>
  <si>
    <t>Сосновский район, в 3,13 км на юго-запад от центра д.Ключи, квартал 27, уч.2, 74:19:1101002:2059</t>
  </si>
  <si>
    <t>Сосновский район, в 3,13 км на юго-запад от д.Ключи и 2,92 км на восток от д.Б.Харлуши, по генплану уч.4, 74:19:1101002:977</t>
  </si>
  <si>
    <t>Сосновский район, д.Ключи, 74:19:0801001:565</t>
  </si>
  <si>
    <t>Сосновский район, СНТ "Отдых", участок №23, 74:19:0000000:1330</t>
  </si>
  <si>
    <t>Сосновский район, д.Малиновка, ПО "Полет", пер.Березовый, уч.№20</t>
  </si>
  <si>
    <t>Сосновский район, 1140 м на восток от ориентира д. Ключи и 5100 на юго-запад от д. Бухарино кад № 74:19:0801002:211, 74:19:0801002:211</t>
  </si>
  <si>
    <t>Сосновский район, п.Мирный, уч.№243, 74:19:0702003:446</t>
  </si>
  <si>
    <t>Сосновский район, с.Кременкуль, 74:19:1106001:1061</t>
  </si>
  <si>
    <t>Сосновский район, с.Кайгородово, поз.32. кад.74-19-0000000-14867, 74:19:0000000:14867</t>
  </si>
  <si>
    <t>Сосновский район, п.Есаульский, ул.Ленина, д.99</t>
  </si>
  <si>
    <t>Сосновский район, п.Есаульский, ул.Кооперативная, д.6</t>
  </si>
  <si>
    <t>Сосновский район, примерно в 630 м по направлению на северо-восток от ориентира центра с.Воскресенское, расположенного за пределами участка, 74:19:2101002:246</t>
  </si>
  <si>
    <t>Сосновский район, примерно в 3,13 км на юго-запад от ориентира центр д.Ключи, квартал 12, уч.8</t>
  </si>
  <si>
    <t>Сосновский район, п.Смолино, ж/д станция, уч.№1014</t>
  </si>
  <si>
    <t>Сосновский район, п.Трубный, уч.№903, 74:19:1403002:628</t>
  </si>
  <si>
    <t>Сосновский район, п.Ленинский, ул.Железнодорожная, д.1-Б</t>
  </si>
  <si>
    <t>Сосновский район, в 2,5 км от центра д.Моховички по направлению на запад, 74:19:0803002:849</t>
  </si>
  <si>
    <t>Сосновский район, п.Смолино, ж/д станция , уч.№671, 74:19:2001001:530</t>
  </si>
  <si>
    <t>Сосновский район, примерно в 180 м по направлению на юго-запад от центра п.Рощино, 74:19:0603001:910</t>
  </si>
  <si>
    <t>Сосновский район, п.Солнечный, уч.4, 74:19:0403001:94</t>
  </si>
  <si>
    <t>Сосновский район, д.Султаева, уч.9-36, 74:19:0103006:158</t>
  </si>
  <si>
    <t>Сосновский район, п.Есаульский, ул.Октябрьская, д.102</t>
  </si>
  <si>
    <t>Сосновский район, п.Есаульский, ул.Заготзерно, уч.№36</t>
  </si>
  <si>
    <t>Сосновский район, в 1 км от ориентира д.Полетаево-2 по направлению на северо-запад</t>
  </si>
  <si>
    <t>Сосновский район, в 1030 м от д.Полетаево-2, по направлению на северо-запад, 74:19:15001005:1175</t>
  </si>
  <si>
    <t>Сосновский район, с.Долгодеревенское, северный микрорайон, 10 ряд, уч.3, 74:19:0310014:247</t>
  </si>
  <si>
    <t>Сосновский район, примерно в 4,9 км от центра с.Кайгородово по направлению на юго-восток, 74:19:1106003:345</t>
  </si>
  <si>
    <t>Сосновский район, СНТ "Чайка", ул.Сиреневая, уч.740, 74:19:1105004:0587</t>
  </si>
  <si>
    <t>Сосновский район, д.Осиновка, ЗАО "СИЖ", уч.б/н, 74:19:1106003:1597</t>
  </si>
  <si>
    <t>Сосновский район, п.Есаульский, ул.Кооперативная, д.1</t>
  </si>
  <si>
    <t>Сосновский район, с.Вознесенка, уч.№2, 74:19:2101002:733</t>
  </si>
  <si>
    <t>Сосновский район, с.Архангельское, ул.Колющенко-3, д.11</t>
  </si>
  <si>
    <t>Сосновский район, д.Осиновка, ЗАО "СИЖ", уч.б/н, 74:19:1106003:1930</t>
  </si>
  <si>
    <t>Сосновский район, примерно в 2,5 км от ориентира центр д.Моховички по направлению на запад, 74:19:0803002:831:831</t>
  </si>
  <si>
    <t>Сосновский район, д.Альмеева, ул.1 Мая, уч.43 А</t>
  </si>
  <si>
    <t>Сосновский район, с.Долгодеревенское, ул.Крестьянская, д.№1, кв.1, 74:19:0310020:184</t>
  </si>
  <si>
    <t>Сосновский район, в 3,13 км на юго-запад от д.Ключи и 2,92 км на восток от д.Б.Харлуши, квартал 1, уч.5, 74:19:1101002:2035</t>
  </si>
  <si>
    <t>Сосновский район, д.Казанцево, ул.Ворошилова, около дома №2-Б, 74:19:0503002:42</t>
  </si>
  <si>
    <t>Сосновский район, п.Томинский, восточная часть, уч.№198, 74:19:1801003:431</t>
  </si>
  <si>
    <t>Сосновский район, с.Кайгородово, уч.по генплану №135, 74:19:1303035:0008</t>
  </si>
  <si>
    <t>Сосновский район, п.Малая Сосновка, уч.100, 74:19:2005004:213</t>
  </si>
  <si>
    <t>Сосновский район, д.Осиновка, уч.№1032, 74:19:1106003:359</t>
  </si>
  <si>
    <t>Сосновский район, д.Ключи, квартал "Родники", уч.№4, 74:19:0801002:834</t>
  </si>
  <si>
    <t>Сосновский район, д.Осиновка, по гп ЗАО СПФ СИЖ, 74:19:1106003:1974</t>
  </si>
  <si>
    <t>Сосновский район, п.Южно-Челябинский прииск, 74:19:2001002:874</t>
  </si>
  <si>
    <t>Сосновский район, д.Ключи, вв-л "Усадьба", ул.Березовая, уч.2, 74:19:0801002:1082</t>
  </si>
  <si>
    <t>Сосновский район, п.Есаульский, кл.Октябрьская, д.85</t>
  </si>
  <si>
    <t>Сосновский район, примерно в 60 м по направлению на северо-запад от ориентира п.Северный, ул.Лесная, д.12-А</t>
  </si>
  <si>
    <t>Сосновский район, с.Долгодеревенское, северный микрорайон, уч.290</t>
  </si>
  <si>
    <t>Сосновский район, 2 км восточнее п.Рощино, ул.8, уч.9, 74:19:0601001:37</t>
  </si>
  <si>
    <t>Сосновский район, в 5510 м от центра д.Малинвка по направлению на северо-восток, 74:19:1203001:1820</t>
  </si>
  <si>
    <t>Сосновский район, д.Новое Поле, 2 очередь, уч.№451, 74:19:0501001:699</t>
  </si>
  <si>
    <t>Сосновский район, с.Долгодеревенское, ул.Гагарина, д.7, кв.1, 74:19:0310015:449</t>
  </si>
  <si>
    <t>Сосновский район, примерно в 4,9 км по направлению на юго-восток от центра с.Кайгородово, 74:19:1106003:144</t>
  </si>
  <si>
    <t>Сосновский район, п.Смолино, ж/д станция, уч.№813 Б, 74:19:2001001:1133</t>
  </si>
  <si>
    <t>Сосновский район, с.Долгодеревенское, северный микрорайон, 11 ряд, уч.8, 74:19:0310014:142</t>
  </si>
  <si>
    <t>Сосновский район, п.Северный, пер.Дачный, 6-б</t>
  </si>
  <si>
    <t>Сосновский район, примерно в 170 м от п.Нагорный, по напарвлению на запад, 74:19:0401004:407</t>
  </si>
  <si>
    <t>Сосновский район, в 2,7 км на восток от с.Б.Харлуши, уч.№51-13, 74:19:1101002:619</t>
  </si>
  <si>
    <t>Сосновский район, применрно в 3,13 км по направлению на юго-запад от ориентира центр д.Ключи, квартал 20А, уч.№2, 74:19:1101002:2391</t>
  </si>
  <si>
    <t>Сосновский район, примерно в 400 м по направлению на юго-восток от шк.с.Туктубаево и 4,78 км по направлению на север от шк.п.Высокий, уч.№9, 74:19:1402001:265</t>
  </si>
  <si>
    <t>Сосновский район, д.Ключевка, уч.№19, 74:19:0305002:0033</t>
  </si>
  <si>
    <t>Сосновский район, в 1550 м на северо-восток от д.Ключи и 3970 м на юго-запад от ориентира д.Бухарино, 74:19:0801002:1416</t>
  </si>
  <si>
    <t>Сосновский район, п.Рощино, ул.Березовая, уч.25</t>
  </si>
  <si>
    <t>Сосновский район, п.Томинский, южная часть, уч.№130</t>
  </si>
  <si>
    <t>Сосновский район, п.Томинский, восточная часть, уч.130, 74:19:1801003:363</t>
  </si>
  <si>
    <t>Сосновский район, с.Кременкуль, ул.Кленовая, д.2</t>
  </si>
  <si>
    <t>Сосновский район, д.Ключи, кв-л "Усадьба", ул.Малинова, уч.7</t>
  </si>
  <si>
    <t>Сосновский район, 1550 м по направлению на северо-восток от ориентира д.Ключи и 3970 м по направлению на юго-запад от ориентира д.Бухарино, 74:19:0801002:1430</t>
  </si>
  <si>
    <t>Сосновский район, севернее д.Шигаево, 74:19:0302001:191</t>
  </si>
  <si>
    <t>Сосновский район, п.Сагаусты, уч. б/н, 74:19:0402002:181</t>
  </si>
  <si>
    <t>Сосновский район, д.Малиновка, генплан завода им. Колющенко, уч.223 а, 74:19:1115014:611</t>
  </si>
  <si>
    <t>Сосновский район, п.Трубный, уч.21, 74:19:0000000:15145</t>
  </si>
  <si>
    <t>Сосновский район, п.Томинский, восточная часть, уч.156, 74:19:1801003:389</t>
  </si>
  <si>
    <t>Сосновский район, примерно в 5,3 км от д.Медиак, по направлению на юго-восток, 74:19:0801001:750</t>
  </si>
  <si>
    <t>Сосновский район, д.Султаева, ул.Северная, д.1</t>
  </si>
  <si>
    <t>Сосновский район, д.Ключи, квартал "Усадьба", ул.Рябиновая, д.8</t>
  </si>
  <si>
    <t>Сосновский район, примерно в 2,5 км от д.Клюи по направлению на северо-восток</t>
  </si>
  <si>
    <t>Сосновский район, п.Северный, 74:19:1202001:416</t>
  </si>
  <si>
    <t>Сосновский район, д.Ужевка, ул.Свободы, д.6-1</t>
  </si>
  <si>
    <t>Сосновский район, д.Моховички, ул.Лесная, 74:19:0901001:212</t>
  </si>
  <si>
    <t>Сосновский район, п.Садовый, 74:19:0000000:11418</t>
  </si>
  <si>
    <t>Сосновский район, в 800 м по направлению на юго-запад от ориентира п.Западный, 74:19:1203001:258</t>
  </si>
  <si>
    <t>Сосновский район, п.Южно-Челябинский Прииск, 74:19:2001002:887</t>
  </si>
  <si>
    <t>Сосновский район, д.Осиновка, уч. №371, 74:19:1106003:302</t>
  </si>
  <si>
    <t>Сосновский район, д.Ключи, западный планировочный район,, 74:19:0801001:642</t>
  </si>
  <si>
    <t>Сосновский район, примерно в 1500 м от д.Кайгородово по направлению на юг, 74:19:1301003:675</t>
  </si>
  <si>
    <t>Сосновский район, с.Долгодеревенское, ул.Солнечная, участок б/н, 74:19:0302001:565</t>
  </si>
  <si>
    <t>Сосновский район, п.Есаульский, ул.Октябрьская, д.110-А</t>
  </si>
  <si>
    <t>Сосновский район, п.Красное Поле, ул.Береговая, участок 47-Б</t>
  </si>
  <si>
    <t>Сосновский район, п.Красное Поле, ул.Цветочная, д.12 кв.2</t>
  </si>
  <si>
    <t>Сосновский район, примерно в 170 м от п.Нагорный, по напарвлению на запад, 74:19:0401004:397</t>
  </si>
  <si>
    <t>Сосновский район, п.Есаульский, ул.Октябрьская, д.67</t>
  </si>
  <si>
    <t>Сосновский район, северо-восточнее д.Казанцево, уч.55, 74:19:0501002:85</t>
  </si>
  <si>
    <t>Сосновский район, п.Саккулово, уч. №108</t>
  </si>
  <si>
    <t>Сосновский район, СНТ "Прогресс", уч.218, 74:19:0000000:2316</t>
  </si>
  <si>
    <t>Сосновский район, д.Осиновка, по г.п. ЗАО СПФ СИЖ, 74:19:1106008:1221</t>
  </si>
  <si>
    <t>Сосновский район, д.Малиновка, ПО "Полет", уч.345</t>
  </si>
  <si>
    <t>Сосновский район, д.Малиновка, квартал №25, уч.269, 74:19:1115014:43</t>
  </si>
  <si>
    <t>Сосновский район, с.Вознесенка, ул.Новая, д.23</t>
  </si>
  <si>
    <t>Сосновский район, в 1740 м по направлению на восток от ориентиа д.Ключи и 5100м по направлению на юго-запад от ориентира д.Бухарино, 74:19:0801002:1332</t>
  </si>
  <si>
    <t>Сосновский район, п.Саргазы, северо-восточный микрорайон, участок 13, 74:19:2001001:834</t>
  </si>
  <si>
    <t>Сосновский район, п.Солнечный, уч. б/н, 74:19:0403001:114</t>
  </si>
  <si>
    <t>Сосновский район, в 2630 м по направлению на северо-запад от центра д.Казанцево, 74:19:0501001:601</t>
  </si>
  <si>
    <t>Сосновский район, д.Султаева, ул.Каракаевская, уч.№5-27, 74:19:0107005:1</t>
  </si>
  <si>
    <t>Сосновский район, п.Саргазы, пер.Сиреневый, уч.7</t>
  </si>
  <si>
    <t>Сосновский район, в 1550 м на северо-восток от д.Ключи и 3970 м на юго-запад от ориентира д.Бухарино, 74:19:0801002:1431</t>
  </si>
  <si>
    <t>Сосновский район, 1,33-2,44 км на юг от п.Саргазы и 2,76-3,29 км на юго-восток от п.Южно-Челябинский прииск, 74:19:2003001:320</t>
  </si>
  <si>
    <t>Сосновский район, п.Рощино, 4 очередь, уч.10</t>
  </si>
  <si>
    <t>Сосновский район, с.Кременкуль, в районе общественно-хозяйственных построек, уч.б/н, 74:19:1111001:254</t>
  </si>
  <si>
    <t>Сосновский район, ПО КС Прогресс, ул.Южная, уч.59</t>
  </si>
  <si>
    <t>Сосновский район, примерно в 3,07 км по направлению на юг от д.Малиновка, 74:19:1107001:1003</t>
  </si>
  <si>
    <t>Сосновский район, д.Малиновка, по г/п з-да Колющенко, кв.15а, уч.165</t>
  </si>
  <si>
    <t>Сосновский район, ориентир д.Ключи, примерно 1140м на восток, и 5100м от д. Ключи на юго-запад, 74:19:0801002:1032</t>
  </si>
  <si>
    <t>Сосновский район, д.Моховички, г/п АО "УралТерра", уч.113</t>
  </si>
  <si>
    <t>Сосновский район, с. Туктубаево, уч. б/н, 74:19:0000000:14638</t>
  </si>
  <si>
    <t>Сосновский район, д.Мамаева, Северный мкр., уч.55, 74:19:1102001:227</t>
  </si>
  <si>
    <t>Сосновский район, п.Прудный, уч.б/н, 74:19:0803002:625</t>
  </si>
  <si>
    <t>Сосновский район, п.Северный, уч. б/н, 74:19:1202004:75</t>
  </si>
  <si>
    <t>Сосновский район, д.Ключи, Западный планировачный район, 74:19:0801001:307</t>
  </si>
  <si>
    <t>Сосновский район, примерно в 2,82 км от д.Ключи, по направлению на  юго-запад, 74:19:1101002:1412</t>
  </si>
  <si>
    <t>Сосновский район, в 1140  м по направлению на восток от ориентира д.Ключи и 5100м по направлению на юго-запад от ориентира д.Бухарино, 74:19:0801002:1017</t>
  </si>
  <si>
    <t>Сосновский район, с.Кременкуль, ул.Набережная ,д.35, кв.1</t>
  </si>
  <si>
    <t>Сосновский район, п.Есаулький, мкр.ул.Северной, уч.48, 74:19:0701005:558</t>
  </si>
  <si>
    <t>Сосновский район, п.Томинский, восточная часть, уч.265</t>
  </si>
  <si>
    <t>Сосновский район, п.Саргазы, северо-восточный микрорайон уч.56</t>
  </si>
  <si>
    <t>Сосновский район, п.Прудный, ул.Центральная, д.18</t>
  </si>
  <si>
    <t>Сосновский район, д.Осиновка, 74:19:1106008:1044</t>
  </si>
  <si>
    <t>Сосновский район, с.Долгодеревенское, северный микрорайон, уч.№389, 74:19:0302001:334</t>
  </si>
  <si>
    <t>Сосновский район, п.Есаульский, ул.Ленина, д.118</t>
  </si>
  <si>
    <t>Сосновский район, с.Долгодеревенское, 74:19:0303002:0226</t>
  </si>
  <si>
    <t>Сосновский район, п.Малая Сосновка, ул.Солнечная, д.19-а</t>
  </si>
  <si>
    <t>Сосновский район, примерно в 2150 м от ориентира д.Ключевка по направлению на юго-запад, 74:19:0905002:103</t>
  </si>
  <si>
    <t>Сосновский район, д.Ключевка, Солнечная поляна, д.2</t>
  </si>
  <si>
    <t>Сосновский район, д.Осиновка, уч.717, 74:19:1106008:101</t>
  </si>
  <si>
    <t>Сосновский район, п.Есаульский, ул.Октябрьская, д.104</t>
  </si>
  <si>
    <t>Сосновский район, СНТ "Юбилейный", ул.17, уч.29</t>
  </si>
  <si>
    <t>Сосновский район, п.Есаульский, ул.Заготзерно, д.4Б</t>
  </si>
  <si>
    <t>Сосновский район, с.Долгодеревенское, северный мкр, уч.№242, 74:19:0303002:498</t>
  </si>
  <si>
    <t>Сосновский район, с.Долгодеревенское, северный микрорайон, уч.13, 74:19:0303002:447</t>
  </si>
  <si>
    <t>Сосновский район, с.Долгодеревенское, северный микрорайон, уч.40, 74:19:0303002:490</t>
  </si>
  <si>
    <t>Сосновский район, с.Долгодеревенское, северный микрорайон, уч.15, 74:19:0303002:826</t>
  </si>
  <si>
    <t>Сосновский район, с.Долгодеревенское, северный микрорайон, уч.110, 74:19:0303002:462</t>
  </si>
  <si>
    <t>Сосновский район, с.Долгодеревенское, северный микрорайон, уч.115, 74:19:0303002:536</t>
  </si>
  <si>
    <t>Сосновский район, с.Долгодеревенское, северный микрорайон, уч.71, 74:19:0303002:405</t>
  </si>
  <si>
    <t>Сосновский район, с.Долгодеревенское, северный микрорайон, уч.20, 74:19:0303002:445</t>
  </si>
  <si>
    <t>Сосновский район, с.Долгодеревенское, северный микрорайон, уч.131, 74:19:0303002:477</t>
  </si>
  <si>
    <t>Сосновский район, с.Долгодеревенское, ул.Южная, д.25, 74:19:0303002:195</t>
  </si>
  <si>
    <t>Сосновский район, с.Долгодеревенское, ул.Южная, д.40, 74:19:0303002:463</t>
  </si>
  <si>
    <t>Сосновский район, д.Альмеева, ул.9 Мая, д.17</t>
  </si>
  <si>
    <t>Сосновский район, с.Кременкуль, 74:19:1111001:231</t>
  </si>
  <si>
    <t>Сосновский район, п.Саргазы, северо-западнее ул.Юбилейная, уч.66, 74:19:2001002:697</t>
  </si>
  <si>
    <t>Сосновский район, п.Саргазы, 109 м на северо-запад от уч.7 по линии 14, 74:19:2007012:143</t>
  </si>
  <si>
    <t>Сосновский район, д.Шимаковка, уч.182, 74:19:0105002:301</t>
  </si>
  <si>
    <t>Сосновский район, д.Шимаковка, уч.395, 74:19:0105002:547</t>
  </si>
  <si>
    <t>Сосновский район, ориентир д.Полетаево-2, примерно в 1040 м от ориентира по направлению на северо-запад, 74:19:1501005:780</t>
  </si>
  <si>
    <t>Сосновский район, д.Ключевка, ул.Набережная, д.26-а</t>
  </si>
  <si>
    <t>Сосновский район, примерно в 5,3 км от д.Медиак, по направлению на юго-восток, 74:19:0801001:769</t>
  </si>
  <si>
    <t>Сосновский район, примерно в 1500 м от д.Кайгородово по направлению на юг, 74:19:1301003:676</t>
  </si>
  <si>
    <t>Сосновский район, д.Альмеева, ул.9 Мая, уч.18, 74:19:0000000:2683</t>
  </si>
  <si>
    <t>Сосновский район, п.Трубный, ул.Солнечная, 74:19:1406007:154</t>
  </si>
  <si>
    <t>Сосновский район, д.Султаева, ул.Новая, уч.12-1</t>
  </si>
  <si>
    <t>Сосновский район, примерно 5,3 км от д.Медиак по направлению на юго-восток, 74:19:0801001:519</t>
  </si>
  <si>
    <t>Сосновский район, д.Шимаковка, уч.20, 74:19:0105002:667</t>
  </si>
  <si>
    <t>Сосновский район, примерно в 2,5 км от д.Клюи по направлению на северо-восток, 74:19:0801002:383</t>
  </si>
  <si>
    <t>Сосновский район, примерно в 2,5 км от д.Клюи по направлению на северо-восток, 74:19:0801002:1046</t>
  </si>
  <si>
    <t>Сосновский район, д.Малиновка, ул.Мира,д.14-а</t>
  </si>
  <si>
    <t>Сосновский район, примерно в 0,2 км от п.Южно-Челябинский Прииск по направлению юго-запад, уч.№7, 74:19:2001002:821</t>
  </si>
  <si>
    <t>Сосновский район, примерно в 2,5 км по направлению на северо-восток от ориентира д.Ключи, 74:19:0801002:312</t>
  </si>
  <si>
    <t>Сосновский район, примерно в 2,5 км по направлению на северо-восток от ориентира д.Ключи, 74:19:0801002:303</t>
  </si>
  <si>
    <t>Сосновский район, с.Архангельское, уч.№62, 74:19:1701002:364</t>
  </si>
  <si>
    <t>Сосновский район, п.Саккулово, уч.4-13, 74:19:0106004:32</t>
  </si>
  <si>
    <t>Сосновский район, с.Туктубаево, ул.Набережная, д.148</t>
  </si>
  <si>
    <t>Сосновский район, примерно в 250 м по направлению на юг от ориентира д.Заварухино и 4750 м по направлению на восток от д.Бухарино, 74:19:0802003:191</t>
  </si>
  <si>
    <t>Сосновский район, п.Рощино, примерно в 680 м от уч.№162 по направлению на юго-запад, 74:19:0602002:196</t>
  </si>
  <si>
    <t>Сосновский район, п.Южно-Челябинский прииск, 74:19:2001002:859</t>
  </si>
  <si>
    <t>Сосновский район, п.Южно-Челябинский прииск, 74:19:2001002:920</t>
  </si>
  <si>
    <t>Сосновский район, северо-восточнее д.Малиновка, 74:19:1106003:1404</t>
  </si>
  <si>
    <t>Сосновский район, п.Южно-Челябинский прииск, 74:19:2001002:857</t>
  </si>
  <si>
    <t>Сосновский район, п.Южно-Челябинский прииск, 74:19:2001002:922</t>
  </si>
  <si>
    <t>Сосновский район, д.Моховички, уч.№69</t>
  </si>
  <si>
    <t>Сосновский район, в 2,5 км по направлению на северо-восток от д.Ключи, 74:19:0801002:537</t>
  </si>
  <si>
    <t>Сосновский район, примерно в 5,3 км от д.Медиак, по направлению на юго-восток, 74:19:0801001:473</t>
  </si>
  <si>
    <t>Сосновский район, примерно в 400м от центра д.Таловка по направлению на юг, 74:19:2001001:1230</t>
  </si>
  <si>
    <t>Сосновский район, д.Ключи, 74:19:0801001:294</t>
  </si>
  <si>
    <t>Сосновский район, примерно в 5,3 км от ориентира д.Медиак по направлению на юго-восток, 74:19:0801001:751</t>
  </si>
  <si>
    <t>Сосновский район, д.Касарги, 74:19:0701001:278</t>
  </si>
  <si>
    <t>Сосновский район, с.Долгодеревенское, северный микрорайон, уч.86, 74:19:0303002:868</t>
  </si>
  <si>
    <t>Сосновский район, с.Долгодеревенское, северный микрорайон, уч.73, 74:19:0303002:419</t>
  </si>
  <si>
    <t>Сосновский район, с.Долгодеревенское, ул.Южная, д.19</t>
  </si>
  <si>
    <t>Сосновский район, с.Долгодеревенское, северный микрорайон, уч.48, 74:19:0303002:473</t>
  </si>
  <si>
    <t>Сосновский район, с.Долгодеревенское, северный микрорайон, уч.32, 74:19:0303002:193</t>
  </si>
  <si>
    <t>Сосновский район, с.Долгодеревенское, северный микрорайон, уч.28, 74:19:0303002:452</t>
  </si>
  <si>
    <t>Сосновский район, п.Полетаево, сектор 1, ряд с гаражом №192</t>
  </si>
  <si>
    <t>Сосновский район, д.Султаева, ул.Северная, д.2а</t>
  </si>
  <si>
    <t>Сосновский район, с.Долгодеревенское, северный мкр, уч.№494</t>
  </si>
  <si>
    <t>Сосновский район, с.Долгодеревенское, северный мкр, уч.№292</t>
  </si>
  <si>
    <t>Сосновский район, с.Долгодеревенское, северный мкр, уч.№484</t>
  </si>
  <si>
    <t>Сосновский район, п.Северный, ул.Новая, уч.14, 74:19:1205002:234</t>
  </si>
  <si>
    <t>Сосновский район, д.Шимаковка, уч.268, 74:19:0105002:400</t>
  </si>
  <si>
    <t>Сосновский район, п.Южно-Челябинский прииск, 74:19:2001002:919</t>
  </si>
  <si>
    <t>Сосновский район, д.Осиновка, ЗАО "СИЖ", уч.б/н, 74:19:1106008:1058</t>
  </si>
  <si>
    <t>Сосновский район, с.Туктубаево, ул.Набережная, д.156а</t>
  </si>
  <si>
    <t>Сосновский район, п.Садовый, 74:19:1201002:248</t>
  </si>
  <si>
    <t>Сосновский район, д.Этимганова, ул.Северная, уч.4, 74:19:0103005:173</t>
  </si>
  <si>
    <t>Сосновский район, п.Смолино, ж/д станция, уч.766а, 74:19:2001001:1265</t>
  </si>
  <si>
    <t>Сосновский район, п.Есаульский, ул.Кооперативная, д.7</t>
  </si>
  <si>
    <t>Сосновский район, п.Рощино, очередь 4, уч.160, 74:19:0601002:1979</t>
  </si>
  <si>
    <t>Сосновский район, СНТ "Отдых", уч.23, 74:19:0000000:1270</t>
  </si>
  <si>
    <t>Сосновский район, п.Полетаево, ул.Молодежная, сектор 1, уч.26, 74:19:1507019:185</t>
  </si>
  <si>
    <t>Сосновский район, примерно в 5,3 км от ориентира д.Медиак по направлению на юго-восток, 74:19:0801001:655</t>
  </si>
  <si>
    <t>Сосновский район, применрно в 1120 м от п.Саргазы по направлению на восток, 74:19:2001001:1388</t>
  </si>
  <si>
    <t>Сосновский район, примерно в 920 м от д.Полетаево-2 по направлению на северо-запад, 74:19:1501005:705</t>
  </si>
  <si>
    <t>Сосновский район, д.Казанцево, ул.Береговая, д.1г</t>
  </si>
  <si>
    <t>Сосновский район, с.Кременкуль, 74:19:1111040:90</t>
  </si>
  <si>
    <t>Сосновский район, п.Саргазы, примерно в 1050 м от оиентира по направлению на восток, 74:19:2001001:1343</t>
  </si>
  <si>
    <t>Сосновский район, с.Чипышево, прилегающий к участку №101, 74:19:1502001:258</t>
  </si>
  <si>
    <t>Сосновский район, д.Ключи, квартал "Усадьба", пер.Янтарный, уч.4, 74:19:0801002:693</t>
  </si>
  <si>
    <t>Сосновский район, примерно в 2,5 км от д.Клюи по направлению на северо-восток, 74:19:0801002:396</t>
  </si>
  <si>
    <t>Сосновский район, п.Южно-Челябинский прииск, 74:19:2001002:900</t>
  </si>
  <si>
    <t>Сосновский район, д.Ключи, ул.Полевая, уч.6, 74:19:0801002:1395</t>
  </si>
  <si>
    <t>Сосновский район, СНТ "Прогресс", уч.190, 74:19:0304007:143</t>
  </si>
  <si>
    <t>Сосновский район, п.Мирный, ул.Лесная, д.13 А, 74:19:0707025:45</t>
  </si>
  <si>
    <t>Сосновский район, примерно в 5,3 км от д.Медиак по направлению на юго-восток, 74:19:0801001:786</t>
  </si>
  <si>
    <t>Сосновский район, 450 м на восток от ориентира восточная окраина д.Ключи и 4800 м на юго-запад окраины д.Бухарино, 74:19:0801002:1347</t>
  </si>
  <si>
    <t>Сосновский район, 450 м на восток от ориентира восточная окраина д.Ключи и 4800 м на юго-запад окраины д.Бухарино, 74:19:0801002:1236</t>
  </si>
  <si>
    <t>Сосновский район, д.Ключевка, ул.Набережная, д.7, кв.2</t>
  </si>
  <si>
    <t>Сосновский район, с.Долгодеревенское, северный микрорайон, уч.38 , 74:19:0303002:492</t>
  </si>
  <si>
    <t>Сосновский район, с.Долгодеревенское, северный микрорайон, уч.68 , 74:19:0303002:401</t>
  </si>
  <si>
    <t>Сосновский район, с.Долгодеревенское, северный микрорайон, уч.77, 74:19:0303002:389</t>
  </si>
  <si>
    <t>Сосновский район, с.Долгодеревенское, северный микрорайон, уч.59, 74:19:0303002:392</t>
  </si>
  <si>
    <t>Сосновский район, примерно в 5,3 км на юго-восток от д.Медиак, 74:19:0801001:598</t>
  </si>
  <si>
    <t>Сосновский район, с.Долгодеревенское, северный микрорайон, уч.4, 74:19:0303002:426</t>
  </si>
  <si>
    <t>Сосновский район, в 1880 м на юго-запад от центра п.Прудный и в 7100м на юг от центра д.Заварухино, 74:19:0803002:279</t>
  </si>
  <si>
    <t>Сосновский район, п.Саккулово, уч.127, 74:19:0103007:128</t>
  </si>
  <si>
    <t>Сосновский район, д.Осиновка, гп ЗАО СПФ "СИЖ", уч. б/н, 74:19:1106008:952</t>
  </si>
  <si>
    <t>Сосновский район, п.Трубный, пионерлагерь, уч. б/н, 74:19:1404001:370</t>
  </si>
  <si>
    <t>Сосновский район, ориентир центр д.Малиновка. Примерно в 5510 м от ориентира по направлению на северо-восток, 74:19:1203001:2347</t>
  </si>
  <si>
    <t>Сосновский район, с.Долгодеревенское, северный микрорайон, уч.301, 74:19:0302001:283</t>
  </si>
  <si>
    <t>Сосновский район, п.Прудный, уч.157, 74:19:0807010:78</t>
  </si>
  <si>
    <t>Сосновский район, 1400 м на юго-восток от центра п.Красное Поле, 74:19:0803003:649</t>
  </si>
  <si>
    <t>Сосновский район, примерно в 6200 м на юг, от дома №1, по ул.Лесная, д.Мичурино, 74:19:1802002:174</t>
  </si>
  <si>
    <t>Сосновский район, ДНТ "Курчатовец-2", вторая поляна, уч.74, 74:19:1301002:287</t>
  </si>
  <si>
    <t>Сосновский район, д.Ключи, квартал "Усадьба", ул.Рябиновая, уч.16, 74:19:0801002:752</t>
  </si>
  <si>
    <t>Сосновский район, с.Вознесенка, ул.Березовая Роща, уч.26, 74:19:2101002:627</t>
  </si>
  <si>
    <t>Сосновский район, 2,7 км северо-восточнее д.Ключи, 74:19:0803001:53</t>
  </si>
  <si>
    <t>Сосновский район, СНТ "Отдых", участок №146, 74:19:0501003:65</t>
  </si>
  <si>
    <t>Сосновский район, д.Шигаево, ул.Молодежная, д.№1-а</t>
  </si>
  <si>
    <t>Сосновский район, п.Саккулово, уч.126, 74:19:0103007:129</t>
  </si>
  <si>
    <t>Сосновский район, п.Мирный, уч.305, 74:19:0702003:154</t>
  </si>
  <si>
    <t>Сосновский район, п.Есаульский, ул.Ленина, д.103</t>
  </si>
  <si>
    <t>Сосновский район, в 920 м от д.Полетаево-2 по напаравлению на северо-запад, 74:19:1501005:740</t>
  </si>
  <si>
    <t>Сосновский район, д.Моховички, 74:19:0901001:244</t>
  </si>
  <si>
    <t>Сосновский район, п.Есаульский, ул.Станционная, д.13</t>
  </si>
  <si>
    <t>Сосновский район, п.Саккулово, ул.Новая, д.6, 74:19:0106020:0010</t>
  </si>
  <si>
    <t>Сосновский район, д.Моховички, согласно г/п позиция 27, 74:19:0000000:2906</t>
  </si>
  <si>
    <t>Сосновский район, п.Красное Поле, уч.по генплану №716, 74:19:0803003:647</t>
  </si>
  <si>
    <t>Сосновский район, 1,08 км по направлению на северо-запад от центра д.Полетаево-2 и 2,78 км по направлению на юго-запад от центра д.Осиновка, 74:19:1501005:1110</t>
  </si>
  <si>
    <t>Сосновский район, п.Есаульский, уч.№59 и №19, 74:19:0000000:14665</t>
  </si>
  <si>
    <t>Сосновский район, д.Моховички, уч.по генплану №8, 74:19:0901003:41</t>
  </si>
  <si>
    <t>Сосновский район, д.Моховички, ул.Лесная, 74:19:0901001:211</t>
  </si>
  <si>
    <t>Сосновский район, д.Осиновка, по г.п. ЗАО СПФ СИЖ, 74:19:1106008:1057</t>
  </si>
  <si>
    <t>Сосновский район, с.Долгодеревенское, северный микрорайон, уч.100</t>
  </si>
  <si>
    <t>Сосновский район, д.Осиновка, по г.п. ЗАО СПФ СИЖ, 74:19:1106003:1931</t>
  </si>
  <si>
    <t>Сосновский район, в 1740 м по направлению на восток от ориентира д.Ключи и 5100 м по направлению на юго-запад от ориентира д.Бухарино, 74:19:0801002:1341</t>
  </si>
  <si>
    <t>Сосновский район, п.Малая Сосновка, ул.Березовая, уч.№13Д. , кад.74:19:2005004:274</t>
  </si>
  <si>
    <t>Сосновский район, д. Медиак</t>
  </si>
  <si>
    <t>Сосновский район, п.Мирный</t>
  </si>
  <si>
    <t>Строительство ВЛ-0,4 кВ, ШУРЭ, Челябинская область, Сосновский район, д. Большое Баландино</t>
  </si>
  <si>
    <t>Строительство ВЛ-0,4 кВ, ШУРЭ, Челябинская область, Сосновский район, д. Костыли</t>
  </si>
  <si>
    <t>Строительство ВЛ-0,4кВ, Челябинская область, Сосновский район, п.Новотроицкий</t>
  </si>
  <si>
    <t>Строительство ЛЭП 0,4 кВ Сосновский район, п. Прудный</t>
  </si>
  <si>
    <t>Строительство ЛЭП 0.4 кВ Сосновский район, Саргазы</t>
  </si>
  <si>
    <t>Строительство ВЛ 0,4 кВ Сосновский район, п.Саргазы</t>
  </si>
  <si>
    <t xml:space="preserve">ЛЭП 0,4кВСосновский район, д.Таловка </t>
  </si>
  <si>
    <t>Строительство ЛЭП 0,4кВ Сосновский район, п.Вавиловец</t>
  </si>
  <si>
    <t>Строительство ЛЭП 0,4кВ Сосновский район, п.Томино</t>
  </si>
  <si>
    <t>Строительство ЛЭП 0,4 кВ Сосновский район, п. Есаульский</t>
  </si>
  <si>
    <t>Строительство ВЛ 0,4 кВ Сосновский район, п.Западный</t>
  </si>
  <si>
    <t>Строительство ВЛ-0.4 кВ Сосновский район, п. Полянный</t>
  </si>
  <si>
    <t xml:space="preserve">Строительство ВЛ-10 кВ №11 ПС "Муслюмово-тяга"; ЛЭП 0,4 кВ п.Теченский Ад.Теч.с/п; ТП-10/0,4 кВ Сосновский район, п.Теченский </t>
  </si>
  <si>
    <t xml:space="preserve">Строительство ВЛ-0,4 кВ Сосновский район, п.Мирный </t>
  </si>
  <si>
    <t xml:space="preserve">ВЛ 0,4 кВСосновский район, п.Вавиловец </t>
  </si>
  <si>
    <t>ВЛ-10 кВ №20 от ПС "Харлуши"; ВЛ 10,04 кВ; ТП/10,04 кВ  Сосновский район, п.Мирный</t>
  </si>
  <si>
    <t>ВЛ-0,4 кВ  Сосновский район, п.Полетаево</t>
  </si>
  <si>
    <t>ВЛ 0,4 кВ Сосновский район, п. Красное Поле</t>
  </si>
  <si>
    <t>ВЛ-0,4 кВ Сосновский район, д.Мамаева</t>
  </si>
  <si>
    <t>ЛЭП 0,4 кВ Сосновский район, п.Красное Поле</t>
  </si>
  <si>
    <t>ВЛ 0,4 кВ  Сосновский район, д.Малиновка</t>
  </si>
  <si>
    <t>Строительство ЛЭП  0,4кВ Сосновский район,  с.Вознесенка</t>
  </si>
  <si>
    <t>Строительство ЛЭП 0,4кВ Сосновский район, вблизи с. Большое Баландино</t>
  </si>
  <si>
    <t>Строиетльство ЛЭП 0,4 кВ Сосновский район, с.Кайгородово</t>
  </si>
  <si>
    <t xml:space="preserve">Сосновский район, д.Малиновка </t>
  </si>
  <si>
    <t xml:space="preserve">Строительство ВЛ 0,4 кВ Сосновский район, д.Малиновка </t>
  </si>
  <si>
    <t xml:space="preserve">Строительство ВЛ 0,4 кВ Сосновский район, д.Касарги </t>
  </si>
  <si>
    <t xml:space="preserve">Строительство ВЛ 0,4 кВ  Сосновский район, д.Малиновка </t>
  </si>
  <si>
    <t>ВЛ-6 кВ №2 ПС "Биргильда-тяга"Саф; ВЛ 0,4кВ с.Архангельское Сафар; ТП-6/0,4кВ Сосновский район, с.Архангельское</t>
  </si>
  <si>
    <t>ВЛ 0,4 кВ Сосновский район, д.Абдырова</t>
  </si>
  <si>
    <t>ВЛ 0,4 кВ Сосновский район, д.Моховички</t>
  </si>
  <si>
    <t>ВЛ-0,4 кВ  Сосновский район, д.Моховички</t>
  </si>
  <si>
    <t>ВЛ-0,4 кВ Сосновский район, с.Долгодеревенское</t>
  </si>
  <si>
    <t>ВЛ-0,4 кВ Сосновский район, д.Осиновка</t>
  </si>
  <si>
    <t>ВЛ-0,4 кВ Сосновский район, д.Султаево</t>
  </si>
  <si>
    <t>ВЛ 0.4 кВ Сосновский район, с.Долгодеревенское</t>
  </si>
  <si>
    <t>ЛЭП 0,4кВСосновский район, д.Новое Поле</t>
  </si>
  <si>
    <t>Строительство ВЛ-0,4 кВ Сосновский район, с.Туктубаево</t>
  </si>
  <si>
    <t>ВЛ-0,4кВ №1 Сосновский район, с. Долгодеревенское</t>
  </si>
  <si>
    <t>ЛЭП 0,4кВ Сосновский район, п.Трубный</t>
  </si>
  <si>
    <t>Сосновский район, п.Трубный</t>
  </si>
  <si>
    <t xml:space="preserve"> ВЛ 0,4 кВ Сосновскйи район, ДНТ "Курчатовец-2"</t>
  </si>
  <si>
    <t>ВЛ-10 кВ №10 ПС Есаулка, ТП-10/0,4 кв, ЛЭП-0,4 кВ, Сосновский район, д.Бухарино</t>
  </si>
  <si>
    <t xml:space="preserve"> Сосновский район, д.Бухарино</t>
  </si>
  <si>
    <t xml:space="preserve"> Сосновский район, п. Северный</t>
  </si>
  <si>
    <t>Сосновский район, вблизи с.Б.Харлуши</t>
  </si>
  <si>
    <t>Сосновский р-н., примерно в 1,7 км на юго-восток от д.Касарги</t>
  </si>
  <si>
    <t>Сосновский р-н., от д.Мичурино на северо-запад - 890 м. и от п.Томино ж/д разъезд на юго-запад - 3170 м</t>
  </si>
  <si>
    <t>Сосновский р-н, 1900 м северо-восточнее с.Шигаево</t>
  </si>
  <si>
    <t>Сосновский район, д. Сосновка, ул. Озерная 41</t>
  </si>
  <si>
    <t>Сосновский район, д.Казанцево</t>
  </si>
  <si>
    <t>Сосновский район, п.Северный</t>
  </si>
  <si>
    <t>Сосновский район, вблизи п.Кисегачинский</t>
  </si>
  <si>
    <t>Сосновский район, п.Красное Поле</t>
  </si>
  <si>
    <t>Сосновский район, д.Ключевка уч. 9</t>
  </si>
  <si>
    <t>Сосновский район, п.Солнечный уч. 18</t>
  </si>
  <si>
    <t>Сосновский район, п.Малая Сосновка уч. № 13а</t>
  </si>
  <si>
    <t>Сосновский район, д.Заварузино уч. 9</t>
  </si>
  <si>
    <t>Сосновский район, с.Долгодеревенское уч. 459</t>
  </si>
  <si>
    <t>Сосновский район, с.Кайгородово уч. 7а</t>
  </si>
  <si>
    <t>Сосновский район, п.Солнечный, уч. б/н, участок №21, участок б/н уч. б/н</t>
  </si>
  <si>
    <t>Сосновский район, п.Красное Поле, участок по генплану №713 уч.713</t>
  </si>
  <si>
    <t>Сосновский район, д.Ключи, квартал "Застава", ул. Военная, участок 219 уч.219</t>
  </si>
  <si>
    <t>Сосновский район, д.Новое Поле уч. 455</t>
  </si>
  <si>
    <t>Сосновский район, п.Прудный, западная окраина, участок №680 уч. 680</t>
  </si>
  <si>
    <t>Сосновский район, д.Малиновка уч. 162</t>
  </si>
  <si>
    <t>Сосновский район, п.Прудный, южная окраина , участок №716,710 уч. 716</t>
  </si>
  <si>
    <t>Сосновский район, п.Северный, ул.Новая, участок №6,10,13 уч. №6</t>
  </si>
  <si>
    <t>Сосновский район, д.Ключи уч. 251</t>
  </si>
  <si>
    <t>Сосновский район, д.Малиновка уч. 10</t>
  </si>
  <si>
    <t>Сосновский район, д.Малиновка уч. 383</t>
  </si>
  <si>
    <t>Сосновский район, д.Малиновка уч. 123</t>
  </si>
  <si>
    <t>Сосновский район, с.Архангельское уч.10</t>
  </si>
  <si>
    <t>Сосновский район, п.Солнечный, участок, №30 уч. 30</t>
  </si>
  <si>
    <t>Сосновский район, п.Есаульский, строительный участок №54, строительный участок № 45  уч. 54</t>
  </si>
  <si>
    <t>Сосновский район, п.Солнечный, участок №6 уч. 6</t>
  </si>
  <si>
    <t>Сосновский район, с.Архангельское,ул.Лесная, участок №46,45 уч.46</t>
  </si>
  <si>
    <t>Сосновский район. п.Есаульский, строительный участок №41 уч.41</t>
  </si>
  <si>
    <t>Сосновский район, с.Кайгородово,  ул.Набережная, участок 19б уч. 19б</t>
  </si>
  <si>
    <t>Сосновский район, д.Ключевка, стр.уч.№18 уч.18</t>
  </si>
  <si>
    <t>Сосновский район, вблизи с.Б.Харлуши уч. 49-4</t>
  </si>
  <si>
    <t>Сосновский район, п.Есаульский уч. 4</t>
  </si>
  <si>
    <t>Сосновский район, с.Вознесенка уч.33</t>
  </si>
  <si>
    <t>Сосновский район,вблизи с.Кайгородово уч. В 4,9 км по направлению на Ю-В от центра с.Кайгородова, кад. 74-19-1106003-990</t>
  </si>
  <si>
    <t>Сосновский район, д.Заварухино уч. 9</t>
  </si>
  <si>
    <t>Сосновский район, с.Кременкуль уч. 2</t>
  </si>
  <si>
    <t>Сосновский район, вблизи д.Казанцево уч. 17</t>
  </si>
  <si>
    <t>Сосновский район, п. Есаульский уч. 16</t>
  </si>
  <si>
    <t>Сосновский район, с.Кременкуль, участок№ 84 уч. 65</t>
  </si>
  <si>
    <t>Сосновский район, п.Прудный уч. 716</t>
  </si>
  <si>
    <t>Сосновский район, п. Есаульский  уч.40</t>
  </si>
  <si>
    <t>Сосновский район, п.Есаульский  уч.2б</t>
  </si>
  <si>
    <t>Сосновский район, д.Ключи, квартал "Застава" уч.249</t>
  </si>
  <si>
    <t>Сосновский район, п.Есаульский уч.62</t>
  </si>
  <si>
    <t>Сосновский район, п. Есаульский уч.18</t>
  </si>
  <si>
    <t>Сосновский район, п.Саргазы уч.28</t>
  </si>
  <si>
    <t>Сосновский район, д.Трифоново уч.19б</t>
  </si>
  <si>
    <t>Сосновский район, п.Вавиловец уч.5-6</t>
  </si>
  <si>
    <t>Сосновский район,д.Малиновка уч. По г/п Уралтера, уч.39</t>
  </si>
  <si>
    <t>Сосновский район, вблизи д.Кайгородово уч. В 4,9 км по направлению на Ю-В от центра с.Кайгородова, кад. 74-19-1106003-348</t>
  </si>
  <si>
    <t>Сосновский район, п.Малая Сосновка уч. 113</t>
  </si>
  <si>
    <t>Сосновский район, д.Ключи уч. 44</t>
  </si>
  <si>
    <t>Сосновский район, п.Солнечный уч. 6</t>
  </si>
  <si>
    <t>Сосновский район, с.Архангельское уч.46</t>
  </si>
  <si>
    <t>Сосновский район, п.Прудный уч.342</t>
  </si>
  <si>
    <t>Сосновский район, д.Трифонова уч.19</t>
  </si>
  <si>
    <t>Сосновский район, д.Ключевка уч.18</t>
  </si>
  <si>
    <t>Сосновский район, п.Полянный уч.36</t>
  </si>
  <si>
    <t>Сосновский район, д.Большое Таскино уч.7-46</t>
  </si>
  <si>
    <t>Сосновский район, п.Сагаусты уч.46</t>
  </si>
  <si>
    <t>Сосновский район, с.Вознесенка уч.31</t>
  </si>
  <si>
    <t>Сосновский район, с.Вознесенка уч.35</t>
  </si>
  <si>
    <t>Сосновский район, п.Солнечный уч. 21</t>
  </si>
  <si>
    <t>Сосновский район, д.Ключи уч. 231</t>
  </si>
  <si>
    <t>Сосновский район, вблизи с.Большое Баландино уч. 5</t>
  </si>
  <si>
    <t>Сосновский район, п.Саргазы уч б/н, кад №74:19:2007012:105</t>
  </si>
  <si>
    <t>Сосновский район, д.Ключи уч.59</t>
  </si>
  <si>
    <t>Сосновский район, вблизи д.Кайгородово</t>
  </si>
  <si>
    <t>Сосновский район, д.Медиак</t>
  </si>
  <si>
    <t>Сосновский район, с.Кременкуль</t>
  </si>
  <si>
    <t>Сосновский район, д.Таловка</t>
  </si>
  <si>
    <t>Сосновский район, д.Касарги</t>
  </si>
  <si>
    <t>Сосновский район, СНТ "Заречный"</t>
  </si>
  <si>
    <t>Сосновский район, вблизи п.Южно-Челябинский Прииск</t>
  </si>
  <si>
    <t>Сосновский район, п.Саргазы</t>
  </si>
  <si>
    <t>Сосновский район, вблизи д.Новое Поле</t>
  </si>
  <si>
    <t>Сосновский район, вблизи д.Малиновка</t>
  </si>
  <si>
    <t>Сосновский район, вблизи д.Касарги</t>
  </si>
  <si>
    <t>Сосновский район, с.Долгодеревенское</t>
  </si>
  <si>
    <t>Сосновский район, п.Солнечный</t>
  </si>
  <si>
    <t>Сосновский район, п.Новотроицкий</t>
  </si>
  <si>
    <t>Сосновский район, п.Севеврный</t>
  </si>
  <si>
    <t>Сосновский район, вблизи д.Шигаево</t>
  </si>
  <si>
    <t>Сосновский район, вблизи д.Казанцево</t>
  </si>
  <si>
    <t>Сосновский район, с.Кайгородово</t>
  </si>
  <si>
    <t>Сосновский район, п.Смолино</t>
  </si>
  <si>
    <t>Сосновский район, п.Есаулка</t>
  </si>
  <si>
    <t>Сосновский район, СНТ Юбилейный</t>
  </si>
  <si>
    <t>Сосновский район, жилая застройка Вавиловец - 2</t>
  </si>
  <si>
    <t>Сосновский район, д.Трифоново</t>
  </si>
  <si>
    <t>Сосновский район, д.Новое Поле</t>
  </si>
  <si>
    <t>Сосновский район, с.Долгодеревенский</t>
  </si>
  <si>
    <t>Сосновский район, д.Мамаева</t>
  </si>
  <si>
    <t>Сосновский район, вблизи д.Алишева</t>
  </si>
  <si>
    <t>Сосновский район, п.Вавиловец</t>
  </si>
  <si>
    <t>Сосновский район, д.Бутаки</t>
  </si>
  <si>
    <t>Сосновский район, вблизи п.Трубный</t>
  </si>
  <si>
    <t>Сосновский район, п.Западный</t>
  </si>
  <si>
    <t>Сосновский район, п.Есаульский</t>
  </si>
  <si>
    <t>Сосновский район, д.Малиновка</t>
  </si>
  <si>
    <t>Сосновский район, с.большие Харлуши</t>
  </si>
  <si>
    <t>Сосновский район, п.Прудный</t>
  </si>
  <si>
    <t>Сосновский район, вблизи д.Таловка</t>
  </si>
  <si>
    <t>Сосновский район, с.Вознесенка</t>
  </si>
  <si>
    <t>Сосновский район, п.Интернационалист</t>
  </si>
  <si>
    <t>Сосновский район, с.Долгодеревенское ул. Солнечная уч. 4</t>
  </si>
  <si>
    <t>Сосновский район, д.Ключевка</t>
  </si>
  <si>
    <t>Сосновский район, с.Б.Баландино</t>
  </si>
  <si>
    <t>Сосновский район, д.Султаево</t>
  </si>
  <si>
    <t>Сосновский район, вблизи п.Западный</t>
  </si>
  <si>
    <t>Сосновский район, п.Малая Сосновка</t>
  </si>
  <si>
    <t>Сосновский район, д.Бухарино</t>
  </si>
  <si>
    <t>Сосновский район, п.Новый Кременкуль</t>
  </si>
  <si>
    <t>Сосновский район, с.Архангельское</t>
  </si>
  <si>
    <t>Сосновский район, вблизи с.Большое Баландино</t>
  </si>
  <si>
    <t>Сосновский район, жилая застройка "Вавиловец"</t>
  </si>
  <si>
    <t>Сосновский район, п.Красное поле</t>
  </si>
  <si>
    <t>Сосновский район, д.Осиновка</t>
  </si>
  <si>
    <t>Сосновский район, вблизи п.Томинский</t>
  </si>
  <si>
    <t>Сосновский район, д.Алишево</t>
  </si>
  <si>
    <t>Сосновский район, д.Костыли</t>
  </si>
  <si>
    <t>Сосновский район, д.Новое поле</t>
  </si>
  <si>
    <t>Сосновский район, д.Красное поле</t>
  </si>
  <si>
    <t>Сосновский район, д.Б.Харлуши</t>
  </si>
  <si>
    <t>Сосновский район, п.Бухарино</t>
  </si>
  <si>
    <t>Сосновский район, д.Медиак (Веденяпина Е.В.)</t>
  </si>
  <si>
    <t>Сосновский район, вблизи с.Кременкуль</t>
  </si>
  <si>
    <t>Сосновский район, вблизи п.Смолино</t>
  </si>
  <si>
    <t>Сосновский район, вблизи д.Ключи</t>
  </si>
  <si>
    <t>Сосновский район, вблизи пос. Северный</t>
  </si>
  <si>
    <t>Сосновский район, с.Долгодереенское</t>
  </si>
  <si>
    <t>Сосновский район, вблизи п.Саккулово</t>
  </si>
  <si>
    <t>Сосновский район, п.Кайгородово</t>
  </si>
  <si>
    <t>Сосновский район, п.Красное Поле, Бабушкина Н.В.,Алексеев Л.П.,Варганова А.В. и др.</t>
  </si>
  <si>
    <t>Сосновский район, п.Вавиловец, ж.з. Интернационалист</t>
  </si>
  <si>
    <t xml:space="preserve">Сосновский район, п.Сагаусты </t>
  </si>
  <si>
    <t>Сосновский район, СНТ "Юбилейный" ул. 17, уч. 22</t>
  </si>
  <si>
    <t>Сосновский район, п.Вознесенка ул. Дорожная 9</t>
  </si>
  <si>
    <t>Сосновский район, п.Красное Поле, № 507</t>
  </si>
  <si>
    <t>Сосновский район, д.Малиновка ул. Солнечная 42</t>
  </si>
  <si>
    <t>Сосновский район, д.Новое Поле, участок по генплану №452</t>
  </si>
  <si>
    <t>Сосновский район, с.Вознесенка ул. Дорожная 17</t>
  </si>
  <si>
    <t>Сосновский район, д.Кайгородово, участок по генплану Вира №20</t>
  </si>
  <si>
    <t>Сосновский район, п.Прудный,южная окраина, участок №715</t>
  </si>
  <si>
    <t>Сосновский район, с.Кременкуль, ул.Дорожная, участок б/н</t>
  </si>
  <si>
    <t>Сосновский район, п.Северный, участок б/н,ул.Набережная д.7, участок б/н</t>
  </si>
  <si>
    <t>Сосновский район, д.Касарги, участок,44,66,46</t>
  </si>
  <si>
    <t>Сосновский район, с.Вознесенка, ул.Лесная, д.2 ул. Лесная 2</t>
  </si>
  <si>
    <t>Сосновский район, п. Красное Поле, участок №547,577,516,512</t>
  </si>
  <si>
    <t>Сосновский район, д.Малиновка, по генплану завода им.Колющенко, квартал №21,участок №227, участок №240, квартал №22</t>
  </si>
  <si>
    <t>Сосновский район, п.Красное Поле, участок №59-б</t>
  </si>
  <si>
    <t>Сосновский район, п.Солнечный, пер. Первомайский,6-5</t>
  </si>
  <si>
    <t>Сосновский район, с.Большое Баландино</t>
  </si>
  <si>
    <t>Сосновский район, СНТ "Юбилейный", ул.17, участок 30;, участок18 ул. 17, уч. 30</t>
  </si>
  <si>
    <t>Сосновский район, вблизи с.Кайгородово</t>
  </si>
  <si>
    <t>Сосновский район, д.Малиновка, участок по генплану №8</t>
  </si>
  <si>
    <t>Сосновский район, п.Трубный, участок   №614-а</t>
  </si>
  <si>
    <t>Сосновский район, д.Малиновка, по генплану "ПО Полет", ул.Березовая, участок 64</t>
  </si>
  <si>
    <t>Сосновский район, СНТ Заречный, уч.537</t>
  </si>
  <si>
    <t>Сосновский район, с.Кременкуль, ул. Уральская, д.45, 45А</t>
  </si>
  <si>
    <t>Сосновский район, д.Султаево,участок № 9-28, Участок9-19</t>
  </si>
  <si>
    <t>Сосновский район, п.Вавиловец, ул.6-я, участок 48А</t>
  </si>
  <si>
    <t>Сосновский район, вблизи д.Алишева, северо-западная окраина , участок б/н</t>
  </si>
  <si>
    <t>Сосновский район, д.Моховички, ул. Четвертая, участок №102</t>
  </si>
  <si>
    <t>Сосновский район, п.Сагаусты, ул.Дружбы, д.8</t>
  </si>
  <si>
    <t>Сосновский район, п.Саргазы, северо-восточный микрарайон, участок 59, кад.№ 74:19:2001001:852, участок 60, кад.№ 74:19:2001001:853</t>
  </si>
  <si>
    <t>Сосновский район, п.Сагаусты, участок № 13</t>
  </si>
  <si>
    <t>Сосновский район, п.Садовый, участок по генплану №54, кад.№ 74:19:1204009:51</t>
  </si>
  <si>
    <t>Сосновский район, д.Заварухино, ул.Береговая, участок №31 ул. Береговая уч. 31</t>
  </si>
  <si>
    <t>Сосновский район, вблизи п.Трубный, западная окраина , участок №616</t>
  </si>
  <si>
    <t>Сосновский район, с.Полетаево-1.участок №129</t>
  </si>
  <si>
    <t>Сосновский район, п.Полянный, участок №12 по генплану</t>
  </si>
  <si>
    <t>Сосновский район, д.Бухариноул. Трактовая, участок №16, 3 пер. Береговой , №5, З.пер.Береговой, участок 5</t>
  </si>
  <si>
    <t>Сосновский район, с.Б.Баландино, ул. Пролетарская, участок б/н</t>
  </si>
  <si>
    <t>Сосновский район, п.Сагаусты, участок №7,№5,№6</t>
  </si>
  <si>
    <t>Сосновский район, п.Садовый, примерно в 1460 м от центра, по направлению на юго-запад</t>
  </si>
  <si>
    <t>Сосновский район, п.Садовый, юго-западный микрорайон, участок №39, №38</t>
  </si>
  <si>
    <t>Сосновский район, п.Прудный, по генплану застройки позиция №179</t>
  </si>
  <si>
    <t>Сосновский район, д.Полетаево-2, участок б/н</t>
  </si>
  <si>
    <t>Сосновский район, п.Саргазы, участок №9</t>
  </si>
  <si>
    <t>Сосновский район, с.Кременкуль, участок №2 уч. 2</t>
  </si>
  <si>
    <t>Сосновский район, п.Сагаусты</t>
  </si>
  <si>
    <t>Сосновский район, ст.Смолино</t>
  </si>
  <si>
    <t>Сосновский район, вблизи с.Архнгельское</t>
  </si>
  <si>
    <t>Сосновский район, с.Туктубаево</t>
  </si>
  <si>
    <t>Сосновский район, в районе п.Есаульский</t>
  </si>
  <si>
    <t>Сосновский район, в районе с.Кременкуль</t>
  </si>
  <si>
    <t>Сосновский район, в районе д.Б.Харлуши</t>
  </si>
  <si>
    <t>Сосновский район, д.Харлуши</t>
  </si>
  <si>
    <t>Сосновский район, п.Есаульский ул.Лесная, уч.56</t>
  </si>
  <si>
    <t>Сосновский район, п.Интернациолист, ул. Технологическая. Д.80 ул.Технологическая, д.80</t>
  </si>
  <si>
    <t>Сосновский район, вблизи п.Саргазы</t>
  </si>
  <si>
    <t>Сосновский район, п.Высокий, ул.Лесная, д.16, ул.Лесная д.11, ул.Лесная , д.10, ул.Лесная, д8, ул.Лесная д.9 ул.Лесная , д.14, ул.Лесная, д12, ул.Лесная д7ул.Лесная , д.6</t>
  </si>
  <si>
    <t>Сосновский район, с.Полетаево-1</t>
  </si>
  <si>
    <t>Сосновский район, д.Моховички, ул.Пятая, участок 107</t>
  </si>
  <si>
    <t>Сосновский район, д.Моховички</t>
  </si>
  <si>
    <t>Сосновский район, п.Красное Поле ул. Цветочная д. 8а</t>
  </si>
  <si>
    <t>Сосновский район, п.Западный, ул.Восточная, участок №9а,11а</t>
  </si>
  <si>
    <t>Сосновский район, д. Моховички</t>
  </si>
  <si>
    <t>Сосновский район, д.Заварухино ул. Логовая 5</t>
  </si>
  <si>
    <t>Сосновский район. п.Саргазы</t>
  </si>
  <si>
    <t>Сосновский район, п. Красное Поле</t>
  </si>
  <si>
    <t>Сосновский район, д.Полетаево-2</t>
  </si>
  <si>
    <t>Сосновский район, с.Долгодеревенское, 5 ряд. Уч. 2</t>
  </si>
  <si>
    <t>Сосновский район, п.Полетаево</t>
  </si>
  <si>
    <t>Сосновский район, с. Долгодеревенское, 6 ряд, уч.8</t>
  </si>
  <si>
    <t>Сосновский район, с.Полетаево-1 (Козаренко А.Н.)</t>
  </si>
  <si>
    <t>Сосновский район, д.Ключи, участок по генплану №70 , квартал "Южный", участок 39</t>
  </si>
  <si>
    <t>Сосновский район, с.Долгодеревенское, 4 ряд, уч.6.</t>
  </si>
  <si>
    <t>Сосновский район, д. Мамаева  уч.10</t>
  </si>
  <si>
    <t>Сосновский район, ДНТ "Курчатовец-2"</t>
  </si>
  <si>
    <t>Сосновский район, д. Ужевка  ул.Заречная, уч.9, кад.№74:19:0701005:691</t>
  </si>
  <si>
    <t>Сосновский район, с. Вознесенка (Пястолов С.Ю.) ул.Садовая, 3</t>
  </si>
  <si>
    <t>Сосновский район, п. Саргазы  уч.52</t>
  </si>
  <si>
    <t>Сосновский район, Краснопольское с.п.</t>
  </si>
  <si>
    <t>Сосновский район, д. Костыли</t>
  </si>
  <si>
    <t>Сосновский район, д. Большое Баландино</t>
  </si>
  <si>
    <t>Сосновский район, с.Вознесенка ул.Лесная, д.3, кв.1.</t>
  </si>
  <si>
    <t>Сосновский район, с. Долгодеревенское, ряд13, уч.1</t>
  </si>
  <si>
    <t>Сосновский район, д. Моховички (Пономарев А.В.)</t>
  </si>
  <si>
    <t>Сосновский район, п. Красное Поле (Даровских Г.Г.)</t>
  </si>
  <si>
    <t>Сосновский район, жзВавиловец-2, уч.442</t>
  </si>
  <si>
    <t>Сосновский район, д.Ключи, пер.Луговой, д.9</t>
  </si>
  <si>
    <t>Сосновский район, д.Ключи, пер.Луговой, д.11</t>
  </si>
  <si>
    <t>Сосновский район, 186 м на ю-в от с.Кременкуль, ул.Набережная 26</t>
  </si>
  <si>
    <t>Сосновский район, вблизи д. Алишева уч.103</t>
  </si>
  <si>
    <t>Сосновский район, д.Малиновка, кв.15, уч.173</t>
  </si>
  <si>
    <t>Сосновский район, Вавиловец-2</t>
  </si>
  <si>
    <t>Сосновский район, влизи п.Трубный</t>
  </si>
  <si>
    <t xml:space="preserve">Сосновский район,д.Моховички </t>
  </si>
  <si>
    <t>Сосновский район, д.Туктубаево</t>
  </si>
  <si>
    <t>Сосновский район, п.Петровский ул.Лесная, д.6</t>
  </si>
  <si>
    <t>Сосновский район, п.Есаульский ул.Лесная, уч.48</t>
  </si>
  <si>
    <t>Сосновский район, с.Кайгородово ул.Школьная, уч.б/н, кад.74-19-1303020-30</t>
  </si>
  <si>
    <t>Сосновский район, п. Садовый</t>
  </si>
  <si>
    <t>Сосновский район. П.Есаульский</t>
  </si>
  <si>
    <t>Сосновский район, д.Заварухино ул. Береговая уч. 31</t>
  </si>
  <si>
    <t>Сосновский район, п.Западный ул. Центральная 3, уч. 3а кад :155</t>
  </si>
  <si>
    <t>Сосновский район, с.Архангельское ул.Лесная, уч.45</t>
  </si>
  <si>
    <t>Сосновский район, п. Лазурный</t>
  </si>
  <si>
    <t>Сосновский район, ПО КС "Прогресс"</t>
  </si>
  <si>
    <t>Сосновский район, п.Есаульский ул.Лесная, уч.45</t>
  </si>
  <si>
    <t>Сосновский район, с. Кайгородово</t>
  </si>
  <si>
    <t>Сосновский район, п.СолнечныйМалозем</t>
  </si>
  <si>
    <t>Сосновский район, вблизи д.Трифоново</t>
  </si>
  <si>
    <t>Сосновский район, д.Большое Баландино</t>
  </si>
  <si>
    <t>Сосновский район, п.Красное ПолеЕфимов ул. Цветочная д. 8а</t>
  </si>
  <si>
    <t>Сосновский район, д.КлючиСлипченко</t>
  </si>
  <si>
    <t>Сосновский район, д.Полетаево-2Анищенко</t>
  </si>
  <si>
    <t>Сосновский район, п.СагаустыКарасова</t>
  </si>
  <si>
    <t>Сосновский район, п.СагаустыМоисеева</t>
  </si>
  <si>
    <t>Сосновский район, с.Полетаево-1, уч.№130</t>
  </si>
  <si>
    <t>Сосновский район, ДНТ "Курчатовец-2".</t>
  </si>
  <si>
    <t>Сосновский район, д.Ужевка ул.Заречная, уч.9, кад.№74:19:0701005:691</t>
  </si>
  <si>
    <t>Сосновский район, с.АрхангельскоеУсманова</t>
  </si>
  <si>
    <t>Сосновский район, СНТ "Юбилейный" Середкина Т.Ю. ул. 17, уч. 22</t>
  </si>
  <si>
    <t>Сосновский район, п.Прудный, уч.192</t>
  </si>
  <si>
    <t>сосновский район, п.Есаульский стр.144</t>
  </si>
  <si>
    <t>сосновский район, п.Есаульский стр.164</t>
  </si>
  <si>
    <t>Сосновский район, д.Малиновка 240м южнее дома №5 по ул.Советская.</t>
  </si>
  <si>
    <t>Сосновский район, п. Прудный</t>
  </si>
  <si>
    <t>Сосновский район, Саргазы</t>
  </si>
  <si>
    <t xml:space="preserve">Сосновский район, п.Вавиловец </t>
  </si>
  <si>
    <t xml:space="preserve">Сосновский район, д.Прохорово </t>
  </si>
  <si>
    <t>Сосновский район,  с.Вознесенка</t>
  </si>
  <si>
    <t xml:space="preserve">Сосновский район, д.Таловка </t>
  </si>
  <si>
    <t>Сосновский район, п.Томино</t>
  </si>
  <si>
    <t>Сосновский район, п. Есаульский</t>
  </si>
  <si>
    <t>Сосновский район, вблизи с. Большое Баландино</t>
  </si>
  <si>
    <t>Сосновский район, п. Полянный</t>
  </si>
  <si>
    <t xml:space="preserve">Сосновский район, п.Теченский </t>
  </si>
  <si>
    <t>Сосновский район, с. Долгодеревенское</t>
  </si>
  <si>
    <t xml:space="preserve">Сосновский район, п.Мирный </t>
  </si>
  <si>
    <t xml:space="preserve">Сосновский район, д.Касарги </t>
  </si>
  <si>
    <t>Сосновский район, д.Абдырова</t>
  </si>
  <si>
    <t>Примечания</t>
  </si>
  <si>
    <t>Сосновский район, д.Вознеснка, ул.Рдничная, уч.48</t>
  </si>
  <si>
    <t>Сосновский район, д.Малиновка, ПО Полет, жилая застройка Уралтерра, ул.Тихая, 2</t>
  </si>
  <si>
    <t>Сосновский район, д.Малиновка, ПО Полет, жилая застройка Уралтерра, ул.Тихая, 3/2</t>
  </si>
  <si>
    <t>Сосновский район, д.Малиновка, ПО Полет, ул.Березовая, уч.220</t>
  </si>
  <si>
    <t>Сосновский район, д.Малиновка, ПО Полет, ул.Вишневая, уч.342</t>
  </si>
  <si>
    <t>Сосновский район, п.М.Сосновка, ул,Садовая, уч.17</t>
  </si>
  <si>
    <t>Сосновский район, п.Саргазы, ул.Сосновая, уч.18а</t>
  </si>
  <si>
    <t>Сосновский район, п.Малая Сосновка, ул.Садовая, участок 117</t>
  </si>
  <si>
    <t>Сосновский район, д.Малиновка, Полет, ул.Сосновая, 15</t>
  </si>
  <si>
    <t>Сосновский район, п.Малая Сосновка, ул.Садовая, 11</t>
  </si>
  <si>
    <t>Сосновский район, ж/д станция, 173м на ю-в от дома 3 по переулку Сосновый, кад.74-19-2006035-34</t>
  </si>
  <si>
    <t>Сосновский район, п.Саргазы, ул.Сосновая, уч.7а</t>
  </si>
  <si>
    <t>Сосновский район, д.Малиновка, ул.Сосновая, уч.209 по г/п ПО "Полет"</t>
  </si>
  <si>
    <t>Сосновский район, Смолино, ж/д станция, 173м на юго-восток от дома 3 по переулку Сосновый</t>
  </si>
  <si>
    <t>Сосновский район, с.Кременкуль, ул. Сосновая, д.3а</t>
  </si>
  <si>
    <t>Сосновский район, п.Малая Сосновка, кад. 74:19:2005003:19</t>
  </si>
  <si>
    <t>Сосновский район, д.Малиновка, ж.з.Полет, ул.Сосновая, уч.116</t>
  </si>
  <si>
    <t>Сосновский р-н, примерно в 1,4 км по направлению на юго-восток от ориентира центр д. Кайгородово, расположенного за пределами участка, участок находится примерно в 0,82 км по направлению на северо-запад от ориентира центр д. Малышева, расположенного за пределами участка, кад.74:19:0000000:2685</t>
  </si>
  <si>
    <t>Сосновский район, коттеджный поселок "Белый Хутор" в районе п.Западный</t>
  </si>
  <si>
    <t>Сосновский район, д.Малиновка, 60 м ул.Советская, д.1.</t>
  </si>
  <si>
    <t>Сосновский район, с. Кайгородово, ул. Луговая, уч. б/н, 74:19:1303028:007</t>
  </si>
  <si>
    <t>Сосновский район, п. Прудный, уч. б/н, кад.74:19:0807010:51</t>
  </si>
  <si>
    <t>Сосновский район, п.Сагаусты, уч.22</t>
  </si>
  <si>
    <t>Сосновский район, д.Ключи, 1230 м на северо-восток д.Ключи, кад.74:19:0801002:4087</t>
  </si>
  <si>
    <t>Сосновский район, с.Архангельскоеул.Лесная, участок 3а</t>
  </si>
  <si>
    <t>Сосновский район, п.Прудный, уч. 236</t>
  </si>
  <si>
    <t>Сосновский район, п.Прудный, уч. 268, 74:19:0807007:49</t>
  </si>
  <si>
    <t>Сосновский район, с.Архангельское, ул.Лесная, участок 3а</t>
  </si>
  <si>
    <t>Сосновский район, с.Кайгородово, ул.Набережная, участок 19б уч. 19б</t>
  </si>
  <si>
    <t>Сосновский район, п.Новотроицкий, уч.192</t>
  </si>
  <si>
    <t>Сосновский район, д.Б.Таскино, 115м на юг от дома 32 по ул. Победы, кад. № 74:19:0108004:46</t>
  </si>
  <si>
    <t>Сосновский район, с.Кременкуль, ул.Дорожная, уч.б/н, кад. 74:19:1111051:75</t>
  </si>
  <si>
    <t>д.Казанцево, ул.ЧМК, 163а, кад.74:19:0501004:434</t>
  </si>
  <si>
    <t>6100027878</t>
  </si>
  <si>
    <t xml:space="preserve">приложение  к решению Собрания депутатов Сосновского муниципального района № 467 от 19.09.2018 </t>
  </si>
</sst>
</file>

<file path=xl/styles.xml><?xml version="1.0" encoding="utf-8"?>
<styleSheet xmlns="http://schemas.openxmlformats.org/spreadsheetml/2006/main">
  <numFmts count="45">
    <numFmt numFmtId="44" formatCode="_-* #,##0.00&quot;р.&quot;_-;\-* #,##0.00&quot;р.&quot;_-;_-* &quot;-&quot;??&quot;р.&quot;_-;_-@_-"/>
    <numFmt numFmtId="43" formatCode="_-* #,##0.00_р_._-;\-* #,##0.00_р_._-;_-* &quot;-&quot;??_р_._-;_-@_-"/>
    <numFmt numFmtId="164" formatCode="0.0"/>
    <numFmt numFmtId="165" formatCode="0.00000"/>
    <numFmt numFmtId="166" formatCode="0.000"/>
    <numFmt numFmtId="167" formatCode="#,##0.0"/>
    <numFmt numFmtId="168" formatCode="0.0%"/>
    <numFmt numFmtId="169" formatCode="0.0%_);\(0.0%\)"/>
    <numFmt numFmtId="170" formatCode="#,##0_);[Red]\(#,##0\)"/>
    <numFmt numFmtId="171" formatCode="#.##0\.00"/>
    <numFmt numFmtId="172" formatCode="#\.00"/>
    <numFmt numFmtId="173" formatCode="#\."/>
    <numFmt numFmtId="174" formatCode="###\ ##\ ##"/>
    <numFmt numFmtId="175" formatCode="0_);\(0\)"/>
    <numFmt numFmtId="176" formatCode="General_)"/>
    <numFmt numFmtId="177" formatCode="_-* #,##0&quot;đ.&quot;_-;\-* #,##0&quot;đ.&quot;_-;_-* &quot;-&quot;&quot;đ.&quot;_-;_-@_-"/>
    <numFmt numFmtId="178" formatCode="_-* #,##0.00&quot;đ.&quot;_-;\-* #,##0.00&quot;đ.&quot;_-;_-* &quot;-&quot;??&quot;đ.&quot;_-;_-@_-"/>
    <numFmt numFmtId="179" formatCode="_(* #,##0_);_(* \(#,##0\);_(* &quot;-&quot;??_);_(@_)"/>
    <numFmt numFmtId="180" formatCode="_-* #,##0_-;\-* #,##0_-;_-* &quot;-&quot;_-;_-@_-"/>
    <numFmt numFmtId="181" formatCode="_-* #,##0.00_-;\-* #,##0.00_-;_-* &quot;-&quot;??_-;_-@_-"/>
    <numFmt numFmtId="182" formatCode="&quot;$&quot;#,##0_);[Red]\(&quot;$&quot;#,##0\)"/>
    <numFmt numFmtId="183" formatCode="_-&quot;Ј&quot;* #,##0.00_-;\-&quot;Ј&quot;* #,##0.00_-;_-&quot;Ј&quot;* &quot;-&quot;??_-;_-@_-"/>
    <numFmt numFmtId="184" formatCode="\$#,##0\ ;\(\$#,##0\)"/>
    <numFmt numFmtId="185" formatCode="_-* #,##0.00[$€-1]_-;\-* #,##0.00[$€-1]_-;_-* &quot;-&quot;??[$€-1]_-"/>
    <numFmt numFmtId="186" formatCode="_([$€]* #,##0.00_);_([$€]* \(#,##0.00\);_([$€]* &quot;-&quot;??_);_(@_)"/>
    <numFmt numFmtId="187" formatCode="_(* #,##0_);_(* \(#,##0\);_(* &quot;-&quot;_);_(@_)"/>
    <numFmt numFmtId="188" formatCode="#,##0_);[Blue]\(#,##0\)"/>
    <numFmt numFmtId="189" formatCode="_-* #,##0_d_._-;\-* #,##0_d_._-;_-* &quot;-&quot;_d_._-;_-@_-"/>
    <numFmt numFmtId="190" formatCode="_-* #,##0.00_d_._-;\-* #,##0.00_d_._-;_-* &quot;-&quot;??_d_._-;_-@_-"/>
    <numFmt numFmtId="191" formatCode="_-* #,##0_đ_._-;\-* #,##0_đ_._-;_-* &quot;-&quot;_đ_._-;_-@_-"/>
    <numFmt numFmtId="192" formatCode="_-* #,##0.00_đ_._-;\-* #,##0.00_đ_._-;_-* &quot;-&quot;??_đ_._-;_-@_-"/>
    <numFmt numFmtId="193" formatCode="_(* #,##0.000_);_(* \(#,##0.000\);_(* &quot;-&quot;???_);_(@_)"/>
    <numFmt numFmtId="194" formatCode="_-&quot;Ј&quot;* #,##0_-;\-&quot;Ј&quot;* #,##0_-;_-&quot;Ј&quot;* &quot;-&quot;_-;_-@_-"/>
    <numFmt numFmtId="195" formatCode="_(&quot;р.&quot;* #,##0.00_);_(&quot;р.&quot;* \(#,##0.00\);_(&quot;р.&quot;* &quot;-&quot;??_);_(@_)"/>
    <numFmt numFmtId="196" formatCode="#,##0.000"/>
    <numFmt numFmtId="197" formatCode="_-* #,##0\ _р_._-;\-* #,##0\ _р_._-;_-* &quot;-&quot;\ _р_._-;_-@_-"/>
    <numFmt numFmtId="198" formatCode="_-* #,##0.00\ _D_M_-;\-* #,##0.00\ _D_M_-;_-* &quot;-&quot;??\ _D_M_-;_-@_-"/>
    <numFmt numFmtId="199" formatCode="_(* #,##0.00_);_(* \(#,##0.00\);_(* &quot;-&quot;??_);_(@_)"/>
    <numFmt numFmtId="200" formatCode="_-* #,##0.00\ _р_._-;\-* #,##0.00\ _р_._-;_-* &quot;-&quot;??\ _р_._-;_-@_-"/>
    <numFmt numFmtId="201" formatCode="_-* #,##0.00_р_._-;\-* #,##0.00_р_._-;_-* \-??_р_._-;_-@_-"/>
    <numFmt numFmtId="202" formatCode="000"/>
    <numFmt numFmtId="203" formatCode="_(* #,##0.00_);_(* \(#,##0.00\);_(* \-??_);_(@_)"/>
    <numFmt numFmtId="204" formatCode="\ #,##0.00\ ;&quot; (&quot;#,##0.00\);&quot; -&quot;#\ ;@\ "/>
    <numFmt numFmtId="205" formatCode="\ #,##0.00&quot;    &quot;;\-#,##0.00&quot;    &quot;;&quot; -&quot;#&quot;    &quot;;@\ "/>
    <numFmt numFmtId="206" formatCode="&quot; &quot;#,##0.00&quot; &quot;;&quot; (&quot;#,##0.00&quot;)&quot;;&quot; -&quot;#&quot; &quot;;@&quot; &quot;"/>
  </numFmts>
  <fonts count="178">
    <font>
      <sz val="12"/>
      <name val="Times New Roman"/>
      <family val="1"/>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2"/>
      <name val="Times New Roman"/>
      <family val="1"/>
      <charset val="204"/>
    </font>
    <font>
      <sz val="16"/>
      <name val="Times New Roman"/>
      <family val="1"/>
      <charset val="204"/>
    </font>
    <font>
      <b/>
      <sz val="16"/>
      <name val="Times New Roman"/>
      <family val="1"/>
      <charset val="204"/>
    </font>
    <font>
      <sz val="11"/>
      <name val="Times New Roman"/>
      <family val="1"/>
      <charset val="204"/>
    </font>
    <font>
      <b/>
      <sz val="14"/>
      <name val="Times New Roman"/>
      <family val="1"/>
      <charset val="204"/>
    </font>
    <font>
      <sz val="14"/>
      <name val="Times New Roman"/>
      <family val="1"/>
      <charset val="204"/>
    </font>
    <font>
      <b/>
      <sz val="12"/>
      <name val="Times New Roman"/>
      <family val="1"/>
      <charset val="204"/>
    </font>
    <font>
      <sz val="10"/>
      <name val="Arial"/>
      <family val="2"/>
      <charset val="204"/>
    </font>
    <font>
      <sz val="14"/>
      <name val="Arial"/>
      <family val="2"/>
      <charset val="204"/>
    </font>
    <font>
      <b/>
      <sz val="10"/>
      <name val="Arial"/>
      <family val="2"/>
      <charset val="204"/>
    </font>
    <font>
      <sz val="10"/>
      <name val="Helv"/>
      <charset val="204"/>
    </font>
    <font>
      <sz val="12"/>
      <color theme="1"/>
      <name val="Times New Roman"/>
      <family val="1"/>
      <charset val="204"/>
    </font>
    <font>
      <sz val="11"/>
      <name val="Arial"/>
      <family val="2"/>
      <charset val="204"/>
    </font>
    <font>
      <sz val="10"/>
      <color theme="1"/>
      <name val="Arial"/>
      <family val="2"/>
      <charset val="204"/>
    </font>
    <font>
      <sz val="12"/>
      <name val="Arial"/>
      <family val="2"/>
      <charset val="204"/>
    </font>
    <font>
      <sz val="10"/>
      <name val="Times New Roman"/>
      <family val="1"/>
      <charset val="204"/>
    </font>
    <font>
      <b/>
      <sz val="11"/>
      <name val="Times New Roman"/>
      <family val="1"/>
      <charset val="204"/>
    </font>
    <font>
      <sz val="10"/>
      <name val="Helv"/>
    </font>
    <font>
      <sz val="8"/>
      <name val="Arial"/>
      <family val="2"/>
      <charset val="204"/>
    </font>
    <font>
      <sz val="8"/>
      <color indexed="12"/>
      <name val="Arial"/>
      <family val="2"/>
      <charset val="204"/>
    </font>
    <font>
      <sz val="1"/>
      <color indexed="8"/>
      <name val="Courier"/>
      <family val="3"/>
    </font>
    <font>
      <sz val="1"/>
      <color indexed="8"/>
      <name val="Courier"/>
      <family val="1"/>
      <charset val="204"/>
    </font>
    <font>
      <b/>
      <sz val="1"/>
      <color indexed="8"/>
      <name val="Courier"/>
      <family val="3"/>
    </font>
    <font>
      <b/>
      <sz val="1"/>
      <color indexed="8"/>
      <name val="Courier"/>
      <family val="1"/>
      <charset val="204"/>
    </font>
    <font>
      <sz val="11"/>
      <color indexed="8"/>
      <name val="Calibri"/>
      <family val="2"/>
      <charset val="204"/>
    </font>
    <font>
      <sz val="10"/>
      <color indexed="8"/>
      <name val="Arial"/>
      <family val="2"/>
    </font>
    <font>
      <sz val="12"/>
      <color theme="1"/>
      <name val="Times New Roman"/>
      <family val="2"/>
      <charset val="204"/>
    </font>
    <font>
      <sz val="11"/>
      <color indexed="9"/>
      <name val="Calibri"/>
      <family val="2"/>
      <charset val="204"/>
    </font>
    <font>
      <sz val="10"/>
      <color indexed="9"/>
      <name val="Arial"/>
      <family val="2"/>
    </font>
    <font>
      <sz val="11"/>
      <color indexed="8"/>
      <name val="Calibri"/>
      <family val="2"/>
    </font>
    <font>
      <sz val="11"/>
      <color indexed="9"/>
      <name val="Calibri"/>
      <family val="2"/>
    </font>
    <font>
      <sz val="10"/>
      <color indexed="12"/>
      <name val="Arial"/>
      <family val="2"/>
      <charset val="204"/>
    </font>
    <font>
      <u/>
      <sz val="10"/>
      <color indexed="12"/>
      <name val="Courier"/>
      <family val="3"/>
    </font>
    <font>
      <u/>
      <sz val="10"/>
      <color indexed="12"/>
      <name val="Courier"/>
      <family val="1"/>
      <charset val="204"/>
    </font>
    <font>
      <sz val="10"/>
      <name val="Arial Cyr"/>
      <family val="2"/>
      <charset val="204"/>
    </font>
    <font>
      <sz val="10"/>
      <name val="Arial Cyr"/>
      <charset val="204"/>
    </font>
    <font>
      <b/>
      <sz val="10"/>
      <name val="Arial"/>
      <family val="2"/>
    </font>
    <font>
      <sz val="11"/>
      <color indexed="20"/>
      <name val="Calibri"/>
      <family val="2"/>
      <charset val="204"/>
    </font>
    <font>
      <sz val="11"/>
      <color indexed="16"/>
      <name val="Calibri"/>
      <family val="2"/>
    </font>
    <font>
      <sz val="11"/>
      <color indexed="37"/>
      <name val="Calibri"/>
      <family val="2"/>
    </font>
    <font>
      <b/>
      <sz val="11"/>
      <color indexed="52"/>
      <name val="Calibri"/>
      <family val="2"/>
      <charset val="204"/>
    </font>
    <font>
      <b/>
      <sz val="11"/>
      <color indexed="53"/>
      <name val="Calibri"/>
      <family val="2"/>
    </font>
    <font>
      <b/>
      <sz val="11"/>
      <color indexed="17"/>
      <name val="Calibri"/>
      <family val="2"/>
    </font>
    <font>
      <b/>
      <sz val="10"/>
      <color indexed="9"/>
      <name val="Arial"/>
      <family val="2"/>
      <charset val="204"/>
    </font>
    <font>
      <b/>
      <sz val="11"/>
      <color indexed="9"/>
      <name val="Calibri"/>
      <family val="2"/>
      <charset val="204"/>
    </font>
    <font>
      <b/>
      <sz val="11"/>
      <color indexed="9"/>
      <name val="Calibri"/>
      <family val="2"/>
    </font>
    <font>
      <sz val="10"/>
      <color indexed="24"/>
      <name val="Arial"/>
      <family val="2"/>
      <charset val="204"/>
    </font>
    <font>
      <b/>
      <sz val="10"/>
      <color indexed="12"/>
      <name val="Arial Cyr"/>
      <family val="2"/>
      <charset val="204"/>
    </font>
    <font>
      <sz val="10"/>
      <name val="MS Sans Serif"/>
      <family val="2"/>
      <charset val="204"/>
    </font>
    <font>
      <sz val="8"/>
      <name val="Arial Cyr"/>
      <charset val="204"/>
    </font>
    <font>
      <u/>
      <sz val="8"/>
      <color indexed="12"/>
      <name val="Arial Cyr"/>
      <charset val="204"/>
    </font>
    <font>
      <b/>
      <sz val="11"/>
      <color indexed="8"/>
      <name val="Calibri"/>
      <family val="2"/>
    </font>
    <font>
      <i/>
      <sz val="11"/>
      <color indexed="23"/>
      <name val="Calibri"/>
      <family val="2"/>
      <charset val="204"/>
    </font>
    <font>
      <i/>
      <sz val="10"/>
      <color indexed="23"/>
      <name val="Arial"/>
      <family val="2"/>
    </font>
    <font>
      <i/>
      <sz val="10"/>
      <color indexed="18"/>
      <name val="Arial"/>
      <family val="2"/>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u/>
      <sz val="10"/>
      <color indexed="36"/>
      <name val="Arial"/>
      <family val="2"/>
      <charset val="204"/>
    </font>
    <font>
      <sz val="11"/>
      <color indexed="17"/>
      <name val="Calibri"/>
      <family val="2"/>
      <charset val="204"/>
    </font>
    <font>
      <sz val="11"/>
      <color indexed="17"/>
      <name val="Calibri"/>
      <family val="2"/>
    </font>
    <font>
      <b/>
      <sz val="10"/>
      <color indexed="18"/>
      <name val="Arial Cyr"/>
      <charset val="204"/>
    </font>
    <font>
      <b/>
      <sz val="18"/>
      <color indexed="24"/>
      <name val="Arial"/>
      <family val="2"/>
      <charset val="204"/>
    </font>
    <font>
      <b/>
      <sz val="15"/>
      <color indexed="62"/>
      <name val="Calibri"/>
      <family val="2"/>
    </font>
    <font>
      <b/>
      <sz val="12"/>
      <color indexed="24"/>
      <name val="Arial"/>
      <family val="2"/>
      <charset val="204"/>
    </font>
    <font>
      <b/>
      <sz val="13"/>
      <color indexed="62"/>
      <name val="Calibri"/>
      <family val="2"/>
    </font>
    <font>
      <b/>
      <sz val="11"/>
      <color indexed="56"/>
      <name val="Calibri"/>
      <family val="2"/>
      <charset val="204"/>
    </font>
    <font>
      <b/>
      <sz val="11"/>
      <color indexed="62"/>
      <name val="Calibri"/>
      <family val="2"/>
    </font>
    <font>
      <b/>
      <sz val="8"/>
      <name val="Arial Cyr"/>
      <charset val="204"/>
    </font>
    <font>
      <u/>
      <sz val="7.5"/>
      <color indexed="12"/>
      <name val="Arial Cyr"/>
      <charset val="204"/>
    </font>
    <font>
      <sz val="10"/>
      <name val="Courier"/>
      <family val="3"/>
    </font>
    <font>
      <u/>
      <sz val="10"/>
      <color indexed="36"/>
      <name val="Courier"/>
      <family val="3"/>
    </font>
    <font>
      <u/>
      <sz val="10"/>
      <color indexed="36"/>
      <name val="Courier"/>
      <family val="1"/>
      <charset val="204"/>
    </font>
    <font>
      <sz val="11"/>
      <color indexed="62"/>
      <name val="Calibri"/>
      <family val="2"/>
      <charset val="204"/>
    </font>
    <font>
      <sz val="11"/>
      <color indexed="48"/>
      <name val="Calibri"/>
      <family val="2"/>
    </font>
    <font>
      <sz val="8"/>
      <color indexed="9"/>
      <name val="MS Sans Serif"/>
      <family val="2"/>
      <charset val="204"/>
    </font>
    <font>
      <sz val="11"/>
      <color indexed="52"/>
      <name val="Calibri"/>
      <family val="2"/>
      <charset val="204"/>
    </font>
    <font>
      <sz val="11"/>
      <color indexed="53"/>
      <name val="Calibri"/>
      <family val="2"/>
    </font>
    <font>
      <sz val="11"/>
      <color indexed="60"/>
      <name val="Calibri"/>
      <family val="2"/>
      <charset val="204"/>
    </font>
    <font>
      <sz val="11"/>
      <color indexed="60"/>
      <name val="Calibri"/>
      <family val="2"/>
    </font>
    <font>
      <b/>
      <sz val="10"/>
      <name val="Arial Cyr"/>
      <family val="2"/>
      <charset val="204"/>
    </font>
    <font>
      <sz val="10"/>
      <name val="Arial"/>
      <family val="2"/>
    </font>
    <font>
      <sz val="8"/>
      <name val="Helv"/>
      <charset val="204"/>
    </font>
    <font>
      <b/>
      <sz val="11"/>
      <color indexed="63"/>
      <name val="Calibri"/>
      <family val="2"/>
      <charset val="204"/>
    </font>
    <font>
      <b/>
      <sz val="11"/>
      <color indexed="63"/>
      <name val="Calibri"/>
      <family val="2"/>
    </font>
    <font>
      <b/>
      <sz val="14"/>
      <name val="Arial"/>
      <family val="2"/>
    </font>
    <font>
      <sz val="8"/>
      <name val="Helv"/>
    </font>
    <font>
      <b/>
      <i/>
      <sz val="10"/>
      <name val="Arial"/>
      <family val="2"/>
      <charset val="204"/>
    </font>
    <font>
      <sz val="10"/>
      <color indexed="8"/>
      <name val="Arial"/>
      <family val="2"/>
      <charset val="204"/>
    </font>
    <font>
      <sz val="8"/>
      <color indexed="8"/>
      <name val="Arial"/>
      <family val="2"/>
      <charset val="204"/>
    </font>
    <font>
      <b/>
      <sz val="10"/>
      <color indexed="8"/>
      <name val="Arial"/>
      <family val="2"/>
    </font>
    <font>
      <sz val="8"/>
      <name val="Arial"/>
      <family val="2"/>
    </font>
    <font>
      <sz val="10"/>
      <color indexed="39"/>
      <name val="Arial"/>
      <family val="2"/>
    </font>
    <font>
      <b/>
      <sz val="10"/>
      <color indexed="39"/>
      <name val="Arial"/>
      <family val="2"/>
    </font>
    <font>
      <sz val="8"/>
      <color indexed="62"/>
      <name val="Arial"/>
      <family val="2"/>
    </font>
    <font>
      <b/>
      <sz val="8"/>
      <color indexed="8"/>
      <name val="Arial"/>
      <family val="2"/>
    </font>
    <font>
      <b/>
      <sz val="12"/>
      <color indexed="8"/>
      <name val="Arial"/>
      <family val="2"/>
      <charset val="204"/>
    </font>
    <font>
      <b/>
      <sz val="8"/>
      <name val="Arial"/>
      <family val="2"/>
    </font>
    <font>
      <sz val="8"/>
      <color indexed="8"/>
      <name val="Arial"/>
      <family val="2"/>
    </font>
    <font>
      <b/>
      <sz val="16"/>
      <color indexed="23"/>
      <name val="Arial"/>
      <family val="2"/>
      <charset val="204"/>
    </font>
    <font>
      <sz val="19"/>
      <color indexed="48"/>
      <name val="Arial"/>
      <family val="2"/>
      <charset val="204"/>
    </font>
    <font>
      <sz val="19"/>
      <name val="Arial"/>
      <family val="2"/>
    </font>
    <font>
      <sz val="10"/>
      <color indexed="10"/>
      <name val="Arial"/>
      <family val="2"/>
    </font>
    <font>
      <sz val="8"/>
      <color indexed="14"/>
      <name val="Arial"/>
      <family val="2"/>
    </font>
    <font>
      <sz val="9"/>
      <color indexed="20"/>
      <name val="Arial"/>
      <family val="2"/>
    </font>
    <font>
      <sz val="9"/>
      <color indexed="48"/>
      <name val="Arial"/>
      <family val="2"/>
    </font>
    <font>
      <b/>
      <sz val="9"/>
      <color indexed="20"/>
      <name val="Arial"/>
      <family val="2"/>
    </font>
    <font>
      <b/>
      <sz val="18"/>
      <color indexed="62"/>
      <name val="Cambria"/>
      <family val="2"/>
    </font>
    <font>
      <b/>
      <sz val="8"/>
      <color indexed="9"/>
      <name val="Arial Cyr"/>
      <charset val="204"/>
    </font>
    <font>
      <b/>
      <sz val="18"/>
      <color indexed="56"/>
      <name val="Cambria"/>
      <family val="2"/>
      <charset val="204"/>
    </font>
    <font>
      <sz val="10"/>
      <name val="Courier"/>
      <family val="1"/>
      <charset val="204"/>
    </font>
    <font>
      <b/>
      <i/>
      <sz val="10"/>
      <color indexed="9"/>
      <name val="Arial"/>
      <family val="2"/>
      <charset val="204"/>
    </font>
    <font>
      <sz val="11"/>
      <color indexed="10"/>
      <name val="Calibri"/>
      <family val="2"/>
      <charset val="204"/>
    </font>
    <font>
      <sz val="11"/>
      <color indexed="10"/>
      <name val="Calibri"/>
      <family val="2"/>
    </font>
    <font>
      <sz val="11"/>
      <color indexed="14"/>
      <name val="Calibri"/>
      <family val="2"/>
    </font>
    <font>
      <u/>
      <sz val="11"/>
      <color theme="10"/>
      <name val="Calibri"/>
      <family val="2"/>
      <charset val="204"/>
    </font>
    <font>
      <u/>
      <sz val="10"/>
      <color indexed="12"/>
      <name val="Arial Cyr"/>
      <charset val="204"/>
    </font>
    <font>
      <b/>
      <sz val="14"/>
      <name val="Franklin Gothic Medium"/>
      <family val="2"/>
      <charset val="204"/>
    </font>
    <font>
      <b/>
      <sz val="15"/>
      <color indexed="56"/>
      <name val="Calibri"/>
      <family val="2"/>
      <charset val="204"/>
    </font>
    <font>
      <b/>
      <sz val="13"/>
      <color indexed="56"/>
      <name val="Calibri"/>
      <family val="2"/>
      <charset val="204"/>
    </font>
    <font>
      <b/>
      <sz val="18"/>
      <name val="Arial"/>
      <family val="2"/>
      <charset val="204"/>
    </font>
    <font>
      <b/>
      <sz val="12"/>
      <name val="Arial"/>
      <family val="2"/>
      <charset val="204"/>
    </font>
    <font>
      <b/>
      <sz val="9"/>
      <name val="Tahoma"/>
      <family val="2"/>
      <charset val="204"/>
    </font>
    <font>
      <sz val="9"/>
      <name val="Tahoma"/>
      <family val="2"/>
      <charset val="204"/>
    </font>
    <font>
      <b/>
      <sz val="14"/>
      <name val="Arial Cyr"/>
      <family val="2"/>
      <charset val="204"/>
    </font>
    <font>
      <b/>
      <sz val="9"/>
      <name val="Arial"/>
      <family val="2"/>
    </font>
    <font>
      <b/>
      <sz val="11"/>
      <color indexed="8"/>
      <name val="Calibri"/>
      <family val="2"/>
      <charset val="204"/>
    </font>
    <font>
      <b/>
      <sz val="11"/>
      <name val="Arial"/>
      <family val="2"/>
    </font>
    <font>
      <b/>
      <sz val="14"/>
      <name val="Arial"/>
      <family val="2"/>
      <charset val="204"/>
    </font>
    <font>
      <b/>
      <sz val="10"/>
      <name val="Arial Cyr"/>
      <charset val="204"/>
    </font>
    <font>
      <sz val="11"/>
      <color theme="1"/>
      <name val="Calibri"/>
      <family val="2"/>
      <scheme val="minor"/>
    </font>
    <font>
      <sz val="11"/>
      <color rgb="FF000000"/>
      <name val="Arial"/>
      <family val="2"/>
      <charset val="204"/>
    </font>
    <font>
      <sz val="12"/>
      <name val="Times New Roman"/>
      <family val="1"/>
    </font>
    <font>
      <sz val="12"/>
      <color theme="1"/>
      <name val="Calibri"/>
      <family val="2"/>
      <charset val="204"/>
      <scheme val="minor"/>
    </font>
    <font>
      <sz val="11"/>
      <name val="Times New Roman Cyr"/>
      <family val="1"/>
      <charset val="204"/>
    </font>
    <font>
      <sz val="12"/>
      <color indexed="8"/>
      <name val="Times New Roman"/>
      <family val="2"/>
      <charset val="204"/>
    </font>
    <font>
      <sz val="10"/>
      <name val="Arial Cyr"/>
    </font>
    <font>
      <sz val="12"/>
      <name val="Tahoma"/>
      <family val="2"/>
      <charset val="204"/>
    </font>
    <font>
      <sz val="12"/>
      <color indexed="24"/>
      <name val="Arial"/>
      <family val="2"/>
      <charset val="204"/>
    </font>
    <font>
      <sz val="12"/>
      <color theme="0"/>
      <name val="Times New Roman"/>
      <family val="1"/>
      <charset val="204"/>
    </font>
    <font>
      <sz val="10"/>
      <name val="Arial"/>
      <family val="2"/>
      <charset val="204"/>
    </font>
    <font>
      <sz val="12"/>
      <color indexed="63"/>
      <name val="Times New Roman"/>
      <family val="1"/>
      <charset val="204"/>
    </font>
    <font>
      <sz val="12"/>
      <color rgb="FFFF0000"/>
      <name val="Times New Roman"/>
      <family val="1"/>
      <charset val="204"/>
    </font>
    <font>
      <b/>
      <sz val="12"/>
      <color indexed="63"/>
      <name val="Times New Roman"/>
      <family val="1"/>
      <charset val="204"/>
    </font>
    <font>
      <sz val="10"/>
      <name val="Arial"/>
      <family val="2"/>
      <charset val="204"/>
    </font>
    <font>
      <sz val="8"/>
      <name val="Times New Roman"/>
      <family val="1"/>
      <charset val="204"/>
    </font>
    <font>
      <sz val="10"/>
      <color rgb="FFFF0000"/>
      <name val="Arial"/>
      <family val="2"/>
      <charset val="204"/>
    </font>
    <font>
      <sz val="10"/>
      <color indexed="63"/>
      <name val="Times New Roman"/>
      <family val="1"/>
      <charset val="204"/>
    </font>
    <font>
      <sz val="11.5"/>
      <name val="Times New Roman"/>
      <family val="1"/>
      <charset val="204"/>
    </font>
    <font>
      <b/>
      <sz val="10"/>
      <color indexed="63"/>
      <name val="Times New Roman"/>
      <family val="1"/>
      <charset val="204"/>
    </font>
    <font>
      <sz val="10"/>
      <name val="Arial Unicode MS"/>
      <family val="2"/>
      <charset val="204"/>
    </font>
    <font>
      <sz val="8"/>
      <color theme="1"/>
      <name val="Tahoma"/>
      <family val="2"/>
      <charset val="204"/>
    </font>
    <font>
      <sz val="10"/>
      <color theme="1"/>
      <name val="Arial1"/>
      <charset val="204"/>
    </font>
    <font>
      <u/>
      <sz val="11"/>
      <color theme="10"/>
      <name val="Calibri"/>
      <family val="2"/>
      <charset val="204"/>
      <scheme val="minor"/>
    </font>
  </fonts>
  <fills count="1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53"/>
        <bgColor indexed="64"/>
      </patternFill>
    </fill>
    <fill>
      <patternFill patternType="solid">
        <fgColor indexed="51"/>
        <bgColor indexed="64"/>
      </patternFill>
    </fill>
    <fill>
      <patternFill patternType="solid">
        <fgColor indexed="29"/>
        <bgColor indexed="64"/>
      </patternFill>
    </fill>
    <fill>
      <patternFill patternType="solid">
        <fgColor rgb="FFFF7C80"/>
        <bgColor indexed="64"/>
      </patternFill>
    </fill>
    <fill>
      <patternFill patternType="solid">
        <fgColor indexed="46"/>
        <bgColor indexed="64"/>
      </patternFill>
    </fill>
    <fill>
      <patternFill patternType="solid">
        <fgColor indexed="44"/>
        <bgColor indexed="64"/>
      </patternFill>
    </fill>
    <fill>
      <patternFill patternType="solid">
        <fgColor indexed="55"/>
        <bgColor indexed="64"/>
      </patternFill>
    </fill>
    <fill>
      <patternFill patternType="solid">
        <fgColor theme="0" tint="-0.34998626667073579"/>
        <bgColor indexed="64"/>
      </patternFill>
    </fill>
    <fill>
      <patternFill patternType="solid">
        <fgColor indexed="11"/>
        <bgColor indexed="64"/>
      </patternFill>
    </fill>
    <fill>
      <patternFill patternType="solid">
        <fgColor indexed="22"/>
        <bgColor indexed="64"/>
      </patternFill>
    </fill>
    <fill>
      <patternFill patternType="solid">
        <fgColor indexed="42"/>
        <bgColor indexed="64"/>
      </patternFill>
    </fill>
    <fill>
      <patternFill patternType="solid">
        <fgColor indexed="31"/>
      </patternFill>
    </fill>
    <fill>
      <patternFill patternType="solid">
        <fgColor indexed="41"/>
      </patternFill>
    </fill>
    <fill>
      <patternFill patternType="solid">
        <fgColor indexed="45"/>
      </patternFill>
    </fill>
    <fill>
      <patternFill patternType="solid">
        <fgColor indexed="40"/>
      </patternFill>
    </fill>
    <fill>
      <patternFill patternType="solid">
        <fgColor indexed="42"/>
      </patternFill>
    </fill>
    <fill>
      <patternFill patternType="solid">
        <fgColor indexed="50"/>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7"/>
      </patternFill>
    </fill>
    <fill>
      <patternFill patternType="solid">
        <fgColor indexed="24"/>
      </patternFill>
    </fill>
    <fill>
      <patternFill patternType="solid">
        <fgColor indexed="5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65"/>
        <bgColor indexed="8"/>
      </patternFill>
    </fill>
    <fill>
      <patternFill patternType="solid">
        <fgColor indexed="41"/>
        <bgColor indexed="8"/>
      </patternFill>
    </fill>
    <fill>
      <patternFill patternType="solid">
        <fgColor indexed="9"/>
        <bgColor indexed="9"/>
      </patternFill>
    </fill>
    <fill>
      <patternFill patternType="solid">
        <fgColor indexed="35"/>
        <bgColor indexed="35"/>
      </patternFill>
    </fill>
    <fill>
      <patternFill patternType="solid">
        <fgColor indexed="10"/>
        <bgColor indexed="64"/>
      </patternFill>
    </fill>
    <fill>
      <patternFill patternType="solid">
        <fgColor indexed="55"/>
      </patternFill>
    </fill>
    <fill>
      <patternFill patternType="solid">
        <fgColor indexed="27"/>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13"/>
        <bgColor indexed="8"/>
      </patternFill>
    </fill>
    <fill>
      <patternFill patternType="solid">
        <fgColor indexed="22"/>
        <bgColor indexed="8"/>
      </patternFill>
    </fill>
    <fill>
      <patternFill patternType="solid">
        <fgColor indexed="23"/>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35"/>
        <bgColor indexed="64"/>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3"/>
        <bgColor indexed="64"/>
      </patternFill>
    </fill>
    <fill>
      <patternFill patternType="solid">
        <fgColor indexed="58"/>
        <bgColor indexed="64"/>
      </patternFill>
    </fill>
    <fill>
      <patternFill patternType="solid">
        <fgColor indexed="18"/>
        <bgColor indexed="64"/>
      </patternFill>
    </fill>
    <fill>
      <patternFill patternType="solid">
        <fgColor indexed="9"/>
        <bgColor indexed="8"/>
      </patternFill>
    </fill>
    <fill>
      <patternFill patternType="solid">
        <fgColor indexed="43"/>
        <bgColor indexed="8"/>
      </patternFill>
    </fill>
    <fill>
      <patternFill patternType="solid">
        <fgColor indexed="47"/>
        <bgColor indexed="22"/>
      </patternFill>
    </fill>
    <fill>
      <patternFill patternType="solid">
        <fgColor indexed="47"/>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3" tint="0.39997558519241921"/>
        <bgColor indexed="64"/>
      </patternFill>
    </fill>
    <fill>
      <patternFill patternType="solid">
        <fgColor rgb="FFFF0000"/>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style="medium">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24"/>
      </bottom>
      <diagonal/>
    </border>
    <border>
      <left/>
      <right/>
      <top/>
      <bottom style="medium">
        <color indexed="58"/>
      </bottom>
      <diagonal/>
    </border>
    <border>
      <left style="thin">
        <color indexed="64"/>
      </left>
      <right style="thin">
        <color indexed="64"/>
      </right>
      <top style="hair">
        <color indexed="64"/>
      </top>
      <bottom style="hair">
        <color indexed="64"/>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51"/>
      </left>
      <right style="thin">
        <color indexed="51"/>
      </right>
      <top/>
      <bottom/>
      <diagonal/>
    </border>
    <border>
      <left style="dashed">
        <color indexed="64"/>
      </left>
      <right style="dashed">
        <color indexed="64"/>
      </right>
      <top style="dashed">
        <color indexed="64"/>
      </top>
      <bottom style="dashed">
        <color indexed="64"/>
      </bottom>
      <diagonal/>
    </border>
    <border>
      <left/>
      <right/>
      <top style="double">
        <color indexed="64"/>
      </top>
      <bottom/>
      <diagonal/>
    </border>
    <border>
      <left/>
      <right/>
      <top style="thin">
        <color indexed="48"/>
      </top>
      <bottom style="double">
        <color indexed="48"/>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style="medium">
        <color indexed="64"/>
      </left>
      <right style="thin">
        <color indexed="64"/>
      </right>
      <top style="medium">
        <color indexed="64"/>
      </top>
      <bottom/>
      <diagonal/>
    </border>
    <border>
      <left/>
      <right/>
      <top style="thin">
        <color indexed="62"/>
      </top>
      <bottom style="double">
        <color indexed="62"/>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s>
  <cellStyleXfs count="60486">
    <xf numFmtId="0" fontId="0" fillId="0" borderId="0"/>
    <xf numFmtId="44" fontId="21" fillId="0" borderId="0" applyFont="0" applyFill="0" applyBorder="0" applyAlignment="0" applyProtection="0"/>
    <xf numFmtId="9" fontId="21" fillId="0" borderId="0" applyFont="0" applyFill="0" applyBorder="0" applyAlignment="0" applyProtection="0"/>
    <xf numFmtId="0" fontId="31" fillId="0" borderId="0"/>
    <xf numFmtId="0" fontId="21" fillId="0" borderId="0"/>
    <xf numFmtId="0" fontId="31" fillId="0" borderId="0"/>
    <xf numFmtId="0" fontId="21" fillId="0" borderId="0"/>
    <xf numFmtId="0" fontId="5" fillId="0" borderId="0"/>
    <xf numFmtId="0" fontId="38" fillId="0" borderId="0"/>
    <xf numFmtId="0" fontId="31" fillId="0" borderId="0"/>
    <xf numFmtId="168" fontId="39" fillId="0" borderId="0">
      <alignment vertical="top"/>
    </xf>
    <xf numFmtId="168" fontId="40" fillId="0" borderId="0">
      <alignment vertical="top"/>
    </xf>
    <xf numFmtId="169" fontId="40" fillId="42" borderId="0">
      <alignment vertical="top"/>
    </xf>
    <xf numFmtId="168" fontId="40" fillId="43" borderId="0">
      <alignment vertical="top"/>
    </xf>
    <xf numFmtId="0" fontId="31" fillId="0" borderId="0"/>
    <xf numFmtId="0" fontId="31" fillId="0" borderId="0"/>
    <xf numFmtId="0" fontId="38" fillId="0" borderId="0"/>
    <xf numFmtId="0" fontId="31" fillId="0" borderId="0"/>
    <xf numFmtId="0" fontId="38" fillId="0" borderId="0"/>
    <xf numFmtId="170"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0"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0" fontId="38" fillId="0" borderId="0"/>
    <xf numFmtId="0" fontId="31" fillId="0" borderId="0"/>
    <xf numFmtId="0" fontId="38" fillId="0" borderId="0"/>
    <xf numFmtId="0" fontId="38" fillId="0" borderId="0"/>
    <xf numFmtId="0" fontId="38" fillId="0" borderId="0"/>
    <xf numFmtId="0" fontId="38" fillId="0" borderId="0"/>
    <xf numFmtId="0" fontId="31" fillId="0" borderId="0"/>
    <xf numFmtId="0" fontId="38" fillId="0" borderId="0"/>
    <xf numFmtId="0" fontId="31" fillId="0" borderId="0"/>
    <xf numFmtId="0" fontId="31" fillId="0" borderId="0"/>
    <xf numFmtId="0" fontId="31" fillId="0" borderId="0"/>
    <xf numFmtId="0" fontId="31" fillId="0" borderId="0"/>
    <xf numFmtId="0" fontId="31" fillId="0" borderId="0"/>
    <xf numFmtId="0" fontId="38" fillId="0" borderId="0"/>
    <xf numFmtId="0" fontId="31" fillId="0" borderId="0"/>
    <xf numFmtId="0" fontId="38" fillId="0" borderId="0"/>
    <xf numFmtId="0" fontId="38" fillId="0" borderId="0"/>
    <xf numFmtId="0" fontId="38" fillId="0" borderId="0"/>
    <xf numFmtId="0" fontId="31" fillId="0" borderId="0"/>
    <xf numFmtId="0" fontId="38" fillId="0" borderId="0"/>
    <xf numFmtId="0" fontId="38" fillId="0" borderId="0"/>
    <xf numFmtId="0" fontId="38" fillId="0" borderId="0"/>
    <xf numFmtId="0" fontId="38" fillId="0" borderId="0"/>
    <xf numFmtId="0" fontId="31" fillId="0" borderId="0"/>
    <xf numFmtId="0" fontId="38" fillId="0" borderId="0"/>
    <xf numFmtId="0" fontId="38" fillId="0" borderId="0"/>
    <xf numFmtId="0" fontId="38" fillId="0" borderId="0"/>
    <xf numFmtId="0" fontId="38" fillId="0" borderId="0"/>
    <xf numFmtId="0" fontId="31" fillId="0" borderId="0"/>
    <xf numFmtId="0" fontId="28" fillId="0" borderId="0"/>
    <xf numFmtId="0" fontId="28" fillId="0" borderId="0"/>
    <xf numFmtId="0" fontId="38" fillId="0" borderId="0"/>
    <xf numFmtId="0" fontId="28" fillId="0" borderId="0"/>
    <xf numFmtId="0" fontId="38" fillId="0" borderId="0"/>
    <xf numFmtId="0" fontId="38" fillId="0" borderId="0"/>
    <xf numFmtId="0" fontId="38" fillId="0" borderId="0"/>
    <xf numFmtId="0" fontId="31" fillId="0" borderId="0"/>
    <xf numFmtId="0" fontId="38" fillId="0" borderId="0"/>
    <xf numFmtId="170"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0" fontId="38" fillId="0" borderId="0"/>
    <xf numFmtId="0" fontId="38" fillId="0" borderId="0"/>
    <xf numFmtId="0" fontId="38" fillId="0" borderId="0"/>
    <xf numFmtId="0" fontId="31" fillId="0" borderId="0"/>
    <xf numFmtId="0" fontId="3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1" fillId="0" borderId="0"/>
    <xf numFmtId="0" fontId="38" fillId="0" borderId="0"/>
    <xf numFmtId="0" fontId="38" fillId="0" borderId="0"/>
    <xf numFmtId="0" fontId="31" fillId="0" borderId="0"/>
    <xf numFmtId="0" fontId="31" fillId="0" borderId="0"/>
    <xf numFmtId="0" fontId="31" fillId="0" borderId="0"/>
    <xf numFmtId="0" fontId="31" fillId="0" borderId="0"/>
    <xf numFmtId="0" fontId="31" fillId="0" borderId="0"/>
    <xf numFmtId="170"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0" fontId="31" fillId="0" borderId="0"/>
    <xf numFmtId="0" fontId="31" fillId="0" borderId="0"/>
    <xf numFmtId="0" fontId="38" fillId="0" borderId="0"/>
    <xf numFmtId="0" fontId="38" fillId="0" borderId="0"/>
    <xf numFmtId="0" fontId="31" fillId="0" borderId="0"/>
    <xf numFmtId="0" fontId="38" fillId="0" borderId="0"/>
    <xf numFmtId="0" fontId="38" fillId="0" borderId="0"/>
    <xf numFmtId="0" fontId="31" fillId="0" borderId="0"/>
    <xf numFmtId="0" fontId="31" fillId="0" borderId="0"/>
    <xf numFmtId="0" fontId="31" fillId="0" borderId="0"/>
    <xf numFmtId="0" fontId="31" fillId="0" borderId="0"/>
    <xf numFmtId="0" fontId="31" fillId="0" borderId="0"/>
    <xf numFmtId="0" fontId="38" fillId="0" borderId="0"/>
    <xf numFmtId="0" fontId="31" fillId="0" borderId="0"/>
    <xf numFmtId="0" fontId="31" fillId="0" borderId="0"/>
    <xf numFmtId="170"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170"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38" fontId="39" fillId="0" borderId="0">
      <alignment vertical="top"/>
    </xf>
    <xf numFmtId="0" fontId="31" fillId="0" borderId="0"/>
    <xf numFmtId="0" fontId="38" fillId="0" borderId="0"/>
    <xf numFmtId="0" fontId="38" fillId="0" borderId="0"/>
    <xf numFmtId="0" fontId="31" fillId="0" borderId="0"/>
    <xf numFmtId="0" fontId="38" fillId="0" borderId="0"/>
    <xf numFmtId="0" fontId="31" fillId="0" borderId="0"/>
    <xf numFmtId="0" fontId="38" fillId="0" borderId="0"/>
    <xf numFmtId="0" fontId="38" fillId="0" borderId="0"/>
    <xf numFmtId="0" fontId="38" fillId="0" borderId="0"/>
    <xf numFmtId="0" fontId="38" fillId="0" borderId="0"/>
    <xf numFmtId="0" fontId="31" fillId="0" borderId="0"/>
    <xf numFmtId="0" fontId="31" fillId="0" borderId="0"/>
    <xf numFmtId="0" fontId="38" fillId="0" borderId="0"/>
    <xf numFmtId="0" fontId="31" fillId="0" borderId="0"/>
    <xf numFmtId="0" fontId="31" fillId="0" borderId="0"/>
    <xf numFmtId="0" fontId="31" fillId="0" borderId="0"/>
    <xf numFmtId="0" fontId="38" fillId="0" borderId="0"/>
    <xf numFmtId="0" fontId="38" fillId="0" borderId="0"/>
    <xf numFmtId="0" fontId="31" fillId="0" borderId="0"/>
    <xf numFmtId="0" fontId="31" fillId="0" borderId="0"/>
    <xf numFmtId="0" fontId="38" fillId="0" borderId="0"/>
    <xf numFmtId="0" fontId="41" fillId="0" borderId="16">
      <protection locked="0"/>
    </xf>
    <xf numFmtId="0" fontId="42" fillId="0" borderId="16">
      <protection locked="0"/>
    </xf>
    <xf numFmtId="0" fontId="42" fillId="0" borderId="16">
      <protection locked="0"/>
    </xf>
    <xf numFmtId="0" fontId="42" fillId="0" borderId="16">
      <protection locked="0"/>
    </xf>
    <xf numFmtId="0" fontId="42" fillId="0" borderId="16">
      <protection locked="0"/>
    </xf>
    <xf numFmtId="0" fontId="42" fillId="0" borderId="16">
      <protection locked="0"/>
    </xf>
    <xf numFmtId="0" fontId="42" fillId="0" borderId="16">
      <protection locked="0"/>
    </xf>
    <xf numFmtId="0" fontId="42" fillId="0" borderId="16">
      <protection locked="0"/>
    </xf>
    <xf numFmtId="171" fontId="42" fillId="0" borderId="0">
      <protection locked="0"/>
    </xf>
    <xf numFmtId="172" fontId="42" fillId="0" borderId="0">
      <protection locked="0"/>
    </xf>
    <xf numFmtId="44" fontId="41"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1"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1"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0" fontId="4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3"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173" fontId="42" fillId="0" borderId="16">
      <protection locked="0"/>
    </xf>
    <xf numFmtId="0" fontId="45" fillId="44" borderId="0" applyNumberFormat="0" applyBorder="0" applyAlignment="0" applyProtection="0"/>
    <xf numFmtId="0" fontId="45" fillId="44" borderId="0" applyNumberFormat="0" applyBorder="0" applyAlignment="0" applyProtection="0"/>
    <xf numFmtId="0" fontId="46" fillId="45"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6" fillId="47"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6" fillId="49"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6" fillId="51" borderId="0" applyNumberFormat="0" applyBorder="0" applyAlignment="0" applyProtection="0"/>
    <xf numFmtId="0" fontId="45" fillId="50"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6" fillId="45" borderId="0" applyNumberFormat="0" applyBorder="0" applyAlignment="0" applyProtection="0"/>
    <xf numFmtId="0" fontId="45" fillId="52"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6" fillId="53" borderId="0" applyNumberFormat="0" applyBorder="0" applyAlignment="0" applyProtection="0"/>
    <xf numFmtId="0" fontId="45" fillId="5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7" fillId="44" borderId="0" applyNumberFormat="0" applyBorder="0" applyAlignment="0" applyProtection="0"/>
    <xf numFmtId="0" fontId="45" fillId="44" borderId="0" applyNumberFormat="0" applyBorder="0" applyAlignment="0" applyProtection="0"/>
    <xf numFmtId="0" fontId="47"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7" fillId="44" borderId="0" applyNumberFormat="0" applyBorder="0" applyAlignment="0" applyProtection="0"/>
    <xf numFmtId="0" fontId="45" fillId="44" borderId="0" applyNumberFormat="0" applyBorder="0" applyAlignment="0" applyProtection="0"/>
    <xf numFmtId="0" fontId="47"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7"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7"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7" fillId="46" borderId="0" applyNumberFormat="0" applyBorder="0" applyAlignment="0" applyProtection="0"/>
    <xf numFmtId="0" fontId="45" fillId="46" borderId="0" applyNumberFormat="0" applyBorder="0" applyAlignment="0" applyProtection="0"/>
    <xf numFmtId="0" fontId="47"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7" fillId="46" borderId="0" applyNumberFormat="0" applyBorder="0" applyAlignment="0" applyProtection="0"/>
    <xf numFmtId="0" fontId="45" fillId="46" borderId="0" applyNumberFormat="0" applyBorder="0" applyAlignment="0" applyProtection="0"/>
    <xf numFmtId="0" fontId="47"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7"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7"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7" fillId="48" borderId="0" applyNumberFormat="0" applyBorder="0" applyAlignment="0" applyProtection="0"/>
    <xf numFmtId="0" fontId="45" fillId="48" borderId="0" applyNumberFormat="0" applyBorder="0" applyAlignment="0" applyProtection="0"/>
    <xf numFmtId="0" fontId="47"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7" fillId="48" borderId="0" applyNumberFormat="0" applyBorder="0" applyAlignment="0" applyProtection="0"/>
    <xf numFmtId="0" fontId="45" fillId="48" borderId="0" applyNumberFormat="0" applyBorder="0" applyAlignment="0" applyProtection="0"/>
    <xf numFmtId="0" fontId="47"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7"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7"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7" fillId="50" borderId="0" applyNumberFormat="0" applyBorder="0" applyAlignment="0" applyProtection="0"/>
    <xf numFmtId="0" fontId="45" fillId="50" borderId="0" applyNumberFormat="0" applyBorder="0" applyAlignment="0" applyProtection="0"/>
    <xf numFmtId="0" fontId="47"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7" fillId="50" borderId="0" applyNumberFormat="0" applyBorder="0" applyAlignment="0" applyProtection="0"/>
    <xf numFmtId="0" fontId="45" fillId="50" borderId="0" applyNumberFormat="0" applyBorder="0" applyAlignment="0" applyProtection="0"/>
    <xf numFmtId="0" fontId="47"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7"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7"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3"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6" fillId="55" borderId="0" applyNumberFormat="0" applyBorder="0" applyAlignment="0" applyProtection="0"/>
    <xf numFmtId="0" fontId="45" fillId="54"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6" fillId="47" borderId="0" applyNumberFormat="0" applyBorder="0" applyAlignment="0" applyProtection="0"/>
    <xf numFmtId="0" fontId="45" fillId="56"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6" fillId="58" borderId="0" applyNumberFormat="0" applyBorder="0" applyAlignment="0" applyProtection="0"/>
    <xf numFmtId="0" fontId="45" fillId="57"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6" fillId="59" borderId="0" applyNumberFormat="0" applyBorder="0" applyAlignment="0" applyProtection="0"/>
    <xf numFmtId="0" fontId="45" fillId="5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6" fillId="60" borderId="0" applyNumberFormat="0" applyBorder="0" applyAlignment="0" applyProtection="0"/>
    <xf numFmtId="0" fontId="45" fillId="54"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6" fillId="53" borderId="0" applyNumberFormat="0" applyBorder="0" applyAlignment="0" applyProtection="0"/>
    <xf numFmtId="0" fontId="45" fillId="61"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6"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7" fillId="57" borderId="0" applyNumberFormat="0" applyBorder="0" applyAlignment="0" applyProtection="0"/>
    <xf numFmtId="0" fontId="45" fillId="57" borderId="0" applyNumberFormat="0" applyBorder="0" applyAlignment="0" applyProtection="0"/>
    <xf numFmtId="0" fontId="47"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7" fillId="57" borderId="0" applyNumberFormat="0" applyBorder="0" applyAlignment="0" applyProtection="0"/>
    <xf numFmtId="0" fontId="45" fillId="57" borderId="0" applyNumberFormat="0" applyBorder="0" applyAlignment="0" applyProtection="0"/>
    <xf numFmtId="0" fontId="47"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7"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7"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7"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0"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54"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5" fillId="61" borderId="0" applyNumberFormat="0" applyBorder="0" applyAlignment="0" applyProtection="0"/>
    <xf numFmtId="0" fontId="48" fillId="62" borderId="0" applyNumberFormat="0" applyBorder="0" applyAlignment="0" applyProtection="0"/>
    <xf numFmtId="0" fontId="49" fillId="63" borderId="0" applyNumberFormat="0" applyBorder="0" applyAlignment="0" applyProtection="0"/>
    <xf numFmtId="0" fontId="48" fillId="56" borderId="0" applyNumberFormat="0" applyBorder="0" applyAlignment="0" applyProtection="0"/>
    <xf numFmtId="0" fontId="49" fillId="47" borderId="0" applyNumberFormat="0" applyBorder="0" applyAlignment="0" applyProtection="0"/>
    <xf numFmtId="0" fontId="48" fillId="57" borderId="0" applyNumberFormat="0" applyBorder="0" applyAlignment="0" applyProtection="0"/>
    <xf numFmtId="0" fontId="49" fillId="58" borderId="0" applyNumberFormat="0" applyBorder="0" applyAlignment="0" applyProtection="0"/>
    <xf numFmtId="0" fontId="48" fillId="64" borderId="0" applyNumberFormat="0" applyBorder="0" applyAlignment="0" applyProtection="0"/>
    <xf numFmtId="0" fontId="49" fillId="59" borderId="0" applyNumberFormat="0" applyBorder="0" applyAlignment="0" applyProtection="0"/>
    <xf numFmtId="0" fontId="48" fillId="65" borderId="0" applyNumberFormat="0" applyBorder="0" applyAlignment="0" applyProtection="0"/>
    <xf numFmtId="0" fontId="49" fillId="63" borderId="0" applyNumberFormat="0" applyBorder="0" applyAlignment="0" applyProtection="0"/>
    <xf numFmtId="0" fontId="48" fillId="66" borderId="0" applyNumberFormat="0" applyBorder="0" applyAlignment="0" applyProtection="0"/>
    <xf numFmtId="0" fontId="49" fillId="61"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20" fillId="11"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62"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20" fillId="15"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6"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20" fillId="19"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20" fillId="23"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20" fillId="27"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20" fillId="31"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6" borderId="0" applyNumberFormat="0" applyBorder="0" applyAlignment="0" applyProtection="0"/>
    <xf numFmtId="0" fontId="48" fillId="67"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69" borderId="0" applyNumberFormat="0" applyBorder="0" applyAlignment="0" applyProtection="0"/>
    <xf numFmtId="0" fontId="50" fillId="70" borderId="0" applyNumberFormat="0" applyBorder="0" applyAlignment="0" applyProtection="0"/>
    <xf numFmtId="0" fontId="50" fillId="70" borderId="0" applyNumberFormat="0" applyBorder="0" applyAlignment="0" applyProtection="0"/>
    <xf numFmtId="0" fontId="50" fillId="71"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48" fillId="75" borderId="0" applyNumberFormat="0" applyBorder="0" applyAlignment="0" applyProtection="0"/>
    <xf numFmtId="0" fontId="50" fillId="76" borderId="0" applyNumberFormat="0" applyBorder="0" applyAlignment="0" applyProtection="0"/>
    <xf numFmtId="0" fontId="50" fillId="76" borderId="0" applyNumberFormat="0" applyBorder="0" applyAlignment="0" applyProtection="0"/>
    <xf numFmtId="0" fontId="50" fillId="77" borderId="0" applyNumberFormat="0" applyBorder="0" applyAlignment="0" applyProtection="0"/>
    <xf numFmtId="0" fontId="50" fillId="78" borderId="0" applyNumberFormat="0" applyBorder="0" applyAlignment="0" applyProtection="0"/>
    <xf numFmtId="0" fontId="50" fillId="78" borderId="0" applyNumberFormat="0" applyBorder="0" applyAlignment="0" applyProtection="0"/>
    <xf numFmtId="0" fontId="50" fillId="79"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78"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48" fillId="58" borderId="0" applyNumberFormat="0" applyBorder="0" applyAlignment="0" applyProtection="0"/>
    <xf numFmtId="0" fontId="50" fillId="82" borderId="0" applyNumberFormat="0" applyBorder="0" applyAlignment="0" applyProtection="0"/>
    <xf numFmtId="0" fontId="50" fillId="82" borderId="0" applyNumberFormat="0" applyBorder="0" applyAlignment="0" applyProtection="0"/>
    <xf numFmtId="0" fontId="50" fillId="83" borderId="0" applyNumberFormat="0" applyBorder="0" applyAlignment="0" applyProtection="0"/>
    <xf numFmtId="0" fontId="50" fillId="79" borderId="0" applyNumberFormat="0" applyBorder="0" applyAlignment="0" applyProtection="0"/>
    <xf numFmtId="0" fontId="50" fillId="79" borderId="0" applyNumberFormat="0" applyBorder="0" applyAlignment="0" applyProtection="0"/>
    <xf numFmtId="0" fontId="50" fillId="84"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85"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0"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51" fillId="86" borderId="0" applyNumberFormat="0" applyBorder="0" applyAlignment="0" applyProtection="0"/>
    <xf numFmtId="0" fontId="48" fillId="64" borderId="0" applyNumberFormat="0" applyBorder="0" applyAlignment="0" applyProtection="0"/>
    <xf numFmtId="0" fontId="50" fillId="79" borderId="0" applyNumberFormat="0" applyBorder="0" applyAlignment="0" applyProtection="0"/>
    <xf numFmtId="0" fontId="50" fillId="79" borderId="0" applyNumberFormat="0" applyBorder="0" applyAlignment="0" applyProtection="0"/>
    <xf numFmtId="0" fontId="50" fillId="77" borderId="0" applyNumberFormat="0" applyBorder="0" applyAlignment="0" applyProtection="0"/>
    <xf numFmtId="0" fontId="50" fillId="71" borderId="0" applyNumberFormat="0" applyBorder="0" applyAlignment="0" applyProtection="0"/>
    <xf numFmtId="0" fontId="50" fillId="71" borderId="0" applyNumberFormat="0" applyBorder="0" applyAlignment="0" applyProtection="0"/>
    <xf numFmtId="0" fontId="50" fillId="80" borderId="0" applyNumberFormat="0" applyBorder="0" applyAlignment="0" applyProtection="0"/>
    <xf numFmtId="0" fontId="51" fillId="71" borderId="0" applyNumberFormat="0" applyBorder="0" applyAlignment="0" applyProtection="0"/>
    <xf numFmtId="0" fontId="51" fillId="71" borderId="0" applyNumberFormat="0" applyBorder="0" applyAlignment="0" applyProtection="0"/>
    <xf numFmtId="0" fontId="51" fillId="79"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8"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8" borderId="0" applyNumberFormat="0" applyBorder="0" applyAlignment="0" applyProtection="0"/>
    <xf numFmtId="0" fontId="51" fillId="88" borderId="0" applyNumberFormat="0" applyBorder="0" applyAlignment="0" applyProtection="0"/>
    <xf numFmtId="0" fontId="51" fillId="88" borderId="0" applyNumberFormat="0" applyBorder="0" applyAlignment="0" applyProtection="0"/>
    <xf numFmtId="0" fontId="51" fillId="88"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51" fillId="87" borderId="0" applyNumberFormat="0" applyBorder="0" applyAlignment="0" applyProtection="0"/>
    <xf numFmtId="0" fontId="48" fillId="65"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50" fillId="82" borderId="0" applyNumberFormat="0" applyBorder="0" applyAlignment="0" applyProtection="0"/>
    <xf numFmtId="0" fontId="50" fillId="70" borderId="0" applyNumberFormat="0" applyBorder="0" applyAlignment="0" applyProtection="0"/>
    <xf numFmtId="0" fontId="51" fillId="70" borderId="0" applyNumberFormat="0" applyBorder="0" applyAlignment="0" applyProtection="0"/>
    <xf numFmtId="0" fontId="51" fillId="70"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89" borderId="0" applyNumberFormat="0" applyBorder="0" applyAlignment="0" applyProtection="0"/>
    <xf numFmtId="0" fontId="51" fillId="89" borderId="0" applyNumberFormat="0" applyBorder="0" applyAlignment="0" applyProtection="0"/>
    <xf numFmtId="0" fontId="51" fillId="89" borderId="0" applyNumberFormat="0" applyBorder="0" applyAlignment="0" applyProtection="0"/>
    <xf numFmtId="0" fontId="51" fillId="89"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48" fillId="90" borderId="0" applyNumberFormat="0" applyBorder="0" applyAlignment="0" applyProtection="0"/>
    <xf numFmtId="0" fontId="50" fillId="91" borderId="0" applyNumberFormat="0" applyBorder="0" applyAlignment="0" applyProtection="0"/>
    <xf numFmtId="0" fontId="50" fillId="78" borderId="0" applyNumberFormat="0" applyBorder="0" applyAlignment="0" applyProtection="0"/>
    <xf numFmtId="0" fontId="50" fillId="78" borderId="0" applyNumberFormat="0" applyBorder="0" applyAlignment="0" applyProtection="0"/>
    <xf numFmtId="0" fontId="50" fillId="92" borderId="0" applyNumberFormat="0" applyBorder="0" applyAlignment="0" applyProtection="0"/>
    <xf numFmtId="0" fontId="51" fillId="92" borderId="0" applyNumberFormat="0" applyBorder="0" applyAlignment="0" applyProtection="0"/>
    <xf numFmtId="0" fontId="51" fillId="92" borderId="0" applyNumberFormat="0" applyBorder="0" applyAlignment="0" applyProtection="0"/>
    <xf numFmtId="0" fontId="51" fillId="93"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5"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5" borderId="0" applyNumberFormat="0" applyBorder="0" applyAlignment="0" applyProtection="0"/>
    <xf numFmtId="0" fontId="51" fillId="95" borderId="0" applyNumberFormat="0" applyBorder="0" applyAlignment="0" applyProtection="0"/>
    <xf numFmtId="0" fontId="51" fillId="95" borderId="0" applyNumberFormat="0" applyBorder="0" applyAlignment="0" applyProtection="0"/>
    <xf numFmtId="0" fontId="51" fillId="95"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0" fontId="51" fillId="94" borderId="0" applyNumberFormat="0" applyBorder="0" applyAlignment="0" applyProtection="0"/>
    <xf numFmtId="174" fontId="52" fillId="96" borderId="0">
      <alignment horizontal="center" vertical="center"/>
    </xf>
    <xf numFmtId="175" fontId="33" fillId="0" borderId="17" applyFont="0" applyFill="0">
      <alignment horizontal="right" vertical="center"/>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176" fontId="55" fillId="0" borderId="18">
      <protection locked="0"/>
    </xf>
    <xf numFmtId="177" fontId="56" fillId="0" borderId="0" applyFont="0" applyFill="0" applyBorder="0" applyAlignment="0" applyProtection="0"/>
    <xf numFmtId="178" fontId="56" fillId="0" borderId="0" applyFont="0" applyFill="0" applyBorder="0" applyAlignment="0" applyProtection="0"/>
    <xf numFmtId="175" fontId="33" fillId="0" borderId="0" applyFont="0" applyBorder="0" applyProtection="0">
      <alignment vertical="center"/>
    </xf>
    <xf numFmtId="174" fontId="28" fillId="0" borderId="0" applyNumberFormat="0" applyFont="0" applyAlignment="0">
      <alignment horizontal="center" vertical="center"/>
    </xf>
    <xf numFmtId="39" fontId="57" fillId="42" borderId="0" applyNumberFormat="0" applyBorder="0">
      <alignment vertical="center"/>
    </xf>
    <xf numFmtId="0" fontId="58" fillId="46" borderId="0" applyNumberFormat="0" applyBorder="0" applyAlignment="0" applyProtection="0"/>
    <xf numFmtId="0" fontId="59" fillId="78" borderId="0" applyNumberFormat="0" applyBorder="0" applyAlignment="0" applyProtection="0"/>
    <xf numFmtId="0" fontId="60" fillId="91" borderId="0" applyNumberFormat="0" applyBorder="0" applyAlignment="0" applyProtection="0"/>
    <xf numFmtId="0" fontId="55" fillId="0" borderId="0">
      <alignment horizontal="left"/>
    </xf>
    <xf numFmtId="179" fontId="30" fillId="97" borderId="14">
      <alignment vertical="center"/>
    </xf>
    <xf numFmtId="0" fontId="61" fillId="55" borderId="19" applyNumberFormat="0" applyAlignment="0" applyProtection="0"/>
    <xf numFmtId="0" fontId="62" fillId="98" borderId="19" applyNumberFormat="0" applyAlignment="0" applyProtection="0"/>
    <xf numFmtId="0" fontId="63" fillId="99" borderId="20" applyNumberFormat="0" applyAlignment="0" applyProtection="0"/>
    <xf numFmtId="37" fontId="64" fillId="100" borderId="14">
      <alignment horizontal="center" vertical="center"/>
    </xf>
    <xf numFmtId="0" fontId="65" fillId="101" borderId="21" applyNumberFormat="0" applyAlignment="0" applyProtection="0"/>
    <xf numFmtId="0" fontId="66" fillId="80" borderId="21" applyNumberFormat="0" applyAlignment="0" applyProtection="0"/>
    <xf numFmtId="0" fontId="66" fillId="87" borderId="21" applyNumberFormat="0" applyAlignment="0" applyProtection="0"/>
    <xf numFmtId="180" fontId="28" fillId="0" borderId="0" applyFont="0" applyFill="0" applyBorder="0" applyAlignment="0" applyProtection="0"/>
    <xf numFmtId="181" fontId="28"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176" fontId="68" fillId="102" borderId="18"/>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2" fontId="69" fillId="0" borderId="0" applyFont="0" applyFill="0" applyBorder="0" applyAlignment="0" applyProtection="0"/>
    <xf numFmtId="183" fontId="28" fillId="0" borderId="0" applyFont="0" applyFill="0" applyBorder="0" applyAlignment="0" applyProtection="0"/>
    <xf numFmtId="184" fontId="67" fillId="0" borderId="0" applyFont="0" applyFill="0" applyBorder="0" applyAlignment="0" applyProtection="0"/>
    <xf numFmtId="184"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14" fontId="70" fillId="0" borderId="0">
      <alignment vertical="top"/>
    </xf>
    <xf numFmtId="180" fontId="28" fillId="0" borderId="0" applyFont="0" applyFill="0" applyBorder="0" applyAlignment="0" applyProtection="0"/>
    <xf numFmtId="181" fontId="28" fillId="0" borderId="0" applyFont="0" applyFill="0" applyBorder="0" applyAlignment="0" applyProtection="0"/>
    <xf numFmtId="170" fontId="71" fillId="0" borderId="0">
      <alignment vertical="top"/>
    </xf>
    <xf numFmtId="0" fontId="72" fillId="103" borderId="0" applyNumberFormat="0" applyBorder="0" applyAlignment="0" applyProtection="0"/>
    <xf numFmtId="0" fontId="72" fillId="103" borderId="0" applyNumberFormat="0" applyBorder="0" applyAlignment="0" applyProtection="0"/>
    <xf numFmtId="0" fontId="72" fillId="104" borderId="0" applyNumberFormat="0" applyBorder="0" applyAlignment="0" applyProtection="0"/>
    <xf numFmtId="0" fontId="72" fillId="105" borderId="0" applyNumberFormat="0" applyBorder="0" applyAlignment="0" applyProtection="0"/>
    <xf numFmtId="0" fontId="72" fillId="105" borderId="0" applyNumberFormat="0" applyBorder="0" applyAlignment="0" applyProtection="0"/>
    <xf numFmtId="0" fontId="72" fillId="106" borderId="0" applyNumberFormat="0" applyBorder="0" applyAlignment="0" applyProtection="0"/>
    <xf numFmtId="0" fontId="72" fillId="107" borderId="0" applyNumberFormat="0" applyBorder="0" applyAlignment="0" applyProtection="0"/>
    <xf numFmtId="185" fontId="26" fillId="0" borderId="0" applyFont="0" applyFill="0" applyBorder="0" applyAlignment="0" applyProtection="0"/>
    <xf numFmtId="185" fontId="26" fillId="0" borderId="0" applyFont="0" applyFill="0" applyBorder="0" applyAlignment="0" applyProtection="0"/>
    <xf numFmtId="186" fontId="28" fillId="0" borderId="0" applyFon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164" fontId="76" fillId="0" borderId="0" applyFill="0" applyBorder="0" applyAlignment="0" applyProtection="0"/>
    <xf numFmtId="164" fontId="39" fillId="0" borderId="0" applyFill="0" applyBorder="0" applyAlignment="0" applyProtection="0"/>
    <xf numFmtId="164" fontId="77" fillId="0" borderId="0" applyFill="0" applyBorder="0" applyAlignment="0" applyProtection="0"/>
    <xf numFmtId="164" fontId="78" fillId="0" borderId="0" applyFill="0" applyBorder="0" applyAlignment="0" applyProtection="0"/>
    <xf numFmtId="164" fontId="79" fillId="0" borderId="0" applyFill="0" applyBorder="0" applyAlignment="0" applyProtection="0"/>
    <xf numFmtId="164" fontId="80" fillId="0" borderId="0" applyFill="0" applyBorder="0" applyAlignment="0" applyProtection="0"/>
    <xf numFmtId="164" fontId="81" fillId="0" borderId="0" applyFill="0" applyBorder="0" applyAlignment="0" applyProtection="0"/>
    <xf numFmtId="2" fontId="67" fillId="0" borderId="0" applyFont="0" applyFill="0" applyBorder="0" applyAlignment="0" applyProtection="0"/>
    <xf numFmtId="2" fontId="67" fillId="0" borderId="0" applyFont="0" applyFill="0" applyBorder="0" applyAlignment="0" applyProtection="0"/>
    <xf numFmtId="0" fontId="82" fillId="0" borderId="0" applyNumberFormat="0" applyFill="0" applyBorder="0" applyAlignment="0" applyProtection="0">
      <alignment vertical="top"/>
      <protection locked="0"/>
    </xf>
    <xf numFmtId="0" fontId="28" fillId="0" borderId="0" applyNumberFormat="0" applyFont="0">
      <alignment wrapText="1"/>
    </xf>
    <xf numFmtId="187" fontId="55" fillId="41" borderId="14" applyBorder="0">
      <alignment horizontal="center" vertical="center"/>
    </xf>
    <xf numFmtId="0" fontId="83" fillId="48" borderId="0" applyNumberFormat="0" applyBorder="0" applyAlignment="0" applyProtection="0"/>
    <xf numFmtId="0" fontId="84" fillId="108" borderId="0" applyNumberFormat="0" applyBorder="0" applyAlignment="0" applyProtection="0"/>
    <xf numFmtId="0" fontId="50" fillId="84" borderId="0" applyNumberFormat="0" applyBorder="0" applyAlignment="0" applyProtection="0"/>
    <xf numFmtId="0" fontId="85" fillId="0" borderId="0">
      <alignment vertical="top"/>
    </xf>
    <xf numFmtId="0" fontId="86" fillId="0" borderId="0" applyNumberFormat="0" applyFill="0" applyBorder="0" applyAlignment="0" applyProtection="0"/>
    <xf numFmtId="0" fontId="87" fillId="0" borderId="22" applyNumberFormat="0" applyFill="0" applyAlignment="0" applyProtection="0"/>
    <xf numFmtId="0" fontId="88" fillId="0" borderId="0" applyNumberFormat="0" applyFill="0" applyBorder="0" applyAlignment="0" applyProtection="0"/>
    <xf numFmtId="0" fontId="89" fillId="0" borderId="23" applyNumberFormat="0" applyFill="0" applyAlignment="0" applyProtection="0"/>
    <xf numFmtId="0" fontId="89" fillId="0" borderId="24" applyNumberFormat="0" applyFill="0" applyAlignment="0" applyProtection="0"/>
    <xf numFmtId="0" fontId="90" fillId="0" borderId="25" applyNumberFormat="0" applyFill="0" applyAlignment="0" applyProtection="0"/>
    <xf numFmtId="0" fontId="91" fillId="0" borderId="26" applyNumberFormat="0" applyFill="0" applyAlignment="0" applyProtection="0"/>
    <xf numFmtId="0" fontId="91" fillId="0" borderId="27"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170" fontId="92" fillId="0" borderId="0">
      <alignment vertical="top"/>
    </xf>
    <xf numFmtId="0" fontId="57" fillId="109" borderId="14">
      <alignment horizontal="center" vertical="center" wrapText="1"/>
      <protection locked="0"/>
    </xf>
    <xf numFmtId="0" fontId="93" fillId="0" borderId="0" applyNumberFormat="0" applyFill="0" applyBorder="0" applyAlignment="0" applyProtection="0">
      <alignment vertical="top"/>
      <protection locked="0"/>
    </xf>
    <xf numFmtId="0" fontId="56" fillId="0" borderId="0"/>
    <xf numFmtId="176" fontId="94" fillId="0" borderId="0"/>
    <xf numFmtId="0" fontId="95"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7" fillId="53" borderId="19" applyNumberFormat="0" applyAlignment="0" applyProtection="0"/>
    <xf numFmtId="0" fontId="98" fillId="92" borderId="19" applyNumberFormat="0" applyAlignment="0" applyProtection="0"/>
    <xf numFmtId="0" fontId="98" fillId="92" borderId="20" applyNumberFormat="0" applyAlignment="0" applyProtection="0"/>
    <xf numFmtId="170" fontId="40" fillId="0" borderId="0">
      <alignment vertical="top"/>
    </xf>
    <xf numFmtId="170" fontId="40" fillId="42" borderId="0">
      <alignment vertical="top"/>
    </xf>
    <xf numFmtId="188" fontId="40" fillId="43" borderId="0">
      <alignment vertical="top"/>
    </xf>
    <xf numFmtId="38" fontId="40" fillId="0" borderId="0">
      <alignment vertical="top"/>
    </xf>
    <xf numFmtId="179" fontId="28" fillId="110" borderId="14">
      <alignment vertical="center"/>
    </xf>
    <xf numFmtId="174" fontId="99" fillId="111" borderId="28" applyBorder="0" applyAlignment="0">
      <alignment horizontal="left" indent="1"/>
    </xf>
    <xf numFmtId="0" fontId="100" fillId="0" borderId="29" applyNumberFormat="0" applyFill="0" applyAlignment="0" applyProtection="0"/>
    <xf numFmtId="0" fontId="101" fillId="0" borderId="30" applyNumberFormat="0" applyFill="0" applyAlignment="0" applyProtection="0"/>
    <xf numFmtId="0" fontId="84" fillId="0" borderId="31" applyNumberFormat="0" applyFill="0" applyAlignment="0" applyProtection="0"/>
    <xf numFmtId="0" fontId="102" fillId="112" borderId="0" applyNumberFormat="0" applyBorder="0" applyAlignment="0" applyProtection="0"/>
    <xf numFmtId="0" fontId="103" fillId="92" borderId="0" applyNumberFormat="0" applyBorder="0" applyAlignment="0" applyProtection="0"/>
    <xf numFmtId="0" fontId="84" fillId="92" borderId="0" applyNumberFormat="0" applyBorder="0" applyAlignment="0" applyProtection="0"/>
    <xf numFmtId="0" fontId="104" fillId="42" borderId="14" applyFont="0" applyBorder="0" applyAlignment="0">
      <alignment horizontal="center" vertical="center"/>
    </xf>
    <xf numFmtId="0" fontId="35" fillId="0" borderId="0" applyNumberFormat="0" applyFill="0" applyBorder="0" applyAlignment="0" applyProtection="0"/>
    <xf numFmtId="0" fontId="105" fillId="0" borderId="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06" fillId="0" borderId="0"/>
    <xf numFmtId="0" fontId="38" fillId="0" borderId="0"/>
    <xf numFmtId="0" fontId="45" fillId="113" borderId="32" applyNumberFormat="0" applyFont="0" applyAlignment="0" applyProtection="0"/>
    <xf numFmtId="0" fontId="28" fillId="91" borderId="32" applyNumberFormat="0" applyFont="0" applyAlignment="0" applyProtection="0"/>
    <xf numFmtId="0" fontId="39" fillId="91" borderId="20" applyNumberFormat="0" applyFont="0" applyAlignment="0" applyProtection="0"/>
    <xf numFmtId="189" fontId="56" fillId="0" borderId="0" applyFont="0" applyFill="0" applyBorder="0" applyAlignment="0" applyProtection="0"/>
    <xf numFmtId="190" fontId="56" fillId="0" borderId="0" applyFont="0" applyFill="0" applyBorder="0" applyAlignment="0" applyProtection="0"/>
    <xf numFmtId="189" fontId="56" fillId="0" borderId="0" applyFont="0" applyFill="0" applyBorder="0" applyAlignment="0" applyProtection="0"/>
    <xf numFmtId="190" fontId="56" fillId="0" borderId="0" applyFont="0" applyFill="0" applyBorder="0" applyAlignment="0" applyProtection="0"/>
    <xf numFmtId="191" fontId="56" fillId="0" borderId="0" applyFont="0" applyFill="0" applyBorder="0" applyAlignment="0" applyProtection="0"/>
    <xf numFmtId="192" fontId="56" fillId="0" borderId="0" applyFont="0" applyFill="0" applyBorder="0" applyAlignment="0" applyProtection="0"/>
    <xf numFmtId="0" fontId="107" fillId="55" borderId="33" applyNumberFormat="0" applyAlignment="0" applyProtection="0"/>
    <xf numFmtId="0" fontId="108" fillId="98" borderId="33" applyNumberFormat="0" applyAlignment="0" applyProtection="0"/>
    <xf numFmtId="0" fontId="108" fillId="99" borderId="33" applyNumberFormat="0" applyAlignment="0" applyProtection="0"/>
    <xf numFmtId="0" fontId="109" fillId="42" borderId="0">
      <alignment vertical="center"/>
    </xf>
    <xf numFmtId="0" fontId="105" fillId="0" borderId="0">
      <protection locked="0"/>
    </xf>
    <xf numFmtId="0" fontId="110" fillId="0" borderId="0" applyNumberFormat="0">
      <alignment horizontal="left"/>
    </xf>
    <xf numFmtId="179" fontId="111" fillId="110" borderId="14">
      <alignment horizontal="center" vertical="center" wrapText="1"/>
      <protection locked="0"/>
    </xf>
    <xf numFmtId="0" fontId="28" fillId="0" borderId="0">
      <alignment vertical="center"/>
    </xf>
    <xf numFmtId="0" fontId="112" fillId="114" borderId="0">
      <alignment horizontal="left" vertical="top"/>
    </xf>
    <xf numFmtId="0" fontId="113" fillId="55" borderId="0">
      <alignment horizontal="center" vertical="center"/>
    </xf>
    <xf numFmtId="4" fontId="46" fillId="115" borderId="33" applyNumberFormat="0" applyProtection="0">
      <alignment vertical="center"/>
    </xf>
    <xf numFmtId="4" fontId="114" fillId="112" borderId="34" applyNumberFormat="0" applyProtection="0">
      <alignment vertical="center"/>
    </xf>
    <xf numFmtId="4" fontId="46" fillId="115" borderId="33" applyNumberFormat="0" applyProtection="0">
      <alignment vertical="center"/>
    </xf>
    <xf numFmtId="4" fontId="115" fillId="112" borderId="20" applyNumberFormat="0" applyProtection="0">
      <alignment vertical="center"/>
    </xf>
    <xf numFmtId="4" fontId="116" fillId="115" borderId="33" applyNumberFormat="0" applyProtection="0">
      <alignment vertical="center"/>
    </xf>
    <xf numFmtId="4" fontId="117" fillId="112" borderId="34" applyNumberFormat="0" applyProtection="0">
      <alignment vertical="center"/>
    </xf>
    <xf numFmtId="4" fontId="116" fillId="115" borderId="33" applyNumberFormat="0" applyProtection="0">
      <alignment vertical="center"/>
    </xf>
    <xf numFmtId="4" fontId="118" fillId="115" borderId="20" applyNumberFormat="0" applyProtection="0">
      <alignment vertical="center"/>
    </xf>
    <xf numFmtId="4" fontId="46" fillId="115" borderId="33" applyNumberFormat="0" applyProtection="0">
      <alignment horizontal="left" vertical="center" indent="1"/>
    </xf>
    <xf numFmtId="4" fontId="114" fillId="112" borderId="34" applyNumberFormat="0" applyProtection="0">
      <alignment horizontal="left" vertical="center" indent="1"/>
    </xf>
    <xf numFmtId="4" fontId="46" fillId="115" borderId="33" applyNumberFormat="0" applyProtection="0">
      <alignment horizontal="left" vertical="center" indent="1"/>
    </xf>
    <xf numFmtId="4" fontId="115" fillId="115" borderId="20" applyNumberFormat="0" applyProtection="0">
      <alignment horizontal="left" vertical="center" indent="1"/>
    </xf>
    <xf numFmtId="4" fontId="46" fillId="115" borderId="33" applyNumberFormat="0" applyProtection="0">
      <alignment horizontal="left" vertical="center" indent="1"/>
    </xf>
    <xf numFmtId="0" fontId="114" fillId="112" borderId="34" applyNumberFormat="0" applyProtection="0">
      <alignment horizontal="left" vertical="top" indent="1"/>
    </xf>
    <xf numFmtId="0" fontId="119" fillId="112" borderId="34" applyNumberFormat="0" applyProtection="0">
      <alignment horizontal="left" vertical="top" indent="1"/>
    </xf>
    <xf numFmtId="4" fontId="46" fillId="115" borderId="33" applyNumberFormat="0" applyProtection="0">
      <alignment horizontal="left" vertical="center" indent="1"/>
    </xf>
    <xf numFmtId="4" fontId="114" fillId="47" borderId="0" applyNumberFormat="0" applyProtection="0">
      <alignment horizontal="left" vertical="center" indent="1"/>
    </xf>
    <xf numFmtId="0" fontId="28" fillId="116" borderId="33" applyNumberFormat="0" applyProtection="0">
      <alignment horizontal="left" vertical="center" indent="1"/>
    </xf>
    <xf numFmtId="4" fontId="115" fillId="65" borderId="20" applyNumberFormat="0" applyProtection="0">
      <alignment horizontal="left" vertical="center" indent="1"/>
    </xf>
    <xf numFmtId="4" fontId="46" fillId="117" borderId="33" applyNumberFormat="0" applyProtection="0">
      <alignment horizontal="right" vertical="center"/>
    </xf>
    <xf numFmtId="4" fontId="46" fillId="46" borderId="34" applyNumberFormat="0" applyProtection="0">
      <alignment horizontal="right" vertical="center"/>
    </xf>
    <xf numFmtId="4" fontId="46" fillId="117" borderId="33" applyNumberFormat="0" applyProtection="0">
      <alignment horizontal="right" vertical="center"/>
    </xf>
    <xf numFmtId="4" fontId="115" fillId="46" borderId="20" applyNumberFormat="0" applyProtection="0">
      <alignment horizontal="right" vertical="center"/>
    </xf>
    <xf numFmtId="4" fontId="46" fillId="35" borderId="33" applyNumberFormat="0" applyProtection="0">
      <alignment horizontal="right" vertical="center"/>
    </xf>
    <xf numFmtId="4" fontId="46" fillId="56" borderId="34" applyNumberFormat="0" applyProtection="0">
      <alignment horizontal="right" vertical="center"/>
    </xf>
    <xf numFmtId="4" fontId="46" fillId="35" borderId="33" applyNumberFormat="0" applyProtection="0">
      <alignment horizontal="right" vertical="center"/>
    </xf>
    <xf numFmtId="4" fontId="115" fillId="118" borderId="20" applyNumberFormat="0" applyProtection="0">
      <alignment horizontal="right" vertical="center"/>
    </xf>
    <xf numFmtId="4" fontId="46" fillId="100" borderId="33" applyNumberFormat="0" applyProtection="0">
      <alignment horizontal="right" vertical="center"/>
    </xf>
    <xf numFmtId="4" fontId="46" fillId="75" borderId="34" applyNumberFormat="0" applyProtection="0">
      <alignment horizontal="right" vertical="center"/>
    </xf>
    <xf numFmtId="4" fontId="115" fillId="75" borderId="35" applyNumberFormat="0" applyProtection="0">
      <alignment horizontal="right" vertical="center"/>
    </xf>
    <xf numFmtId="4" fontId="46" fillId="100" borderId="33" applyNumberFormat="0" applyProtection="0">
      <alignment horizontal="right" vertical="center"/>
    </xf>
    <xf numFmtId="4" fontId="46" fillId="34" borderId="33" applyNumberFormat="0" applyProtection="0">
      <alignment horizontal="right" vertical="center"/>
    </xf>
    <xf numFmtId="4" fontId="46" fillId="61" borderId="34" applyNumberFormat="0" applyProtection="0">
      <alignment horizontal="right" vertical="center"/>
    </xf>
    <xf numFmtId="4" fontId="46" fillId="34" borderId="33" applyNumberFormat="0" applyProtection="0">
      <alignment horizontal="right" vertical="center"/>
    </xf>
    <xf numFmtId="4" fontId="115" fillId="61" borderId="20" applyNumberFormat="0" applyProtection="0">
      <alignment horizontal="right" vertical="center"/>
    </xf>
    <xf numFmtId="4" fontId="46" fillId="119" borderId="33" applyNumberFormat="0" applyProtection="0">
      <alignment horizontal="right" vertical="center"/>
    </xf>
    <xf numFmtId="4" fontId="46" fillId="66" borderId="34" applyNumberFormat="0" applyProtection="0">
      <alignment horizontal="right" vertical="center"/>
    </xf>
    <xf numFmtId="4" fontId="46" fillId="119" borderId="33" applyNumberFormat="0" applyProtection="0">
      <alignment horizontal="right" vertical="center"/>
    </xf>
    <xf numFmtId="4" fontId="115" fillId="66" borderId="20" applyNumberFormat="0" applyProtection="0">
      <alignment horizontal="right" vertical="center"/>
    </xf>
    <xf numFmtId="4" fontId="46" fillId="33" borderId="33" applyNumberFormat="0" applyProtection="0">
      <alignment horizontal="right" vertical="center"/>
    </xf>
    <xf numFmtId="4" fontId="46" fillId="90" borderId="34" applyNumberFormat="0" applyProtection="0">
      <alignment horizontal="right" vertical="center"/>
    </xf>
    <xf numFmtId="4" fontId="46" fillId="33" borderId="33" applyNumberFormat="0" applyProtection="0">
      <alignment horizontal="right" vertical="center"/>
    </xf>
    <xf numFmtId="4" fontId="115" fillId="90" borderId="20" applyNumberFormat="0" applyProtection="0">
      <alignment horizontal="right" vertical="center"/>
    </xf>
    <xf numFmtId="4" fontId="46" fillId="120" borderId="33" applyNumberFormat="0" applyProtection="0">
      <alignment horizontal="right" vertical="center"/>
    </xf>
    <xf numFmtId="4" fontId="46" fillId="58" borderId="34" applyNumberFormat="0" applyProtection="0">
      <alignment horizontal="right" vertical="center"/>
    </xf>
    <xf numFmtId="4" fontId="46" fillId="120" borderId="33" applyNumberFormat="0" applyProtection="0">
      <alignment horizontal="right" vertical="center"/>
    </xf>
    <xf numFmtId="4" fontId="115" fillId="58" borderId="20" applyNumberFormat="0" applyProtection="0">
      <alignment horizontal="right" vertical="center"/>
    </xf>
    <xf numFmtId="4" fontId="46" fillId="121" borderId="33" applyNumberFormat="0" applyProtection="0">
      <alignment horizontal="right" vertical="center"/>
    </xf>
    <xf numFmtId="4" fontId="46" fillId="49" borderId="34" applyNumberFormat="0" applyProtection="0">
      <alignment horizontal="right" vertical="center"/>
    </xf>
    <xf numFmtId="4" fontId="46" fillId="121" borderId="33" applyNumberFormat="0" applyProtection="0">
      <alignment horizontal="right" vertical="center"/>
    </xf>
    <xf numFmtId="4" fontId="115" fillId="49" borderId="20" applyNumberFormat="0" applyProtection="0">
      <alignment horizontal="right" vertical="center"/>
    </xf>
    <xf numFmtId="4" fontId="46" fillId="41" borderId="33" applyNumberFormat="0" applyProtection="0">
      <alignment horizontal="right" vertical="center"/>
    </xf>
    <xf numFmtId="4" fontId="46" fillId="57" borderId="34" applyNumberFormat="0" applyProtection="0">
      <alignment horizontal="right" vertical="center"/>
    </xf>
    <xf numFmtId="4" fontId="46" fillId="41" borderId="33" applyNumberFormat="0" applyProtection="0">
      <alignment horizontal="right" vertical="center"/>
    </xf>
    <xf numFmtId="4" fontId="115" fillId="57" borderId="20" applyNumberFormat="0" applyProtection="0">
      <alignment horizontal="right" vertical="center"/>
    </xf>
    <xf numFmtId="4" fontId="114" fillId="122" borderId="33" applyNumberFormat="0" applyProtection="0">
      <alignment horizontal="left" vertical="center" indent="1"/>
    </xf>
    <xf numFmtId="4" fontId="114" fillId="123" borderId="36" applyNumberFormat="0" applyProtection="0">
      <alignment horizontal="left" vertical="center" indent="1"/>
    </xf>
    <xf numFmtId="4" fontId="115" fillId="123" borderId="35" applyNumberFormat="0" applyProtection="0">
      <alignment horizontal="left" vertical="center" indent="1"/>
    </xf>
    <xf numFmtId="4" fontId="114" fillId="122" borderId="33" applyNumberFormat="0" applyProtection="0">
      <alignment horizontal="left" vertical="center" indent="1"/>
    </xf>
    <xf numFmtId="4" fontId="46" fillId="45" borderId="0" applyNumberFormat="0" applyProtection="0">
      <alignment horizontal="left" vertical="center" indent="1"/>
    </xf>
    <xf numFmtId="4" fontId="46" fillId="45" borderId="0" applyNumberFormat="0" applyProtection="0">
      <alignment horizontal="left" vertical="center" indent="1"/>
    </xf>
    <xf numFmtId="4" fontId="105" fillId="60" borderId="35" applyNumberFormat="0" applyProtection="0">
      <alignment horizontal="left" vertical="center" indent="1"/>
    </xf>
    <xf numFmtId="4" fontId="120" fillId="124" borderId="0" applyNumberFormat="0" applyProtection="0">
      <alignment horizontal="left" vertical="center" indent="1"/>
    </xf>
    <xf numFmtId="4" fontId="120" fillId="60" borderId="0" applyNumberFormat="0" applyProtection="0">
      <alignment horizontal="left" vertical="center" indent="1"/>
    </xf>
    <xf numFmtId="4" fontId="105" fillId="60" borderId="35" applyNumberFormat="0" applyProtection="0">
      <alignment horizontal="left" vertical="center" indent="1"/>
    </xf>
    <xf numFmtId="4" fontId="120" fillId="124" borderId="0" applyNumberFormat="0" applyProtection="0">
      <alignment horizontal="left" vertical="center" indent="1"/>
    </xf>
    <xf numFmtId="0" fontId="28" fillId="116" borderId="33" applyNumberFormat="0" applyProtection="0">
      <alignment horizontal="left" vertical="center" indent="1"/>
    </xf>
    <xf numFmtId="4" fontId="46" fillId="47" borderId="34" applyNumberFormat="0" applyProtection="0">
      <alignment horizontal="right" vertical="center"/>
    </xf>
    <xf numFmtId="0" fontId="28" fillId="116" borderId="33" applyNumberFormat="0" applyProtection="0">
      <alignment horizontal="left" vertical="center" indent="1"/>
    </xf>
    <xf numFmtId="4" fontId="115" fillId="47" borderId="20" applyNumberFormat="0" applyProtection="0">
      <alignment horizontal="right" vertical="center"/>
    </xf>
    <xf numFmtId="4" fontId="112" fillId="125" borderId="33" applyNumberFormat="0" applyProtection="0">
      <alignment horizontal="left" vertical="center" indent="1"/>
    </xf>
    <xf numFmtId="4" fontId="112" fillId="45" borderId="0" applyNumberFormat="0" applyProtection="0">
      <alignment horizontal="left" vertical="center" indent="1"/>
    </xf>
    <xf numFmtId="4" fontId="115" fillId="45" borderId="35" applyNumberFormat="0" applyProtection="0">
      <alignment horizontal="left" vertical="center" indent="1"/>
    </xf>
    <xf numFmtId="4" fontId="112" fillId="125" borderId="33" applyNumberFormat="0" applyProtection="0">
      <alignment horizontal="left" vertical="center" indent="1"/>
    </xf>
    <xf numFmtId="4" fontId="112" fillId="111" borderId="33" applyNumberFormat="0" applyProtection="0">
      <alignment horizontal="left" vertical="center" indent="1"/>
    </xf>
    <xf numFmtId="4" fontId="112" fillId="47" borderId="0" applyNumberFormat="0" applyProtection="0">
      <alignment horizontal="left" vertical="center" indent="1"/>
    </xf>
    <xf numFmtId="4" fontId="115" fillId="47" borderId="35" applyNumberFormat="0" applyProtection="0">
      <alignment horizontal="left" vertical="center" indent="1"/>
    </xf>
    <xf numFmtId="4" fontId="112" fillId="111" borderId="33" applyNumberFormat="0" applyProtection="0">
      <alignment horizontal="left" vertical="center" indent="1"/>
    </xf>
    <xf numFmtId="0" fontId="28" fillId="111" borderId="33" applyNumberFormat="0" applyProtection="0">
      <alignment horizontal="left" vertical="center" indent="1"/>
    </xf>
    <xf numFmtId="0" fontId="28" fillId="60" borderId="34" applyNumberFormat="0" applyProtection="0">
      <alignment horizontal="left" vertical="center" indent="1"/>
    </xf>
    <xf numFmtId="0" fontId="28" fillId="111" borderId="33" applyNumberFormat="0" applyProtection="0">
      <alignment horizontal="left" vertical="center" indent="1"/>
    </xf>
    <xf numFmtId="0" fontId="115" fillId="55" borderId="20" applyNumberFormat="0" applyProtection="0">
      <alignment horizontal="left" vertical="center" indent="1"/>
    </xf>
    <xf numFmtId="0" fontId="28" fillId="111" borderId="33" applyNumberFormat="0" applyProtection="0">
      <alignment horizontal="left" vertical="center" indent="1"/>
    </xf>
    <xf numFmtId="0" fontId="28" fillId="60" borderId="34" applyNumberFormat="0" applyProtection="0">
      <alignment horizontal="left" vertical="top" indent="1"/>
    </xf>
    <xf numFmtId="0" fontId="39" fillId="60" borderId="34" applyNumberFormat="0" applyProtection="0">
      <alignment horizontal="left" vertical="top" indent="1"/>
    </xf>
    <xf numFmtId="0" fontId="28" fillId="111" borderId="33" applyNumberFormat="0" applyProtection="0">
      <alignment horizontal="left" vertical="center" indent="1"/>
    </xf>
    <xf numFmtId="0" fontId="28" fillId="39" borderId="33" applyNumberFormat="0" applyProtection="0">
      <alignment horizontal="left" vertical="center" indent="1"/>
    </xf>
    <xf numFmtId="0" fontId="28" fillId="47" borderId="34" applyNumberFormat="0" applyProtection="0">
      <alignment horizontal="left" vertical="center" indent="1"/>
    </xf>
    <xf numFmtId="0" fontId="28" fillId="39" borderId="33" applyNumberFormat="0" applyProtection="0">
      <alignment horizontal="left" vertical="center" indent="1"/>
    </xf>
    <xf numFmtId="0" fontId="115" fillId="126" borderId="20" applyNumberFormat="0" applyProtection="0">
      <alignment horizontal="left" vertical="center" indent="1"/>
    </xf>
    <xf numFmtId="0" fontId="28" fillId="39" borderId="33" applyNumberFormat="0" applyProtection="0">
      <alignment horizontal="left" vertical="center" indent="1"/>
    </xf>
    <xf numFmtId="0" fontId="28" fillId="47" borderId="34" applyNumberFormat="0" applyProtection="0">
      <alignment horizontal="left" vertical="top" indent="1"/>
    </xf>
    <xf numFmtId="0" fontId="39" fillId="47" borderId="34" applyNumberFormat="0" applyProtection="0">
      <alignment horizontal="left" vertical="top" indent="1"/>
    </xf>
    <xf numFmtId="0" fontId="28" fillId="39" borderId="33" applyNumberFormat="0" applyProtection="0">
      <alignment horizontal="left" vertical="center" indent="1"/>
    </xf>
    <xf numFmtId="0" fontId="28" fillId="42" borderId="33" applyNumberFormat="0" applyProtection="0">
      <alignment horizontal="left" vertical="center" indent="1"/>
    </xf>
    <xf numFmtId="0" fontId="28" fillId="54" borderId="34" applyNumberFormat="0" applyProtection="0">
      <alignment horizontal="left" vertical="center" indent="1"/>
    </xf>
    <xf numFmtId="0" fontId="28" fillId="42" borderId="33" applyNumberFormat="0" applyProtection="0">
      <alignment horizontal="left" vertical="center" indent="1"/>
    </xf>
    <xf numFmtId="0" fontId="115" fillId="54" borderId="20" applyNumberFormat="0" applyProtection="0">
      <alignment horizontal="left" vertical="center" indent="1"/>
    </xf>
    <xf numFmtId="0" fontId="28" fillId="42" borderId="33" applyNumberFormat="0" applyProtection="0">
      <alignment horizontal="left" vertical="center" indent="1"/>
    </xf>
    <xf numFmtId="0" fontId="28" fillId="54" borderId="34" applyNumberFormat="0" applyProtection="0">
      <alignment horizontal="left" vertical="top" indent="1"/>
    </xf>
    <xf numFmtId="0" fontId="39" fillId="54" borderId="34" applyNumberFormat="0" applyProtection="0">
      <alignment horizontal="left" vertical="top" indent="1"/>
    </xf>
    <xf numFmtId="0" fontId="28" fillId="42" borderId="33" applyNumberFormat="0" applyProtection="0">
      <alignment horizontal="left" vertical="center" indent="1"/>
    </xf>
    <xf numFmtId="0" fontId="28" fillId="116" borderId="33" applyNumberFormat="0" applyProtection="0">
      <alignment horizontal="left" vertical="center" indent="1"/>
    </xf>
    <xf numFmtId="0" fontId="28" fillId="45" borderId="34" applyNumberFormat="0" applyProtection="0">
      <alignment horizontal="left" vertical="center" indent="1"/>
    </xf>
    <xf numFmtId="0" fontId="28" fillId="116" borderId="33" applyNumberFormat="0" applyProtection="0">
      <alignment horizontal="left" vertical="center" indent="1"/>
    </xf>
    <xf numFmtId="0" fontId="115" fillId="45" borderId="20" applyNumberFormat="0" applyProtection="0">
      <alignment horizontal="left" vertical="center" indent="1"/>
    </xf>
    <xf numFmtId="0" fontId="28" fillId="116" borderId="33" applyNumberFormat="0" applyProtection="0">
      <alignment horizontal="left" vertical="center" indent="1"/>
    </xf>
    <xf numFmtId="0" fontId="28" fillId="45" borderId="34" applyNumberFormat="0" applyProtection="0">
      <alignment horizontal="left" vertical="top" indent="1"/>
    </xf>
    <xf numFmtId="0" fontId="39" fillId="45" borderId="34" applyNumberFormat="0" applyProtection="0">
      <alignment horizontal="left" vertical="top" indent="1"/>
    </xf>
    <xf numFmtId="0" fontId="28" fillId="116" borderId="33" applyNumberFormat="0" applyProtection="0">
      <alignment horizontal="left" vertical="center" indent="1"/>
    </xf>
    <xf numFmtId="0" fontId="28" fillId="114" borderId="14" applyNumberFormat="0">
      <protection locked="0"/>
    </xf>
    <xf numFmtId="0" fontId="56" fillId="0" borderId="0"/>
    <xf numFmtId="0" fontId="121" fillId="60" borderId="37" applyBorder="0"/>
    <xf numFmtId="4" fontId="46" fillId="127" borderId="33" applyNumberFormat="0" applyProtection="0">
      <alignment vertical="center"/>
    </xf>
    <xf numFmtId="4" fontId="46" fillId="113" borderId="34" applyNumberFormat="0" applyProtection="0">
      <alignment vertical="center"/>
    </xf>
    <xf numFmtId="4" fontId="122" fillId="113" borderId="34" applyNumberFormat="0" applyProtection="0">
      <alignment vertical="center"/>
    </xf>
    <xf numFmtId="4" fontId="46" fillId="127" borderId="33" applyNumberFormat="0" applyProtection="0">
      <alignment vertical="center"/>
    </xf>
    <xf numFmtId="4" fontId="116" fillId="127" borderId="33" applyNumberFormat="0" applyProtection="0">
      <alignment vertical="center"/>
    </xf>
    <xf numFmtId="4" fontId="116" fillId="113" borderId="34" applyNumberFormat="0" applyProtection="0">
      <alignment vertical="center"/>
    </xf>
    <xf numFmtId="4" fontId="118" fillId="127" borderId="14" applyNumberFormat="0" applyProtection="0">
      <alignment vertical="center"/>
    </xf>
    <xf numFmtId="4" fontId="116" fillId="127" borderId="33" applyNumberFormat="0" applyProtection="0">
      <alignment vertical="center"/>
    </xf>
    <xf numFmtId="4" fontId="46" fillId="127" borderId="33" applyNumberFormat="0" applyProtection="0">
      <alignment horizontal="left" vertical="center" indent="1"/>
    </xf>
    <xf numFmtId="4" fontId="46" fillId="113" borderId="34" applyNumberFormat="0" applyProtection="0">
      <alignment horizontal="left" vertical="center" indent="1"/>
    </xf>
    <xf numFmtId="4" fontId="122" fillId="55" borderId="34" applyNumberFormat="0" applyProtection="0">
      <alignment horizontal="left" vertical="center" indent="1"/>
    </xf>
    <xf numFmtId="4" fontId="46" fillId="127" borderId="33" applyNumberFormat="0" applyProtection="0">
      <alignment horizontal="left" vertical="center" indent="1"/>
    </xf>
    <xf numFmtId="4" fontId="46" fillId="127" borderId="33" applyNumberFormat="0" applyProtection="0">
      <alignment horizontal="left" vertical="center" indent="1"/>
    </xf>
    <xf numFmtId="0" fontId="46" fillId="113" borderId="34" applyNumberFormat="0" applyProtection="0">
      <alignment horizontal="left" vertical="top" indent="1"/>
    </xf>
    <xf numFmtId="0" fontId="122" fillId="113" borderId="34" applyNumberFormat="0" applyProtection="0">
      <alignment horizontal="left" vertical="top" indent="1"/>
    </xf>
    <xf numFmtId="4" fontId="46" fillId="127" borderId="33" applyNumberFormat="0" applyProtection="0">
      <alignment horizontal="left" vertical="center" indent="1"/>
    </xf>
    <xf numFmtId="4" fontId="46" fillId="125" borderId="33" applyNumberFormat="0" applyProtection="0">
      <alignment horizontal="right" vertical="center"/>
    </xf>
    <xf numFmtId="4" fontId="46" fillId="45" borderId="34" applyNumberFormat="0" applyProtection="0">
      <alignment horizontal="right" vertical="center"/>
    </xf>
    <xf numFmtId="4" fontId="46" fillId="45" borderId="34" applyNumberFormat="0" applyProtection="0">
      <alignment horizontal="right" vertical="center"/>
    </xf>
    <xf numFmtId="4" fontId="46" fillId="45" borderId="34" applyNumberFormat="0" applyProtection="0">
      <alignment horizontal="right" vertical="center"/>
    </xf>
    <xf numFmtId="4" fontId="46" fillId="125" borderId="33" applyNumberFormat="0" applyProtection="0">
      <alignment horizontal="right" vertical="center"/>
    </xf>
    <xf numFmtId="4" fontId="115" fillId="0" borderId="20" applyNumberFormat="0" applyProtection="0">
      <alignment horizontal="right" vertical="center"/>
    </xf>
    <xf numFmtId="4" fontId="116" fillId="125" borderId="33" applyNumberFormat="0" applyProtection="0">
      <alignment horizontal="right" vertical="center"/>
    </xf>
    <xf numFmtId="4" fontId="116" fillId="45" borderId="34" applyNumberFormat="0" applyProtection="0">
      <alignment horizontal="right" vertical="center"/>
    </xf>
    <xf numFmtId="4" fontId="116" fillId="125" borderId="33" applyNumberFormat="0" applyProtection="0">
      <alignment horizontal="right" vertical="center"/>
    </xf>
    <xf numFmtId="4" fontId="118" fillId="128" borderId="20" applyNumberFormat="0" applyProtection="0">
      <alignment horizontal="right" vertical="center"/>
    </xf>
    <xf numFmtId="4" fontId="46" fillId="47" borderId="34" applyNumberFormat="0" applyProtection="0">
      <alignment horizontal="left" vertical="center" indent="1"/>
    </xf>
    <xf numFmtId="0" fontId="28" fillId="116" borderId="33" applyNumberFormat="0" applyProtection="0">
      <alignment horizontal="left" vertical="center" indent="1"/>
    </xf>
    <xf numFmtId="4" fontId="46" fillId="47" borderId="34" applyNumberFormat="0" applyProtection="0">
      <alignment horizontal="left" vertical="center" indent="1"/>
    </xf>
    <xf numFmtId="4" fontId="115" fillId="65" borderId="20" applyNumberFormat="0" applyProtection="0">
      <alignment horizontal="left" vertical="center" indent="1"/>
    </xf>
    <xf numFmtId="4" fontId="115" fillId="65" borderId="20" applyNumberFormat="0" applyProtection="0">
      <alignment horizontal="left" vertical="center" indent="1"/>
    </xf>
    <xf numFmtId="0" fontId="28" fillId="116" borderId="33" applyNumberFormat="0" applyProtection="0">
      <alignment horizontal="left" vertical="center" indent="1"/>
    </xf>
    <xf numFmtId="4" fontId="46" fillId="47" borderId="34" applyNumberFormat="0" applyProtection="0">
      <alignment horizontal="left" vertical="center" indent="1"/>
    </xf>
    <xf numFmtId="4" fontId="46" fillId="47" borderId="34" applyNumberFormat="0" applyProtection="0">
      <alignment horizontal="left" vertical="center" indent="1"/>
    </xf>
    <xf numFmtId="0" fontId="28" fillId="116" borderId="33" applyNumberFormat="0" applyProtection="0">
      <alignment horizontal="left" vertical="center" indent="1"/>
    </xf>
    <xf numFmtId="0" fontId="46" fillId="47" borderId="34" applyNumberFormat="0" applyProtection="0">
      <alignment horizontal="left" vertical="top" indent="1"/>
    </xf>
    <xf numFmtId="0" fontId="122" fillId="47" borderId="34" applyNumberFormat="0" applyProtection="0">
      <alignment horizontal="left" vertical="top" indent="1"/>
    </xf>
    <xf numFmtId="0" fontId="28" fillId="116" borderId="33" applyNumberFormat="0" applyProtection="0">
      <alignment horizontal="left" vertical="center" indent="1"/>
    </xf>
    <xf numFmtId="0" fontId="123" fillId="0" borderId="0"/>
    <xf numFmtId="4" fontId="124" fillId="129" borderId="0" applyNumberFormat="0" applyProtection="0">
      <alignment horizontal="left" vertical="center" indent="1"/>
    </xf>
    <xf numFmtId="4" fontId="125" fillId="129" borderId="35" applyNumberFormat="0" applyProtection="0">
      <alignment horizontal="left" vertical="center" indent="1"/>
    </xf>
    <xf numFmtId="0" fontId="123" fillId="0" borderId="0"/>
    <xf numFmtId="0" fontId="115" fillId="130" borderId="14"/>
    <xf numFmtId="0" fontId="115" fillId="130" borderId="14"/>
    <xf numFmtId="4" fontId="126" fillId="125" borderId="33" applyNumberFormat="0" applyProtection="0">
      <alignment horizontal="right" vertical="center"/>
    </xf>
    <xf numFmtId="4" fontId="126" fillId="45" borderId="34" applyNumberFormat="0" applyProtection="0">
      <alignment horizontal="right" vertical="center"/>
    </xf>
    <xf numFmtId="4" fontId="126" fillId="125" borderId="33" applyNumberFormat="0" applyProtection="0">
      <alignment horizontal="right" vertical="center"/>
    </xf>
    <xf numFmtId="4" fontId="127" fillId="114" borderId="20" applyNumberFormat="0" applyProtection="0">
      <alignment horizontal="right" vertical="center"/>
    </xf>
    <xf numFmtId="0" fontId="128" fillId="131" borderId="0"/>
    <xf numFmtId="49" fontId="129" fillId="131" borderId="0"/>
    <xf numFmtId="49" fontId="130" fillId="131" borderId="38"/>
    <xf numFmtId="49" fontId="130" fillId="131" borderId="0"/>
    <xf numFmtId="0" fontId="128" fillId="128" borderId="38">
      <protection locked="0"/>
    </xf>
    <xf numFmtId="0" fontId="128" fillId="131" borderId="0"/>
    <xf numFmtId="0" fontId="130" fillId="132" borderId="0"/>
    <xf numFmtId="0" fontId="130" fillId="41" borderId="0"/>
    <xf numFmtId="0" fontId="130" fillId="34" borderId="0"/>
    <xf numFmtId="0" fontId="131" fillId="0" borderId="0" applyNumberFormat="0" applyFill="0" applyBorder="0" applyAlignment="0" applyProtection="0"/>
    <xf numFmtId="193" fontId="28" fillId="96" borderId="14">
      <alignment vertical="center"/>
    </xf>
    <xf numFmtId="0" fontId="28" fillId="133" borderId="0"/>
    <xf numFmtId="0" fontId="38" fillId="0" borderId="0"/>
    <xf numFmtId="179" fontId="28" fillId="128" borderId="39" applyNumberFormat="0" applyFont="0" applyAlignment="0">
      <alignment horizontal="left"/>
    </xf>
    <xf numFmtId="170" fontId="132" fillId="134" borderId="0">
      <alignment horizontal="right" vertical="top"/>
    </xf>
    <xf numFmtId="0" fontId="133" fillId="0" borderId="0" applyNumberFormat="0" applyFill="0" applyBorder="0" applyAlignment="0" applyProtection="0"/>
    <xf numFmtId="0" fontId="131" fillId="0" borderId="0" applyNumberFormat="0" applyFill="0" applyBorder="0" applyAlignment="0" applyProtection="0"/>
    <xf numFmtId="0" fontId="67" fillId="0" borderId="40" applyNumberFormat="0" applyFont="0" applyFill="0" applyAlignment="0" applyProtection="0"/>
    <xf numFmtId="0" fontId="72" fillId="0" borderId="41" applyNumberFormat="0" applyFill="0" applyAlignment="0" applyProtection="0"/>
    <xf numFmtId="0" fontId="134" fillId="0" borderId="0"/>
    <xf numFmtId="179" fontId="135" fillId="100" borderId="42">
      <alignment horizontal="center" vertical="center"/>
    </xf>
    <xf numFmtId="0" fontId="136"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05" fillId="135" borderId="43">
      <alignment vertical="center"/>
      <protection locked="0"/>
    </xf>
    <xf numFmtId="194" fontId="28" fillId="0" borderId="0" applyFont="0" applyFill="0" applyBorder="0" applyAlignment="0" applyProtection="0"/>
    <xf numFmtId="183" fontId="28" fillId="0" borderId="0" applyFont="0" applyFill="0" applyBorder="0" applyAlignment="0" applyProtection="0"/>
    <xf numFmtId="179" fontId="28" fillId="136" borderId="14" applyNumberFormat="0" applyFill="0" applyBorder="0" applyProtection="0">
      <alignment vertical="center"/>
      <protection locked="0"/>
    </xf>
    <xf numFmtId="0" fontId="36" fillId="0" borderId="14">
      <alignment horizontal="center"/>
    </xf>
    <xf numFmtId="0" fontId="56" fillId="0" borderId="0">
      <alignment vertical="top"/>
    </xf>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20" fillId="8"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67"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20" fillId="12"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75"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20" fillId="16"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20" fillId="20"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4"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20" fillId="24"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65"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20" fillId="28"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0" fontId="48" fillId="90" borderId="0" applyNumberFormat="0" applyBorder="0" applyAlignment="0" applyProtection="0"/>
    <xf numFmtId="176" fontId="55" fillId="0" borderId="18">
      <protection locked="0"/>
    </xf>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137"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97" fillId="53" borderId="19" applyNumberFormat="0" applyAlignment="0" applyProtection="0"/>
    <xf numFmtId="0" fontId="36" fillId="0" borderId="14">
      <alignment horizontal="center"/>
    </xf>
    <xf numFmtId="0" fontId="36" fillId="0" borderId="0">
      <alignment vertical="top"/>
    </xf>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3" fillId="5" borderId="5"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107" fillId="55" borderId="33"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14" fillId="5" borderId="4"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61" fillId="55" borderId="19" applyNumberFormat="0" applyAlignment="0" applyProtection="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4" fontId="28" fillId="0" borderId="0" applyFont="0" applyFill="0" applyBorder="0" applyAlignment="0" applyProtection="0"/>
    <xf numFmtId="44" fontId="56" fillId="0" borderId="0" applyFont="0" applyFill="0" applyBorder="0" applyAlignment="0" applyProtection="0"/>
    <xf numFmtId="195" fontId="56" fillId="0" borderId="0" applyFont="0" applyFill="0" applyBorder="0" applyAlignment="0" applyProtection="0"/>
    <xf numFmtId="44" fontId="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0" fontId="141" fillId="0" borderId="0" applyBorder="0">
      <alignment horizontal="center" vertical="center" wrapText="1"/>
    </xf>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7" fillId="0" borderId="1"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2" fillId="0" borderId="44"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8" fillId="0" borderId="2"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143" fillId="0" borderId="23"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 fillId="0" borderId="3"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25"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6" fillId="0" borderId="45" applyBorder="0">
      <alignment horizontal="center" vertical="center" wrapText="1"/>
    </xf>
    <xf numFmtId="176" fontId="68" fillId="102" borderId="18"/>
    <xf numFmtId="4" fontId="147" fillId="115" borderId="14" applyBorder="0">
      <alignment horizontal="right"/>
    </xf>
    <xf numFmtId="4" fontId="147" fillId="115" borderId="14" applyBorder="0">
      <alignment horizontal="right"/>
    </xf>
    <xf numFmtId="49" fontId="148" fillId="0" borderId="0" applyBorder="0">
      <alignment vertical="center"/>
    </xf>
    <xf numFmtId="0" fontId="149" fillId="0" borderId="0">
      <alignment horizontal="lef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9" fillId="0" borderId="9"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6" fillId="0" borderId="0">
      <alignment horizontal="right" vertical="top" wrapText="1"/>
    </xf>
    <xf numFmtId="3" fontId="68" fillId="0" borderId="14" applyBorder="0">
      <alignment vertical="center"/>
    </xf>
    <xf numFmtId="0" fontId="36" fillId="0" borderId="0"/>
    <xf numFmtId="0" fontId="36" fillId="0" borderId="0"/>
    <xf numFmtId="0" fontId="36" fillId="0" borderId="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5" fillId="0" borderId="16" applyNumberFormat="0" applyFill="0" applyAlignment="0" applyProtection="0"/>
    <xf numFmtId="0" fontId="36" fillId="0" borderId="0"/>
    <xf numFmtId="0" fontId="151" fillId="42" borderId="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16" fillId="6" borderId="7"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65" fillId="101" borderId="21" applyNumberFormat="0" applyAlignment="0" applyProtection="0"/>
    <xf numFmtId="0" fontId="36" fillId="0" borderId="14">
      <alignment horizontal="center" wrapText="1"/>
    </xf>
    <xf numFmtId="0" fontId="56" fillId="0" borderId="0">
      <alignment vertical="top"/>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35" fillId="43" borderId="0" applyFill="0">
      <alignment wrapText="1"/>
    </xf>
    <xf numFmtId="0" fontId="145" fillId="0" borderId="0">
      <alignment horizontal="center" vertical="top" wrapText="1"/>
    </xf>
    <xf numFmtId="0" fontId="152" fillId="0" borderId="0">
      <alignment horizontal="centerContinuous" vertical="center" wrapText="1"/>
    </xf>
    <xf numFmtId="196" fontId="153" fillId="43" borderId="14">
      <alignment wrapText="1"/>
    </xf>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6"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2" fillId="4"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102" fillId="11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5" fillId="0" borderId="0"/>
    <xf numFmtId="0" fontId="4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1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6" fillId="0" borderId="0"/>
    <xf numFmtId="0" fontId="15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4" fillId="0" borderId="0"/>
    <xf numFmtId="0" fontId="21" fillId="0" borderId="0"/>
    <xf numFmtId="0" fontId="21" fillId="0" borderId="0"/>
    <xf numFmtId="0" fontId="56" fillId="0" borderId="0"/>
    <xf numFmtId="0" fontId="21" fillId="0" borderId="0"/>
    <xf numFmtId="0" fontId="56" fillId="0" borderId="0"/>
    <xf numFmtId="0" fontId="21" fillId="0" borderId="0"/>
    <xf numFmtId="0" fontId="56"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6" fillId="0" borderId="0"/>
    <xf numFmtId="0" fontId="56" fillId="0" borderId="0"/>
    <xf numFmtId="0" fontId="56" fillId="0" borderId="0"/>
    <xf numFmtId="0" fontId="28" fillId="0" borderId="0"/>
    <xf numFmtId="0" fontId="56" fillId="0" borderId="0"/>
    <xf numFmtId="0" fontId="56" fillId="0" borderId="0"/>
    <xf numFmtId="0" fontId="56" fillId="0" borderId="0"/>
    <xf numFmtId="0" fontId="56" fillId="0" borderId="0"/>
    <xf numFmtId="0" fontId="56" fillId="0" borderId="0"/>
    <xf numFmtId="0" fontId="56" fillId="0" borderId="0"/>
    <xf numFmtId="0" fontId="28" fillId="0" borderId="0"/>
    <xf numFmtId="0" fontId="45" fillId="0" borderId="0"/>
    <xf numFmtId="0" fontId="28" fillId="0" borderId="0"/>
    <xf numFmtId="0" fontId="28" fillId="0" borderId="0"/>
    <xf numFmtId="0" fontId="28" fillId="0" borderId="0"/>
    <xf numFmtId="0" fontId="55"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8" fillId="0" borderId="0"/>
    <xf numFmtId="0" fontId="45" fillId="0" borderId="0"/>
    <xf numFmtId="0" fontId="5" fillId="0" borderId="0"/>
    <xf numFmtId="0" fontId="5" fillId="0" borderId="0"/>
    <xf numFmtId="0" fontId="45" fillId="0" borderId="0"/>
    <xf numFmtId="0" fontId="28" fillId="0" borderId="0"/>
    <xf numFmtId="0" fontId="45" fillId="0" borderId="0"/>
    <xf numFmtId="0" fontId="21"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28" fillId="0" borderId="0"/>
    <xf numFmtId="0" fontId="21" fillId="0" borderId="0"/>
    <xf numFmtId="0" fontId="155" fillId="0" borderId="0"/>
    <xf numFmtId="0" fontId="21" fillId="0" borderId="0"/>
    <xf numFmtId="0" fontId="154" fillId="0" borderId="0"/>
    <xf numFmtId="0" fontId="2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56" fillId="0" borderId="0"/>
    <xf numFmtId="0" fontId="28" fillId="0" borderId="0"/>
    <xf numFmtId="0" fontId="55" fillId="0" borderId="0"/>
    <xf numFmtId="0" fontId="28" fillId="0" borderId="0"/>
    <xf numFmtId="0" fontId="45" fillId="0" borderId="0"/>
    <xf numFmtId="0" fontId="56" fillId="0" borderId="0"/>
    <xf numFmtId="0" fontId="45" fillId="0" borderId="0"/>
    <xf numFmtId="0" fontId="5" fillId="0" borderId="0"/>
    <xf numFmtId="0" fontId="5" fillId="0" borderId="0"/>
    <xf numFmtId="0" fontId="5" fillId="0" borderId="0"/>
    <xf numFmtId="0" fontId="56" fillId="0" borderId="0"/>
    <xf numFmtId="0" fontId="5" fillId="0" borderId="0"/>
    <xf numFmtId="0" fontId="5" fillId="0" borderId="0"/>
    <xf numFmtId="0" fontId="45" fillId="0" borderId="0"/>
    <xf numFmtId="0" fontId="5" fillId="0" borderId="0"/>
    <xf numFmtId="0" fontId="5" fillId="0" borderId="0"/>
    <xf numFmtId="0" fontId="5" fillId="0" borderId="0"/>
    <xf numFmtId="0" fontId="21" fillId="0" borderId="0"/>
    <xf numFmtId="0" fontId="21" fillId="0" borderId="0"/>
    <xf numFmtId="0" fontId="45" fillId="0" borderId="0"/>
    <xf numFmtId="0" fontId="5" fillId="0" borderId="0"/>
    <xf numFmtId="0" fontId="5" fillId="0" borderId="0"/>
    <xf numFmtId="0" fontId="5" fillId="0" borderId="0"/>
    <xf numFmtId="0" fontId="5" fillId="0" borderId="0"/>
    <xf numFmtId="0" fontId="47" fillId="0" borderId="0"/>
    <xf numFmtId="0" fontId="47"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47" fillId="0" borderId="0"/>
    <xf numFmtId="0" fontId="45" fillId="0" borderId="0"/>
    <xf numFmtId="0" fontId="45" fillId="0" borderId="0"/>
    <xf numFmtId="0" fontId="155" fillId="0" borderId="0"/>
    <xf numFmtId="0" fontId="155" fillId="0" borderId="0"/>
    <xf numFmtId="0" fontId="56" fillId="0" borderId="0"/>
    <xf numFmtId="0" fontId="155" fillId="0" borderId="0"/>
    <xf numFmtId="0" fontId="56" fillId="0" borderId="0"/>
    <xf numFmtId="0" fontId="56" fillId="0" borderId="0"/>
    <xf numFmtId="0" fontId="155" fillId="0" borderId="0"/>
    <xf numFmtId="0" fontId="155" fillId="0" borderId="0"/>
    <xf numFmtId="0" fontId="155" fillId="0" borderId="0"/>
    <xf numFmtId="0" fontId="56" fillId="0" borderId="0"/>
    <xf numFmtId="0" fontId="56" fillId="0" borderId="0"/>
    <xf numFmtId="0" fontId="56" fillId="0" borderId="0"/>
    <xf numFmtId="0" fontId="56"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28" fillId="0" borderId="0"/>
    <xf numFmtId="0" fontId="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9" fontId="147" fillId="0" borderId="0" applyBorder="0">
      <alignment vertical="top"/>
    </xf>
    <xf numFmtId="0" fontId="56" fillId="0" borderId="0"/>
    <xf numFmtId="0" fontId="56" fillId="0" borderId="0"/>
    <xf numFmtId="0" fontId="56" fillId="0" borderId="0"/>
    <xf numFmtId="0" fontId="5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0" borderId="0"/>
    <xf numFmtId="0" fontId="5" fillId="0" borderId="0"/>
    <xf numFmtId="0" fontId="21"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6" fillId="0" borderId="0"/>
    <xf numFmtId="0" fontId="56" fillId="0" borderId="0"/>
    <xf numFmtId="0" fontId="28"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4"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6" fillId="0" borderId="0"/>
    <xf numFmtId="0" fontId="56" fillId="0" borderId="0"/>
    <xf numFmtId="0" fontId="5" fillId="0" borderId="0"/>
    <xf numFmtId="0" fontId="5" fillId="0" borderId="0"/>
    <xf numFmtId="0" fontId="5" fillId="0" borderId="0"/>
    <xf numFmtId="0" fontId="28" fillId="0" borderId="0"/>
    <xf numFmtId="0" fontId="5" fillId="0" borderId="0"/>
    <xf numFmtId="0" fontId="5" fillId="0" borderId="0"/>
    <xf numFmtId="0" fontId="55" fillId="0" borderId="0"/>
    <xf numFmtId="0" fontId="45" fillId="0" borderId="0"/>
    <xf numFmtId="0" fontId="5" fillId="0" borderId="0"/>
    <xf numFmtId="0" fontId="56"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6" fillId="0" borderId="0"/>
    <xf numFmtId="0" fontId="28"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0" borderId="0"/>
    <xf numFmtId="0" fontId="36" fillId="0" borderId="14">
      <alignment horizontal="center" wrapText="1"/>
    </xf>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11" fillId="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6" fillId="0" borderId="0" applyFont="0" applyFill="0" applyBorder="0" applyProtection="0">
      <alignment horizontal="center" vertical="center" wrapText="1"/>
    </xf>
    <xf numFmtId="0" fontId="56" fillId="0" borderId="0" applyNumberFormat="0" applyFont="0" applyFill="0" applyBorder="0" applyProtection="0">
      <alignment horizontal="justify" vertical="center" wrapText="1"/>
    </xf>
    <xf numFmtId="164" fontId="158" fillId="115" borderId="47" applyNumberFormat="0" applyBorder="0" applyAlignment="0">
      <alignment vertical="center"/>
      <protection locked="0"/>
    </xf>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6" fillId="113" borderId="32" applyNumberFormat="0" applyFont="0" applyAlignment="0" applyProtection="0"/>
    <xf numFmtId="0" fontId="45"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45"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45"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28" fillId="7" borderId="8" applyNumberFormat="0" applyFont="0" applyAlignment="0" applyProtection="0"/>
    <xf numFmtId="0" fontId="56" fillId="113" borderId="32" applyNumberFormat="0" applyFont="0" applyAlignment="0" applyProtection="0"/>
    <xf numFmtId="0" fontId="56" fillId="113" borderId="32" applyNumberFormat="0" applyFont="0" applyAlignment="0" applyProtection="0"/>
    <xf numFmtId="0" fontId="45"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56" fillId="113" borderId="32" applyNumberFormat="0" applyFont="0" applyAlignment="0" applyProtection="0"/>
    <xf numFmtId="0" fontId="28" fillId="113" borderId="32" applyNumberFormat="0" applyFont="0" applyAlignment="0" applyProtection="0"/>
    <xf numFmtId="0" fontId="56" fillId="113" borderId="32" applyNumberFormat="0" applyFont="0" applyAlignment="0" applyProtection="0"/>
    <xf numFmtId="0" fontId="5" fillId="7" borderId="8" applyNumberFormat="0" applyFont="0" applyAlignment="0" applyProtection="0"/>
    <xf numFmtId="0" fontId="5" fillId="7" borderId="8" applyNumberFormat="0" applyFont="0" applyAlignment="0" applyProtection="0"/>
    <xf numFmtId="0" fontId="5" fillId="7" borderId="8" applyNumberFormat="0" applyFont="0" applyAlignment="0" applyProtection="0"/>
    <xf numFmtId="0" fontId="56" fillId="113" borderId="32" applyNumberFormat="0" applyFont="0" applyAlignment="0" applyProtection="0"/>
    <xf numFmtId="0" fontId="45" fillId="113" borderId="32" applyNumberFormat="0" applyFont="0" applyAlignment="0" applyProtection="0"/>
    <xf numFmtId="0" fontId="56" fillId="113" borderId="32" applyNumberFormat="0" applyFont="0" applyAlignment="0" applyProtection="0"/>
    <xf numFmtId="0" fontId="159" fillId="7" borderId="8"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159" fillId="7" borderId="8" applyNumberFormat="0" applyFont="0" applyAlignment="0" applyProtection="0"/>
    <xf numFmtId="0" fontId="28" fillId="113" borderId="32" applyNumberFormat="0" applyFont="0" applyAlignment="0" applyProtection="0"/>
    <xf numFmtId="0" fontId="45" fillId="113" borderId="32" applyNumberFormat="0" applyFont="0" applyAlignment="0" applyProtection="0"/>
    <xf numFmtId="0" fontId="45" fillId="113" borderId="32" applyNumberFormat="0" applyFont="0" applyAlignment="0" applyProtection="0"/>
    <xf numFmtId="0" fontId="56" fillId="113" borderId="32" applyNumberFormat="0" applyFont="0" applyAlignment="0" applyProtection="0"/>
    <xf numFmtId="0" fontId="159" fillId="7" borderId="8" applyNumberFormat="0" applyFont="0" applyAlignment="0" applyProtection="0"/>
    <xf numFmtId="0" fontId="56"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159" fillId="7" borderId="8" applyNumberFormat="0" applyFont="0" applyAlignment="0" applyProtection="0"/>
    <xf numFmtId="0" fontId="28" fillId="113" borderId="32" applyNumberFormat="0" applyFont="0" applyAlignment="0" applyProtection="0"/>
    <xf numFmtId="0" fontId="56" fillId="113" borderId="32" applyNumberFormat="0" applyFont="0" applyAlignment="0" applyProtection="0"/>
    <xf numFmtId="0" fontId="45" fillId="113" borderId="32" applyNumberFormat="0" applyFont="0" applyAlignment="0" applyProtection="0"/>
    <xf numFmtId="0" fontId="56" fillId="113" borderId="32" applyNumberFormat="0" applyFont="0" applyAlignment="0" applyProtection="0"/>
    <xf numFmtId="0" fontId="159" fillId="7" borderId="8"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28" fillId="113" borderId="32" applyNumberFormat="0" applyFont="0" applyAlignment="0" applyProtection="0"/>
    <xf numFmtId="0" fontId="159" fillId="7" borderId="8" applyNumberFormat="0" applyFont="0" applyAlignment="0" applyProtection="0"/>
    <xf numFmtId="0" fontId="28" fillId="113" borderId="32" applyNumberFormat="0" applyFont="0" applyAlignment="0" applyProtection="0"/>
    <xf numFmtId="0" fontId="56" fillId="113" borderId="32" applyNumberFormat="0" applyFont="0" applyAlignment="0" applyProtection="0"/>
    <xf numFmtId="0" fontId="45" fillId="113" borderId="32" applyNumberFormat="0" applyFont="0" applyAlignment="0" applyProtection="0"/>
    <xf numFmtId="0" fontId="56" fillId="113" borderId="32" applyNumberFormat="0" applyFont="0" applyAlignment="0" applyProtection="0"/>
    <xf numFmtId="0" fontId="159" fillId="7" borderId="8" applyNumberFormat="0" applyFont="0" applyAlignment="0" applyProtection="0"/>
    <xf numFmtId="0" fontId="28" fillId="113" borderId="32" applyNumberFormat="0" applyFont="0" applyAlignment="0" applyProtection="0"/>
    <xf numFmtId="0" fontId="56" fillId="113" borderId="32" applyNumberFormat="0" applyFont="0" applyAlignment="0" applyProtection="0"/>
    <xf numFmtId="0" fontId="45" fillId="113" borderId="32" applyNumberFormat="0" applyFont="0" applyAlignment="0" applyProtection="0"/>
    <xf numFmtId="0" fontId="56" fillId="113" borderId="32" applyNumberFormat="0" applyFont="0" applyAlignment="0" applyProtection="0"/>
    <xf numFmtId="0" fontId="28" fillId="113" borderId="32" applyNumberFormat="0" applyFont="0" applyAlignment="0" applyProtection="0"/>
    <xf numFmtId="0" fontId="56" fillId="113" borderId="32" applyNumberFormat="0" applyFont="0" applyAlignment="0" applyProtection="0"/>
    <xf numFmtId="0" fontId="45" fillId="113" borderId="32" applyNumberFormat="0" applyFont="0" applyAlignment="0" applyProtection="0"/>
    <xf numFmtId="0" fontId="56" fillId="113" borderId="32" applyNumberFormat="0" applyFont="0" applyAlignment="0" applyProtection="0"/>
    <xf numFmtId="0" fontId="28" fillId="113" borderId="32" applyNumberFormat="0" applyFont="0" applyAlignment="0" applyProtection="0"/>
    <xf numFmtId="0" fontId="56" fillId="113" borderId="32" applyNumberFormat="0" applyFont="0" applyAlignment="0" applyProtection="0"/>
    <xf numFmtId="0" fontId="45" fillId="113" borderId="32" applyNumberFormat="0" applyFont="0" applyAlignment="0" applyProtection="0"/>
    <xf numFmtId="0" fontId="28" fillId="113" borderId="32" applyNumberFormat="0" applyFont="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1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0"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6" fillId="0" borderId="0" applyFont="0" applyFill="0" applyBorder="0" applyAlignment="0" applyProtection="0"/>
    <xf numFmtId="9" fontId="21" fillId="0" borderId="0" applyFont="0" applyFill="0" applyBorder="0" applyAlignment="0" applyProtection="0"/>
    <xf numFmtId="9" fontId="56" fillId="0" borderId="0" applyFont="0" applyFill="0" applyBorder="0" applyAlignment="0" applyProtection="0"/>
    <xf numFmtId="9" fontId="21" fillId="0" borderId="0" applyFont="0" applyFill="0" applyBorder="0" applyAlignment="0" applyProtection="0"/>
    <xf numFmtId="9" fontId="45" fillId="0" borderId="0" applyFont="0" applyFill="0" applyBorder="0" applyAlignment="0" applyProtection="0"/>
    <xf numFmtId="9" fontId="28" fillId="0" borderId="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1" fillId="0" borderId="0" applyNumberFormat="0" applyFont="0" applyFill="0" applyBorder="0" applyAlignment="0">
      <alignment vertical="center" wrapText="1"/>
    </xf>
    <xf numFmtId="0" fontId="36" fillId="0" borderId="14">
      <alignment horizontal="center"/>
    </xf>
    <xf numFmtId="0" fontId="36" fillId="0" borderId="14">
      <alignment horizontal="center" wrapText="1"/>
    </xf>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5" fillId="0" borderId="6"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100" fillId="0" borderId="29" applyNumberFormat="0" applyFill="0" applyAlignment="0" applyProtection="0"/>
    <xf numFmtId="0" fontId="3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0" fontId="39" fillId="0" borderId="0">
      <alignment vertical="top"/>
    </xf>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170" fontId="39" fillId="0" borderId="0">
      <alignment vertical="top"/>
    </xf>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4"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1" fillId="0" borderId="0"/>
    <xf numFmtId="170" fontId="39" fillId="0" borderId="0">
      <alignment vertical="top"/>
    </xf>
    <xf numFmtId="0" fontId="31" fillId="0" borderId="0"/>
    <xf numFmtId="0" fontId="31" fillId="0" borderId="0"/>
    <xf numFmtId="0" fontId="31" fillId="0" borderId="0"/>
    <xf numFmtId="0" fontId="31" fillId="0" borderId="0"/>
    <xf numFmtId="0" fontId="31" fillId="0" borderId="0"/>
    <xf numFmtId="0" fontId="31" fillId="0" borderId="0"/>
    <xf numFmtId="0" fontId="38" fillId="0" borderId="0"/>
    <xf numFmtId="0" fontId="38" fillId="0" borderId="0"/>
    <xf numFmtId="0" fontId="34"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1" fillId="0" borderId="0"/>
    <xf numFmtId="0" fontId="38" fillId="0" borderId="0"/>
    <xf numFmtId="0" fontId="31" fillId="0" borderId="0"/>
    <xf numFmtId="0" fontId="34" fillId="0" borderId="0"/>
    <xf numFmtId="0" fontId="34" fillId="0" borderId="0"/>
    <xf numFmtId="0" fontId="34"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1" fillId="0" borderId="0"/>
    <xf numFmtId="0" fontId="38" fillId="0" borderId="0"/>
    <xf numFmtId="0" fontId="34" fillId="0" borderId="0"/>
    <xf numFmtId="0" fontId="38" fillId="0" borderId="0"/>
    <xf numFmtId="0" fontId="34" fillId="0" borderId="0"/>
    <xf numFmtId="0" fontId="38"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4" fillId="0" borderId="0"/>
    <xf numFmtId="0" fontId="38"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4" fillId="0" borderId="0"/>
    <xf numFmtId="0" fontId="38" fillId="0" borderId="0"/>
    <xf numFmtId="0" fontId="38" fillId="0" borderId="0"/>
    <xf numFmtId="0" fontId="38" fillId="0" borderId="0"/>
    <xf numFmtId="0" fontId="38" fillId="0" borderId="0"/>
    <xf numFmtId="0" fontId="34" fillId="0" borderId="0"/>
    <xf numFmtId="0" fontId="34" fillId="0" borderId="0"/>
    <xf numFmtId="0" fontId="31" fillId="0" borderId="0"/>
    <xf numFmtId="0" fontId="31" fillId="0" borderId="0"/>
    <xf numFmtId="0" fontId="31" fillId="0" borderId="0"/>
    <xf numFmtId="0" fontId="31" fillId="0" borderId="0"/>
    <xf numFmtId="0" fontId="31" fillId="0" borderId="0"/>
    <xf numFmtId="0" fontId="3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8" fillId="0" borderId="0"/>
    <xf numFmtId="0" fontId="38"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1" fillId="0" borderId="0"/>
    <xf numFmtId="0" fontId="34" fillId="0" borderId="0"/>
    <xf numFmtId="0" fontId="31" fillId="0" borderId="0"/>
    <xf numFmtId="0" fontId="31" fillId="0" borderId="0"/>
    <xf numFmtId="0" fontId="31" fillId="0" borderId="0"/>
    <xf numFmtId="0" fontId="34" fillId="0" borderId="0"/>
    <xf numFmtId="0" fontId="31" fillId="0" borderId="0"/>
    <xf numFmtId="0" fontId="34" fillId="0" borderId="0"/>
    <xf numFmtId="0" fontId="34" fillId="0" borderId="0"/>
    <xf numFmtId="0" fontId="31" fillId="0" borderId="0"/>
    <xf numFmtId="0" fontId="31"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4" fillId="0" borderId="0"/>
    <xf numFmtId="0" fontId="34" fillId="0" borderId="0"/>
    <xf numFmtId="0" fontId="34"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8" fillId="0" borderId="0"/>
    <xf numFmtId="0" fontId="38"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28" fillId="0" borderId="0"/>
    <xf numFmtId="0" fontId="31" fillId="0" borderId="0"/>
    <xf numFmtId="0" fontId="28" fillId="0" borderId="0"/>
    <xf numFmtId="0" fontId="31" fillId="0" borderId="0"/>
    <xf numFmtId="0" fontId="38" fillId="0" borderId="0"/>
    <xf numFmtId="0" fontId="38" fillId="0" borderId="0"/>
    <xf numFmtId="0" fontId="38" fillId="0" borderId="0"/>
    <xf numFmtId="0" fontId="34" fillId="0" borderId="0"/>
    <xf numFmtId="0" fontId="34"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 fillId="0" borderId="0"/>
    <xf numFmtId="0" fontId="38" fillId="0" borderId="0"/>
    <xf numFmtId="0" fontId="34" fillId="0" borderId="0"/>
    <xf numFmtId="0" fontId="38"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4" fillId="0" borderId="0"/>
    <xf numFmtId="0" fontId="3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34" fillId="0" borderId="0"/>
    <xf numFmtId="0" fontId="34" fillId="0" borderId="0"/>
    <xf numFmtId="0" fontId="34" fillId="0" borderId="0"/>
    <xf numFmtId="0" fontId="38" fillId="0" borderId="0"/>
    <xf numFmtId="0" fontId="34" fillId="0" borderId="0"/>
    <xf numFmtId="0" fontId="38" fillId="0" borderId="0"/>
    <xf numFmtId="0" fontId="34" fillId="0" borderId="0"/>
    <xf numFmtId="0" fontId="38"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4" fillId="0" borderId="0"/>
    <xf numFmtId="0" fontId="38"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8" fillId="0" borderId="0"/>
    <xf numFmtId="0" fontId="34" fillId="0" borderId="0"/>
    <xf numFmtId="0" fontId="38" fillId="0" borderId="0"/>
    <xf numFmtId="0" fontId="34" fillId="0" borderId="0"/>
    <xf numFmtId="0" fontId="34" fillId="0" borderId="0"/>
    <xf numFmtId="0" fontId="34" fillId="0" borderId="0"/>
    <xf numFmtId="0" fontId="34" fillId="0" borderId="0"/>
    <xf numFmtId="0" fontId="38" fillId="0" borderId="0"/>
    <xf numFmtId="0" fontId="38" fillId="0" borderId="0"/>
    <xf numFmtId="0" fontId="38" fillId="0" borderId="0"/>
    <xf numFmtId="0" fontId="34" fillId="0" borderId="0"/>
    <xf numFmtId="0" fontId="34" fillId="0" borderId="0"/>
    <xf numFmtId="0" fontId="34" fillId="0" borderId="0"/>
    <xf numFmtId="0" fontId="34" fillId="0" borderId="0"/>
    <xf numFmtId="0" fontId="38" fillId="0" borderId="0"/>
    <xf numFmtId="0" fontId="34" fillId="0" borderId="0"/>
    <xf numFmtId="0" fontId="34" fillId="0" borderId="0"/>
    <xf numFmtId="0" fontId="34" fillId="0" borderId="0"/>
    <xf numFmtId="0" fontId="34" fillId="0" borderId="0"/>
    <xf numFmtId="0" fontId="38" fillId="0" borderId="0"/>
    <xf numFmtId="0" fontId="38" fillId="0" borderId="0"/>
    <xf numFmtId="170" fontId="39" fillId="0" borderId="0">
      <alignment vertical="top"/>
    </xf>
    <xf numFmtId="0" fontId="31" fillId="0" borderId="0"/>
    <xf numFmtId="0" fontId="31" fillId="0" borderId="0"/>
    <xf numFmtId="0" fontId="31" fillId="0" borderId="0"/>
    <xf numFmtId="0" fontId="31" fillId="0" borderId="0"/>
    <xf numFmtId="0" fontId="38" fillId="0" borderId="0"/>
    <xf numFmtId="0" fontId="56" fillId="0" borderId="0">
      <alignment vertical="justify"/>
    </xf>
    <xf numFmtId="0" fontId="56" fillId="128" borderId="14" applyNumberFormat="0" applyAlignment="0">
      <alignment horizontal="left"/>
    </xf>
    <xf numFmtId="0" fontId="56" fillId="128" borderId="14" applyNumberFormat="0" applyAlignment="0">
      <alignment horizontal="left"/>
    </xf>
    <xf numFmtId="3" fontId="162" fillId="0" borderId="0"/>
    <xf numFmtId="3" fontId="162" fillId="0" borderId="0"/>
    <xf numFmtId="164" fontId="35" fillId="0" borderId="0" applyFill="0" applyBorder="0" applyAlignment="0" applyProtection="0"/>
    <xf numFmtId="164" fontId="35" fillId="0" borderId="0" applyFill="0" applyBorder="0" applyAlignment="0" applyProtection="0"/>
    <xf numFmtId="164" fontId="35" fillId="0" borderId="0" applyFill="0" applyBorder="0" applyAlignment="0" applyProtection="0"/>
    <xf numFmtId="164" fontId="35" fillId="0" borderId="0" applyFill="0" applyBorder="0" applyAlignment="0" applyProtection="0"/>
    <xf numFmtId="164" fontId="35" fillId="0" borderId="0" applyFill="0" applyBorder="0" applyAlignment="0" applyProtection="0"/>
    <xf numFmtId="164" fontId="35" fillId="0" borderId="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49" fontId="35" fillId="0" borderId="0">
      <alignment horizontal="center"/>
    </xf>
    <xf numFmtId="49" fontId="35" fillId="0" borderId="0">
      <alignment horizontal="center"/>
    </xf>
    <xf numFmtId="49" fontId="35" fillId="0" borderId="0">
      <alignment horizontal="center"/>
    </xf>
    <xf numFmtId="49" fontId="35" fillId="0" borderId="0">
      <alignment horizontal="center"/>
    </xf>
    <xf numFmtId="49" fontId="35" fillId="0" borderId="0">
      <alignment horizontal="center"/>
    </xf>
    <xf numFmtId="49" fontId="35" fillId="0" borderId="0">
      <alignment horizontal="center"/>
    </xf>
    <xf numFmtId="49" fontId="35" fillId="0" borderId="0">
      <alignment horizontal="center"/>
    </xf>
    <xf numFmtId="49" fontId="35" fillId="0" borderId="0">
      <alignment horizontal="center"/>
    </xf>
    <xf numFmtId="49" fontId="35" fillId="0" borderId="0">
      <alignment horizontal="center"/>
    </xf>
    <xf numFmtId="0" fontId="36" fillId="0" borderId="0">
      <alignment horizontal="center"/>
    </xf>
    <xf numFmtId="197" fontId="160" fillId="0" borderId="0" applyFont="0" applyFill="0" applyBorder="0" applyAlignment="0" applyProtection="0"/>
    <xf numFmtId="198" fontId="56" fillId="0" borderId="0" applyFont="0" applyFill="0" applyBorder="0" applyAlignment="0" applyProtection="0"/>
    <xf numFmtId="0" fontId="27" fillId="0" borderId="0" applyNumberFormat="0" applyFill="0" applyBorder="0" applyAlignment="0" applyProtection="0"/>
    <xf numFmtId="2" fontId="35" fillId="0" borderId="0" applyFill="0" applyBorder="0" applyAlignment="0" applyProtection="0"/>
    <xf numFmtId="2" fontId="35" fillId="0" borderId="0" applyFill="0" applyBorder="0" applyAlignment="0" applyProtection="0"/>
    <xf numFmtId="2" fontId="35" fillId="0" borderId="0" applyFill="0" applyBorder="0" applyAlignment="0" applyProtection="0"/>
    <xf numFmtId="2" fontId="35" fillId="0" borderId="0" applyFill="0" applyBorder="0" applyAlignment="0" applyProtection="0"/>
    <xf numFmtId="2" fontId="35" fillId="0" borderId="0" applyFill="0" applyBorder="0" applyAlignment="0" applyProtection="0"/>
    <xf numFmtId="2" fontId="35" fillId="0" borderId="0" applyFill="0" applyBorder="0" applyAlignment="0" applyProtection="0"/>
    <xf numFmtId="2" fontId="35" fillId="0" borderId="0" applyFill="0" applyBorder="0" applyAlignment="0" applyProtection="0"/>
    <xf numFmtId="2" fontId="35" fillId="0" borderId="0" applyFill="0" applyBorder="0" applyAlignment="0" applyProtection="0"/>
    <xf numFmtId="2" fontId="35" fillId="0" borderId="0" applyFill="0" applyBorder="0" applyAlignment="0" applyProtection="0"/>
    <xf numFmtId="43" fontId="56" fillId="0" borderId="0" applyFont="0" applyFill="0" applyBorder="0" applyAlignment="0" applyProtection="0"/>
    <xf numFmtId="199" fontId="56" fillId="0" borderId="0" applyFont="0" applyFill="0" applyBorder="0" applyAlignment="0" applyProtection="0"/>
    <xf numFmtId="199" fontId="56" fillId="0" borderId="0" applyFont="0" applyFill="0" applyBorder="0" applyAlignment="0" applyProtection="0"/>
    <xf numFmtId="43" fontId="56" fillId="0" borderId="0" applyFont="0" applyFill="0" applyBorder="0" applyAlignment="0" applyProtection="0"/>
    <xf numFmtId="199" fontId="56" fillId="0" borderId="0" applyFont="0" applyFill="0" applyBorder="0" applyAlignment="0" applyProtection="0"/>
    <xf numFmtId="199" fontId="28"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0" fontId="5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21" fillId="0" borderId="0" applyFont="0" applyFill="0" applyBorder="0" applyAlignment="0" applyProtection="0"/>
    <xf numFmtId="43" fontId="56" fillId="0" borderId="0" applyFont="0" applyFill="0" applyBorder="0" applyAlignment="0" applyProtection="0"/>
    <xf numFmtId="199" fontId="159" fillId="0" borderId="0" applyFont="0" applyFill="0" applyBorder="0" applyAlignment="0" applyProtection="0"/>
    <xf numFmtId="43" fontId="21" fillId="0" borderId="0" applyFont="0" applyFill="0" applyBorder="0" applyAlignment="0" applyProtection="0"/>
    <xf numFmtId="43" fontId="56" fillId="0" borderId="0" applyFont="0" applyFill="0" applyBorder="0" applyAlignment="0" applyProtection="0"/>
    <xf numFmtId="199" fontId="159"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9" fontId="2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9" fontId="2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0" fontId="16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9"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9" fontId="2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43" fontId="56" fillId="0" borderId="0" applyFont="0" applyFill="0" applyBorder="0" applyAlignment="0" applyProtection="0"/>
    <xf numFmtId="43" fontId="45" fillId="0" borderId="0" applyFont="0" applyFill="0" applyBorder="0" applyAlignment="0" applyProtection="0"/>
    <xf numFmtId="199" fontId="45" fillId="0" borderId="0" applyFont="0" applyFill="0" applyBorder="0" applyAlignment="0" applyProtection="0"/>
    <xf numFmtId="199" fontId="45" fillId="0" borderId="0" applyFont="0" applyFill="0" applyBorder="0" applyAlignment="0" applyProtection="0"/>
    <xf numFmtId="199" fontId="28" fillId="0" borderId="0" applyFont="0" applyFill="0" applyBorder="0" applyAlignment="0" applyProtection="0"/>
    <xf numFmtId="43" fontId="45" fillId="0" borderId="0" applyFont="0" applyFill="0" applyBorder="0" applyAlignment="0" applyProtection="0"/>
    <xf numFmtId="201" fontId="28" fillId="0" borderId="0" applyFill="0" applyBorder="0" applyAlignment="0" applyProtection="0"/>
    <xf numFmtId="43" fontId="45" fillId="0" borderId="0" applyFont="0" applyFill="0" applyBorder="0" applyAlignment="0" applyProtection="0"/>
    <xf numFmtId="43" fontId="2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1"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 fontId="147" fillId="43" borderId="0" applyBorder="0">
      <alignment horizontal="right"/>
    </xf>
    <xf numFmtId="4" fontId="147" fillId="43" borderId="0" applyBorder="0">
      <alignment horizontal="right"/>
    </xf>
    <xf numFmtId="4" fontId="147" fillId="43" borderId="0" applyBorder="0">
      <alignment horizontal="right"/>
    </xf>
    <xf numFmtId="4" fontId="147" fillId="138" borderId="10" applyBorder="0">
      <alignment horizontal="right"/>
    </xf>
    <xf numFmtId="4" fontId="147" fillId="43" borderId="14" applyFont="0" applyBorder="0">
      <alignment horizontal="right"/>
    </xf>
    <xf numFmtId="0" fontId="36" fillId="0" borderId="0">
      <alignment horizontal="left" vertical="top"/>
    </xf>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10" fillId="2"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167" fontId="56" fillId="0" borderId="14" applyFont="0" applyFill="0" applyBorder="0" applyProtection="0">
      <alignment horizontal="center" vertical="center"/>
    </xf>
    <xf numFmtId="44" fontId="41"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44" fontId="42" fillId="0" borderId="0">
      <protection locked="0"/>
    </xf>
    <xf numFmtId="0" fontId="55" fillId="0" borderId="14" applyBorder="0">
      <alignment horizontal="center" vertical="center" wrapText="1"/>
    </xf>
    <xf numFmtId="0" fontId="36" fillId="0" borderId="0"/>
    <xf numFmtId="0" fontId="56" fillId="0" borderId="0"/>
    <xf numFmtId="0" fontId="4" fillId="0" borderId="0"/>
    <xf numFmtId="0" fontId="164" fillId="0" borderId="0"/>
    <xf numFmtId="0" fontId="168" fillId="0" borderId="0"/>
    <xf numFmtId="0" fontId="3" fillId="0" borderId="0"/>
    <xf numFmtId="0" fontId="28"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75" fillId="0" borderId="0"/>
    <xf numFmtId="0" fontId="28" fillId="0" borderId="0"/>
    <xf numFmtId="0" fontId="28" fillId="0" borderId="0"/>
    <xf numFmtId="0" fontId="28" fillId="0" borderId="0" applyNumberFormat="0" applyFont="0" applyFill="0" applyBorder="0" applyAlignment="0" applyProtection="0">
      <alignment vertical="top"/>
    </xf>
    <xf numFmtId="0" fontId="28" fillId="0" borderId="0" applyNumberFormat="0" applyFont="0" applyFill="0" applyBorder="0" applyAlignment="0" applyProtection="0">
      <alignment vertical="top"/>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28" fillId="0" borderId="0" applyNumberFormat="0" applyFont="0" applyFill="0" applyBorder="0" applyAlignment="0" applyProtection="0">
      <alignment vertical="top"/>
    </xf>
    <xf numFmtId="0" fontId="56" fillId="113" borderId="58" applyNumberFormat="0" applyFont="0" applyAlignment="0" applyProtection="0"/>
    <xf numFmtId="0" fontId="61" fillId="55" borderId="52" applyNumberFormat="0" applyAlignment="0" applyProtection="0"/>
    <xf numFmtId="0" fontId="142" fillId="0" borderId="44" applyNumberFormat="0" applyFill="0" applyAlignment="0" applyProtection="0"/>
    <xf numFmtId="0" fontId="143" fillId="0" borderId="23" applyNumberFormat="0" applyFill="0" applyAlignment="0" applyProtection="0"/>
    <xf numFmtId="0" fontId="150" fillId="0" borderId="61" applyNumberFormat="0" applyFill="0" applyAlignment="0" applyProtection="0"/>
    <xf numFmtId="0" fontId="97" fillId="53" borderId="52" applyNumberFormat="0" applyAlignment="0" applyProtection="0"/>
    <xf numFmtId="0" fontId="45" fillId="113" borderId="53" applyNumberFormat="0" applyFont="0" applyAlignment="0" applyProtection="0"/>
    <xf numFmtId="0" fontId="107" fillId="55" borderId="54" applyNumberFormat="0" applyAlignment="0" applyProtection="0"/>
    <xf numFmtId="4" fontId="46" fillId="47" borderId="55" applyNumberFormat="0" applyProtection="0">
      <alignment horizontal="left" vertical="center" indent="1"/>
    </xf>
    <xf numFmtId="196" fontId="55" fillId="0" borderId="0"/>
    <xf numFmtId="0" fontId="150" fillId="0" borderId="56" applyNumberFormat="0" applyFill="0" applyAlignment="0" applyProtection="0"/>
    <xf numFmtId="0" fontId="61" fillId="55" borderId="57" applyNumberFormat="0" applyAlignment="0" applyProtection="0"/>
    <xf numFmtId="0" fontId="45" fillId="113" borderId="58" applyNumberFormat="0" applyFont="0" applyAlignment="0" applyProtection="0"/>
    <xf numFmtId="0" fontId="97" fillId="53" borderId="57" applyNumberFormat="0" applyAlignment="0" applyProtection="0"/>
    <xf numFmtId="0" fontId="97" fillId="53" borderId="52" applyNumberFormat="0" applyAlignment="0" applyProtection="0"/>
    <xf numFmtId="0" fontId="107" fillId="55" borderId="54" applyNumberFormat="0" applyAlignment="0" applyProtection="0"/>
    <xf numFmtId="0" fontId="61" fillId="55" borderId="52" applyNumberFormat="0" applyAlignment="0" applyProtection="0"/>
    <xf numFmtId="44" fontId="56" fillId="0" borderId="0" applyFont="0" applyFill="0" applyBorder="0" applyAlignment="0" applyProtection="0"/>
    <xf numFmtId="0" fontId="150" fillId="0" borderId="56" applyNumberFormat="0" applyFill="0" applyAlignment="0" applyProtection="0"/>
    <xf numFmtId="0" fontId="56" fillId="113" borderId="53" applyNumberFormat="0" applyFont="0" applyAlignment="0" applyProtection="0"/>
    <xf numFmtId="0" fontId="28" fillId="0" borderId="0"/>
    <xf numFmtId="43" fontId="56" fillId="0" borderId="0" applyFont="0" applyFill="0" applyBorder="0" applyAlignment="0" applyProtection="0"/>
    <xf numFmtId="0" fontId="28" fillId="0" borderId="0" applyNumberFormat="0" applyFont="0" applyFill="0" applyBorder="0" applyAlignment="0" applyProtection="0">
      <alignment vertical="top"/>
    </xf>
    <xf numFmtId="0" fontId="28" fillId="114" borderId="14" applyNumberFormat="0">
      <protection locked="0"/>
    </xf>
    <xf numFmtId="0" fontId="28" fillId="0" borderId="0"/>
    <xf numFmtId="0" fontId="45" fillId="0" borderId="0"/>
    <xf numFmtId="0" fontId="1" fillId="0" borderId="0"/>
    <xf numFmtId="0" fontId="55" fillId="0" borderId="0"/>
    <xf numFmtId="203" fontId="55" fillId="0" borderId="0"/>
    <xf numFmtId="201" fontId="55" fillId="0" borderId="0"/>
    <xf numFmtId="199" fontId="28" fillId="0" borderId="0" applyFont="0" applyFill="0" applyBorder="0" applyAlignment="0" applyProtection="0"/>
    <xf numFmtId="201" fontId="28" fillId="0" borderId="0" applyFill="0" applyBorder="0" applyAlignment="0" applyProtection="0"/>
    <xf numFmtId="0" fontId="45" fillId="0" borderId="0" applyFill="0" applyBorder="0" applyAlignment="0" applyProtection="0"/>
    <xf numFmtId="204" fontId="45" fillId="0" borderId="0" applyFill="0" applyBorder="0" applyAlignment="0" applyProtection="0"/>
    <xf numFmtId="204" fontId="45" fillId="0" borderId="0" applyFill="0" applyBorder="0" applyAlignment="0" applyProtection="0"/>
    <xf numFmtId="201" fontId="45" fillId="0" borderId="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7" fillId="0" borderId="0"/>
    <xf numFmtId="0" fontId="1" fillId="0" borderId="0"/>
    <xf numFmtId="43" fontId="1" fillId="0" borderId="0" applyFont="0" applyFill="0" applyBorder="0" applyAlignment="0" applyProtection="0"/>
    <xf numFmtId="0" fontId="175" fillId="0" borderId="0"/>
    <xf numFmtId="0" fontId="28" fillId="0" borderId="0"/>
    <xf numFmtId="0" fontId="154" fillId="0" borderId="0"/>
    <xf numFmtId="43" fontId="154" fillId="0" borderId="0" applyFont="0" applyFill="0" applyBorder="0" applyAlignment="0" applyProtection="0"/>
    <xf numFmtId="203" fontId="55" fillId="0" borderId="0"/>
    <xf numFmtId="0" fontId="1" fillId="0" borderId="0"/>
    <xf numFmtId="170" fontId="55" fillId="0" borderId="0"/>
    <xf numFmtId="0" fontId="45" fillId="0" borderId="0"/>
    <xf numFmtId="0" fontId="45" fillId="0" borderId="0"/>
    <xf numFmtId="0" fontId="45" fillId="0" borderId="0"/>
    <xf numFmtId="0" fontId="1" fillId="0" borderId="0"/>
    <xf numFmtId="43" fontId="1" fillId="0" borderId="0" applyFont="0" applyFill="0" applyBorder="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107" fillId="55" borderId="54" applyNumberFormat="0" applyAlignment="0" applyProtection="0"/>
    <xf numFmtId="0" fontId="45" fillId="113" borderId="53" applyNumberFormat="0" applyFont="0" applyAlignment="0" applyProtection="0"/>
    <xf numFmtId="0" fontId="97" fillId="53" borderId="52" applyNumberFormat="0" applyAlignment="0" applyProtection="0"/>
    <xf numFmtId="0" fontId="107" fillId="55" borderId="54" applyNumberForma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196" fontId="55" fillId="0" borderId="0"/>
    <xf numFmtId="0" fontId="56" fillId="113" borderId="53" applyNumberFormat="0" applyFont="0" applyAlignment="0" applyProtection="0"/>
    <xf numFmtId="0" fontId="56" fillId="113" borderId="53" applyNumberFormat="0" applyFont="0" applyAlignment="0" applyProtection="0"/>
    <xf numFmtId="0" fontId="107" fillId="55" borderId="59" applyNumberFormat="0" applyAlignment="0" applyProtection="0"/>
    <xf numFmtId="4" fontId="46" fillId="47" borderId="60" applyNumberFormat="0" applyProtection="0">
      <alignment horizontal="left" vertical="center" indent="1"/>
    </xf>
    <xf numFmtId="0" fontId="97" fillId="53" borderId="52" applyNumberFormat="0" applyAlignment="0" applyProtection="0"/>
    <xf numFmtId="0" fontId="107" fillId="55" borderId="54" applyNumberFormat="0" applyAlignment="0" applyProtection="0"/>
    <xf numFmtId="0" fontId="61" fillId="55" borderId="52" applyNumberFormat="0" applyAlignment="0" applyProtection="0"/>
    <xf numFmtId="0" fontId="150" fillId="0" borderId="56" applyNumberFormat="0" applyFill="0" applyAlignment="0" applyProtection="0"/>
    <xf numFmtId="0" fontId="56" fillId="113" borderId="53" applyNumberFormat="0" applyFont="0" applyAlignment="0" applyProtection="0"/>
    <xf numFmtId="0" fontId="56" fillId="113" borderId="53" applyNumberFormat="0" applyFont="0" applyAlignment="0" applyProtection="0"/>
    <xf numFmtId="43" fontId="56" fillId="0" borderId="0" applyFont="0" applyFill="0" applyBorder="0" applyAlignment="0" applyProtection="0"/>
    <xf numFmtId="0" fontId="175" fillId="0" borderId="0"/>
    <xf numFmtId="0" fontId="56" fillId="113" borderId="53" applyNumberFormat="0" applyFont="0" applyAlignment="0" applyProtection="0"/>
    <xf numFmtId="0" fontId="45" fillId="113" borderId="53" applyNumberFormat="0" applyFont="0" applyAlignment="0" applyProtection="0"/>
    <xf numFmtId="0" fontId="1" fillId="0" borderId="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97" fillId="53" borderId="52" applyNumberForma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4" fontId="46" fillId="47" borderId="55" applyNumberFormat="0" applyProtection="0">
      <alignment horizontal="left" vertical="center" indent="1"/>
    </xf>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97" fillId="53" borderId="52" applyNumberForma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107" fillId="55" borderId="54" applyNumberForma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1" fillId="0" borderId="0"/>
    <xf numFmtId="43" fontId="1" fillId="0" borderId="0" applyFont="0" applyFill="0" applyBorder="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1" fillId="0" borderId="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150" fillId="0" borderId="56" applyNumberFormat="0" applyFill="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97" fillId="53" borderId="52" applyNumberForma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61" fillId="55" borderId="52" applyNumberForma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150" fillId="0" borderId="56" applyNumberFormat="0" applyFill="0" applyAlignment="0" applyProtection="0"/>
    <xf numFmtId="9" fontId="1" fillId="0" borderId="0" applyFont="0" applyFill="0" applyBorder="0" applyAlignment="0" applyProtection="0"/>
    <xf numFmtId="0" fontId="45" fillId="113" borderId="53" applyNumberFormat="0" applyFont="0" applyAlignment="0" applyProtection="0"/>
    <xf numFmtId="0" fontId="45" fillId="113" borderId="53" applyNumberFormat="0" applyFont="0" applyAlignment="0" applyProtection="0"/>
    <xf numFmtId="0" fontId="61" fillId="55" borderId="52" applyNumberForma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28" fillId="0" borderId="0" applyNumberFormat="0" applyFont="0" applyFill="0" applyBorder="0" applyAlignment="0" applyProtection="0">
      <alignment vertical="top"/>
    </xf>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107" fillId="55" borderId="54" applyNumberFormat="0" applyAlignment="0" applyProtection="0"/>
    <xf numFmtId="0" fontId="45" fillId="113" borderId="53" applyNumberFormat="0" applyFont="0" applyAlignment="0" applyProtection="0"/>
    <xf numFmtId="4" fontId="46" fillId="47" borderId="55" applyNumberFormat="0" applyProtection="0">
      <alignment horizontal="left" vertical="center" indent="1"/>
    </xf>
    <xf numFmtId="0" fontId="45" fillId="113" borderId="53" applyNumberFormat="0" applyFont="0" applyAlignment="0" applyProtection="0"/>
    <xf numFmtId="0" fontId="150" fillId="0" borderId="56" applyNumberFormat="0" applyFill="0" applyAlignment="0" applyProtection="0"/>
    <xf numFmtId="0" fontId="56" fillId="113" borderId="53" applyNumberFormat="0" applyFont="0" applyAlignment="0" applyProtection="0"/>
    <xf numFmtId="0" fontId="61" fillId="55" borderId="52" applyNumberFormat="0" applyAlignment="0" applyProtection="0"/>
    <xf numFmtId="0" fontId="150" fillId="0" borderId="56" applyNumberFormat="0" applyFill="0" applyAlignment="0" applyProtection="0"/>
    <xf numFmtId="0" fontId="61" fillId="55" borderId="52" applyNumberForma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45" fillId="113" borderId="53" applyNumberFormat="0" applyFont="0" applyAlignment="0" applyProtection="0"/>
    <xf numFmtId="0" fontId="45" fillId="113" borderId="53" applyNumberFormat="0" applyFont="0" applyAlignment="0" applyProtection="0"/>
    <xf numFmtId="0" fontId="56" fillId="113" borderId="53" applyNumberFormat="0" applyFont="0" applyAlignment="0" applyProtection="0"/>
    <xf numFmtId="0" fontId="1" fillId="0" borderId="0"/>
    <xf numFmtId="0" fontId="61" fillId="55" borderId="52" applyNumberFormat="0" applyAlignment="0" applyProtection="0"/>
    <xf numFmtId="206" fontId="176" fillId="0" borderId="0"/>
    <xf numFmtId="0" fontId="97" fillId="53" borderId="57" applyNumberFormat="0" applyAlignment="0" applyProtection="0"/>
    <xf numFmtId="0" fontId="150" fillId="0" borderId="61" applyNumberFormat="0" applyFill="0" applyAlignment="0" applyProtection="0"/>
    <xf numFmtId="0" fontId="107" fillId="55" borderId="59" applyNumberFormat="0" applyAlignment="0" applyProtection="0"/>
    <xf numFmtId="0" fontId="97" fillId="53" borderId="52" applyNumberFormat="0" applyAlignment="0" applyProtection="0"/>
    <xf numFmtId="0" fontId="97" fillId="53" borderId="52" applyNumberFormat="0" applyAlignment="0" applyProtection="0"/>
    <xf numFmtId="0" fontId="97" fillId="53" borderId="52" applyNumberFormat="0" applyAlignment="0" applyProtection="0"/>
    <xf numFmtId="0" fontId="107" fillId="55" borderId="54" applyNumberFormat="0" applyAlignment="0" applyProtection="0"/>
    <xf numFmtId="0" fontId="107" fillId="55" borderId="54" applyNumberFormat="0" applyAlignment="0" applyProtection="0"/>
    <xf numFmtId="0" fontId="107" fillId="55" borderId="54" applyNumberFormat="0" applyAlignment="0" applyProtection="0"/>
    <xf numFmtId="0" fontId="61" fillId="55" borderId="52" applyNumberFormat="0" applyAlignment="0" applyProtection="0"/>
    <xf numFmtId="0" fontId="61" fillId="55" borderId="52" applyNumberFormat="0" applyAlignment="0" applyProtection="0"/>
    <xf numFmtId="0" fontId="61" fillId="55" borderId="52" applyNumberFormat="0" applyAlignment="0" applyProtection="0"/>
    <xf numFmtId="0" fontId="61" fillId="55" borderId="57" applyNumberFormat="0" applyAlignment="0" applyProtection="0"/>
    <xf numFmtId="0" fontId="150"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56" fillId="0" borderId="0"/>
    <xf numFmtId="0" fontId="28" fillId="0" borderId="0"/>
    <xf numFmtId="0" fontId="1" fillId="0" borderId="0"/>
    <xf numFmtId="0" fontId="56" fillId="0" borderId="0"/>
    <xf numFmtId="0" fontId="28" fillId="0" borderId="0"/>
    <xf numFmtId="0" fontId="28" fillId="113" borderId="53" applyNumberFormat="0" applyFont="0" applyAlignment="0" applyProtection="0"/>
    <xf numFmtId="0" fontId="28" fillId="113" borderId="53" applyNumberFormat="0" applyFont="0" applyAlignment="0" applyProtection="0"/>
    <xf numFmtId="0" fontId="28" fillId="113" borderId="53" applyNumberFormat="0" applyFont="0" applyAlignment="0" applyProtection="0"/>
    <xf numFmtId="43" fontId="45" fillId="0" borderId="0" applyFont="0" applyFill="0" applyBorder="0" applyAlignment="0" applyProtection="0"/>
    <xf numFmtId="203" fontId="45" fillId="0" borderId="0" applyFill="0" applyBorder="0" applyAlignment="0" applyProtection="0"/>
    <xf numFmtId="199" fontId="28" fillId="0" borderId="0" applyFont="0" applyFill="0" applyBorder="0" applyAlignment="0" applyProtection="0"/>
    <xf numFmtId="199" fontId="28" fillId="0" borderId="0" applyFont="0" applyFill="0" applyBorder="0" applyAlignment="0" applyProtection="0"/>
    <xf numFmtId="203" fontId="45" fillId="0" borderId="0" applyFill="0" applyBorder="0" applyAlignment="0" applyProtection="0"/>
    <xf numFmtId="204" fontId="45" fillId="0" borderId="0" applyFill="0" applyBorder="0" applyAlignment="0" applyProtection="0"/>
    <xf numFmtId="199" fontId="28" fillId="0" borderId="0" applyFont="0" applyFill="0" applyBorder="0" applyAlignment="0" applyProtection="0"/>
    <xf numFmtId="205" fontId="45" fillId="0" borderId="0" applyFill="0" applyBorder="0" applyAlignment="0" applyProtection="0"/>
    <xf numFmtId="43" fontId="56" fillId="0" borderId="0" applyFont="0" applyFill="0" applyBorder="0" applyAlignment="0" applyProtection="0"/>
    <xf numFmtId="201" fontId="28" fillId="0" borderId="0" applyFill="0" applyBorder="0" applyAlignment="0" applyProtection="0"/>
    <xf numFmtId="43" fontId="28" fillId="0" borderId="0" applyFill="0" applyBorder="0" applyAlignment="0" applyProtection="0"/>
    <xf numFmtId="43" fontId="28" fillId="0" borderId="0" applyFill="0" applyBorder="0" applyAlignment="0" applyProtection="0"/>
    <xf numFmtId="43" fontId="28" fillId="0" borderId="0" applyFill="0" applyBorder="0" applyAlignment="0" applyProtection="0"/>
    <xf numFmtId="43" fontId="28" fillId="0" borderId="0" applyFill="0" applyBorder="0" applyAlignment="0" applyProtection="0"/>
    <xf numFmtId="43" fontId="28" fillId="0" borderId="0" applyFill="0" applyBorder="0" applyAlignment="0" applyProtection="0"/>
    <xf numFmtId="43" fontId="28" fillId="0" borderId="0" applyFill="0" applyBorder="0" applyAlignment="0" applyProtection="0"/>
    <xf numFmtId="0" fontId="56" fillId="0" borderId="0"/>
    <xf numFmtId="199" fontId="28" fillId="0" borderId="0" applyFont="0" applyFill="0" applyBorder="0" applyAlignment="0" applyProtection="0"/>
    <xf numFmtId="199" fontId="28" fillId="0" borderId="0" applyFont="0" applyFill="0" applyBorder="0" applyAlignment="0" applyProtection="0"/>
    <xf numFmtId="0" fontId="177" fillId="0" borderId="0" applyNumberFormat="0" applyFill="0" applyBorder="0" applyAlignment="0" applyProtection="0"/>
    <xf numFmtId="0" fontId="56" fillId="0" borderId="0"/>
    <xf numFmtId="0" fontId="56" fillId="0" borderId="0"/>
    <xf numFmtId="0" fontId="31" fillId="0" borderId="0"/>
    <xf numFmtId="199" fontId="28" fillId="0" borderId="0" applyFont="0" applyFill="0" applyBorder="0" applyAlignment="0" applyProtection="0"/>
    <xf numFmtId="199" fontId="28" fillId="0" borderId="0" applyFont="0" applyFill="0" applyBorder="0" applyAlignment="0" applyProtection="0"/>
    <xf numFmtId="43" fontId="1" fillId="0" borderId="0" applyFont="0" applyFill="0" applyBorder="0" applyAlignment="0" applyProtection="0"/>
    <xf numFmtId="0" fontId="150"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61" fillId="55" borderId="52" applyNumberFormat="0" applyAlignment="0" applyProtection="0"/>
    <xf numFmtId="0" fontId="61" fillId="55" borderId="52" applyNumberFormat="0" applyAlignment="0" applyProtection="0"/>
    <xf numFmtId="0" fontId="107" fillId="55" borderId="54" applyNumberFormat="0" applyAlignment="0" applyProtection="0"/>
    <xf numFmtId="0" fontId="107" fillId="55" borderId="54" applyNumberFormat="0" applyAlignment="0" applyProtection="0"/>
    <xf numFmtId="0" fontId="97" fillId="53" borderId="52" applyNumberFormat="0" applyAlignment="0" applyProtection="0"/>
    <xf numFmtId="0" fontId="61" fillId="55" borderId="52" applyNumberFormat="0" applyAlignment="0" applyProtection="0"/>
    <xf numFmtId="0" fontId="61" fillId="55" borderId="52" applyNumberFormat="0" applyAlignment="0" applyProtection="0"/>
    <xf numFmtId="0" fontId="107" fillId="55" borderId="54" applyNumberFormat="0" applyAlignment="0" applyProtection="0"/>
    <xf numFmtId="0" fontId="97" fillId="53" borderId="52" applyNumberFormat="0" applyAlignment="0" applyProtection="0"/>
    <xf numFmtId="201" fontId="28" fillId="0" borderId="0" applyFill="0" applyBorder="0" applyAlignment="0" applyProtection="0"/>
    <xf numFmtId="201" fontId="45" fillId="0" borderId="0" applyFill="0" applyBorder="0" applyAlignment="0" applyProtection="0"/>
    <xf numFmtId="0" fontId="28" fillId="113" borderId="53" applyNumberFormat="0" applyFont="0" applyAlignment="0" applyProtection="0"/>
    <xf numFmtId="0" fontId="28" fillId="113" borderId="53" applyNumberFormat="0" applyFont="0" applyAlignment="0" applyProtection="0"/>
    <xf numFmtId="9" fontId="1" fillId="0" borderId="0" applyFont="0" applyFill="0" applyBorder="0" applyAlignment="0" applyProtection="0"/>
    <xf numFmtId="0" fontId="97" fillId="53" borderId="52" applyNumberFormat="0" applyAlignment="0" applyProtection="0"/>
    <xf numFmtId="0" fontId="97" fillId="53" borderId="52" applyNumberFormat="0" applyAlignment="0" applyProtection="0"/>
    <xf numFmtId="0" fontId="45" fillId="0" borderId="0"/>
    <xf numFmtId="0" fontId="45" fillId="0" borderId="0"/>
    <xf numFmtId="0" fontId="45" fillId="0" borderId="0"/>
    <xf numFmtId="0" fontId="97" fillId="53" borderId="52" applyNumberFormat="0" applyAlignment="0" applyProtection="0"/>
    <xf numFmtId="0" fontId="61" fillId="55" borderId="52" applyNumberFormat="0" applyAlignment="0" applyProtection="0"/>
    <xf numFmtId="0" fontId="107" fillId="55" borderId="54" applyNumberFormat="0" applyAlignment="0" applyProtection="0"/>
    <xf numFmtId="0" fontId="61" fillId="55" borderId="52" applyNumberFormat="0" applyAlignment="0" applyProtection="0"/>
    <xf numFmtId="0" fontId="61" fillId="55" borderId="52" applyNumberFormat="0" applyAlignment="0" applyProtection="0"/>
    <xf numFmtId="0" fontId="107" fillId="55" borderId="54" applyNumberFormat="0" applyAlignment="0" applyProtection="0"/>
    <xf numFmtId="0" fontId="150" fillId="0" borderId="56" applyNumberFormat="0" applyFill="0" applyAlignment="0" applyProtection="0"/>
    <xf numFmtId="0" fontId="45" fillId="0" borderId="0"/>
    <xf numFmtId="0" fontId="97" fillId="53" borderId="52" applyNumberFormat="0" applyAlignment="0" applyProtection="0"/>
    <xf numFmtId="0" fontId="28" fillId="113" borderId="53" applyNumberFormat="0" applyFont="0" applyAlignment="0" applyProtection="0"/>
    <xf numFmtId="0" fontId="28" fillId="113" borderId="53" applyNumberFormat="0" applyFont="0" applyAlignment="0" applyProtection="0"/>
    <xf numFmtId="0" fontId="97" fillId="53" borderId="52" applyNumberFormat="0" applyAlignment="0" applyProtection="0"/>
    <xf numFmtId="0" fontId="150" fillId="0" borderId="56" applyNumberFormat="0" applyFill="0" applyAlignment="0" applyProtection="0"/>
    <xf numFmtId="0" fontId="28" fillId="113" borderId="53" applyNumberFormat="0" applyFont="0" applyAlignment="0" applyProtection="0"/>
    <xf numFmtId="0" fontId="150" fillId="0" borderId="56" applyNumberFormat="0" applyFill="0" applyAlignment="0" applyProtection="0"/>
    <xf numFmtId="0" fontId="150" fillId="0" borderId="56" applyNumberFormat="0" applyFill="0" applyAlignment="0" applyProtection="0"/>
    <xf numFmtId="0" fontId="150" fillId="0" borderId="56" applyNumberFormat="0" applyFill="0" applyAlignment="0" applyProtection="0"/>
    <xf numFmtId="0" fontId="28" fillId="113" borderId="53" applyNumberFormat="0" applyFont="0" applyAlignment="0" applyProtection="0"/>
    <xf numFmtId="0" fontId="61" fillId="55" borderId="52" applyNumberFormat="0" applyAlignment="0" applyProtection="0"/>
    <xf numFmtId="0" fontId="107" fillId="55" borderId="54" applyNumberFormat="0" applyAlignment="0" applyProtection="0"/>
    <xf numFmtId="0" fontId="97" fillId="53" borderId="52" applyNumberFormat="0" applyAlignment="0" applyProtection="0"/>
    <xf numFmtId="0" fontId="150" fillId="0" borderId="56" applyNumberFormat="0" applyFill="0" applyAlignment="0" applyProtection="0"/>
    <xf numFmtId="0" fontId="28" fillId="113" borderId="53" applyNumberFormat="0" applyFont="0" applyAlignment="0" applyProtection="0"/>
    <xf numFmtId="0" fontId="28" fillId="113" borderId="53" applyNumberFormat="0" applyFont="0" applyAlignment="0" applyProtection="0"/>
    <xf numFmtId="0" fontId="107" fillId="55" borderId="54" applyNumberFormat="0" applyAlignment="0" applyProtection="0"/>
    <xf numFmtId="0" fontId="107" fillId="55" borderId="54" applyNumberFormat="0" applyAlignment="0" applyProtection="0"/>
    <xf numFmtId="0" fontId="107" fillId="55" borderId="54" applyNumberFormat="0" applyAlignment="0" applyProtection="0"/>
    <xf numFmtId="0" fontId="97" fillId="53" borderId="52" applyNumberFormat="0" applyAlignment="0" applyProtection="0"/>
    <xf numFmtId="0" fontId="28" fillId="113" borderId="53"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107" fillId="55" borderId="59" applyNumberFormat="0" applyAlignment="0" applyProtection="0"/>
    <xf numFmtId="0" fontId="45" fillId="113" borderId="58" applyNumberFormat="0" applyFont="0" applyAlignment="0" applyProtection="0"/>
    <xf numFmtId="0" fontId="97" fillId="53" borderId="57" applyNumberFormat="0" applyAlignment="0" applyProtection="0"/>
    <xf numFmtId="0" fontId="107" fillId="55" borderId="59" applyNumberForma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97" fillId="53" borderId="57" applyNumberFormat="0" applyAlignment="0" applyProtection="0"/>
    <xf numFmtId="0" fontId="107" fillId="55" borderId="59" applyNumberFormat="0" applyAlignment="0" applyProtection="0"/>
    <xf numFmtId="0" fontId="61" fillId="55" borderId="57" applyNumberFormat="0" applyAlignment="0" applyProtection="0"/>
    <xf numFmtId="0" fontId="150" fillId="0" borderId="61" applyNumberFormat="0" applyFill="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97" fillId="53" borderId="57" applyNumberForma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4" fontId="46" fillId="47" borderId="60" applyNumberFormat="0" applyProtection="0">
      <alignment horizontal="left" vertical="center" indent="1"/>
    </xf>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97" fillId="53" borderId="57" applyNumberForma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107" fillId="55" borderId="59" applyNumberForma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150" fillId="0" borderId="61" applyNumberFormat="0" applyFill="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97" fillId="53" borderId="57" applyNumberForma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61" fillId="55" borderId="57" applyNumberForma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150" fillId="0" borderId="61" applyNumberFormat="0" applyFill="0" applyAlignment="0" applyProtection="0"/>
    <xf numFmtId="0" fontId="45" fillId="113" borderId="58" applyNumberFormat="0" applyFont="0" applyAlignment="0" applyProtection="0"/>
    <xf numFmtId="0" fontId="45" fillId="113" borderId="58" applyNumberFormat="0" applyFont="0" applyAlignment="0" applyProtection="0"/>
    <xf numFmtId="0" fontId="61" fillId="55" borderId="57" applyNumberForma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107" fillId="55" borderId="59" applyNumberFormat="0" applyAlignment="0" applyProtection="0"/>
    <xf numFmtId="0" fontId="45" fillId="113" borderId="58" applyNumberFormat="0" applyFont="0" applyAlignment="0" applyProtection="0"/>
    <xf numFmtId="4" fontId="46" fillId="47" borderId="60" applyNumberFormat="0" applyProtection="0">
      <alignment horizontal="left" vertical="center" indent="1"/>
    </xf>
    <xf numFmtId="0" fontId="45" fillId="113" borderId="58" applyNumberFormat="0" applyFont="0" applyAlignment="0" applyProtection="0"/>
    <xf numFmtId="0" fontId="150" fillId="0" borderId="61" applyNumberFormat="0" applyFill="0" applyAlignment="0" applyProtection="0"/>
    <xf numFmtId="0" fontId="56" fillId="113" borderId="58" applyNumberFormat="0" applyFont="0" applyAlignment="0" applyProtection="0"/>
    <xf numFmtId="0" fontId="61" fillId="55" borderId="57" applyNumberFormat="0" applyAlignment="0" applyProtection="0"/>
    <xf numFmtId="0" fontId="150" fillId="0" borderId="61" applyNumberFormat="0" applyFill="0" applyAlignment="0" applyProtection="0"/>
    <xf numFmtId="0" fontId="61" fillId="55" borderId="57" applyNumberForma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45" fillId="113" borderId="58" applyNumberFormat="0" applyFont="0" applyAlignment="0" applyProtection="0"/>
    <xf numFmtId="0" fontId="45" fillId="113" borderId="58" applyNumberFormat="0" applyFont="0" applyAlignment="0" applyProtection="0"/>
    <xf numFmtId="0" fontId="56" fillId="113" borderId="58" applyNumberFormat="0" applyFont="0" applyAlignment="0" applyProtection="0"/>
    <xf numFmtId="0" fontId="61" fillId="55" borderId="57" applyNumberFormat="0" applyAlignment="0" applyProtection="0"/>
    <xf numFmtId="0" fontId="97" fillId="53" borderId="57" applyNumberFormat="0" applyAlignment="0" applyProtection="0"/>
    <xf numFmtId="0" fontId="97" fillId="53" borderId="57" applyNumberFormat="0" applyAlignment="0" applyProtection="0"/>
    <xf numFmtId="0" fontId="97" fillId="53" borderId="57" applyNumberFormat="0" applyAlignment="0" applyProtection="0"/>
    <xf numFmtId="0" fontId="107" fillId="55" borderId="59" applyNumberFormat="0" applyAlignment="0" applyProtection="0"/>
    <xf numFmtId="0" fontId="107" fillId="55" borderId="59" applyNumberFormat="0" applyAlignment="0" applyProtection="0"/>
    <xf numFmtId="0" fontId="107" fillId="55" borderId="59" applyNumberFormat="0" applyAlignment="0" applyProtection="0"/>
    <xf numFmtId="0" fontId="61" fillId="55" borderId="57" applyNumberFormat="0" applyAlignment="0" applyProtection="0"/>
    <xf numFmtId="0" fontId="61" fillId="55" borderId="57" applyNumberFormat="0" applyAlignment="0" applyProtection="0"/>
    <xf numFmtId="0" fontId="61" fillId="55" borderId="57" applyNumberFormat="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28" fillId="113" borderId="58" applyNumberFormat="0" applyFont="0" applyAlignment="0" applyProtection="0"/>
    <xf numFmtId="0" fontId="28" fillId="113" borderId="58" applyNumberFormat="0" applyFont="0" applyAlignment="0" applyProtection="0"/>
    <xf numFmtId="0" fontId="28" fillId="113" borderId="58" applyNumberFormat="0" applyFont="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61" fillId="55" borderId="57" applyNumberFormat="0" applyAlignment="0" applyProtection="0"/>
    <xf numFmtId="0" fontId="61" fillId="55" borderId="57" applyNumberFormat="0" applyAlignment="0" applyProtection="0"/>
    <xf numFmtId="0" fontId="107" fillId="55" borderId="59" applyNumberFormat="0" applyAlignment="0" applyProtection="0"/>
    <xf numFmtId="0" fontId="107" fillId="55" borderId="59" applyNumberFormat="0" applyAlignment="0" applyProtection="0"/>
    <xf numFmtId="0" fontId="97" fillId="53" borderId="57" applyNumberFormat="0" applyAlignment="0" applyProtection="0"/>
    <xf numFmtId="0" fontId="61" fillId="55" borderId="57" applyNumberFormat="0" applyAlignment="0" applyProtection="0"/>
    <xf numFmtId="0" fontId="61" fillId="55" borderId="57" applyNumberFormat="0" applyAlignment="0" applyProtection="0"/>
    <xf numFmtId="0" fontId="107" fillId="55" borderId="59" applyNumberFormat="0" applyAlignment="0" applyProtection="0"/>
    <xf numFmtId="0" fontId="97" fillId="53" borderId="57" applyNumberFormat="0" applyAlignment="0" applyProtection="0"/>
    <xf numFmtId="0" fontId="28" fillId="113" borderId="58" applyNumberFormat="0" applyFont="0" applyAlignment="0" applyProtection="0"/>
    <xf numFmtId="0" fontId="28" fillId="113" borderId="58" applyNumberFormat="0" applyFont="0" applyAlignment="0" applyProtection="0"/>
    <xf numFmtId="0" fontId="97" fillId="53" borderId="57" applyNumberFormat="0" applyAlignment="0" applyProtection="0"/>
    <xf numFmtId="0" fontId="97" fillId="53" borderId="57" applyNumberFormat="0" applyAlignment="0" applyProtection="0"/>
    <xf numFmtId="0" fontId="97" fillId="53" borderId="57" applyNumberFormat="0" applyAlignment="0" applyProtection="0"/>
    <xf numFmtId="0" fontId="61" fillId="55" borderId="57" applyNumberFormat="0" applyAlignment="0" applyProtection="0"/>
    <xf numFmtId="0" fontId="107" fillId="55" borderId="59" applyNumberFormat="0" applyAlignment="0" applyProtection="0"/>
    <xf numFmtId="0" fontId="61" fillId="55" borderId="57" applyNumberFormat="0" applyAlignment="0" applyProtection="0"/>
    <xf numFmtId="0" fontId="61" fillId="55" borderId="57" applyNumberFormat="0" applyAlignment="0" applyProtection="0"/>
    <xf numFmtId="0" fontId="107" fillId="55" borderId="59" applyNumberFormat="0" applyAlignment="0" applyProtection="0"/>
    <xf numFmtId="0" fontId="150" fillId="0" borderId="61" applyNumberFormat="0" applyFill="0" applyAlignment="0" applyProtection="0"/>
    <xf numFmtId="0" fontId="97" fillId="53" borderId="57" applyNumberFormat="0" applyAlignment="0" applyProtection="0"/>
    <xf numFmtId="0" fontId="28" fillId="113" borderId="58" applyNumberFormat="0" applyFont="0" applyAlignment="0" applyProtection="0"/>
    <xf numFmtId="0" fontId="28" fillId="113" borderId="58" applyNumberFormat="0" applyFont="0" applyAlignment="0" applyProtection="0"/>
    <xf numFmtId="0" fontId="97" fillId="53" borderId="57" applyNumberFormat="0" applyAlignment="0" applyProtection="0"/>
    <xf numFmtId="0" fontId="150" fillId="0" borderId="61" applyNumberFormat="0" applyFill="0" applyAlignment="0" applyProtection="0"/>
    <xf numFmtId="0" fontId="28" fillId="113" borderId="58" applyNumberFormat="0" applyFont="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28" fillId="113" borderId="58" applyNumberFormat="0" applyFont="0" applyAlignment="0" applyProtection="0"/>
    <xf numFmtId="0" fontId="61" fillId="55" borderId="57" applyNumberFormat="0" applyAlignment="0" applyProtection="0"/>
    <xf numFmtId="0" fontId="107" fillId="55" borderId="59" applyNumberFormat="0" applyAlignment="0" applyProtection="0"/>
    <xf numFmtId="0" fontId="97" fillId="53" borderId="57" applyNumberFormat="0" applyAlignment="0" applyProtection="0"/>
    <xf numFmtId="0" fontId="150" fillId="0" borderId="61" applyNumberFormat="0" applyFill="0" applyAlignment="0" applyProtection="0"/>
    <xf numFmtId="0" fontId="28" fillId="113" borderId="58" applyNumberFormat="0" applyFont="0" applyAlignment="0" applyProtection="0"/>
    <xf numFmtId="0" fontId="28" fillId="113" borderId="58" applyNumberFormat="0" applyFont="0" applyAlignment="0" applyProtection="0"/>
    <xf numFmtId="0" fontId="107" fillId="55" borderId="59" applyNumberFormat="0" applyAlignment="0" applyProtection="0"/>
    <xf numFmtId="0" fontId="107" fillId="55" borderId="59" applyNumberFormat="0" applyAlignment="0" applyProtection="0"/>
    <xf numFmtId="0" fontId="107" fillId="55" borderId="59" applyNumberFormat="0" applyAlignment="0" applyProtection="0"/>
    <xf numFmtId="0" fontId="97" fillId="53" borderId="57" applyNumberFormat="0" applyAlignment="0" applyProtection="0"/>
    <xf numFmtId="0" fontId="28" fillId="113" borderId="58" applyNumberFormat="0" applyFont="0" applyAlignment="0" applyProtection="0"/>
  </cellStyleXfs>
  <cellXfs count="404">
    <xf numFmtId="0" fontId="0" fillId="0" borderId="0" xfId="0"/>
    <xf numFmtId="0" fontId="21" fillId="32" borderId="0" xfId="0" applyFont="1" applyFill="1"/>
    <xf numFmtId="164" fontId="21" fillId="32" borderId="0" xfId="0" applyNumberFormat="1" applyFont="1" applyFill="1" applyAlignment="1">
      <alignment horizontal="center" vertical="center"/>
    </xf>
    <xf numFmtId="165" fontId="21" fillId="32" borderId="0" xfId="0" applyNumberFormat="1" applyFont="1" applyFill="1" applyBorder="1" applyAlignment="1">
      <alignment horizontal="center" vertical="center" wrapText="1"/>
    </xf>
    <xf numFmtId="4" fontId="21" fillId="32" borderId="0" xfId="0" applyNumberFormat="1" applyFont="1" applyFill="1"/>
    <xf numFmtId="0" fontId="24" fillId="32" borderId="0" xfId="0" applyFont="1" applyFill="1"/>
    <xf numFmtId="44" fontId="24" fillId="32" borderId="0" xfId="1" applyFont="1" applyFill="1"/>
    <xf numFmtId="44" fontId="25" fillId="32" borderId="0" xfId="1" applyFont="1" applyFill="1" applyAlignment="1">
      <alignment horizontal="center"/>
    </xf>
    <xf numFmtId="164" fontId="26" fillId="32" borderId="0" xfId="1" applyNumberFormat="1" applyFont="1" applyFill="1" applyAlignment="1">
      <alignment horizontal="center"/>
    </xf>
    <xf numFmtId="165" fontId="21" fillId="32" borderId="0" xfId="1" applyNumberFormat="1" applyFont="1" applyFill="1" applyBorder="1" applyAlignment="1">
      <alignment horizontal="center" vertical="center" wrapText="1"/>
    </xf>
    <xf numFmtId="44" fontId="21" fillId="32" borderId="0" xfId="1" applyFont="1" applyFill="1"/>
    <xf numFmtId="165" fontId="24" fillId="32" borderId="12" xfId="0" applyNumberFormat="1" applyFont="1" applyFill="1" applyBorder="1" applyAlignment="1">
      <alignment horizontal="center" vertical="center" wrapText="1"/>
    </xf>
    <xf numFmtId="0" fontId="24" fillId="0" borderId="0" xfId="0" applyFont="1"/>
    <xf numFmtId="164" fontId="27" fillId="0" borderId="14" xfId="0" applyNumberFormat="1" applyFont="1" applyBorder="1" applyAlignment="1">
      <alignment horizontal="center" vertical="center" wrapText="1"/>
    </xf>
    <xf numFmtId="164" fontId="27" fillId="0" borderId="14" xfId="0" applyNumberFormat="1" applyFont="1" applyFill="1" applyBorder="1" applyAlignment="1">
      <alignment horizontal="center" vertical="center" wrapText="1"/>
    </xf>
    <xf numFmtId="164" fontId="27" fillId="32" borderId="14" xfId="0" applyNumberFormat="1" applyFont="1" applyFill="1" applyBorder="1" applyAlignment="1">
      <alignment horizontal="center" vertical="center" wrapText="1"/>
    </xf>
    <xf numFmtId="1" fontId="21" fillId="0" borderId="13" xfId="0" applyNumberFormat="1" applyFont="1" applyBorder="1" applyAlignment="1">
      <alignment horizontal="center" vertical="center" wrapText="1"/>
    </xf>
    <xf numFmtId="1" fontId="21" fillId="0" borderId="14" xfId="0" applyNumberFormat="1" applyFont="1" applyBorder="1" applyAlignment="1">
      <alignment horizontal="center" vertical="center" wrapText="1"/>
    </xf>
    <xf numFmtId="1" fontId="28" fillId="32" borderId="12" xfId="0" applyNumberFormat="1" applyFont="1" applyFill="1" applyBorder="1" applyAlignment="1">
      <alignment horizontal="center" vertical="center" wrapText="1"/>
    </xf>
    <xf numFmtId="1" fontId="28" fillId="0" borderId="0" xfId="0" applyNumberFormat="1" applyFont="1"/>
    <xf numFmtId="166" fontId="21" fillId="0" borderId="14" xfId="0" applyNumberFormat="1" applyFont="1" applyFill="1" applyBorder="1" applyAlignment="1">
      <alignment horizontal="center" vertical="center" wrapText="1"/>
    </xf>
    <xf numFmtId="0" fontId="27" fillId="0" borderId="15" xfId="0" applyFont="1" applyFill="1" applyBorder="1" applyAlignment="1">
      <alignment horizontal="left" vertical="center" wrapText="1"/>
    </xf>
    <xf numFmtId="164" fontId="27" fillId="0" borderId="15" xfId="0" applyNumberFormat="1" applyFont="1" applyFill="1" applyBorder="1" applyAlignment="1">
      <alignment horizontal="center" vertical="center" wrapText="1"/>
    </xf>
    <xf numFmtId="165" fontId="29" fillId="0" borderId="12" xfId="0" applyNumberFormat="1" applyFont="1" applyFill="1" applyBorder="1" applyAlignment="1">
      <alignment horizontal="center" vertical="center" wrapText="1"/>
    </xf>
    <xf numFmtId="49" fontId="29" fillId="0" borderId="0" xfId="0" applyNumberFormat="1" applyFont="1" applyFill="1"/>
    <xf numFmtId="0" fontId="27" fillId="33" borderId="11" xfId="0" applyFont="1" applyFill="1" applyBorder="1" applyAlignment="1">
      <alignment horizontal="left" vertical="center" wrapText="1"/>
    </xf>
    <xf numFmtId="164" fontId="27" fillId="33" borderId="11" xfId="0" applyNumberFormat="1" applyFont="1" applyFill="1" applyBorder="1" applyAlignment="1">
      <alignment horizontal="center" vertical="center" wrapText="1"/>
    </xf>
    <xf numFmtId="165" fontId="28" fillId="32" borderId="12" xfId="0" applyNumberFormat="1" applyFont="1" applyFill="1" applyBorder="1" applyAlignment="1">
      <alignment horizontal="center" vertical="center" wrapText="1"/>
    </xf>
    <xf numFmtId="0" fontId="28" fillId="0" borderId="0" xfId="0" applyFont="1"/>
    <xf numFmtId="0" fontId="27" fillId="34" borderId="14" xfId="0" applyFont="1" applyFill="1" applyBorder="1" applyAlignment="1">
      <alignment horizontal="left" vertical="center" wrapText="1"/>
    </xf>
    <xf numFmtId="164" fontId="27" fillId="34" borderId="14" xfId="0" applyNumberFormat="1" applyFont="1" applyFill="1" applyBorder="1" applyAlignment="1">
      <alignment horizontal="center" vertical="center" wrapText="1"/>
    </xf>
    <xf numFmtId="49" fontId="27" fillId="35" borderId="14" xfId="0" applyNumberFormat="1" applyFont="1" applyFill="1" applyBorder="1" applyAlignment="1">
      <alignment horizontal="center" vertical="center"/>
    </xf>
    <xf numFmtId="0" fontId="27" fillId="35" borderId="14" xfId="0" applyFont="1" applyFill="1" applyBorder="1" applyAlignment="1">
      <alignment horizontal="left" vertical="center" wrapText="1"/>
    </xf>
    <xf numFmtId="164" fontId="27" fillId="35" borderId="14" xfId="0" applyNumberFormat="1" applyFont="1" applyFill="1" applyBorder="1" applyAlignment="1">
      <alignment horizontal="center" vertical="center" wrapText="1"/>
    </xf>
    <xf numFmtId="49" fontId="27" fillId="37" borderId="14" xfId="0" applyNumberFormat="1" applyFont="1" applyFill="1" applyBorder="1" applyAlignment="1">
      <alignment horizontal="center" vertical="center"/>
    </xf>
    <xf numFmtId="0" fontId="27" fillId="37" borderId="14" xfId="0" applyFont="1" applyFill="1" applyBorder="1" applyAlignment="1">
      <alignment horizontal="left" vertical="center" wrapText="1"/>
    </xf>
    <xf numFmtId="164" fontId="27" fillId="37" borderId="14" xfId="0" applyNumberFormat="1" applyFont="1" applyFill="1" applyBorder="1" applyAlignment="1">
      <alignment horizontal="center" vertical="center" wrapText="1"/>
    </xf>
    <xf numFmtId="0" fontId="27" fillId="38" borderId="14" xfId="0" applyNumberFormat="1" applyFont="1" applyFill="1" applyBorder="1" applyAlignment="1">
      <alignment horizontal="center" vertical="center"/>
    </xf>
    <xf numFmtId="0" fontId="27" fillId="38" borderId="14" xfId="0" applyFont="1" applyFill="1" applyBorder="1" applyAlignment="1">
      <alignment horizontal="left" vertical="center" wrapText="1"/>
    </xf>
    <xf numFmtId="164" fontId="27" fillId="38" borderId="14" xfId="0" applyNumberFormat="1" applyFont="1" applyFill="1" applyBorder="1" applyAlignment="1">
      <alignment horizontal="center" vertical="center" wrapText="1"/>
    </xf>
    <xf numFmtId="0" fontId="30" fillId="0" borderId="0" xfId="0" applyFont="1"/>
    <xf numFmtId="0" fontId="21" fillId="0" borderId="14" xfId="0" applyNumberFormat="1" applyFont="1" applyFill="1" applyBorder="1" applyAlignment="1">
      <alignment horizontal="center" vertical="center"/>
    </xf>
    <xf numFmtId="0" fontId="21" fillId="0" borderId="14" xfId="3" applyFont="1" applyFill="1" applyBorder="1" applyAlignment="1">
      <alignment horizontal="left" vertical="center" wrapText="1"/>
    </xf>
    <xf numFmtId="164" fontId="21" fillId="0" borderId="14" xfId="0" applyNumberFormat="1" applyFont="1" applyFill="1" applyBorder="1" applyAlignment="1">
      <alignment horizontal="center" vertical="center"/>
    </xf>
    <xf numFmtId="164" fontId="21" fillId="0" borderId="14" xfId="0" applyNumberFormat="1" applyFont="1" applyFill="1" applyBorder="1" applyAlignment="1">
      <alignment horizontal="center" vertical="center" wrapText="1"/>
    </xf>
    <xf numFmtId="165" fontId="28" fillId="0" borderId="12" xfId="0" applyNumberFormat="1" applyFont="1" applyFill="1" applyBorder="1" applyAlignment="1">
      <alignment horizontal="center" vertical="center" wrapText="1"/>
    </xf>
    <xf numFmtId="0" fontId="28" fillId="0" borderId="0" xfId="0" applyFont="1" applyFill="1"/>
    <xf numFmtId="164" fontId="32" fillId="0" borderId="14" xfId="0" applyNumberFormat="1" applyFont="1" applyFill="1" applyBorder="1" applyAlignment="1">
      <alignment horizontal="center" vertical="center" wrapText="1"/>
    </xf>
    <xf numFmtId="0" fontId="27" fillId="39" borderId="14" xfId="0" applyNumberFormat="1" applyFont="1" applyFill="1" applyBorder="1" applyAlignment="1">
      <alignment horizontal="center" vertical="center"/>
    </xf>
    <xf numFmtId="0" fontId="27" fillId="39" borderId="14" xfId="0" applyFont="1" applyFill="1" applyBorder="1" applyAlignment="1">
      <alignment horizontal="left" vertical="center" wrapText="1"/>
    </xf>
    <xf numFmtId="164" fontId="27" fillId="39" borderId="14" xfId="0" applyNumberFormat="1" applyFont="1" applyFill="1" applyBorder="1" applyAlignment="1">
      <alignment horizontal="center" vertical="center" wrapText="1"/>
    </xf>
    <xf numFmtId="0" fontId="21" fillId="0" borderId="14" xfId="0" applyFont="1" applyFill="1" applyBorder="1" applyAlignment="1">
      <alignment horizontal="left" vertical="center" wrapText="1"/>
    </xf>
    <xf numFmtId="0" fontId="30" fillId="0" borderId="0" xfId="0" applyFont="1" applyFill="1"/>
    <xf numFmtId="0" fontId="32" fillId="0" borderId="14" xfId="0" applyNumberFormat="1" applyFont="1" applyFill="1" applyBorder="1" applyAlignment="1">
      <alignment horizontal="center" vertical="center"/>
    </xf>
    <xf numFmtId="167" fontId="21" fillId="0" borderId="14" xfId="0" applyNumberFormat="1" applyFont="1" applyFill="1" applyBorder="1" applyAlignment="1">
      <alignment horizontal="left" vertical="center" wrapText="1"/>
    </xf>
    <xf numFmtId="164" fontId="21" fillId="0" borderId="14" xfId="3" applyNumberFormat="1" applyFont="1" applyFill="1" applyBorder="1" applyAlignment="1">
      <alignment horizontal="center" vertical="center" wrapText="1"/>
    </xf>
    <xf numFmtId="164" fontId="33" fillId="0" borderId="14" xfId="0" applyNumberFormat="1" applyFont="1" applyFill="1" applyBorder="1" applyAlignment="1">
      <alignment horizontal="center" vertical="center" wrapText="1"/>
    </xf>
    <xf numFmtId="0" fontId="32" fillId="0" borderId="14" xfId="3" applyFont="1" applyFill="1" applyBorder="1" applyAlignment="1">
      <alignment horizontal="left" vertical="center" wrapText="1"/>
    </xf>
    <xf numFmtId="164" fontId="32" fillId="0" borderId="14" xfId="0" applyNumberFormat="1" applyFont="1" applyFill="1" applyBorder="1" applyAlignment="1">
      <alignment horizontal="center" vertical="center"/>
    </xf>
    <xf numFmtId="165" fontId="34" fillId="0" borderId="12" xfId="0" applyNumberFormat="1" applyFont="1" applyFill="1" applyBorder="1" applyAlignment="1">
      <alignment horizontal="center" vertical="center" wrapText="1"/>
    </xf>
    <xf numFmtId="0" fontId="34" fillId="0" borderId="0" xfId="0" applyFont="1" applyFill="1"/>
    <xf numFmtId="0" fontId="27" fillId="40" borderId="14" xfId="0" applyNumberFormat="1" applyFont="1" applyFill="1" applyBorder="1" applyAlignment="1">
      <alignment horizontal="center" vertical="center"/>
    </xf>
    <xf numFmtId="0" fontId="27" fillId="40" borderId="14" xfId="0" applyFont="1" applyFill="1" applyBorder="1" applyAlignment="1">
      <alignment horizontal="left" vertical="center" wrapText="1"/>
    </xf>
    <xf numFmtId="164" fontId="27" fillId="40" borderId="14" xfId="0" applyNumberFormat="1" applyFont="1" applyFill="1" applyBorder="1" applyAlignment="1">
      <alignment horizontal="center" vertical="center" wrapText="1"/>
    </xf>
    <xf numFmtId="0" fontId="21" fillId="0" borderId="14" xfId="5" applyFont="1" applyFill="1" applyBorder="1" applyAlignment="1">
      <alignment horizontal="left" vertical="center" wrapText="1"/>
    </xf>
    <xf numFmtId="164" fontId="21" fillId="0" borderId="14" xfId="5" applyNumberFormat="1" applyFont="1" applyFill="1" applyBorder="1" applyAlignment="1">
      <alignment horizontal="center" vertical="center" wrapText="1"/>
    </xf>
    <xf numFmtId="164" fontId="21" fillId="32" borderId="14" xfId="0" applyNumberFormat="1" applyFont="1" applyFill="1" applyBorder="1" applyAlignment="1">
      <alignment horizontal="center" vertical="center"/>
    </xf>
    <xf numFmtId="164" fontId="21" fillId="32" borderId="14" xfId="0" applyNumberFormat="1" applyFont="1" applyFill="1" applyBorder="1" applyAlignment="1">
      <alignment horizontal="center" vertical="center" wrapText="1"/>
    </xf>
    <xf numFmtId="49" fontId="27" fillId="41" borderId="14" xfId="0" applyNumberFormat="1" applyFont="1" applyFill="1" applyBorder="1" applyAlignment="1">
      <alignment horizontal="center" vertical="center"/>
    </xf>
    <xf numFmtId="0" fontId="27" fillId="41" borderId="14" xfId="0" applyFont="1" applyFill="1" applyBorder="1" applyAlignment="1">
      <alignment horizontal="left" vertical="center" wrapText="1"/>
    </xf>
    <xf numFmtId="164" fontId="27" fillId="41" borderId="14" xfId="0" applyNumberFormat="1" applyFont="1" applyFill="1" applyBorder="1" applyAlignment="1">
      <alignment horizontal="center" vertical="center" wrapText="1"/>
    </xf>
    <xf numFmtId="49" fontId="27" fillId="0" borderId="14" xfId="0" applyNumberFormat="1" applyFont="1" applyFill="1" applyBorder="1" applyAlignment="1">
      <alignment horizontal="center" vertical="center"/>
    </xf>
    <xf numFmtId="0" fontId="27" fillId="0" borderId="14" xfId="0" applyFont="1" applyFill="1" applyBorder="1" applyAlignment="1">
      <alignment horizontal="left" vertical="center" wrapText="1"/>
    </xf>
    <xf numFmtId="49" fontId="27" fillId="36" borderId="14" xfId="0" applyNumberFormat="1" applyFont="1" applyFill="1" applyBorder="1" applyAlignment="1">
      <alignment horizontal="center" vertical="center"/>
    </xf>
    <xf numFmtId="0" fontId="27" fillId="36" borderId="14" xfId="0" applyFont="1" applyFill="1" applyBorder="1" applyAlignment="1">
      <alignment horizontal="left" vertical="center" wrapText="1"/>
    </xf>
    <xf numFmtId="164" fontId="27" fillId="36" borderId="14" xfId="0" applyNumberFormat="1" applyFont="1" applyFill="1" applyBorder="1" applyAlignment="1">
      <alignment horizontal="center" vertical="center" wrapText="1"/>
    </xf>
    <xf numFmtId="49" fontId="21" fillId="0" borderId="14" xfId="0" applyNumberFormat="1" applyFont="1" applyFill="1" applyBorder="1" applyAlignment="1">
      <alignment horizontal="center" vertical="center"/>
    </xf>
    <xf numFmtId="0" fontId="27" fillId="34" borderId="14" xfId="0" applyNumberFormat="1" applyFont="1" applyFill="1" applyBorder="1" applyAlignment="1">
      <alignment horizontal="center" vertical="center"/>
    </xf>
    <xf numFmtId="164" fontId="35" fillId="0" borderId="14" xfId="0" applyNumberFormat="1" applyFont="1" applyFill="1" applyBorder="1" applyAlignment="1">
      <alignment horizontal="center" vertical="center" wrapText="1"/>
    </xf>
    <xf numFmtId="0" fontId="21" fillId="0" borderId="0" xfId="0" applyNumberFormat="1" applyFont="1" applyFill="1" applyBorder="1" applyAlignment="1">
      <alignment horizontal="center" vertical="center"/>
    </xf>
    <xf numFmtId="0" fontId="21" fillId="0" borderId="0" xfId="3" applyFont="1" applyFill="1" applyBorder="1" applyAlignment="1">
      <alignment horizontal="left" vertical="center" wrapText="1"/>
    </xf>
    <xf numFmtId="164" fontId="21" fillId="0" borderId="0" xfId="3" applyNumberFormat="1" applyFont="1" applyFill="1" applyBorder="1" applyAlignment="1">
      <alignment horizontal="center" vertical="center" wrapText="1"/>
    </xf>
    <xf numFmtId="164" fontId="21" fillId="32" borderId="0" xfId="0" applyNumberFormat="1" applyFont="1" applyFill="1" applyBorder="1" applyAlignment="1">
      <alignment horizontal="center" vertical="center"/>
    </xf>
    <xf numFmtId="164" fontId="21" fillId="32" borderId="0" xfId="0" applyNumberFormat="1" applyFont="1" applyFill="1" applyBorder="1" applyAlignment="1">
      <alignment horizontal="center" vertical="center" wrapText="1"/>
    </xf>
    <xf numFmtId="0" fontId="27" fillId="0" borderId="0" xfId="3" applyFont="1" applyFill="1" applyBorder="1" applyAlignment="1">
      <alignment horizontal="left" vertical="center" wrapText="1"/>
    </xf>
    <xf numFmtId="164" fontId="21" fillId="32" borderId="0" xfId="2" applyNumberFormat="1" applyFont="1" applyFill="1" applyBorder="1" applyAlignment="1">
      <alignment horizontal="center" vertical="center"/>
    </xf>
    <xf numFmtId="164" fontId="21" fillId="0" borderId="14" xfId="0" applyNumberFormat="1" applyFont="1" applyBorder="1" applyAlignment="1">
      <alignment horizontal="center" vertical="center" wrapText="1"/>
    </xf>
    <xf numFmtId="166" fontId="27" fillId="33" borderId="11" xfId="0" applyNumberFormat="1" applyFont="1" applyFill="1" applyBorder="1" applyAlignment="1">
      <alignment horizontal="center" vertical="center" wrapText="1"/>
    </xf>
    <xf numFmtId="165" fontId="35" fillId="0" borderId="12" xfId="0" applyNumberFormat="1" applyFont="1" applyFill="1" applyBorder="1" applyAlignment="1">
      <alignment horizontal="center" vertical="center" wrapText="1"/>
    </xf>
    <xf numFmtId="0" fontId="35" fillId="0" borderId="0" xfId="0" applyFont="1"/>
    <xf numFmtId="1" fontId="21" fillId="0" borderId="14" xfId="6" applyNumberFormat="1" applyFont="1" applyFill="1" applyBorder="1" applyAlignment="1">
      <alignment horizontal="center" vertical="center" wrapText="1"/>
    </xf>
    <xf numFmtId="1" fontId="21" fillId="0" borderId="14" xfId="0" applyNumberFormat="1" applyFont="1" applyFill="1" applyBorder="1" applyAlignment="1">
      <alignment horizontal="left" vertical="center" wrapText="1"/>
    </xf>
    <xf numFmtId="164" fontId="21" fillId="0" borderId="14" xfId="6" applyNumberFormat="1" applyFont="1" applyFill="1" applyBorder="1" applyAlignment="1">
      <alignment horizontal="center" vertical="center"/>
    </xf>
    <xf numFmtId="0" fontId="35" fillId="0" borderId="0" xfId="0" applyFont="1" applyFill="1"/>
    <xf numFmtId="0" fontId="32" fillId="0" borderId="14" xfId="7" applyFont="1" applyFill="1" applyBorder="1" applyAlignment="1">
      <alignment wrapText="1"/>
    </xf>
    <xf numFmtId="164" fontId="32" fillId="0" borderId="14" xfId="6" applyNumberFormat="1" applyFont="1" applyFill="1" applyBorder="1" applyAlignment="1">
      <alignment horizontal="center" vertical="center"/>
    </xf>
    <xf numFmtId="0" fontId="35" fillId="0" borderId="0" xfId="0" applyNumberFormat="1" applyFont="1" applyFill="1" applyBorder="1" applyAlignment="1">
      <alignment horizontal="center" vertical="center"/>
    </xf>
    <xf numFmtId="0" fontId="21" fillId="0" borderId="0" xfId="0" applyFont="1" applyFill="1" applyBorder="1" applyAlignment="1">
      <alignment horizontal="left" vertical="center" wrapText="1"/>
    </xf>
    <xf numFmtId="164" fontId="21" fillId="0" borderId="0" xfId="0" applyNumberFormat="1" applyFont="1" applyFill="1" applyBorder="1" applyAlignment="1">
      <alignment horizontal="center" vertical="center" wrapText="1"/>
    </xf>
    <xf numFmtId="164" fontId="35" fillId="0" borderId="0" xfId="3" applyNumberFormat="1" applyFont="1" applyFill="1" applyBorder="1" applyAlignment="1">
      <alignment horizontal="center" vertical="center" wrapText="1"/>
    </xf>
    <xf numFmtId="164" fontId="35" fillId="32" borderId="0" xfId="0" applyNumberFormat="1" applyFont="1" applyFill="1" applyBorder="1" applyAlignment="1">
      <alignment horizontal="center" vertical="center"/>
    </xf>
    <xf numFmtId="0" fontId="21" fillId="0" borderId="0" xfId="0" applyFont="1"/>
    <xf numFmtId="164" fontId="21" fillId="0" borderId="0" xfId="0" applyNumberFormat="1" applyFont="1" applyAlignment="1">
      <alignment horizontal="center" vertical="center"/>
    </xf>
    <xf numFmtId="0" fontId="35" fillId="0" borderId="0" xfId="3" applyFont="1" applyFill="1" applyBorder="1" applyAlignment="1">
      <alignment horizontal="left" vertical="center" wrapText="1"/>
    </xf>
    <xf numFmtId="164" fontId="35" fillId="32" borderId="0" xfId="0"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164" fontId="27" fillId="0" borderId="0" xfId="0" applyNumberFormat="1" applyFont="1" applyBorder="1" applyAlignment="1">
      <alignment horizontal="center" vertical="center" wrapText="1"/>
    </xf>
    <xf numFmtId="165" fontId="21" fillId="32" borderId="12" xfId="0" applyNumberFormat="1" applyFont="1" applyFill="1" applyBorder="1" applyAlignment="1">
      <alignment horizontal="center" vertical="center" wrapText="1"/>
    </xf>
    <xf numFmtId="0" fontId="27" fillId="0" borderId="0" xfId="0" applyFont="1" applyBorder="1" applyAlignment="1">
      <alignment horizontal="center" vertical="center" wrapText="1"/>
    </xf>
    <xf numFmtId="0" fontId="37" fillId="0" borderId="0" xfId="0" applyFont="1" applyBorder="1" applyAlignment="1">
      <alignment horizontal="center" vertical="center" wrapText="1"/>
    </xf>
    <xf numFmtId="164" fontId="37" fillId="0" borderId="0" xfId="0" applyNumberFormat="1" applyFont="1" applyBorder="1" applyAlignment="1">
      <alignment horizontal="center" vertical="center" wrapText="1"/>
    </xf>
    <xf numFmtId="0" fontId="21" fillId="0" borderId="0" xfId="0" applyFont="1" applyBorder="1"/>
    <xf numFmtId="165" fontId="27" fillId="0" borderId="12" xfId="0" applyNumberFormat="1" applyFont="1" applyBorder="1" applyAlignment="1">
      <alignment horizontal="center" vertical="center" wrapText="1"/>
    </xf>
    <xf numFmtId="0" fontId="21" fillId="0" borderId="0" xfId="0" applyFont="1" applyFill="1" applyBorder="1" applyAlignment="1">
      <alignment horizontal="left" vertical="center"/>
    </xf>
    <xf numFmtId="1" fontId="27" fillId="0" borderId="0" xfId="0" applyNumberFormat="1" applyFont="1" applyAlignment="1">
      <alignment horizontal="left" vertical="top"/>
    </xf>
    <xf numFmtId="164" fontId="21" fillId="0" borderId="0" xfId="0" applyNumberFormat="1" applyFont="1" applyBorder="1" applyAlignment="1">
      <alignment horizontal="center" vertical="center"/>
    </xf>
    <xf numFmtId="164" fontId="21" fillId="0" borderId="0" xfId="0" applyNumberFormat="1" applyFont="1" applyAlignment="1">
      <alignment horizontal="center" vertical="center" wrapText="1"/>
    </xf>
    <xf numFmtId="0" fontId="21" fillId="0" borderId="0" xfId="0" applyFont="1" applyFill="1"/>
    <xf numFmtId="164" fontId="27" fillId="0" borderId="0" xfId="0" applyNumberFormat="1" applyFont="1" applyAlignment="1">
      <alignment horizontal="center" vertical="center"/>
    </xf>
    <xf numFmtId="0" fontId="0" fillId="0" borderId="14" xfId="0" applyNumberFormat="1" applyFont="1" applyFill="1" applyBorder="1" applyAlignment="1">
      <alignment horizontal="center" vertical="center" wrapText="1"/>
    </xf>
    <xf numFmtId="0" fontId="28" fillId="0" borderId="0" xfId="0" applyNumberFormat="1" applyFont="1" applyFill="1"/>
    <xf numFmtId="44" fontId="163" fillId="32" borderId="0" xfId="1" applyFont="1" applyFill="1"/>
    <xf numFmtId="14" fontId="0" fillId="0" borderId="14" xfId="0" applyNumberFormat="1" applyFont="1" applyFill="1" applyBorder="1" applyAlignment="1">
      <alignment horizontal="center" vertical="center" wrapText="1"/>
    </xf>
    <xf numFmtId="164" fontId="21" fillId="0" borderId="0" xfId="0" applyNumberFormat="1" applyFont="1" applyFill="1" applyAlignment="1">
      <alignment horizontal="center" vertical="center"/>
    </xf>
    <xf numFmtId="14" fontId="27" fillId="0" borderId="14" xfId="0" applyNumberFormat="1" applyFont="1" applyFill="1" applyBorder="1" applyAlignment="1">
      <alignment horizontal="center" vertical="center" wrapText="1"/>
    </xf>
    <xf numFmtId="1" fontId="163" fillId="0" borderId="0" xfId="1" applyNumberFormat="1" applyFont="1" applyFill="1" applyAlignment="1">
      <alignment horizontal="center" vertical="center"/>
    </xf>
    <xf numFmtId="1" fontId="0" fillId="0" borderId="14" xfId="0" applyNumberFormat="1" applyFont="1" applyFill="1" applyBorder="1" applyAlignment="1">
      <alignment horizontal="center" vertical="center" wrapText="1"/>
    </xf>
    <xf numFmtId="3" fontId="27" fillId="139" borderId="14" xfId="0" applyNumberFormat="1" applyFont="1" applyFill="1" applyBorder="1" applyAlignment="1">
      <alignment horizontal="center" vertical="center" wrapText="1"/>
    </xf>
    <xf numFmtId="0" fontId="28" fillId="139" borderId="0" xfId="0" applyFont="1" applyFill="1"/>
    <xf numFmtId="49" fontId="27" fillId="140" borderId="14" xfId="0" applyNumberFormat="1" applyFont="1" applyFill="1" applyBorder="1" applyAlignment="1">
      <alignment horizontal="center" vertical="center"/>
    </xf>
    <xf numFmtId="3" fontId="27" fillId="140" borderId="14" xfId="0" applyNumberFormat="1" applyFont="1" applyFill="1" applyBorder="1" applyAlignment="1">
      <alignment horizontal="center" vertical="center" wrapText="1"/>
    </xf>
    <xf numFmtId="0" fontId="28" fillId="140" borderId="0" xfId="0" applyFont="1" applyFill="1"/>
    <xf numFmtId="49" fontId="27" fillId="141" borderId="14" xfId="0" applyNumberFormat="1" applyFont="1" applyFill="1" applyBorder="1" applyAlignment="1">
      <alignment horizontal="center" vertical="center"/>
    </xf>
    <xf numFmtId="3" fontId="27" fillId="141" borderId="14" xfId="0" applyNumberFormat="1" applyFont="1" applyFill="1" applyBorder="1" applyAlignment="1">
      <alignment horizontal="center" vertical="center" wrapText="1"/>
    </xf>
    <xf numFmtId="0" fontId="28" fillId="141" borderId="0" xfId="0" applyFont="1" applyFill="1"/>
    <xf numFmtId="49" fontId="21" fillId="0" borderId="0" xfId="0" applyNumberFormat="1" applyFont="1" applyFill="1"/>
    <xf numFmtId="49" fontId="163" fillId="0" borderId="0" xfId="1" applyNumberFormat="1" applyFont="1" applyFill="1"/>
    <xf numFmtId="164" fontId="27" fillId="139" borderId="14" xfId="0" applyNumberFormat="1" applyFont="1" applyFill="1" applyBorder="1" applyAlignment="1">
      <alignment horizontal="center" vertical="center" wrapText="1"/>
    </xf>
    <xf numFmtId="0" fontId="0" fillId="140" borderId="14" xfId="0" applyFont="1" applyFill="1" applyBorder="1"/>
    <xf numFmtId="0" fontId="0" fillId="141" borderId="14" xfId="0" applyFont="1" applyFill="1" applyBorder="1"/>
    <xf numFmtId="49" fontId="21" fillId="32" borderId="0" xfId="0" applyNumberFormat="1" applyFont="1" applyFill="1" applyAlignment="1">
      <alignment horizontal="center" vertical="center"/>
    </xf>
    <xf numFmtId="49" fontId="163" fillId="32" borderId="0" xfId="1" applyNumberFormat="1" applyFont="1" applyFill="1" applyAlignment="1">
      <alignment horizontal="center" vertical="center"/>
    </xf>
    <xf numFmtId="49" fontId="21" fillId="0" borderId="0" xfId="0" applyNumberFormat="1" applyFont="1" applyAlignment="1">
      <alignment horizontal="center" vertical="center"/>
    </xf>
    <xf numFmtId="0" fontId="0" fillId="139" borderId="14" xfId="0" applyFont="1" applyFill="1" applyBorder="1"/>
    <xf numFmtId="0" fontId="166" fillId="0" borderId="0" xfId="0" applyFont="1"/>
    <xf numFmtId="164" fontId="0" fillId="141" borderId="14" xfId="0" applyNumberFormat="1" applyFont="1" applyFill="1" applyBorder="1" applyAlignment="1">
      <alignment horizontal="center" vertical="center" wrapText="1"/>
    </xf>
    <xf numFmtId="0" fontId="0" fillId="141" borderId="14" xfId="0" applyNumberFormat="1" applyFont="1" applyFill="1" applyBorder="1" applyAlignment="1">
      <alignment horizontal="center" vertical="center" wrapText="1"/>
    </xf>
    <xf numFmtId="14" fontId="0" fillId="141" borderId="14" xfId="0" applyNumberFormat="1" applyFont="1" applyFill="1" applyBorder="1" applyAlignment="1">
      <alignment horizontal="center" vertical="center" wrapText="1"/>
    </xf>
    <xf numFmtId="164" fontId="0" fillId="141" borderId="14" xfId="0" applyNumberFormat="1" applyFont="1" applyFill="1" applyBorder="1" applyAlignment="1">
      <alignment horizontal="left" vertical="center" wrapText="1"/>
    </xf>
    <xf numFmtId="0" fontId="21" fillId="141" borderId="0" xfId="0" applyFont="1" applyFill="1"/>
    <xf numFmtId="0" fontId="0" fillId="140" borderId="14" xfId="0" applyNumberFormat="1" applyFont="1" applyFill="1" applyBorder="1" applyAlignment="1">
      <alignment horizontal="center" vertical="center" wrapText="1"/>
    </xf>
    <xf numFmtId="14" fontId="0" fillId="140" borderId="14" xfId="0" applyNumberFormat="1" applyFont="1" applyFill="1" applyBorder="1" applyAlignment="1">
      <alignment horizontal="center" vertical="center" wrapText="1"/>
    </xf>
    <xf numFmtId="164" fontId="0" fillId="140" borderId="14" xfId="0" applyNumberFormat="1" applyFont="1" applyFill="1" applyBorder="1" applyAlignment="1">
      <alignment horizontal="left" vertical="center" wrapText="1"/>
    </xf>
    <xf numFmtId="0" fontId="21" fillId="140" borderId="0" xfId="0" applyFont="1" applyFill="1"/>
    <xf numFmtId="1" fontId="27" fillId="141" borderId="14" xfId="0" applyNumberFormat="1" applyFont="1" applyFill="1" applyBorder="1" applyAlignment="1">
      <alignment horizontal="center" vertical="center" wrapText="1"/>
    </xf>
    <xf numFmtId="0" fontId="21" fillId="0" borderId="14" xfId="48658" applyFont="1" applyFill="1" applyBorder="1" applyAlignment="1">
      <alignment horizontal="left" vertical="center" wrapText="1"/>
    </xf>
    <xf numFmtId="0" fontId="0" fillId="0" borderId="14" xfId="48658" applyFont="1" applyFill="1" applyBorder="1" applyAlignment="1">
      <alignment horizontal="center" vertical="center" wrapText="1"/>
    </xf>
    <xf numFmtId="0" fontId="0" fillId="0" borderId="14" xfId="48658" applyFont="1" applyFill="1" applyBorder="1" applyAlignment="1">
      <alignment horizontal="left" vertical="center" wrapText="1"/>
    </xf>
    <xf numFmtId="0" fontId="0" fillId="0" borderId="0" xfId="0" applyFont="1"/>
    <xf numFmtId="0" fontId="0" fillId="0" borderId="0" xfId="0" applyFont="1" applyFill="1"/>
    <xf numFmtId="14" fontId="21" fillId="0" borderId="14" xfId="0" applyNumberFormat="1" applyFont="1" applyFill="1" applyBorder="1" applyAlignment="1">
      <alignment horizontal="center" vertical="center" wrapText="1"/>
    </xf>
    <xf numFmtId="164" fontId="21" fillId="0" borderId="14" xfId="0" applyNumberFormat="1" applyFont="1" applyFill="1" applyBorder="1" applyAlignment="1">
      <alignment horizontal="left" vertical="center" wrapText="1"/>
    </xf>
    <xf numFmtId="0" fontId="21" fillId="0" borderId="14" xfId="0" applyNumberFormat="1" applyFont="1" applyFill="1" applyBorder="1" applyAlignment="1">
      <alignment horizontal="center" vertical="center" wrapText="1"/>
    </xf>
    <xf numFmtId="49" fontId="0" fillId="0" borderId="14" xfId="0" applyNumberFormat="1" applyFont="1" applyBorder="1" applyAlignment="1">
      <alignment horizontal="center" vertical="center"/>
    </xf>
    <xf numFmtId="49" fontId="0" fillId="0" borderId="14" xfId="0" applyNumberFormat="1" applyFont="1" applyFill="1" applyBorder="1" applyAlignment="1">
      <alignment horizontal="center" vertical="center"/>
    </xf>
    <xf numFmtId="164" fontId="0" fillId="0" borderId="14" xfId="0" applyNumberFormat="1" applyFont="1" applyFill="1" applyBorder="1" applyAlignment="1">
      <alignment horizontal="left" vertical="center" wrapText="1"/>
    </xf>
    <xf numFmtId="164" fontId="0" fillId="0" borderId="14" xfId="0" applyNumberFormat="1" applyFont="1" applyFill="1" applyBorder="1" applyAlignment="1">
      <alignment vertical="center" wrapText="1"/>
    </xf>
    <xf numFmtId="49" fontId="0" fillId="0" borderId="14" xfId="0" applyNumberFormat="1" applyFont="1" applyFill="1" applyBorder="1" applyAlignment="1">
      <alignment horizontal="center" vertical="center" wrapText="1"/>
    </xf>
    <xf numFmtId="49" fontId="0" fillId="0" borderId="14" xfId="0" applyNumberFormat="1" applyFont="1" applyFill="1" applyBorder="1" applyAlignment="1">
      <alignment horizontal="center" vertical="center"/>
    </xf>
    <xf numFmtId="0" fontId="165" fillId="0" borderId="14" xfId="48658" applyFont="1" applyFill="1" applyBorder="1" applyAlignment="1">
      <alignment horizontal="center" vertical="center" wrapText="1"/>
    </xf>
    <xf numFmtId="164" fontId="0" fillId="0" borderId="14" xfId="0" applyNumberFormat="1" applyFont="1" applyFill="1" applyBorder="1" applyAlignment="1">
      <alignment horizontal="center" vertical="center" wrapText="1"/>
    </xf>
    <xf numFmtId="0" fontId="27" fillId="0" borderId="14" xfId="0" applyFont="1" applyFill="1" applyBorder="1" applyAlignment="1">
      <alignment horizontal="center" vertical="center" wrapText="1"/>
    </xf>
    <xf numFmtId="164" fontId="27" fillId="0" borderId="14" xfId="0" applyNumberFormat="1" applyFont="1" applyFill="1" applyBorder="1" applyAlignment="1">
      <alignment horizontal="center" vertical="center" wrapText="1"/>
    </xf>
    <xf numFmtId="164" fontId="0" fillId="0" borderId="14" xfId="0" applyNumberFormat="1" applyFont="1" applyFill="1" applyBorder="1" applyAlignment="1">
      <alignment horizontal="left" vertical="center" wrapText="1"/>
    </xf>
    <xf numFmtId="0" fontId="165" fillId="0" borderId="14" xfId="48658" applyFont="1" applyFill="1" applyBorder="1" applyAlignment="1">
      <alignment horizontal="center" vertical="center" wrapText="1"/>
    </xf>
    <xf numFmtId="0" fontId="165" fillId="0" borderId="14" xfId="48658" applyFont="1" applyFill="1" applyBorder="1" applyAlignment="1">
      <alignment horizontal="left" vertical="center" wrapText="1"/>
    </xf>
    <xf numFmtId="164" fontId="0" fillId="0" borderId="14" xfId="0" applyNumberFormat="1" applyFont="1" applyFill="1" applyBorder="1" applyAlignment="1">
      <alignment horizontal="center" vertical="center" wrapText="1"/>
    </xf>
    <xf numFmtId="49" fontId="0" fillId="0" borderId="14" xfId="0" applyNumberFormat="1" applyFont="1" applyFill="1" applyBorder="1" applyAlignment="1">
      <alignment horizontal="center" vertical="center" wrapText="1"/>
    </xf>
    <xf numFmtId="0" fontId="27" fillId="0" borderId="14" xfId="0" applyFont="1" applyFill="1" applyBorder="1" applyAlignment="1">
      <alignment horizontal="center" vertical="center" wrapText="1"/>
    </xf>
    <xf numFmtId="164" fontId="27" fillId="0" borderId="14" xfId="0" applyNumberFormat="1" applyFont="1" applyFill="1" applyBorder="1" applyAlignment="1">
      <alignment horizontal="center" vertical="center" wrapText="1"/>
    </xf>
    <xf numFmtId="164" fontId="0" fillId="0" borderId="14" xfId="0" applyNumberFormat="1" applyFont="1" applyFill="1" applyBorder="1" applyAlignment="1">
      <alignment vertical="center" wrapText="1"/>
    </xf>
    <xf numFmtId="49" fontId="0" fillId="0" borderId="14" xfId="0" applyNumberFormat="1" applyFont="1" applyBorder="1" applyAlignment="1">
      <alignment horizontal="center" vertical="center" wrapText="1"/>
    </xf>
    <xf numFmtId="1" fontId="27" fillId="140" borderId="14" xfId="0" applyNumberFormat="1" applyFont="1" applyFill="1" applyBorder="1" applyAlignment="1">
      <alignment horizontal="center" vertical="center" wrapText="1"/>
    </xf>
    <xf numFmtId="164" fontId="27" fillId="140" borderId="14" xfId="0" applyNumberFormat="1" applyFont="1" applyFill="1" applyBorder="1" applyAlignment="1">
      <alignment horizontal="center" vertical="center" wrapText="1"/>
    </xf>
    <xf numFmtId="164" fontId="27" fillId="141" borderId="14" xfId="0" applyNumberFormat="1" applyFont="1" applyFill="1" applyBorder="1" applyAlignment="1">
      <alignment horizontal="center" vertical="center" wrapText="1"/>
    </xf>
    <xf numFmtId="49" fontId="165" fillId="0" borderId="14" xfId="0" applyNumberFormat="1" applyFont="1" applyFill="1" applyBorder="1" applyAlignment="1">
      <alignment horizontal="center" vertical="center"/>
    </xf>
    <xf numFmtId="202" fontId="0" fillId="0" borderId="14" xfId="0" applyNumberFormat="1" applyFont="1" applyFill="1" applyBorder="1" applyAlignment="1">
      <alignment horizontal="center" vertical="center"/>
    </xf>
    <xf numFmtId="0" fontId="165" fillId="0" borderId="14" xfId="0" applyFont="1" applyFill="1" applyBorder="1" applyAlignment="1">
      <alignment horizontal="left" vertical="center" wrapText="1"/>
    </xf>
    <xf numFmtId="49" fontId="167" fillId="141" borderId="14" xfId="0" applyNumberFormat="1" applyFont="1" applyFill="1" applyBorder="1" applyAlignment="1">
      <alignment horizontal="center" vertical="center"/>
    </xf>
    <xf numFmtId="0" fontId="0" fillId="0" borderId="14" xfId="0" applyFont="1" applyFill="1" applyBorder="1" applyAlignment="1">
      <alignment horizontal="left" vertical="center" wrapText="1"/>
    </xf>
    <xf numFmtId="0" fontId="165" fillId="0" borderId="14" xfId="0" applyFont="1" applyFill="1" applyBorder="1" applyAlignment="1">
      <alignment horizontal="left" vertical="center" wrapText="1"/>
    </xf>
    <xf numFmtId="202" fontId="21" fillId="0" borderId="0" xfId="0" applyNumberFormat="1" applyFont="1" applyFill="1"/>
    <xf numFmtId="0" fontId="23" fillId="0" borderId="0" xfId="0" applyFont="1" applyFill="1" applyAlignment="1">
      <alignment wrapText="1"/>
    </xf>
    <xf numFmtId="0" fontId="169" fillId="0" borderId="0" xfId="59084" applyFont="1" applyFill="1"/>
    <xf numFmtId="0" fontId="27" fillId="0" borderId="0" xfId="0" applyFont="1" applyFill="1" applyAlignment="1">
      <alignment horizontal="center" vertical="center" wrapText="1"/>
    </xf>
    <xf numFmtId="0" fontId="21" fillId="0" borderId="14" xfId="59084" applyFont="1" applyFill="1" applyBorder="1" applyAlignment="1">
      <alignment horizontal="center" vertical="center" wrapText="1"/>
    </xf>
    <xf numFmtId="0" fontId="169" fillId="0" borderId="0" xfId="59084" applyFont="1" applyFill="1" applyAlignment="1">
      <alignment wrapText="1"/>
    </xf>
    <xf numFmtId="0" fontId="21" fillId="0" borderId="14" xfId="59084" applyFont="1" applyFill="1" applyBorder="1" applyAlignment="1">
      <alignment horizontal="center" vertical="center"/>
    </xf>
    <xf numFmtId="0" fontId="21" fillId="0" borderId="14" xfId="59084" applyFont="1" applyFill="1" applyBorder="1" applyAlignment="1">
      <alignment horizontal="left"/>
    </xf>
    <xf numFmtId="0" fontId="0" fillId="0" borderId="14" xfId="59084" applyFont="1" applyFill="1" applyBorder="1" applyAlignment="1">
      <alignment horizontal="left"/>
    </xf>
    <xf numFmtId="14" fontId="21" fillId="0" borderId="14" xfId="59084" applyNumberFormat="1" applyFont="1" applyFill="1" applyBorder="1" applyAlignment="1">
      <alignment horizontal="center"/>
    </xf>
    <xf numFmtId="1" fontId="21" fillId="0" borderId="14" xfId="59084" applyNumberFormat="1" applyFont="1" applyFill="1" applyBorder="1" applyAlignment="1">
      <alignment horizontal="center"/>
    </xf>
    <xf numFmtId="0" fontId="21" fillId="0" borderId="14" xfId="59084" applyFont="1" applyFill="1" applyBorder="1" applyAlignment="1">
      <alignment horizontal="center"/>
    </xf>
    <xf numFmtId="0" fontId="27" fillId="0" borderId="0" xfId="59084" applyFont="1" applyFill="1" applyAlignment="1">
      <alignment horizontal="left"/>
    </xf>
    <xf numFmtId="0" fontId="169" fillId="0" borderId="0" xfId="59084" applyFont="1" applyFill="1" applyAlignment="1">
      <alignment horizontal="left"/>
    </xf>
    <xf numFmtId="0" fontId="169" fillId="0" borderId="0" xfId="59084" applyFont="1" applyFill="1" applyAlignment="1"/>
    <xf numFmtId="3" fontId="27" fillId="0" borderId="0" xfId="59084" applyNumberFormat="1" applyFont="1" applyFill="1" applyAlignment="1">
      <alignment horizontal="center"/>
    </xf>
    <xf numFmtId="0" fontId="169" fillId="0" borderId="0" xfId="59084" applyFont="1" applyFill="1" applyAlignment="1">
      <alignment horizontal="center"/>
    </xf>
    <xf numFmtId="4" fontId="169" fillId="0" borderId="0" xfId="59084" applyNumberFormat="1" applyFont="1" applyFill="1" applyAlignment="1">
      <alignment horizontal="center"/>
    </xf>
    <xf numFmtId="49" fontId="0" fillId="0" borderId="14" xfId="0" applyNumberFormat="1" applyFont="1" applyBorder="1" applyAlignment="1">
      <alignment horizontal="center" vertical="center"/>
    </xf>
    <xf numFmtId="49" fontId="27" fillId="139" borderId="14" xfId="0" applyNumberFormat="1" applyFont="1" applyFill="1" applyBorder="1" applyAlignment="1">
      <alignment horizontal="center" vertical="center" wrapText="1"/>
    </xf>
    <xf numFmtId="0" fontId="28" fillId="139" borderId="14" xfId="0" applyFont="1" applyFill="1" applyBorder="1"/>
    <xf numFmtId="0" fontId="21" fillId="140" borderId="14" xfId="0" applyFont="1" applyFill="1" applyBorder="1"/>
    <xf numFmtId="0" fontId="28" fillId="140" borderId="14" xfId="0" applyFont="1" applyFill="1" applyBorder="1"/>
    <xf numFmtId="0" fontId="21" fillId="141" borderId="14" xfId="0" applyFont="1" applyFill="1" applyBorder="1"/>
    <xf numFmtId="0" fontId="28" fillId="141" borderId="14" xfId="0" applyFont="1" applyFill="1" applyBorder="1"/>
    <xf numFmtId="0" fontId="21" fillId="0" borderId="14" xfId="48658" applyFont="1" applyFill="1" applyBorder="1" applyAlignment="1">
      <alignment horizontal="center" vertical="center" wrapText="1"/>
    </xf>
    <xf numFmtId="0" fontId="165" fillId="0" borderId="14" xfId="0" applyNumberFormat="1" applyFont="1" applyFill="1" applyBorder="1" applyAlignment="1">
      <alignment horizontal="center" vertical="center" wrapText="1"/>
    </xf>
    <xf numFmtId="0" fontId="166" fillId="0" borderId="0" xfId="0" applyFont="1" applyFill="1"/>
    <xf numFmtId="0" fontId="0" fillId="0" borderId="14" xfId="0" applyFont="1" applyFill="1" applyBorder="1" applyAlignment="1">
      <alignment horizontal="center" vertical="center" wrapText="1"/>
    </xf>
    <xf numFmtId="49" fontId="0" fillId="32" borderId="0" xfId="0" applyNumberFormat="1" applyFont="1" applyFill="1" applyAlignment="1">
      <alignment horizontal="center" vertical="center" wrapText="1"/>
    </xf>
    <xf numFmtId="0" fontId="0" fillId="0" borderId="0" xfId="0" applyFont="1" applyFill="1" applyAlignment="1">
      <alignment vertical="center" wrapText="1"/>
    </xf>
    <xf numFmtId="164" fontId="0" fillId="0" borderId="0" xfId="0" applyNumberFormat="1" applyFont="1" applyFill="1" applyAlignment="1">
      <alignment horizontal="center" vertical="center" wrapText="1"/>
    </xf>
    <xf numFmtId="164" fontId="0" fillId="0" borderId="0" xfId="0" applyNumberFormat="1" applyFont="1" applyFill="1" applyAlignment="1">
      <alignment horizontal="left" vertical="center" wrapText="1"/>
    </xf>
    <xf numFmtId="49" fontId="0" fillId="0" borderId="0" xfId="0" applyNumberFormat="1" applyFont="1" applyFill="1" applyAlignment="1">
      <alignment horizontal="center" vertical="center" wrapText="1"/>
    </xf>
    <xf numFmtId="49" fontId="163" fillId="32" borderId="0" xfId="1" applyNumberFormat="1" applyFont="1" applyFill="1" applyAlignment="1">
      <alignment horizontal="center" vertical="center" wrapText="1"/>
    </xf>
    <xf numFmtId="44" fontId="163" fillId="0" borderId="0" xfId="1" applyFont="1" applyFill="1" applyAlignment="1">
      <alignment vertical="center" wrapText="1"/>
    </xf>
    <xf numFmtId="164" fontId="163" fillId="0" borderId="0" xfId="1" applyNumberFormat="1" applyFont="1" applyFill="1" applyAlignment="1">
      <alignment horizontal="center" vertical="center" wrapText="1"/>
    </xf>
    <xf numFmtId="164" fontId="163" fillId="0" borderId="0" xfId="1" applyNumberFormat="1" applyFont="1" applyFill="1" applyAlignment="1">
      <alignment horizontal="left" vertical="center" wrapText="1"/>
    </xf>
    <xf numFmtId="49" fontId="163" fillId="0" borderId="0" xfId="1" applyNumberFormat="1" applyFont="1" applyFill="1" applyAlignment="1">
      <alignment horizontal="center" vertical="center" wrapText="1"/>
    </xf>
    <xf numFmtId="1" fontId="28" fillId="0" borderId="0" xfId="0" applyNumberFormat="1" applyFont="1" applyAlignment="1">
      <alignment horizontal="center"/>
    </xf>
    <xf numFmtId="3" fontId="27" fillId="139" borderId="14" xfId="0" applyNumberFormat="1" applyFont="1" applyFill="1" applyBorder="1" applyAlignment="1">
      <alignment horizontal="left" vertical="center" wrapText="1"/>
    </xf>
    <xf numFmtId="49" fontId="27" fillId="140" borderId="14" xfId="0" applyNumberFormat="1" applyFont="1" applyFill="1" applyBorder="1" applyAlignment="1">
      <alignment horizontal="center" vertical="center" wrapText="1"/>
    </xf>
    <xf numFmtId="164" fontId="27" fillId="140" borderId="14" xfId="0" applyNumberFormat="1" applyFont="1" applyFill="1" applyBorder="1" applyAlignment="1">
      <alignment horizontal="left" vertical="center" wrapText="1"/>
    </xf>
    <xf numFmtId="49" fontId="27" fillId="141" borderId="14" xfId="0" applyNumberFormat="1" applyFont="1" applyFill="1" applyBorder="1" applyAlignment="1">
      <alignment horizontal="center" vertical="center" wrapText="1"/>
    </xf>
    <xf numFmtId="164" fontId="27" fillId="141" borderId="14" xfId="0" applyNumberFormat="1" applyFont="1" applyFill="1" applyBorder="1" applyAlignment="1">
      <alignment horizontal="left" vertical="center" wrapText="1"/>
    </xf>
    <xf numFmtId="0" fontId="0" fillId="0" borderId="14" xfId="45147" applyFont="1" applyFill="1" applyBorder="1" applyAlignment="1">
      <alignment horizontal="left" vertical="center" wrapText="1"/>
    </xf>
    <xf numFmtId="49" fontId="0" fillId="141" borderId="14" xfId="0" applyNumberFormat="1" applyFont="1" applyFill="1" applyBorder="1" applyAlignment="1">
      <alignment horizontal="center" vertical="center" wrapText="1"/>
    </xf>
    <xf numFmtId="202" fontId="0" fillId="0" borderId="14" xfId="0" applyNumberFormat="1" applyFont="1" applyFill="1" applyBorder="1" applyAlignment="1">
      <alignment horizontal="center" vertical="center" wrapText="1"/>
    </xf>
    <xf numFmtId="0" fontId="165" fillId="0" borderId="14" xfId="48658" applyFont="1" applyFill="1" applyBorder="1" applyAlignment="1">
      <alignment vertical="center" wrapText="1"/>
    </xf>
    <xf numFmtId="0" fontId="0" fillId="0" borderId="14" xfId="45147" applyFont="1" applyFill="1" applyBorder="1" applyAlignment="1">
      <alignment vertical="center" wrapText="1"/>
    </xf>
    <xf numFmtId="0" fontId="0" fillId="0" borderId="14" xfId="0" applyBorder="1" applyAlignment="1">
      <alignment horizontal="center" vertical="center" wrapText="1"/>
    </xf>
    <xf numFmtId="0" fontId="0" fillId="0" borderId="14" xfId="48658" applyFont="1" applyFill="1" applyBorder="1" applyAlignment="1">
      <alignment vertical="top" wrapText="1"/>
    </xf>
    <xf numFmtId="0" fontId="21" fillId="0" borderId="14" xfId="48658" applyFont="1" applyFill="1" applyBorder="1" applyAlignment="1">
      <alignment vertical="top" wrapText="1"/>
    </xf>
    <xf numFmtId="49" fontId="0" fillId="140" borderId="14" xfId="0" applyNumberFormat="1" applyFont="1" applyFill="1" applyBorder="1" applyAlignment="1">
      <alignment horizontal="center" vertical="center" wrapText="1"/>
    </xf>
    <xf numFmtId="0" fontId="165" fillId="0" borderId="14" xfId="0" applyFont="1" applyFill="1" applyBorder="1" applyAlignment="1">
      <alignment vertical="center" wrapText="1"/>
    </xf>
    <xf numFmtId="0" fontId="170" fillId="0" borderId="0" xfId="0" applyFont="1" applyFill="1"/>
    <xf numFmtId="164" fontId="0" fillId="140" borderId="14" xfId="0" applyNumberFormat="1" applyFont="1" applyFill="1" applyBorder="1" applyAlignment="1">
      <alignment horizontal="center" vertical="center" wrapText="1"/>
    </xf>
    <xf numFmtId="2" fontId="0" fillId="0" borderId="14" xfId="48658" applyNumberFormat="1" applyFont="1" applyFill="1" applyBorder="1" applyAlignment="1">
      <alignment vertical="center" wrapText="1"/>
    </xf>
    <xf numFmtId="164" fontId="21" fillId="0" borderId="0" xfId="0" applyNumberFormat="1" applyFont="1" applyFill="1" applyAlignment="1">
      <alignment horizontal="left" vertical="center"/>
    </xf>
    <xf numFmtId="49" fontId="21" fillId="0" borderId="0" xfId="0" applyNumberFormat="1" applyFont="1" applyFill="1" applyAlignment="1">
      <alignment horizontal="center" vertical="center"/>
    </xf>
    <xf numFmtId="0" fontId="169" fillId="0" borderId="0" xfId="7634" applyFont="1" applyFill="1" applyAlignment="1">
      <alignment horizontal="left"/>
    </xf>
    <xf numFmtId="0" fontId="169" fillId="0" borderId="0" xfId="7634" applyFont="1" applyFill="1" applyAlignment="1"/>
    <xf numFmtId="4" fontId="169" fillId="0" borderId="0" xfId="7634" applyNumberFormat="1" applyFont="1" applyFill="1" applyAlignment="1">
      <alignment horizontal="center"/>
    </xf>
    <xf numFmtId="0" fontId="169" fillId="0" borderId="0" xfId="7634" applyFont="1" applyFill="1" applyAlignment="1">
      <alignment horizontal="center"/>
    </xf>
    <xf numFmtId="0" fontId="169" fillId="0" borderId="0" xfId="7634" applyFont="1" applyFill="1"/>
    <xf numFmtId="0" fontId="27" fillId="0" borderId="0" xfId="0" applyFont="1" applyFill="1" applyBorder="1" applyAlignment="1">
      <alignment horizontal="center" wrapText="1"/>
    </xf>
    <xf numFmtId="0" fontId="0" fillId="0" borderId="14" xfId="7634" applyFont="1" applyFill="1" applyBorder="1" applyAlignment="1">
      <alignment horizontal="center" vertical="center" wrapText="1"/>
    </xf>
    <xf numFmtId="0" fontId="169" fillId="0" borderId="0" xfId="7634" applyFont="1" applyFill="1" applyAlignment="1">
      <alignment wrapText="1"/>
    </xf>
    <xf numFmtId="0" fontId="0" fillId="0" borderId="14" xfId="7634" applyFont="1" applyFill="1" applyBorder="1" applyAlignment="1">
      <alignment horizontal="center" vertical="center"/>
    </xf>
    <xf numFmtId="0" fontId="0" fillId="0" borderId="14" xfId="7634" applyFont="1" applyFill="1" applyBorder="1" applyAlignment="1">
      <alignment horizontal="left"/>
    </xf>
    <xf numFmtId="14" fontId="0" fillId="0" borderId="14" xfId="7634" applyNumberFormat="1" applyFont="1" applyFill="1" applyBorder="1" applyAlignment="1">
      <alignment horizontal="center"/>
    </xf>
    <xf numFmtId="3" fontId="0" fillId="0" borderId="14" xfId="7634" applyNumberFormat="1" applyFont="1" applyFill="1" applyBorder="1" applyAlignment="1">
      <alignment horizontal="center"/>
    </xf>
    <xf numFmtId="0" fontId="0" fillId="0" borderId="14" xfId="7634" applyFont="1" applyFill="1" applyBorder="1" applyAlignment="1">
      <alignment horizontal="center"/>
    </xf>
    <xf numFmtId="0" fontId="27" fillId="0" borderId="0" xfId="7634" applyFont="1" applyFill="1" applyAlignment="1">
      <alignment horizontal="left"/>
    </xf>
    <xf numFmtId="4" fontId="27" fillId="0" borderId="0" xfId="7634" applyNumberFormat="1" applyFont="1" applyFill="1" applyAlignment="1">
      <alignment horizontal="center"/>
    </xf>
    <xf numFmtId="0" fontId="25" fillId="0" borderId="0" xfId="0" applyFont="1" applyFill="1" applyAlignment="1">
      <alignment horizontal="center" vertical="center" wrapText="1"/>
    </xf>
    <xf numFmtId="49" fontId="0" fillId="0" borderId="14" xfId="0" applyNumberFormat="1" applyFont="1" applyBorder="1" applyAlignment="1">
      <alignment horizontal="center" vertical="center"/>
    </xf>
    <xf numFmtId="49" fontId="0" fillId="0" borderId="14" xfId="0" applyNumberFormat="1" applyFont="1" applyFill="1" applyBorder="1" applyAlignment="1">
      <alignment horizontal="center" vertical="center"/>
    </xf>
    <xf numFmtId="0" fontId="28" fillId="0" borderId="0" xfId="0" applyFont="1" applyFill="1" applyAlignment="1">
      <alignment horizontal="center" vertical="center"/>
    </xf>
    <xf numFmtId="0" fontId="0" fillId="0" borderId="14" xfId="0" applyFill="1" applyBorder="1" applyAlignment="1">
      <alignment vertical="center" wrapText="1"/>
    </xf>
    <xf numFmtId="0" fontId="0" fillId="0" borderId="14" xfId="0" applyFill="1" applyBorder="1" applyAlignment="1">
      <alignment horizontal="center" vertical="center" wrapText="1"/>
    </xf>
    <xf numFmtId="0" fontId="0" fillId="0" borderId="14" xfId="0" applyFill="1" applyBorder="1" applyAlignment="1">
      <alignment vertical="center"/>
    </xf>
    <xf numFmtId="0" fontId="0" fillId="0" borderId="14" xfId="0" applyFill="1" applyBorder="1" applyAlignment="1">
      <alignment horizontal="center" vertical="center"/>
    </xf>
    <xf numFmtId="0" fontId="165" fillId="0" borderId="50" xfId="48658" applyNumberFormat="1" applyFont="1" applyFill="1" applyBorder="1" applyAlignment="1">
      <alignment horizontal="center" vertical="center" wrapText="1"/>
    </xf>
    <xf numFmtId="49" fontId="0" fillId="0" borderId="0" xfId="0" applyNumberFormat="1" applyFont="1" applyBorder="1" applyAlignment="1">
      <alignment horizontal="center" vertical="center"/>
    </xf>
    <xf numFmtId="0" fontId="165" fillId="0" borderId="14" xfId="48658" applyFont="1" applyFill="1" applyBorder="1" applyAlignment="1">
      <alignment horizontal="center" vertical="center" wrapText="1"/>
    </xf>
    <xf numFmtId="0" fontId="165" fillId="0" borderId="14" xfId="48658" applyNumberFormat="1" applyFont="1" applyFill="1" applyBorder="1" applyAlignment="1">
      <alignment horizontal="center" vertical="center" wrapText="1"/>
    </xf>
    <xf numFmtId="0" fontId="165" fillId="0" borderId="14" xfId="48658" applyFont="1" applyFill="1" applyBorder="1" applyAlignment="1">
      <alignment horizontal="left" vertical="top" wrapText="1"/>
    </xf>
    <xf numFmtId="0" fontId="171" fillId="0" borderId="14" xfId="48658" applyFont="1" applyFill="1" applyBorder="1" applyAlignment="1">
      <alignment horizontal="center" vertical="center" wrapText="1"/>
    </xf>
    <xf numFmtId="0" fontId="171" fillId="0" borderId="14" xfId="48658" applyFont="1" applyFill="1" applyBorder="1" applyAlignment="1">
      <alignment horizontal="left" vertical="center" wrapText="1"/>
    </xf>
    <xf numFmtId="14" fontId="171" fillId="0" borderId="14" xfId="48658" applyNumberFormat="1" applyFont="1" applyFill="1" applyBorder="1" applyAlignment="1">
      <alignment horizontal="center" vertical="center" wrapText="1"/>
    </xf>
    <xf numFmtId="0" fontId="171" fillId="0" borderId="14" xfId="0" applyNumberFormat="1" applyFont="1" applyFill="1" applyBorder="1" applyAlignment="1">
      <alignment horizontal="center" vertical="center" wrapText="1"/>
    </xf>
    <xf numFmtId="14" fontId="171" fillId="0" borderId="14" xfId="0" applyNumberFormat="1" applyFont="1" applyFill="1" applyBorder="1" applyAlignment="1">
      <alignment horizontal="center" vertical="center" wrapText="1"/>
    </xf>
    <xf numFmtId="0" fontId="171" fillId="0" borderId="14" xfId="48658" applyNumberFormat="1" applyFont="1" applyFill="1" applyBorder="1" applyAlignment="1">
      <alignment horizontal="center" vertical="center" wrapText="1"/>
    </xf>
    <xf numFmtId="0" fontId="171" fillId="0" borderId="14" xfId="0" applyFont="1" applyFill="1" applyBorder="1" applyAlignment="1">
      <alignment horizontal="center" vertical="center" wrapText="1"/>
    </xf>
    <xf numFmtId="4" fontId="0" fillId="0" borderId="14" xfId="59081" applyNumberFormat="1" applyFont="1" applyFill="1" applyBorder="1" applyAlignment="1">
      <alignment horizontal="center" vertical="center" wrapText="1"/>
    </xf>
    <xf numFmtId="14" fontId="0" fillId="0" borderId="14" xfId="0" applyNumberFormat="1" applyBorder="1" applyAlignment="1">
      <alignment horizontal="center" vertical="center" wrapText="1"/>
    </xf>
    <xf numFmtId="0" fontId="0" fillId="0" borderId="49" xfId="0" applyBorder="1" applyAlignment="1">
      <alignment vertical="center" wrapText="1"/>
    </xf>
    <xf numFmtId="14" fontId="0" fillId="0" borderId="14" xfId="0" applyNumberFormat="1" applyBorder="1" applyAlignment="1">
      <alignment vertical="center" wrapText="1"/>
    </xf>
    <xf numFmtId="0" fontId="0" fillId="0" borderId="14" xfId="0" applyNumberFormat="1" applyBorder="1" applyAlignment="1">
      <alignment vertical="center" wrapText="1"/>
    </xf>
    <xf numFmtId="0" fontId="165" fillId="0" borderId="14" xfId="48658" applyFont="1" applyFill="1" applyBorder="1" applyAlignment="1">
      <alignment horizontal="center" vertical="center" wrapText="1"/>
    </xf>
    <xf numFmtId="0" fontId="0" fillId="0" borderId="14" xfId="48658" applyFont="1" applyFill="1" applyBorder="1" applyAlignment="1">
      <alignment horizontal="center" vertical="center" wrapText="1"/>
    </xf>
    <xf numFmtId="0" fontId="0" fillId="0" borderId="14" xfId="0" applyBorder="1" applyAlignment="1">
      <alignment vertical="center" wrapText="1"/>
    </xf>
    <xf numFmtId="0" fontId="0" fillId="143" borderId="49" xfId="0" applyFill="1" applyBorder="1" applyAlignment="1">
      <alignment vertical="center" wrapText="1"/>
    </xf>
    <xf numFmtId="0" fontId="0" fillId="143" borderId="14" xfId="0" applyFill="1" applyBorder="1" applyAlignment="1">
      <alignment vertical="center" wrapText="1"/>
    </xf>
    <xf numFmtId="0" fontId="0" fillId="0" borderId="14" xfId="0" applyFont="1" applyBorder="1"/>
    <xf numFmtId="0" fontId="165" fillId="142" borderId="14" xfId="48658" applyNumberFormat="1" applyFont="1" applyFill="1" applyBorder="1" applyAlignment="1">
      <alignment horizontal="center" vertical="center" wrapText="1"/>
    </xf>
    <xf numFmtId="0" fontId="21" fillId="0" borderId="14" xfId="48658" applyFont="1" applyFill="1" applyBorder="1" applyAlignment="1">
      <alignment horizontal="left" vertical="top" wrapText="1"/>
    </xf>
    <xf numFmtId="0" fontId="0" fillId="0" borderId="14" xfId="48658" applyFont="1" applyFill="1" applyBorder="1" applyAlignment="1">
      <alignment horizontal="left" vertical="top" wrapText="1"/>
    </xf>
    <xf numFmtId="14" fontId="0" fillId="0" borderId="14" xfId="0" applyNumberFormat="1" applyFont="1" applyFill="1" applyBorder="1" applyAlignment="1">
      <alignment horizontal="center" vertical="center"/>
    </xf>
    <xf numFmtId="0" fontId="173" fillId="0" borderId="14" xfId="48658" applyFont="1" applyFill="1" applyBorder="1" applyAlignment="1">
      <alignment horizontal="center" vertical="center" wrapText="1"/>
    </xf>
    <xf numFmtId="0" fontId="173" fillId="0" borderId="14" xfId="48658" applyNumberFormat="1" applyFont="1" applyFill="1" applyBorder="1" applyAlignment="1">
      <alignment horizontal="center" vertical="center" wrapText="1"/>
    </xf>
    <xf numFmtId="0" fontId="27" fillId="0" borderId="14" xfId="0" applyFont="1" applyFill="1" applyBorder="1" applyAlignment="1">
      <alignment horizontal="center" vertical="center" wrapText="1"/>
    </xf>
    <xf numFmtId="164" fontId="0" fillId="0" borderId="14" xfId="0" applyNumberFormat="1" applyFont="1" applyFill="1" applyBorder="1" applyAlignment="1">
      <alignment horizontal="left" vertical="center" wrapText="1"/>
    </xf>
    <xf numFmtId="0" fontId="165" fillId="0" borderId="14" xfId="48658" applyFont="1" applyFill="1" applyBorder="1" applyAlignment="1">
      <alignment horizontal="center" vertical="center" wrapText="1"/>
    </xf>
    <xf numFmtId="0" fontId="0" fillId="0" borderId="14" xfId="0" applyBorder="1" applyAlignment="1">
      <alignment vertical="center" wrapText="1"/>
    </xf>
    <xf numFmtId="0" fontId="0" fillId="0" borderId="14" xfId="48658" applyFont="1" applyFill="1" applyBorder="1" applyAlignment="1">
      <alignment horizontal="left" vertical="center" wrapText="1"/>
    </xf>
    <xf numFmtId="0" fontId="21" fillId="0" borderId="14" xfId="48658" applyFont="1" applyFill="1" applyBorder="1" applyAlignment="1">
      <alignment horizontal="left" vertical="center" wrapText="1"/>
    </xf>
    <xf numFmtId="0" fontId="0" fillId="0" borderId="14" xfId="0" applyNumberFormat="1" applyFont="1" applyFill="1" applyBorder="1" applyAlignment="1">
      <alignment horizontal="center" vertical="center" wrapText="1"/>
    </xf>
    <xf numFmtId="0" fontId="0" fillId="0" borderId="14" xfId="0" applyFont="1" applyFill="1" applyBorder="1" applyAlignment="1">
      <alignment horizontal="center" vertical="center" wrapText="1"/>
    </xf>
    <xf numFmtId="0" fontId="165" fillId="0" borderId="14" xfId="48658" applyFont="1" applyFill="1" applyBorder="1" applyAlignment="1">
      <alignment horizontal="left" vertical="center" wrapText="1"/>
    </xf>
    <xf numFmtId="14" fontId="0" fillId="0" borderId="14" xfId="0" applyNumberFormat="1" applyFont="1" applyFill="1" applyBorder="1" applyAlignment="1">
      <alignment horizontal="center" vertical="center" wrapText="1"/>
    </xf>
    <xf numFmtId="0" fontId="0" fillId="0" borderId="14" xfId="48658" applyFont="1" applyFill="1" applyBorder="1" applyAlignment="1">
      <alignment horizontal="center" vertical="center" wrapText="1"/>
    </xf>
    <xf numFmtId="164" fontId="0" fillId="0" borderId="14" xfId="0" applyNumberFormat="1" applyFont="1" applyFill="1" applyBorder="1" applyAlignment="1">
      <alignment horizontal="left" vertical="center" wrapText="1"/>
    </xf>
    <xf numFmtId="0" fontId="165" fillId="0" borderId="14" xfId="48658" applyFont="1" applyFill="1" applyBorder="1" applyAlignment="1">
      <alignment horizontal="center" vertical="center" wrapText="1"/>
    </xf>
    <xf numFmtId="0" fontId="0" fillId="0" borderId="14" xfId="0" applyNumberFormat="1" applyFont="1" applyFill="1" applyBorder="1" applyAlignment="1">
      <alignment horizontal="center" vertical="center" wrapText="1"/>
    </xf>
    <xf numFmtId="0" fontId="165" fillId="0" borderId="14" xfId="48658" applyFont="1" applyFill="1" applyBorder="1" applyAlignment="1">
      <alignment horizontal="left" vertical="center" wrapText="1"/>
    </xf>
    <xf numFmtId="14" fontId="0" fillId="0" borderId="14" xfId="0" applyNumberFormat="1" applyFont="1" applyFill="1" applyBorder="1" applyAlignment="1">
      <alignment horizontal="center" vertical="center" wrapText="1"/>
    </xf>
    <xf numFmtId="0" fontId="0" fillId="0" borderId="14" xfId="48658" applyFont="1" applyFill="1" applyBorder="1" applyAlignment="1">
      <alignment horizontal="left" vertical="center" wrapText="1"/>
    </xf>
    <xf numFmtId="49" fontId="0" fillId="0" borderId="48" xfId="0" applyNumberFormat="1" applyFont="1" applyFill="1" applyBorder="1" applyAlignment="1">
      <alignment horizontal="center" vertical="center" wrapText="1"/>
    </xf>
    <xf numFmtId="1" fontId="0" fillId="0" borderId="48" xfId="0" applyNumberFormat="1" applyFont="1" applyFill="1" applyBorder="1" applyAlignment="1">
      <alignment horizontal="center" vertical="center" wrapText="1"/>
    </xf>
    <xf numFmtId="1" fontId="28" fillId="0" borderId="48" xfId="0" applyNumberFormat="1" applyFont="1" applyBorder="1"/>
    <xf numFmtId="0" fontId="172" fillId="0" borderId="14" xfId="0" applyFont="1" applyBorder="1" applyAlignment="1">
      <alignment wrapText="1"/>
    </xf>
    <xf numFmtId="0" fontId="21" fillId="0" borderId="14" xfId="0" applyFont="1" applyBorder="1"/>
    <xf numFmtId="0" fontId="174" fillId="0" borderId="14" xfId="0" applyFont="1" applyBorder="1" applyAlignment="1">
      <alignment vertical="center"/>
    </xf>
    <xf numFmtId="0" fontId="172" fillId="0" borderId="14" xfId="0" applyFont="1" applyBorder="1"/>
    <xf numFmtId="0" fontId="174" fillId="144" borderId="14" xfId="0" applyFont="1" applyFill="1" applyBorder="1" applyAlignment="1">
      <alignment vertical="center"/>
    </xf>
    <xf numFmtId="0" fontId="21" fillId="0" borderId="14" xfId="0" applyFont="1" applyFill="1" applyBorder="1"/>
    <xf numFmtId="0" fontId="0" fillId="0" borderId="14" xfId="48658" applyFont="1" applyFill="1" applyBorder="1" applyAlignment="1">
      <alignment vertical="center" wrapText="1"/>
    </xf>
    <xf numFmtId="0" fontId="0" fillId="0" borderId="14" xfId="0" applyBorder="1" applyAlignment="1">
      <alignment wrapText="1"/>
    </xf>
    <xf numFmtId="0" fontId="0" fillId="0" borderId="14" xfId="0" applyFont="1" applyBorder="1" applyAlignment="1">
      <alignment wrapText="1"/>
    </xf>
    <xf numFmtId="0" fontId="21" fillId="0" borderId="14" xfId="0" applyFont="1" applyBorder="1" applyAlignment="1">
      <alignment wrapText="1"/>
    </xf>
    <xf numFmtId="0" fontId="174" fillId="0" borderId="14" xfId="0" applyFont="1" applyBorder="1" applyAlignment="1">
      <alignment vertical="center" wrapText="1"/>
    </xf>
    <xf numFmtId="0" fontId="0" fillId="0" borderId="14" xfId="0" applyFont="1" applyFill="1" applyBorder="1" applyAlignment="1">
      <alignment wrapText="1"/>
    </xf>
    <xf numFmtId="0" fontId="165" fillId="0" borderId="14" xfId="48658" applyFont="1" applyFill="1" applyBorder="1" applyAlignment="1">
      <alignment horizontal="center" vertical="center" wrapText="1"/>
    </xf>
    <xf numFmtId="0" fontId="165" fillId="0" borderId="14" xfId="48658" applyFont="1" applyFill="1" applyBorder="1" applyAlignment="1">
      <alignment horizontal="left" vertical="center" wrapText="1"/>
    </xf>
    <xf numFmtId="0" fontId="172" fillId="0" borderId="14" xfId="0" applyFont="1" applyFill="1" applyBorder="1" applyAlignment="1">
      <alignment wrapText="1"/>
    </xf>
    <xf numFmtId="0" fontId="0" fillId="0" borderId="14" xfId="0" applyFont="1" applyFill="1" applyBorder="1" applyAlignment="1">
      <alignment vertical="center" wrapText="1"/>
    </xf>
    <xf numFmtId="0" fontId="26" fillId="0" borderId="0" xfId="0" applyFont="1" applyFill="1"/>
    <xf numFmtId="0" fontId="23" fillId="32" borderId="0" xfId="0" applyFont="1" applyFill="1" applyAlignment="1">
      <alignment horizontal="center"/>
    </xf>
    <xf numFmtId="0" fontId="22" fillId="32" borderId="0" xfId="0" applyFont="1" applyFill="1" applyAlignment="1">
      <alignment horizontal="center"/>
    </xf>
    <xf numFmtId="0" fontId="27" fillId="0" borderId="10"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4" xfId="0" applyFont="1" applyBorder="1" applyAlignment="1">
      <alignment horizontal="center" vertical="center" wrapText="1"/>
    </xf>
    <xf numFmtId="164" fontId="27" fillId="0" borderId="11" xfId="0" applyNumberFormat="1" applyFont="1" applyBorder="1" applyAlignment="1">
      <alignment horizontal="center" vertical="center" wrapText="1"/>
    </xf>
    <xf numFmtId="164" fontId="27" fillId="0" borderId="14" xfId="0" applyNumberFormat="1" applyFont="1" applyBorder="1" applyAlignment="1">
      <alignment horizontal="center" vertical="center" wrapText="1"/>
    </xf>
    <xf numFmtId="0" fontId="21" fillId="0" borderId="0" xfId="0" applyFont="1" applyFill="1" applyBorder="1" applyAlignment="1">
      <alignment horizontal="left" vertical="center" wrapText="1"/>
    </xf>
    <xf numFmtId="0" fontId="24" fillId="0" borderId="0" xfId="0" applyFont="1" applyAlignment="1">
      <alignment horizontal="left" wrapText="1"/>
    </xf>
    <xf numFmtId="49" fontId="0" fillId="0" borderId="14" xfId="0" applyNumberFormat="1" applyFont="1" applyBorder="1" applyAlignment="1">
      <alignment horizontal="center" vertical="center"/>
    </xf>
    <xf numFmtId="49" fontId="0" fillId="0" borderId="14" xfId="0" applyNumberFormat="1" applyFont="1" applyFill="1" applyBorder="1" applyAlignment="1">
      <alignment horizontal="center" vertical="center"/>
    </xf>
    <xf numFmtId="49" fontId="27" fillId="0" borderId="14" xfId="0" applyNumberFormat="1" applyFont="1" applyFill="1" applyBorder="1" applyAlignment="1">
      <alignment horizontal="center" vertical="center" wrapText="1"/>
    </xf>
    <xf numFmtId="0" fontId="27" fillId="0" borderId="14" xfId="0" applyFont="1" applyFill="1" applyBorder="1" applyAlignment="1">
      <alignment horizontal="center" vertical="center" wrapText="1"/>
    </xf>
    <xf numFmtId="49" fontId="27" fillId="0" borderId="48" xfId="0" applyNumberFormat="1" applyFont="1" applyFill="1" applyBorder="1" applyAlignment="1">
      <alignment horizontal="center" vertical="center" wrapText="1"/>
    </xf>
    <xf numFmtId="49" fontId="27" fillId="0" borderId="15"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27" fillId="0" borderId="48"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0" fillId="0" borderId="48" xfId="0" applyFont="1" applyBorder="1" applyAlignment="1">
      <alignment horizontal="center" vertical="center"/>
    </xf>
    <xf numFmtId="0" fontId="0" fillId="0" borderId="15" xfId="0" applyFont="1" applyBorder="1" applyAlignment="1">
      <alignment horizontal="center" vertical="center"/>
    </xf>
    <xf numFmtId="0" fontId="27" fillId="0" borderId="49" xfId="0" applyFont="1" applyFill="1" applyBorder="1" applyAlignment="1">
      <alignment horizontal="center" vertical="center" wrapText="1"/>
    </xf>
    <xf numFmtId="0" fontId="27" fillId="0" borderId="50" xfId="0" applyFont="1" applyFill="1" applyBorder="1" applyAlignment="1">
      <alignment horizontal="center" vertical="center" wrapText="1"/>
    </xf>
    <xf numFmtId="0" fontId="27" fillId="0" borderId="51" xfId="0" applyFont="1" applyFill="1" applyBorder="1" applyAlignment="1">
      <alignment horizontal="center" vertical="center" wrapText="1"/>
    </xf>
    <xf numFmtId="164" fontId="0" fillId="0" borderId="14" xfId="0" applyNumberFormat="1" applyFont="1" applyFill="1" applyBorder="1" applyAlignment="1">
      <alignment horizontal="left" vertical="center" wrapText="1"/>
    </xf>
    <xf numFmtId="0" fontId="27" fillId="141" borderId="14" xfId="0" applyFont="1" applyFill="1" applyBorder="1" applyAlignment="1">
      <alignment horizontal="left" vertical="center" wrapText="1"/>
    </xf>
    <xf numFmtId="0" fontId="27" fillId="140" borderId="14" xfId="0" applyFont="1" applyFill="1" applyBorder="1" applyAlignment="1">
      <alignment horizontal="left" vertical="center" wrapText="1"/>
    </xf>
    <xf numFmtId="0" fontId="0" fillId="140" borderId="14" xfId="0" applyFill="1" applyBorder="1" applyAlignment="1">
      <alignment vertical="center" wrapText="1"/>
    </xf>
    <xf numFmtId="164" fontId="0" fillId="0" borderId="14" xfId="0" applyNumberFormat="1" applyFont="1" applyFill="1" applyBorder="1" applyAlignment="1">
      <alignment horizontal="center" vertical="center" wrapText="1"/>
    </xf>
    <xf numFmtId="49" fontId="165" fillId="0" borderId="14" xfId="0" applyNumberFormat="1" applyFont="1" applyFill="1" applyBorder="1" applyAlignment="1">
      <alignment horizontal="center" vertical="center"/>
    </xf>
    <xf numFmtId="202" fontId="0" fillId="0" borderId="14" xfId="0" applyNumberFormat="1" applyFont="1" applyFill="1" applyBorder="1" applyAlignment="1">
      <alignment horizontal="center" vertical="center"/>
    </xf>
    <xf numFmtId="0" fontId="165" fillId="0" borderId="14" xfId="48658" applyFont="1" applyFill="1" applyBorder="1" applyAlignment="1">
      <alignment horizontal="center" vertical="center" wrapText="1"/>
    </xf>
    <xf numFmtId="0" fontId="165" fillId="0" borderId="14" xfId="0" applyFont="1" applyFill="1" applyBorder="1" applyAlignment="1">
      <alignment horizontal="left" vertical="center" wrapText="1"/>
    </xf>
    <xf numFmtId="0" fontId="27" fillId="139" borderId="14" xfId="0" applyFont="1" applyFill="1" applyBorder="1" applyAlignment="1">
      <alignment horizontal="left" vertical="center" wrapText="1"/>
    </xf>
    <xf numFmtId="0" fontId="0" fillId="139" borderId="14" xfId="0" applyFont="1" applyFill="1" applyBorder="1" applyAlignment="1"/>
    <xf numFmtId="164" fontId="27" fillId="0" borderId="14" xfId="0" applyNumberFormat="1" applyFont="1" applyFill="1" applyBorder="1" applyAlignment="1">
      <alignment horizontal="center" vertical="center" wrapText="1"/>
    </xf>
    <xf numFmtId="0" fontId="21" fillId="0" borderId="48" xfId="59084" applyFont="1" applyFill="1" applyBorder="1" applyAlignment="1">
      <alignment horizontal="center" vertical="center" wrapText="1"/>
    </xf>
    <xf numFmtId="0" fontId="21" fillId="0" borderId="15" xfId="59084" applyFont="1" applyFill="1" applyBorder="1" applyAlignment="1">
      <alignment horizontal="center" vertical="center" wrapText="1"/>
    </xf>
    <xf numFmtId="4" fontId="0" fillId="0" borderId="48" xfId="59084" applyNumberFormat="1" applyFont="1" applyFill="1" applyBorder="1" applyAlignment="1">
      <alignment horizontal="center" vertical="center" wrapText="1"/>
    </xf>
    <xf numFmtId="4" fontId="21" fillId="0" borderId="15" xfId="59084" applyNumberFormat="1" applyFont="1" applyFill="1" applyBorder="1" applyAlignment="1">
      <alignment horizontal="center" vertical="center" wrapText="1"/>
    </xf>
    <xf numFmtId="0" fontId="21" fillId="0" borderId="49" xfId="59084" applyFont="1" applyFill="1" applyBorder="1" applyAlignment="1">
      <alignment horizontal="center" vertical="center"/>
    </xf>
    <xf numFmtId="0" fontId="21" fillId="0" borderId="50" xfId="59084" applyFont="1" applyFill="1" applyBorder="1" applyAlignment="1">
      <alignment horizontal="center" vertical="center"/>
    </xf>
    <xf numFmtId="0" fontId="21" fillId="0" borderId="51" xfId="59084" applyFont="1" applyFill="1" applyBorder="1" applyAlignment="1">
      <alignment horizontal="center" vertical="center"/>
    </xf>
    <xf numFmtId="0" fontId="0" fillId="139" borderId="14" xfId="0" applyFill="1" applyBorder="1" applyAlignment="1"/>
    <xf numFmtId="0" fontId="0" fillId="141" borderId="14" xfId="0" applyFill="1" applyBorder="1" applyAlignment="1">
      <alignment vertical="center" wrapText="1"/>
    </xf>
    <xf numFmtId="0" fontId="0" fillId="0" borderId="14" xfId="0" applyBorder="1" applyAlignment="1">
      <alignment vertical="center" wrapText="1"/>
    </xf>
    <xf numFmtId="4" fontId="21" fillId="0" borderId="14" xfId="59081" applyNumberFormat="1" applyFont="1" applyFill="1" applyBorder="1" applyAlignment="1">
      <alignment horizontal="center" vertical="center" wrapText="1"/>
    </xf>
    <xf numFmtId="49" fontId="0" fillId="0" borderId="14" xfId="0" applyNumberFormat="1" applyFont="1" applyFill="1" applyBorder="1" applyAlignment="1">
      <alignment horizontal="center" vertical="center" wrapText="1"/>
    </xf>
    <xf numFmtId="0" fontId="0" fillId="0" borderId="14" xfId="48658" applyFont="1" applyFill="1" applyBorder="1" applyAlignment="1">
      <alignment horizontal="left" vertical="center" wrapText="1"/>
    </xf>
    <xf numFmtId="0" fontId="21" fillId="0" borderId="14" xfId="48658" applyFont="1" applyFill="1" applyBorder="1" applyAlignment="1">
      <alignment horizontal="left" vertical="center" wrapText="1"/>
    </xf>
    <xf numFmtId="0" fontId="0" fillId="0" borderId="14" xfId="0" applyNumberFormat="1" applyFont="1" applyFill="1" applyBorder="1" applyAlignment="1">
      <alignment horizontal="center" vertical="center" wrapText="1"/>
    </xf>
    <xf numFmtId="0" fontId="0" fillId="0" borderId="14" xfId="0" applyBorder="1" applyAlignment="1">
      <alignment horizontal="left" vertical="center" wrapText="1"/>
    </xf>
    <xf numFmtId="0" fontId="0" fillId="0" borderId="14" xfId="0" applyFont="1" applyFill="1" applyBorder="1" applyAlignment="1">
      <alignment horizontal="center" vertical="center" wrapText="1"/>
    </xf>
    <xf numFmtId="1" fontId="0" fillId="0" borderId="14" xfId="0" applyNumberFormat="1" applyFont="1" applyFill="1" applyBorder="1" applyAlignment="1">
      <alignment horizontal="center" vertical="center" wrapText="1"/>
    </xf>
    <xf numFmtId="0" fontId="165" fillId="0" borderId="14" xfId="48658" applyFont="1" applyFill="1" applyBorder="1" applyAlignment="1">
      <alignment horizontal="left" vertical="center" wrapText="1"/>
    </xf>
    <xf numFmtId="14" fontId="0" fillId="0" borderId="14" xfId="0" applyNumberFormat="1" applyFont="1" applyFill="1" applyBorder="1" applyAlignment="1">
      <alignment horizontal="center" vertical="center" wrapText="1"/>
    </xf>
    <xf numFmtId="49" fontId="0" fillId="0" borderId="14" xfId="0" applyNumberFormat="1" applyFont="1" applyBorder="1" applyAlignment="1">
      <alignment horizontal="center" vertical="center" wrapText="1"/>
    </xf>
    <xf numFmtId="0" fontId="165" fillId="0" borderId="14" xfId="0" applyFont="1" applyFill="1" applyBorder="1" applyAlignment="1">
      <alignment horizontal="center" vertical="center" wrapText="1"/>
    </xf>
    <xf numFmtId="0" fontId="0" fillId="0" borderId="14" xfId="48658" applyFont="1" applyFill="1" applyBorder="1" applyAlignment="1">
      <alignment horizontal="center" vertical="center" wrapText="1"/>
    </xf>
    <xf numFmtId="0" fontId="0" fillId="0" borderId="14" xfId="0" applyFont="1" applyFill="1" applyBorder="1" applyAlignment="1">
      <alignment horizontal="left" vertical="center" wrapText="1"/>
    </xf>
    <xf numFmtId="202" fontId="0" fillId="0" borderId="14" xfId="0" applyNumberFormat="1" applyFont="1" applyFill="1" applyBorder="1" applyAlignment="1">
      <alignment horizontal="center" vertical="center" wrapText="1"/>
    </xf>
    <xf numFmtId="0" fontId="0" fillId="0" borderId="14" xfId="7634" applyFont="1" applyFill="1" applyBorder="1" applyAlignment="1">
      <alignment horizontal="center" vertical="center" wrapText="1"/>
    </xf>
    <xf numFmtId="4" fontId="0" fillId="0" borderId="14" xfId="59086" applyNumberFormat="1" applyFont="1" applyFill="1" applyBorder="1" applyAlignment="1">
      <alignment horizontal="center" vertical="center" wrapText="1"/>
    </xf>
    <xf numFmtId="0" fontId="0" fillId="0" borderId="14" xfId="7634" applyFont="1" applyFill="1" applyBorder="1" applyAlignment="1">
      <alignment horizontal="center" vertical="center"/>
    </xf>
  </cellXfs>
  <cellStyles count="60486">
    <cellStyle name=" 1" xfId="8"/>
    <cellStyle name=" 1 2" xfId="9"/>
    <cellStyle name="%" xfId="10"/>
    <cellStyle name="%_Inputs" xfId="11"/>
    <cellStyle name="%_Inputs (const)" xfId="12"/>
    <cellStyle name="%_Inputs Co" xfId="13"/>
    <cellStyle name="_~1872023" xfId="14"/>
    <cellStyle name="_05" xfId="15"/>
    <cellStyle name="_2010.05.14 - Приложения 4 14 256 2812 формата Минэнерго РФ(отправлены в правительствоЕТО)" xfId="16"/>
    <cellStyle name="_3 СБОР Приложение 25 а 1 полуг" xfId="17"/>
    <cellStyle name="_3541F2C0" xfId="18"/>
    <cellStyle name="_Model_RAB Мой" xfId="19"/>
    <cellStyle name="_Model_RAB Мой_46EE.2011(v1.0)" xfId="20"/>
    <cellStyle name="_Model_RAB Мой_ARMRAZR" xfId="21"/>
    <cellStyle name="_Model_RAB Мой_BALANCE.WARM.2011YEAR.NEW.UPDATE.SCHEME" xfId="22"/>
    <cellStyle name="_Model_RAB Мой_NADB.JNVLS.APTEKA.2011(v1.3.3)" xfId="23"/>
    <cellStyle name="_Model_RAB Мой_NADB.JNVLS.APTEKA.2011(v1.3.4)" xfId="24"/>
    <cellStyle name="_Model_RAB Мой_PREDEL.JKH.UTV.2011(v1.0.1)" xfId="25"/>
    <cellStyle name="_Model_RAB Мой_UPDATE.46EE.2011.TO.1.1" xfId="26"/>
    <cellStyle name="_Model_RAB Мой_UPDATE.BALANCE.WARM.2011YEAR.TO.1.1" xfId="27"/>
    <cellStyle name="_Model_RAB Мой_Книга2" xfId="28"/>
    <cellStyle name="_Model_RAB_MRSK_svod" xfId="29"/>
    <cellStyle name="_Model_RAB_MRSK_svod_46EE.2011(v1.0)" xfId="30"/>
    <cellStyle name="_Model_RAB_MRSK_svod_ARMRAZR" xfId="31"/>
    <cellStyle name="_Model_RAB_MRSK_svod_BALANCE.WARM.2011YEAR.NEW.UPDATE.SCHEME" xfId="32"/>
    <cellStyle name="_Model_RAB_MRSK_svod_NADB.JNVLS.APTEKA.2011(v1.3.3)" xfId="33"/>
    <cellStyle name="_Model_RAB_MRSK_svod_NADB.JNVLS.APTEKA.2011(v1.3.4)" xfId="34"/>
    <cellStyle name="_Model_RAB_MRSK_svod_PREDEL.JKH.UTV.2011(v1.0.1)" xfId="35"/>
    <cellStyle name="_Model_RAB_MRSK_svod_UPDATE.46EE.2011.TO.1.1" xfId="36"/>
    <cellStyle name="_Model_RAB_MRSK_svod_UPDATE.BALANCE.WARM.2011YEAR.TO.1.1" xfId="37"/>
    <cellStyle name="_Model_RAB_MRSK_svod_Книга2" xfId="38"/>
    <cellStyle name="_БДДСфилиала" xfId="39"/>
    <cellStyle name="_Бюджет декабря по СЭ,ЧЭ,ПЭ с оплатой" xfId="40"/>
    <cellStyle name="_Бюджет на декабрь по СЭ" xfId="41"/>
    <cellStyle name="_Бюджет на февраль по СЭ" xfId="42"/>
    <cellStyle name="_Бюджет на январь по СЭ, ПЭ, ЧЭ" xfId="43"/>
    <cellStyle name="_Бюджет январь08 ДУИ" xfId="44"/>
    <cellStyle name="_Бюджет января по ЧЭ" xfId="45"/>
    <cellStyle name="_БюджетДекабрь2007" xfId="46"/>
    <cellStyle name="_ВО ОП ТЭС-ОТ- 2007" xfId="47"/>
    <cellStyle name="_ВФ ОАО ТЭС-ОТ- 2009" xfId="48"/>
    <cellStyle name="_выручка по присоединениям2" xfId="49"/>
    <cellStyle name="_ВЭС" xfId="50"/>
    <cellStyle name="_Договор аренды ЯЭ с разбивкой" xfId="51"/>
    <cellStyle name="_Доп  оборудование не входящее в смету строек (29 10 09 г )" xfId="52"/>
    <cellStyle name="_Из Москвы (Для филиалов) Приложение 7 отчет год" xfId="53"/>
    <cellStyle name="_ИнвестКПЭ по нов методике" xfId="54"/>
    <cellStyle name="_ИП для ГКПЗ 2009 - 3 (2)" xfId="55"/>
    <cellStyle name="_ИП для ГКПЗ 2009 - 4" xfId="56"/>
    <cellStyle name="_ИП Пермэнерго 2008г. 8 месяцев(утвержд.)" xfId="57"/>
    <cellStyle name="_ИПР 8 мес 2008 МРСК 17   01.07.08" xfId="58"/>
    <cellStyle name="_ИПР 8 мес 2008 МРСК 25 общая 01.07.08" xfId="59"/>
    <cellStyle name="_ИПР 8 мес ЧЭ 16.06" xfId="60"/>
    <cellStyle name="_ИПР ОАО ЧЭ на 2005год_31.10" xfId="61"/>
    <cellStyle name="_ИПР Филиала ЧЭ -2008(06.2008г.)" xfId="62"/>
    <cellStyle name="_ИПР ЧЭ 2008 г." xfId="63"/>
    <cellStyle name="_ИПР_ 2005" xfId="64"/>
    <cellStyle name="_Исходные данные для модели" xfId="65"/>
    <cellStyle name="_Итоговый лист" xfId="66"/>
    <cellStyle name="_капитализация 2006 _4аа" xfId="67"/>
    <cellStyle name="_Книга1" xfId="68"/>
    <cellStyle name="_Книга1 2" xfId="69"/>
    <cellStyle name="_Книга1 3" xfId="70"/>
    <cellStyle name="_Книга1_Копия АРМ_БП_РСК_V10 0_20100213" xfId="71"/>
    <cellStyle name="_Копия Приложение 4  (5)" xfId="72"/>
    <cellStyle name="_КПЭ вводы" xfId="73"/>
    <cellStyle name="_Лист1" xfId="74"/>
    <cellStyle name="_Макет_Итоговый лист по анализу ИПР" xfId="75"/>
    <cellStyle name="_Миша (2)" xfId="76"/>
    <cellStyle name="_МОДЕЛЬ_1 (2)" xfId="77"/>
    <cellStyle name="_МОДЕЛЬ_1 (2)_46EE.2011(v1.0)" xfId="78"/>
    <cellStyle name="_МОДЕЛЬ_1 (2)_ARMRAZR" xfId="79"/>
    <cellStyle name="_МОДЕЛЬ_1 (2)_BALANCE.WARM.2011YEAR.NEW.UPDATE.SCHEME" xfId="80"/>
    <cellStyle name="_МОДЕЛЬ_1 (2)_NADB.JNVLS.APTEKA.2011(v1.3.3)" xfId="81"/>
    <cellStyle name="_МОДЕЛЬ_1 (2)_NADB.JNVLS.APTEKA.2011(v1.3.4)" xfId="82"/>
    <cellStyle name="_МОДЕЛЬ_1 (2)_PREDEL.JKH.UTV.2011(v1.0.1)" xfId="83"/>
    <cellStyle name="_МОДЕЛЬ_1 (2)_UPDATE.46EE.2011.TO.1.1" xfId="84"/>
    <cellStyle name="_МОДЕЛЬ_1 (2)_UPDATE.BALANCE.WARM.2011YEAR.TO.1.1" xfId="85"/>
    <cellStyle name="_МОДЕЛЬ_1 (2)_Книга2" xfId="86"/>
    <cellStyle name="_НВВ 2009 постатейно свод по филиалам_09_02_09" xfId="87"/>
    <cellStyle name="_НВВ 2009 постатейно свод по филиалам_для Валентина" xfId="88"/>
    <cellStyle name="_Недофинансирование2007" xfId="89"/>
    <cellStyle name="_Омск" xfId="90"/>
    <cellStyle name="_ОТ ИД 2009" xfId="91"/>
    <cellStyle name="_Ответ на запросМР6-4-529 от 25.11.09г." xfId="92"/>
    <cellStyle name="_Отчёт за 3 квартал 2005_челяб" xfId="93"/>
    <cellStyle name="_отчёт ИПР_3кв_мари" xfId="94"/>
    <cellStyle name="_ОТЧЕТ МРСК ОКС по нов форме-3мес-08" xfId="95"/>
    <cellStyle name="_ОТЧЕТ МРСК ОКС-2мес-08" xfId="96"/>
    <cellStyle name="_ОТЧЁТ ПО ИПР  1-3 квартал 2009 ГОД-2 вариант" xfId="97"/>
    <cellStyle name="_ОТЧЁТ ПО ИПР-2008г" xfId="98"/>
    <cellStyle name="_Отчет по лизингу- Приобретение оборудования" xfId="99"/>
    <cellStyle name="_ОТЧЕТ по МРСК -12-1мес" xfId="100"/>
    <cellStyle name="_ОТЧЕТ по МРСК1" xfId="101"/>
    <cellStyle name="_Отчет по Чувашиия январь-ноябрь 2009год" xfId="102"/>
    <cellStyle name="_Отчет Чувашэнерго за 2007 г. в форме приложений(КОР)-2" xfId="103"/>
    <cellStyle name="_Отчет Чувашэнерго за 2007 г. в форме приложений(КОР)-3" xfId="104"/>
    <cellStyle name="_План ЧЭ ИПР 2010 - ОКТЯБРЬ 2009  ГОД (2 ВАРИАНТ)-1" xfId="105"/>
    <cellStyle name="_Платежи факт 2010г " xfId="106"/>
    <cellStyle name="_пр 5 тариф RAB" xfId="107"/>
    <cellStyle name="_пр 5 тариф RAB_46EE.2011(v1.0)" xfId="108"/>
    <cellStyle name="_пр 5 тариф RAB_ARMRAZR" xfId="109"/>
    <cellStyle name="_пр 5 тариф RAB_BALANCE.WARM.2011YEAR.NEW.UPDATE.SCHEME" xfId="110"/>
    <cellStyle name="_пр 5 тариф RAB_NADB.JNVLS.APTEKA.2011(v1.3.3)" xfId="111"/>
    <cellStyle name="_пр 5 тариф RAB_NADB.JNVLS.APTEKA.2011(v1.3.4)" xfId="112"/>
    <cellStyle name="_пр 5 тариф RAB_PREDEL.JKH.UTV.2011(v1.0.1)" xfId="113"/>
    <cellStyle name="_пр 5 тариф RAB_UPDATE.46EE.2011.TO.1.1" xfId="114"/>
    <cellStyle name="_пр 5 тариф RAB_UPDATE.BALANCE.WARM.2011YEAR.TO.1.1" xfId="115"/>
    <cellStyle name="_пр 5 тариф RAB_Книга2" xfId="116"/>
    <cellStyle name="_Предожение _ДБП_2009 г ( согласованные БП)  (2)" xfId="117"/>
    <cellStyle name="_Прилож.10(1кварт.)" xfId="118"/>
    <cellStyle name="_приложение 1 2007г от 24.11.06." xfId="119"/>
    <cellStyle name="_Приложение 1 Приложения 4.1,4.2,5,6.2,8,12 формата Минэнерго РФ" xfId="120"/>
    <cellStyle name="_Приложение 21" xfId="121"/>
    <cellStyle name="_Приложение 3" xfId="122"/>
    <cellStyle name="_Приложение 4_01 02 08" xfId="123"/>
    <cellStyle name="_Приложение 6 отчет кв- оперативные данные-1" xfId="124"/>
    <cellStyle name="_Приложение 7 отчет год" xfId="125"/>
    <cellStyle name="_Приложение №6" xfId="126"/>
    <cellStyle name="_Приложение №7 Пустая форма" xfId="127"/>
    <cellStyle name="_Приложение МТС-3-КС" xfId="128"/>
    <cellStyle name="_приложение18" xfId="129"/>
    <cellStyle name="_Приложение-МТС--2-1" xfId="130"/>
    <cellStyle name="_Разработка апрель" xfId="131"/>
    <cellStyle name="_Расчет RAB_22072008" xfId="132"/>
    <cellStyle name="_Расчет RAB_22072008_46EE.2011(v1.0)" xfId="133"/>
    <cellStyle name="_Расчет RAB_22072008_ARMRAZR" xfId="134"/>
    <cellStyle name="_Расчет RAB_22072008_BALANCE.WARM.2011YEAR.NEW.UPDATE.SCHEME" xfId="135"/>
    <cellStyle name="_Расчет RAB_22072008_NADB.JNVLS.APTEKA.2011(v1.3.3)" xfId="136"/>
    <cellStyle name="_Расчет RAB_22072008_NADB.JNVLS.APTEKA.2011(v1.3.4)" xfId="137"/>
    <cellStyle name="_Расчет RAB_22072008_PREDEL.JKH.UTV.2011(v1.0.1)" xfId="138"/>
    <cellStyle name="_Расчет RAB_22072008_UPDATE.46EE.2011.TO.1.1" xfId="139"/>
    <cellStyle name="_Расчет RAB_22072008_UPDATE.BALANCE.WARM.2011YEAR.TO.1.1" xfId="140"/>
    <cellStyle name="_Расчет RAB_22072008_Книга2" xfId="141"/>
    <cellStyle name="_Расчет RAB_Лен и МОЭСК_с 2010 года_14.04.2009_со сглаж_version 3.0_без ФСК" xfId="142"/>
    <cellStyle name="_Расчет RAB_Лен и МОЭСК_с 2010 года_14.04.2009_со сглаж_version 3.0_без ФСК_46EE.2011(v1.0)" xfId="143"/>
    <cellStyle name="_Расчет RAB_Лен и МОЭСК_с 2010 года_14.04.2009_со сглаж_version 3.0_без ФСК_ARMRAZR" xfId="144"/>
    <cellStyle name="_Расчет RAB_Лен и МОЭСК_с 2010 года_14.04.2009_со сглаж_version 3.0_без ФСК_BALANCE.WARM.2011YEAR.NEW.UPDATE.SCHEME" xfId="145"/>
    <cellStyle name="_Расчет RAB_Лен и МОЭСК_с 2010 года_14.04.2009_со сглаж_version 3.0_без ФСК_NADB.JNVLS.APTEKA.2011(v1.3.3)" xfId="146"/>
    <cellStyle name="_Расчет RAB_Лен и МОЭСК_с 2010 года_14.04.2009_со сглаж_version 3.0_без ФСК_NADB.JNVLS.APTEKA.2011(v1.3.4)" xfId="147"/>
    <cellStyle name="_Расчет RAB_Лен и МОЭСК_с 2010 года_14.04.2009_со сглаж_version 3.0_без ФСК_PREDEL.JKH.UTV.2011(v1.0.1)" xfId="148"/>
    <cellStyle name="_Расчет RAB_Лен и МОЭСК_с 2010 года_14.04.2009_со сглаж_version 3.0_без ФСК_UPDATE.46EE.2011.TO.1.1" xfId="149"/>
    <cellStyle name="_Расчет RAB_Лен и МОЭСК_с 2010 года_14.04.2009_со сглаж_version 3.0_без ФСК_UPDATE.BALANCE.WARM.2011YEAR.TO.1.1" xfId="150"/>
    <cellStyle name="_Расчет RAB_Лен и МОЭСК_с 2010 года_14.04.2009_со сглаж_version 3.0_без ФСК_Книга2" xfId="151"/>
    <cellStyle name="_Расширенное правление к 24 октября." xfId="152"/>
    <cellStyle name="_Расшифровка к БДДС на ноябрь по УКС 12.11" xfId="153"/>
    <cellStyle name="_Реестр из приб на 2007г_Балаева." xfId="154"/>
    <cellStyle name="_Свод по ИПР (2)" xfId="155"/>
    <cellStyle name="_Селектор к 24 декабря" xfId="156"/>
    <cellStyle name="_Справка 2007 года" xfId="157"/>
    <cellStyle name="_СПРАВКА к совещанию 2009 г  " xfId="158"/>
    <cellStyle name="_СПРАВКА_анализ испол ИПР в 2006 г" xfId="159"/>
    <cellStyle name="_таблицы для расчетов28-04-08_2006-2009_прибыль корр_по ИА" xfId="160"/>
    <cellStyle name="_таблицы для расчетов28-04-08_2006-2009с ИА" xfId="161"/>
    <cellStyle name="_тех.присоединение 2008-1кв" xfId="162"/>
    <cellStyle name="_Урал Отчёт за 2009 год (готовые форматы по  977)" xfId="163"/>
    <cellStyle name="_Филиалы" xfId="164"/>
    <cellStyle name="_Форма 6  РТК.xls(отчет по Адр пр. ЛО)" xfId="165"/>
    <cellStyle name="_форма для бизнес плана" xfId="166"/>
    <cellStyle name="_Форма для филиалов Приложение 6 отчет 1 квартал 2009 г " xfId="167"/>
    <cellStyle name="_Формат разбивки по МРСК_РСК" xfId="168"/>
    <cellStyle name="_Формат_для Согласования" xfId="169"/>
    <cellStyle name="_ФормыЗаскальченко" xfId="170"/>
    <cellStyle name="_экон.форм-т ВО 1 с разбивкой" xfId="171"/>
    <cellStyle name="_Январь-сентябрь (Лазарева)" xfId="172"/>
    <cellStyle name="”€ќђќ‘ћ‚›‰" xfId="181"/>
    <cellStyle name="”€љ‘€ђћ‚ђќќ›‰" xfId="182"/>
    <cellStyle name="”ќђќ‘ћ‚›‰" xfId="183"/>
    <cellStyle name="”ќђќ‘ћ‚›‰ 2" xfId="184"/>
    <cellStyle name="”ќђќ‘ћ‚›‰ 3" xfId="185"/>
    <cellStyle name="”ќђќ‘ћ‚›‰ 4" xfId="186"/>
    <cellStyle name="”ќђќ‘ћ‚›‰ 5" xfId="187"/>
    <cellStyle name="”ќђќ‘ћ‚›‰ 6" xfId="188"/>
    <cellStyle name="”ќђќ‘ћ‚›‰ 7" xfId="189"/>
    <cellStyle name="”ќђќ‘ћ‚›‰ 8" xfId="190"/>
    <cellStyle name="”љ‘ђћ‚ђќќ›‰" xfId="191"/>
    <cellStyle name="”љ‘ђћ‚ђќќ›‰ 2" xfId="192"/>
    <cellStyle name="”љ‘ђћ‚ђќќ›‰ 3" xfId="193"/>
    <cellStyle name="”љ‘ђћ‚ђќќ›‰ 4" xfId="194"/>
    <cellStyle name="”љ‘ђћ‚ђќќ›‰ 5" xfId="195"/>
    <cellStyle name="”љ‘ђћ‚ђќќ›‰ 6" xfId="196"/>
    <cellStyle name="”љ‘ђћ‚ђќќ›‰ 7" xfId="197"/>
    <cellStyle name="”љ‘ђћ‚ђќќ›‰ 8" xfId="198"/>
    <cellStyle name="„…ќ…†ќ›‰" xfId="199"/>
    <cellStyle name="„…ќ…†ќ›‰ 2" xfId="200"/>
    <cellStyle name="„…ќ…†ќ›‰ 3" xfId="201"/>
    <cellStyle name="„…ќ…†ќ›‰ 4" xfId="202"/>
    <cellStyle name="„…ќ…†ќ›‰ 5" xfId="203"/>
    <cellStyle name="„…ќ…†ќ›‰ 6" xfId="204"/>
    <cellStyle name="„…ќ…†ќ›‰ 7" xfId="205"/>
    <cellStyle name="„…ќ…†ќ›‰ 8" xfId="206"/>
    <cellStyle name="€’ћѓћ‚›‰" xfId="223"/>
    <cellStyle name="‡ђѓћ‹ћ‚ћљ1" xfId="207"/>
    <cellStyle name="‡ђѓћ‹ћ‚ћљ1 2" xfId="208"/>
    <cellStyle name="‡ђѓћ‹ћ‚ћљ1 3" xfId="209"/>
    <cellStyle name="‡ђѓћ‹ћ‚ћљ1 4" xfId="210"/>
    <cellStyle name="‡ђѓћ‹ћ‚ћљ1 5" xfId="211"/>
    <cellStyle name="‡ђѓћ‹ћ‚ћљ1 6" xfId="212"/>
    <cellStyle name="‡ђѓћ‹ћ‚ћљ1 7" xfId="213"/>
    <cellStyle name="‡ђѓћ‹ћ‚ћљ1 8" xfId="214"/>
    <cellStyle name="‡ђѓћ‹ћ‚ћљ2" xfId="215"/>
    <cellStyle name="‡ђѓћ‹ћ‚ћљ2 2" xfId="216"/>
    <cellStyle name="‡ђѓћ‹ћ‚ћљ2 3" xfId="217"/>
    <cellStyle name="‡ђѓћ‹ћ‚ћљ2 4" xfId="218"/>
    <cellStyle name="‡ђѓћ‹ћ‚ћљ2 5" xfId="219"/>
    <cellStyle name="‡ђѓћ‹ћ‚ћљ2 6" xfId="220"/>
    <cellStyle name="‡ђѓћ‹ћ‚ћљ2 7" xfId="221"/>
    <cellStyle name="‡ђѓћ‹ћ‚ћљ2 8" xfId="222"/>
    <cellStyle name="’ћѓћ‚›‰" xfId="173"/>
    <cellStyle name="’ћѓћ‚›‰ 2" xfId="174"/>
    <cellStyle name="’ћѓћ‚›‰ 3" xfId="175"/>
    <cellStyle name="’ћѓћ‚›‰ 4" xfId="176"/>
    <cellStyle name="’ћѓћ‚›‰ 5" xfId="177"/>
    <cellStyle name="’ћѓћ‚›‰ 6" xfId="178"/>
    <cellStyle name="’ћѓћ‚›‰ 7" xfId="179"/>
    <cellStyle name="’ћѓћ‚›‰ 8" xfId="180"/>
    <cellStyle name="20% - Accent1" xfId="224"/>
    <cellStyle name="20% - Accent1 2" xfId="225"/>
    <cellStyle name="20% - Accent1 3" xfId="226"/>
    <cellStyle name="20% - Accent1_46EE.2011(v1.0)" xfId="227"/>
    <cellStyle name="20% - Accent2" xfId="228"/>
    <cellStyle name="20% - Accent2 2" xfId="229"/>
    <cellStyle name="20% - Accent2 3" xfId="230"/>
    <cellStyle name="20% - Accent2_46EE.2011(v1.0)" xfId="231"/>
    <cellStyle name="20% - Accent3" xfId="232"/>
    <cellStyle name="20% - Accent3 2" xfId="233"/>
    <cellStyle name="20% - Accent3 3" xfId="234"/>
    <cellStyle name="20% - Accent3_46EE.2011(v1.0)" xfId="235"/>
    <cellStyle name="20% - Accent4" xfId="236"/>
    <cellStyle name="20% - Accent4 2" xfId="237"/>
    <cellStyle name="20% - Accent4 3" xfId="238"/>
    <cellStyle name="20% - Accent4_46EE.2011(v1.0)" xfId="239"/>
    <cellStyle name="20% - Accent5" xfId="240"/>
    <cellStyle name="20% - Accent5 2" xfId="241"/>
    <cellStyle name="20% - Accent5 3" xfId="242"/>
    <cellStyle name="20% - Accent5_46EE.2011(v1.0)" xfId="243"/>
    <cellStyle name="20% - Accent6" xfId="244"/>
    <cellStyle name="20% - Accent6 2" xfId="245"/>
    <cellStyle name="20% - Accent6 3" xfId="246"/>
    <cellStyle name="20% - Accent6_46EE.2011(v1.0)" xfId="247"/>
    <cellStyle name="20% - Акцент1 10" xfId="248"/>
    <cellStyle name="20% - Акцент1 10 10" xfId="249"/>
    <cellStyle name="20% - Акцент1 10 11" xfId="250"/>
    <cellStyle name="20% - Акцент1 10 12" xfId="251"/>
    <cellStyle name="20% - Акцент1 10 13" xfId="252"/>
    <cellStyle name="20% - Акцент1 10 14" xfId="253"/>
    <cellStyle name="20% - Акцент1 10 2" xfId="254"/>
    <cellStyle name="20% - Акцент1 10 3" xfId="255"/>
    <cellStyle name="20% - Акцент1 10 4" xfId="256"/>
    <cellStyle name="20% - Акцент1 10 5" xfId="257"/>
    <cellStyle name="20% - Акцент1 10 6" xfId="258"/>
    <cellStyle name="20% - Акцент1 10 7" xfId="259"/>
    <cellStyle name="20% - Акцент1 10 8" xfId="260"/>
    <cellStyle name="20% - Акцент1 10 9" xfId="261"/>
    <cellStyle name="20% - Акцент1 11" xfId="262"/>
    <cellStyle name="20% - Акцент1 11 10" xfId="263"/>
    <cellStyle name="20% - Акцент1 11 11" xfId="264"/>
    <cellStyle name="20% - Акцент1 11 12" xfId="265"/>
    <cellStyle name="20% - Акцент1 11 13" xfId="266"/>
    <cellStyle name="20% - Акцент1 11 14" xfId="267"/>
    <cellStyle name="20% - Акцент1 11 2" xfId="268"/>
    <cellStyle name="20% - Акцент1 11 3" xfId="269"/>
    <cellStyle name="20% - Акцент1 11 4" xfId="270"/>
    <cellStyle name="20% - Акцент1 11 5" xfId="271"/>
    <cellStyle name="20% - Акцент1 11 6" xfId="272"/>
    <cellStyle name="20% - Акцент1 11 7" xfId="273"/>
    <cellStyle name="20% - Акцент1 11 8" xfId="274"/>
    <cellStyle name="20% - Акцент1 11 9" xfId="275"/>
    <cellStyle name="20% - Акцент1 12" xfId="276"/>
    <cellStyle name="20% - Акцент1 12 10" xfId="277"/>
    <cellStyle name="20% - Акцент1 12 11" xfId="278"/>
    <cellStyle name="20% - Акцент1 12 12" xfId="279"/>
    <cellStyle name="20% - Акцент1 12 13" xfId="280"/>
    <cellStyle name="20% - Акцент1 12 14" xfId="281"/>
    <cellStyle name="20% - Акцент1 12 2" xfId="282"/>
    <cellStyle name="20% - Акцент1 12 3" xfId="283"/>
    <cellStyle name="20% - Акцент1 12 4" xfId="284"/>
    <cellStyle name="20% - Акцент1 12 5" xfId="285"/>
    <cellStyle name="20% - Акцент1 12 6" xfId="286"/>
    <cellStyle name="20% - Акцент1 12 7" xfId="287"/>
    <cellStyle name="20% - Акцент1 12 8" xfId="288"/>
    <cellStyle name="20% - Акцент1 12 9" xfId="289"/>
    <cellStyle name="20% - Акцент1 13" xfId="290"/>
    <cellStyle name="20% - Акцент1 13 10" xfId="291"/>
    <cellStyle name="20% - Акцент1 13 11" xfId="292"/>
    <cellStyle name="20% - Акцент1 13 12" xfId="293"/>
    <cellStyle name="20% - Акцент1 13 13" xfId="294"/>
    <cellStyle name="20% - Акцент1 13 14" xfId="295"/>
    <cellStyle name="20% - Акцент1 13 2" xfId="296"/>
    <cellStyle name="20% - Акцент1 13 3" xfId="297"/>
    <cellStyle name="20% - Акцент1 13 4" xfId="298"/>
    <cellStyle name="20% - Акцент1 13 5" xfId="299"/>
    <cellStyle name="20% - Акцент1 13 6" xfId="300"/>
    <cellStyle name="20% - Акцент1 13 7" xfId="301"/>
    <cellStyle name="20% - Акцент1 13 8" xfId="302"/>
    <cellStyle name="20% - Акцент1 13 9" xfId="303"/>
    <cellStyle name="20% - Акцент1 14" xfId="304"/>
    <cellStyle name="20% - Акцент1 15" xfId="305"/>
    <cellStyle name="20% - Акцент1 16" xfId="306"/>
    <cellStyle name="20% - Акцент1 17" xfId="307"/>
    <cellStyle name="20% - Акцент1 18" xfId="308"/>
    <cellStyle name="20% - Акцент1 19" xfId="309"/>
    <cellStyle name="20% - Акцент1 2" xfId="310"/>
    <cellStyle name="20% - Акцент1 2 10" xfId="311"/>
    <cellStyle name="20% - Акцент1 2 11" xfId="312"/>
    <cellStyle name="20% - Акцент1 2 12" xfId="313"/>
    <cellStyle name="20% - Акцент1 2 13" xfId="314"/>
    <cellStyle name="20% - Акцент1 2 14" xfId="315"/>
    <cellStyle name="20% - Акцент1 2 15" xfId="316"/>
    <cellStyle name="20% - Акцент1 2 2" xfId="317"/>
    <cellStyle name="20% - Акцент1 2 3" xfId="318"/>
    <cellStyle name="20% - Акцент1 2 4" xfId="319"/>
    <cellStyle name="20% - Акцент1 2 5" xfId="320"/>
    <cellStyle name="20% - Акцент1 2 6" xfId="321"/>
    <cellStyle name="20% - Акцент1 2 7" xfId="322"/>
    <cellStyle name="20% - Акцент1 2 8" xfId="323"/>
    <cellStyle name="20% - Акцент1 2 9" xfId="324"/>
    <cellStyle name="20% - Акцент1 2_46EE.2011(v1.0)" xfId="325"/>
    <cellStyle name="20% - Акцент1 20" xfId="326"/>
    <cellStyle name="20% - Акцент1 21" xfId="327"/>
    <cellStyle name="20% - Акцент1 22" xfId="328"/>
    <cellStyle name="20% - Акцент1 23" xfId="329"/>
    <cellStyle name="20% - Акцент1 24" xfId="330"/>
    <cellStyle name="20% - Акцент1 25" xfId="331"/>
    <cellStyle name="20% - Акцент1 26" xfId="332"/>
    <cellStyle name="20% - Акцент1 27" xfId="333"/>
    <cellStyle name="20% - Акцент1 28" xfId="334"/>
    <cellStyle name="20% - Акцент1 29" xfId="335"/>
    <cellStyle name="20% - Акцент1 3" xfId="336"/>
    <cellStyle name="20% - Акцент1 3 10" xfId="337"/>
    <cellStyle name="20% - Акцент1 3 11" xfId="338"/>
    <cellStyle name="20% - Акцент1 3 12" xfId="339"/>
    <cellStyle name="20% - Акцент1 3 13" xfId="340"/>
    <cellStyle name="20% - Акцент1 3 14" xfId="341"/>
    <cellStyle name="20% - Акцент1 3 15" xfId="342"/>
    <cellStyle name="20% - Акцент1 3 16" xfId="343"/>
    <cellStyle name="20% - Акцент1 3 2" xfId="344"/>
    <cellStyle name="20% - Акцент1 3 2 2" xfId="345"/>
    <cellStyle name="20% - Акцент1 3 3" xfId="346"/>
    <cellStyle name="20% - Акцент1 3 4" xfId="347"/>
    <cellStyle name="20% - Акцент1 3 5" xfId="348"/>
    <cellStyle name="20% - Акцент1 3 6" xfId="349"/>
    <cellStyle name="20% - Акцент1 3 7" xfId="350"/>
    <cellStyle name="20% - Акцент1 3 8" xfId="351"/>
    <cellStyle name="20% - Акцент1 3 9" xfId="352"/>
    <cellStyle name="20% - Акцент1 3_46EE.2011(v1.0)" xfId="353"/>
    <cellStyle name="20% - Акцент1 30" xfId="354"/>
    <cellStyle name="20% - Акцент1 31" xfId="355"/>
    <cellStyle name="20% - Акцент1 32" xfId="356"/>
    <cellStyle name="20% - Акцент1 33" xfId="357"/>
    <cellStyle name="20% - Акцент1 4" xfId="358"/>
    <cellStyle name="20% - Акцент1 4 10" xfId="359"/>
    <cellStyle name="20% - Акцент1 4 11" xfId="360"/>
    <cellStyle name="20% - Акцент1 4 12" xfId="361"/>
    <cellStyle name="20% - Акцент1 4 13" xfId="362"/>
    <cellStyle name="20% - Акцент1 4 14" xfId="363"/>
    <cellStyle name="20% - Акцент1 4 15" xfId="364"/>
    <cellStyle name="20% - Акцент1 4 16" xfId="365"/>
    <cellStyle name="20% - Акцент1 4 2" xfId="366"/>
    <cellStyle name="20% - Акцент1 4 2 2" xfId="367"/>
    <cellStyle name="20% - Акцент1 4 3" xfId="368"/>
    <cellStyle name="20% - Акцент1 4 4" xfId="369"/>
    <cellStyle name="20% - Акцент1 4 5" xfId="370"/>
    <cellStyle name="20% - Акцент1 4 6" xfId="371"/>
    <cellStyle name="20% - Акцент1 4 7" xfId="372"/>
    <cellStyle name="20% - Акцент1 4 8" xfId="373"/>
    <cellStyle name="20% - Акцент1 4 9" xfId="374"/>
    <cellStyle name="20% - Акцент1 4_46EE.2011(v1.0)" xfId="375"/>
    <cellStyle name="20% - Акцент1 5" xfId="376"/>
    <cellStyle name="20% - Акцент1 5 10" xfId="377"/>
    <cellStyle name="20% - Акцент1 5 11" xfId="378"/>
    <cellStyle name="20% - Акцент1 5 12" xfId="379"/>
    <cellStyle name="20% - Акцент1 5 13" xfId="380"/>
    <cellStyle name="20% - Акцент1 5 14" xfId="381"/>
    <cellStyle name="20% - Акцент1 5 15" xfId="382"/>
    <cellStyle name="20% - Акцент1 5 16" xfId="383"/>
    <cellStyle name="20% - Акцент1 5 2" xfId="384"/>
    <cellStyle name="20% - Акцент1 5 3" xfId="385"/>
    <cellStyle name="20% - Акцент1 5 4" xfId="386"/>
    <cellStyle name="20% - Акцент1 5 5" xfId="387"/>
    <cellStyle name="20% - Акцент1 5 6" xfId="388"/>
    <cellStyle name="20% - Акцент1 5 7" xfId="389"/>
    <cellStyle name="20% - Акцент1 5 8" xfId="390"/>
    <cellStyle name="20% - Акцент1 5 9" xfId="391"/>
    <cellStyle name="20% - Акцент1 5_46EE.2011(v1.0)" xfId="392"/>
    <cellStyle name="20% - Акцент1 6" xfId="393"/>
    <cellStyle name="20% - Акцент1 6 10" xfId="394"/>
    <cellStyle name="20% - Акцент1 6 11" xfId="395"/>
    <cellStyle name="20% - Акцент1 6 12" xfId="396"/>
    <cellStyle name="20% - Акцент1 6 13" xfId="397"/>
    <cellStyle name="20% - Акцент1 6 14" xfId="398"/>
    <cellStyle name="20% - Акцент1 6 15" xfId="399"/>
    <cellStyle name="20% - Акцент1 6 16" xfId="400"/>
    <cellStyle name="20% - Акцент1 6 2" xfId="401"/>
    <cellStyle name="20% - Акцент1 6 3" xfId="402"/>
    <cellStyle name="20% - Акцент1 6 4" xfId="403"/>
    <cellStyle name="20% - Акцент1 6 5" xfId="404"/>
    <cellStyle name="20% - Акцент1 6 6" xfId="405"/>
    <cellStyle name="20% - Акцент1 6 7" xfId="406"/>
    <cellStyle name="20% - Акцент1 6 8" xfId="407"/>
    <cellStyle name="20% - Акцент1 6 9" xfId="408"/>
    <cellStyle name="20% - Акцент1 6_46EE.2011(v1.0)" xfId="409"/>
    <cellStyle name="20% - Акцент1 7" xfId="410"/>
    <cellStyle name="20% - Акцент1 7 10" xfId="411"/>
    <cellStyle name="20% - Акцент1 7 11" xfId="412"/>
    <cellStyle name="20% - Акцент1 7 12" xfId="413"/>
    <cellStyle name="20% - Акцент1 7 13" xfId="414"/>
    <cellStyle name="20% - Акцент1 7 14" xfId="415"/>
    <cellStyle name="20% - Акцент1 7 15" xfId="416"/>
    <cellStyle name="20% - Акцент1 7 2" xfId="417"/>
    <cellStyle name="20% - Акцент1 7 3" xfId="418"/>
    <cellStyle name="20% - Акцент1 7 4" xfId="419"/>
    <cellStyle name="20% - Акцент1 7 5" xfId="420"/>
    <cellStyle name="20% - Акцент1 7 6" xfId="421"/>
    <cellStyle name="20% - Акцент1 7 7" xfId="422"/>
    <cellStyle name="20% - Акцент1 7 8" xfId="423"/>
    <cellStyle name="20% - Акцент1 7 9" xfId="424"/>
    <cellStyle name="20% - Акцент1 7_46EE.2011(v1.0)" xfId="425"/>
    <cellStyle name="20% - Акцент1 8" xfId="426"/>
    <cellStyle name="20% - Акцент1 8 10" xfId="427"/>
    <cellStyle name="20% - Акцент1 8 11" xfId="428"/>
    <cellStyle name="20% - Акцент1 8 12" xfId="429"/>
    <cellStyle name="20% - Акцент1 8 13" xfId="430"/>
    <cellStyle name="20% - Акцент1 8 14" xfId="431"/>
    <cellStyle name="20% - Акцент1 8 15" xfId="432"/>
    <cellStyle name="20% - Акцент1 8 2" xfId="433"/>
    <cellStyle name="20% - Акцент1 8 3" xfId="434"/>
    <cellStyle name="20% - Акцент1 8 4" xfId="435"/>
    <cellStyle name="20% - Акцент1 8 5" xfId="436"/>
    <cellStyle name="20% - Акцент1 8 6" xfId="437"/>
    <cellStyle name="20% - Акцент1 8 7" xfId="438"/>
    <cellStyle name="20% - Акцент1 8 8" xfId="439"/>
    <cellStyle name="20% - Акцент1 8 9" xfId="440"/>
    <cellStyle name="20% - Акцент1 8_46EE.2011(v1.0)" xfId="441"/>
    <cellStyle name="20% - Акцент1 9" xfId="442"/>
    <cellStyle name="20% - Акцент1 9 10" xfId="443"/>
    <cellStyle name="20% - Акцент1 9 11" xfId="444"/>
    <cellStyle name="20% - Акцент1 9 12" xfId="445"/>
    <cellStyle name="20% - Акцент1 9 13" xfId="446"/>
    <cellStyle name="20% - Акцент1 9 14" xfId="447"/>
    <cellStyle name="20% - Акцент1 9 2" xfId="448"/>
    <cellStyle name="20% - Акцент1 9 3" xfId="449"/>
    <cellStyle name="20% - Акцент1 9 4" xfId="450"/>
    <cellStyle name="20% - Акцент1 9 5" xfId="451"/>
    <cellStyle name="20% - Акцент1 9 6" xfId="452"/>
    <cellStyle name="20% - Акцент1 9 7" xfId="453"/>
    <cellStyle name="20% - Акцент1 9 8" xfId="454"/>
    <cellStyle name="20% - Акцент1 9 9" xfId="455"/>
    <cellStyle name="20% - Акцент1 9_46EE.2011(v1.0)" xfId="456"/>
    <cellStyle name="20% - Акцент2 10" xfId="457"/>
    <cellStyle name="20% - Акцент2 10 10" xfId="458"/>
    <cellStyle name="20% - Акцент2 10 11" xfId="459"/>
    <cellStyle name="20% - Акцент2 10 12" xfId="460"/>
    <cellStyle name="20% - Акцент2 10 13" xfId="461"/>
    <cellStyle name="20% - Акцент2 10 14" xfId="462"/>
    <cellStyle name="20% - Акцент2 10 2" xfId="463"/>
    <cellStyle name="20% - Акцент2 10 3" xfId="464"/>
    <cellStyle name="20% - Акцент2 10 4" xfId="465"/>
    <cellStyle name="20% - Акцент2 10 5" xfId="466"/>
    <cellStyle name="20% - Акцент2 10 6" xfId="467"/>
    <cellStyle name="20% - Акцент2 10 7" xfId="468"/>
    <cellStyle name="20% - Акцент2 10 8" xfId="469"/>
    <cellStyle name="20% - Акцент2 10 9" xfId="470"/>
    <cellStyle name="20% - Акцент2 11" xfId="471"/>
    <cellStyle name="20% - Акцент2 11 10" xfId="472"/>
    <cellStyle name="20% - Акцент2 11 11" xfId="473"/>
    <cellStyle name="20% - Акцент2 11 12" xfId="474"/>
    <cellStyle name="20% - Акцент2 11 13" xfId="475"/>
    <cellStyle name="20% - Акцент2 11 14" xfId="476"/>
    <cellStyle name="20% - Акцент2 11 2" xfId="477"/>
    <cellStyle name="20% - Акцент2 11 3" xfId="478"/>
    <cellStyle name="20% - Акцент2 11 4" xfId="479"/>
    <cellStyle name="20% - Акцент2 11 5" xfId="480"/>
    <cellStyle name="20% - Акцент2 11 6" xfId="481"/>
    <cellStyle name="20% - Акцент2 11 7" xfId="482"/>
    <cellStyle name="20% - Акцент2 11 8" xfId="483"/>
    <cellStyle name="20% - Акцент2 11 9" xfId="484"/>
    <cellStyle name="20% - Акцент2 12" xfId="485"/>
    <cellStyle name="20% - Акцент2 12 10" xfId="486"/>
    <cellStyle name="20% - Акцент2 12 11" xfId="487"/>
    <cellStyle name="20% - Акцент2 12 12" xfId="488"/>
    <cellStyle name="20% - Акцент2 12 13" xfId="489"/>
    <cellStyle name="20% - Акцент2 12 14" xfId="490"/>
    <cellStyle name="20% - Акцент2 12 2" xfId="491"/>
    <cellStyle name="20% - Акцент2 12 3" xfId="492"/>
    <cellStyle name="20% - Акцент2 12 4" xfId="493"/>
    <cellStyle name="20% - Акцент2 12 5" xfId="494"/>
    <cellStyle name="20% - Акцент2 12 6" xfId="495"/>
    <cellStyle name="20% - Акцент2 12 7" xfId="496"/>
    <cellStyle name="20% - Акцент2 12 8" xfId="497"/>
    <cellStyle name="20% - Акцент2 12 9" xfId="498"/>
    <cellStyle name="20% - Акцент2 13" xfId="499"/>
    <cellStyle name="20% - Акцент2 13 10" xfId="500"/>
    <cellStyle name="20% - Акцент2 13 11" xfId="501"/>
    <cellStyle name="20% - Акцент2 13 12" xfId="502"/>
    <cellStyle name="20% - Акцент2 13 13" xfId="503"/>
    <cellStyle name="20% - Акцент2 13 14" xfId="504"/>
    <cellStyle name="20% - Акцент2 13 2" xfId="505"/>
    <cellStyle name="20% - Акцент2 13 3" xfId="506"/>
    <cellStyle name="20% - Акцент2 13 4" xfId="507"/>
    <cellStyle name="20% - Акцент2 13 5" xfId="508"/>
    <cellStyle name="20% - Акцент2 13 6" xfId="509"/>
    <cellStyle name="20% - Акцент2 13 7" xfId="510"/>
    <cellStyle name="20% - Акцент2 13 8" xfId="511"/>
    <cellStyle name="20% - Акцент2 13 9" xfId="512"/>
    <cellStyle name="20% - Акцент2 14" xfId="513"/>
    <cellStyle name="20% - Акцент2 15" xfId="514"/>
    <cellStyle name="20% - Акцент2 16" xfId="515"/>
    <cellStyle name="20% - Акцент2 17" xfId="516"/>
    <cellStyle name="20% - Акцент2 18" xfId="517"/>
    <cellStyle name="20% - Акцент2 19" xfId="518"/>
    <cellStyle name="20% - Акцент2 2" xfId="519"/>
    <cellStyle name="20% - Акцент2 2 10" xfId="520"/>
    <cellStyle name="20% - Акцент2 2 11" xfId="521"/>
    <cellStyle name="20% - Акцент2 2 12" xfId="522"/>
    <cellStyle name="20% - Акцент2 2 13" xfId="523"/>
    <cellStyle name="20% - Акцент2 2 14" xfId="524"/>
    <cellStyle name="20% - Акцент2 2 15" xfId="525"/>
    <cellStyle name="20% - Акцент2 2 2" xfId="526"/>
    <cellStyle name="20% - Акцент2 2 3" xfId="527"/>
    <cellStyle name="20% - Акцент2 2 4" xfId="528"/>
    <cellStyle name="20% - Акцент2 2 5" xfId="529"/>
    <cellStyle name="20% - Акцент2 2 6" xfId="530"/>
    <cellStyle name="20% - Акцент2 2 7" xfId="531"/>
    <cellStyle name="20% - Акцент2 2 8" xfId="532"/>
    <cellStyle name="20% - Акцент2 2 9" xfId="533"/>
    <cellStyle name="20% - Акцент2 2_46EE.2011(v1.0)" xfId="534"/>
    <cellStyle name="20% - Акцент2 20" xfId="535"/>
    <cellStyle name="20% - Акцент2 21" xfId="536"/>
    <cellStyle name="20% - Акцент2 22" xfId="537"/>
    <cellStyle name="20% - Акцент2 23" xfId="538"/>
    <cellStyle name="20% - Акцент2 24" xfId="539"/>
    <cellStyle name="20% - Акцент2 25" xfId="540"/>
    <cellStyle name="20% - Акцент2 26" xfId="541"/>
    <cellStyle name="20% - Акцент2 27" xfId="542"/>
    <cellStyle name="20% - Акцент2 28" xfId="543"/>
    <cellStyle name="20% - Акцент2 29" xfId="544"/>
    <cellStyle name="20% - Акцент2 3" xfId="545"/>
    <cellStyle name="20% - Акцент2 3 10" xfId="546"/>
    <cellStyle name="20% - Акцент2 3 11" xfId="547"/>
    <cellStyle name="20% - Акцент2 3 12" xfId="548"/>
    <cellStyle name="20% - Акцент2 3 13" xfId="549"/>
    <cellStyle name="20% - Акцент2 3 14" xfId="550"/>
    <cellStyle name="20% - Акцент2 3 15" xfId="551"/>
    <cellStyle name="20% - Акцент2 3 16" xfId="552"/>
    <cellStyle name="20% - Акцент2 3 2" xfId="553"/>
    <cellStyle name="20% - Акцент2 3 2 2" xfId="554"/>
    <cellStyle name="20% - Акцент2 3 3" xfId="555"/>
    <cellStyle name="20% - Акцент2 3 4" xfId="556"/>
    <cellStyle name="20% - Акцент2 3 5" xfId="557"/>
    <cellStyle name="20% - Акцент2 3 6" xfId="558"/>
    <cellStyle name="20% - Акцент2 3 7" xfId="559"/>
    <cellStyle name="20% - Акцент2 3 8" xfId="560"/>
    <cellStyle name="20% - Акцент2 3 9" xfId="561"/>
    <cellStyle name="20% - Акцент2 3_46EE.2011(v1.0)" xfId="562"/>
    <cellStyle name="20% - Акцент2 30" xfId="563"/>
    <cellStyle name="20% - Акцент2 31" xfId="564"/>
    <cellStyle name="20% - Акцент2 32" xfId="565"/>
    <cellStyle name="20% - Акцент2 33" xfId="566"/>
    <cellStyle name="20% - Акцент2 4" xfId="567"/>
    <cellStyle name="20% - Акцент2 4 10" xfId="568"/>
    <cellStyle name="20% - Акцент2 4 11" xfId="569"/>
    <cellStyle name="20% - Акцент2 4 12" xfId="570"/>
    <cellStyle name="20% - Акцент2 4 13" xfId="571"/>
    <cellStyle name="20% - Акцент2 4 14" xfId="572"/>
    <cellStyle name="20% - Акцент2 4 15" xfId="573"/>
    <cellStyle name="20% - Акцент2 4 16" xfId="574"/>
    <cellStyle name="20% - Акцент2 4 2" xfId="575"/>
    <cellStyle name="20% - Акцент2 4 2 2" xfId="576"/>
    <cellStyle name="20% - Акцент2 4 3" xfId="577"/>
    <cellStyle name="20% - Акцент2 4 4" xfId="578"/>
    <cellStyle name="20% - Акцент2 4 5" xfId="579"/>
    <cellStyle name="20% - Акцент2 4 6" xfId="580"/>
    <cellStyle name="20% - Акцент2 4 7" xfId="581"/>
    <cellStyle name="20% - Акцент2 4 8" xfId="582"/>
    <cellStyle name="20% - Акцент2 4 9" xfId="583"/>
    <cellStyle name="20% - Акцент2 4_46EE.2011(v1.0)" xfId="584"/>
    <cellStyle name="20% - Акцент2 5" xfId="585"/>
    <cellStyle name="20% - Акцент2 5 10" xfId="586"/>
    <cellStyle name="20% - Акцент2 5 11" xfId="587"/>
    <cellStyle name="20% - Акцент2 5 12" xfId="588"/>
    <cellStyle name="20% - Акцент2 5 13" xfId="589"/>
    <cellStyle name="20% - Акцент2 5 14" xfId="590"/>
    <cellStyle name="20% - Акцент2 5 15" xfId="591"/>
    <cellStyle name="20% - Акцент2 5 16" xfId="592"/>
    <cellStyle name="20% - Акцент2 5 2" xfId="593"/>
    <cellStyle name="20% - Акцент2 5 3" xfId="594"/>
    <cellStyle name="20% - Акцент2 5 4" xfId="595"/>
    <cellStyle name="20% - Акцент2 5 5" xfId="596"/>
    <cellStyle name="20% - Акцент2 5 6" xfId="597"/>
    <cellStyle name="20% - Акцент2 5 7" xfId="598"/>
    <cellStyle name="20% - Акцент2 5 8" xfId="599"/>
    <cellStyle name="20% - Акцент2 5 9" xfId="600"/>
    <cellStyle name="20% - Акцент2 5_46EE.2011(v1.0)" xfId="601"/>
    <cellStyle name="20% - Акцент2 6" xfId="602"/>
    <cellStyle name="20% - Акцент2 6 10" xfId="603"/>
    <cellStyle name="20% - Акцент2 6 11" xfId="604"/>
    <cellStyle name="20% - Акцент2 6 12" xfId="605"/>
    <cellStyle name="20% - Акцент2 6 13" xfId="606"/>
    <cellStyle name="20% - Акцент2 6 14" xfId="607"/>
    <cellStyle name="20% - Акцент2 6 15" xfId="608"/>
    <cellStyle name="20% - Акцент2 6 16" xfId="609"/>
    <cellStyle name="20% - Акцент2 6 2" xfId="610"/>
    <cellStyle name="20% - Акцент2 6 3" xfId="611"/>
    <cellStyle name="20% - Акцент2 6 4" xfId="612"/>
    <cellStyle name="20% - Акцент2 6 5" xfId="613"/>
    <cellStyle name="20% - Акцент2 6 6" xfId="614"/>
    <cellStyle name="20% - Акцент2 6 7" xfId="615"/>
    <cellStyle name="20% - Акцент2 6 8" xfId="616"/>
    <cellStyle name="20% - Акцент2 6 9" xfId="617"/>
    <cellStyle name="20% - Акцент2 6_46EE.2011(v1.0)" xfId="618"/>
    <cellStyle name="20% - Акцент2 7" xfId="619"/>
    <cellStyle name="20% - Акцент2 7 10" xfId="620"/>
    <cellStyle name="20% - Акцент2 7 11" xfId="621"/>
    <cellStyle name="20% - Акцент2 7 12" xfId="622"/>
    <cellStyle name="20% - Акцент2 7 13" xfId="623"/>
    <cellStyle name="20% - Акцент2 7 14" xfId="624"/>
    <cellStyle name="20% - Акцент2 7 15" xfId="625"/>
    <cellStyle name="20% - Акцент2 7 2" xfId="626"/>
    <cellStyle name="20% - Акцент2 7 3" xfId="627"/>
    <cellStyle name="20% - Акцент2 7 4" xfId="628"/>
    <cellStyle name="20% - Акцент2 7 5" xfId="629"/>
    <cellStyle name="20% - Акцент2 7 6" xfId="630"/>
    <cellStyle name="20% - Акцент2 7 7" xfId="631"/>
    <cellStyle name="20% - Акцент2 7 8" xfId="632"/>
    <cellStyle name="20% - Акцент2 7 9" xfId="633"/>
    <cellStyle name="20% - Акцент2 7_46EE.2011(v1.0)" xfId="634"/>
    <cellStyle name="20% - Акцент2 8" xfId="635"/>
    <cellStyle name="20% - Акцент2 8 10" xfId="636"/>
    <cellStyle name="20% - Акцент2 8 11" xfId="637"/>
    <cellStyle name="20% - Акцент2 8 12" xfId="638"/>
    <cellStyle name="20% - Акцент2 8 13" xfId="639"/>
    <cellStyle name="20% - Акцент2 8 14" xfId="640"/>
    <cellStyle name="20% - Акцент2 8 15" xfId="641"/>
    <cellStyle name="20% - Акцент2 8 2" xfId="642"/>
    <cellStyle name="20% - Акцент2 8 3" xfId="643"/>
    <cellStyle name="20% - Акцент2 8 4" xfId="644"/>
    <cellStyle name="20% - Акцент2 8 5" xfId="645"/>
    <cellStyle name="20% - Акцент2 8 6" xfId="646"/>
    <cellStyle name="20% - Акцент2 8 7" xfId="647"/>
    <cellStyle name="20% - Акцент2 8 8" xfId="648"/>
    <cellStyle name="20% - Акцент2 8 9" xfId="649"/>
    <cellStyle name="20% - Акцент2 8_46EE.2011(v1.0)" xfId="650"/>
    <cellStyle name="20% - Акцент2 9" xfId="651"/>
    <cellStyle name="20% - Акцент2 9 10" xfId="652"/>
    <cellStyle name="20% - Акцент2 9 11" xfId="653"/>
    <cellStyle name="20% - Акцент2 9 12" xfId="654"/>
    <cellStyle name="20% - Акцент2 9 13" xfId="655"/>
    <cellStyle name="20% - Акцент2 9 14" xfId="656"/>
    <cellStyle name="20% - Акцент2 9 2" xfId="657"/>
    <cellStyle name="20% - Акцент2 9 3" xfId="658"/>
    <cellStyle name="20% - Акцент2 9 4" xfId="659"/>
    <cellStyle name="20% - Акцент2 9 5" xfId="660"/>
    <cellStyle name="20% - Акцент2 9 6" xfId="661"/>
    <cellStyle name="20% - Акцент2 9 7" xfId="662"/>
    <cellStyle name="20% - Акцент2 9 8" xfId="663"/>
    <cellStyle name="20% - Акцент2 9 9" xfId="664"/>
    <cellStyle name="20% - Акцент2 9_46EE.2011(v1.0)" xfId="665"/>
    <cellStyle name="20% - Акцент3 10" xfId="666"/>
    <cellStyle name="20% - Акцент3 10 10" xfId="667"/>
    <cellStyle name="20% - Акцент3 10 11" xfId="668"/>
    <cellStyle name="20% - Акцент3 10 12" xfId="669"/>
    <cellStyle name="20% - Акцент3 10 13" xfId="670"/>
    <cellStyle name="20% - Акцент3 10 14" xfId="671"/>
    <cellStyle name="20% - Акцент3 10 2" xfId="672"/>
    <cellStyle name="20% - Акцент3 10 3" xfId="673"/>
    <cellStyle name="20% - Акцент3 10 4" xfId="674"/>
    <cellStyle name="20% - Акцент3 10 5" xfId="675"/>
    <cellStyle name="20% - Акцент3 10 6" xfId="676"/>
    <cellStyle name="20% - Акцент3 10 7" xfId="677"/>
    <cellStyle name="20% - Акцент3 10 8" xfId="678"/>
    <cellStyle name="20% - Акцент3 10 9" xfId="679"/>
    <cellStyle name="20% - Акцент3 11" xfId="680"/>
    <cellStyle name="20% - Акцент3 11 10" xfId="681"/>
    <cellStyle name="20% - Акцент3 11 11" xfId="682"/>
    <cellStyle name="20% - Акцент3 11 12" xfId="683"/>
    <cellStyle name="20% - Акцент3 11 13" xfId="684"/>
    <cellStyle name="20% - Акцент3 11 14" xfId="685"/>
    <cellStyle name="20% - Акцент3 11 2" xfId="686"/>
    <cellStyle name="20% - Акцент3 11 3" xfId="687"/>
    <cellStyle name="20% - Акцент3 11 4" xfId="688"/>
    <cellStyle name="20% - Акцент3 11 5" xfId="689"/>
    <cellStyle name="20% - Акцент3 11 6" xfId="690"/>
    <cellStyle name="20% - Акцент3 11 7" xfId="691"/>
    <cellStyle name="20% - Акцент3 11 8" xfId="692"/>
    <cellStyle name="20% - Акцент3 11 9" xfId="693"/>
    <cellStyle name="20% - Акцент3 12" xfId="694"/>
    <cellStyle name="20% - Акцент3 12 10" xfId="695"/>
    <cellStyle name="20% - Акцент3 12 11" xfId="696"/>
    <cellStyle name="20% - Акцент3 12 12" xfId="697"/>
    <cellStyle name="20% - Акцент3 12 13" xfId="698"/>
    <cellStyle name="20% - Акцент3 12 14" xfId="699"/>
    <cellStyle name="20% - Акцент3 12 2" xfId="700"/>
    <cellStyle name="20% - Акцент3 12 3" xfId="701"/>
    <cellStyle name="20% - Акцент3 12 4" xfId="702"/>
    <cellStyle name="20% - Акцент3 12 5" xfId="703"/>
    <cellStyle name="20% - Акцент3 12 6" xfId="704"/>
    <cellStyle name="20% - Акцент3 12 7" xfId="705"/>
    <cellStyle name="20% - Акцент3 12 8" xfId="706"/>
    <cellStyle name="20% - Акцент3 12 9" xfId="707"/>
    <cellStyle name="20% - Акцент3 13" xfId="708"/>
    <cellStyle name="20% - Акцент3 13 10" xfId="709"/>
    <cellStyle name="20% - Акцент3 13 11" xfId="710"/>
    <cellStyle name="20% - Акцент3 13 12" xfId="711"/>
    <cellStyle name="20% - Акцент3 13 13" xfId="712"/>
    <cellStyle name="20% - Акцент3 13 14" xfId="713"/>
    <cellStyle name="20% - Акцент3 13 2" xfId="714"/>
    <cellStyle name="20% - Акцент3 13 3" xfId="715"/>
    <cellStyle name="20% - Акцент3 13 4" xfId="716"/>
    <cellStyle name="20% - Акцент3 13 5" xfId="717"/>
    <cellStyle name="20% - Акцент3 13 6" xfId="718"/>
    <cellStyle name="20% - Акцент3 13 7" xfId="719"/>
    <cellStyle name="20% - Акцент3 13 8" xfId="720"/>
    <cellStyle name="20% - Акцент3 13 9" xfId="721"/>
    <cellStyle name="20% - Акцент3 14" xfId="722"/>
    <cellStyle name="20% - Акцент3 15" xfId="723"/>
    <cellStyle name="20% - Акцент3 16" xfId="724"/>
    <cellStyle name="20% - Акцент3 17" xfId="725"/>
    <cellStyle name="20% - Акцент3 18" xfId="726"/>
    <cellStyle name="20% - Акцент3 19" xfId="727"/>
    <cellStyle name="20% - Акцент3 2" xfId="728"/>
    <cellStyle name="20% - Акцент3 2 10" xfId="729"/>
    <cellStyle name="20% - Акцент3 2 11" xfId="730"/>
    <cellStyle name="20% - Акцент3 2 12" xfId="731"/>
    <cellStyle name="20% - Акцент3 2 13" xfId="732"/>
    <cellStyle name="20% - Акцент3 2 14" xfId="733"/>
    <cellStyle name="20% - Акцент3 2 15" xfId="734"/>
    <cellStyle name="20% - Акцент3 2 2" xfId="735"/>
    <cellStyle name="20% - Акцент3 2 3" xfId="736"/>
    <cellStyle name="20% - Акцент3 2 4" xfId="737"/>
    <cellStyle name="20% - Акцент3 2 5" xfId="738"/>
    <cellStyle name="20% - Акцент3 2 6" xfId="739"/>
    <cellStyle name="20% - Акцент3 2 7" xfId="740"/>
    <cellStyle name="20% - Акцент3 2 8" xfId="741"/>
    <cellStyle name="20% - Акцент3 2 9" xfId="742"/>
    <cellStyle name="20% - Акцент3 2_46EE.2011(v1.0)" xfId="743"/>
    <cellStyle name="20% - Акцент3 20" xfId="744"/>
    <cellStyle name="20% - Акцент3 21" xfId="745"/>
    <cellStyle name="20% - Акцент3 22" xfId="746"/>
    <cellStyle name="20% - Акцент3 23" xfId="747"/>
    <cellStyle name="20% - Акцент3 24" xfId="748"/>
    <cellStyle name="20% - Акцент3 25" xfId="749"/>
    <cellStyle name="20% - Акцент3 26" xfId="750"/>
    <cellStyle name="20% - Акцент3 27" xfId="751"/>
    <cellStyle name="20% - Акцент3 28" xfId="752"/>
    <cellStyle name="20% - Акцент3 29" xfId="753"/>
    <cellStyle name="20% - Акцент3 3" xfId="754"/>
    <cellStyle name="20% - Акцент3 3 10" xfId="755"/>
    <cellStyle name="20% - Акцент3 3 11" xfId="756"/>
    <cellStyle name="20% - Акцент3 3 12" xfId="757"/>
    <cellStyle name="20% - Акцент3 3 13" xfId="758"/>
    <cellStyle name="20% - Акцент3 3 14" xfId="759"/>
    <cellStyle name="20% - Акцент3 3 15" xfId="760"/>
    <cellStyle name="20% - Акцент3 3 16" xfId="761"/>
    <cellStyle name="20% - Акцент3 3 2" xfId="762"/>
    <cellStyle name="20% - Акцент3 3 2 2" xfId="763"/>
    <cellStyle name="20% - Акцент3 3 3" xfId="764"/>
    <cellStyle name="20% - Акцент3 3 4" xfId="765"/>
    <cellStyle name="20% - Акцент3 3 5" xfId="766"/>
    <cellStyle name="20% - Акцент3 3 6" xfId="767"/>
    <cellStyle name="20% - Акцент3 3 7" xfId="768"/>
    <cellStyle name="20% - Акцент3 3 8" xfId="769"/>
    <cellStyle name="20% - Акцент3 3 9" xfId="770"/>
    <cellStyle name="20% - Акцент3 3_46EE.2011(v1.0)" xfId="771"/>
    <cellStyle name="20% - Акцент3 30" xfId="772"/>
    <cellStyle name="20% - Акцент3 31" xfId="773"/>
    <cellStyle name="20% - Акцент3 32" xfId="774"/>
    <cellStyle name="20% - Акцент3 33" xfId="775"/>
    <cellStyle name="20% - Акцент3 4" xfId="776"/>
    <cellStyle name="20% - Акцент3 4 10" xfId="777"/>
    <cellStyle name="20% - Акцент3 4 11" xfId="778"/>
    <cellStyle name="20% - Акцент3 4 12" xfId="779"/>
    <cellStyle name="20% - Акцент3 4 13" xfId="780"/>
    <cellStyle name="20% - Акцент3 4 14" xfId="781"/>
    <cellStyle name="20% - Акцент3 4 15" xfId="782"/>
    <cellStyle name="20% - Акцент3 4 16" xfId="783"/>
    <cellStyle name="20% - Акцент3 4 2" xfId="784"/>
    <cellStyle name="20% - Акцент3 4 2 2" xfId="785"/>
    <cellStyle name="20% - Акцент3 4 3" xfId="786"/>
    <cellStyle name="20% - Акцент3 4 4" xfId="787"/>
    <cellStyle name="20% - Акцент3 4 5" xfId="788"/>
    <cellStyle name="20% - Акцент3 4 6" xfId="789"/>
    <cellStyle name="20% - Акцент3 4 7" xfId="790"/>
    <cellStyle name="20% - Акцент3 4 8" xfId="791"/>
    <cellStyle name="20% - Акцент3 4 9" xfId="792"/>
    <cellStyle name="20% - Акцент3 4_46EE.2011(v1.0)" xfId="793"/>
    <cellStyle name="20% - Акцент3 5" xfId="794"/>
    <cellStyle name="20% - Акцент3 5 10" xfId="795"/>
    <cellStyle name="20% - Акцент3 5 11" xfId="796"/>
    <cellStyle name="20% - Акцент3 5 12" xfId="797"/>
    <cellStyle name="20% - Акцент3 5 13" xfId="798"/>
    <cellStyle name="20% - Акцент3 5 14" xfId="799"/>
    <cellStyle name="20% - Акцент3 5 15" xfId="800"/>
    <cellStyle name="20% - Акцент3 5 16" xfId="801"/>
    <cellStyle name="20% - Акцент3 5 2" xfId="802"/>
    <cellStyle name="20% - Акцент3 5 3" xfId="803"/>
    <cellStyle name="20% - Акцент3 5 4" xfId="804"/>
    <cellStyle name="20% - Акцент3 5 5" xfId="805"/>
    <cellStyle name="20% - Акцент3 5 6" xfId="806"/>
    <cellStyle name="20% - Акцент3 5 7" xfId="807"/>
    <cellStyle name="20% - Акцент3 5 8" xfId="808"/>
    <cellStyle name="20% - Акцент3 5 9" xfId="809"/>
    <cellStyle name="20% - Акцент3 5_46EE.2011(v1.0)" xfId="810"/>
    <cellStyle name="20% - Акцент3 6" xfId="811"/>
    <cellStyle name="20% - Акцент3 6 10" xfId="812"/>
    <cellStyle name="20% - Акцент3 6 11" xfId="813"/>
    <cellStyle name="20% - Акцент3 6 12" xfId="814"/>
    <cellStyle name="20% - Акцент3 6 13" xfId="815"/>
    <cellStyle name="20% - Акцент3 6 14" xfId="816"/>
    <cellStyle name="20% - Акцент3 6 15" xfId="817"/>
    <cellStyle name="20% - Акцент3 6 16" xfId="818"/>
    <cellStyle name="20% - Акцент3 6 2" xfId="819"/>
    <cellStyle name="20% - Акцент3 6 3" xfId="820"/>
    <cellStyle name="20% - Акцент3 6 4" xfId="821"/>
    <cellStyle name="20% - Акцент3 6 5" xfId="822"/>
    <cellStyle name="20% - Акцент3 6 6" xfId="823"/>
    <cellStyle name="20% - Акцент3 6 7" xfId="824"/>
    <cellStyle name="20% - Акцент3 6 8" xfId="825"/>
    <cellStyle name="20% - Акцент3 6 9" xfId="826"/>
    <cellStyle name="20% - Акцент3 6_46EE.2011(v1.0)" xfId="827"/>
    <cellStyle name="20% - Акцент3 7" xfId="828"/>
    <cellStyle name="20% - Акцент3 7 10" xfId="829"/>
    <cellStyle name="20% - Акцент3 7 11" xfId="830"/>
    <cellStyle name="20% - Акцент3 7 12" xfId="831"/>
    <cellStyle name="20% - Акцент3 7 13" xfId="832"/>
    <cellStyle name="20% - Акцент3 7 14" xfId="833"/>
    <cellStyle name="20% - Акцент3 7 15" xfId="834"/>
    <cellStyle name="20% - Акцент3 7 2" xfId="835"/>
    <cellStyle name="20% - Акцент3 7 3" xfId="836"/>
    <cellStyle name="20% - Акцент3 7 4" xfId="837"/>
    <cellStyle name="20% - Акцент3 7 5" xfId="838"/>
    <cellStyle name="20% - Акцент3 7 6" xfId="839"/>
    <cellStyle name="20% - Акцент3 7 7" xfId="840"/>
    <cellStyle name="20% - Акцент3 7 8" xfId="841"/>
    <cellStyle name="20% - Акцент3 7 9" xfId="842"/>
    <cellStyle name="20% - Акцент3 7_46EE.2011(v1.0)" xfId="843"/>
    <cellStyle name="20% - Акцент3 8" xfId="844"/>
    <cellStyle name="20% - Акцент3 8 10" xfId="845"/>
    <cellStyle name="20% - Акцент3 8 11" xfId="846"/>
    <cellStyle name="20% - Акцент3 8 12" xfId="847"/>
    <cellStyle name="20% - Акцент3 8 13" xfId="848"/>
    <cellStyle name="20% - Акцент3 8 14" xfId="849"/>
    <cellStyle name="20% - Акцент3 8 15" xfId="850"/>
    <cellStyle name="20% - Акцент3 8 2" xfId="851"/>
    <cellStyle name="20% - Акцент3 8 3" xfId="852"/>
    <cellStyle name="20% - Акцент3 8 4" xfId="853"/>
    <cellStyle name="20% - Акцент3 8 5" xfId="854"/>
    <cellStyle name="20% - Акцент3 8 6" xfId="855"/>
    <cellStyle name="20% - Акцент3 8 7" xfId="856"/>
    <cellStyle name="20% - Акцент3 8 8" xfId="857"/>
    <cellStyle name="20% - Акцент3 8 9" xfId="858"/>
    <cellStyle name="20% - Акцент3 8_46EE.2011(v1.0)" xfId="859"/>
    <cellStyle name="20% - Акцент3 9" xfId="860"/>
    <cellStyle name="20% - Акцент3 9 10" xfId="861"/>
    <cellStyle name="20% - Акцент3 9 11" xfId="862"/>
    <cellStyle name="20% - Акцент3 9 12" xfId="863"/>
    <cellStyle name="20% - Акцент3 9 13" xfId="864"/>
    <cellStyle name="20% - Акцент3 9 14" xfId="865"/>
    <cellStyle name="20% - Акцент3 9 2" xfId="866"/>
    <cellStyle name="20% - Акцент3 9 3" xfId="867"/>
    <cellStyle name="20% - Акцент3 9 4" xfId="868"/>
    <cellStyle name="20% - Акцент3 9 5" xfId="869"/>
    <cellStyle name="20% - Акцент3 9 6" xfId="870"/>
    <cellStyle name="20% - Акцент3 9 7" xfId="871"/>
    <cellStyle name="20% - Акцент3 9 8" xfId="872"/>
    <cellStyle name="20% - Акцент3 9 9" xfId="873"/>
    <cellStyle name="20% - Акцент3 9_46EE.2011(v1.0)" xfId="874"/>
    <cellStyle name="20% - Акцент4 10" xfId="875"/>
    <cellStyle name="20% - Акцент4 10 10" xfId="876"/>
    <cellStyle name="20% - Акцент4 10 11" xfId="877"/>
    <cellStyle name="20% - Акцент4 10 12" xfId="878"/>
    <cellStyle name="20% - Акцент4 10 13" xfId="879"/>
    <cellStyle name="20% - Акцент4 10 14" xfId="880"/>
    <cellStyle name="20% - Акцент4 10 2" xfId="881"/>
    <cellStyle name="20% - Акцент4 10 3" xfId="882"/>
    <cellStyle name="20% - Акцент4 10 4" xfId="883"/>
    <cellStyle name="20% - Акцент4 10 5" xfId="884"/>
    <cellStyle name="20% - Акцент4 10 6" xfId="885"/>
    <cellStyle name="20% - Акцент4 10 7" xfId="886"/>
    <cellStyle name="20% - Акцент4 10 8" xfId="887"/>
    <cellStyle name="20% - Акцент4 10 9" xfId="888"/>
    <cellStyle name="20% - Акцент4 11" xfId="889"/>
    <cellStyle name="20% - Акцент4 11 10" xfId="890"/>
    <cellStyle name="20% - Акцент4 11 11" xfId="891"/>
    <cellStyle name="20% - Акцент4 11 12" xfId="892"/>
    <cellStyle name="20% - Акцент4 11 13" xfId="893"/>
    <cellStyle name="20% - Акцент4 11 14" xfId="894"/>
    <cellStyle name="20% - Акцент4 11 2" xfId="895"/>
    <cellStyle name="20% - Акцент4 11 3" xfId="896"/>
    <cellStyle name="20% - Акцент4 11 4" xfId="897"/>
    <cellStyle name="20% - Акцент4 11 5" xfId="898"/>
    <cellStyle name="20% - Акцент4 11 6" xfId="899"/>
    <cellStyle name="20% - Акцент4 11 7" xfId="900"/>
    <cellStyle name="20% - Акцент4 11 8" xfId="901"/>
    <cellStyle name="20% - Акцент4 11 9" xfId="902"/>
    <cellStyle name="20% - Акцент4 12" xfId="903"/>
    <cellStyle name="20% - Акцент4 12 10" xfId="904"/>
    <cellStyle name="20% - Акцент4 12 11" xfId="905"/>
    <cellStyle name="20% - Акцент4 12 12" xfId="906"/>
    <cellStyle name="20% - Акцент4 12 13" xfId="907"/>
    <cellStyle name="20% - Акцент4 12 14" xfId="908"/>
    <cellStyle name="20% - Акцент4 12 2" xfId="909"/>
    <cellStyle name="20% - Акцент4 12 3" xfId="910"/>
    <cellStyle name="20% - Акцент4 12 4" xfId="911"/>
    <cellStyle name="20% - Акцент4 12 5" xfId="912"/>
    <cellStyle name="20% - Акцент4 12 6" xfId="913"/>
    <cellStyle name="20% - Акцент4 12 7" xfId="914"/>
    <cellStyle name="20% - Акцент4 12 8" xfId="915"/>
    <cellStyle name="20% - Акцент4 12 9" xfId="916"/>
    <cellStyle name="20% - Акцент4 13" xfId="917"/>
    <cellStyle name="20% - Акцент4 13 10" xfId="918"/>
    <cellStyle name="20% - Акцент4 13 11" xfId="919"/>
    <cellStyle name="20% - Акцент4 13 12" xfId="920"/>
    <cellStyle name="20% - Акцент4 13 13" xfId="921"/>
    <cellStyle name="20% - Акцент4 13 14" xfId="922"/>
    <cellStyle name="20% - Акцент4 13 2" xfId="923"/>
    <cellStyle name="20% - Акцент4 13 3" xfId="924"/>
    <cellStyle name="20% - Акцент4 13 4" xfId="925"/>
    <cellStyle name="20% - Акцент4 13 5" xfId="926"/>
    <cellStyle name="20% - Акцент4 13 6" xfId="927"/>
    <cellStyle name="20% - Акцент4 13 7" xfId="928"/>
    <cellStyle name="20% - Акцент4 13 8" xfId="929"/>
    <cellStyle name="20% - Акцент4 13 9" xfId="930"/>
    <cellStyle name="20% - Акцент4 14" xfId="931"/>
    <cellStyle name="20% - Акцент4 15" xfId="932"/>
    <cellStyle name="20% - Акцент4 16" xfId="933"/>
    <cellStyle name="20% - Акцент4 17" xfId="934"/>
    <cellStyle name="20% - Акцент4 18" xfId="935"/>
    <cellStyle name="20% - Акцент4 19" xfId="936"/>
    <cellStyle name="20% - Акцент4 2" xfId="937"/>
    <cellStyle name="20% - Акцент4 2 10" xfId="938"/>
    <cellStyle name="20% - Акцент4 2 11" xfId="939"/>
    <cellStyle name="20% - Акцент4 2 12" xfId="940"/>
    <cellStyle name="20% - Акцент4 2 13" xfId="941"/>
    <cellStyle name="20% - Акцент4 2 14" xfId="942"/>
    <cellStyle name="20% - Акцент4 2 15" xfId="943"/>
    <cellStyle name="20% - Акцент4 2 2" xfId="944"/>
    <cellStyle name="20% - Акцент4 2 3" xfId="945"/>
    <cellStyle name="20% - Акцент4 2 4" xfId="946"/>
    <cellStyle name="20% - Акцент4 2 5" xfId="947"/>
    <cellStyle name="20% - Акцент4 2 6" xfId="948"/>
    <cellStyle name="20% - Акцент4 2 7" xfId="949"/>
    <cellStyle name="20% - Акцент4 2 8" xfId="950"/>
    <cellStyle name="20% - Акцент4 2 9" xfId="951"/>
    <cellStyle name="20% - Акцент4 2_46EE.2011(v1.0)" xfId="952"/>
    <cellStyle name="20% - Акцент4 20" xfId="953"/>
    <cellStyle name="20% - Акцент4 21" xfId="954"/>
    <cellStyle name="20% - Акцент4 22" xfId="955"/>
    <cellStyle name="20% - Акцент4 23" xfId="956"/>
    <cellStyle name="20% - Акцент4 24" xfId="957"/>
    <cellStyle name="20% - Акцент4 25" xfId="958"/>
    <cellStyle name="20% - Акцент4 26" xfId="959"/>
    <cellStyle name="20% - Акцент4 27" xfId="960"/>
    <cellStyle name="20% - Акцент4 28" xfId="961"/>
    <cellStyle name="20% - Акцент4 29" xfId="962"/>
    <cellStyle name="20% - Акцент4 3" xfId="963"/>
    <cellStyle name="20% - Акцент4 3 10" xfId="964"/>
    <cellStyle name="20% - Акцент4 3 11" xfId="965"/>
    <cellStyle name="20% - Акцент4 3 12" xfId="966"/>
    <cellStyle name="20% - Акцент4 3 13" xfId="967"/>
    <cellStyle name="20% - Акцент4 3 14" xfId="968"/>
    <cellStyle name="20% - Акцент4 3 15" xfId="969"/>
    <cellStyle name="20% - Акцент4 3 16" xfId="970"/>
    <cellStyle name="20% - Акцент4 3 2" xfId="971"/>
    <cellStyle name="20% - Акцент4 3 2 2" xfId="972"/>
    <cellStyle name="20% - Акцент4 3 3" xfId="973"/>
    <cellStyle name="20% - Акцент4 3 4" xfId="974"/>
    <cellStyle name="20% - Акцент4 3 5" xfId="975"/>
    <cellStyle name="20% - Акцент4 3 6" xfId="976"/>
    <cellStyle name="20% - Акцент4 3 7" xfId="977"/>
    <cellStyle name="20% - Акцент4 3 8" xfId="978"/>
    <cellStyle name="20% - Акцент4 3 9" xfId="979"/>
    <cellStyle name="20% - Акцент4 3_46EE.2011(v1.0)" xfId="980"/>
    <cellStyle name="20% - Акцент4 30" xfId="981"/>
    <cellStyle name="20% - Акцент4 31" xfId="982"/>
    <cellStyle name="20% - Акцент4 32" xfId="983"/>
    <cellStyle name="20% - Акцент4 33" xfId="984"/>
    <cellStyle name="20% - Акцент4 4" xfId="985"/>
    <cellStyle name="20% - Акцент4 4 10" xfId="986"/>
    <cellStyle name="20% - Акцент4 4 11" xfId="987"/>
    <cellStyle name="20% - Акцент4 4 12" xfId="988"/>
    <cellStyle name="20% - Акцент4 4 13" xfId="989"/>
    <cellStyle name="20% - Акцент4 4 14" xfId="990"/>
    <cellStyle name="20% - Акцент4 4 15" xfId="991"/>
    <cellStyle name="20% - Акцент4 4 16" xfId="992"/>
    <cellStyle name="20% - Акцент4 4 2" xfId="993"/>
    <cellStyle name="20% - Акцент4 4 2 2" xfId="994"/>
    <cellStyle name="20% - Акцент4 4 3" xfId="995"/>
    <cellStyle name="20% - Акцент4 4 4" xfId="996"/>
    <cellStyle name="20% - Акцент4 4 5" xfId="997"/>
    <cellStyle name="20% - Акцент4 4 6" xfId="998"/>
    <cellStyle name="20% - Акцент4 4 7" xfId="999"/>
    <cellStyle name="20% - Акцент4 4 8" xfId="1000"/>
    <cellStyle name="20% - Акцент4 4 9" xfId="1001"/>
    <cellStyle name="20% - Акцент4 4_46EE.2011(v1.0)" xfId="1002"/>
    <cellStyle name="20% - Акцент4 5" xfId="1003"/>
    <cellStyle name="20% - Акцент4 5 10" xfId="1004"/>
    <cellStyle name="20% - Акцент4 5 11" xfId="1005"/>
    <cellStyle name="20% - Акцент4 5 12" xfId="1006"/>
    <cellStyle name="20% - Акцент4 5 13" xfId="1007"/>
    <cellStyle name="20% - Акцент4 5 14" xfId="1008"/>
    <cellStyle name="20% - Акцент4 5 15" xfId="1009"/>
    <cellStyle name="20% - Акцент4 5 16" xfId="1010"/>
    <cellStyle name="20% - Акцент4 5 2" xfId="1011"/>
    <cellStyle name="20% - Акцент4 5 3" xfId="1012"/>
    <cellStyle name="20% - Акцент4 5 4" xfId="1013"/>
    <cellStyle name="20% - Акцент4 5 5" xfId="1014"/>
    <cellStyle name="20% - Акцент4 5 6" xfId="1015"/>
    <cellStyle name="20% - Акцент4 5 7" xfId="1016"/>
    <cellStyle name="20% - Акцент4 5 8" xfId="1017"/>
    <cellStyle name="20% - Акцент4 5 9" xfId="1018"/>
    <cellStyle name="20% - Акцент4 5_46EE.2011(v1.0)" xfId="1019"/>
    <cellStyle name="20% - Акцент4 6" xfId="1020"/>
    <cellStyle name="20% - Акцент4 6 10" xfId="1021"/>
    <cellStyle name="20% - Акцент4 6 11" xfId="1022"/>
    <cellStyle name="20% - Акцент4 6 12" xfId="1023"/>
    <cellStyle name="20% - Акцент4 6 13" xfId="1024"/>
    <cellStyle name="20% - Акцент4 6 14" xfId="1025"/>
    <cellStyle name="20% - Акцент4 6 15" xfId="1026"/>
    <cellStyle name="20% - Акцент4 6 16" xfId="1027"/>
    <cellStyle name="20% - Акцент4 6 2" xfId="1028"/>
    <cellStyle name="20% - Акцент4 6 3" xfId="1029"/>
    <cellStyle name="20% - Акцент4 6 4" xfId="1030"/>
    <cellStyle name="20% - Акцент4 6 5" xfId="1031"/>
    <cellStyle name="20% - Акцент4 6 6" xfId="1032"/>
    <cellStyle name="20% - Акцент4 6 7" xfId="1033"/>
    <cellStyle name="20% - Акцент4 6 8" xfId="1034"/>
    <cellStyle name="20% - Акцент4 6 9" xfId="1035"/>
    <cellStyle name="20% - Акцент4 6_46EE.2011(v1.0)" xfId="1036"/>
    <cellStyle name="20% - Акцент4 7" xfId="1037"/>
    <cellStyle name="20% - Акцент4 7 10" xfId="1038"/>
    <cellStyle name="20% - Акцент4 7 11" xfId="1039"/>
    <cellStyle name="20% - Акцент4 7 12" xfId="1040"/>
    <cellStyle name="20% - Акцент4 7 13" xfId="1041"/>
    <cellStyle name="20% - Акцент4 7 14" xfId="1042"/>
    <cellStyle name="20% - Акцент4 7 15" xfId="1043"/>
    <cellStyle name="20% - Акцент4 7 2" xfId="1044"/>
    <cellStyle name="20% - Акцент4 7 3" xfId="1045"/>
    <cellStyle name="20% - Акцент4 7 4" xfId="1046"/>
    <cellStyle name="20% - Акцент4 7 5" xfId="1047"/>
    <cellStyle name="20% - Акцент4 7 6" xfId="1048"/>
    <cellStyle name="20% - Акцент4 7 7" xfId="1049"/>
    <cellStyle name="20% - Акцент4 7 8" xfId="1050"/>
    <cellStyle name="20% - Акцент4 7 9" xfId="1051"/>
    <cellStyle name="20% - Акцент4 7_46EE.2011(v1.0)" xfId="1052"/>
    <cellStyle name="20% - Акцент4 8" xfId="1053"/>
    <cellStyle name="20% - Акцент4 8 10" xfId="1054"/>
    <cellStyle name="20% - Акцент4 8 11" xfId="1055"/>
    <cellStyle name="20% - Акцент4 8 12" xfId="1056"/>
    <cellStyle name="20% - Акцент4 8 13" xfId="1057"/>
    <cellStyle name="20% - Акцент4 8 14" xfId="1058"/>
    <cellStyle name="20% - Акцент4 8 15" xfId="1059"/>
    <cellStyle name="20% - Акцент4 8 2" xfId="1060"/>
    <cellStyle name="20% - Акцент4 8 3" xfId="1061"/>
    <cellStyle name="20% - Акцент4 8 4" xfId="1062"/>
    <cellStyle name="20% - Акцент4 8 5" xfId="1063"/>
    <cellStyle name="20% - Акцент4 8 6" xfId="1064"/>
    <cellStyle name="20% - Акцент4 8 7" xfId="1065"/>
    <cellStyle name="20% - Акцент4 8 8" xfId="1066"/>
    <cellStyle name="20% - Акцент4 8 9" xfId="1067"/>
    <cellStyle name="20% - Акцент4 8_46EE.2011(v1.0)" xfId="1068"/>
    <cellStyle name="20% - Акцент4 9" xfId="1069"/>
    <cellStyle name="20% - Акцент4 9 10" xfId="1070"/>
    <cellStyle name="20% - Акцент4 9 11" xfId="1071"/>
    <cellStyle name="20% - Акцент4 9 12" xfId="1072"/>
    <cellStyle name="20% - Акцент4 9 13" xfId="1073"/>
    <cellStyle name="20% - Акцент4 9 14" xfId="1074"/>
    <cellStyle name="20% - Акцент4 9 2" xfId="1075"/>
    <cellStyle name="20% - Акцент4 9 3" xfId="1076"/>
    <cellStyle name="20% - Акцент4 9 4" xfId="1077"/>
    <cellStyle name="20% - Акцент4 9 5" xfId="1078"/>
    <cellStyle name="20% - Акцент4 9 6" xfId="1079"/>
    <cellStyle name="20% - Акцент4 9 7" xfId="1080"/>
    <cellStyle name="20% - Акцент4 9 8" xfId="1081"/>
    <cellStyle name="20% - Акцент4 9 9" xfId="1082"/>
    <cellStyle name="20% - Акцент4 9_46EE.2011(v1.0)" xfId="1083"/>
    <cellStyle name="20% - Акцент5 10" xfId="1084"/>
    <cellStyle name="20% - Акцент5 10 10" xfId="1085"/>
    <cellStyle name="20% - Акцент5 10 11" xfId="1086"/>
    <cellStyle name="20% - Акцент5 10 12" xfId="1087"/>
    <cellStyle name="20% - Акцент5 10 13" xfId="1088"/>
    <cellStyle name="20% - Акцент5 10 14" xfId="1089"/>
    <cellStyle name="20% - Акцент5 10 2" xfId="1090"/>
    <cellStyle name="20% - Акцент5 10 3" xfId="1091"/>
    <cellStyle name="20% - Акцент5 10 4" xfId="1092"/>
    <cellStyle name="20% - Акцент5 10 5" xfId="1093"/>
    <cellStyle name="20% - Акцент5 10 6" xfId="1094"/>
    <cellStyle name="20% - Акцент5 10 7" xfId="1095"/>
    <cellStyle name="20% - Акцент5 10 8" xfId="1096"/>
    <cellStyle name="20% - Акцент5 10 9" xfId="1097"/>
    <cellStyle name="20% - Акцент5 11" xfId="1098"/>
    <cellStyle name="20% - Акцент5 11 10" xfId="1099"/>
    <cellStyle name="20% - Акцент5 11 11" xfId="1100"/>
    <cellStyle name="20% - Акцент5 11 12" xfId="1101"/>
    <cellStyle name="20% - Акцент5 11 13" xfId="1102"/>
    <cellStyle name="20% - Акцент5 11 14" xfId="1103"/>
    <cellStyle name="20% - Акцент5 11 2" xfId="1104"/>
    <cellStyle name="20% - Акцент5 11 3" xfId="1105"/>
    <cellStyle name="20% - Акцент5 11 4" xfId="1106"/>
    <cellStyle name="20% - Акцент5 11 5" xfId="1107"/>
    <cellStyle name="20% - Акцент5 11 6" xfId="1108"/>
    <cellStyle name="20% - Акцент5 11 7" xfId="1109"/>
    <cellStyle name="20% - Акцент5 11 8" xfId="1110"/>
    <cellStyle name="20% - Акцент5 11 9" xfId="1111"/>
    <cellStyle name="20% - Акцент5 12" xfId="1112"/>
    <cellStyle name="20% - Акцент5 12 10" xfId="1113"/>
    <cellStyle name="20% - Акцент5 12 11" xfId="1114"/>
    <cellStyle name="20% - Акцент5 12 12" xfId="1115"/>
    <cellStyle name="20% - Акцент5 12 13" xfId="1116"/>
    <cellStyle name="20% - Акцент5 12 14" xfId="1117"/>
    <cellStyle name="20% - Акцент5 12 2" xfId="1118"/>
    <cellStyle name="20% - Акцент5 12 3" xfId="1119"/>
    <cellStyle name="20% - Акцент5 12 4" xfId="1120"/>
    <cellStyle name="20% - Акцент5 12 5" xfId="1121"/>
    <cellStyle name="20% - Акцент5 12 6" xfId="1122"/>
    <cellStyle name="20% - Акцент5 12 7" xfId="1123"/>
    <cellStyle name="20% - Акцент5 12 8" xfId="1124"/>
    <cellStyle name="20% - Акцент5 12 9" xfId="1125"/>
    <cellStyle name="20% - Акцент5 13" xfId="1126"/>
    <cellStyle name="20% - Акцент5 13 10" xfId="1127"/>
    <cellStyle name="20% - Акцент5 13 11" xfId="1128"/>
    <cellStyle name="20% - Акцент5 13 12" xfId="1129"/>
    <cellStyle name="20% - Акцент5 13 13" xfId="1130"/>
    <cellStyle name="20% - Акцент5 13 14" xfId="1131"/>
    <cellStyle name="20% - Акцент5 13 2" xfId="1132"/>
    <cellStyle name="20% - Акцент5 13 3" xfId="1133"/>
    <cellStyle name="20% - Акцент5 13 4" xfId="1134"/>
    <cellStyle name="20% - Акцент5 13 5" xfId="1135"/>
    <cellStyle name="20% - Акцент5 13 6" xfId="1136"/>
    <cellStyle name="20% - Акцент5 13 7" xfId="1137"/>
    <cellStyle name="20% - Акцент5 13 8" xfId="1138"/>
    <cellStyle name="20% - Акцент5 13 9" xfId="1139"/>
    <cellStyle name="20% - Акцент5 14" xfId="1140"/>
    <cellStyle name="20% - Акцент5 15" xfId="1141"/>
    <cellStyle name="20% - Акцент5 16" xfId="1142"/>
    <cellStyle name="20% - Акцент5 17" xfId="1143"/>
    <cellStyle name="20% - Акцент5 18" xfId="1144"/>
    <cellStyle name="20% - Акцент5 19" xfId="1145"/>
    <cellStyle name="20% - Акцент5 2" xfId="1146"/>
    <cellStyle name="20% - Акцент5 2 10" xfId="1147"/>
    <cellStyle name="20% - Акцент5 2 11" xfId="1148"/>
    <cellStyle name="20% - Акцент5 2 12" xfId="1149"/>
    <cellStyle name="20% - Акцент5 2 13" xfId="1150"/>
    <cellStyle name="20% - Акцент5 2 14" xfId="1151"/>
    <cellStyle name="20% - Акцент5 2 15" xfId="1152"/>
    <cellStyle name="20% - Акцент5 2 2" xfId="1153"/>
    <cellStyle name="20% - Акцент5 2 3" xfId="1154"/>
    <cellStyle name="20% - Акцент5 2 4" xfId="1155"/>
    <cellStyle name="20% - Акцент5 2 5" xfId="1156"/>
    <cellStyle name="20% - Акцент5 2 6" xfId="1157"/>
    <cellStyle name="20% - Акцент5 2 7" xfId="1158"/>
    <cellStyle name="20% - Акцент5 2 8" xfId="1159"/>
    <cellStyle name="20% - Акцент5 2 9" xfId="1160"/>
    <cellStyle name="20% - Акцент5 2_46EE.2011(v1.0)" xfId="1161"/>
    <cellStyle name="20% - Акцент5 20" xfId="1162"/>
    <cellStyle name="20% - Акцент5 21" xfId="1163"/>
    <cellStyle name="20% - Акцент5 22" xfId="1164"/>
    <cellStyle name="20% - Акцент5 23" xfId="1165"/>
    <cellStyle name="20% - Акцент5 24" xfId="1166"/>
    <cellStyle name="20% - Акцент5 25" xfId="1167"/>
    <cellStyle name="20% - Акцент5 26" xfId="1168"/>
    <cellStyle name="20% - Акцент5 27" xfId="1169"/>
    <cellStyle name="20% - Акцент5 28" xfId="1170"/>
    <cellStyle name="20% - Акцент5 29" xfId="1171"/>
    <cellStyle name="20% - Акцент5 3" xfId="1172"/>
    <cellStyle name="20% - Акцент5 3 10" xfId="1173"/>
    <cellStyle name="20% - Акцент5 3 11" xfId="1174"/>
    <cellStyle name="20% - Акцент5 3 12" xfId="1175"/>
    <cellStyle name="20% - Акцент5 3 13" xfId="1176"/>
    <cellStyle name="20% - Акцент5 3 14" xfId="1177"/>
    <cellStyle name="20% - Акцент5 3 15" xfId="1178"/>
    <cellStyle name="20% - Акцент5 3 2" xfId="1179"/>
    <cellStyle name="20% - Акцент5 3 3" xfId="1180"/>
    <cellStyle name="20% - Акцент5 3 4" xfId="1181"/>
    <cellStyle name="20% - Акцент5 3 5" xfId="1182"/>
    <cellStyle name="20% - Акцент5 3 6" xfId="1183"/>
    <cellStyle name="20% - Акцент5 3 7" xfId="1184"/>
    <cellStyle name="20% - Акцент5 3 8" xfId="1185"/>
    <cellStyle name="20% - Акцент5 3 9" xfId="1186"/>
    <cellStyle name="20% - Акцент5 3_46EE.2011(v1.0)" xfId="1187"/>
    <cellStyle name="20% - Акцент5 30" xfId="1188"/>
    <cellStyle name="20% - Акцент5 31" xfId="1189"/>
    <cellStyle name="20% - Акцент5 32" xfId="1190"/>
    <cellStyle name="20% - Акцент5 33" xfId="1191"/>
    <cellStyle name="20% - Акцент5 4" xfId="1192"/>
    <cellStyle name="20% - Акцент5 4 10" xfId="1193"/>
    <cellStyle name="20% - Акцент5 4 11" xfId="1194"/>
    <cellStyle name="20% - Акцент5 4 12" xfId="1195"/>
    <cellStyle name="20% - Акцент5 4 13" xfId="1196"/>
    <cellStyle name="20% - Акцент5 4 14" xfId="1197"/>
    <cellStyle name="20% - Акцент5 4 15" xfId="1198"/>
    <cellStyle name="20% - Акцент5 4 2" xfId="1199"/>
    <cellStyle name="20% - Акцент5 4 3" xfId="1200"/>
    <cellStyle name="20% - Акцент5 4 4" xfId="1201"/>
    <cellStyle name="20% - Акцент5 4 5" xfId="1202"/>
    <cellStyle name="20% - Акцент5 4 6" xfId="1203"/>
    <cellStyle name="20% - Акцент5 4 7" xfId="1204"/>
    <cellStyle name="20% - Акцент5 4 8" xfId="1205"/>
    <cellStyle name="20% - Акцент5 4 9" xfId="1206"/>
    <cellStyle name="20% - Акцент5 4_46EE.2011(v1.0)" xfId="1207"/>
    <cellStyle name="20% - Акцент5 5" xfId="1208"/>
    <cellStyle name="20% - Акцент5 5 10" xfId="1209"/>
    <cellStyle name="20% - Акцент5 5 11" xfId="1210"/>
    <cellStyle name="20% - Акцент5 5 12" xfId="1211"/>
    <cellStyle name="20% - Акцент5 5 13" xfId="1212"/>
    <cellStyle name="20% - Акцент5 5 14" xfId="1213"/>
    <cellStyle name="20% - Акцент5 5 15" xfId="1214"/>
    <cellStyle name="20% - Акцент5 5 2" xfId="1215"/>
    <cellStyle name="20% - Акцент5 5 3" xfId="1216"/>
    <cellStyle name="20% - Акцент5 5 4" xfId="1217"/>
    <cellStyle name="20% - Акцент5 5 5" xfId="1218"/>
    <cellStyle name="20% - Акцент5 5 6" xfId="1219"/>
    <cellStyle name="20% - Акцент5 5 7" xfId="1220"/>
    <cellStyle name="20% - Акцент5 5 8" xfId="1221"/>
    <cellStyle name="20% - Акцент5 5 9" xfId="1222"/>
    <cellStyle name="20% - Акцент5 5_46EE.2011(v1.0)" xfId="1223"/>
    <cellStyle name="20% - Акцент5 6" xfId="1224"/>
    <cellStyle name="20% - Акцент5 6 10" xfId="1225"/>
    <cellStyle name="20% - Акцент5 6 11" xfId="1226"/>
    <cellStyle name="20% - Акцент5 6 12" xfId="1227"/>
    <cellStyle name="20% - Акцент5 6 13" xfId="1228"/>
    <cellStyle name="20% - Акцент5 6 14" xfId="1229"/>
    <cellStyle name="20% - Акцент5 6 15" xfId="1230"/>
    <cellStyle name="20% - Акцент5 6 2" xfId="1231"/>
    <cellStyle name="20% - Акцент5 6 3" xfId="1232"/>
    <cellStyle name="20% - Акцент5 6 4" xfId="1233"/>
    <cellStyle name="20% - Акцент5 6 5" xfId="1234"/>
    <cellStyle name="20% - Акцент5 6 6" xfId="1235"/>
    <cellStyle name="20% - Акцент5 6 7" xfId="1236"/>
    <cellStyle name="20% - Акцент5 6 8" xfId="1237"/>
    <cellStyle name="20% - Акцент5 6 9" xfId="1238"/>
    <cellStyle name="20% - Акцент5 6_46EE.2011(v1.0)" xfId="1239"/>
    <cellStyle name="20% - Акцент5 7" xfId="1240"/>
    <cellStyle name="20% - Акцент5 7 10" xfId="1241"/>
    <cellStyle name="20% - Акцент5 7 11" xfId="1242"/>
    <cellStyle name="20% - Акцент5 7 12" xfId="1243"/>
    <cellStyle name="20% - Акцент5 7 13" xfId="1244"/>
    <cellStyle name="20% - Акцент5 7 14" xfId="1245"/>
    <cellStyle name="20% - Акцент5 7 15" xfId="1246"/>
    <cellStyle name="20% - Акцент5 7 2" xfId="1247"/>
    <cellStyle name="20% - Акцент5 7 3" xfId="1248"/>
    <cellStyle name="20% - Акцент5 7 4" xfId="1249"/>
    <cellStyle name="20% - Акцент5 7 5" xfId="1250"/>
    <cellStyle name="20% - Акцент5 7 6" xfId="1251"/>
    <cellStyle name="20% - Акцент5 7 7" xfId="1252"/>
    <cellStyle name="20% - Акцент5 7 8" xfId="1253"/>
    <cellStyle name="20% - Акцент5 7 9" xfId="1254"/>
    <cellStyle name="20% - Акцент5 7_46EE.2011(v1.0)" xfId="1255"/>
    <cellStyle name="20% - Акцент5 8" xfId="1256"/>
    <cellStyle name="20% - Акцент5 8 10" xfId="1257"/>
    <cellStyle name="20% - Акцент5 8 11" xfId="1258"/>
    <cellStyle name="20% - Акцент5 8 12" xfId="1259"/>
    <cellStyle name="20% - Акцент5 8 13" xfId="1260"/>
    <cellStyle name="20% - Акцент5 8 14" xfId="1261"/>
    <cellStyle name="20% - Акцент5 8 15" xfId="1262"/>
    <cellStyle name="20% - Акцент5 8 2" xfId="1263"/>
    <cellStyle name="20% - Акцент5 8 3" xfId="1264"/>
    <cellStyle name="20% - Акцент5 8 4" xfId="1265"/>
    <cellStyle name="20% - Акцент5 8 5" xfId="1266"/>
    <cellStyle name="20% - Акцент5 8 6" xfId="1267"/>
    <cellStyle name="20% - Акцент5 8 7" xfId="1268"/>
    <cellStyle name="20% - Акцент5 8 8" xfId="1269"/>
    <cellStyle name="20% - Акцент5 8 9" xfId="1270"/>
    <cellStyle name="20% - Акцент5 8_46EE.2011(v1.0)" xfId="1271"/>
    <cellStyle name="20% - Акцент5 9" xfId="1272"/>
    <cellStyle name="20% - Акцент5 9 10" xfId="1273"/>
    <cellStyle name="20% - Акцент5 9 11" xfId="1274"/>
    <cellStyle name="20% - Акцент5 9 12" xfId="1275"/>
    <cellStyle name="20% - Акцент5 9 13" xfId="1276"/>
    <cellStyle name="20% - Акцент5 9 14" xfId="1277"/>
    <cellStyle name="20% - Акцент5 9 2" xfId="1278"/>
    <cellStyle name="20% - Акцент5 9 3" xfId="1279"/>
    <cellStyle name="20% - Акцент5 9 4" xfId="1280"/>
    <cellStyle name="20% - Акцент5 9 5" xfId="1281"/>
    <cellStyle name="20% - Акцент5 9 6" xfId="1282"/>
    <cellStyle name="20% - Акцент5 9 7" xfId="1283"/>
    <cellStyle name="20% - Акцент5 9 8" xfId="1284"/>
    <cellStyle name="20% - Акцент5 9 9" xfId="1285"/>
    <cellStyle name="20% - Акцент5 9_46EE.2011(v1.0)" xfId="1286"/>
    <cellStyle name="20% - Акцент6 10" xfId="1287"/>
    <cellStyle name="20% - Акцент6 10 10" xfId="1288"/>
    <cellStyle name="20% - Акцент6 10 11" xfId="1289"/>
    <cellStyle name="20% - Акцент6 10 12" xfId="1290"/>
    <cellStyle name="20% - Акцент6 10 13" xfId="1291"/>
    <cellStyle name="20% - Акцент6 10 14" xfId="1292"/>
    <cellStyle name="20% - Акцент6 10 2" xfId="1293"/>
    <cellStyle name="20% - Акцент6 10 3" xfId="1294"/>
    <cellStyle name="20% - Акцент6 10 4" xfId="1295"/>
    <cellStyle name="20% - Акцент6 10 5" xfId="1296"/>
    <cellStyle name="20% - Акцент6 10 6" xfId="1297"/>
    <cellStyle name="20% - Акцент6 10 7" xfId="1298"/>
    <cellStyle name="20% - Акцент6 10 8" xfId="1299"/>
    <cellStyle name="20% - Акцент6 10 9" xfId="1300"/>
    <cellStyle name="20% - Акцент6 11" xfId="1301"/>
    <cellStyle name="20% - Акцент6 11 10" xfId="1302"/>
    <cellStyle name="20% - Акцент6 11 11" xfId="1303"/>
    <cellStyle name="20% - Акцент6 11 12" xfId="1304"/>
    <cellStyle name="20% - Акцент6 11 13" xfId="1305"/>
    <cellStyle name="20% - Акцент6 11 14" xfId="1306"/>
    <cellStyle name="20% - Акцент6 11 2" xfId="1307"/>
    <cellStyle name="20% - Акцент6 11 3" xfId="1308"/>
    <cellStyle name="20% - Акцент6 11 4" xfId="1309"/>
    <cellStyle name="20% - Акцент6 11 5" xfId="1310"/>
    <cellStyle name="20% - Акцент6 11 6" xfId="1311"/>
    <cellStyle name="20% - Акцент6 11 7" xfId="1312"/>
    <cellStyle name="20% - Акцент6 11 8" xfId="1313"/>
    <cellStyle name="20% - Акцент6 11 9" xfId="1314"/>
    <cellStyle name="20% - Акцент6 12" xfId="1315"/>
    <cellStyle name="20% - Акцент6 12 10" xfId="1316"/>
    <cellStyle name="20% - Акцент6 12 11" xfId="1317"/>
    <cellStyle name="20% - Акцент6 12 12" xfId="1318"/>
    <cellStyle name="20% - Акцент6 12 13" xfId="1319"/>
    <cellStyle name="20% - Акцент6 12 14" xfId="1320"/>
    <cellStyle name="20% - Акцент6 12 2" xfId="1321"/>
    <cellStyle name="20% - Акцент6 12 3" xfId="1322"/>
    <cellStyle name="20% - Акцент6 12 4" xfId="1323"/>
    <cellStyle name="20% - Акцент6 12 5" xfId="1324"/>
    <cellStyle name="20% - Акцент6 12 6" xfId="1325"/>
    <cellStyle name="20% - Акцент6 12 7" xfId="1326"/>
    <cellStyle name="20% - Акцент6 12 8" xfId="1327"/>
    <cellStyle name="20% - Акцент6 12 9" xfId="1328"/>
    <cellStyle name="20% - Акцент6 13" xfId="1329"/>
    <cellStyle name="20% - Акцент6 13 10" xfId="1330"/>
    <cellStyle name="20% - Акцент6 13 11" xfId="1331"/>
    <cellStyle name="20% - Акцент6 13 12" xfId="1332"/>
    <cellStyle name="20% - Акцент6 13 13" xfId="1333"/>
    <cellStyle name="20% - Акцент6 13 14" xfId="1334"/>
    <cellStyle name="20% - Акцент6 13 2" xfId="1335"/>
    <cellStyle name="20% - Акцент6 13 3" xfId="1336"/>
    <cellStyle name="20% - Акцент6 13 4" xfId="1337"/>
    <cellStyle name="20% - Акцент6 13 5" xfId="1338"/>
    <cellStyle name="20% - Акцент6 13 6" xfId="1339"/>
    <cellStyle name="20% - Акцент6 13 7" xfId="1340"/>
    <cellStyle name="20% - Акцент6 13 8" xfId="1341"/>
    <cellStyle name="20% - Акцент6 13 9" xfId="1342"/>
    <cellStyle name="20% - Акцент6 14" xfId="1343"/>
    <cellStyle name="20% - Акцент6 15" xfId="1344"/>
    <cellStyle name="20% - Акцент6 16" xfId="1345"/>
    <cellStyle name="20% - Акцент6 17" xfId="1346"/>
    <cellStyle name="20% - Акцент6 18" xfId="1347"/>
    <cellStyle name="20% - Акцент6 19" xfId="1348"/>
    <cellStyle name="20% - Акцент6 2" xfId="1349"/>
    <cellStyle name="20% - Акцент6 2 10" xfId="1350"/>
    <cellStyle name="20% - Акцент6 2 11" xfId="1351"/>
    <cellStyle name="20% - Акцент6 2 12" xfId="1352"/>
    <cellStyle name="20% - Акцент6 2 13" xfId="1353"/>
    <cellStyle name="20% - Акцент6 2 14" xfId="1354"/>
    <cellStyle name="20% - Акцент6 2 15" xfId="1355"/>
    <cellStyle name="20% - Акцент6 2 2" xfId="1356"/>
    <cellStyle name="20% - Акцент6 2 3" xfId="1357"/>
    <cellStyle name="20% - Акцент6 2 4" xfId="1358"/>
    <cellStyle name="20% - Акцент6 2 5" xfId="1359"/>
    <cellStyle name="20% - Акцент6 2 6" xfId="1360"/>
    <cellStyle name="20% - Акцент6 2 7" xfId="1361"/>
    <cellStyle name="20% - Акцент6 2 8" xfId="1362"/>
    <cellStyle name="20% - Акцент6 2 9" xfId="1363"/>
    <cellStyle name="20% - Акцент6 2_46EE.2011(v1.0)" xfId="1364"/>
    <cellStyle name="20% - Акцент6 20" xfId="1365"/>
    <cellStyle name="20% - Акцент6 21" xfId="1366"/>
    <cellStyle name="20% - Акцент6 22" xfId="1367"/>
    <cellStyle name="20% - Акцент6 23" xfId="1368"/>
    <cellStyle name="20% - Акцент6 24" xfId="1369"/>
    <cellStyle name="20% - Акцент6 25" xfId="1370"/>
    <cellStyle name="20% - Акцент6 26" xfId="1371"/>
    <cellStyle name="20% - Акцент6 27" xfId="1372"/>
    <cellStyle name="20% - Акцент6 28" xfId="1373"/>
    <cellStyle name="20% - Акцент6 29" xfId="1374"/>
    <cellStyle name="20% - Акцент6 3" xfId="1375"/>
    <cellStyle name="20% - Акцент6 3 10" xfId="1376"/>
    <cellStyle name="20% - Акцент6 3 11" xfId="1377"/>
    <cellStyle name="20% - Акцент6 3 12" xfId="1378"/>
    <cellStyle name="20% - Акцент6 3 13" xfId="1379"/>
    <cellStyle name="20% - Акцент6 3 14" xfId="1380"/>
    <cellStyle name="20% - Акцент6 3 15" xfId="1381"/>
    <cellStyle name="20% - Акцент6 3 2" xfId="1382"/>
    <cellStyle name="20% - Акцент6 3 3" xfId="1383"/>
    <cellStyle name="20% - Акцент6 3 4" xfId="1384"/>
    <cellStyle name="20% - Акцент6 3 5" xfId="1385"/>
    <cellStyle name="20% - Акцент6 3 6" xfId="1386"/>
    <cellStyle name="20% - Акцент6 3 7" xfId="1387"/>
    <cellStyle name="20% - Акцент6 3 8" xfId="1388"/>
    <cellStyle name="20% - Акцент6 3 9" xfId="1389"/>
    <cellStyle name="20% - Акцент6 3_46EE.2011(v1.0)" xfId="1390"/>
    <cellStyle name="20% - Акцент6 30" xfId="1391"/>
    <cellStyle name="20% - Акцент6 31" xfId="1392"/>
    <cellStyle name="20% - Акцент6 32" xfId="1393"/>
    <cellStyle name="20% - Акцент6 33" xfId="1394"/>
    <cellStyle name="20% - Акцент6 4" xfId="1395"/>
    <cellStyle name="20% - Акцент6 4 10" xfId="1396"/>
    <cellStyle name="20% - Акцент6 4 11" xfId="1397"/>
    <cellStyle name="20% - Акцент6 4 12" xfId="1398"/>
    <cellStyle name="20% - Акцент6 4 13" xfId="1399"/>
    <cellStyle name="20% - Акцент6 4 14" xfId="1400"/>
    <cellStyle name="20% - Акцент6 4 15" xfId="1401"/>
    <cellStyle name="20% - Акцент6 4 2" xfId="1402"/>
    <cellStyle name="20% - Акцент6 4 3" xfId="1403"/>
    <cellStyle name="20% - Акцент6 4 4" xfId="1404"/>
    <cellStyle name="20% - Акцент6 4 5" xfId="1405"/>
    <cellStyle name="20% - Акцент6 4 6" xfId="1406"/>
    <cellStyle name="20% - Акцент6 4 7" xfId="1407"/>
    <cellStyle name="20% - Акцент6 4 8" xfId="1408"/>
    <cellStyle name="20% - Акцент6 4 9" xfId="1409"/>
    <cellStyle name="20% - Акцент6 4_46EE.2011(v1.0)" xfId="1410"/>
    <cellStyle name="20% - Акцент6 5" xfId="1411"/>
    <cellStyle name="20% - Акцент6 5 10" xfId="1412"/>
    <cellStyle name="20% - Акцент6 5 11" xfId="1413"/>
    <cellStyle name="20% - Акцент6 5 12" xfId="1414"/>
    <cellStyle name="20% - Акцент6 5 13" xfId="1415"/>
    <cellStyle name="20% - Акцент6 5 14" xfId="1416"/>
    <cellStyle name="20% - Акцент6 5 15" xfId="1417"/>
    <cellStyle name="20% - Акцент6 5 2" xfId="1418"/>
    <cellStyle name="20% - Акцент6 5 3" xfId="1419"/>
    <cellStyle name="20% - Акцент6 5 4" xfId="1420"/>
    <cellStyle name="20% - Акцент6 5 5" xfId="1421"/>
    <cellStyle name="20% - Акцент6 5 6" xfId="1422"/>
    <cellStyle name="20% - Акцент6 5 7" xfId="1423"/>
    <cellStyle name="20% - Акцент6 5 8" xfId="1424"/>
    <cellStyle name="20% - Акцент6 5 9" xfId="1425"/>
    <cellStyle name="20% - Акцент6 5_46EE.2011(v1.0)" xfId="1426"/>
    <cellStyle name="20% - Акцент6 6" xfId="1427"/>
    <cellStyle name="20% - Акцент6 6 10" xfId="1428"/>
    <cellStyle name="20% - Акцент6 6 11" xfId="1429"/>
    <cellStyle name="20% - Акцент6 6 12" xfId="1430"/>
    <cellStyle name="20% - Акцент6 6 13" xfId="1431"/>
    <cellStyle name="20% - Акцент6 6 14" xfId="1432"/>
    <cellStyle name="20% - Акцент6 6 15" xfId="1433"/>
    <cellStyle name="20% - Акцент6 6 2" xfId="1434"/>
    <cellStyle name="20% - Акцент6 6 3" xfId="1435"/>
    <cellStyle name="20% - Акцент6 6 4" xfId="1436"/>
    <cellStyle name="20% - Акцент6 6 5" xfId="1437"/>
    <cellStyle name="20% - Акцент6 6 6" xfId="1438"/>
    <cellStyle name="20% - Акцент6 6 7" xfId="1439"/>
    <cellStyle name="20% - Акцент6 6 8" xfId="1440"/>
    <cellStyle name="20% - Акцент6 6 9" xfId="1441"/>
    <cellStyle name="20% - Акцент6 6_46EE.2011(v1.0)" xfId="1442"/>
    <cellStyle name="20% - Акцент6 7" xfId="1443"/>
    <cellStyle name="20% - Акцент6 7 10" xfId="1444"/>
    <cellStyle name="20% - Акцент6 7 11" xfId="1445"/>
    <cellStyle name="20% - Акцент6 7 12" xfId="1446"/>
    <cellStyle name="20% - Акцент6 7 13" xfId="1447"/>
    <cellStyle name="20% - Акцент6 7 14" xfId="1448"/>
    <cellStyle name="20% - Акцент6 7 15" xfId="1449"/>
    <cellStyle name="20% - Акцент6 7 2" xfId="1450"/>
    <cellStyle name="20% - Акцент6 7 3" xfId="1451"/>
    <cellStyle name="20% - Акцент6 7 4" xfId="1452"/>
    <cellStyle name="20% - Акцент6 7 5" xfId="1453"/>
    <cellStyle name="20% - Акцент6 7 6" xfId="1454"/>
    <cellStyle name="20% - Акцент6 7 7" xfId="1455"/>
    <cellStyle name="20% - Акцент6 7 8" xfId="1456"/>
    <cellStyle name="20% - Акцент6 7 9" xfId="1457"/>
    <cellStyle name="20% - Акцент6 7_46EE.2011(v1.0)" xfId="1458"/>
    <cellStyle name="20% - Акцент6 8" xfId="1459"/>
    <cellStyle name="20% - Акцент6 8 10" xfId="1460"/>
    <cellStyle name="20% - Акцент6 8 11" xfId="1461"/>
    <cellStyle name="20% - Акцент6 8 12" xfId="1462"/>
    <cellStyle name="20% - Акцент6 8 13" xfId="1463"/>
    <cellStyle name="20% - Акцент6 8 14" xfId="1464"/>
    <cellStyle name="20% - Акцент6 8 15" xfId="1465"/>
    <cellStyle name="20% - Акцент6 8 2" xfId="1466"/>
    <cellStyle name="20% - Акцент6 8 3" xfId="1467"/>
    <cellStyle name="20% - Акцент6 8 4" xfId="1468"/>
    <cellStyle name="20% - Акцент6 8 5" xfId="1469"/>
    <cellStyle name="20% - Акцент6 8 6" xfId="1470"/>
    <cellStyle name="20% - Акцент6 8 7" xfId="1471"/>
    <cellStyle name="20% - Акцент6 8 8" xfId="1472"/>
    <cellStyle name="20% - Акцент6 8 9" xfId="1473"/>
    <cellStyle name="20% - Акцент6 8_46EE.2011(v1.0)" xfId="1474"/>
    <cellStyle name="20% - Акцент6 9" xfId="1475"/>
    <cellStyle name="20% - Акцент6 9 10" xfId="1476"/>
    <cellStyle name="20% - Акцент6 9 11" xfId="1477"/>
    <cellStyle name="20% - Акцент6 9 12" xfId="1478"/>
    <cellStyle name="20% - Акцент6 9 13" xfId="1479"/>
    <cellStyle name="20% - Акцент6 9 14" xfId="1480"/>
    <cellStyle name="20% - Акцент6 9 2" xfId="1481"/>
    <cellStyle name="20% - Акцент6 9 3" xfId="1482"/>
    <cellStyle name="20% - Акцент6 9 4" xfId="1483"/>
    <cellStyle name="20% - Акцент6 9 5" xfId="1484"/>
    <cellStyle name="20% - Акцент6 9 6" xfId="1485"/>
    <cellStyle name="20% - Акцент6 9 7" xfId="1486"/>
    <cellStyle name="20% - Акцент6 9 8" xfId="1487"/>
    <cellStyle name="20% - Акцент6 9 9" xfId="1488"/>
    <cellStyle name="20% - Акцент6 9_46EE.2011(v1.0)" xfId="1489"/>
    <cellStyle name="40% - Accent1" xfId="1490"/>
    <cellStyle name="40% - Accent1 2" xfId="1491"/>
    <cellStyle name="40% - Accent1 3" xfId="1492"/>
    <cellStyle name="40% - Accent1_46EE.2011(v1.0)" xfId="1493"/>
    <cellStyle name="40% - Accent2" xfId="1494"/>
    <cellStyle name="40% - Accent2 2" xfId="1495"/>
    <cellStyle name="40% - Accent2 3" xfId="1496"/>
    <cellStyle name="40% - Accent2_46EE.2011(v1.0)" xfId="1497"/>
    <cellStyle name="40% - Accent3" xfId="1498"/>
    <cellStyle name="40% - Accent3 2" xfId="1499"/>
    <cellStyle name="40% - Accent3 3" xfId="1500"/>
    <cellStyle name="40% - Accent3_46EE.2011(v1.0)" xfId="1501"/>
    <cellStyle name="40% - Accent4" xfId="1502"/>
    <cellStyle name="40% - Accent4 2" xfId="1503"/>
    <cellStyle name="40% - Accent4 3" xfId="1504"/>
    <cellStyle name="40% - Accent4_46EE.2011(v1.0)" xfId="1505"/>
    <cellStyle name="40% - Accent5" xfId="1506"/>
    <cellStyle name="40% - Accent5 2" xfId="1507"/>
    <cellStyle name="40% - Accent5 3" xfId="1508"/>
    <cellStyle name="40% - Accent5_46EE.2011(v1.0)" xfId="1509"/>
    <cellStyle name="40% - Accent6" xfId="1510"/>
    <cellStyle name="40% - Accent6 2" xfId="1511"/>
    <cellStyle name="40% - Accent6 3" xfId="1512"/>
    <cellStyle name="40% - Accent6_46EE.2011(v1.0)" xfId="1513"/>
    <cellStyle name="40% - Акцент1 10" xfId="1514"/>
    <cellStyle name="40% - Акцент1 10 10" xfId="1515"/>
    <cellStyle name="40% - Акцент1 10 11" xfId="1516"/>
    <cellStyle name="40% - Акцент1 10 12" xfId="1517"/>
    <cellStyle name="40% - Акцент1 10 13" xfId="1518"/>
    <cellStyle name="40% - Акцент1 10 14" xfId="1519"/>
    <cellStyle name="40% - Акцент1 10 2" xfId="1520"/>
    <cellStyle name="40% - Акцент1 10 3" xfId="1521"/>
    <cellStyle name="40% - Акцент1 10 4" xfId="1522"/>
    <cellStyle name="40% - Акцент1 10 5" xfId="1523"/>
    <cellStyle name="40% - Акцент1 10 6" xfId="1524"/>
    <cellStyle name="40% - Акцент1 10 7" xfId="1525"/>
    <cellStyle name="40% - Акцент1 10 8" xfId="1526"/>
    <cellStyle name="40% - Акцент1 10 9" xfId="1527"/>
    <cellStyle name="40% - Акцент1 11" xfId="1528"/>
    <cellStyle name="40% - Акцент1 11 10" xfId="1529"/>
    <cellStyle name="40% - Акцент1 11 11" xfId="1530"/>
    <cellStyle name="40% - Акцент1 11 12" xfId="1531"/>
    <cellStyle name="40% - Акцент1 11 13" xfId="1532"/>
    <cellStyle name="40% - Акцент1 11 14" xfId="1533"/>
    <cellStyle name="40% - Акцент1 11 2" xfId="1534"/>
    <cellStyle name="40% - Акцент1 11 3" xfId="1535"/>
    <cellStyle name="40% - Акцент1 11 4" xfId="1536"/>
    <cellStyle name="40% - Акцент1 11 5" xfId="1537"/>
    <cellStyle name="40% - Акцент1 11 6" xfId="1538"/>
    <cellStyle name="40% - Акцент1 11 7" xfId="1539"/>
    <cellStyle name="40% - Акцент1 11 8" xfId="1540"/>
    <cellStyle name="40% - Акцент1 11 9" xfId="1541"/>
    <cellStyle name="40% - Акцент1 12" xfId="1542"/>
    <cellStyle name="40% - Акцент1 12 10" xfId="1543"/>
    <cellStyle name="40% - Акцент1 12 11" xfId="1544"/>
    <cellStyle name="40% - Акцент1 12 12" xfId="1545"/>
    <cellStyle name="40% - Акцент1 12 13" xfId="1546"/>
    <cellStyle name="40% - Акцент1 12 14" xfId="1547"/>
    <cellStyle name="40% - Акцент1 12 2" xfId="1548"/>
    <cellStyle name="40% - Акцент1 12 3" xfId="1549"/>
    <cellStyle name="40% - Акцент1 12 4" xfId="1550"/>
    <cellStyle name="40% - Акцент1 12 5" xfId="1551"/>
    <cellStyle name="40% - Акцент1 12 6" xfId="1552"/>
    <cellStyle name="40% - Акцент1 12 7" xfId="1553"/>
    <cellStyle name="40% - Акцент1 12 8" xfId="1554"/>
    <cellStyle name="40% - Акцент1 12 9" xfId="1555"/>
    <cellStyle name="40% - Акцент1 13" xfId="1556"/>
    <cellStyle name="40% - Акцент1 13 10" xfId="1557"/>
    <cellStyle name="40% - Акцент1 13 11" xfId="1558"/>
    <cellStyle name="40% - Акцент1 13 12" xfId="1559"/>
    <cellStyle name="40% - Акцент1 13 13" xfId="1560"/>
    <cellStyle name="40% - Акцент1 13 14" xfId="1561"/>
    <cellStyle name="40% - Акцент1 13 2" xfId="1562"/>
    <cellStyle name="40% - Акцент1 13 3" xfId="1563"/>
    <cellStyle name="40% - Акцент1 13 4" xfId="1564"/>
    <cellStyle name="40% - Акцент1 13 5" xfId="1565"/>
    <cellStyle name="40% - Акцент1 13 6" xfId="1566"/>
    <cellStyle name="40% - Акцент1 13 7" xfId="1567"/>
    <cellStyle name="40% - Акцент1 13 8" xfId="1568"/>
    <cellStyle name="40% - Акцент1 13 9" xfId="1569"/>
    <cellStyle name="40% - Акцент1 14" xfId="1570"/>
    <cellStyle name="40% - Акцент1 15" xfId="1571"/>
    <cellStyle name="40% - Акцент1 16" xfId="1572"/>
    <cellStyle name="40% - Акцент1 17" xfId="1573"/>
    <cellStyle name="40% - Акцент1 18" xfId="1574"/>
    <cellStyle name="40% - Акцент1 19" xfId="1575"/>
    <cellStyle name="40% - Акцент1 2" xfId="1576"/>
    <cellStyle name="40% - Акцент1 2 10" xfId="1577"/>
    <cellStyle name="40% - Акцент1 2 11" xfId="1578"/>
    <cellStyle name="40% - Акцент1 2 12" xfId="1579"/>
    <cellStyle name="40% - Акцент1 2 13" xfId="1580"/>
    <cellStyle name="40% - Акцент1 2 14" xfId="1581"/>
    <cellStyle name="40% - Акцент1 2 15" xfId="1582"/>
    <cellStyle name="40% - Акцент1 2 2" xfId="1583"/>
    <cellStyle name="40% - Акцент1 2 3" xfId="1584"/>
    <cellStyle name="40% - Акцент1 2 4" xfId="1585"/>
    <cellStyle name="40% - Акцент1 2 5" xfId="1586"/>
    <cellStyle name="40% - Акцент1 2 6" xfId="1587"/>
    <cellStyle name="40% - Акцент1 2 7" xfId="1588"/>
    <cellStyle name="40% - Акцент1 2 8" xfId="1589"/>
    <cellStyle name="40% - Акцент1 2 9" xfId="1590"/>
    <cellStyle name="40% - Акцент1 2_46EE.2011(v1.0)" xfId="1591"/>
    <cellStyle name="40% - Акцент1 20" xfId="1592"/>
    <cellStyle name="40% - Акцент1 21" xfId="1593"/>
    <cellStyle name="40% - Акцент1 22" xfId="1594"/>
    <cellStyle name="40% - Акцент1 23" xfId="1595"/>
    <cellStyle name="40% - Акцент1 24" xfId="1596"/>
    <cellStyle name="40% - Акцент1 25" xfId="1597"/>
    <cellStyle name="40% - Акцент1 26" xfId="1598"/>
    <cellStyle name="40% - Акцент1 27" xfId="1599"/>
    <cellStyle name="40% - Акцент1 28" xfId="1600"/>
    <cellStyle name="40% - Акцент1 29" xfId="1601"/>
    <cellStyle name="40% - Акцент1 3" xfId="1602"/>
    <cellStyle name="40% - Акцент1 3 10" xfId="1603"/>
    <cellStyle name="40% - Акцент1 3 11" xfId="1604"/>
    <cellStyle name="40% - Акцент1 3 12" xfId="1605"/>
    <cellStyle name="40% - Акцент1 3 13" xfId="1606"/>
    <cellStyle name="40% - Акцент1 3 14" xfId="1607"/>
    <cellStyle name="40% - Акцент1 3 15" xfId="1608"/>
    <cellStyle name="40% - Акцент1 3 2" xfId="1609"/>
    <cellStyle name="40% - Акцент1 3 3" xfId="1610"/>
    <cellStyle name="40% - Акцент1 3 4" xfId="1611"/>
    <cellStyle name="40% - Акцент1 3 5" xfId="1612"/>
    <cellStyle name="40% - Акцент1 3 6" xfId="1613"/>
    <cellStyle name="40% - Акцент1 3 7" xfId="1614"/>
    <cellStyle name="40% - Акцент1 3 8" xfId="1615"/>
    <cellStyle name="40% - Акцент1 3 9" xfId="1616"/>
    <cellStyle name="40% - Акцент1 3_46EE.2011(v1.0)" xfId="1617"/>
    <cellStyle name="40% - Акцент1 30" xfId="1618"/>
    <cellStyle name="40% - Акцент1 31" xfId="1619"/>
    <cellStyle name="40% - Акцент1 32" xfId="1620"/>
    <cellStyle name="40% - Акцент1 33" xfId="1621"/>
    <cellStyle name="40% - Акцент1 4" xfId="1622"/>
    <cellStyle name="40% - Акцент1 4 10" xfId="1623"/>
    <cellStyle name="40% - Акцент1 4 11" xfId="1624"/>
    <cellStyle name="40% - Акцент1 4 12" xfId="1625"/>
    <cellStyle name="40% - Акцент1 4 13" xfId="1626"/>
    <cellStyle name="40% - Акцент1 4 14" xfId="1627"/>
    <cellStyle name="40% - Акцент1 4 15" xfId="1628"/>
    <cellStyle name="40% - Акцент1 4 2" xfId="1629"/>
    <cellStyle name="40% - Акцент1 4 3" xfId="1630"/>
    <cellStyle name="40% - Акцент1 4 4" xfId="1631"/>
    <cellStyle name="40% - Акцент1 4 5" xfId="1632"/>
    <cellStyle name="40% - Акцент1 4 6" xfId="1633"/>
    <cellStyle name="40% - Акцент1 4 7" xfId="1634"/>
    <cellStyle name="40% - Акцент1 4 8" xfId="1635"/>
    <cellStyle name="40% - Акцент1 4 9" xfId="1636"/>
    <cellStyle name="40% - Акцент1 4_46EE.2011(v1.0)" xfId="1637"/>
    <cellStyle name="40% - Акцент1 5" xfId="1638"/>
    <cellStyle name="40% - Акцент1 5 10" xfId="1639"/>
    <cellStyle name="40% - Акцент1 5 11" xfId="1640"/>
    <cellStyle name="40% - Акцент1 5 12" xfId="1641"/>
    <cellStyle name="40% - Акцент1 5 13" xfId="1642"/>
    <cellStyle name="40% - Акцент1 5 14" xfId="1643"/>
    <cellStyle name="40% - Акцент1 5 15" xfId="1644"/>
    <cellStyle name="40% - Акцент1 5 2" xfId="1645"/>
    <cellStyle name="40% - Акцент1 5 3" xfId="1646"/>
    <cellStyle name="40% - Акцент1 5 4" xfId="1647"/>
    <cellStyle name="40% - Акцент1 5 5" xfId="1648"/>
    <cellStyle name="40% - Акцент1 5 6" xfId="1649"/>
    <cellStyle name="40% - Акцент1 5 7" xfId="1650"/>
    <cellStyle name="40% - Акцент1 5 8" xfId="1651"/>
    <cellStyle name="40% - Акцент1 5 9" xfId="1652"/>
    <cellStyle name="40% - Акцент1 5_46EE.2011(v1.0)" xfId="1653"/>
    <cellStyle name="40% - Акцент1 6" xfId="1654"/>
    <cellStyle name="40% - Акцент1 6 10" xfId="1655"/>
    <cellStyle name="40% - Акцент1 6 11" xfId="1656"/>
    <cellStyle name="40% - Акцент1 6 12" xfId="1657"/>
    <cellStyle name="40% - Акцент1 6 13" xfId="1658"/>
    <cellStyle name="40% - Акцент1 6 14" xfId="1659"/>
    <cellStyle name="40% - Акцент1 6 15" xfId="1660"/>
    <cellStyle name="40% - Акцент1 6 2" xfId="1661"/>
    <cellStyle name="40% - Акцент1 6 3" xfId="1662"/>
    <cellStyle name="40% - Акцент1 6 4" xfId="1663"/>
    <cellStyle name="40% - Акцент1 6 5" xfId="1664"/>
    <cellStyle name="40% - Акцент1 6 6" xfId="1665"/>
    <cellStyle name="40% - Акцент1 6 7" xfId="1666"/>
    <cellStyle name="40% - Акцент1 6 8" xfId="1667"/>
    <cellStyle name="40% - Акцент1 6 9" xfId="1668"/>
    <cellStyle name="40% - Акцент1 6_46EE.2011(v1.0)" xfId="1669"/>
    <cellStyle name="40% - Акцент1 7" xfId="1670"/>
    <cellStyle name="40% - Акцент1 7 10" xfId="1671"/>
    <cellStyle name="40% - Акцент1 7 11" xfId="1672"/>
    <cellStyle name="40% - Акцент1 7 12" xfId="1673"/>
    <cellStyle name="40% - Акцент1 7 13" xfId="1674"/>
    <cellStyle name="40% - Акцент1 7 14" xfId="1675"/>
    <cellStyle name="40% - Акцент1 7 15" xfId="1676"/>
    <cellStyle name="40% - Акцент1 7 2" xfId="1677"/>
    <cellStyle name="40% - Акцент1 7 3" xfId="1678"/>
    <cellStyle name="40% - Акцент1 7 4" xfId="1679"/>
    <cellStyle name="40% - Акцент1 7 5" xfId="1680"/>
    <cellStyle name="40% - Акцент1 7 6" xfId="1681"/>
    <cellStyle name="40% - Акцент1 7 7" xfId="1682"/>
    <cellStyle name="40% - Акцент1 7 8" xfId="1683"/>
    <cellStyle name="40% - Акцент1 7 9" xfId="1684"/>
    <cellStyle name="40% - Акцент1 7_46EE.2011(v1.0)" xfId="1685"/>
    <cellStyle name="40% - Акцент1 8" xfId="1686"/>
    <cellStyle name="40% - Акцент1 8 10" xfId="1687"/>
    <cellStyle name="40% - Акцент1 8 11" xfId="1688"/>
    <cellStyle name="40% - Акцент1 8 12" xfId="1689"/>
    <cellStyle name="40% - Акцент1 8 13" xfId="1690"/>
    <cellStyle name="40% - Акцент1 8 14" xfId="1691"/>
    <cellStyle name="40% - Акцент1 8 15" xfId="1692"/>
    <cellStyle name="40% - Акцент1 8 2" xfId="1693"/>
    <cellStyle name="40% - Акцент1 8 3" xfId="1694"/>
    <cellStyle name="40% - Акцент1 8 4" xfId="1695"/>
    <cellStyle name="40% - Акцент1 8 5" xfId="1696"/>
    <cellStyle name="40% - Акцент1 8 6" xfId="1697"/>
    <cellStyle name="40% - Акцент1 8 7" xfId="1698"/>
    <cellStyle name="40% - Акцент1 8 8" xfId="1699"/>
    <cellStyle name="40% - Акцент1 8 9" xfId="1700"/>
    <cellStyle name="40% - Акцент1 8_46EE.2011(v1.0)" xfId="1701"/>
    <cellStyle name="40% - Акцент1 9" xfId="1702"/>
    <cellStyle name="40% - Акцент1 9 10" xfId="1703"/>
    <cellStyle name="40% - Акцент1 9 11" xfId="1704"/>
    <cellStyle name="40% - Акцент1 9 12" xfId="1705"/>
    <cellStyle name="40% - Акцент1 9 13" xfId="1706"/>
    <cellStyle name="40% - Акцент1 9 14" xfId="1707"/>
    <cellStyle name="40% - Акцент1 9 2" xfId="1708"/>
    <cellStyle name="40% - Акцент1 9 3" xfId="1709"/>
    <cellStyle name="40% - Акцент1 9 4" xfId="1710"/>
    <cellStyle name="40% - Акцент1 9 5" xfId="1711"/>
    <cellStyle name="40% - Акцент1 9 6" xfId="1712"/>
    <cellStyle name="40% - Акцент1 9 7" xfId="1713"/>
    <cellStyle name="40% - Акцент1 9 8" xfId="1714"/>
    <cellStyle name="40% - Акцент1 9 9" xfId="1715"/>
    <cellStyle name="40% - Акцент1 9_46EE.2011(v1.0)" xfId="1716"/>
    <cellStyle name="40% - Акцент2 10" xfId="1717"/>
    <cellStyle name="40% - Акцент2 10 10" xfId="1718"/>
    <cellStyle name="40% - Акцент2 10 11" xfId="1719"/>
    <cellStyle name="40% - Акцент2 10 12" xfId="1720"/>
    <cellStyle name="40% - Акцент2 10 13" xfId="1721"/>
    <cellStyle name="40% - Акцент2 10 14" xfId="1722"/>
    <cellStyle name="40% - Акцент2 10 2" xfId="1723"/>
    <cellStyle name="40% - Акцент2 10 3" xfId="1724"/>
    <cellStyle name="40% - Акцент2 10 4" xfId="1725"/>
    <cellStyle name="40% - Акцент2 10 5" xfId="1726"/>
    <cellStyle name="40% - Акцент2 10 6" xfId="1727"/>
    <cellStyle name="40% - Акцент2 10 7" xfId="1728"/>
    <cellStyle name="40% - Акцент2 10 8" xfId="1729"/>
    <cellStyle name="40% - Акцент2 10 9" xfId="1730"/>
    <cellStyle name="40% - Акцент2 11" xfId="1731"/>
    <cellStyle name="40% - Акцент2 11 10" xfId="1732"/>
    <cellStyle name="40% - Акцент2 11 11" xfId="1733"/>
    <cellStyle name="40% - Акцент2 11 12" xfId="1734"/>
    <cellStyle name="40% - Акцент2 11 13" xfId="1735"/>
    <cellStyle name="40% - Акцент2 11 14" xfId="1736"/>
    <cellStyle name="40% - Акцент2 11 2" xfId="1737"/>
    <cellStyle name="40% - Акцент2 11 3" xfId="1738"/>
    <cellStyle name="40% - Акцент2 11 4" xfId="1739"/>
    <cellStyle name="40% - Акцент2 11 5" xfId="1740"/>
    <cellStyle name="40% - Акцент2 11 6" xfId="1741"/>
    <cellStyle name="40% - Акцент2 11 7" xfId="1742"/>
    <cellStyle name="40% - Акцент2 11 8" xfId="1743"/>
    <cellStyle name="40% - Акцент2 11 9" xfId="1744"/>
    <cellStyle name="40% - Акцент2 12" xfId="1745"/>
    <cellStyle name="40% - Акцент2 12 10" xfId="1746"/>
    <cellStyle name="40% - Акцент2 12 11" xfId="1747"/>
    <cellStyle name="40% - Акцент2 12 12" xfId="1748"/>
    <cellStyle name="40% - Акцент2 12 13" xfId="1749"/>
    <cellStyle name="40% - Акцент2 12 14" xfId="1750"/>
    <cellStyle name="40% - Акцент2 12 2" xfId="1751"/>
    <cellStyle name="40% - Акцент2 12 3" xfId="1752"/>
    <cellStyle name="40% - Акцент2 12 4" xfId="1753"/>
    <cellStyle name="40% - Акцент2 12 5" xfId="1754"/>
    <cellStyle name="40% - Акцент2 12 6" xfId="1755"/>
    <cellStyle name="40% - Акцент2 12 7" xfId="1756"/>
    <cellStyle name="40% - Акцент2 12 8" xfId="1757"/>
    <cellStyle name="40% - Акцент2 12 9" xfId="1758"/>
    <cellStyle name="40% - Акцент2 13" xfId="1759"/>
    <cellStyle name="40% - Акцент2 13 10" xfId="1760"/>
    <cellStyle name="40% - Акцент2 13 11" xfId="1761"/>
    <cellStyle name="40% - Акцент2 13 12" xfId="1762"/>
    <cellStyle name="40% - Акцент2 13 13" xfId="1763"/>
    <cellStyle name="40% - Акцент2 13 14" xfId="1764"/>
    <cellStyle name="40% - Акцент2 13 2" xfId="1765"/>
    <cellStyle name="40% - Акцент2 13 3" xfId="1766"/>
    <cellStyle name="40% - Акцент2 13 4" xfId="1767"/>
    <cellStyle name="40% - Акцент2 13 5" xfId="1768"/>
    <cellStyle name="40% - Акцент2 13 6" xfId="1769"/>
    <cellStyle name="40% - Акцент2 13 7" xfId="1770"/>
    <cellStyle name="40% - Акцент2 13 8" xfId="1771"/>
    <cellStyle name="40% - Акцент2 13 9" xfId="1772"/>
    <cellStyle name="40% - Акцент2 14" xfId="1773"/>
    <cellStyle name="40% - Акцент2 15" xfId="1774"/>
    <cellStyle name="40% - Акцент2 16" xfId="1775"/>
    <cellStyle name="40% - Акцент2 17" xfId="1776"/>
    <cellStyle name="40% - Акцент2 18" xfId="1777"/>
    <cellStyle name="40% - Акцент2 19" xfId="1778"/>
    <cellStyle name="40% - Акцент2 2" xfId="1779"/>
    <cellStyle name="40% - Акцент2 2 10" xfId="1780"/>
    <cellStyle name="40% - Акцент2 2 11" xfId="1781"/>
    <cellStyle name="40% - Акцент2 2 12" xfId="1782"/>
    <cellStyle name="40% - Акцент2 2 13" xfId="1783"/>
    <cellStyle name="40% - Акцент2 2 14" xfId="1784"/>
    <cellStyle name="40% - Акцент2 2 15" xfId="1785"/>
    <cellStyle name="40% - Акцент2 2 2" xfId="1786"/>
    <cellStyle name="40% - Акцент2 2 3" xfId="1787"/>
    <cellStyle name="40% - Акцент2 2 4" xfId="1788"/>
    <cellStyle name="40% - Акцент2 2 5" xfId="1789"/>
    <cellStyle name="40% - Акцент2 2 6" xfId="1790"/>
    <cellStyle name="40% - Акцент2 2 7" xfId="1791"/>
    <cellStyle name="40% - Акцент2 2 8" xfId="1792"/>
    <cellStyle name="40% - Акцент2 2 9" xfId="1793"/>
    <cellStyle name="40% - Акцент2 2_46EE.2011(v1.0)" xfId="1794"/>
    <cellStyle name="40% - Акцент2 20" xfId="1795"/>
    <cellStyle name="40% - Акцент2 21" xfId="1796"/>
    <cellStyle name="40% - Акцент2 22" xfId="1797"/>
    <cellStyle name="40% - Акцент2 23" xfId="1798"/>
    <cellStyle name="40% - Акцент2 24" xfId="1799"/>
    <cellStyle name="40% - Акцент2 25" xfId="1800"/>
    <cellStyle name="40% - Акцент2 26" xfId="1801"/>
    <cellStyle name="40% - Акцент2 27" xfId="1802"/>
    <cellStyle name="40% - Акцент2 28" xfId="1803"/>
    <cellStyle name="40% - Акцент2 29" xfId="1804"/>
    <cellStyle name="40% - Акцент2 3" xfId="1805"/>
    <cellStyle name="40% - Акцент2 3 10" xfId="1806"/>
    <cellStyle name="40% - Акцент2 3 11" xfId="1807"/>
    <cellStyle name="40% - Акцент2 3 12" xfId="1808"/>
    <cellStyle name="40% - Акцент2 3 13" xfId="1809"/>
    <cellStyle name="40% - Акцент2 3 14" xfId="1810"/>
    <cellStyle name="40% - Акцент2 3 15" xfId="1811"/>
    <cellStyle name="40% - Акцент2 3 2" xfId="1812"/>
    <cellStyle name="40% - Акцент2 3 3" xfId="1813"/>
    <cellStyle name="40% - Акцент2 3 4" xfId="1814"/>
    <cellStyle name="40% - Акцент2 3 5" xfId="1815"/>
    <cellStyle name="40% - Акцент2 3 6" xfId="1816"/>
    <cellStyle name="40% - Акцент2 3 7" xfId="1817"/>
    <cellStyle name="40% - Акцент2 3 8" xfId="1818"/>
    <cellStyle name="40% - Акцент2 3 9" xfId="1819"/>
    <cellStyle name="40% - Акцент2 3_46EE.2011(v1.0)" xfId="1820"/>
    <cellStyle name="40% - Акцент2 30" xfId="1821"/>
    <cellStyle name="40% - Акцент2 31" xfId="1822"/>
    <cellStyle name="40% - Акцент2 32" xfId="1823"/>
    <cellStyle name="40% - Акцент2 33" xfId="1824"/>
    <cellStyle name="40% - Акцент2 4" xfId="1825"/>
    <cellStyle name="40% - Акцент2 4 10" xfId="1826"/>
    <cellStyle name="40% - Акцент2 4 11" xfId="1827"/>
    <cellStyle name="40% - Акцент2 4 12" xfId="1828"/>
    <cellStyle name="40% - Акцент2 4 13" xfId="1829"/>
    <cellStyle name="40% - Акцент2 4 14" xfId="1830"/>
    <cellStyle name="40% - Акцент2 4 15" xfId="1831"/>
    <cellStyle name="40% - Акцент2 4 2" xfId="1832"/>
    <cellStyle name="40% - Акцент2 4 3" xfId="1833"/>
    <cellStyle name="40% - Акцент2 4 4" xfId="1834"/>
    <cellStyle name="40% - Акцент2 4 5" xfId="1835"/>
    <cellStyle name="40% - Акцент2 4 6" xfId="1836"/>
    <cellStyle name="40% - Акцент2 4 7" xfId="1837"/>
    <cellStyle name="40% - Акцент2 4 8" xfId="1838"/>
    <cellStyle name="40% - Акцент2 4 9" xfId="1839"/>
    <cellStyle name="40% - Акцент2 4_46EE.2011(v1.0)" xfId="1840"/>
    <cellStyle name="40% - Акцент2 5" xfId="1841"/>
    <cellStyle name="40% - Акцент2 5 10" xfId="1842"/>
    <cellStyle name="40% - Акцент2 5 11" xfId="1843"/>
    <cellStyle name="40% - Акцент2 5 12" xfId="1844"/>
    <cellStyle name="40% - Акцент2 5 13" xfId="1845"/>
    <cellStyle name="40% - Акцент2 5 14" xfId="1846"/>
    <cellStyle name="40% - Акцент2 5 15" xfId="1847"/>
    <cellStyle name="40% - Акцент2 5 2" xfId="1848"/>
    <cellStyle name="40% - Акцент2 5 3" xfId="1849"/>
    <cellStyle name="40% - Акцент2 5 4" xfId="1850"/>
    <cellStyle name="40% - Акцент2 5 5" xfId="1851"/>
    <cellStyle name="40% - Акцент2 5 6" xfId="1852"/>
    <cellStyle name="40% - Акцент2 5 7" xfId="1853"/>
    <cellStyle name="40% - Акцент2 5 8" xfId="1854"/>
    <cellStyle name="40% - Акцент2 5 9" xfId="1855"/>
    <cellStyle name="40% - Акцент2 5_46EE.2011(v1.0)" xfId="1856"/>
    <cellStyle name="40% - Акцент2 6" xfId="1857"/>
    <cellStyle name="40% - Акцент2 6 10" xfId="1858"/>
    <cellStyle name="40% - Акцент2 6 11" xfId="1859"/>
    <cellStyle name="40% - Акцент2 6 12" xfId="1860"/>
    <cellStyle name="40% - Акцент2 6 13" xfId="1861"/>
    <cellStyle name="40% - Акцент2 6 14" xfId="1862"/>
    <cellStyle name="40% - Акцент2 6 15" xfId="1863"/>
    <cellStyle name="40% - Акцент2 6 2" xfId="1864"/>
    <cellStyle name="40% - Акцент2 6 3" xfId="1865"/>
    <cellStyle name="40% - Акцент2 6 4" xfId="1866"/>
    <cellStyle name="40% - Акцент2 6 5" xfId="1867"/>
    <cellStyle name="40% - Акцент2 6 6" xfId="1868"/>
    <cellStyle name="40% - Акцент2 6 7" xfId="1869"/>
    <cellStyle name="40% - Акцент2 6 8" xfId="1870"/>
    <cellStyle name="40% - Акцент2 6 9" xfId="1871"/>
    <cellStyle name="40% - Акцент2 6_46EE.2011(v1.0)" xfId="1872"/>
    <cellStyle name="40% - Акцент2 7" xfId="1873"/>
    <cellStyle name="40% - Акцент2 7 10" xfId="1874"/>
    <cellStyle name="40% - Акцент2 7 11" xfId="1875"/>
    <cellStyle name="40% - Акцент2 7 12" xfId="1876"/>
    <cellStyle name="40% - Акцент2 7 13" xfId="1877"/>
    <cellStyle name="40% - Акцент2 7 14" xfId="1878"/>
    <cellStyle name="40% - Акцент2 7 15" xfId="1879"/>
    <cellStyle name="40% - Акцент2 7 2" xfId="1880"/>
    <cellStyle name="40% - Акцент2 7 3" xfId="1881"/>
    <cellStyle name="40% - Акцент2 7 4" xfId="1882"/>
    <cellStyle name="40% - Акцент2 7 5" xfId="1883"/>
    <cellStyle name="40% - Акцент2 7 6" xfId="1884"/>
    <cellStyle name="40% - Акцент2 7 7" xfId="1885"/>
    <cellStyle name="40% - Акцент2 7 8" xfId="1886"/>
    <cellStyle name="40% - Акцент2 7 9" xfId="1887"/>
    <cellStyle name="40% - Акцент2 7_46EE.2011(v1.0)" xfId="1888"/>
    <cellStyle name="40% - Акцент2 8" xfId="1889"/>
    <cellStyle name="40% - Акцент2 8 10" xfId="1890"/>
    <cellStyle name="40% - Акцент2 8 11" xfId="1891"/>
    <cellStyle name="40% - Акцент2 8 12" xfId="1892"/>
    <cellStyle name="40% - Акцент2 8 13" xfId="1893"/>
    <cellStyle name="40% - Акцент2 8 14" xfId="1894"/>
    <cellStyle name="40% - Акцент2 8 15" xfId="1895"/>
    <cellStyle name="40% - Акцент2 8 2" xfId="1896"/>
    <cellStyle name="40% - Акцент2 8 3" xfId="1897"/>
    <cellStyle name="40% - Акцент2 8 4" xfId="1898"/>
    <cellStyle name="40% - Акцент2 8 5" xfId="1899"/>
    <cellStyle name="40% - Акцент2 8 6" xfId="1900"/>
    <cellStyle name="40% - Акцент2 8 7" xfId="1901"/>
    <cellStyle name="40% - Акцент2 8 8" xfId="1902"/>
    <cellStyle name="40% - Акцент2 8 9" xfId="1903"/>
    <cellStyle name="40% - Акцент2 8_46EE.2011(v1.0)" xfId="1904"/>
    <cellStyle name="40% - Акцент2 9" xfId="1905"/>
    <cellStyle name="40% - Акцент2 9 10" xfId="1906"/>
    <cellStyle name="40% - Акцент2 9 11" xfId="1907"/>
    <cellStyle name="40% - Акцент2 9 12" xfId="1908"/>
    <cellStyle name="40% - Акцент2 9 13" xfId="1909"/>
    <cellStyle name="40% - Акцент2 9 14" xfId="1910"/>
    <cellStyle name="40% - Акцент2 9 2" xfId="1911"/>
    <cellStyle name="40% - Акцент2 9 3" xfId="1912"/>
    <cellStyle name="40% - Акцент2 9 4" xfId="1913"/>
    <cellStyle name="40% - Акцент2 9 5" xfId="1914"/>
    <cellStyle name="40% - Акцент2 9 6" xfId="1915"/>
    <cellStyle name="40% - Акцент2 9 7" xfId="1916"/>
    <cellStyle name="40% - Акцент2 9 8" xfId="1917"/>
    <cellStyle name="40% - Акцент2 9 9" xfId="1918"/>
    <cellStyle name="40% - Акцент2 9_46EE.2011(v1.0)" xfId="1919"/>
    <cellStyle name="40% - Акцент3 10" xfId="1920"/>
    <cellStyle name="40% - Акцент3 10 10" xfId="1921"/>
    <cellStyle name="40% - Акцент3 10 11" xfId="1922"/>
    <cellStyle name="40% - Акцент3 10 12" xfId="1923"/>
    <cellStyle name="40% - Акцент3 10 13" xfId="1924"/>
    <cellStyle name="40% - Акцент3 10 14" xfId="1925"/>
    <cellStyle name="40% - Акцент3 10 2" xfId="1926"/>
    <cellStyle name="40% - Акцент3 10 3" xfId="1927"/>
    <cellStyle name="40% - Акцент3 10 4" xfId="1928"/>
    <cellStyle name="40% - Акцент3 10 5" xfId="1929"/>
    <cellStyle name="40% - Акцент3 10 6" xfId="1930"/>
    <cellStyle name="40% - Акцент3 10 7" xfId="1931"/>
    <cellStyle name="40% - Акцент3 10 8" xfId="1932"/>
    <cellStyle name="40% - Акцент3 10 9" xfId="1933"/>
    <cellStyle name="40% - Акцент3 11" xfId="1934"/>
    <cellStyle name="40% - Акцент3 11 10" xfId="1935"/>
    <cellStyle name="40% - Акцент3 11 11" xfId="1936"/>
    <cellStyle name="40% - Акцент3 11 12" xfId="1937"/>
    <cellStyle name="40% - Акцент3 11 13" xfId="1938"/>
    <cellStyle name="40% - Акцент3 11 14" xfId="1939"/>
    <cellStyle name="40% - Акцент3 11 2" xfId="1940"/>
    <cellStyle name="40% - Акцент3 11 3" xfId="1941"/>
    <cellStyle name="40% - Акцент3 11 4" xfId="1942"/>
    <cellStyle name="40% - Акцент3 11 5" xfId="1943"/>
    <cellStyle name="40% - Акцент3 11 6" xfId="1944"/>
    <cellStyle name="40% - Акцент3 11 7" xfId="1945"/>
    <cellStyle name="40% - Акцент3 11 8" xfId="1946"/>
    <cellStyle name="40% - Акцент3 11 9" xfId="1947"/>
    <cellStyle name="40% - Акцент3 12" xfId="1948"/>
    <cellStyle name="40% - Акцент3 12 10" xfId="1949"/>
    <cellStyle name="40% - Акцент3 12 11" xfId="1950"/>
    <cellStyle name="40% - Акцент3 12 12" xfId="1951"/>
    <cellStyle name="40% - Акцент3 12 13" xfId="1952"/>
    <cellStyle name="40% - Акцент3 12 14" xfId="1953"/>
    <cellStyle name="40% - Акцент3 12 2" xfId="1954"/>
    <cellStyle name="40% - Акцент3 12 3" xfId="1955"/>
    <cellStyle name="40% - Акцент3 12 4" xfId="1956"/>
    <cellStyle name="40% - Акцент3 12 5" xfId="1957"/>
    <cellStyle name="40% - Акцент3 12 6" xfId="1958"/>
    <cellStyle name="40% - Акцент3 12 7" xfId="1959"/>
    <cellStyle name="40% - Акцент3 12 8" xfId="1960"/>
    <cellStyle name="40% - Акцент3 12 9" xfId="1961"/>
    <cellStyle name="40% - Акцент3 13" xfId="1962"/>
    <cellStyle name="40% - Акцент3 13 10" xfId="1963"/>
    <cellStyle name="40% - Акцент3 13 11" xfId="1964"/>
    <cellStyle name="40% - Акцент3 13 12" xfId="1965"/>
    <cellStyle name="40% - Акцент3 13 13" xfId="1966"/>
    <cellStyle name="40% - Акцент3 13 14" xfId="1967"/>
    <cellStyle name="40% - Акцент3 13 2" xfId="1968"/>
    <cellStyle name="40% - Акцент3 13 3" xfId="1969"/>
    <cellStyle name="40% - Акцент3 13 4" xfId="1970"/>
    <cellStyle name="40% - Акцент3 13 5" xfId="1971"/>
    <cellStyle name="40% - Акцент3 13 6" xfId="1972"/>
    <cellStyle name="40% - Акцент3 13 7" xfId="1973"/>
    <cellStyle name="40% - Акцент3 13 8" xfId="1974"/>
    <cellStyle name="40% - Акцент3 13 9" xfId="1975"/>
    <cellStyle name="40% - Акцент3 14" xfId="1976"/>
    <cellStyle name="40% - Акцент3 15" xfId="1977"/>
    <cellStyle name="40% - Акцент3 16" xfId="1978"/>
    <cellStyle name="40% - Акцент3 17" xfId="1979"/>
    <cellStyle name="40% - Акцент3 18" xfId="1980"/>
    <cellStyle name="40% - Акцент3 19" xfId="1981"/>
    <cellStyle name="40% - Акцент3 2" xfId="1982"/>
    <cellStyle name="40% - Акцент3 2 10" xfId="1983"/>
    <cellStyle name="40% - Акцент3 2 11" xfId="1984"/>
    <cellStyle name="40% - Акцент3 2 12" xfId="1985"/>
    <cellStyle name="40% - Акцент3 2 13" xfId="1986"/>
    <cellStyle name="40% - Акцент3 2 14" xfId="1987"/>
    <cellStyle name="40% - Акцент3 2 15" xfId="1988"/>
    <cellStyle name="40% - Акцент3 2 2" xfId="1989"/>
    <cellStyle name="40% - Акцент3 2 3" xfId="1990"/>
    <cellStyle name="40% - Акцент3 2 4" xfId="1991"/>
    <cellStyle name="40% - Акцент3 2 5" xfId="1992"/>
    <cellStyle name="40% - Акцент3 2 6" xfId="1993"/>
    <cellStyle name="40% - Акцент3 2 7" xfId="1994"/>
    <cellStyle name="40% - Акцент3 2 8" xfId="1995"/>
    <cellStyle name="40% - Акцент3 2 9" xfId="1996"/>
    <cellStyle name="40% - Акцент3 2_46EE.2011(v1.0)" xfId="1997"/>
    <cellStyle name="40% - Акцент3 20" xfId="1998"/>
    <cellStyle name="40% - Акцент3 21" xfId="1999"/>
    <cellStyle name="40% - Акцент3 22" xfId="2000"/>
    <cellStyle name="40% - Акцент3 23" xfId="2001"/>
    <cellStyle name="40% - Акцент3 24" xfId="2002"/>
    <cellStyle name="40% - Акцент3 25" xfId="2003"/>
    <cellStyle name="40% - Акцент3 26" xfId="2004"/>
    <cellStyle name="40% - Акцент3 27" xfId="2005"/>
    <cellStyle name="40% - Акцент3 28" xfId="2006"/>
    <cellStyle name="40% - Акцент3 29" xfId="2007"/>
    <cellStyle name="40% - Акцент3 3" xfId="2008"/>
    <cellStyle name="40% - Акцент3 3 10" xfId="2009"/>
    <cellStyle name="40% - Акцент3 3 11" xfId="2010"/>
    <cellStyle name="40% - Акцент3 3 12" xfId="2011"/>
    <cellStyle name="40% - Акцент3 3 13" xfId="2012"/>
    <cellStyle name="40% - Акцент3 3 14" xfId="2013"/>
    <cellStyle name="40% - Акцент3 3 15" xfId="2014"/>
    <cellStyle name="40% - Акцент3 3 16" xfId="2015"/>
    <cellStyle name="40% - Акцент3 3 2" xfId="2016"/>
    <cellStyle name="40% - Акцент3 3 2 2" xfId="2017"/>
    <cellStyle name="40% - Акцент3 3 3" xfId="2018"/>
    <cellStyle name="40% - Акцент3 3 4" xfId="2019"/>
    <cellStyle name="40% - Акцент3 3 5" xfId="2020"/>
    <cellStyle name="40% - Акцент3 3 6" xfId="2021"/>
    <cellStyle name="40% - Акцент3 3 7" xfId="2022"/>
    <cellStyle name="40% - Акцент3 3 8" xfId="2023"/>
    <cellStyle name="40% - Акцент3 3 9" xfId="2024"/>
    <cellStyle name="40% - Акцент3 3_46EE.2011(v1.0)" xfId="2025"/>
    <cellStyle name="40% - Акцент3 30" xfId="2026"/>
    <cellStyle name="40% - Акцент3 31" xfId="2027"/>
    <cellStyle name="40% - Акцент3 32" xfId="2028"/>
    <cellStyle name="40% - Акцент3 33" xfId="2029"/>
    <cellStyle name="40% - Акцент3 4" xfId="2030"/>
    <cellStyle name="40% - Акцент3 4 10" xfId="2031"/>
    <cellStyle name="40% - Акцент3 4 11" xfId="2032"/>
    <cellStyle name="40% - Акцент3 4 12" xfId="2033"/>
    <cellStyle name="40% - Акцент3 4 13" xfId="2034"/>
    <cellStyle name="40% - Акцент3 4 14" xfId="2035"/>
    <cellStyle name="40% - Акцент3 4 15" xfId="2036"/>
    <cellStyle name="40% - Акцент3 4 16" xfId="2037"/>
    <cellStyle name="40% - Акцент3 4 2" xfId="2038"/>
    <cellStyle name="40% - Акцент3 4 2 2" xfId="2039"/>
    <cellStyle name="40% - Акцент3 4 3" xfId="2040"/>
    <cellStyle name="40% - Акцент3 4 4" xfId="2041"/>
    <cellStyle name="40% - Акцент3 4 5" xfId="2042"/>
    <cellStyle name="40% - Акцент3 4 6" xfId="2043"/>
    <cellStyle name="40% - Акцент3 4 7" xfId="2044"/>
    <cellStyle name="40% - Акцент3 4 8" xfId="2045"/>
    <cellStyle name="40% - Акцент3 4 9" xfId="2046"/>
    <cellStyle name="40% - Акцент3 4_46EE.2011(v1.0)" xfId="2047"/>
    <cellStyle name="40% - Акцент3 5" xfId="2048"/>
    <cellStyle name="40% - Акцент3 5 10" xfId="2049"/>
    <cellStyle name="40% - Акцент3 5 11" xfId="2050"/>
    <cellStyle name="40% - Акцент3 5 12" xfId="2051"/>
    <cellStyle name="40% - Акцент3 5 13" xfId="2052"/>
    <cellStyle name="40% - Акцент3 5 14" xfId="2053"/>
    <cellStyle name="40% - Акцент3 5 15" xfId="2054"/>
    <cellStyle name="40% - Акцент3 5 16" xfId="2055"/>
    <cellStyle name="40% - Акцент3 5 2" xfId="2056"/>
    <cellStyle name="40% - Акцент3 5 3" xfId="2057"/>
    <cellStyle name="40% - Акцент3 5 4" xfId="2058"/>
    <cellStyle name="40% - Акцент3 5 5" xfId="2059"/>
    <cellStyle name="40% - Акцент3 5 6" xfId="2060"/>
    <cellStyle name="40% - Акцент3 5 7" xfId="2061"/>
    <cellStyle name="40% - Акцент3 5 8" xfId="2062"/>
    <cellStyle name="40% - Акцент3 5 9" xfId="2063"/>
    <cellStyle name="40% - Акцент3 5_46EE.2011(v1.0)" xfId="2064"/>
    <cellStyle name="40% - Акцент3 6" xfId="2065"/>
    <cellStyle name="40% - Акцент3 6 10" xfId="2066"/>
    <cellStyle name="40% - Акцент3 6 11" xfId="2067"/>
    <cellStyle name="40% - Акцент3 6 12" xfId="2068"/>
    <cellStyle name="40% - Акцент3 6 13" xfId="2069"/>
    <cellStyle name="40% - Акцент3 6 14" xfId="2070"/>
    <cellStyle name="40% - Акцент3 6 15" xfId="2071"/>
    <cellStyle name="40% - Акцент3 6 16" xfId="2072"/>
    <cellStyle name="40% - Акцент3 6 2" xfId="2073"/>
    <cellStyle name="40% - Акцент3 6 3" xfId="2074"/>
    <cellStyle name="40% - Акцент3 6 4" xfId="2075"/>
    <cellStyle name="40% - Акцент3 6 5" xfId="2076"/>
    <cellStyle name="40% - Акцент3 6 6" xfId="2077"/>
    <cellStyle name="40% - Акцент3 6 7" xfId="2078"/>
    <cellStyle name="40% - Акцент3 6 8" xfId="2079"/>
    <cellStyle name="40% - Акцент3 6 9" xfId="2080"/>
    <cellStyle name="40% - Акцент3 6_46EE.2011(v1.0)" xfId="2081"/>
    <cellStyle name="40% - Акцент3 7" xfId="2082"/>
    <cellStyle name="40% - Акцент3 7 10" xfId="2083"/>
    <cellStyle name="40% - Акцент3 7 11" xfId="2084"/>
    <cellStyle name="40% - Акцент3 7 12" xfId="2085"/>
    <cellStyle name="40% - Акцент3 7 13" xfId="2086"/>
    <cellStyle name="40% - Акцент3 7 14" xfId="2087"/>
    <cellStyle name="40% - Акцент3 7 15" xfId="2088"/>
    <cellStyle name="40% - Акцент3 7 2" xfId="2089"/>
    <cellStyle name="40% - Акцент3 7 3" xfId="2090"/>
    <cellStyle name="40% - Акцент3 7 4" xfId="2091"/>
    <cellStyle name="40% - Акцент3 7 5" xfId="2092"/>
    <cellStyle name="40% - Акцент3 7 6" xfId="2093"/>
    <cellStyle name="40% - Акцент3 7 7" xfId="2094"/>
    <cellStyle name="40% - Акцент3 7 8" xfId="2095"/>
    <cellStyle name="40% - Акцент3 7 9" xfId="2096"/>
    <cellStyle name="40% - Акцент3 7_46EE.2011(v1.0)" xfId="2097"/>
    <cellStyle name="40% - Акцент3 8" xfId="2098"/>
    <cellStyle name="40% - Акцент3 8 10" xfId="2099"/>
    <cellStyle name="40% - Акцент3 8 11" xfId="2100"/>
    <cellStyle name="40% - Акцент3 8 12" xfId="2101"/>
    <cellStyle name="40% - Акцент3 8 13" xfId="2102"/>
    <cellStyle name="40% - Акцент3 8 14" xfId="2103"/>
    <cellStyle name="40% - Акцент3 8 15" xfId="2104"/>
    <cellStyle name="40% - Акцент3 8 2" xfId="2105"/>
    <cellStyle name="40% - Акцент3 8 3" xfId="2106"/>
    <cellStyle name="40% - Акцент3 8 4" xfId="2107"/>
    <cellStyle name="40% - Акцент3 8 5" xfId="2108"/>
    <cellStyle name="40% - Акцент3 8 6" xfId="2109"/>
    <cellStyle name="40% - Акцент3 8 7" xfId="2110"/>
    <cellStyle name="40% - Акцент3 8 8" xfId="2111"/>
    <cellStyle name="40% - Акцент3 8 9" xfId="2112"/>
    <cellStyle name="40% - Акцент3 8_46EE.2011(v1.0)" xfId="2113"/>
    <cellStyle name="40% - Акцент3 9" xfId="2114"/>
    <cellStyle name="40% - Акцент3 9 10" xfId="2115"/>
    <cellStyle name="40% - Акцент3 9 11" xfId="2116"/>
    <cellStyle name="40% - Акцент3 9 12" xfId="2117"/>
    <cellStyle name="40% - Акцент3 9 13" xfId="2118"/>
    <cellStyle name="40% - Акцент3 9 14" xfId="2119"/>
    <cellStyle name="40% - Акцент3 9 2" xfId="2120"/>
    <cellStyle name="40% - Акцент3 9 3" xfId="2121"/>
    <cellStyle name="40% - Акцент3 9 4" xfId="2122"/>
    <cellStyle name="40% - Акцент3 9 5" xfId="2123"/>
    <cellStyle name="40% - Акцент3 9 6" xfId="2124"/>
    <cellStyle name="40% - Акцент3 9 7" xfId="2125"/>
    <cellStyle name="40% - Акцент3 9 8" xfId="2126"/>
    <cellStyle name="40% - Акцент3 9 9" xfId="2127"/>
    <cellStyle name="40% - Акцент3 9_46EE.2011(v1.0)" xfId="2128"/>
    <cellStyle name="40% - Акцент4 10" xfId="2129"/>
    <cellStyle name="40% - Акцент4 10 10" xfId="2130"/>
    <cellStyle name="40% - Акцент4 10 11" xfId="2131"/>
    <cellStyle name="40% - Акцент4 10 12" xfId="2132"/>
    <cellStyle name="40% - Акцент4 10 13" xfId="2133"/>
    <cellStyle name="40% - Акцент4 10 14" xfId="2134"/>
    <cellStyle name="40% - Акцент4 10 2" xfId="2135"/>
    <cellStyle name="40% - Акцент4 10 3" xfId="2136"/>
    <cellStyle name="40% - Акцент4 10 4" xfId="2137"/>
    <cellStyle name="40% - Акцент4 10 5" xfId="2138"/>
    <cellStyle name="40% - Акцент4 10 6" xfId="2139"/>
    <cellStyle name="40% - Акцент4 10 7" xfId="2140"/>
    <cellStyle name="40% - Акцент4 10 8" xfId="2141"/>
    <cellStyle name="40% - Акцент4 10 9" xfId="2142"/>
    <cellStyle name="40% - Акцент4 11" xfId="2143"/>
    <cellStyle name="40% - Акцент4 11 10" xfId="2144"/>
    <cellStyle name="40% - Акцент4 11 11" xfId="2145"/>
    <cellStyle name="40% - Акцент4 11 12" xfId="2146"/>
    <cellStyle name="40% - Акцент4 11 13" xfId="2147"/>
    <cellStyle name="40% - Акцент4 11 14" xfId="2148"/>
    <cellStyle name="40% - Акцент4 11 2" xfId="2149"/>
    <cellStyle name="40% - Акцент4 11 3" xfId="2150"/>
    <cellStyle name="40% - Акцент4 11 4" xfId="2151"/>
    <cellStyle name="40% - Акцент4 11 5" xfId="2152"/>
    <cellStyle name="40% - Акцент4 11 6" xfId="2153"/>
    <cellStyle name="40% - Акцент4 11 7" xfId="2154"/>
    <cellStyle name="40% - Акцент4 11 8" xfId="2155"/>
    <cellStyle name="40% - Акцент4 11 9" xfId="2156"/>
    <cellStyle name="40% - Акцент4 12" xfId="2157"/>
    <cellStyle name="40% - Акцент4 12 10" xfId="2158"/>
    <cellStyle name="40% - Акцент4 12 11" xfId="2159"/>
    <cellStyle name="40% - Акцент4 12 12" xfId="2160"/>
    <cellStyle name="40% - Акцент4 12 13" xfId="2161"/>
    <cellStyle name="40% - Акцент4 12 14" xfId="2162"/>
    <cellStyle name="40% - Акцент4 12 2" xfId="2163"/>
    <cellStyle name="40% - Акцент4 12 3" xfId="2164"/>
    <cellStyle name="40% - Акцент4 12 4" xfId="2165"/>
    <cellStyle name="40% - Акцент4 12 5" xfId="2166"/>
    <cellStyle name="40% - Акцент4 12 6" xfId="2167"/>
    <cellStyle name="40% - Акцент4 12 7" xfId="2168"/>
    <cellStyle name="40% - Акцент4 12 8" xfId="2169"/>
    <cellStyle name="40% - Акцент4 12 9" xfId="2170"/>
    <cellStyle name="40% - Акцент4 13" xfId="2171"/>
    <cellStyle name="40% - Акцент4 13 10" xfId="2172"/>
    <cellStyle name="40% - Акцент4 13 11" xfId="2173"/>
    <cellStyle name="40% - Акцент4 13 12" xfId="2174"/>
    <cellStyle name="40% - Акцент4 13 13" xfId="2175"/>
    <cellStyle name="40% - Акцент4 13 14" xfId="2176"/>
    <cellStyle name="40% - Акцент4 13 2" xfId="2177"/>
    <cellStyle name="40% - Акцент4 13 3" xfId="2178"/>
    <cellStyle name="40% - Акцент4 13 4" xfId="2179"/>
    <cellStyle name="40% - Акцент4 13 5" xfId="2180"/>
    <cellStyle name="40% - Акцент4 13 6" xfId="2181"/>
    <cellStyle name="40% - Акцент4 13 7" xfId="2182"/>
    <cellStyle name="40% - Акцент4 13 8" xfId="2183"/>
    <cellStyle name="40% - Акцент4 13 9" xfId="2184"/>
    <cellStyle name="40% - Акцент4 14" xfId="2185"/>
    <cellStyle name="40% - Акцент4 15" xfId="2186"/>
    <cellStyle name="40% - Акцент4 16" xfId="2187"/>
    <cellStyle name="40% - Акцент4 17" xfId="2188"/>
    <cellStyle name="40% - Акцент4 18" xfId="2189"/>
    <cellStyle name="40% - Акцент4 19" xfId="2190"/>
    <cellStyle name="40% - Акцент4 2" xfId="2191"/>
    <cellStyle name="40% - Акцент4 2 10" xfId="2192"/>
    <cellStyle name="40% - Акцент4 2 11" xfId="2193"/>
    <cellStyle name="40% - Акцент4 2 12" xfId="2194"/>
    <cellStyle name="40% - Акцент4 2 13" xfId="2195"/>
    <cellStyle name="40% - Акцент4 2 14" xfId="2196"/>
    <cellStyle name="40% - Акцент4 2 15" xfId="2197"/>
    <cellStyle name="40% - Акцент4 2 2" xfId="2198"/>
    <cellStyle name="40% - Акцент4 2 3" xfId="2199"/>
    <cellStyle name="40% - Акцент4 2 4" xfId="2200"/>
    <cellStyle name="40% - Акцент4 2 5" xfId="2201"/>
    <cellStyle name="40% - Акцент4 2 6" xfId="2202"/>
    <cellStyle name="40% - Акцент4 2 7" xfId="2203"/>
    <cellStyle name="40% - Акцент4 2 8" xfId="2204"/>
    <cellStyle name="40% - Акцент4 2 9" xfId="2205"/>
    <cellStyle name="40% - Акцент4 2_46EE.2011(v1.0)" xfId="2206"/>
    <cellStyle name="40% - Акцент4 20" xfId="2207"/>
    <cellStyle name="40% - Акцент4 21" xfId="2208"/>
    <cellStyle name="40% - Акцент4 22" xfId="2209"/>
    <cellStyle name="40% - Акцент4 23" xfId="2210"/>
    <cellStyle name="40% - Акцент4 24" xfId="2211"/>
    <cellStyle name="40% - Акцент4 25" xfId="2212"/>
    <cellStyle name="40% - Акцент4 26" xfId="2213"/>
    <cellStyle name="40% - Акцент4 27" xfId="2214"/>
    <cellStyle name="40% - Акцент4 28" xfId="2215"/>
    <cellStyle name="40% - Акцент4 29" xfId="2216"/>
    <cellStyle name="40% - Акцент4 3" xfId="2217"/>
    <cellStyle name="40% - Акцент4 3 10" xfId="2218"/>
    <cellStyle name="40% - Акцент4 3 11" xfId="2219"/>
    <cellStyle name="40% - Акцент4 3 12" xfId="2220"/>
    <cellStyle name="40% - Акцент4 3 13" xfId="2221"/>
    <cellStyle name="40% - Акцент4 3 14" xfId="2222"/>
    <cellStyle name="40% - Акцент4 3 15" xfId="2223"/>
    <cellStyle name="40% - Акцент4 3 2" xfId="2224"/>
    <cellStyle name="40% - Акцент4 3 3" xfId="2225"/>
    <cellStyle name="40% - Акцент4 3 4" xfId="2226"/>
    <cellStyle name="40% - Акцент4 3 5" xfId="2227"/>
    <cellStyle name="40% - Акцент4 3 6" xfId="2228"/>
    <cellStyle name="40% - Акцент4 3 7" xfId="2229"/>
    <cellStyle name="40% - Акцент4 3 8" xfId="2230"/>
    <cellStyle name="40% - Акцент4 3 9" xfId="2231"/>
    <cellStyle name="40% - Акцент4 3_46EE.2011(v1.0)" xfId="2232"/>
    <cellStyle name="40% - Акцент4 30" xfId="2233"/>
    <cellStyle name="40% - Акцент4 31" xfId="2234"/>
    <cellStyle name="40% - Акцент4 32" xfId="2235"/>
    <cellStyle name="40% - Акцент4 33" xfId="2236"/>
    <cellStyle name="40% - Акцент4 4" xfId="2237"/>
    <cellStyle name="40% - Акцент4 4 10" xfId="2238"/>
    <cellStyle name="40% - Акцент4 4 11" xfId="2239"/>
    <cellStyle name="40% - Акцент4 4 12" xfId="2240"/>
    <cellStyle name="40% - Акцент4 4 13" xfId="2241"/>
    <cellStyle name="40% - Акцент4 4 14" xfId="2242"/>
    <cellStyle name="40% - Акцент4 4 15" xfId="2243"/>
    <cellStyle name="40% - Акцент4 4 2" xfId="2244"/>
    <cellStyle name="40% - Акцент4 4 3" xfId="2245"/>
    <cellStyle name="40% - Акцент4 4 4" xfId="2246"/>
    <cellStyle name="40% - Акцент4 4 5" xfId="2247"/>
    <cellStyle name="40% - Акцент4 4 6" xfId="2248"/>
    <cellStyle name="40% - Акцент4 4 7" xfId="2249"/>
    <cellStyle name="40% - Акцент4 4 8" xfId="2250"/>
    <cellStyle name="40% - Акцент4 4 9" xfId="2251"/>
    <cellStyle name="40% - Акцент4 4_46EE.2011(v1.0)" xfId="2252"/>
    <cellStyle name="40% - Акцент4 5" xfId="2253"/>
    <cellStyle name="40% - Акцент4 5 10" xfId="2254"/>
    <cellStyle name="40% - Акцент4 5 11" xfId="2255"/>
    <cellStyle name="40% - Акцент4 5 12" xfId="2256"/>
    <cellStyle name="40% - Акцент4 5 13" xfId="2257"/>
    <cellStyle name="40% - Акцент4 5 14" xfId="2258"/>
    <cellStyle name="40% - Акцент4 5 15" xfId="2259"/>
    <cellStyle name="40% - Акцент4 5 2" xfId="2260"/>
    <cellStyle name="40% - Акцент4 5 3" xfId="2261"/>
    <cellStyle name="40% - Акцент4 5 4" xfId="2262"/>
    <cellStyle name="40% - Акцент4 5 5" xfId="2263"/>
    <cellStyle name="40% - Акцент4 5 6" xfId="2264"/>
    <cellStyle name="40% - Акцент4 5 7" xfId="2265"/>
    <cellStyle name="40% - Акцент4 5 8" xfId="2266"/>
    <cellStyle name="40% - Акцент4 5 9" xfId="2267"/>
    <cellStyle name="40% - Акцент4 5_46EE.2011(v1.0)" xfId="2268"/>
    <cellStyle name="40% - Акцент4 6" xfId="2269"/>
    <cellStyle name="40% - Акцент4 6 10" xfId="2270"/>
    <cellStyle name="40% - Акцент4 6 11" xfId="2271"/>
    <cellStyle name="40% - Акцент4 6 12" xfId="2272"/>
    <cellStyle name="40% - Акцент4 6 13" xfId="2273"/>
    <cellStyle name="40% - Акцент4 6 14" xfId="2274"/>
    <cellStyle name="40% - Акцент4 6 15" xfId="2275"/>
    <cellStyle name="40% - Акцент4 6 2" xfId="2276"/>
    <cellStyle name="40% - Акцент4 6 3" xfId="2277"/>
    <cellStyle name="40% - Акцент4 6 4" xfId="2278"/>
    <cellStyle name="40% - Акцент4 6 5" xfId="2279"/>
    <cellStyle name="40% - Акцент4 6 6" xfId="2280"/>
    <cellStyle name="40% - Акцент4 6 7" xfId="2281"/>
    <cellStyle name="40% - Акцент4 6 8" xfId="2282"/>
    <cellStyle name="40% - Акцент4 6 9" xfId="2283"/>
    <cellStyle name="40% - Акцент4 6_46EE.2011(v1.0)" xfId="2284"/>
    <cellStyle name="40% - Акцент4 7" xfId="2285"/>
    <cellStyle name="40% - Акцент4 7 10" xfId="2286"/>
    <cellStyle name="40% - Акцент4 7 11" xfId="2287"/>
    <cellStyle name="40% - Акцент4 7 12" xfId="2288"/>
    <cellStyle name="40% - Акцент4 7 13" xfId="2289"/>
    <cellStyle name="40% - Акцент4 7 14" xfId="2290"/>
    <cellStyle name="40% - Акцент4 7 15" xfId="2291"/>
    <cellStyle name="40% - Акцент4 7 2" xfId="2292"/>
    <cellStyle name="40% - Акцент4 7 3" xfId="2293"/>
    <cellStyle name="40% - Акцент4 7 4" xfId="2294"/>
    <cellStyle name="40% - Акцент4 7 5" xfId="2295"/>
    <cellStyle name="40% - Акцент4 7 6" xfId="2296"/>
    <cellStyle name="40% - Акцент4 7 7" xfId="2297"/>
    <cellStyle name="40% - Акцент4 7 8" xfId="2298"/>
    <cellStyle name="40% - Акцент4 7 9" xfId="2299"/>
    <cellStyle name="40% - Акцент4 7_46EE.2011(v1.0)" xfId="2300"/>
    <cellStyle name="40% - Акцент4 8" xfId="2301"/>
    <cellStyle name="40% - Акцент4 8 10" xfId="2302"/>
    <cellStyle name="40% - Акцент4 8 11" xfId="2303"/>
    <cellStyle name="40% - Акцент4 8 12" xfId="2304"/>
    <cellStyle name="40% - Акцент4 8 13" xfId="2305"/>
    <cellStyle name="40% - Акцент4 8 14" xfId="2306"/>
    <cellStyle name="40% - Акцент4 8 15" xfId="2307"/>
    <cellStyle name="40% - Акцент4 8 2" xfId="2308"/>
    <cellStyle name="40% - Акцент4 8 3" xfId="2309"/>
    <cellStyle name="40% - Акцент4 8 4" xfId="2310"/>
    <cellStyle name="40% - Акцент4 8 5" xfId="2311"/>
    <cellStyle name="40% - Акцент4 8 6" xfId="2312"/>
    <cellStyle name="40% - Акцент4 8 7" xfId="2313"/>
    <cellStyle name="40% - Акцент4 8 8" xfId="2314"/>
    <cellStyle name="40% - Акцент4 8 9" xfId="2315"/>
    <cellStyle name="40% - Акцент4 8_46EE.2011(v1.0)" xfId="2316"/>
    <cellStyle name="40% - Акцент4 9" xfId="2317"/>
    <cellStyle name="40% - Акцент4 9 10" xfId="2318"/>
    <cellStyle name="40% - Акцент4 9 11" xfId="2319"/>
    <cellStyle name="40% - Акцент4 9 12" xfId="2320"/>
    <cellStyle name="40% - Акцент4 9 13" xfId="2321"/>
    <cellStyle name="40% - Акцент4 9 14" xfId="2322"/>
    <cellStyle name="40% - Акцент4 9 2" xfId="2323"/>
    <cellStyle name="40% - Акцент4 9 3" xfId="2324"/>
    <cellStyle name="40% - Акцент4 9 4" xfId="2325"/>
    <cellStyle name="40% - Акцент4 9 5" xfId="2326"/>
    <cellStyle name="40% - Акцент4 9 6" xfId="2327"/>
    <cellStyle name="40% - Акцент4 9 7" xfId="2328"/>
    <cellStyle name="40% - Акцент4 9 8" xfId="2329"/>
    <cellStyle name="40% - Акцент4 9 9" xfId="2330"/>
    <cellStyle name="40% - Акцент4 9_46EE.2011(v1.0)" xfId="2331"/>
    <cellStyle name="40% - Акцент5 10" xfId="2332"/>
    <cellStyle name="40% - Акцент5 10 10" xfId="2333"/>
    <cellStyle name="40% - Акцент5 10 11" xfId="2334"/>
    <cellStyle name="40% - Акцент5 10 12" xfId="2335"/>
    <cellStyle name="40% - Акцент5 10 13" xfId="2336"/>
    <cellStyle name="40% - Акцент5 10 14" xfId="2337"/>
    <cellStyle name="40% - Акцент5 10 2" xfId="2338"/>
    <cellStyle name="40% - Акцент5 10 3" xfId="2339"/>
    <cellStyle name="40% - Акцент5 10 4" xfId="2340"/>
    <cellStyle name="40% - Акцент5 10 5" xfId="2341"/>
    <cellStyle name="40% - Акцент5 10 6" xfId="2342"/>
    <cellStyle name="40% - Акцент5 10 7" xfId="2343"/>
    <cellStyle name="40% - Акцент5 10 8" xfId="2344"/>
    <cellStyle name="40% - Акцент5 10 9" xfId="2345"/>
    <cellStyle name="40% - Акцент5 11" xfId="2346"/>
    <cellStyle name="40% - Акцент5 11 10" xfId="2347"/>
    <cellStyle name="40% - Акцент5 11 11" xfId="2348"/>
    <cellStyle name="40% - Акцент5 11 12" xfId="2349"/>
    <cellStyle name="40% - Акцент5 11 13" xfId="2350"/>
    <cellStyle name="40% - Акцент5 11 14" xfId="2351"/>
    <cellStyle name="40% - Акцент5 11 2" xfId="2352"/>
    <cellStyle name="40% - Акцент5 11 3" xfId="2353"/>
    <cellStyle name="40% - Акцент5 11 4" xfId="2354"/>
    <cellStyle name="40% - Акцент5 11 5" xfId="2355"/>
    <cellStyle name="40% - Акцент5 11 6" xfId="2356"/>
    <cellStyle name="40% - Акцент5 11 7" xfId="2357"/>
    <cellStyle name="40% - Акцент5 11 8" xfId="2358"/>
    <cellStyle name="40% - Акцент5 11 9" xfId="2359"/>
    <cellStyle name="40% - Акцент5 12" xfId="2360"/>
    <cellStyle name="40% - Акцент5 12 10" xfId="2361"/>
    <cellStyle name="40% - Акцент5 12 11" xfId="2362"/>
    <cellStyle name="40% - Акцент5 12 12" xfId="2363"/>
    <cellStyle name="40% - Акцент5 12 13" xfId="2364"/>
    <cellStyle name="40% - Акцент5 12 14" xfId="2365"/>
    <cellStyle name="40% - Акцент5 12 2" xfId="2366"/>
    <cellStyle name="40% - Акцент5 12 3" xfId="2367"/>
    <cellStyle name="40% - Акцент5 12 4" xfId="2368"/>
    <cellStyle name="40% - Акцент5 12 5" xfId="2369"/>
    <cellStyle name="40% - Акцент5 12 6" xfId="2370"/>
    <cellStyle name="40% - Акцент5 12 7" xfId="2371"/>
    <cellStyle name="40% - Акцент5 12 8" xfId="2372"/>
    <cellStyle name="40% - Акцент5 12 9" xfId="2373"/>
    <cellStyle name="40% - Акцент5 13" xfId="2374"/>
    <cellStyle name="40% - Акцент5 13 10" xfId="2375"/>
    <cellStyle name="40% - Акцент5 13 11" xfId="2376"/>
    <cellStyle name="40% - Акцент5 13 12" xfId="2377"/>
    <cellStyle name="40% - Акцент5 13 13" xfId="2378"/>
    <cellStyle name="40% - Акцент5 13 14" xfId="2379"/>
    <cellStyle name="40% - Акцент5 13 2" xfId="2380"/>
    <cellStyle name="40% - Акцент5 13 3" xfId="2381"/>
    <cellStyle name="40% - Акцент5 13 4" xfId="2382"/>
    <cellStyle name="40% - Акцент5 13 5" xfId="2383"/>
    <cellStyle name="40% - Акцент5 13 6" xfId="2384"/>
    <cellStyle name="40% - Акцент5 13 7" xfId="2385"/>
    <cellStyle name="40% - Акцент5 13 8" xfId="2386"/>
    <cellStyle name="40% - Акцент5 13 9" xfId="2387"/>
    <cellStyle name="40% - Акцент5 14" xfId="2388"/>
    <cellStyle name="40% - Акцент5 15" xfId="2389"/>
    <cellStyle name="40% - Акцент5 16" xfId="2390"/>
    <cellStyle name="40% - Акцент5 17" xfId="2391"/>
    <cellStyle name="40% - Акцент5 18" xfId="2392"/>
    <cellStyle name="40% - Акцент5 19" xfId="2393"/>
    <cellStyle name="40% - Акцент5 2" xfId="2394"/>
    <cellStyle name="40% - Акцент5 2 10" xfId="2395"/>
    <cellStyle name="40% - Акцент5 2 11" xfId="2396"/>
    <cellStyle name="40% - Акцент5 2 12" xfId="2397"/>
    <cellStyle name="40% - Акцент5 2 13" xfId="2398"/>
    <cellStyle name="40% - Акцент5 2 14" xfId="2399"/>
    <cellStyle name="40% - Акцент5 2 15" xfId="2400"/>
    <cellStyle name="40% - Акцент5 2 2" xfId="2401"/>
    <cellStyle name="40% - Акцент5 2 3" xfId="2402"/>
    <cellStyle name="40% - Акцент5 2 4" xfId="2403"/>
    <cellStyle name="40% - Акцент5 2 5" xfId="2404"/>
    <cellStyle name="40% - Акцент5 2 6" xfId="2405"/>
    <cellStyle name="40% - Акцент5 2 7" xfId="2406"/>
    <cellStyle name="40% - Акцент5 2 8" xfId="2407"/>
    <cellStyle name="40% - Акцент5 2 9" xfId="2408"/>
    <cellStyle name="40% - Акцент5 2_46EE.2011(v1.0)" xfId="2409"/>
    <cellStyle name="40% - Акцент5 20" xfId="2410"/>
    <cellStyle name="40% - Акцент5 21" xfId="2411"/>
    <cellStyle name="40% - Акцент5 22" xfId="2412"/>
    <cellStyle name="40% - Акцент5 23" xfId="2413"/>
    <cellStyle name="40% - Акцент5 24" xfId="2414"/>
    <cellStyle name="40% - Акцент5 25" xfId="2415"/>
    <cellStyle name="40% - Акцент5 26" xfId="2416"/>
    <cellStyle name="40% - Акцент5 27" xfId="2417"/>
    <cellStyle name="40% - Акцент5 28" xfId="2418"/>
    <cellStyle name="40% - Акцент5 29" xfId="2419"/>
    <cellStyle name="40% - Акцент5 3" xfId="2420"/>
    <cellStyle name="40% - Акцент5 3 10" xfId="2421"/>
    <cellStyle name="40% - Акцент5 3 11" xfId="2422"/>
    <cellStyle name="40% - Акцент5 3 12" xfId="2423"/>
    <cellStyle name="40% - Акцент5 3 13" xfId="2424"/>
    <cellStyle name="40% - Акцент5 3 14" xfId="2425"/>
    <cellStyle name="40% - Акцент5 3 15" xfId="2426"/>
    <cellStyle name="40% - Акцент5 3 2" xfId="2427"/>
    <cellStyle name="40% - Акцент5 3 3" xfId="2428"/>
    <cellStyle name="40% - Акцент5 3 4" xfId="2429"/>
    <cellStyle name="40% - Акцент5 3 5" xfId="2430"/>
    <cellStyle name="40% - Акцент5 3 6" xfId="2431"/>
    <cellStyle name="40% - Акцент5 3 7" xfId="2432"/>
    <cellStyle name="40% - Акцент5 3 8" xfId="2433"/>
    <cellStyle name="40% - Акцент5 3 9" xfId="2434"/>
    <cellStyle name="40% - Акцент5 3_46EE.2011(v1.0)" xfId="2435"/>
    <cellStyle name="40% - Акцент5 30" xfId="2436"/>
    <cellStyle name="40% - Акцент5 31" xfId="2437"/>
    <cellStyle name="40% - Акцент5 32" xfId="2438"/>
    <cellStyle name="40% - Акцент5 33" xfId="2439"/>
    <cellStyle name="40% - Акцент5 4" xfId="2440"/>
    <cellStyle name="40% - Акцент5 4 10" xfId="2441"/>
    <cellStyle name="40% - Акцент5 4 11" xfId="2442"/>
    <cellStyle name="40% - Акцент5 4 12" xfId="2443"/>
    <cellStyle name="40% - Акцент5 4 13" xfId="2444"/>
    <cellStyle name="40% - Акцент5 4 14" xfId="2445"/>
    <cellStyle name="40% - Акцент5 4 15" xfId="2446"/>
    <cellStyle name="40% - Акцент5 4 2" xfId="2447"/>
    <cellStyle name="40% - Акцент5 4 3" xfId="2448"/>
    <cellStyle name="40% - Акцент5 4 4" xfId="2449"/>
    <cellStyle name="40% - Акцент5 4 5" xfId="2450"/>
    <cellStyle name="40% - Акцент5 4 6" xfId="2451"/>
    <cellStyle name="40% - Акцент5 4 7" xfId="2452"/>
    <cellStyle name="40% - Акцент5 4 8" xfId="2453"/>
    <cellStyle name="40% - Акцент5 4 9" xfId="2454"/>
    <cellStyle name="40% - Акцент5 4_46EE.2011(v1.0)" xfId="2455"/>
    <cellStyle name="40% - Акцент5 5" xfId="2456"/>
    <cellStyle name="40% - Акцент5 5 10" xfId="2457"/>
    <cellStyle name="40% - Акцент5 5 11" xfId="2458"/>
    <cellStyle name="40% - Акцент5 5 12" xfId="2459"/>
    <cellStyle name="40% - Акцент5 5 13" xfId="2460"/>
    <cellStyle name="40% - Акцент5 5 14" xfId="2461"/>
    <cellStyle name="40% - Акцент5 5 15" xfId="2462"/>
    <cellStyle name="40% - Акцент5 5 2" xfId="2463"/>
    <cellStyle name="40% - Акцент5 5 3" xfId="2464"/>
    <cellStyle name="40% - Акцент5 5 4" xfId="2465"/>
    <cellStyle name="40% - Акцент5 5 5" xfId="2466"/>
    <cellStyle name="40% - Акцент5 5 6" xfId="2467"/>
    <cellStyle name="40% - Акцент5 5 7" xfId="2468"/>
    <cellStyle name="40% - Акцент5 5 8" xfId="2469"/>
    <cellStyle name="40% - Акцент5 5 9" xfId="2470"/>
    <cellStyle name="40% - Акцент5 5_46EE.2011(v1.0)" xfId="2471"/>
    <cellStyle name="40% - Акцент5 6" xfId="2472"/>
    <cellStyle name="40% - Акцент5 6 10" xfId="2473"/>
    <cellStyle name="40% - Акцент5 6 11" xfId="2474"/>
    <cellStyle name="40% - Акцент5 6 12" xfId="2475"/>
    <cellStyle name="40% - Акцент5 6 13" xfId="2476"/>
    <cellStyle name="40% - Акцент5 6 14" xfId="2477"/>
    <cellStyle name="40% - Акцент5 6 15" xfId="2478"/>
    <cellStyle name="40% - Акцент5 6 2" xfId="2479"/>
    <cellStyle name="40% - Акцент5 6 3" xfId="2480"/>
    <cellStyle name="40% - Акцент5 6 4" xfId="2481"/>
    <cellStyle name="40% - Акцент5 6 5" xfId="2482"/>
    <cellStyle name="40% - Акцент5 6 6" xfId="2483"/>
    <cellStyle name="40% - Акцент5 6 7" xfId="2484"/>
    <cellStyle name="40% - Акцент5 6 8" xfId="2485"/>
    <cellStyle name="40% - Акцент5 6 9" xfId="2486"/>
    <cellStyle name="40% - Акцент5 6_46EE.2011(v1.0)" xfId="2487"/>
    <cellStyle name="40% - Акцент5 7" xfId="2488"/>
    <cellStyle name="40% - Акцент5 7 10" xfId="2489"/>
    <cellStyle name="40% - Акцент5 7 11" xfId="2490"/>
    <cellStyle name="40% - Акцент5 7 12" xfId="2491"/>
    <cellStyle name="40% - Акцент5 7 13" xfId="2492"/>
    <cellStyle name="40% - Акцент5 7 14" xfId="2493"/>
    <cellStyle name="40% - Акцент5 7 15" xfId="2494"/>
    <cellStyle name="40% - Акцент5 7 2" xfId="2495"/>
    <cellStyle name="40% - Акцент5 7 3" xfId="2496"/>
    <cellStyle name="40% - Акцент5 7 4" xfId="2497"/>
    <cellStyle name="40% - Акцент5 7 5" xfId="2498"/>
    <cellStyle name="40% - Акцент5 7 6" xfId="2499"/>
    <cellStyle name="40% - Акцент5 7 7" xfId="2500"/>
    <cellStyle name="40% - Акцент5 7 8" xfId="2501"/>
    <cellStyle name="40% - Акцент5 7 9" xfId="2502"/>
    <cellStyle name="40% - Акцент5 7_46EE.2011(v1.0)" xfId="2503"/>
    <cellStyle name="40% - Акцент5 8" xfId="2504"/>
    <cellStyle name="40% - Акцент5 8 10" xfId="2505"/>
    <cellStyle name="40% - Акцент5 8 11" xfId="2506"/>
    <cellStyle name="40% - Акцент5 8 12" xfId="2507"/>
    <cellStyle name="40% - Акцент5 8 13" xfId="2508"/>
    <cellStyle name="40% - Акцент5 8 14" xfId="2509"/>
    <cellStyle name="40% - Акцент5 8 15" xfId="2510"/>
    <cellStyle name="40% - Акцент5 8 2" xfId="2511"/>
    <cellStyle name="40% - Акцент5 8 3" xfId="2512"/>
    <cellStyle name="40% - Акцент5 8 4" xfId="2513"/>
    <cellStyle name="40% - Акцент5 8 5" xfId="2514"/>
    <cellStyle name="40% - Акцент5 8 6" xfId="2515"/>
    <cellStyle name="40% - Акцент5 8 7" xfId="2516"/>
    <cellStyle name="40% - Акцент5 8 8" xfId="2517"/>
    <cellStyle name="40% - Акцент5 8 9" xfId="2518"/>
    <cellStyle name="40% - Акцент5 8_46EE.2011(v1.0)" xfId="2519"/>
    <cellStyle name="40% - Акцент5 9" xfId="2520"/>
    <cellStyle name="40% - Акцент5 9 10" xfId="2521"/>
    <cellStyle name="40% - Акцент5 9 11" xfId="2522"/>
    <cellStyle name="40% - Акцент5 9 12" xfId="2523"/>
    <cellStyle name="40% - Акцент5 9 13" xfId="2524"/>
    <cellStyle name="40% - Акцент5 9 14" xfId="2525"/>
    <cellStyle name="40% - Акцент5 9 2" xfId="2526"/>
    <cellStyle name="40% - Акцент5 9 3" xfId="2527"/>
    <cellStyle name="40% - Акцент5 9 4" xfId="2528"/>
    <cellStyle name="40% - Акцент5 9 5" xfId="2529"/>
    <cellStyle name="40% - Акцент5 9 6" xfId="2530"/>
    <cellStyle name="40% - Акцент5 9 7" xfId="2531"/>
    <cellStyle name="40% - Акцент5 9 8" xfId="2532"/>
    <cellStyle name="40% - Акцент5 9 9" xfId="2533"/>
    <cellStyle name="40% - Акцент5 9_46EE.2011(v1.0)" xfId="2534"/>
    <cellStyle name="40% - Акцент6 10" xfId="2535"/>
    <cellStyle name="40% - Акцент6 10 10" xfId="2536"/>
    <cellStyle name="40% - Акцент6 10 11" xfId="2537"/>
    <cellStyle name="40% - Акцент6 10 12" xfId="2538"/>
    <cellStyle name="40% - Акцент6 10 13" xfId="2539"/>
    <cellStyle name="40% - Акцент6 10 14" xfId="2540"/>
    <cellStyle name="40% - Акцент6 10 2" xfId="2541"/>
    <cellStyle name="40% - Акцент6 10 3" xfId="2542"/>
    <cellStyle name="40% - Акцент6 10 4" xfId="2543"/>
    <cellStyle name="40% - Акцент6 10 5" xfId="2544"/>
    <cellStyle name="40% - Акцент6 10 6" xfId="2545"/>
    <cellStyle name="40% - Акцент6 10 7" xfId="2546"/>
    <cellStyle name="40% - Акцент6 10 8" xfId="2547"/>
    <cellStyle name="40% - Акцент6 10 9" xfId="2548"/>
    <cellStyle name="40% - Акцент6 11" xfId="2549"/>
    <cellStyle name="40% - Акцент6 11 10" xfId="2550"/>
    <cellStyle name="40% - Акцент6 11 11" xfId="2551"/>
    <cellStyle name="40% - Акцент6 11 12" xfId="2552"/>
    <cellStyle name="40% - Акцент6 11 13" xfId="2553"/>
    <cellStyle name="40% - Акцент6 11 14" xfId="2554"/>
    <cellStyle name="40% - Акцент6 11 2" xfId="2555"/>
    <cellStyle name="40% - Акцент6 11 3" xfId="2556"/>
    <cellStyle name="40% - Акцент6 11 4" xfId="2557"/>
    <cellStyle name="40% - Акцент6 11 5" xfId="2558"/>
    <cellStyle name="40% - Акцент6 11 6" xfId="2559"/>
    <cellStyle name="40% - Акцент6 11 7" xfId="2560"/>
    <cellStyle name="40% - Акцент6 11 8" xfId="2561"/>
    <cellStyle name="40% - Акцент6 11 9" xfId="2562"/>
    <cellStyle name="40% - Акцент6 12" xfId="2563"/>
    <cellStyle name="40% - Акцент6 12 10" xfId="2564"/>
    <cellStyle name="40% - Акцент6 12 11" xfId="2565"/>
    <cellStyle name="40% - Акцент6 12 12" xfId="2566"/>
    <cellStyle name="40% - Акцент6 12 13" xfId="2567"/>
    <cellStyle name="40% - Акцент6 12 14" xfId="2568"/>
    <cellStyle name="40% - Акцент6 12 2" xfId="2569"/>
    <cellStyle name="40% - Акцент6 12 3" xfId="2570"/>
    <cellStyle name="40% - Акцент6 12 4" xfId="2571"/>
    <cellStyle name="40% - Акцент6 12 5" xfId="2572"/>
    <cellStyle name="40% - Акцент6 12 6" xfId="2573"/>
    <cellStyle name="40% - Акцент6 12 7" xfId="2574"/>
    <cellStyle name="40% - Акцент6 12 8" xfId="2575"/>
    <cellStyle name="40% - Акцент6 12 9" xfId="2576"/>
    <cellStyle name="40% - Акцент6 13" xfId="2577"/>
    <cellStyle name="40% - Акцент6 13 10" xfId="2578"/>
    <cellStyle name="40% - Акцент6 13 11" xfId="2579"/>
    <cellStyle name="40% - Акцент6 13 12" xfId="2580"/>
    <cellStyle name="40% - Акцент6 13 13" xfId="2581"/>
    <cellStyle name="40% - Акцент6 13 14" xfId="2582"/>
    <cellStyle name="40% - Акцент6 13 2" xfId="2583"/>
    <cellStyle name="40% - Акцент6 13 3" xfId="2584"/>
    <cellStyle name="40% - Акцент6 13 4" xfId="2585"/>
    <cellStyle name="40% - Акцент6 13 5" xfId="2586"/>
    <cellStyle name="40% - Акцент6 13 6" xfId="2587"/>
    <cellStyle name="40% - Акцент6 13 7" xfId="2588"/>
    <cellStyle name="40% - Акцент6 13 8" xfId="2589"/>
    <cellStyle name="40% - Акцент6 13 9" xfId="2590"/>
    <cellStyle name="40% - Акцент6 14" xfId="2591"/>
    <cellStyle name="40% - Акцент6 15" xfId="2592"/>
    <cellStyle name="40% - Акцент6 16" xfId="2593"/>
    <cellStyle name="40% - Акцент6 17" xfId="2594"/>
    <cellStyle name="40% - Акцент6 18" xfId="2595"/>
    <cellStyle name="40% - Акцент6 19" xfId="2596"/>
    <cellStyle name="40% - Акцент6 2" xfId="2597"/>
    <cellStyle name="40% - Акцент6 2 10" xfId="2598"/>
    <cellStyle name="40% - Акцент6 2 11" xfId="2599"/>
    <cellStyle name="40% - Акцент6 2 12" xfId="2600"/>
    <cellStyle name="40% - Акцент6 2 13" xfId="2601"/>
    <cellStyle name="40% - Акцент6 2 14" xfId="2602"/>
    <cellStyle name="40% - Акцент6 2 15" xfId="2603"/>
    <cellStyle name="40% - Акцент6 2 2" xfId="2604"/>
    <cellStyle name="40% - Акцент6 2 3" xfId="2605"/>
    <cellStyle name="40% - Акцент6 2 4" xfId="2606"/>
    <cellStyle name="40% - Акцент6 2 5" xfId="2607"/>
    <cellStyle name="40% - Акцент6 2 6" xfId="2608"/>
    <cellStyle name="40% - Акцент6 2 7" xfId="2609"/>
    <cellStyle name="40% - Акцент6 2 8" xfId="2610"/>
    <cellStyle name="40% - Акцент6 2 9" xfId="2611"/>
    <cellStyle name="40% - Акцент6 2_46EE.2011(v1.0)" xfId="2612"/>
    <cellStyle name="40% - Акцент6 20" xfId="2613"/>
    <cellStyle name="40% - Акцент6 21" xfId="2614"/>
    <cellStyle name="40% - Акцент6 22" xfId="2615"/>
    <cellStyle name="40% - Акцент6 23" xfId="2616"/>
    <cellStyle name="40% - Акцент6 24" xfId="2617"/>
    <cellStyle name="40% - Акцент6 25" xfId="2618"/>
    <cellStyle name="40% - Акцент6 26" xfId="2619"/>
    <cellStyle name="40% - Акцент6 27" xfId="2620"/>
    <cellStyle name="40% - Акцент6 28" xfId="2621"/>
    <cellStyle name="40% - Акцент6 29" xfId="2622"/>
    <cellStyle name="40% - Акцент6 3" xfId="2623"/>
    <cellStyle name="40% - Акцент6 3 10" xfId="2624"/>
    <cellStyle name="40% - Акцент6 3 11" xfId="2625"/>
    <cellStyle name="40% - Акцент6 3 12" xfId="2626"/>
    <cellStyle name="40% - Акцент6 3 13" xfId="2627"/>
    <cellStyle name="40% - Акцент6 3 14" xfId="2628"/>
    <cellStyle name="40% - Акцент6 3 15" xfId="2629"/>
    <cellStyle name="40% - Акцент6 3 2" xfId="2630"/>
    <cellStyle name="40% - Акцент6 3 3" xfId="2631"/>
    <cellStyle name="40% - Акцент6 3 4" xfId="2632"/>
    <cellStyle name="40% - Акцент6 3 5" xfId="2633"/>
    <cellStyle name="40% - Акцент6 3 6" xfId="2634"/>
    <cellStyle name="40% - Акцент6 3 7" xfId="2635"/>
    <cellStyle name="40% - Акцент6 3 8" xfId="2636"/>
    <cellStyle name="40% - Акцент6 3 9" xfId="2637"/>
    <cellStyle name="40% - Акцент6 3_46EE.2011(v1.0)" xfId="2638"/>
    <cellStyle name="40% - Акцент6 30" xfId="2639"/>
    <cellStyle name="40% - Акцент6 31" xfId="2640"/>
    <cellStyle name="40% - Акцент6 32" xfId="2641"/>
    <cellStyle name="40% - Акцент6 33" xfId="2642"/>
    <cellStyle name="40% - Акцент6 4" xfId="2643"/>
    <cellStyle name="40% - Акцент6 4 10" xfId="2644"/>
    <cellStyle name="40% - Акцент6 4 11" xfId="2645"/>
    <cellStyle name="40% - Акцент6 4 12" xfId="2646"/>
    <cellStyle name="40% - Акцент6 4 13" xfId="2647"/>
    <cellStyle name="40% - Акцент6 4 14" xfId="2648"/>
    <cellStyle name="40% - Акцент6 4 15" xfId="2649"/>
    <cellStyle name="40% - Акцент6 4 2" xfId="2650"/>
    <cellStyle name="40% - Акцент6 4 3" xfId="2651"/>
    <cellStyle name="40% - Акцент6 4 4" xfId="2652"/>
    <cellStyle name="40% - Акцент6 4 5" xfId="2653"/>
    <cellStyle name="40% - Акцент6 4 6" xfId="2654"/>
    <cellStyle name="40% - Акцент6 4 7" xfId="2655"/>
    <cellStyle name="40% - Акцент6 4 8" xfId="2656"/>
    <cellStyle name="40% - Акцент6 4 9" xfId="2657"/>
    <cellStyle name="40% - Акцент6 4_46EE.2011(v1.0)" xfId="2658"/>
    <cellStyle name="40% - Акцент6 5" xfId="2659"/>
    <cellStyle name="40% - Акцент6 5 10" xfId="2660"/>
    <cellStyle name="40% - Акцент6 5 11" xfId="2661"/>
    <cellStyle name="40% - Акцент6 5 12" xfId="2662"/>
    <cellStyle name="40% - Акцент6 5 13" xfId="2663"/>
    <cellStyle name="40% - Акцент6 5 14" xfId="2664"/>
    <cellStyle name="40% - Акцент6 5 15" xfId="2665"/>
    <cellStyle name="40% - Акцент6 5 2" xfId="2666"/>
    <cellStyle name="40% - Акцент6 5 3" xfId="2667"/>
    <cellStyle name="40% - Акцент6 5 4" xfId="2668"/>
    <cellStyle name="40% - Акцент6 5 5" xfId="2669"/>
    <cellStyle name="40% - Акцент6 5 6" xfId="2670"/>
    <cellStyle name="40% - Акцент6 5 7" xfId="2671"/>
    <cellStyle name="40% - Акцент6 5 8" xfId="2672"/>
    <cellStyle name="40% - Акцент6 5 9" xfId="2673"/>
    <cellStyle name="40% - Акцент6 5_46EE.2011(v1.0)" xfId="2674"/>
    <cellStyle name="40% - Акцент6 6" xfId="2675"/>
    <cellStyle name="40% - Акцент6 6 10" xfId="2676"/>
    <cellStyle name="40% - Акцент6 6 11" xfId="2677"/>
    <cellStyle name="40% - Акцент6 6 12" xfId="2678"/>
    <cellStyle name="40% - Акцент6 6 13" xfId="2679"/>
    <cellStyle name="40% - Акцент6 6 14" xfId="2680"/>
    <cellStyle name="40% - Акцент6 6 15" xfId="2681"/>
    <cellStyle name="40% - Акцент6 6 2" xfId="2682"/>
    <cellStyle name="40% - Акцент6 6 3" xfId="2683"/>
    <cellStyle name="40% - Акцент6 6 4" xfId="2684"/>
    <cellStyle name="40% - Акцент6 6 5" xfId="2685"/>
    <cellStyle name="40% - Акцент6 6 6" xfId="2686"/>
    <cellStyle name="40% - Акцент6 6 7" xfId="2687"/>
    <cellStyle name="40% - Акцент6 6 8" xfId="2688"/>
    <cellStyle name="40% - Акцент6 6 9" xfId="2689"/>
    <cellStyle name="40% - Акцент6 6_46EE.2011(v1.0)" xfId="2690"/>
    <cellStyle name="40% - Акцент6 7" xfId="2691"/>
    <cellStyle name="40% - Акцент6 7 10" xfId="2692"/>
    <cellStyle name="40% - Акцент6 7 11" xfId="2693"/>
    <cellStyle name="40% - Акцент6 7 12" xfId="2694"/>
    <cellStyle name="40% - Акцент6 7 13" xfId="2695"/>
    <cellStyle name="40% - Акцент6 7 14" xfId="2696"/>
    <cellStyle name="40% - Акцент6 7 15" xfId="2697"/>
    <cellStyle name="40% - Акцент6 7 2" xfId="2698"/>
    <cellStyle name="40% - Акцент6 7 3" xfId="2699"/>
    <cellStyle name="40% - Акцент6 7 4" xfId="2700"/>
    <cellStyle name="40% - Акцент6 7 5" xfId="2701"/>
    <cellStyle name="40% - Акцент6 7 6" xfId="2702"/>
    <cellStyle name="40% - Акцент6 7 7" xfId="2703"/>
    <cellStyle name="40% - Акцент6 7 8" xfId="2704"/>
    <cellStyle name="40% - Акцент6 7 9" xfId="2705"/>
    <cellStyle name="40% - Акцент6 7_46EE.2011(v1.0)" xfId="2706"/>
    <cellStyle name="40% - Акцент6 8" xfId="2707"/>
    <cellStyle name="40% - Акцент6 8 10" xfId="2708"/>
    <cellStyle name="40% - Акцент6 8 11" xfId="2709"/>
    <cellStyle name="40% - Акцент6 8 12" xfId="2710"/>
    <cellStyle name="40% - Акцент6 8 13" xfId="2711"/>
    <cellStyle name="40% - Акцент6 8 14" xfId="2712"/>
    <cellStyle name="40% - Акцент6 8 15" xfId="2713"/>
    <cellStyle name="40% - Акцент6 8 2" xfId="2714"/>
    <cellStyle name="40% - Акцент6 8 3" xfId="2715"/>
    <cellStyle name="40% - Акцент6 8 4" xfId="2716"/>
    <cellStyle name="40% - Акцент6 8 5" xfId="2717"/>
    <cellStyle name="40% - Акцент6 8 6" xfId="2718"/>
    <cellStyle name="40% - Акцент6 8 7" xfId="2719"/>
    <cellStyle name="40% - Акцент6 8 8" xfId="2720"/>
    <cellStyle name="40% - Акцент6 8 9" xfId="2721"/>
    <cellStyle name="40% - Акцент6 8_46EE.2011(v1.0)" xfId="2722"/>
    <cellStyle name="40% - Акцент6 9" xfId="2723"/>
    <cellStyle name="40% - Акцент6 9 10" xfId="2724"/>
    <cellStyle name="40% - Акцент6 9 11" xfId="2725"/>
    <cellStyle name="40% - Акцент6 9 12" xfId="2726"/>
    <cellStyle name="40% - Акцент6 9 13" xfId="2727"/>
    <cellStyle name="40% - Акцент6 9 14" xfId="2728"/>
    <cellStyle name="40% - Акцент6 9 2" xfId="2729"/>
    <cellStyle name="40% - Акцент6 9 3" xfId="2730"/>
    <cellStyle name="40% - Акцент6 9 4" xfId="2731"/>
    <cellStyle name="40% - Акцент6 9 5" xfId="2732"/>
    <cellStyle name="40% - Акцент6 9 6" xfId="2733"/>
    <cellStyle name="40% - Акцент6 9 7" xfId="2734"/>
    <cellStyle name="40% - Акцент6 9 8" xfId="2735"/>
    <cellStyle name="40% - Акцент6 9 9" xfId="2736"/>
    <cellStyle name="40% - Акцент6 9_46EE.2011(v1.0)" xfId="2737"/>
    <cellStyle name="60% - Accent1" xfId="2738"/>
    <cellStyle name="60% - Accent1 2" xfId="2739"/>
    <cellStyle name="60% - Accent2" xfId="2740"/>
    <cellStyle name="60% - Accent2 2" xfId="2741"/>
    <cellStyle name="60% - Accent3" xfId="2742"/>
    <cellStyle name="60% - Accent3 2" xfId="2743"/>
    <cellStyle name="60% - Accent4" xfId="2744"/>
    <cellStyle name="60% - Accent4 2" xfId="2745"/>
    <cellStyle name="60% - Accent5" xfId="2746"/>
    <cellStyle name="60% - Accent5 2" xfId="2747"/>
    <cellStyle name="60% - Accent6" xfId="2748"/>
    <cellStyle name="60% - Accent6 2" xfId="2749"/>
    <cellStyle name="60% - Акцент1 10" xfId="2750"/>
    <cellStyle name="60% - Акцент1 11" xfId="2751"/>
    <cellStyle name="60% - Акцент1 12" xfId="2752"/>
    <cellStyle name="60% - Акцент1 13" xfId="2753"/>
    <cellStyle name="60% - Акцент1 14" xfId="2754"/>
    <cellStyle name="60% - Акцент1 15" xfId="2755"/>
    <cellStyle name="60% - Акцент1 16" xfId="2756"/>
    <cellStyle name="60% - Акцент1 17" xfId="2757"/>
    <cellStyle name="60% - Акцент1 18" xfId="2758"/>
    <cellStyle name="60% - Акцент1 19" xfId="2759"/>
    <cellStyle name="60% - Акцент1 2" xfId="2760"/>
    <cellStyle name="60% - Акцент1 2 10" xfId="2761"/>
    <cellStyle name="60% - Акцент1 2 11" xfId="2762"/>
    <cellStyle name="60% - Акцент1 2 12" xfId="2763"/>
    <cellStyle name="60% - Акцент1 2 2" xfId="2764"/>
    <cellStyle name="60% - Акцент1 2 3" xfId="2765"/>
    <cellStyle name="60% - Акцент1 2 4" xfId="2766"/>
    <cellStyle name="60% - Акцент1 2 5" xfId="2767"/>
    <cellStyle name="60% - Акцент1 2 6" xfId="2768"/>
    <cellStyle name="60% - Акцент1 2 7" xfId="2769"/>
    <cellStyle name="60% - Акцент1 2 8" xfId="2770"/>
    <cellStyle name="60% - Акцент1 2 9" xfId="2771"/>
    <cellStyle name="60% - Акцент1 20" xfId="2772"/>
    <cellStyle name="60% - Акцент1 3" xfId="2773"/>
    <cellStyle name="60% - Акцент1 3 2" xfId="2774"/>
    <cellStyle name="60% - Акцент1 4" xfId="2775"/>
    <cellStyle name="60% - Акцент1 4 2" xfId="2776"/>
    <cellStyle name="60% - Акцент1 5" xfId="2777"/>
    <cellStyle name="60% - Акцент1 5 2" xfId="2778"/>
    <cellStyle name="60% - Акцент1 6" xfId="2779"/>
    <cellStyle name="60% - Акцент1 6 2" xfId="2780"/>
    <cellStyle name="60% - Акцент1 7" xfId="2781"/>
    <cellStyle name="60% - Акцент1 7 2" xfId="2782"/>
    <cellStyle name="60% - Акцент1 8" xfId="2783"/>
    <cellStyle name="60% - Акцент1 8 2" xfId="2784"/>
    <cellStyle name="60% - Акцент1 9" xfId="2785"/>
    <cellStyle name="60% - Акцент1 9 2" xfId="2786"/>
    <cellStyle name="60% - Акцент2 10" xfId="2787"/>
    <cellStyle name="60% - Акцент2 11" xfId="2788"/>
    <cellStyle name="60% - Акцент2 12" xfId="2789"/>
    <cellStyle name="60% - Акцент2 13" xfId="2790"/>
    <cellStyle name="60% - Акцент2 14" xfId="2791"/>
    <cellStyle name="60% - Акцент2 15" xfId="2792"/>
    <cellStyle name="60% - Акцент2 16" xfId="2793"/>
    <cellStyle name="60% - Акцент2 17" xfId="2794"/>
    <cellStyle name="60% - Акцент2 18" xfId="2795"/>
    <cellStyle name="60% - Акцент2 19" xfId="2796"/>
    <cellStyle name="60% - Акцент2 2" xfId="2797"/>
    <cellStyle name="60% - Акцент2 2 10" xfId="2798"/>
    <cellStyle name="60% - Акцент2 2 11" xfId="2799"/>
    <cellStyle name="60% - Акцент2 2 12" xfId="2800"/>
    <cellStyle name="60% - Акцент2 2 2" xfId="2801"/>
    <cellStyle name="60% - Акцент2 2 3" xfId="2802"/>
    <cellStyle name="60% - Акцент2 2 4" xfId="2803"/>
    <cellStyle name="60% - Акцент2 2 5" xfId="2804"/>
    <cellStyle name="60% - Акцент2 2 6" xfId="2805"/>
    <cellStyle name="60% - Акцент2 2 7" xfId="2806"/>
    <cellStyle name="60% - Акцент2 2 8" xfId="2807"/>
    <cellStyle name="60% - Акцент2 2 9" xfId="2808"/>
    <cellStyle name="60% - Акцент2 20" xfId="2809"/>
    <cellStyle name="60% - Акцент2 3" xfId="2810"/>
    <cellStyle name="60% - Акцент2 3 2" xfId="2811"/>
    <cellStyle name="60% - Акцент2 4" xfId="2812"/>
    <cellStyle name="60% - Акцент2 4 2" xfId="2813"/>
    <cellStyle name="60% - Акцент2 5" xfId="2814"/>
    <cellStyle name="60% - Акцент2 5 2" xfId="2815"/>
    <cellStyle name="60% - Акцент2 6" xfId="2816"/>
    <cellStyle name="60% - Акцент2 6 2" xfId="2817"/>
    <cellStyle name="60% - Акцент2 7" xfId="2818"/>
    <cellStyle name="60% - Акцент2 7 2" xfId="2819"/>
    <cellStyle name="60% - Акцент2 8" xfId="2820"/>
    <cellStyle name="60% - Акцент2 8 2" xfId="2821"/>
    <cellStyle name="60% - Акцент2 9" xfId="2822"/>
    <cellStyle name="60% - Акцент2 9 2" xfId="2823"/>
    <cellStyle name="60% - Акцент3 10" xfId="2824"/>
    <cellStyle name="60% - Акцент3 11" xfId="2825"/>
    <cellStyle name="60% - Акцент3 12" xfId="2826"/>
    <cellStyle name="60% - Акцент3 13" xfId="2827"/>
    <cellStyle name="60% - Акцент3 14" xfId="2828"/>
    <cellStyle name="60% - Акцент3 15" xfId="2829"/>
    <cellStyle name="60% - Акцент3 16" xfId="2830"/>
    <cellStyle name="60% - Акцент3 17" xfId="2831"/>
    <cellStyle name="60% - Акцент3 18" xfId="2832"/>
    <cellStyle name="60% - Акцент3 19" xfId="2833"/>
    <cellStyle name="60% - Акцент3 2" xfId="2834"/>
    <cellStyle name="60% - Акцент3 2 10" xfId="2835"/>
    <cellStyle name="60% - Акцент3 2 11" xfId="2836"/>
    <cellStyle name="60% - Акцент3 2 12" xfId="2837"/>
    <cellStyle name="60% - Акцент3 2 2" xfId="2838"/>
    <cellStyle name="60% - Акцент3 2 3" xfId="2839"/>
    <cellStyle name="60% - Акцент3 2 4" xfId="2840"/>
    <cellStyle name="60% - Акцент3 2 5" xfId="2841"/>
    <cellStyle name="60% - Акцент3 2 6" xfId="2842"/>
    <cellStyle name="60% - Акцент3 2 7" xfId="2843"/>
    <cellStyle name="60% - Акцент3 2 8" xfId="2844"/>
    <cellStyle name="60% - Акцент3 2 9" xfId="2845"/>
    <cellStyle name="60% - Акцент3 20" xfId="2846"/>
    <cellStyle name="60% - Акцент3 3" xfId="2847"/>
    <cellStyle name="60% - Акцент3 3 2" xfId="2848"/>
    <cellStyle name="60% - Акцент3 4" xfId="2849"/>
    <cellStyle name="60% - Акцент3 4 2" xfId="2850"/>
    <cellStyle name="60% - Акцент3 5" xfId="2851"/>
    <cellStyle name="60% - Акцент3 5 2" xfId="2852"/>
    <cellStyle name="60% - Акцент3 6" xfId="2853"/>
    <cellStyle name="60% - Акцент3 6 2" xfId="2854"/>
    <cellStyle name="60% - Акцент3 7" xfId="2855"/>
    <cellStyle name="60% - Акцент3 7 2" xfId="2856"/>
    <cellStyle name="60% - Акцент3 8" xfId="2857"/>
    <cellStyle name="60% - Акцент3 8 2" xfId="2858"/>
    <cellStyle name="60% - Акцент3 9" xfId="2859"/>
    <cellStyle name="60% - Акцент3 9 2" xfId="2860"/>
    <cellStyle name="60% - Акцент4 10" xfId="2861"/>
    <cellStyle name="60% - Акцент4 11" xfId="2862"/>
    <cellStyle name="60% - Акцент4 12" xfId="2863"/>
    <cellStyle name="60% - Акцент4 13" xfId="2864"/>
    <cellStyle name="60% - Акцент4 14" xfId="2865"/>
    <cellStyle name="60% - Акцент4 15" xfId="2866"/>
    <cellStyle name="60% - Акцент4 16" xfId="2867"/>
    <cellStyle name="60% - Акцент4 17" xfId="2868"/>
    <cellStyle name="60% - Акцент4 18" xfId="2869"/>
    <cellStyle name="60% - Акцент4 19" xfId="2870"/>
    <cellStyle name="60% - Акцент4 2" xfId="2871"/>
    <cellStyle name="60% - Акцент4 2 10" xfId="2872"/>
    <cellStyle name="60% - Акцент4 2 11" xfId="2873"/>
    <cellStyle name="60% - Акцент4 2 12" xfId="2874"/>
    <cellStyle name="60% - Акцент4 2 2" xfId="2875"/>
    <cellStyle name="60% - Акцент4 2 3" xfId="2876"/>
    <cellStyle name="60% - Акцент4 2 4" xfId="2877"/>
    <cellStyle name="60% - Акцент4 2 5" xfId="2878"/>
    <cellStyle name="60% - Акцент4 2 6" xfId="2879"/>
    <cellStyle name="60% - Акцент4 2 7" xfId="2880"/>
    <cellStyle name="60% - Акцент4 2 8" xfId="2881"/>
    <cellStyle name="60% - Акцент4 2 9" xfId="2882"/>
    <cellStyle name="60% - Акцент4 20" xfId="2883"/>
    <cellStyle name="60% - Акцент4 3" xfId="2884"/>
    <cellStyle name="60% - Акцент4 3 2" xfId="2885"/>
    <cellStyle name="60% - Акцент4 4" xfId="2886"/>
    <cellStyle name="60% - Акцент4 4 2" xfId="2887"/>
    <cellStyle name="60% - Акцент4 5" xfId="2888"/>
    <cellStyle name="60% - Акцент4 5 2" xfId="2889"/>
    <cellStyle name="60% - Акцент4 6" xfId="2890"/>
    <cellStyle name="60% - Акцент4 6 2" xfId="2891"/>
    <cellStyle name="60% - Акцент4 7" xfId="2892"/>
    <cellStyle name="60% - Акцент4 7 2" xfId="2893"/>
    <cellStyle name="60% - Акцент4 8" xfId="2894"/>
    <cellStyle name="60% - Акцент4 8 2" xfId="2895"/>
    <cellStyle name="60% - Акцент4 9" xfId="2896"/>
    <cellStyle name="60% - Акцент4 9 2" xfId="2897"/>
    <cellStyle name="60% - Акцент5 10" xfId="2898"/>
    <cellStyle name="60% - Акцент5 11" xfId="2899"/>
    <cellStyle name="60% - Акцент5 12" xfId="2900"/>
    <cellStyle name="60% - Акцент5 13" xfId="2901"/>
    <cellStyle name="60% - Акцент5 14" xfId="2902"/>
    <cellStyle name="60% - Акцент5 15" xfId="2903"/>
    <cellStyle name="60% - Акцент5 16" xfId="2904"/>
    <cellStyle name="60% - Акцент5 17" xfId="2905"/>
    <cellStyle name="60% - Акцент5 18" xfId="2906"/>
    <cellStyle name="60% - Акцент5 19" xfId="2907"/>
    <cellStyle name="60% - Акцент5 2" xfId="2908"/>
    <cellStyle name="60% - Акцент5 2 10" xfId="2909"/>
    <cellStyle name="60% - Акцент5 2 11" xfId="2910"/>
    <cellStyle name="60% - Акцент5 2 12" xfId="2911"/>
    <cellStyle name="60% - Акцент5 2 2" xfId="2912"/>
    <cellStyle name="60% - Акцент5 2 3" xfId="2913"/>
    <cellStyle name="60% - Акцент5 2 4" xfId="2914"/>
    <cellStyle name="60% - Акцент5 2 5" xfId="2915"/>
    <cellStyle name="60% - Акцент5 2 6" xfId="2916"/>
    <cellStyle name="60% - Акцент5 2 7" xfId="2917"/>
    <cellStyle name="60% - Акцент5 2 8" xfId="2918"/>
    <cellStyle name="60% - Акцент5 2 9" xfId="2919"/>
    <cellStyle name="60% - Акцент5 20" xfId="2920"/>
    <cellStyle name="60% - Акцент5 3" xfId="2921"/>
    <cellStyle name="60% - Акцент5 3 2" xfId="2922"/>
    <cellStyle name="60% - Акцент5 4" xfId="2923"/>
    <cellStyle name="60% - Акцент5 4 2" xfId="2924"/>
    <cellStyle name="60% - Акцент5 5" xfId="2925"/>
    <cellStyle name="60% - Акцент5 5 2" xfId="2926"/>
    <cellStyle name="60% - Акцент5 6" xfId="2927"/>
    <cellStyle name="60% - Акцент5 6 2" xfId="2928"/>
    <cellStyle name="60% - Акцент5 7" xfId="2929"/>
    <cellStyle name="60% - Акцент5 7 2" xfId="2930"/>
    <cellStyle name="60% - Акцент5 8" xfId="2931"/>
    <cellStyle name="60% - Акцент5 8 2" xfId="2932"/>
    <cellStyle name="60% - Акцент5 9" xfId="2933"/>
    <cellStyle name="60% - Акцент5 9 2" xfId="2934"/>
    <cellStyle name="60% - Акцент6 10" xfId="2935"/>
    <cellStyle name="60% - Акцент6 11" xfId="2936"/>
    <cellStyle name="60% - Акцент6 12" xfId="2937"/>
    <cellStyle name="60% - Акцент6 13" xfId="2938"/>
    <cellStyle name="60% - Акцент6 14" xfId="2939"/>
    <cellStyle name="60% - Акцент6 15" xfId="2940"/>
    <cellStyle name="60% - Акцент6 16" xfId="2941"/>
    <cellStyle name="60% - Акцент6 17" xfId="2942"/>
    <cellStyle name="60% - Акцент6 18" xfId="2943"/>
    <cellStyle name="60% - Акцент6 19" xfId="2944"/>
    <cellStyle name="60% - Акцент6 2" xfId="2945"/>
    <cellStyle name="60% - Акцент6 2 10" xfId="2946"/>
    <cellStyle name="60% - Акцент6 2 11" xfId="2947"/>
    <cellStyle name="60% - Акцент6 2 12" xfId="2948"/>
    <cellStyle name="60% - Акцент6 2 2" xfId="2949"/>
    <cellStyle name="60% - Акцент6 2 3" xfId="2950"/>
    <cellStyle name="60% - Акцент6 2 4" xfId="2951"/>
    <cellStyle name="60% - Акцент6 2 5" xfId="2952"/>
    <cellStyle name="60% - Акцент6 2 6" xfId="2953"/>
    <cellStyle name="60% - Акцент6 2 7" xfId="2954"/>
    <cellStyle name="60% - Акцент6 2 8" xfId="2955"/>
    <cellStyle name="60% - Акцент6 2 9" xfId="2956"/>
    <cellStyle name="60% - Акцент6 20" xfId="2957"/>
    <cellStyle name="60% - Акцент6 3" xfId="2958"/>
    <cellStyle name="60% - Акцент6 3 2" xfId="2959"/>
    <cellStyle name="60% - Акцент6 4" xfId="2960"/>
    <cellStyle name="60% - Акцент6 4 2" xfId="2961"/>
    <cellStyle name="60% - Акцент6 5" xfId="2962"/>
    <cellStyle name="60% - Акцент6 5 2" xfId="2963"/>
    <cellStyle name="60% - Акцент6 6" xfId="2964"/>
    <cellStyle name="60% - Акцент6 6 2" xfId="2965"/>
    <cellStyle name="60% - Акцент6 7" xfId="2966"/>
    <cellStyle name="60% - Акцент6 7 2" xfId="2967"/>
    <cellStyle name="60% - Акцент6 8" xfId="2968"/>
    <cellStyle name="60% - Акцент6 8 2" xfId="2969"/>
    <cellStyle name="60% - Акцент6 9" xfId="2970"/>
    <cellStyle name="60% - Акцент6 9 2" xfId="2971"/>
    <cellStyle name="Accent1" xfId="2972"/>
    <cellStyle name="Accent1 - 20%" xfId="2973"/>
    <cellStyle name="Accent1 - 20% 2" xfId="2974"/>
    <cellStyle name="Accent1 - 20% 3" xfId="2975"/>
    <cellStyle name="Accent1 - 40%" xfId="2976"/>
    <cellStyle name="Accent1 - 40% 2" xfId="2977"/>
    <cellStyle name="Accent1 - 40% 3" xfId="2978"/>
    <cellStyle name="Accent1 - 60%" xfId="2979"/>
    <cellStyle name="Accent1 - 60% 2" xfId="2980"/>
    <cellStyle name="Accent1 - 60% 3" xfId="2981"/>
    <cellStyle name="Accent1 10" xfId="2982"/>
    <cellStyle name="Accent1 11" xfId="2983"/>
    <cellStyle name="Accent1 12" xfId="2984"/>
    <cellStyle name="Accent1 13" xfId="2985"/>
    <cellStyle name="Accent1 14" xfId="2986"/>
    <cellStyle name="Accent1 15" xfId="2987"/>
    <cellStyle name="Accent1 16" xfId="2988"/>
    <cellStyle name="Accent1 17" xfId="2989"/>
    <cellStyle name="Accent1 18" xfId="2990"/>
    <cellStyle name="Accent1 19" xfId="2991"/>
    <cellStyle name="Accent1 2" xfId="2992"/>
    <cellStyle name="Accent1 20" xfId="2993"/>
    <cellStyle name="Accent1 21" xfId="2994"/>
    <cellStyle name="Accent1 3" xfId="2995"/>
    <cellStyle name="Accent1 4" xfId="2996"/>
    <cellStyle name="Accent1 5" xfId="2997"/>
    <cellStyle name="Accent1 6" xfId="2998"/>
    <cellStyle name="Accent1 7" xfId="2999"/>
    <cellStyle name="Accent1 8" xfId="3000"/>
    <cellStyle name="Accent1 9" xfId="3001"/>
    <cellStyle name="Accent2" xfId="3002"/>
    <cellStyle name="Accent2 - 20%" xfId="3003"/>
    <cellStyle name="Accent2 - 20% 2" xfId="3004"/>
    <cellStyle name="Accent2 - 20% 3" xfId="3005"/>
    <cellStyle name="Accent2 - 40%" xfId="3006"/>
    <cellStyle name="Accent2 - 40% 2" xfId="3007"/>
    <cellStyle name="Accent2 - 40% 3" xfId="3008"/>
    <cellStyle name="Accent2 - 60%" xfId="3009"/>
    <cellStyle name="Accent2 - 60% 2" xfId="3010"/>
    <cellStyle name="Accent2 - 60% 3" xfId="3011"/>
    <cellStyle name="Accent2 10" xfId="3012"/>
    <cellStyle name="Accent2 11" xfId="3013"/>
    <cellStyle name="Accent2 12" xfId="3014"/>
    <cellStyle name="Accent2 13" xfId="3015"/>
    <cellStyle name="Accent2 14" xfId="3016"/>
    <cellStyle name="Accent2 15" xfId="3017"/>
    <cellStyle name="Accent2 16" xfId="3018"/>
    <cellStyle name="Accent2 17" xfId="3019"/>
    <cellStyle name="Accent2 18" xfId="3020"/>
    <cellStyle name="Accent2 19" xfId="3021"/>
    <cellStyle name="Accent2 2" xfId="3022"/>
    <cellStyle name="Accent2 20" xfId="3023"/>
    <cellStyle name="Accent2 21" xfId="3024"/>
    <cellStyle name="Accent2 3" xfId="3025"/>
    <cellStyle name="Accent2 4" xfId="3026"/>
    <cellStyle name="Accent2 5" xfId="3027"/>
    <cellStyle name="Accent2 6" xfId="3028"/>
    <cellStyle name="Accent2 7" xfId="3029"/>
    <cellStyle name="Accent2 8" xfId="3030"/>
    <cellStyle name="Accent2 9" xfId="3031"/>
    <cellStyle name="Accent3" xfId="3032"/>
    <cellStyle name="Accent3 - 20%" xfId="3033"/>
    <cellStyle name="Accent3 - 20% 2" xfId="3034"/>
    <cellStyle name="Accent3 - 20% 3" xfId="3035"/>
    <cellStyle name="Accent3 - 40%" xfId="3036"/>
    <cellStyle name="Accent3 - 40% 2" xfId="3037"/>
    <cellStyle name="Accent3 - 40% 3" xfId="3038"/>
    <cellStyle name="Accent3 - 60%" xfId="3039"/>
    <cellStyle name="Accent3 - 60% 2" xfId="3040"/>
    <cellStyle name="Accent3 - 60% 3" xfId="3041"/>
    <cellStyle name="Accent3 10" xfId="3042"/>
    <cellStyle name="Accent3 11" xfId="3043"/>
    <cellStyle name="Accent3 12" xfId="3044"/>
    <cellStyle name="Accent3 13" xfId="3045"/>
    <cellStyle name="Accent3 14" xfId="3046"/>
    <cellStyle name="Accent3 15" xfId="3047"/>
    <cellStyle name="Accent3 16" xfId="3048"/>
    <cellStyle name="Accent3 17" xfId="3049"/>
    <cellStyle name="Accent3 18" xfId="3050"/>
    <cellStyle name="Accent3 19" xfId="3051"/>
    <cellStyle name="Accent3 2" xfId="3052"/>
    <cellStyle name="Accent3 20" xfId="3053"/>
    <cellStyle name="Accent3 21" xfId="3054"/>
    <cellStyle name="Accent3 22" xfId="3055"/>
    <cellStyle name="Accent3 23" xfId="3056"/>
    <cellStyle name="Accent3 24" xfId="3057"/>
    <cellStyle name="Accent3 25" xfId="3058"/>
    <cellStyle name="Accent3 26" xfId="3059"/>
    <cellStyle name="Accent3 3" xfId="3060"/>
    <cellStyle name="Accent3 4" xfId="3061"/>
    <cellStyle name="Accent3 5" xfId="3062"/>
    <cellStyle name="Accent3 6" xfId="3063"/>
    <cellStyle name="Accent3 7" xfId="3064"/>
    <cellStyle name="Accent3 8" xfId="3065"/>
    <cellStyle name="Accent3 9" xfId="3066"/>
    <cellStyle name="Accent4" xfId="3067"/>
    <cellStyle name="Accent4 - 20%" xfId="3068"/>
    <cellStyle name="Accent4 - 20% 2" xfId="3069"/>
    <cellStyle name="Accent4 - 20% 3" xfId="3070"/>
    <cellStyle name="Accent4 - 40%" xfId="3071"/>
    <cellStyle name="Accent4 - 40% 2" xfId="3072"/>
    <cellStyle name="Accent4 - 40% 3" xfId="3073"/>
    <cellStyle name="Accent4 - 60%" xfId="3074"/>
    <cellStyle name="Accent4 - 60% 2" xfId="3075"/>
    <cellStyle name="Accent4 - 60% 3" xfId="3076"/>
    <cellStyle name="Accent4 10" xfId="3077"/>
    <cellStyle name="Accent4 11" xfId="3078"/>
    <cellStyle name="Accent4 12" xfId="3079"/>
    <cellStyle name="Accent4 13" xfId="3080"/>
    <cellStyle name="Accent4 14" xfId="3081"/>
    <cellStyle name="Accent4 15" xfId="3082"/>
    <cellStyle name="Accent4 16" xfId="3083"/>
    <cellStyle name="Accent4 17" xfId="3084"/>
    <cellStyle name="Accent4 18" xfId="3085"/>
    <cellStyle name="Accent4 19" xfId="3086"/>
    <cellStyle name="Accent4 2" xfId="3087"/>
    <cellStyle name="Accent4 20" xfId="3088"/>
    <cellStyle name="Accent4 21" xfId="3089"/>
    <cellStyle name="Accent4 22" xfId="3090"/>
    <cellStyle name="Accent4 23" xfId="3091"/>
    <cellStyle name="Accent4 24" xfId="3092"/>
    <cellStyle name="Accent4 25" xfId="3093"/>
    <cellStyle name="Accent4 26" xfId="3094"/>
    <cellStyle name="Accent4 3" xfId="3095"/>
    <cellStyle name="Accent4 4" xfId="3096"/>
    <cellStyle name="Accent4 5" xfId="3097"/>
    <cellStyle name="Accent4 6" xfId="3098"/>
    <cellStyle name="Accent4 7" xfId="3099"/>
    <cellStyle name="Accent4 8" xfId="3100"/>
    <cellStyle name="Accent4 9" xfId="3101"/>
    <cellStyle name="Accent5" xfId="3102"/>
    <cellStyle name="Accent5 - 20%" xfId="3103"/>
    <cellStyle name="Accent5 - 20% 2" xfId="3104"/>
    <cellStyle name="Accent5 - 20% 3" xfId="3105"/>
    <cellStyle name="Accent5 - 40%" xfId="3106"/>
    <cellStyle name="Accent5 - 60%" xfId="3107"/>
    <cellStyle name="Accent5 - 60% 2" xfId="3108"/>
    <cellStyle name="Accent5 - 60% 3" xfId="3109"/>
    <cellStyle name="Accent5 10" xfId="3110"/>
    <cellStyle name="Accent5 11" xfId="3111"/>
    <cellStyle name="Accent5 12" xfId="3112"/>
    <cellStyle name="Accent5 13" xfId="3113"/>
    <cellStyle name="Accent5 14" xfId="3114"/>
    <cellStyle name="Accent5 15" xfId="3115"/>
    <cellStyle name="Accent5 16" xfId="3116"/>
    <cellStyle name="Accent5 17" xfId="3117"/>
    <cellStyle name="Accent5 18" xfId="3118"/>
    <cellStyle name="Accent5 19" xfId="3119"/>
    <cellStyle name="Accent5 2" xfId="3120"/>
    <cellStyle name="Accent5 20" xfId="3121"/>
    <cellStyle name="Accent5 21" xfId="3122"/>
    <cellStyle name="Accent5 22" xfId="3123"/>
    <cellStyle name="Accent5 23" xfId="3124"/>
    <cellStyle name="Accent5 24" xfId="3125"/>
    <cellStyle name="Accent5 25" xfId="3126"/>
    <cellStyle name="Accent5 26" xfId="3127"/>
    <cellStyle name="Accent5 3" xfId="3128"/>
    <cellStyle name="Accent5 4" xfId="3129"/>
    <cellStyle name="Accent5 5" xfId="3130"/>
    <cellStyle name="Accent5 6" xfId="3131"/>
    <cellStyle name="Accent5 7" xfId="3132"/>
    <cellStyle name="Accent5 8" xfId="3133"/>
    <cellStyle name="Accent5 9" xfId="3134"/>
    <cellStyle name="Accent6" xfId="3135"/>
    <cellStyle name="Accent6 - 20%" xfId="3136"/>
    <cellStyle name="Accent6 - 40%" xfId="3137"/>
    <cellStyle name="Accent6 - 40% 2" xfId="3138"/>
    <cellStyle name="Accent6 - 40% 3" xfId="3139"/>
    <cellStyle name="Accent6 - 60%" xfId="3140"/>
    <cellStyle name="Accent6 - 60% 2" xfId="3141"/>
    <cellStyle name="Accent6 - 60% 3" xfId="3142"/>
    <cellStyle name="Accent6 10" xfId="3143"/>
    <cellStyle name="Accent6 11" xfId="3144"/>
    <cellStyle name="Accent6 12" xfId="3145"/>
    <cellStyle name="Accent6 13" xfId="3146"/>
    <cellStyle name="Accent6 14" xfId="3147"/>
    <cellStyle name="Accent6 15" xfId="3148"/>
    <cellStyle name="Accent6 16" xfId="3149"/>
    <cellStyle name="Accent6 17" xfId="3150"/>
    <cellStyle name="Accent6 18" xfId="3151"/>
    <cellStyle name="Accent6 19" xfId="3152"/>
    <cellStyle name="Accent6 2" xfId="3153"/>
    <cellStyle name="Accent6 20" xfId="3154"/>
    <cellStyle name="Accent6 21" xfId="3155"/>
    <cellStyle name="Accent6 22" xfId="3156"/>
    <cellStyle name="Accent6 23" xfId="3157"/>
    <cellStyle name="Accent6 24" xfId="3158"/>
    <cellStyle name="Accent6 25" xfId="3159"/>
    <cellStyle name="Accent6 26" xfId="3160"/>
    <cellStyle name="Accent6 3" xfId="3161"/>
    <cellStyle name="Accent6 4" xfId="3162"/>
    <cellStyle name="Accent6 5" xfId="3163"/>
    <cellStyle name="Accent6 6" xfId="3164"/>
    <cellStyle name="Accent6 7" xfId="3165"/>
    <cellStyle name="Accent6 8" xfId="3166"/>
    <cellStyle name="Accent6 9" xfId="3167"/>
    <cellStyle name="account" xfId="3168"/>
    <cellStyle name="Accounting" xfId="3169"/>
    <cellStyle name="Ăčďĺđńńűëęŕ" xfId="3170"/>
    <cellStyle name="Ăčďĺđńńűëęŕ 2" xfId="3171"/>
    <cellStyle name="Áĺççŕůčňíűé" xfId="3172"/>
    <cellStyle name="Äĺíĺćíűé [0]_(ňŕá 3č)" xfId="3173"/>
    <cellStyle name="Äĺíĺćíűé_(ňŕá 3č)" xfId="3174"/>
    <cellStyle name="Anna" xfId="3175"/>
    <cellStyle name="AP_AR_UPS" xfId="3176"/>
    <cellStyle name="BackGround_General" xfId="3177"/>
    <cellStyle name="Bad" xfId="3178"/>
    <cellStyle name="Bad 2" xfId="3179"/>
    <cellStyle name="Bad 3" xfId="3180"/>
    <cellStyle name="blank" xfId="3181"/>
    <cellStyle name="Blue_Calculation" xfId="3182"/>
    <cellStyle name="Calculation" xfId="3183"/>
    <cellStyle name="Calculation 2" xfId="3184"/>
    <cellStyle name="Calculation 2 2" xfId="59516"/>
    <cellStyle name="Calculation 2 2 2" xfId="60132"/>
    <cellStyle name="Calculation 2 3" xfId="59457"/>
    <cellStyle name="Calculation 2 4" xfId="60075"/>
    <cellStyle name="Calculation 3" xfId="3185"/>
    <cellStyle name="Calculation 4" xfId="59105"/>
    <cellStyle name="Calculation 5" xfId="59825"/>
    <cellStyle name="Check" xfId="3186"/>
    <cellStyle name="Check Cell" xfId="3187"/>
    <cellStyle name="Check Cell 2" xfId="3188"/>
    <cellStyle name="Check Cell 3" xfId="3189"/>
    <cellStyle name="Comma [0]_irl tel sep5" xfId="3190"/>
    <cellStyle name="Comma_irl tel sep5" xfId="3191"/>
    <cellStyle name="Comma0" xfId="3192"/>
    <cellStyle name="Comma0 2" xfId="3193"/>
    <cellStyle name="Çŕůčňíűé" xfId="3194"/>
    <cellStyle name="Currency [0]" xfId="3195"/>
    <cellStyle name="Currency [0] 2" xfId="3196"/>
    <cellStyle name="Currency [0] 2 2" xfId="3197"/>
    <cellStyle name="Currency [0] 2 3" xfId="3198"/>
    <cellStyle name="Currency [0] 2 4" xfId="3199"/>
    <cellStyle name="Currency [0] 2 5" xfId="3200"/>
    <cellStyle name="Currency [0] 2 6" xfId="3201"/>
    <cellStyle name="Currency [0] 2 7" xfId="3202"/>
    <cellStyle name="Currency [0] 2 8" xfId="3203"/>
    <cellStyle name="Currency [0] 3" xfId="3204"/>
    <cellStyle name="Currency [0] 3 2" xfId="3205"/>
    <cellStyle name="Currency [0] 3 3" xfId="3206"/>
    <cellStyle name="Currency [0] 3 4" xfId="3207"/>
    <cellStyle name="Currency [0] 3 5" xfId="3208"/>
    <cellStyle name="Currency [0] 3 6" xfId="3209"/>
    <cellStyle name="Currency [0] 3 7" xfId="3210"/>
    <cellStyle name="Currency [0] 3 8" xfId="3211"/>
    <cellStyle name="Currency [0] 4" xfId="3212"/>
    <cellStyle name="Currency [0] 4 2" xfId="3213"/>
    <cellStyle name="Currency [0] 4 3" xfId="3214"/>
    <cellStyle name="Currency [0] 4 4" xfId="3215"/>
    <cellStyle name="Currency [0] 4 5" xfId="3216"/>
    <cellStyle name="Currency [0] 4 6" xfId="3217"/>
    <cellStyle name="Currency [0] 4 7" xfId="3218"/>
    <cellStyle name="Currency [0] 4 8" xfId="3219"/>
    <cellStyle name="Currency [0] 5" xfId="3220"/>
    <cellStyle name="Currency [0] 5 2" xfId="3221"/>
    <cellStyle name="Currency [0] 5 3" xfId="3222"/>
    <cellStyle name="Currency [0] 5 4" xfId="3223"/>
    <cellStyle name="Currency [0] 5 5" xfId="3224"/>
    <cellStyle name="Currency [0] 5 6" xfId="3225"/>
    <cellStyle name="Currency [0] 5 7" xfId="3226"/>
    <cellStyle name="Currency [0] 5 8" xfId="3227"/>
    <cellStyle name="Currency [0] 6" xfId="3228"/>
    <cellStyle name="Currency [0] 6 2" xfId="3229"/>
    <cellStyle name="Currency [0] 7" xfId="3230"/>
    <cellStyle name="Currency [0] 7 2" xfId="3231"/>
    <cellStyle name="Currency [0] 8" xfId="3232"/>
    <cellStyle name="Currency [0] 8 2" xfId="3233"/>
    <cellStyle name="Currency_irl tel sep5" xfId="3234"/>
    <cellStyle name="Currency0" xfId="3235"/>
    <cellStyle name="Currency0 2" xfId="3236"/>
    <cellStyle name="Date" xfId="3237"/>
    <cellStyle name="Date 2" xfId="3238"/>
    <cellStyle name="Dates" xfId="3239"/>
    <cellStyle name="Dezimal [0]_Compiling Utility Macros" xfId="3240"/>
    <cellStyle name="Dezimal_Compiling Utility Macros" xfId="3241"/>
    <cellStyle name="E-mail" xfId="3242"/>
    <cellStyle name="Emphasis 1" xfId="3243"/>
    <cellStyle name="Emphasis 1 2" xfId="3244"/>
    <cellStyle name="Emphasis 1 3" xfId="3245"/>
    <cellStyle name="Emphasis 2" xfId="3246"/>
    <cellStyle name="Emphasis 2 2" xfId="3247"/>
    <cellStyle name="Emphasis 2 3" xfId="3248"/>
    <cellStyle name="Emphasis 3" xfId="3249"/>
    <cellStyle name="Euro" xfId="3250"/>
    <cellStyle name="Euro 2" xfId="3251"/>
    <cellStyle name="Euro 3" xfId="3252"/>
    <cellStyle name="Excel_BuiltIn_Comma" xfId="59812"/>
    <cellStyle name="Explanatory Text" xfId="3253"/>
    <cellStyle name="Explanatory Text 2" xfId="3254"/>
    <cellStyle name="Explanatory Text 3" xfId="3255"/>
    <cellStyle name="F2" xfId="3256"/>
    <cellStyle name="F3" xfId="3257"/>
    <cellStyle name="F4" xfId="3258"/>
    <cellStyle name="F5" xfId="3259"/>
    <cellStyle name="F6" xfId="3260"/>
    <cellStyle name="F7" xfId="3261"/>
    <cellStyle name="F8" xfId="3262"/>
    <cellStyle name="Fixed" xfId="3263"/>
    <cellStyle name="Fixed 2" xfId="3264"/>
    <cellStyle name="Followed Hyperlink" xfId="3265"/>
    <cellStyle name="Footnotes" xfId="3266"/>
    <cellStyle name="General_Ledger" xfId="3267"/>
    <cellStyle name="Good" xfId="3268"/>
    <cellStyle name="Good 2" xfId="3269"/>
    <cellStyle name="Good 3" xfId="3270"/>
    <cellStyle name="Heading" xfId="3271"/>
    <cellStyle name="Heading 1" xfId="3272"/>
    <cellStyle name="Heading 1 2" xfId="3273"/>
    <cellStyle name="Heading 1 3" xfId="59106"/>
    <cellStyle name="Heading 2" xfId="3274"/>
    <cellStyle name="Heading 2 2" xfId="3275"/>
    <cellStyle name="Heading 2 3" xfId="3276"/>
    <cellStyle name="Heading 2 4" xfId="59107"/>
    <cellStyle name="Heading 3" xfId="3277"/>
    <cellStyle name="Heading 3 2" xfId="3278"/>
    <cellStyle name="Heading 3 3" xfId="3279"/>
    <cellStyle name="Heading 4" xfId="3280"/>
    <cellStyle name="Heading 4 2" xfId="3281"/>
    <cellStyle name="Heading2" xfId="3282"/>
    <cellStyle name="Hidden" xfId="3283"/>
    <cellStyle name="Hyperlink" xfId="3284"/>
    <cellStyle name="Iau?iue_Cia-l ccaldcec" xfId="3285"/>
    <cellStyle name="Îáű÷íűé__FES" xfId="3286"/>
    <cellStyle name="Îňęđűâŕâřŕ˙ń˙ ăčďĺđńńűëęŕ" xfId="3287"/>
    <cellStyle name="Îňęđűâŕâřŕ˙ń˙ ăčďĺđńńűëęŕ 2" xfId="3288"/>
    <cellStyle name="Input" xfId="3289"/>
    <cellStyle name="Input 2" xfId="3290"/>
    <cellStyle name="Input 2 2" xfId="59374"/>
    <cellStyle name="Input 2 2 2" xfId="59995"/>
    <cellStyle name="Input 2 3" xfId="59344"/>
    <cellStyle name="Input 2 4" xfId="59965"/>
    <cellStyle name="Input 3" xfId="3291"/>
    <cellStyle name="Input 4" xfId="59109"/>
    <cellStyle name="Input 5" xfId="59117"/>
    <cellStyle name="Inputs" xfId="3292"/>
    <cellStyle name="Inputs (const)" xfId="3293"/>
    <cellStyle name="Inputs Co" xfId="3294"/>
    <cellStyle name="Inputs_46EE.2011(v1.0)" xfId="3295"/>
    <cellStyle name="Just_Table" xfId="3296"/>
    <cellStyle name="LeftTitle" xfId="3297"/>
    <cellStyle name="Linked Cell" xfId="3298"/>
    <cellStyle name="Linked Cell 2" xfId="3299"/>
    <cellStyle name="Linked Cell 3" xfId="3300"/>
    <cellStyle name="Neutral" xfId="3301"/>
    <cellStyle name="Neutral 2" xfId="3302"/>
    <cellStyle name="Neutral 3" xfId="3303"/>
    <cellStyle name="No_Input" xfId="3304"/>
    <cellStyle name="normal" xfId="3305"/>
    <cellStyle name="Normal 2" xfId="3306"/>
    <cellStyle name="normal 3" xfId="3307"/>
    <cellStyle name="normal 4" xfId="3308"/>
    <cellStyle name="normal 5" xfId="3309"/>
    <cellStyle name="normal 6" xfId="3310"/>
    <cellStyle name="normal 7" xfId="3311"/>
    <cellStyle name="normal 8" xfId="3312"/>
    <cellStyle name="normal 9" xfId="3313"/>
    <cellStyle name="normal_1" xfId="3314"/>
    <cellStyle name="Normal1" xfId="3315"/>
    <cellStyle name="normбlnм_laroux" xfId="3316"/>
    <cellStyle name="Note" xfId="3317"/>
    <cellStyle name="Note 10" xfId="59116"/>
    <cellStyle name="Note 2" xfId="3318"/>
    <cellStyle name="Note 2 2" xfId="59355"/>
    <cellStyle name="Note 2 2 2" xfId="59487"/>
    <cellStyle name="Note 2 2 2 2" xfId="59504"/>
    <cellStyle name="Note 2 2 2 2 2" xfId="59536"/>
    <cellStyle name="Note 2 2 2 2 2 2" xfId="59369"/>
    <cellStyle name="Note 2 2 2 2 2 2 2" xfId="59625"/>
    <cellStyle name="Note 2 2 2 2 2 2 2 2" xfId="59546"/>
    <cellStyle name="Note 2 2 2 2 2 2 2 2 2" xfId="60162"/>
    <cellStyle name="Note 2 2 2 2 2 2 2 3" xfId="60241"/>
    <cellStyle name="Note 2 2 2 2 2 2 3" xfId="59615"/>
    <cellStyle name="Note 2 2 2 2 2 2 3 2" xfId="60231"/>
    <cellStyle name="Note 2 2 2 2 2 2 4" xfId="59990"/>
    <cellStyle name="Note 2 2 2 2 2 3" xfId="59663"/>
    <cellStyle name="Note 2 2 2 2 2 3 2" xfId="59498"/>
    <cellStyle name="Note 2 2 2 2 2 3 2 2" xfId="60114"/>
    <cellStyle name="Note 2 2 2 2 2 3 3" xfId="60279"/>
    <cellStyle name="Note 2 2 2 2 2 4" xfId="59699"/>
    <cellStyle name="Note 2 2 2 2 2 4 2" xfId="60315"/>
    <cellStyle name="Note 2 2 2 2 2 5" xfId="60152"/>
    <cellStyle name="Note 2 2 2 2 3" xfId="59496"/>
    <cellStyle name="Note 2 2 2 2 3 2" xfId="59666"/>
    <cellStyle name="Note 2 2 2 2 3 2 2" xfId="59378"/>
    <cellStyle name="Note 2 2 2 2 3 2 2 2" xfId="59999"/>
    <cellStyle name="Note 2 2 2 2 3 2 3" xfId="60282"/>
    <cellStyle name="Note 2 2 2 2 3 3" xfId="59804"/>
    <cellStyle name="Note 2 2 2 2 3 3 2" xfId="60420"/>
    <cellStyle name="Note 2 2 2 2 3 4" xfId="60112"/>
    <cellStyle name="Note 2 2 2 2 4" xfId="59634"/>
    <cellStyle name="Note 2 2 2 2 4 2" xfId="59485"/>
    <cellStyle name="Note 2 2 2 2 4 2 2" xfId="60101"/>
    <cellStyle name="Note 2 2 2 2 4 3" xfId="60250"/>
    <cellStyle name="Note 2 2 2 2 5" xfId="59754"/>
    <cellStyle name="Note 2 2 2 2 5 2" xfId="60370"/>
    <cellStyle name="Note 2 2 2 2 6" xfId="60120"/>
    <cellStyle name="Note 2 2 2 3" xfId="59524"/>
    <cellStyle name="Note 2 2 2 3 2" xfId="59366"/>
    <cellStyle name="Note 2 2 2 3 2 2" xfId="59363"/>
    <cellStyle name="Note 2 2 2 3 2 2 2" xfId="59798"/>
    <cellStyle name="Note 2 2 2 3 2 2 2 2" xfId="60414"/>
    <cellStyle name="Note 2 2 2 3 2 2 3" xfId="59984"/>
    <cellStyle name="Note 2 2 2 3 2 3" xfId="59610"/>
    <cellStyle name="Note 2 2 2 3 2 3 2" xfId="60226"/>
    <cellStyle name="Note 2 2 2 3 2 4" xfId="59987"/>
    <cellStyle name="Note 2 2 2 3 3" xfId="59651"/>
    <cellStyle name="Note 2 2 2 3 3 2" xfId="59349"/>
    <cellStyle name="Note 2 2 2 3 3 2 2" xfId="59970"/>
    <cellStyle name="Note 2 2 2 3 3 3" xfId="60267"/>
    <cellStyle name="Note 2 2 2 3 4" xfId="59709"/>
    <cellStyle name="Note 2 2 2 3 4 2" xfId="60325"/>
    <cellStyle name="Note 2 2 2 3 5" xfId="60140"/>
    <cellStyle name="Note 2 2 2 4" xfId="59587"/>
    <cellStyle name="Note 2 2 2 4 2" xfId="59680"/>
    <cellStyle name="Note 2 2 2 4 2 2" xfId="59370"/>
    <cellStyle name="Note 2 2 2 4 2 2 2" xfId="59991"/>
    <cellStyle name="Note 2 2 2 4 2 3" xfId="60296"/>
    <cellStyle name="Note 2 2 2 4 3" xfId="59727"/>
    <cellStyle name="Note 2 2 2 4 3 2" xfId="60343"/>
    <cellStyle name="Note 2 2 2 4 4" xfId="60203"/>
    <cellStyle name="Note 2 2 2 5" xfId="59353"/>
    <cellStyle name="Note 2 2 2 5 2" xfId="59692"/>
    <cellStyle name="Note 2 2 2 5 2 2" xfId="60308"/>
    <cellStyle name="Note 2 2 2 5 3" xfId="59974"/>
    <cellStyle name="Note 2 2 2 6" xfId="59687"/>
    <cellStyle name="Note 2 2 2 6 2" xfId="60303"/>
    <cellStyle name="Note 2 2 2 7" xfId="60103"/>
    <cellStyle name="Note 2 2 3" xfId="59492"/>
    <cellStyle name="Note 2 2 3 2" xfId="59529"/>
    <cellStyle name="Note 2 2 3 2 2" xfId="59380"/>
    <cellStyle name="Note 2 2 3 2 2 2" xfId="59544"/>
    <cellStyle name="Note 2 2 3 2 2 2 2" xfId="59766"/>
    <cellStyle name="Note 2 2 3 2 2 2 2 2" xfId="60382"/>
    <cellStyle name="Note 2 2 3 2 2 2 3" xfId="60160"/>
    <cellStyle name="Note 2 2 3 2 2 3" xfId="59585"/>
    <cellStyle name="Note 2 2 3 2 2 3 2" xfId="60201"/>
    <cellStyle name="Note 2 2 3 2 2 4" xfId="60001"/>
    <cellStyle name="Note 2 2 3 2 3" xfId="59656"/>
    <cellStyle name="Note 2 2 3 2 3 2" xfId="59343"/>
    <cellStyle name="Note 2 2 3 2 3 2 2" xfId="59964"/>
    <cellStyle name="Note 2 2 3 2 3 3" xfId="60272"/>
    <cellStyle name="Note 2 2 3 2 4" xfId="59796"/>
    <cellStyle name="Note 2 2 3 2 4 2" xfId="60412"/>
    <cellStyle name="Note 2 2 3 2 5" xfId="60145"/>
    <cellStyle name="Note 2 2 3 3" xfId="59456"/>
    <cellStyle name="Note 2 2 3 3 2" xfId="59637"/>
    <cellStyle name="Note 2 2 3 3 2 2" xfId="59377"/>
    <cellStyle name="Note 2 2 3 3 2 2 2" xfId="59998"/>
    <cellStyle name="Note 2 2 3 3 2 3" xfId="60253"/>
    <cellStyle name="Note 2 2 3 3 3" xfId="59719"/>
    <cellStyle name="Note 2 2 3 3 3 2" xfId="60335"/>
    <cellStyle name="Note 2 2 3 3 4" xfId="60074"/>
    <cellStyle name="Note 2 2 3 4" xfId="59372"/>
    <cellStyle name="Note 2 2 3 4 2" xfId="59508"/>
    <cellStyle name="Note 2 2 3 4 2 2" xfId="60124"/>
    <cellStyle name="Note 2 2 3 4 3" xfId="59993"/>
    <cellStyle name="Note 2 2 3 5" xfId="59762"/>
    <cellStyle name="Note 2 2 3 5 2" xfId="60378"/>
    <cellStyle name="Note 2 2 3 6" xfId="60108"/>
    <cellStyle name="Note 2 2 4" xfId="59511"/>
    <cellStyle name="Note 2 2 4 2" xfId="59542"/>
    <cellStyle name="Note 2 2 4 2 2" xfId="59668"/>
    <cellStyle name="Note 2 2 4 2 2 2" xfId="59318"/>
    <cellStyle name="Note 2 2 4 2 2 2 2" xfId="59945"/>
    <cellStyle name="Note 2 2 4 2 2 3" xfId="60284"/>
    <cellStyle name="Note 2 2 4 2 3" xfId="59700"/>
    <cellStyle name="Note 2 2 4 2 3 2" xfId="60316"/>
    <cellStyle name="Note 2 2 4 2 4" xfId="60158"/>
    <cellStyle name="Note 2 2 4 3" xfId="59642"/>
    <cellStyle name="Note 2 2 4 3 2" xfId="59433"/>
    <cellStyle name="Note 2 2 4 3 2 2" xfId="60052"/>
    <cellStyle name="Note 2 2 4 3 3" xfId="60258"/>
    <cellStyle name="Note 2 2 4 4" xfId="59773"/>
    <cellStyle name="Note 2 2 4 4 2" xfId="60389"/>
    <cellStyle name="Note 2 2 4 5" xfId="60127"/>
    <cellStyle name="Note 2 2 5" xfId="59398"/>
    <cellStyle name="Note 2 2 5 2" xfId="59465"/>
    <cellStyle name="Note 2 2 5 2 2" xfId="59710"/>
    <cellStyle name="Note 2 2 5 2 2 2" xfId="60326"/>
    <cellStyle name="Note 2 2 5 2 3" xfId="60082"/>
    <cellStyle name="Note 2 2 5 3" xfId="59298"/>
    <cellStyle name="Note 2 2 5 3 2" xfId="59925"/>
    <cellStyle name="Note 2 2 5 4" xfId="60019"/>
    <cellStyle name="Note 2 2 6" xfId="59475"/>
    <cellStyle name="Note 2 2 6 2" xfId="59783"/>
    <cellStyle name="Note 2 2 6 2 2" xfId="60399"/>
    <cellStyle name="Note 2 2 6 3" xfId="60091"/>
    <cellStyle name="Note 2 2 7" xfId="59712"/>
    <cellStyle name="Note 2 2 7 2" xfId="60328"/>
    <cellStyle name="Note 2 2 8" xfId="59976"/>
    <cellStyle name="Note 2 3" xfId="59481"/>
    <cellStyle name="Note 2 3 2" xfId="59502"/>
    <cellStyle name="Note 2 3 2 2" xfId="59534"/>
    <cellStyle name="Note 2 3 2 2 2" xfId="59560"/>
    <cellStyle name="Note 2 3 2 2 2 2" xfId="59672"/>
    <cellStyle name="Note 2 3 2 2 2 2 2" xfId="59403"/>
    <cellStyle name="Note 2 3 2 2 2 2 2 2" xfId="60024"/>
    <cellStyle name="Note 2 3 2 2 2 2 3" xfId="60288"/>
    <cellStyle name="Note 2 3 2 2 2 3" xfId="59741"/>
    <cellStyle name="Note 2 3 2 2 2 3 2" xfId="60357"/>
    <cellStyle name="Note 2 3 2 2 2 4" xfId="60176"/>
    <cellStyle name="Note 2 3 2 2 3" xfId="59661"/>
    <cellStyle name="Note 2 3 2 2 3 2" xfId="59602"/>
    <cellStyle name="Note 2 3 2 2 3 2 2" xfId="60218"/>
    <cellStyle name="Note 2 3 2 2 3 3" xfId="60277"/>
    <cellStyle name="Note 2 3 2 2 4" xfId="59722"/>
    <cellStyle name="Note 2 3 2 2 4 2" xfId="60338"/>
    <cellStyle name="Note 2 3 2 2 5" xfId="60150"/>
    <cellStyle name="Note 2 3 2 3" xfId="59464"/>
    <cellStyle name="Note 2 3 2 3 2" xfId="59564"/>
    <cellStyle name="Note 2 3 2 3 2 2" xfId="59628"/>
    <cellStyle name="Note 2 3 2 3 2 2 2" xfId="60244"/>
    <cellStyle name="Note 2 3 2 3 2 3" xfId="60180"/>
    <cellStyle name="Note 2 3 2 3 3" xfId="59322"/>
    <cellStyle name="Note 2 3 2 3 3 2" xfId="59949"/>
    <cellStyle name="Note 2 3 2 3 4" xfId="60081"/>
    <cellStyle name="Note 2 3 2 4" xfId="59632"/>
    <cellStyle name="Note 2 3 2 4 2" xfId="59340"/>
    <cellStyle name="Note 2 3 2 4 2 2" xfId="59961"/>
    <cellStyle name="Note 2 3 2 4 3" xfId="60248"/>
    <cellStyle name="Note 2 3 2 5" xfId="59793"/>
    <cellStyle name="Note 2 3 2 5 2" xfId="60409"/>
    <cellStyle name="Note 2 3 2 6" xfId="60118"/>
    <cellStyle name="Note 2 3 3" xfId="59522"/>
    <cellStyle name="Note 2 3 3 2" xfId="59583"/>
    <cellStyle name="Note 2 3 3 2 2" xfId="59678"/>
    <cellStyle name="Note 2 3 3 2 2 2" xfId="59361"/>
    <cellStyle name="Note 2 3 3 2 2 2 2" xfId="59982"/>
    <cellStyle name="Note 2 3 3 2 2 3" xfId="60294"/>
    <cellStyle name="Note 2 3 3 2 3" xfId="59756"/>
    <cellStyle name="Note 2 3 3 2 3 2" xfId="60372"/>
    <cellStyle name="Note 2 3 3 2 4" xfId="60199"/>
    <cellStyle name="Note 2 3 3 3" xfId="59649"/>
    <cellStyle name="Note 2 3 3 3 2" xfId="59358"/>
    <cellStyle name="Note 2 3 3 3 2 2" xfId="59979"/>
    <cellStyle name="Note 2 3 3 3 3" xfId="60265"/>
    <cellStyle name="Note 2 3 3 4" xfId="59790"/>
    <cellStyle name="Note 2 3 3 4 2" xfId="60406"/>
    <cellStyle name="Note 2 3 3 5" xfId="60138"/>
    <cellStyle name="Note 2 3 4" xfId="59478"/>
    <cellStyle name="Note 2 3 4 2" xfId="59402"/>
    <cellStyle name="Note 2 3 4 2 2" xfId="59405"/>
    <cellStyle name="Note 2 3 4 2 2 2" xfId="60026"/>
    <cellStyle name="Note 2 3 4 2 3" xfId="60023"/>
    <cellStyle name="Note 2 3 4 3" xfId="59348"/>
    <cellStyle name="Note 2 3 4 3 2" xfId="59969"/>
    <cellStyle name="Note 2 3 4 4" xfId="60094"/>
    <cellStyle name="Note 2 3 5" xfId="59577"/>
    <cellStyle name="Note 2 3 5 2" xfId="59760"/>
    <cellStyle name="Note 2 3 5 2 2" xfId="60376"/>
    <cellStyle name="Note 2 3 5 3" xfId="60193"/>
    <cellStyle name="Note 2 3 6" xfId="59750"/>
    <cellStyle name="Note 2 3 6 2" xfId="60366"/>
    <cellStyle name="Note 2 3 7" xfId="60097"/>
    <cellStyle name="Note 2 4" xfId="59446"/>
    <cellStyle name="Note 2 4 2" xfId="59528"/>
    <cellStyle name="Note 2 4 2 2" xfId="59568"/>
    <cellStyle name="Note 2 4 2 2 2" xfId="59674"/>
    <cellStyle name="Note 2 4 2 2 2 2" xfId="59435"/>
    <cellStyle name="Note 2 4 2 2 2 2 2" xfId="60054"/>
    <cellStyle name="Note 2 4 2 2 2 3" xfId="60290"/>
    <cellStyle name="Note 2 4 2 2 3" xfId="59767"/>
    <cellStyle name="Note 2 4 2 2 3 2" xfId="60383"/>
    <cellStyle name="Note 2 4 2 2 4" xfId="60184"/>
    <cellStyle name="Note 2 4 2 3" xfId="59655"/>
    <cellStyle name="Note 2 4 2 3 2" xfId="59432"/>
    <cellStyle name="Note 2 4 2 3 2 2" xfId="60051"/>
    <cellStyle name="Note 2 4 2 3 3" xfId="60271"/>
    <cellStyle name="Note 2 4 2 4" xfId="59708"/>
    <cellStyle name="Note 2 4 2 4 2" xfId="60324"/>
    <cellStyle name="Note 2 4 2 5" xfId="60144"/>
    <cellStyle name="Note 2 4 3" xfId="59459"/>
    <cellStyle name="Note 2 4 3 2" xfId="59338"/>
    <cellStyle name="Note 2 4 3 2 2" xfId="59739"/>
    <cellStyle name="Note 2 4 3 2 2 2" xfId="60355"/>
    <cellStyle name="Note 2 4 3 2 3" xfId="59960"/>
    <cellStyle name="Note 2 4 3 3" xfId="59471"/>
    <cellStyle name="Note 2 4 3 3 2" xfId="60087"/>
    <cellStyle name="Note 2 4 3 4" xfId="60077"/>
    <cellStyle name="Note 2 4 4" xfId="59578"/>
    <cellStyle name="Note 2 4 4 2" xfId="59789"/>
    <cellStyle name="Note 2 4 4 2 2" xfId="60405"/>
    <cellStyle name="Note 2 4 4 3" xfId="60194"/>
    <cellStyle name="Note 2 4 5" xfId="59702"/>
    <cellStyle name="Note 2 4 5 2" xfId="60318"/>
    <cellStyle name="Note 2 4 6" xfId="60064"/>
    <cellStyle name="Note 2 5" xfId="59441"/>
    <cellStyle name="Note 2 5 2" xfId="59397"/>
    <cellStyle name="Note 2 5 2 2" xfId="59399"/>
    <cellStyle name="Note 2 5 2 2 2" xfId="60020"/>
    <cellStyle name="Note 2 5 2 3" xfId="60018"/>
    <cellStyle name="Note 2 5 3" xfId="59738"/>
    <cellStyle name="Note 2 5 3 2" xfId="60354"/>
    <cellStyle name="Note 2 5 4" xfId="60059"/>
    <cellStyle name="Note 2 6" xfId="59342"/>
    <cellStyle name="Note 2 6 2" xfId="59588"/>
    <cellStyle name="Note 2 6 2 2" xfId="60204"/>
    <cellStyle name="Note 2 6 3" xfId="59963"/>
    <cellStyle name="Note 2 7" xfId="59736"/>
    <cellStyle name="Note 2 7 2" xfId="60352"/>
    <cellStyle name="Note 2 8" xfId="59367"/>
    <cellStyle name="Note 2 9" xfId="59988"/>
    <cellStyle name="Note 3" xfId="3319"/>
    <cellStyle name="Note 3 2" xfId="59488"/>
    <cellStyle name="Note 3 2 2" xfId="59505"/>
    <cellStyle name="Note 3 2 2 2" xfId="59537"/>
    <cellStyle name="Note 3 2 2 2 2" xfId="59362"/>
    <cellStyle name="Note 3 2 2 2 2 2" xfId="59608"/>
    <cellStyle name="Note 3 2 2 2 2 2 2" xfId="59795"/>
    <cellStyle name="Note 3 2 2 2 2 2 2 2" xfId="60411"/>
    <cellStyle name="Note 3 2 2 2 2 2 3" xfId="60224"/>
    <cellStyle name="Note 3 2 2 2 2 3" xfId="59427"/>
    <cellStyle name="Note 3 2 2 2 2 3 2" xfId="60048"/>
    <cellStyle name="Note 3 2 2 2 2 4" xfId="59983"/>
    <cellStyle name="Note 3 2 2 2 3" xfId="59664"/>
    <cellStyle name="Note 3 2 2 2 3 2" xfId="59499"/>
    <cellStyle name="Note 3 2 2 2 3 2 2" xfId="60115"/>
    <cellStyle name="Note 3 2 2 2 3 3" xfId="60280"/>
    <cellStyle name="Note 3 2 2 2 4" xfId="59557"/>
    <cellStyle name="Note 3 2 2 2 4 2" xfId="60173"/>
    <cellStyle name="Note 3 2 2 2 5" xfId="60153"/>
    <cellStyle name="Note 3 2 2 3" xfId="59396"/>
    <cellStyle name="Note 3 2 2 3 2" xfId="59593"/>
    <cellStyle name="Note 3 2 2 3 2 2" xfId="59797"/>
    <cellStyle name="Note 3 2 2 3 2 2 2" xfId="60413"/>
    <cellStyle name="Note 3 2 2 3 2 3" xfId="60209"/>
    <cellStyle name="Note 3 2 2 3 3" xfId="59623"/>
    <cellStyle name="Note 3 2 2 3 3 2" xfId="60239"/>
    <cellStyle name="Note 3 2 2 3 4" xfId="60017"/>
    <cellStyle name="Note 3 2 2 4" xfId="59635"/>
    <cellStyle name="Note 3 2 2 4 2" xfId="59314"/>
    <cellStyle name="Note 3 2 2 4 2 2" xfId="59941"/>
    <cellStyle name="Note 3 2 2 4 3" xfId="60251"/>
    <cellStyle name="Note 3 2 2 5" xfId="59746"/>
    <cellStyle name="Note 3 2 2 5 2" xfId="60362"/>
    <cellStyle name="Note 3 2 2 6" xfId="60121"/>
    <cellStyle name="Note 3 2 3" xfId="59525"/>
    <cellStyle name="Note 3 2 3 2" xfId="59474"/>
    <cellStyle name="Note 3 2 3 2 2" xfId="59412"/>
    <cellStyle name="Note 3 2 3 2 2 2" xfId="59307"/>
    <cellStyle name="Note 3 2 3 2 2 2 2" xfId="59934"/>
    <cellStyle name="Note 3 2 3 2 2 3" xfId="60033"/>
    <cellStyle name="Note 3 2 3 2 3" xfId="59607"/>
    <cellStyle name="Note 3 2 3 2 3 2" xfId="60223"/>
    <cellStyle name="Note 3 2 3 2 4" xfId="60090"/>
    <cellStyle name="Note 3 2 3 3" xfId="59652"/>
    <cellStyle name="Note 3 2 3 3 2" xfId="59556"/>
    <cellStyle name="Note 3 2 3 3 2 2" xfId="60172"/>
    <cellStyle name="Note 3 2 3 3 3" xfId="60268"/>
    <cellStyle name="Note 3 2 3 4" xfId="59743"/>
    <cellStyle name="Note 3 2 3 4 2" xfId="60359"/>
    <cellStyle name="Note 3 2 3 5" xfId="60141"/>
    <cellStyle name="Note 3 2 4" xfId="59559"/>
    <cellStyle name="Note 3 2 4 2" xfId="59671"/>
    <cellStyle name="Note 3 2 4 2 2" xfId="59569"/>
    <cellStyle name="Note 3 2 4 2 2 2" xfId="60185"/>
    <cellStyle name="Note 3 2 4 2 3" xfId="60287"/>
    <cellStyle name="Note 3 2 4 3" xfId="59759"/>
    <cellStyle name="Note 3 2 4 3 2" xfId="60375"/>
    <cellStyle name="Note 3 2 4 4" xfId="60175"/>
    <cellStyle name="Note 3 2 5" xfId="59303"/>
    <cellStyle name="Note 3 2 5 2" xfId="59629"/>
    <cellStyle name="Note 3 2 5 2 2" xfId="60245"/>
    <cellStyle name="Note 3 2 5 3" xfId="59930"/>
    <cellStyle name="Note 3 2 6" xfId="59460"/>
    <cellStyle name="Note 3 2 6 2" xfId="60078"/>
    <cellStyle name="Note 3 2 7" xfId="60104"/>
    <cellStyle name="Note 3 3" xfId="59493"/>
    <cellStyle name="Note 3 3 2" xfId="59530"/>
    <cellStyle name="Note 3 3 2 2" xfId="59428"/>
    <cellStyle name="Note 3 3 2 2 2" xfId="59541"/>
    <cellStyle name="Note 3 3 2 2 2 2" xfId="59792"/>
    <cellStyle name="Note 3 3 2 2 2 2 2" xfId="60408"/>
    <cellStyle name="Note 3 3 2 2 2 3" xfId="60157"/>
    <cellStyle name="Note 3 3 2 2 3" xfId="59735"/>
    <cellStyle name="Note 3 3 2 2 3 2" xfId="60351"/>
    <cellStyle name="Note 3 3 2 2 4" xfId="60049"/>
    <cellStyle name="Note 3 3 2 3" xfId="59657"/>
    <cellStyle name="Note 3 3 2 3 2" xfId="59440"/>
    <cellStyle name="Note 3 3 2 3 2 2" xfId="60058"/>
    <cellStyle name="Note 3 3 2 3 3" xfId="60273"/>
    <cellStyle name="Note 3 3 2 4" xfId="59775"/>
    <cellStyle name="Note 3 3 2 4 2" xfId="60391"/>
    <cellStyle name="Note 3 3 2 5" xfId="60146"/>
    <cellStyle name="Note 3 3 3" xfId="59434"/>
    <cellStyle name="Note 3 3 3 2" xfId="59451"/>
    <cellStyle name="Note 3 3 3 2 2" xfId="59734"/>
    <cellStyle name="Note 3 3 3 2 2 2" xfId="60350"/>
    <cellStyle name="Note 3 3 3 2 3" xfId="60069"/>
    <cellStyle name="Note 3 3 3 3" xfId="59808"/>
    <cellStyle name="Note 3 3 3 3 2" xfId="60424"/>
    <cellStyle name="Note 3 3 3 4" xfId="60053"/>
    <cellStyle name="Note 3 3 4" xfId="59589"/>
    <cellStyle name="Note 3 3 4 2" xfId="59781"/>
    <cellStyle name="Note 3 3 4 2 2" xfId="60397"/>
    <cellStyle name="Note 3 3 4 3" xfId="60205"/>
    <cellStyle name="Note 3 3 5" xfId="59740"/>
    <cellStyle name="Note 3 3 5 2" xfId="60356"/>
    <cellStyle name="Note 3 3 6" xfId="60109"/>
    <cellStyle name="Note 3 4" xfId="59513"/>
    <cellStyle name="Note 3 4 2" xfId="59507"/>
    <cellStyle name="Note 3 4 2 2" xfId="59667"/>
    <cellStyle name="Note 3 4 2 2 2" xfId="59310"/>
    <cellStyle name="Note 3 4 2 2 2 2" xfId="59937"/>
    <cellStyle name="Note 3 4 2 2 3" xfId="60283"/>
    <cellStyle name="Note 3 4 2 3" xfId="59757"/>
    <cellStyle name="Note 3 4 2 3 2" xfId="60373"/>
    <cellStyle name="Note 3 4 2 4" xfId="60123"/>
    <cellStyle name="Note 3 4 3" xfId="59643"/>
    <cellStyle name="Note 3 4 3 2" xfId="59401"/>
    <cellStyle name="Note 3 4 3 2 2" xfId="60022"/>
    <cellStyle name="Note 3 4 3 3" xfId="60259"/>
    <cellStyle name="Note 3 4 4" xfId="59718"/>
    <cellStyle name="Note 3 4 4 2" xfId="60334"/>
    <cellStyle name="Note 3 4 5" xfId="60129"/>
    <cellStyle name="Note 3 5" xfId="59418"/>
    <cellStyle name="Note 3 5 2" xfId="59640"/>
    <cellStyle name="Note 3 5 2 2" xfId="59562"/>
    <cellStyle name="Note 3 5 2 2 2" xfId="60178"/>
    <cellStyle name="Note 3 5 2 3" xfId="60256"/>
    <cellStyle name="Note 3 5 3" xfId="59786"/>
    <cellStyle name="Note 3 5 3 2" xfId="60402"/>
    <cellStyle name="Note 3 5 4" xfId="60039"/>
    <cellStyle name="Note 3 6" xfId="59581"/>
    <cellStyle name="Note 3 6 2" xfId="59707"/>
    <cellStyle name="Note 3 6 2 2" xfId="60323"/>
    <cellStyle name="Note 3 6 3" xfId="60197"/>
    <cellStyle name="Note 3 7" xfId="59473"/>
    <cellStyle name="Note 3 7 2" xfId="60089"/>
    <cellStyle name="Note 3 8" xfId="59385"/>
    <cellStyle name="Note 3 9" xfId="60006"/>
    <cellStyle name="Note 4" xfId="59468"/>
    <cellStyle name="Note 4 2" xfId="59500"/>
    <cellStyle name="Note 4 2 2" xfId="59532"/>
    <cellStyle name="Note 4 2 2 2" xfId="59543"/>
    <cellStyle name="Note 4 2 2 2 2" xfId="59669"/>
    <cellStyle name="Note 4 2 2 2 2 2" xfId="59455"/>
    <cellStyle name="Note 4 2 2 2 2 2 2" xfId="60073"/>
    <cellStyle name="Note 4 2 2 2 2 3" xfId="60285"/>
    <cellStyle name="Note 4 2 2 2 3" xfId="59788"/>
    <cellStyle name="Note 4 2 2 2 3 2" xfId="60404"/>
    <cellStyle name="Note 4 2 2 2 4" xfId="60159"/>
    <cellStyle name="Note 4 2 2 3" xfId="59659"/>
    <cellStyle name="Note 4 2 2 3 2" xfId="59421"/>
    <cellStyle name="Note 4 2 2 3 2 2" xfId="60042"/>
    <cellStyle name="Note 4 2 2 3 3" xfId="60275"/>
    <cellStyle name="Note 4 2 2 4" xfId="59749"/>
    <cellStyle name="Note 4 2 2 4 2" xfId="60365"/>
    <cellStyle name="Note 4 2 2 5" xfId="60148"/>
    <cellStyle name="Note 4 2 3" xfId="59570"/>
    <cellStyle name="Note 4 2 3 2" xfId="59675"/>
    <cellStyle name="Note 4 2 3 2 2" xfId="59407"/>
    <cellStyle name="Note 4 2 3 2 2 2" xfId="60028"/>
    <cellStyle name="Note 4 2 3 2 3" xfId="60291"/>
    <cellStyle name="Note 4 2 3 3" xfId="59706"/>
    <cellStyle name="Note 4 2 3 3 2" xfId="60322"/>
    <cellStyle name="Note 4 2 3 4" xfId="60186"/>
    <cellStyle name="Note 4 2 4" xfId="59394"/>
    <cellStyle name="Note 4 2 4 2" xfId="59787"/>
    <cellStyle name="Note 4 2 4 2 2" xfId="60403"/>
    <cellStyle name="Note 4 2 4 3" xfId="60015"/>
    <cellStyle name="Note 4 2 5" xfId="59805"/>
    <cellStyle name="Note 4 2 5 2" xfId="60421"/>
    <cellStyle name="Note 4 2 6" xfId="60116"/>
    <cellStyle name="Note 4 3" xfId="59520"/>
    <cellStyle name="Note 4 3 2" xfId="59601"/>
    <cellStyle name="Note 4 3 2 2" xfId="59685"/>
    <cellStyle name="Note 4 3 2 2 2" xfId="59448"/>
    <cellStyle name="Note 4 3 2 2 2 2" xfId="60066"/>
    <cellStyle name="Note 4 3 2 2 3" xfId="60301"/>
    <cellStyle name="Note 4 3 2 3" xfId="59785"/>
    <cellStyle name="Note 4 3 2 3 2" xfId="60401"/>
    <cellStyle name="Note 4 3 2 4" xfId="60217"/>
    <cellStyle name="Note 4 3 3" xfId="59647"/>
    <cellStyle name="Note 4 3 3 2" xfId="59479"/>
    <cellStyle name="Note 4 3 3 2 2" xfId="60095"/>
    <cellStyle name="Note 4 3 3 3" xfId="60263"/>
    <cellStyle name="Note 4 3 4" xfId="59802"/>
    <cellStyle name="Note 4 3 4 2" xfId="60418"/>
    <cellStyle name="Note 4 3 5" xfId="60136"/>
    <cellStyle name="Note 4 4" xfId="59453"/>
    <cellStyle name="Note 4 4 2" xfId="59582"/>
    <cellStyle name="Note 4 4 2 2" xfId="59742"/>
    <cellStyle name="Note 4 4 2 2 2" xfId="60358"/>
    <cellStyle name="Note 4 4 2 3" xfId="60198"/>
    <cellStyle name="Note 4 4 3" xfId="59413"/>
    <cellStyle name="Note 4 4 3 2" xfId="60034"/>
    <cellStyle name="Note 4 4 4" xfId="60071"/>
    <cellStyle name="Note 4 5" xfId="59574"/>
    <cellStyle name="Note 4 5 2" xfId="59807"/>
    <cellStyle name="Note 4 5 2 2" xfId="60423"/>
    <cellStyle name="Note 4 5 3" xfId="60190"/>
    <cellStyle name="Note 4 6" xfId="59761"/>
    <cellStyle name="Note 4 6 2" xfId="60377"/>
    <cellStyle name="Note 4 7" xfId="60085"/>
    <cellStyle name="Note 5" xfId="59347"/>
    <cellStyle name="Note 5 2" xfId="59381"/>
    <cellStyle name="Note 5 2 2" xfId="59393"/>
    <cellStyle name="Note 5 2 2 2" xfId="59375"/>
    <cellStyle name="Note 5 2 2 2 2" xfId="59695"/>
    <cellStyle name="Note 5 2 2 2 2 2" xfId="60311"/>
    <cellStyle name="Note 5 2 2 2 3" xfId="59996"/>
    <cellStyle name="Note 5 2 2 3" xfId="59704"/>
    <cellStyle name="Note 5 2 2 3 2" xfId="60320"/>
    <cellStyle name="Note 5 2 2 4" xfId="60014"/>
    <cellStyle name="Note 5 2 3" xfId="59616"/>
    <cellStyle name="Note 5 2 3 2" xfId="59711"/>
    <cellStyle name="Note 5 2 3 2 2" xfId="60327"/>
    <cellStyle name="Note 5 2 3 3" xfId="60232"/>
    <cellStyle name="Note 5 2 4" xfId="59320"/>
    <cellStyle name="Note 5 2 4 2" xfId="59947"/>
    <cellStyle name="Note 5 2 5" xfId="60002"/>
    <cellStyle name="Note 5 3" xfId="59597"/>
    <cellStyle name="Note 5 3 2" xfId="59683"/>
    <cellStyle name="Note 5 3 2 2" xfId="59540"/>
    <cellStyle name="Note 5 3 2 2 2" xfId="60156"/>
    <cellStyle name="Note 5 3 2 3" xfId="60299"/>
    <cellStyle name="Note 5 3 3" xfId="59763"/>
    <cellStyle name="Note 5 3 3 2" xfId="60379"/>
    <cellStyle name="Note 5 3 4" xfId="60213"/>
    <cellStyle name="Note 5 4" xfId="59622"/>
    <cellStyle name="Note 5 4 2" xfId="59317"/>
    <cellStyle name="Note 5 4 2 2" xfId="59944"/>
    <cellStyle name="Note 5 4 3" xfId="60238"/>
    <cellStyle name="Note 5 5" xfId="59409"/>
    <cellStyle name="Note 5 5 2" xfId="60030"/>
    <cellStyle name="Note 5 6" xfId="59968"/>
    <cellStyle name="Note 6" xfId="59391"/>
    <cellStyle name="Note 6 2" xfId="59609"/>
    <cellStyle name="Note 6 2 2" xfId="59779"/>
    <cellStyle name="Note 6 2 2 2" xfId="60395"/>
    <cellStyle name="Note 6 2 3" xfId="60225"/>
    <cellStyle name="Note 6 3" xfId="59308"/>
    <cellStyle name="Note 6 3 2" xfId="59935"/>
    <cellStyle name="Note 6 4" xfId="60012"/>
    <cellStyle name="Note 7" xfId="59379"/>
    <cellStyle name="Note 7 2" xfId="59717"/>
    <cellStyle name="Note 7 2 2" xfId="60333"/>
    <cellStyle name="Note 7 3" xfId="60000"/>
    <cellStyle name="Note 8" xfId="59801"/>
    <cellStyle name="Note 8 2" xfId="60417"/>
    <cellStyle name="Note 9" xfId="59110"/>
    <cellStyle name="Nun??c [0]_Cia-l ccaldcec" xfId="3320"/>
    <cellStyle name="Nun??c_Cia-l ccaldcec" xfId="3321"/>
    <cellStyle name="Ňűń˙÷č [0]_Ńĺáĺńňîčěîńňü" xfId="3322"/>
    <cellStyle name="Ňűń˙÷č_Ńĺáĺńňîčěîńňü" xfId="3323"/>
    <cellStyle name="Ôčíŕíńîâűé [0]_(ňŕá 3č)" xfId="3324"/>
    <cellStyle name="Ôčíŕíńîâűé_(ňŕá 3č)" xfId="3325"/>
    <cellStyle name="Output" xfId="3326"/>
    <cellStyle name="Output 2" xfId="3327"/>
    <cellStyle name="Output 2 2" xfId="59411"/>
    <cellStyle name="Output 2 2 2" xfId="60032"/>
    <cellStyle name="Output 2 3" xfId="59312"/>
    <cellStyle name="Output 2 4" xfId="59939"/>
    <cellStyle name="Output 3" xfId="3328"/>
    <cellStyle name="Output 4" xfId="59111"/>
    <cellStyle name="Output 5" xfId="59815"/>
    <cellStyle name="PageHeading" xfId="3329"/>
    <cellStyle name="PillarText" xfId="3330"/>
    <cellStyle name="Price_Body" xfId="3331"/>
    <cellStyle name="QTitle" xfId="3332"/>
    <cellStyle name="range" xfId="3333"/>
    <cellStyle name="S0" xfId="3334"/>
    <cellStyle name="S3_Лист4 (2)" xfId="3335"/>
    <cellStyle name="SAPBEXaggData" xfId="3336"/>
    <cellStyle name="SAPBEXaggData 2" xfId="3337"/>
    <cellStyle name="SAPBEXaggData 3" xfId="3338"/>
    <cellStyle name="SAPBEXaggData 4" xfId="3339"/>
    <cellStyle name="SAPBEXaggDataEmph" xfId="3340"/>
    <cellStyle name="SAPBEXaggDataEmph 2" xfId="3341"/>
    <cellStyle name="SAPBEXaggDataEmph 3" xfId="3342"/>
    <cellStyle name="SAPBEXaggDataEmph 4" xfId="3343"/>
    <cellStyle name="SAPBEXaggItem" xfId="3344"/>
    <cellStyle name="SAPBEXaggItem 2" xfId="3345"/>
    <cellStyle name="SAPBEXaggItem 3" xfId="3346"/>
    <cellStyle name="SAPBEXaggItem 4" xfId="3347"/>
    <cellStyle name="SAPBEXaggItemX" xfId="3348"/>
    <cellStyle name="SAPBEXaggItemX 2" xfId="3349"/>
    <cellStyle name="SAPBEXaggItemX 3" xfId="3350"/>
    <cellStyle name="SAPBEXaggItemX 4" xfId="3351"/>
    <cellStyle name="SAPBEXchaText" xfId="3352"/>
    <cellStyle name="SAPBEXchaText 2" xfId="3353"/>
    <cellStyle name="SAPBEXchaText 3" xfId="3354"/>
    <cellStyle name="SAPBEXexcBad7" xfId="3355"/>
    <cellStyle name="SAPBEXexcBad7 2" xfId="3356"/>
    <cellStyle name="SAPBEXexcBad7 3" xfId="3357"/>
    <cellStyle name="SAPBEXexcBad7 4" xfId="3358"/>
    <cellStyle name="SAPBEXexcBad8" xfId="3359"/>
    <cellStyle name="SAPBEXexcBad8 2" xfId="3360"/>
    <cellStyle name="SAPBEXexcBad8 3" xfId="3361"/>
    <cellStyle name="SAPBEXexcBad8 4" xfId="3362"/>
    <cellStyle name="SAPBEXexcBad9" xfId="3363"/>
    <cellStyle name="SAPBEXexcBad9 2" xfId="3364"/>
    <cellStyle name="SAPBEXexcBad9 3" xfId="3365"/>
    <cellStyle name="SAPBEXexcBad9 4" xfId="3366"/>
    <cellStyle name="SAPBEXexcCritical4" xfId="3367"/>
    <cellStyle name="SAPBEXexcCritical4 2" xfId="3368"/>
    <cellStyle name="SAPBEXexcCritical4 3" xfId="3369"/>
    <cellStyle name="SAPBEXexcCritical4 4" xfId="3370"/>
    <cellStyle name="SAPBEXexcCritical5" xfId="3371"/>
    <cellStyle name="SAPBEXexcCritical5 2" xfId="3372"/>
    <cellStyle name="SAPBEXexcCritical5 3" xfId="3373"/>
    <cellStyle name="SAPBEXexcCritical5 4" xfId="3374"/>
    <cellStyle name="SAPBEXexcCritical6" xfId="3375"/>
    <cellStyle name="SAPBEXexcCritical6 2" xfId="3376"/>
    <cellStyle name="SAPBEXexcCritical6 3" xfId="3377"/>
    <cellStyle name="SAPBEXexcCritical6 4" xfId="3378"/>
    <cellStyle name="SAPBEXexcGood1" xfId="3379"/>
    <cellStyle name="SAPBEXexcGood1 2" xfId="3380"/>
    <cellStyle name="SAPBEXexcGood1 3" xfId="3381"/>
    <cellStyle name="SAPBEXexcGood1 4" xfId="3382"/>
    <cellStyle name="SAPBEXexcGood2" xfId="3383"/>
    <cellStyle name="SAPBEXexcGood2 2" xfId="3384"/>
    <cellStyle name="SAPBEXexcGood2 3" xfId="3385"/>
    <cellStyle name="SAPBEXexcGood2 4" xfId="3386"/>
    <cellStyle name="SAPBEXexcGood3" xfId="3387"/>
    <cellStyle name="SAPBEXexcGood3 2" xfId="3388"/>
    <cellStyle name="SAPBEXexcGood3 3" xfId="3389"/>
    <cellStyle name="SAPBEXexcGood3 4" xfId="3390"/>
    <cellStyle name="SAPBEXfilterDrill" xfId="3391"/>
    <cellStyle name="SAPBEXfilterDrill 2" xfId="3392"/>
    <cellStyle name="SAPBEXfilterDrill 3" xfId="3393"/>
    <cellStyle name="SAPBEXfilterDrill 4" xfId="3394"/>
    <cellStyle name="SAPBEXfilterItem" xfId="3395"/>
    <cellStyle name="SAPBEXfilterItem 2" xfId="3396"/>
    <cellStyle name="SAPBEXfilterItem 3" xfId="3397"/>
    <cellStyle name="SAPBEXfilterText" xfId="3398"/>
    <cellStyle name="SAPBEXfilterText 2" xfId="3399"/>
    <cellStyle name="SAPBEXfilterText 3" xfId="3400"/>
    <cellStyle name="SAPBEXfilterText 4" xfId="3401"/>
    <cellStyle name="SAPBEXformats" xfId="3402"/>
    <cellStyle name="SAPBEXformats 2" xfId="3403"/>
    <cellStyle name="SAPBEXformats 3" xfId="3404"/>
    <cellStyle name="SAPBEXformats 4" xfId="3405"/>
    <cellStyle name="SAPBEXheaderItem" xfId="3406"/>
    <cellStyle name="SAPBEXheaderItem 2" xfId="3407"/>
    <cellStyle name="SAPBEXheaderItem 3" xfId="3408"/>
    <cellStyle name="SAPBEXheaderItem 4" xfId="3409"/>
    <cellStyle name="SAPBEXheaderText" xfId="3410"/>
    <cellStyle name="SAPBEXheaderText 2" xfId="3411"/>
    <cellStyle name="SAPBEXheaderText 3" xfId="3412"/>
    <cellStyle name="SAPBEXheaderText 4" xfId="3413"/>
    <cellStyle name="SAPBEXHLevel0" xfId="3414"/>
    <cellStyle name="SAPBEXHLevel0 2" xfId="3415"/>
    <cellStyle name="SAPBEXHLevel0 3" xfId="3416"/>
    <cellStyle name="SAPBEXHLevel0 4" xfId="3417"/>
    <cellStyle name="SAPBEXHLevel0X" xfId="3418"/>
    <cellStyle name="SAPBEXHLevel0X 2" xfId="3419"/>
    <cellStyle name="SAPBEXHLevel0X 3" xfId="3420"/>
    <cellStyle name="SAPBEXHLevel0X 4" xfId="3421"/>
    <cellStyle name="SAPBEXHLevel1" xfId="3422"/>
    <cellStyle name="SAPBEXHLevel1 2" xfId="3423"/>
    <cellStyle name="SAPBEXHLevel1 3" xfId="3424"/>
    <cellStyle name="SAPBEXHLevel1 4" xfId="3425"/>
    <cellStyle name="SAPBEXHLevel1X" xfId="3426"/>
    <cellStyle name="SAPBEXHLevel1X 2" xfId="3427"/>
    <cellStyle name="SAPBEXHLevel1X 3" xfId="3428"/>
    <cellStyle name="SAPBEXHLevel1X 4" xfId="3429"/>
    <cellStyle name="SAPBEXHLevel2" xfId="3430"/>
    <cellStyle name="SAPBEXHLevel2 2" xfId="3431"/>
    <cellStyle name="SAPBEXHLevel2 3" xfId="3432"/>
    <cellStyle name="SAPBEXHLevel2 4" xfId="3433"/>
    <cellStyle name="SAPBEXHLevel2X" xfId="3434"/>
    <cellStyle name="SAPBEXHLevel2X 2" xfId="3435"/>
    <cellStyle name="SAPBEXHLevel2X 3" xfId="3436"/>
    <cellStyle name="SAPBEXHLevel2X 4" xfId="3437"/>
    <cellStyle name="SAPBEXHLevel3" xfId="3438"/>
    <cellStyle name="SAPBEXHLevel3 2" xfId="3439"/>
    <cellStyle name="SAPBEXHLevel3 3" xfId="3440"/>
    <cellStyle name="SAPBEXHLevel3 4" xfId="3441"/>
    <cellStyle name="SAPBEXHLevel3X" xfId="3442"/>
    <cellStyle name="SAPBEXHLevel3X 2" xfId="3443"/>
    <cellStyle name="SAPBEXHLevel3X 3" xfId="3444"/>
    <cellStyle name="SAPBEXHLevel3X 4" xfId="3445"/>
    <cellStyle name="SAPBEXinputData" xfId="3446"/>
    <cellStyle name="SAPBEXinputData 2" xfId="3447"/>
    <cellStyle name="SAPBEXinputData 2 2" xfId="59127"/>
    <cellStyle name="SAPBEXItemHeader" xfId="3448"/>
    <cellStyle name="SAPBEXresData" xfId="3449"/>
    <cellStyle name="SAPBEXresData 2" xfId="3450"/>
    <cellStyle name="SAPBEXresData 3" xfId="3451"/>
    <cellStyle name="SAPBEXresData 4" xfId="3452"/>
    <cellStyle name="SAPBEXresDataEmph" xfId="3453"/>
    <cellStyle name="SAPBEXresDataEmph 2" xfId="3454"/>
    <cellStyle name="SAPBEXresDataEmph 3" xfId="3455"/>
    <cellStyle name="SAPBEXresDataEmph 4" xfId="3456"/>
    <cellStyle name="SAPBEXresItem" xfId="3457"/>
    <cellStyle name="SAPBEXresItem 2" xfId="3458"/>
    <cellStyle name="SAPBEXresItem 3" xfId="3459"/>
    <cellStyle name="SAPBEXresItem 4" xfId="3460"/>
    <cellStyle name="SAPBEXresItemX" xfId="3461"/>
    <cellStyle name="SAPBEXresItemX 2" xfId="3462"/>
    <cellStyle name="SAPBEXresItemX 3" xfId="3463"/>
    <cellStyle name="SAPBEXresItemX 4" xfId="3464"/>
    <cellStyle name="SAPBEXstdData" xfId="3465"/>
    <cellStyle name="SAPBEXstdData 2" xfId="3466"/>
    <cellStyle name="SAPBEXstdData 2 2" xfId="3467"/>
    <cellStyle name="SAPBEXstdData 2 3" xfId="3468"/>
    <cellStyle name="SAPBEXstdData 3" xfId="3469"/>
    <cellStyle name="SAPBEXstdData 4" xfId="3470"/>
    <cellStyle name="SAPBEXstdDataEmph" xfId="3471"/>
    <cellStyle name="SAPBEXstdDataEmph 2" xfId="3472"/>
    <cellStyle name="SAPBEXstdDataEmph 3" xfId="3473"/>
    <cellStyle name="SAPBEXstdDataEmph 4" xfId="3474"/>
    <cellStyle name="SAPBEXstdItem" xfId="3475"/>
    <cellStyle name="SAPBEXstdItem 2" xfId="3476"/>
    <cellStyle name="SAPBEXstdItem 2 2" xfId="3477"/>
    <cellStyle name="SAPBEXstdItem 2 2 2" xfId="59512"/>
    <cellStyle name="SAPBEXstdItem 2 2 3" xfId="60128"/>
    <cellStyle name="SAPBEXstdItem 2 3" xfId="3478"/>
    <cellStyle name="SAPBEXstdItem 2 4" xfId="3479"/>
    <cellStyle name="SAPBEXstdItem 2 5" xfId="59359"/>
    <cellStyle name="SAPBEXstdItem 2 6" xfId="59980"/>
    <cellStyle name="SAPBEXstdItem 3" xfId="3480"/>
    <cellStyle name="SAPBEXstdItem 4" xfId="3481"/>
    <cellStyle name="SAPBEXstdItem 5" xfId="3482"/>
    <cellStyle name="SAPBEXstdItem 6" xfId="59112"/>
    <cellStyle name="SAPBEXstdItem 7" xfId="59328"/>
    <cellStyle name="SAPBEXstdItemX" xfId="3483"/>
    <cellStyle name="SAPBEXstdItemX 2" xfId="3484"/>
    <cellStyle name="SAPBEXstdItemX 3" xfId="3485"/>
    <cellStyle name="SAPBEXstdItemX 4" xfId="3486"/>
    <cellStyle name="SAPBEXtitle" xfId="3487"/>
    <cellStyle name="SAPBEXtitle 2" xfId="3488"/>
    <cellStyle name="SAPBEXtitle 3" xfId="3489"/>
    <cellStyle name="SAPBEXtitle 4" xfId="3490"/>
    <cellStyle name="SAPBEXunassignedItem" xfId="3491"/>
    <cellStyle name="SAPBEXunassignedItem 2" xfId="3492"/>
    <cellStyle name="SAPBEXundefined" xfId="3493"/>
    <cellStyle name="SAPBEXundefined 2" xfId="3494"/>
    <cellStyle name="SAPBEXundefined 3" xfId="3495"/>
    <cellStyle name="SAPBEXundefined 4" xfId="3496"/>
    <cellStyle name="SEM-BPS-data" xfId="3497"/>
    <cellStyle name="SEM-BPS-head" xfId="3498"/>
    <cellStyle name="SEM-BPS-headdata" xfId="3499"/>
    <cellStyle name="SEM-BPS-headkey" xfId="3500"/>
    <cellStyle name="SEM-BPS-input-on" xfId="3501"/>
    <cellStyle name="SEM-BPS-key" xfId="3502"/>
    <cellStyle name="SEM-BPS-sub1" xfId="3503"/>
    <cellStyle name="SEM-BPS-sub2" xfId="3504"/>
    <cellStyle name="SEM-BPS-total" xfId="3505"/>
    <cellStyle name="Sheet Title" xfId="3506"/>
    <cellStyle name="Show_Sell" xfId="3507"/>
    <cellStyle name="Standard_Anpassen der Amortisation" xfId="3508"/>
    <cellStyle name="Style 1" xfId="3509"/>
    <cellStyle name="Table" xfId="3510"/>
    <cellStyle name="Table Heading" xfId="3511"/>
    <cellStyle name="TableStyleLight1" xfId="59092"/>
    <cellStyle name="TableStyleLight1 2" xfId="59132"/>
    <cellStyle name="TableStyleLight1 2 2" xfId="59292"/>
    <cellStyle name="TableStyleLight1 3" xfId="59290"/>
    <cellStyle name="TableStyleLight1 4" xfId="59287"/>
    <cellStyle name="TableStyleLight1 5" xfId="59324"/>
    <cellStyle name="TableStyleLight1 6" xfId="59113"/>
    <cellStyle name="Title" xfId="3512"/>
    <cellStyle name="Title 2" xfId="3513"/>
    <cellStyle name="Total" xfId="3514"/>
    <cellStyle name="Total 2" xfId="3515"/>
    <cellStyle name="Total 2 2" xfId="59517"/>
    <cellStyle name="Total 2 2 2" xfId="60133"/>
    <cellStyle name="Total 2 3" xfId="59462"/>
    <cellStyle name="Total 2 4" xfId="60080"/>
    <cellStyle name="Total 3" xfId="59114"/>
    <cellStyle name="Total 4" xfId="59814"/>
    <cellStyle name="Undefiniert" xfId="3516"/>
    <cellStyle name="Validation" xfId="3517"/>
    <cellStyle name="Warning Text" xfId="3518"/>
    <cellStyle name="Warning Text 2" xfId="3519"/>
    <cellStyle name="Warning Text 3" xfId="3520"/>
    <cellStyle name="white" xfId="3521"/>
    <cellStyle name="Wдhrung [0]_Compiling Utility Macros" xfId="3522"/>
    <cellStyle name="Wдhrung_Compiling Utility Macros" xfId="3523"/>
    <cellStyle name="YelNumbersCurr" xfId="3524"/>
    <cellStyle name="Акт" xfId="3525"/>
    <cellStyle name="АктМТСН" xfId="3526"/>
    <cellStyle name="Акцент1 10" xfId="3527"/>
    <cellStyle name="Акцент1 11" xfId="3528"/>
    <cellStyle name="Акцент1 12" xfId="3529"/>
    <cellStyle name="Акцент1 13" xfId="3530"/>
    <cellStyle name="Акцент1 14" xfId="3531"/>
    <cellStyle name="Акцент1 15" xfId="3532"/>
    <cellStyle name="Акцент1 16" xfId="3533"/>
    <cellStyle name="Акцент1 17" xfId="3534"/>
    <cellStyle name="Акцент1 18" xfId="3535"/>
    <cellStyle name="Акцент1 19" xfId="3536"/>
    <cellStyle name="Акцент1 2" xfId="3537"/>
    <cellStyle name="Акцент1 2 10" xfId="3538"/>
    <cellStyle name="Акцент1 2 11" xfId="3539"/>
    <cellStyle name="Акцент1 2 12" xfId="3540"/>
    <cellStyle name="Акцент1 2 2" xfId="3541"/>
    <cellStyle name="Акцент1 2 3" xfId="3542"/>
    <cellStyle name="Акцент1 2 4" xfId="3543"/>
    <cellStyle name="Акцент1 2 5" xfId="3544"/>
    <cellStyle name="Акцент1 2 6" xfId="3545"/>
    <cellStyle name="Акцент1 2 7" xfId="3546"/>
    <cellStyle name="Акцент1 2 8" xfId="3547"/>
    <cellStyle name="Акцент1 2 9" xfId="3548"/>
    <cellStyle name="Акцент1 20" xfId="3549"/>
    <cellStyle name="Акцент1 3" xfId="3550"/>
    <cellStyle name="Акцент1 3 2" xfId="3551"/>
    <cellStyle name="Акцент1 4" xfId="3552"/>
    <cellStyle name="Акцент1 4 2" xfId="3553"/>
    <cellStyle name="Акцент1 5" xfId="3554"/>
    <cellStyle name="Акцент1 5 2" xfId="3555"/>
    <cellStyle name="Акцент1 6" xfId="3556"/>
    <cellStyle name="Акцент1 6 2" xfId="3557"/>
    <cellStyle name="Акцент1 7" xfId="3558"/>
    <cellStyle name="Акцент1 7 2" xfId="3559"/>
    <cellStyle name="Акцент1 8" xfId="3560"/>
    <cellStyle name="Акцент1 8 2" xfId="3561"/>
    <cellStyle name="Акцент1 9" xfId="3562"/>
    <cellStyle name="Акцент1 9 2" xfId="3563"/>
    <cellStyle name="Акцент2 10" xfId="3564"/>
    <cellStyle name="Акцент2 11" xfId="3565"/>
    <cellStyle name="Акцент2 12" xfId="3566"/>
    <cellStyle name="Акцент2 13" xfId="3567"/>
    <cellStyle name="Акцент2 14" xfId="3568"/>
    <cellStyle name="Акцент2 15" xfId="3569"/>
    <cellStyle name="Акцент2 16" xfId="3570"/>
    <cellStyle name="Акцент2 17" xfId="3571"/>
    <cellStyle name="Акцент2 18" xfId="3572"/>
    <cellStyle name="Акцент2 19" xfId="3573"/>
    <cellStyle name="Акцент2 2" xfId="3574"/>
    <cellStyle name="Акцент2 2 10" xfId="3575"/>
    <cellStyle name="Акцент2 2 11" xfId="3576"/>
    <cellStyle name="Акцент2 2 12" xfId="3577"/>
    <cellStyle name="Акцент2 2 2" xfId="3578"/>
    <cellStyle name="Акцент2 2 3" xfId="3579"/>
    <cellStyle name="Акцент2 2 4" xfId="3580"/>
    <cellStyle name="Акцент2 2 5" xfId="3581"/>
    <cellStyle name="Акцент2 2 6" xfId="3582"/>
    <cellStyle name="Акцент2 2 7" xfId="3583"/>
    <cellStyle name="Акцент2 2 8" xfId="3584"/>
    <cellStyle name="Акцент2 2 9" xfId="3585"/>
    <cellStyle name="Акцент2 20" xfId="3586"/>
    <cellStyle name="Акцент2 3" xfId="3587"/>
    <cellStyle name="Акцент2 3 2" xfId="3588"/>
    <cellStyle name="Акцент2 4" xfId="3589"/>
    <cellStyle name="Акцент2 4 2" xfId="3590"/>
    <cellStyle name="Акцент2 5" xfId="3591"/>
    <cellStyle name="Акцент2 5 2" xfId="3592"/>
    <cellStyle name="Акцент2 6" xfId="3593"/>
    <cellStyle name="Акцент2 6 2" xfId="3594"/>
    <cellStyle name="Акцент2 7" xfId="3595"/>
    <cellStyle name="Акцент2 7 2" xfId="3596"/>
    <cellStyle name="Акцент2 8" xfId="3597"/>
    <cellStyle name="Акцент2 8 2" xfId="3598"/>
    <cellStyle name="Акцент2 9" xfId="3599"/>
    <cellStyle name="Акцент2 9 2" xfId="3600"/>
    <cellStyle name="Акцент3 10" xfId="3601"/>
    <cellStyle name="Акцент3 11" xfId="3602"/>
    <cellStyle name="Акцент3 12" xfId="3603"/>
    <cellStyle name="Акцент3 13" xfId="3604"/>
    <cellStyle name="Акцент3 14" xfId="3605"/>
    <cellStyle name="Акцент3 15" xfId="3606"/>
    <cellStyle name="Акцент3 16" xfId="3607"/>
    <cellStyle name="Акцент3 17" xfId="3608"/>
    <cellStyle name="Акцент3 18" xfId="3609"/>
    <cellStyle name="Акцент3 19" xfId="3610"/>
    <cellStyle name="Акцент3 2" xfId="3611"/>
    <cellStyle name="Акцент3 2 10" xfId="3612"/>
    <cellStyle name="Акцент3 2 11" xfId="3613"/>
    <cellStyle name="Акцент3 2 12" xfId="3614"/>
    <cellStyle name="Акцент3 2 2" xfId="3615"/>
    <cellStyle name="Акцент3 2 3" xfId="3616"/>
    <cellStyle name="Акцент3 2 4" xfId="3617"/>
    <cellStyle name="Акцент3 2 5" xfId="3618"/>
    <cellStyle name="Акцент3 2 6" xfId="3619"/>
    <cellStyle name="Акцент3 2 7" xfId="3620"/>
    <cellStyle name="Акцент3 2 8" xfId="3621"/>
    <cellStyle name="Акцент3 2 9" xfId="3622"/>
    <cellStyle name="Акцент3 20" xfId="3623"/>
    <cellStyle name="Акцент3 3" xfId="3624"/>
    <cellStyle name="Акцент3 3 2" xfId="3625"/>
    <cellStyle name="Акцент3 4" xfId="3626"/>
    <cellStyle name="Акцент3 4 2" xfId="3627"/>
    <cellStyle name="Акцент3 5" xfId="3628"/>
    <cellStyle name="Акцент3 5 2" xfId="3629"/>
    <cellStyle name="Акцент3 6" xfId="3630"/>
    <cellStyle name="Акцент3 6 2" xfId="3631"/>
    <cellStyle name="Акцент3 7" xfId="3632"/>
    <cellStyle name="Акцент3 7 2" xfId="3633"/>
    <cellStyle name="Акцент3 8" xfId="3634"/>
    <cellStyle name="Акцент3 8 2" xfId="3635"/>
    <cellStyle name="Акцент3 9" xfId="3636"/>
    <cellStyle name="Акцент3 9 2" xfId="3637"/>
    <cellStyle name="Акцент4 10" xfId="3638"/>
    <cellStyle name="Акцент4 11" xfId="3639"/>
    <cellStyle name="Акцент4 12" xfId="3640"/>
    <cellStyle name="Акцент4 13" xfId="3641"/>
    <cellStyle name="Акцент4 14" xfId="3642"/>
    <cellStyle name="Акцент4 15" xfId="3643"/>
    <cellStyle name="Акцент4 16" xfId="3644"/>
    <cellStyle name="Акцент4 17" xfId="3645"/>
    <cellStyle name="Акцент4 18" xfId="3646"/>
    <cellStyle name="Акцент4 19" xfId="3647"/>
    <cellStyle name="Акцент4 2" xfId="3648"/>
    <cellStyle name="Акцент4 2 10" xfId="3649"/>
    <cellStyle name="Акцент4 2 11" xfId="3650"/>
    <cellStyle name="Акцент4 2 12" xfId="3651"/>
    <cellStyle name="Акцент4 2 2" xfId="3652"/>
    <cellStyle name="Акцент4 2 3" xfId="3653"/>
    <cellStyle name="Акцент4 2 4" xfId="3654"/>
    <cellStyle name="Акцент4 2 5" xfId="3655"/>
    <cellStyle name="Акцент4 2 6" xfId="3656"/>
    <cellStyle name="Акцент4 2 7" xfId="3657"/>
    <cellStyle name="Акцент4 2 8" xfId="3658"/>
    <cellStyle name="Акцент4 2 9" xfId="3659"/>
    <cellStyle name="Акцент4 20" xfId="3660"/>
    <cellStyle name="Акцент4 3" xfId="3661"/>
    <cellStyle name="Акцент4 3 2" xfId="3662"/>
    <cellStyle name="Акцент4 4" xfId="3663"/>
    <cellStyle name="Акцент4 4 2" xfId="3664"/>
    <cellStyle name="Акцент4 5" xfId="3665"/>
    <cellStyle name="Акцент4 5 2" xfId="3666"/>
    <cellStyle name="Акцент4 6" xfId="3667"/>
    <cellStyle name="Акцент4 6 2" xfId="3668"/>
    <cellStyle name="Акцент4 7" xfId="3669"/>
    <cellStyle name="Акцент4 7 2" xfId="3670"/>
    <cellStyle name="Акцент4 8" xfId="3671"/>
    <cellStyle name="Акцент4 8 2" xfId="3672"/>
    <cellStyle name="Акцент4 9" xfId="3673"/>
    <cellStyle name="Акцент4 9 2" xfId="3674"/>
    <cellStyle name="Акцент5 10" xfId="3675"/>
    <cellStyle name="Акцент5 11" xfId="3676"/>
    <cellStyle name="Акцент5 12" xfId="3677"/>
    <cellStyle name="Акцент5 13" xfId="3678"/>
    <cellStyle name="Акцент5 14" xfId="3679"/>
    <cellStyle name="Акцент5 15" xfId="3680"/>
    <cellStyle name="Акцент5 16" xfId="3681"/>
    <cellStyle name="Акцент5 17" xfId="3682"/>
    <cellStyle name="Акцент5 18" xfId="3683"/>
    <cellStyle name="Акцент5 19" xfId="3684"/>
    <cellStyle name="Акцент5 2" xfId="3685"/>
    <cellStyle name="Акцент5 2 10" xfId="3686"/>
    <cellStyle name="Акцент5 2 11" xfId="3687"/>
    <cellStyle name="Акцент5 2 12" xfId="3688"/>
    <cellStyle name="Акцент5 2 2" xfId="3689"/>
    <cellStyle name="Акцент5 2 3" xfId="3690"/>
    <cellStyle name="Акцент5 2 4" xfId="3691"/>
    <cellStyle name="Акцент5 2 5" xfId="3692"/>
    <cellStyle name="Акцент5 2 6" xfId="3693"/>
    <cellStyle name="Акцент5 2 7" xfId="3694"/>
    <cellStyle name="Акцент5 2 8" xfId="3695"/>
    <cellStyle name="Акцент5 2 9" xfId="3696"/>
    <cellStyle name="Акцент5 20" xfId="3697"/>
    <cellStyle name="Акцент5 3" xfId="3698"/>
    <cellStyle name="Акцент5 3 2" xfId="3699"/>
    <cellStyle name="Акцент5 4" xfId="3700"/>
    <cellStyle name="Акцент5 4 2" xfId="3701"/>
    <cellStyle name="Акцент5 5" xfId="3702"/>
    <cellStyle name="Акцент5 5 2" xfId="3703"/>
    <cellStyle name="Акцент5 6" xfId="3704"/>
    <cellStyle name="Акцент5 6 2" xfId="3705"/>
    <cellStyle name="Акцент5 7" xfId="3706"/>
    <cellStyle name="Акцент5 7 2" xfId="3707"/>
    <cellStyle name="Акцент5 8" xfId="3708"/>
    <cellStyle name="Акцент5 8 2" xfId="3709"/>
    <cellStyle name="Акцент5 9" xfId="3710"/>
    <cellStyle name="Акцент5 9 2" xfId="3711"/>
    <cellStyle name="Акцент6 10" xfId="3712"/>
    <cellStyle name="Акцент6 11" xfId="3713"/>
    <cellStyle name="Акцент6 12" xfId="3714"/>
    <cellStyle name="Акцент6 13" xfId="3715"/>
    <cellStyle name="Акцент6 14" xfId="3716"/>
    <cellStyle name="Акцент6 15" xfId="3717"/>
    <cellStyle name="Акцент6 16" xfId="3718"/>
    <cellStyle name="Акцент6 17" xfId="3719"/>
    <cellStyle name="Акцент6 18" xfId="3720"/>
    <cellStyle name="Акцент6 19" xfId="3721"/>
    <cellStyle name="Акцент6 2" xfId="3722"/>
    <cellStyle name="Акцент6 2 10" xfId="3723"/>
    <cellStyle name="Акцент6 2 11" xfId="3724"/>
    <cellStyle name="Акцент6 2 12" xfId="3725"/>
    <cellStyle name="Акцент6 2 2" xfId="3726"/>
    <cellStyle name="Акцент6 2 3" xfId="3727"/>
    <cellStyle name="Акцент6 2 4" xfId="3728"/>
    <cellStyle name="Акцент6 2 5" xfId="3729"/>
    <cellStyle name="Акцент6 2 6" xfId="3730"/>
    <cellStyle name="Акцент6 2 7" xfId="3731"/>
    <cellStyle name="Акцент6 2 8" xfId="3732"/>
    <cellStyle name="Акцент6 2 9" xfId="3733"/>
    <cellStyle name="Акцент6 20" xfId="3734"/>
    <cellStyle name="Акцент6 3" xfId="3735"/>
    <cellStyle name="Акцент6 3 2" xfId="3736"/>
    <cellStyle name="Акцент6 4" xfId="3737"/>
    <cellStyle name="Акцент6 4 2" xfId="3738"/>
    <cellStyle name="Акцент6 5" xfId="3739"/>
    <cellStyle name="Акцент6 5 2" xfId="3740"/>
    <cellStyle name="Акцент6 6" xfId="3741"/>
    <cellStyle name="Акцент6 6 2" xfId="3742"/>
    <cellStyle name="Акцент6 7" xfId="3743"/>
    <cellStyle name="Акцент6 7 2" xfId="3744"/>
    <cellStyle name="Акцент6 8" xfId="3745"/>
    <cellStyle name="Акцент6 8 2" xfId="3746"/>
    <cellStyle name="Акцент6 9" xfId="3747"/>
    <cellStyle name="Акцент6 9 2" xfId="3748"/>
    <cellStyle name="Беззащитный" xfId="3749"/>
    <cellStyle name="Ввод  10" xfId="3750"/>
    <cellStyle name="Ввод  11" xfId="3751"/>
    <cellStyle name="Ввод  12" xfId="3752"/>
    <cellStyle name="Ввод  13" xfId="3753"/>
    <cellStyle name="Ввод  14" xfId="3754"/>
    <cellStyle name="Ввод  15" xfId="3755"/>
    <cellStyle name="Ввод  16" xfId="3756"/>
    <cellStyle name="Ввод  17" xfId="3757"/>
    <cellStyle name="Ввод  18" xfId="3758"/>
    <cellStyle name="Ввод  19" xfId="3759"/>
    <cellStyle name="Ввод  2" xfId="3760"/>
    <cellStyle name="Ввод  2 10" xfId="3761"/>
    <cellStyle name="Ввод  2 11" xfId="3762"/>
    <cellStyle name="Ввод  2 12" xfId="3763"/>
    <cellStyle name="Ввод  2 13" xfId="59329"/>
    <cellStyle name="Ввод  2 14" xfId="59953"/>
    <cellStyle name="Ввод  2 2" xfId="3764"/>
    <cellStyle name="Ввод  2 2 2" xfId="59452"/>
    <cellStyle name="Ввод  2 2 2 2" xfId="60070"/>
    <cellStyle name="Ввод  2 2 3" xfId="59311"/>
    <cellStyle name="Ввод  2 2 4" xfId="59938"/>
    <cellStyle name="Ввод  2 3" xfId="3765"/>
    <cellStyle name="Ввод  2 3 2" xfId="59816"/>
    <cellStyle name="Ввод  2 3 3" xfId="60427"/>
    <cellStyle name="Ввод  2 4" xfId="3766"/>
    <cellStyle name="Ввод  2 4 2" xfId="59885"/>
    <cellStyle name="Ввод  2 4 3" xfId="60458"/>
    <cellStyle name="Ввод  2 5" xfId="3767"/>
    <cellStyle name="Ввод  2 5 2" xfId="59881"/>
    <cellStyle name="Ввод  2 5 3" xfId="60457"/>
    <cellStyle name="Ввод  2 6" xfId="3768"/>
    <cellStyle name="Ввод  2 6 2" xfId="59912"/>
    <cellStyle name="Ввод  2 6 3" xfId="60484"/>
    <cellStyle name="Ввод  2 7" xfId="3769"/>
    <cellStyle name="Ввод  2 8" xfId="3770"/>
    <cellStyle name="Ввод  2 9" xfId="3771"/>
    <cellStyle name="Ввод  2_46EE.2011(v1.0)" xfId="3772"/>
    <cellStyle name="Ввод  20" xfId="3773"/>
    <cellStyle name="Ввод  3" xfId="3774"/>
    <cellStyle name="Ввод  3 2" xfId="3775"/>
    <cellStyle name="Ввод  3 2 2" xfId="59893"/>
    <cellStyle name="Ввод  3 2 3" xfId="60465"/>
    <cellStyle name="Ввод  3 3" xfId="59880"/>
    <cellStyle name="Ввод  3 3 2" xfId="60456"/>
    <cellStyle name="Ввод  3 4" xfId="59905"/>
    <cellStyle name="Ввод  3 4 2" xfId="60477"/>
    <cellStyle name="Ввод  3 5" xfId="59817"/>
    <cellStyle name="Ввод  3 6" xfId="60428"/>
    <cellStyle name="Ввод  3_46EE.2011(v1.0)" xfId="3776"/>
    <cellStyle name="Ввод  4" xfId="3777"/>
    <cellStyle name="Ввод  4 2" xfId="3778"/>
    <cellStyle name="Ввод  4 2 2" xfId="59870"/>
    <cellStyle name="Ввод  4 2 3" xfId="60449"/>
    <cellStyle name="Ввод  4 3" xfId="59874"/>
    <cellStyle name="Ввод  4 3 2" xfId="60453"/>
    <cellStyle name="Ввод  4 4" xfId="59896"/>
    <cellStyle name="Ввод  4 4 2" xfId="60468"/>
    <cellStyle name="Ввод  4 5" xfId="59818"/>
    <cellStyle name="Ввод  4 6" xfId="60429"/>
    <cellStyle name="Ввод  4_46EE.2011(v1.0)" xfId="3779"/>
    <cellStyle name="Ввод  5" xfId="3780"/>
    <cellStyle name="Ввод  5 2" xfId="3781"/>
    <cellStyle name="Ввод  5 3" xfId="59118"/>
    <cellStyle name="Ввод  5 4" xfId="59813"/>
    <cellStyle name="Ввод  5_46EE.2011(v1.0)" xfId="3782"/>
    <cellStyle name="Ввод  6" xfId="3783"/>
    <cellStyle name="Ввод  6 2" xfId="3784"/>
    <cellStyle name="Ввод  6_46EE.2011(v1.0)" xfId="3785"/>
    <cellStyle name="Ввод  7" xfId="3786"/>
    <cellStyle name="Ввод  7 2" xfId="3787"/>
    <cellStyle name="Ввод  7_46EE.2011(v1.0)" xfId="3788"/>
    <cellStyle name="Ввод  8" xfId="3789"/>
    <cellStyle name="Ввод  8 2" xfId="3790"/>
    <cellStyle name="Ввод  8_46EE.2011(v1.0)" xfId="3791"/>
    <cellStyle name="Ввод  9" xfId="3792"/>
    <cellStyle name="Ввод  9 2" xfId="3793"/>
    <cellStyle name="Ввод  9_46EE.2011(v1.0)" xfId="3794"/>
    <cellStyle name="ВедРесурсов" xfId="3795"/>
    <cellStyle name="ВедРесурсовАкт" xfId="3796"/>
    <cellStyle name="Вывод 10" xfId="3797"/>
    <cellStyle name="Вывод 11" xfId="3798"/>
    <cellStyle name="Вывод 12" xfId="3799"/>
    <cellStyle name="Вывод 13" xfId="3800"/>
    <cellStyle name="Вывод 14" xfId="3801"/>
    <cellStyle name="Вывод 15" xfId="3802"/>
    <cellStyle name="Вывод 16" xfId="3803"/>
    <cellStyle name="Вывод 17" xfId="3804"/>
    <cellStyle name="Вывод 18" xfId="3805"/>
    <cellStyle name="Вывод 19" xfId="3806"/>
    <cellStyle name="Вывод 2" xfId="3807"/>
    <cellStyle name="Вывод 2 10" xfId="3808"/>
    <cellStyle name="Вывод 2 11" xfId="3809"/>
    <cellStyle name="Вывод 2 12" xfId="3810"/>
    <cellStyle name="Вывод 2 13" xfId="59330"/>
    <cellStyle name="Вывод 2 14" xfId="59954"/>
    <cellStyle name="Вывод 2 2" xfId="3811"/>
    <cellStyle name="Вывод 2 2 2" xfId="59510"/>
    <cellStyle name="Вывод 2 2 2 2" xfId="60126"/>
    <cellStyle name="Вывод 2 2 3" xfId="59309"/>
    <cellStyle name="Вывод 2 2 4" xfId="59936"/>
    <cellStyle name="Вывод 2 3" xfId="3812"/>
    <cellStyle name="Вывод 2 3 2" xfId="59819"/>
    <cellStyle name="Вывод 2 3 3" xfId="60430"/>
    <cellStyle name="Вывод 2 4" xfId="3813"/>
    <cellStyle name="Вывод 2 4 2" xfId="59869"/>
    <cellStyle name="Вывод 2 4 3" xfId="60448"/>
    <cellStyle name="Вывод 2 5" xfId="3814"/>
    <cellStyle name="Вывод 2 5 2" xfId="59890"/>
    <cellStyle name="Вывод 2 5 3" xfId="60463"/>
    <cellStyle name="Вывод 2 6" xfId="3815"/>
    <cellStyle name="Вывод 2 6 2" xfId="59911"/>
    <cellStyle name="Вывод 2 6 3" xfId="60483"/>
    <cellStyle name="Вывод 2 7" xfId="3816"/>
    <cellStyle name="Вывод 2 8" xfId="3817"/>
    <cellStyle name="Вывод 2 9" xfId="3818"/>
    <cellStyle name="Вывод 2_46EE.2011(v1.0)" xfId="3819"/>
    <cellStyle name="Вывод 20" xfId="3820"/>
    <cellStyle name="Вывод 3" xfId="3821"/>
    <cellStyle name="Вывод 3 2" xfId="3822"/>
    <cellStyle name="Вывод 3 2 2" xfId="59887"/>
    <cellStyle name="Вывод 3 2 3" xfId="60460"/>
    <cellStyle name="Вывод 3 3" xfId="59873"/>
    <cellStyle name="Вывод 3 3 2" xfId="60452"/>
    <cellStyle name="Вывод 3 4" xfId="59910"/>
    <cellStyle name="Вывод 3 4 2" xfId="60482"/>
    <cellStyle name="Вывод 3 5" xfId="59820"/>
    <cellStyle name="Вывод 3 6" xfId="60431"/>
    <cellStyle name="Вывод 3_46EE.2011(v1.0)" xfId="3823"/>
    <cellStyle name="Вывод 4" xfId="3824"/>
    <cellStyle name="Вывод 4 2" xfId="3825"/>
    <cellStyle name="Вывод 4 2 2" xfId="59868"/>
    <cellStyle name="Вывод 4 2 3" xfId="60447"/>
    <cellStyle name="Вывод 4 3" xfId="59904"/>
    <cellStyle name="Вывод 4 3 2" xfId="60476"/>
    <cellStyle name="Вывод 4 4" xfId="59909"/>
    <cellStyle name="Вывод 4 4 2" xfId="60481"/>
    <cellStyle name="Вывод 4 5" xfId="59821"/>
    <cellStyle name="Вывод 4 6" xfId="60432"/>
    <cellStyle name="Вывод 4_46EE.2011(v1.0)" xfId="3826"/>
    <cellStyle name="Вывод 5" xfId="3827"/>
    <cellStyle name="Вывод 5 2" xfId="3828"/>
    <cellStyle name="Вывод 5 3" xfId="59119"/>
    <cellStyle name="Вывод 5 4" xfId="59327"/>
    <cellStyle name="Вывод 5_46EE.2011(v1.0)" xfId="3829"/>
    <cellStyle name="Вывод 6" xfId="3830"/>
    <cellStyle name="Вывод 6 2" xfId="3831"/>
    <cellStyle name="Вывод 6_46EE.2011(v1.0)" xfId="3832"/>
    <cellStyle name="Вывод 7" xfId="3833"/>
    <cellStyle name="Вывод 7 2" xfId="3834"/>
    <cellStyle name="Вывод 7_46EE.2011(v1.0)" xfId="3835"/>
    <cellStyle name="Вывод 8" xfId="3836"/>
    <cellStyle name="Вывод 8 2" xfId="3837"/>
    <cellStyle name="Вывод 8_46EE.2011(v1.0)" xfId="3838"/>
    <cellStyle name="Вывод 9" xfId="3839"/>
    <cellStyle name="Вывод 9 2" xfId="3840"/>
    <cellStyle name="Вывод 9_46EE.2011(v1.0)" xfId="3841"/>
    <cellStyle name="Вычисление 10" xfId="3842"/>
    <cellStyle name="Вычисление 11" xfId="3843"/>
    <cellStyle name="Вычисление 12" xfId="3844"/>
    <cellStyle name="Вычисление 13" xfId="3845"/>
    <cellStyle name="Вычисление 14" xfId="3846"/>
    <cellStyle name="Вычисление 15" xfId="3847"/>
    <cellStyle name="Вычисление 16" xfId="3848"/>
    <cellStyle name="Вычисление 17" xfId="3849"/>
    <cellStyle name="Вычисление 18" xfId="3850"/>
    <cellStyle name="Вычисление 19" xfId="3851"/>
    <cellStyle name="Вычисление 2" xfId="3852"/>
    <cellStyle name="Вычисление 2 10" xfId="3853"/>
    <cellStyle name="Вычисление 2 11" xfId="3854"/>
    <cellStyle name="Вычисление 2 12" xfId="3855"/>
    <cellStyle name="Вычисление 2 13" xfId="59331"/>
    <cellStyle name="Вычисление 2 14" xfId="59955"/>
    <cellStyle name="Вычисление 2 2" xfId="3856"/>
    <cellStyle name="Вычисление 2 2 2" xfId="59518"/>
    <cellStyle name="Вычисление 2 2 2 2" xfId="60134"/>
    <cellStyle name="Вычисление 2 2 3" xfId="59466"/>
    <cellStyle name="Вычисление 2 2 4" xfId="60083"/>
    <cellStyle name="Вычисление 2 3" xfId="3857"/>
    <cellStyle name="Вычисление 2 3 2" xfId="59822"/>
    <cellStyle name="Вычисление 2 3 3" xfId="60433"/>
    <cellStyle name="Вычисление 2 4" xfId="3858"/>
    <cellStyle name="Вычисление 2 4 2" xfId="59867"/>
    <cellStyle name="Вычисление 2 4 3" xfId="60446"/>
    <cellStyle name="Вычисление 2 5" xfId="3859"/>
    <cellStyle name="Вычисление 2 5 2" xfId="59872"/>
    <cellStyle name="Вычисление 2 5 3" xfId="60451"/>
    <cellStyle name="Вычисление 2 6" xfId="3860"/>
    <cellStyle name="Вычисление 2 6 2" xfId="59903"/>
    <cellStyle name="Вычисление 2 6 3" xfId="60475"/>
    <cellStyle name="Вычисление 2 7" xfId="3861"/>
    <cellStyle name="Вычисление 2 8" xfId="3862"/>
    <cellStyle name="Вычисление 2 9" xfId="3863"/>
    <cellStyle name="Вычисление 2_46EE.2011(v1.0)" xfId="3864"/>
    <cellStyle name="Вычисление 20" xfId="3865"/>
    <cellStyle name="Вычисление 3" xfId="3866"/>
    <cellStyle name="Вычисление 3 2" xfId="3867"/>
    <cellStyle name="Вычисление 3 2 2" xfId="59886"/>
    <cellStyle name="Вычисление 3 2 3" xfId="60459"/>
    <cellStyle name="Вычисление 3 3" xfId="59871"/>
    <cellStyle name="Вычисление 3 3 2" xfId="60450"/>
    <cellStyle name="Вычисление 3 4" xfId="59811"/>
    <cellStyle name="Вычисление 3 4 2" xfId="60426"/>
    <cellStyle name="Вычисление 3 5" xfId="59823"/>
    <cellStyle name="Вычисление 3 6" xfId="60434"/>
    <cellStyle name="Вычисление 3_46EE.2011(v1.0)" xfId="3868"/>
    <cellStyle name="Вычисление 4" xfId="3869"/>
    <cellStyle name="Вычисление 4 2" xfId="3870"/>
    <cellStyle name="Вычисление 4 2 2" xfId="59866"/>
    <cellStyle name="Вычисление 4 2 3" xfId="60445"/>
    <cellStyle name="Вычисление 4 3" xfId="59889"/>
    <cellStyle name="Вычисление 4 3 2" xfId="60462"/>
    <cellStyle name="Вычисление 4 4" xfId="59888"/>
    <cellStyle name="Вычисление 4 4 2" xfId="60461"/>
    <cellStyle name="Вычисление 4 5" xfId="59824"/>
    <cellStyle name="Вычисление 4 6" xfId="60435"/>
    <cellStyle name="Вычисление 4_46EE.2011(v1.0)" xfId="3871"/>
    <cellStyle name="Вычисление 5" xfId="3872"/>
    <cellStyle name="Вычисление 5 2" xfId="3873"/>
    <cellStyle name="Вычисление 5 3" xfId="59120"/>
    <cellStyle name="Вычисление 5 4" xfId="59115"/>
    <cellStyle name="Вычисление 5_46EE.2011(v1.0)" xfId="3874"/>
    <cellStyle name="Вычисление 6" xfId="3875"/>
    <cellStyle name="Вычисление 6 2" xfId="3876"/>
    <cellStyle name="Вычисление 6_46EE.2011(v1.0)" xfId="3877"/>
    <cellStyle name="Вычисление 7" xfId="3878"/>
    <cellStyle name="Вычисление 7 2" xfId="3879"/>
    <cellStyle name="Вычисление 7_46EE.2011(v1.0)" xfId="3880"/>
    <cellStyle name="Вычисление 8" xfId="3881"/>
    <cellStyle name="Вычисление 8 2" xfId="3882"/>
    <cellStyle name="Вычисление 8_46EE.2011(v1.0)" xfId="3883"/>
    <cellStyle name="Вычисление 9" xfId="3884"/>
    <cellStyle name="Вычисление 9 2" xfId="3885"/>
    <cellStyle name="Вычисление 9_46EE.2011(v1.0)" xfId="3886"/>
    <cellStyle name="Гиперссылка 2" xfId="3887"/>
    <cellStyle name="Гиперссылка 2 2" xfId="3888"/>
    <cellStyle name="Гиперссылка 2 3" xfId="59856"/>
    <cellStyle name="Гиперссылка 3" xfId="3889"/>
    <cellStyle name="ДАТА" xfId="3890"/>
    <cellStyle name="ДАТА 2" xfId="3891"/>
    <cellStyle name="ДАТА 3" xfId="3892"/>
    <cellStyle name="ДАТА 4" xfId="3893"/>
    <cellStyle name="ДАТА 5" xfId="3894"/>
    <cellStyle name="ДАТА 6" xfId="3895"/>
    <cellStyle name="ДАТА 7" xfId="3896"/>
    <cellStyle name="ДАТА 8" xfId="3897"/>
    <cellStyle name="ДАТА_1" xfId="3898"/>
    <cellStyle name="Денежный" xfId="1" builtinId="4"/>
    <cellStyle name="Денежный 2" xfId="3899"/>
    <cellStyle name="Денежный 2 2" xfId="3900"/>
    <cellStyle name="Денежный 3" xfId="3901"/>
    <cellStyle name="Денежный 3 2" xfId="59121"/>
    <cellStyle name="Денежный 4" xfId="3902"/>
    <cellStyle name="Денежный 4 2" xfId="3903"/>
    <cellStyle name="Денежный 4 3" xfId="3904"/>
    <cellStyle name="Заголовок" xfId="3905"/>
    <cellStyle name="Заголовок 1 10" xfId="3906"/>
    <cellStyle name="Заголовок 1 11" xfId="3907"/>
    <cellStyle name="Заголовок 1 12" xfId="3908"/>
    <cellStyle name="Заголовок 1 13" xfId="3909"/>
    <cellStyle name="Заголовок 1 14" xfId="3910"/>
    <cellStyle name="Заголовок 1 15" xfId="3911"/>
    <cellStyle name="Заголовок 1 16" xfId="3912"/>
    <cellStyle name="Заголовок 1 17" xfId="3913"/>
    <cellStyle name="Заголовок 1 18" xfId="3914"/>
    <cellStyle name="Заголовок 1 19" xfId="3915"/>
    <cellStyle name="Заголовок 1 2" xfId="3916"/>
    <cellStyle name="Заголовок 1 2 10" xfId="3917"/>
    <cellStyle name="Заголовок 1 2 11" xfId="3918"/>
    <cellStyle name="Заголовок 1 2 12" xfId="3919"/>
    <cellStyle name="Заголовок 1 2 2" xfId="3920"/>
    <cellStyle name="Заголовок 1 2 3" xfId="3921"/>
    <cellStyle name="Заголовок 1 2 4" xfId="3922"/>
    <cellStyle name="Заголовок 1 2 5" xfId="3923"/>
    <cellStyle name="Заголовок 1 2 6" xfId="3924"/>
    <cellStyle name="Заголовок 1 2 7" xfId="3925"/>
    <cellStyle name="Заголовок 1 2 8" xfId="3926"/>
    <cellStyle name="Заголовок 1 2 9" xfId="3927"/>
    <cellStyle name="Заголовок 1 2_46EE.2011(v1.0)" xfId="3928"/>
    <cellStyle name="Заголовок 1 20" xfId="3929"/>
    <cellStyle name="Заголовок 1 3" xfId="3930"/>
    <cellStyle name="Заголовок 1 3 2" xfId="3931"/>
    <cellStyle name="Заголовок 1 3_46EE.2011(v1.0)" xfId="3932"/>
    <cellStyle name="Заголовок 1 4" xfId="3933"/>
    <cellStyle name="Заголовок 1 4 2" xfId="3934"/>
    <cellStyle name="Заголовок 1 4_46EE.2011(v1.0)" xfId="3935"/>
    <cellStyle name="Заголовок 1 5" xfId="3936"/>
    <cellStyle name="Заголовок 1 5 2" xfId="3937"/>
    <cellStyle name="Заголовок 1 5_46EE.2011(v1.0)" xfId="3938"/>
    <cellStyle name="Заголовок 1 6" xfId="3939"/>
    <cellStyle name="Заголовок 1 6 2" xfId="3940"/>
    <cellStyle name="Заголовок 1 6_46EE.2011(v1.0)" xfId="3941"/>
    <cellStyle name="Заголовок 1 7" xfId="3942"/>
    <cellStyle name="Заголовок 1 7 2" xfId="3943"/>
    <cellStyle name="Заголовок 1 7_46EE.2011(v1.0)" xfId="3944"/>
    <cellStyle name="Заголовок 1 8" xfId="3945"/>
    <cellStyle name="Заголовок 1 8 2" xfId="3946"/>
    <cellStyle name="Заголовок 1 8_46EE.2011(v1.0)" xfId="3947"/>
    <cellStyle name="Заголовок 1 9" xfId="3948"/>
    <cellStyle name="Заголовок 1 9 2" xfId="3949"/>
    <cellStyle name="Заголовок 1 9_46EE.2011(v1.0)" xfId="3950"/>
    <cellStyle name="Заголовок 2 10" xfId="3951"/>
    <cellStyle name="Заголовок 2 11" xfId="3952"/>
    <cellStyle name="Заголовок 2 12" xfId="3953"/>
    <cellStyle name="Заголовок 2 13" xfId="3954"/>
    <cellStyle name="Заголовок 2 14" xfId="3955"/>
    <cellStyle name="Заголовок 2 15" xfId="3956"/>
    <cellStyle name="Заголовок 2 16" xfId="3957"/>
    <cellStyle name="Заголовок 2 17" xfId="3958"/>
    <cellStyle name="Заголовок 2 18" xfId="3959"/>
    <cellStyle name="Заголовок 2 19" xfId="3960"/>
    <cellStyle name="Заголовок 2 2" xfId="3961"/>
    <cellStyle name="Заголовок 2 2 10" xfId="3962"/>
    <cellStyle name="Заголовок 2 2 11" xfId="3963"/>
    <cellStyle name="Заголовок 2 2 12" xfId="3964"/>
    <cellStyle name="Заголовок 2 2 2" xfId="3965"/>
    <cellStyle name="Заголовок 2 2 3" xfId="3966"/>
    <cellStyle name="Заголовок 2 2 4" xfId="3967"/>
    <cellStyle name="Заголовок 2 2 5" xfId="3968"/>
    <cellStyle name="Заголовок 2 2 6" xfId="3969"/>
    <cellStyle name="Заголовок 2 2 7" xfId="3970"/>
    <cellStyle name="Заголовок 2 2 8" xfId="3971"/>
    <cellStyle name="Заголовок 2 2 9" xfId="3972"/>
    <cellStyle name="Заголовок 2 2_46EE.2011(v1.0)" xfId="3973"/>
    <cellStyle name="Заголовок 2 20" xfId="3974"/>
    <cellStyle name="Заголовок 2 3" xfId="3975"/>
    <cellStyle name="Заголовок 2 3 2" xfId="3976"/>
    <cellStyle name="Заголовок 2 3_46EE.2011(v1.0)" xfId="3977"/>
    <cellStyle name="Заголовок 2 4" xfId="3978"/>
    <cellStyle name="Заголовок 2 4 2" xfId="3979"/>
    <cellStyle name="Заголовок 2 4_46EE.2011(v1.0)" xfId="3980"/>
    <cellStyle name="Заголовок 2 5" xfId="3981"/>
    <cellStyle name="Заголовок 2 5 2" xfId="3982"/>
    <cellStyle name="Заголовок 2 5_46EE.2011(v1.0)" xfId="3983"/>
    <cellStyle name="Заголовок 2 6" xfId="3984"/>
    <cellStyle name="Заголовок 2 6 2" xfId="3985"/>
    <cellStyle name="Заголовок 2 6_46EE.2011(v1.0)" xfId="3986"/>
    <cellStyle name="Заголовок 2 7" xfId="3987"/>
    <cellStyle name="Заголовок 2 7 2" xfId="3988"/>
    <cellStyle name="Заголовок 2 7_46EE.2011(v1.0)" xfId="3989"/>
    <cellStyle name="Заголовок 2 8" xfId="3990"/>
    <cellStyle name="Заголовок 2 8 2" xfId="3991"/>
    <cellStyle name="Заголовок 2 8_46EE.2011(v1.0)" xfId="3992"/>
    <cellStyle name="Заголовок 2 9" xfId="3993"/>
    <cellStyle name="Заголовок 2 9 2" xfId="3994"/>
    <cellStyle name="Заголовок 2 9_46EE.2011(v1.0)" xfId="3995"/>
    <cellStyle name="Заголовок 3 10" xfId="3996"/>
    <cellStyle name="Заголовок 3 11" xfId="3997"/>
    <cellStyle name="Заголовок 3 12" xfId="3998"/>
    <cellStyle name="Заголовок 3 13" xfId="3999"/>
    <cellStyle name="Заголовок 3 14" xfId="4000"/>
    <cellStyle name="Заголовок 3 15" xfId="4001"/>
    <cellStyle name="Заголовок 3 16" xfId="4002"/>
    <cellStyle name="Заголовок 3 17" xfId="4003"/>
    <cellStyle name="Заголовок 3 18" xfId="4004"/>
    <cellStyle name="Заголовок 3 19" xfId="4005"/>
    <cellStyle name="Заголовок 3 2" xfId="4006"/>
    <cellStyle name="Заголовок 3 2 10" xfId="4007"/>
    <cellStyle name="Заголовок 3 2 11" xfId="4008"/>
    <cellStyle name="Заголовок 3 2 12" xfId="4009"/>
    <cellStyle name="Заголовок 3 2 2" xfId="4010"/>
    <cellStyle name="Заголовок 3 2 3" xfId="4011"/>
    <cellStyle name="Заголовок 3 2 4" xfId="4012"/>
    <cellStyle name="Заголовок 3 2 5" xfId="4013"/>
    <cellStyle name="Заголовок 3 2 6" xfId="4014"/>
    <cellStyle name="Заголовок 3 2 7" xfId="4015"/>
    <cellStyle name="Заголовок 3 2 8" xfId="4016"/>
    <cellStyle name="Заголовок 3 2 9" xfId="4017"/>
    <cellStyle name="Заголовок 3 2_46EE.2011(v1.0)" xfId="4018"/>
    <cellStyle name="Заголовок 3 20" xfId="4019"/>
    <cellStyle name="Заголовок 3 3" xfId="4020"/>
    <cellStyle name="Заголовок 3 3 2" xfId="4021"/>
    <cellStyle name="Заголовок 3 3_46EE.2011(v1.0)" xfId="4022"/>
    <cellStyle name="Заголовок 3 4" xfId="4023"/>
    <cellStyle name="Заголовок 3 4 2" xfId="4024"/>
    <cellStyle name="Заголовок 3 4_46EE.2011(v1.0)" xfId="4025"/>
    <cellStyle name="Заголовок 3 5" xfId="4026"/>
    <cellStyle name="Заголовок 3 5 2" xfId="4027"/>
    <cellStyle name="Заголовок 3 5_46EE.2011(v1.0)" xfId="4028"/>
    <cellStyle name="Заголовок 3 6" xfId="4029"/>
    <cellStyle name="Заголовок 3 6 2" xfId="4030"/>
    <cellStyle name="Заголовок 3 6_46EE.2011(v1.0)" xfId="4031"/>
    <cellStyle name="Заголовок 3 7" xfId="4032"/>
    <cellStyle name="Заголовок 3 7 2" xfId="4033"/>
    <cellStyle name="Заголовок 3 7_46EE.2011(v1.0)" xfId="4034"/>
    <cellStyle name="Заголовок 3 8" xfId="4035"/>
    <cellStyle name="Заголовок 3 8 2" xfId="4036"/>
    <cellStyle name="Заголовок 3 8_46EE.2011(v1.0)" xfId="4037"/>
    <cellStyle name="Заголовок 3 9" xfId="4038"/>
    <cellStyle name="Заголовок 3 9 2" xfId="4039"/>
    <cellStyle name="Заголовок 3 9_46EE.2011(v1.0)" xfId="4040"/>
    <cellStyle name="Заголовок 4 10" xfId="4041"/>
    <cellStyle name="Заголовок 4 11" xfId="4042"/>
    <cellStyle name="Заголовок 4 12" xfId="4043"/>
    <cellStyle name="Заголовок 4 13" xfId="4044"/>
    <cellStyle name="Заголовок 4 14" xfId="4045"/>
    <cellStyle name="Заголовок 4 15" xfId="4046"/>
    <cellStyle name="Заголовок 4 16" xfId="4047"/>
    <cellStyle name="Заголовок 4 17" xfId="4048"/>
    <cellStyle name="Заголовок 4 18" xfId="4049"/>
    <cellStyle name="Заголовок 4 19" xfId="4050"/>
    <cellStyle name="Заголовок 4 2" xfId="4051"/>
    <cellStyle name="Заголовок 4 2 10" xfId="4052"/>
    <cellStyle name="Заголовок 4 2 11" xfId="4053"/>
    <cellStyle name="Заголовок 4 2 12" xfId="4054"/>
    <cellStyle name="Заголовок 4 2 2" xfId="4055"/>
    <cellStyle name="Заголовок 4 2 3" xfId="4056"/>
    <cellStyle name="Заголовок 4 2 4" xfId="4057"/>
    <cellStyle name="Заголовок 4 2 5" xfId="4058"/>
    <cellStyle name="Заголовок 4 2 6" xfId="4059"/>
    <cellStyle name="Заголовок 4 2 7" xfId="4060"/>
    <cellStyle name="Заголовок 4 2 8" xfId="4061"/>
    <cellStyle name="Заголовок 4 2 9" xfId="4062"/>
    <cellStyle name="Заголовок 4 20" xfId="4063"/>
    <cellStyle name="Заголовок 4 3" xfId="4064"/>
    <cellStyle name="Заголовок 4 3 2" xfId="4065"/>
    <cellStyle name="Заголовок 4 4" xfId="4066"/>
    <cellStyle name="Заголовок 4 4 2" xfId="4067"/>
    <cellStyle name="Заголовок 4 5" xfId="4068"/>
    <cellStyle name="Заголовок 4 5 2" xfId="4069"/>
    <cellStyle name="Заголовок 4 6" xfId="4070"/>
    <cellStyle name="Заголовок 4 6 2" xfId="4071"/>
    <cellStyle name="Заголовок 4 7" xfId="4072"/>
    <cellStyle name="Заголовок 4 7 2" xfId="4073"/>
    <cellStyle name="Заголовок 4 8" xfId="4074"/>
    <cellStyle name="Заголовок 4 8 2" xfId="4075"/>
    <cellStyle name="Заголовок 4 9" xfId="4076"/>
    <cellStyle name="Заголовок 4 9 2" xfId="4077"/>
    <cellStyle name="ЗАГОЛОВОК1" xfId="4078"/>
    <cellStyle name="ЗАГОЛОВОК2" xfId="4079"/>
    <cellStyle name="ЗаголовокСтолбца" xfId="4080"/>
    <cellStyle name="Защитный" xfId="4081"/>
    <cellStyle name="Значение" xfId="4082"/>
    <cellStyle name="Значение 2" xfId="4083"/>
    <cellStyle name="Зоголовок" xfId="4084"/>
    <cellStyle name="зфпуруфвштп" xfId="4085"/>
    <cellStyle name="йешеду" xfId="4146"/>
    <cellStyle name="Итог 10" xfId="4086"/>
    <cellStyle name="Итог 11" xfId="4087"/>
    <cellStyle name="Итог 12" xfId="4088"/>
    <cellStyle name="Итог 13" xfId="4089"/>
    <cellStyle name="Итог 14" xfId="4090"/>
    <cellStyle name="Итог 15" xfId="4091"/>
    <cellStyle name="Итог 16" xfId="4092"/>
    <cellStyle name="Итог 17" xfId="4093"/>
    <cellStyle name="Итог 18" xfId="4094"/>
    <cellStyle name="Итог 19" xfId="4095"/>
    <cellStyle name="Итог 2" xfId="4096"/>
    <cellStyle name="Итог 2 10" xfId="4097"/>
    <cellStyle name="Итог 2 11" xfId="4098"/>
    <cellStyle name="Итог 2 12" xfId="4099"/>
    <cellStyle name="Итог 2 13" xfId="59332"/>
    <cellStyle name="Итог 2 14" xfId="59956"/>
    <cellStyle name="Итог 2 2" xfId="4100"/>
    <cellStyle name="Итог 2 2 2" xfId="59514"/>
    <cellStyle name="Итог 2 2 2 2" xfId="60130"/>
    <cellStyle name="Итог 2 2 3" xfId="59442"/>
    <cellStyle name="Итог 2 2 4" xfId="60060"/>
    <cellStyle name="Итог 2 3" xfId="4101"/>
    <cellStyle name="Итог 2 3 2" xfId="59826"/>
    <cellStyle name="Итог 2 3 3" xfId="60436"/>
    <cellStyle name="Итог 2 4" xfId="4102"/>
    <cellStyle name="Итог 2 4 2" xfId="59901"/>
    <cellStyle name="Итог 2 4 3" xfId="60473"/>
    <cellStyle name="Итог 2 5" xfId="4103"/>
    <cellStyle name="Итог 2 5 2" xfId="59906"/>
    <cellStyle name="Итог 2 5 3" xfId="60478"/>
    <cellStyle name="Итог 2 6" xfId="4104"/>
    <cellStyle name="Итог 2 6 2" xfId="59899"/>
    <cellStyle name="Итог 2 6 3" xfId="60471"/>
    <cellStyle name="Итог 2 7" xfId="4105"/>
    <cellStyle name="Итог 2 8" xfId="4106"/>
    <cellStyle name="Итог 2 9" xfId="4107"/>
    <cellStyle name="Итог 2_46EE.2011(v1.0)" xfId="4108"/>
    <cellStyle name="Итог 20" xfId="4109"/>
    <cellStyle name="Итог 3" xfId="4110"/>
    <cellStyle name="Итог 3 2" xfId="4111"/>
    <cellStyle name="Итог 3 2 2" xfId="59900"/>
    <cellStyle name="Итог 3 2 3" xfId="60472"/>
    <cellStyle name="Итог 3 3" xfId="59891"/>
    <cellStyle name="Итог 3 3 2" xfId="60464"/>
    <cellStyle name="Итог 3 4" xfId="59864"/>
    <cellStyle name="Итог 3 4 2" xfId="60443"/>
    <cellStyle name="Итог 3 5" xfId="59827"/>
    <cellStyle name="Итог 3 6" xfId="60437"/>
    <cellStyle name="Итог 3_46EE.2011(v1.0)" xfId="4112"/>
    <cellStyle name="Итог 4" xfId="4113"/>
    <cellStyle name="Итог 4 2" xfId="4114"/>
    <cellStyle name="Итог 4 2 2" xfId="59863"/>
    <cellStyle name="Итог 4 2 3" xfId="60442"/>
    <cellStyle name="Итог 4 3" xfId="59897"/>
    <cellStyle name="Итог 4 3 2" xfId="60469"/>
    <cellStyle name="Итог 4 4" xfId="59865"/>
    <cellStyle name="Итог 4 4 2" xfId="60444"/>
    <cellStyle name="Итог 4 5" xfId="59828"/>
    <cellStyle name="Итог 4 6" xfId="60438"/>
    <cellStyle name="Итог 4_46EE.2011(v1.0)" xfId="4115"/>
    <cellStyle name="Итог 5" xfId="4116"/>
    <cellStyle name="Итог 5 2" xfId="4117"/>
    <cellStyle name="Итог 5 3" xfId="59122"/>
    <cellStyle name="Итог 5 4" xfId="59108"/>
    <cellStyle name="Итог 5_46EE.2011(v1.0)" xfId="4118"/>
    <cellStyle name="Итог 6" xfId="4119"/>
    <cellStyle name="Итог 6 2" xfId="4120"/>
    <cellStyle name="Итог 6_46EE.2011(v1.0)" xfId="4121"/>
    <cellStyle name="Итог 7" xfId="4122"/>
    <cellStyle name="Итог 7 2" xfId="4123"/>
    <cellStyle name="Итог 7_46EE.2011(v1.0)" xfId="4124"/>
    <cellStyle name="Итог 8" xfId="4125"/>
    <cellStyle name="Итог 8 2" xfId="4126"/>
    <cellStyle name="Итог 8_46EE.2011(v1.0)" xfId="4127"/>
    <cellStyle name="Итог 9" xfId="4128"/>
    <cellStyle name="Итог 9 2" xfId="4129"/>
    <cellStyle name="Итог 9_46EE.2011(v1.0)" xfId="4130"/>
    <cellStyle name="Итоги" xfId="4131"/>
    <cellStyle name="Итого" xfId="4132"/>
    <cellStyle name="ИтогоАктБазЦ" xfId="4133"/>
    <cellStyle name="ИтогоАктТекЦ" xfId="4134"/>
    <cellStyle name="ИтогоБазЦ" xfId="4135"/>
    <cellStyle name="ИТОГОВЫЙ" xfId="4136"/>
    <cellStyle name="ИТОГОВЫЙ 2" xfId="4137"/>
    <cellStyle name="ИТОГОВЫЙ 3" xfId="4138"/>
    <cellStyle name="ИТОГОВЫЙ 4" xfId="4139"/>
    <cellStyle name="ИТОГОВЫЙ 5" xfId="4140"/>
    <cellStyle name="ИТОГОВЫЙ 6" xfId="4141"/>
    <cellStyle name="ИТОГОВЫЙ 7" xfId="4142"/>
    <cellStyle name="ИТОГОВЫЙ 8" xfId="4143"/>
    <cellStyle name="ИТОГОВЫЙ_1" xfId="4144"/>
    <cellStyle name="ИтогоТекЦ" xfId="4145"/>
    <cellStyle name="Контрольная ячейка 10" xfId="4147"/>
    <cellStyle name="Контрольная ячейка 11" xfId="4148"/>
    <cellStyle name="Контрольная ячейка 12" xfId="4149"/>
    <cellStyle name="Контрольная ячейка 13" xfId="4150"/>
    <cellStyle name="Контрольная ячейка 14" xfId="4151"/>
    <cellStyle name="Контрольная ячейка 15" xfId="4152"/>
    <cellStyle name="Контрольная ячейка 16" xfId="4153"/>
    <cellStyle name="Контрольная ячейка 17" xfId="4154"/>
    <cellStyle name="Контрольная ячейка 18" xfId="4155"/>
    <cellStyle name="Контрольная ячейка 19" xfId="4156"/>
    <cellStyle name="Контрольная ячейка 2" xfId="4157"/>
    <cellStyle name="Контрольная ячейка 2 10" xfId="4158"/>
    <cellStyle name="Контрольная ячейка 2 11" xfId="4159"/>
    <cellStyle name="Контрольная ячейка 2 12" xfId="4160"/>
    <cellStyle name="Контрольная ячейка 2 2" xfId="4161"/>
    <cellStyle name="Контрольная ячейка 2 3" xfId="4162"/>
    <cellStyle name="Контрольная ячейка 2 4" xfId="4163"/>
    <cellStyle name="Контрольная ячейка 2 5" xfId="4164"/>
    <cellStyle name="Контрольная ячейка 2 6" xfId="4165"/>
    <cellStyle name="Контрольная ячейка 2 7" xfId="4166"/>
    <cellStyle name="Контрольная ячейка 2 8" xfId="4167"/>
    <cellStyle name="Контрольная ячейка 2 9" xfId="4168"/>
    <cellStyle name="Контрольная ячейка 2_46EE.2011(v1.0)" xfId="4169"/>
    <cellStyle name="Контрольная ячейка 20" xfId="4170"/>
    <cellStyle name="Контрольная ячейка 3" xfId="4171"/>
    <cellStyle name="Контрольная ячейка 3 2" xfId="4172"/>
    <cellStyle name="Контрольная ячейка 3_46EE.2011(v1.0)" xfId="4173"/>
    <cellStyle name="Контрольная ячейка 4" xfId="4174"/>
    <cellStyle name="Контрольная ячейка 4 2" xfId="4175"/>
    <cellStyle name="Контрольная ячейка 4_46EE.2011(v1.0)" xfId="4176"/>
    <cellStyle name="Контрольная ячейка 5" xfId="4177"/>
    <cellStyle name="Контрольная ячейка 5 2" xfId="4178"/>
    <cellStyle name="Контрольная ячейка 5_46EE.2011(v1.0)" xfId="4179"/>
    <cellStyle name="Контрольная ячейка 6" xfId="4180"/>
    <cellStyle name="Контрольная ячейка 6 2" xfId="4181"/>
    <cellStyle name="Контрольная ячейка 6_46EE.2011(v1.0)" xfId="4182"/>
    <cellStyle name="Контрольная ячейка 7" xfId="4183"/>
    <cellStyle name="Контрольная ячейка 7 2" xfId="4184"/>
    <cellStyle name="Контрольная ячейка 7_46EE.2011(v1.0)" xfId="4185"/>
    <cellStyle name="Контрольная ячейка 8" xfId="4186"/>
    <cellStyle name="Контрольная ячейка 8 2" xfId="4187"/>
    <cellStyle name="Контрольная ячейка 8_46EE.2011(v1.0)" xfId="4188"/>
    <cellStyle name="Контрольная ячейка 9" xfId="4189"/>
    <cellStyle name="Контрольная ячейка 9 2" xfId="4190"/>
    <cellStyle name="Контрольная ячейка 9_46EE.2011(v1.0)" xfId="4191"/>
    <cellStyle name="ЛокСмета" xfId="4192"/>
    <cellStyle name="ЛокСмМТСН" xfId="4193"/>
    <cellStyle name="Мой заголовок" xfId="4241"/>
    <cellStyle name="Мой заголовок листа" xfId="4242"/>
    <cellStyle name="Мои наименования показателей" xfId="4194"/>
    <cellStyle name="Мои наименования показателей 2" xfId="4195"/>
    <cellStyle name="Мои наименования показателей 2 2" xfId="4196"/>
    <cellStyle name="Мои наименования показателей 2 3" xfId="4197"/>
    <cellStyle name="Мои наименования показателей 2 4" xfId="4198"/>
    <cellStyle name="Мои наименования показателей 2 5" xfId="4199"/>
    <cellStyle name="Мои наименования показателей 2 6" xfId="4200"/>
    <cellStyle name="Мои наименования показателей 2 7" xfId="4201"/>
    <cellStyle name="Мои наименования показателей 2 8" xfId="4202"/>
    <cellStyle name="Мои наименования показателей 2_1" xfId="4203"/>
    <cellStyle name="Мои наименования показателей 3" xfId="4204"/>
    <cellStyle name="Мои наименования показателей 3 2" xfId="4205"/>
    <cellStyle name="Мои наименования показателей 3 3" xfId="4206"/>
    <cellStyle name="Мои наименования показателей 3 4" xfId="4207"/>
    <cellStyle name="Мои наименования показателей 3 5" xfId="4208"/>
    <cellStyle name="Мои наименования показателей 3 6" xfId="4209"/>
    <cellStyle name="Мои наименования показателей 3 7" xfId="4210"/>
    <cellStyle name="Мои наименования показателей 3 8" xfId="4211"/>
    <cellStyle name="Мои наименования показателей 3_1" xfId="4212"/>
    <cellStyle name="Мои наименования показателей 4" xfId="4213"/>
    <cellStyle name="Мои наименования показателей 4 2" xfId="4214"/>
    <cellStyle name="Мои наименования показателей 4 3" xfId="4215"/>
    <cellStyle name="Мои наименования показателей 4 4" xfId="4216"/>
    <cellStyle name="Мои наименования показателей 4 5" xfId="4217"/>
    <cellStyle name="Мои наименования показателей 4 6" xfId="4218"/>
    <cellStyle name="Мои наименования показателей 4 7" xfId="4219"/>
    <cellStyle name="Мои наименования показателей 4 8" xfId="4220"/>
    <cellStyle name="Мои наименования показателей 4_1" xfId="4221"/>
    <cellStyle name="Мои наименования показателей 5" xfId="4222"/>
    <cellStyle name="Мои наименования показателей 5 2" xfId="4223"/>
    <cellStyle name="Мои наименования показателей 5 3" xfId="4224"/>
    <cellStyle name="Мои наименования показателей 5 4" xfId="4225"/>
    <cellStyle name="Мои наименования показателей 5 5" xfId="4226"/>
    <cellStyle name="Мои наименования показателей 5 6" xfId="4227"/>
    <cellStyle name="Мои наименования показателей 5 7" xfId="4228"/>
    <cellStyle name="Мои наименования показателей 5 8" xfId="4229"/>
    <cellStyle name="Мои наименования показателей 5_1" xfId="4230"/>
    <cellStyle name="Мои наименования показателей 6" xfId="4231"/>
    <cellStyle name="Мои наименования показателей 6 2" xfId="4232"/>
    <cellStyle name="Мои наименования показателей 6_46EE.2011(v1.0)" xfId="4233"/>
    <cellStyle name="Мои наименования показателей 7" xfId="4234"/>
    <cellStyle name="Мои наименования показателей 7 2" xfId="4235"/>
    <cellStyle name="Мои наименования показателей 7_46EE.2011(v1.0)" xfId="4236"/>
    <cellStyle name="Мои наименования показателей 8" xfId="4237"/>
    <cellStyle name="Мои наименования показателей 8 2" xfId="4238"/>
    <cellStyle name="Мои наименования показателей 8_46EE.2011(v1.0)" xfId="4239"/>
    <cellStyle name="Мои наименования показателей_46TE.RT(v1.0)" xfId="4240"/>
    <cellStyle name="назв фил" xfId="4243"/>
    <cellStyle name="Название 10" xfId="4244"/>
    <cellStyle name="Название 11" xfId="4245"/>
    <cellStyle name="Название 12" xfId="4246"/>
    <cellStyle name="Название 13" xfId="4247"/>
    <cellStyle name="Название 14" xfId="4248"/>
    <cellStyle name="Название 15" xfId="4249"/>
    <cellStyle name="Название 16" xfId="4250"/>
    <cellStyle name="Название 17" xfId="4251"/>
    <cellStyle name="Название 18" xfId="4252"/>
    <cellStyle name="Название 19" xfId="4253"/>
    <cellStyle name="Название 2" xfId="4254"/>
    <cellStyle name="Название 2 10" xfId="4255"/>
    <cellStyle name="Название 2 11" xfId="4256"/>
    <cellStyle name="Название 2 12" xfId="4257"/>
    <cellStyle name="Название 2 2" xfId="4258"/>
    <cellStyle name="Название 2 3" xfId="4259"/>
    <cellStyle name="Название 2 4" xfId="4260"/>
    <cellStyle name="Название 2 5" xfId="4261"/>
    <cellStyle name="Название 2 6" xfId="4262"/>
    <cellStyle name="Название 2 7" xfId="4263"/>
    <cellStyle name="Название 2 8" xfId="4264"/>
    <cellStyle name="Название 2 9" xfId="4265"/>
    <cellStyle name="Название 20" xfId="4266"/>
    <cellStyle name="Название 3" xfId="4267"/>
    <cellStyle name="Название 3 2" xfId="4268"/>
    <cellStyle name="Название 4" xfId="4269"/>
    <cellStyle name="Название 4 2" xfId="4270"/>
    <cellStyle name="Название 5" xfId="4271"/>
    <cellStyle name="Название 5 2" xfId="4272"/>
    <cellStyle name="Название 6" xfId="4273"/>
    <cellStyle name="Название 6 2" xfId="4274"/>
    <cellStyle name="Название 7" xfId="4275"/>
    <cellStyle name="Название 7 2" xfId="4276"/>
    <cellStyle name="Название 8" xfId="4277"/>
    <cellStyle name="Название 8 2" xfId="4278"/>
    <cellStyle name="Название 9" xfId="4279"/>
    <cellStyle name="Название 9 2" xfId="4280"/>
    <cellStyle name="Нейтральный 10" xfId="4281"/>
    <cellStyle name="Нейтральный 11" xfId="4282"/>
    <cellStyle name="Нейтральный 12" xfId="4283"/>
    <cellStyle name="Нейтральный 13" xfId="4284"/>
    <cellStyle name="Нейтральный 14" xfId="4285"/>
    <cellStyle name="Нейтральный 15" xfId="4286"/>
    <cellStyle name="Нейтральный 16" xfId="4287"/>
    <cellStyle name="Нейтральный 17" xfId="4288"/>
    <cellStyle name="Нейтральный 18" xfId="4289"/>
    <cellStyle name="Нейтральный 19" xfId="4290"/>
    <cellStyle name="Нейтральный 2" xfId="4291"/>
    <cellStyle name="Нейтральный 2 10" xfId="4292"/>
    <cellStyle name="Нейтральный 2 11" xfId="4293"/>
    <cellStyle name="Нейтральный 2 12" xfId="4294"/>
    <cellStyle name="Нейтральный 2 2" xfId="4295"/>
    <cellStyle name="Нейтральный 2 3" xfId="4296"/>
    <cellStyle name="Нейтральный 2 4" xfId="4297"/>
    <cellStyle name="Нейтральный 2 5" xfId="4298"/>
    <cellStyle name="Нейтральный 2 6" xfId="4299"/>
    <cellStyle name="Нейтральный 2 7" xfId="4300"/>
    <cellStyle name="Нейтральный 2 8" xfId="4301"/>
    <cellStyle name="Нейтральный 2 9" xfId="4302"/>
    <cellStyle name="Нейтральный 20" xfId="4303"/>
    <cellStyle name="Нейтральный 3" xfId="4304"/>
    <cellStyle name="Нейтральный 3 2" xfId="4305"/>
    <cellStyle name="Нейтральный 4" xfId="4306"/>
    <cellStyle name="Нейтральный 4 2" xfId="4307"/>
    <cellStyle name="Нейтральный 5" xfId="4308"/>
    <cellStyle name="Нейтральный 5 2" xfId="4309"/>
    <cellStyle name="Нейтральный 6" xfId="4310"/>
    <cellStyle name="Нейтральный 6 2" xfId="4311"/>
    <cellStyle name="Нейтральный 7" xfId="4312"/>
    <cellStyle name="Нейтральный 7 2" xfId="4313"/>
    <cellStyle name="Нейтральный 8" xfId="4314"/>
    <cellStyle name="Нейтральный 8 2" xfId="4315"/>
    <cellStyle name="Нейтральный 9" xfId="4316"/>
    <cellStyle name="Нейтральный 9 2" xfId="4317"/>
    <cellStyle name="Обычный" xfId="0" builtinId="0"/>
    <cellStyle name="Обычный 10" xfId="7"/>
    <cellStyle name="Обычный 10 10" xfId="4318"/>
    <cellStyle name="Обычный 10 10 2" xfId="4319"/>
    <cellStyle name="Обычный 10 10 2 2" xfId="4320"/>
    <cellStyle name="Обычный 10 10 2 2 2" xfId="4321"/>
    <cellStyle name="Обычный 10 10 2 2 3" xfId="4322"/>
    <cellStyle name="Обычный 10 10 2 2 3 2" xfId="4323"/>
    <cellStyle name="Обычный 10 10 2 2 3 2 2" xfId="4324"/>
    <cellStyle name="Обычный 10 10 2 2 3 2 2 2" xfId="4325"/>
    <cellStyle name="Обычный 10 10 2 2 4" xfId="4326"/>
    <cellStyle name="Обычный 10 10 2 2 4 2" xfId="4327"/>
    <cellStyle name="Обычный 10 10 3" xfId="4328"/>
    <cellStyle name="Обычный 10 10 3 2" xfId="4329"/>
    <cellStyle name="Обычный 10 10 3 2 2" xfId="4330"/>
    <cellStyle name="Обычный 10 10 3 2 3" xfId="4331"/>
    <cellStyle name="Обычный 10 10 3 2 3 2" xfId="4332"/>
    <cellStyle name="Обычный 10 10 3 2 3 3" xfId="4333"/>
    <cellStyle name="Обычный 10 10 3 2 3 3 2" xfId="4334"/>
    <cellStyle name="Обычный 10 10 3 2 3 3 2 2" xfId="4335"/>
    <cellStyle name="Обычный 10 10 3 2 3 3 2 2 2" xfId="4336"/>
    <cellStyle name="Обычный 10 11" xfId="4337"/>
    <cellStyle name="Обычный 10 12" xfId="4338"/>
    <cellStyle name="Обычный 10 13" xfId="4339"/>
    <cellStyle name="Обычный 10 13 2" xfId="4340"/>
    <cellStyle name="Обычный 10 2" xfId="4341"/>
    <cellStyle name="Обычный 10 2 10" xfId="4342"/>
    <cellStyle name="Обычный 10 2 11" xfId="59153"/>
    <cellStyle name="Обычный 10 2 2" xfId="4343"/>
    <cellStyle name="Обычный 10 2 2 10" xfId="59085"/>
    <cellStyle name="Обычный 10 2 2 10 2" xfId="59087"/>
    <cellStyle name="Обычный 10 2 2 2" xfId="4344"/>
    <cellStyle name="Обычный 10 2 2 3" xfId="4345"/>
    <cellStyle name="Обычный 10 2 2 3 2" xfId="4346"/>
    <cellStyle name="Обычный 10 2 2 3 2 2" xfId="4347"/>
    <cellStyle name="Обычный 10 2 2 3 3" xfId="4348"/>
    <cellStyle name="Обычный 10 2 2 3 4" xfId="4349"/>
    <cellStyle name="Обычный 10 2 2 3 5" xfId="4350"/>
    <cellStyle name="Обычный 10 2 2 4" xfId="4351"/>
    <cellStyle name="Обычный 10 2 2 4 2" xfId="4352"/>
    <cellStyle name="Обычный 10 2 2 4 2 2" xfId="4353"/>
    <cellStyle name="Обычный 10 2 2 4 3" xfId="4354"/>
    <cellStyle name="Обычный 10 2 2 4 4" xfId="4355"/>
    <cellStyle name="Обычный 10 2 2 4 5" xfId="4356"/>
    <cellStyle name="Обычный 10 2 2 5" xfId="4357"/>
    <cellStyle name="Обычный 10 2 2 5 2" xfId="4358"/>
    <cellStyle name="Обычный 10 2 2 5 2 2" xfId="4359"/>
    <cellStyle name="Обычный 10 2 2 5 3" xfId="4360"/>
    <cellStyle name="Обычный 10 2 2 6" xfId="4361"/>
    <cellStyle name="Обычный 10 2 2 6 2" xfId="4362"/>
    <cellStyle name="Обычный 10 2 2 6 2 2" xfId="4363"/>
    <cellStyle name="Обычный 10 2 2 6 3" xfId="4364"/>
    <cellStyle name="Обычный 10 2 2 7" xfId="4365"/>
    <cellStyle name="Обычный 10 2 2 7 2" xfId="4366"/>
    <cellStyle name="Обычный 10 2 2 8" xfId="4367"/>
    <cellStyle name="Обычный 10 2 2 9" xfId="59082"/>
    <cellStyle name="Обычный 10 2 3" xfId="4368"/>
    <cellStyle name="Обычный 10 2 3 2" xfId="4369"/>
    <cellStyle name="Обычный 10 2 3 2 2" xfId="4370"/>
    <cellStyle name="Обычный 10 2 3 2 2 2" xfId="4371"/>
    <cellStyle name="Обычный 10 2 3 2 3" xfId="4372"/>
    <cellStyle name="Обычный 10 2 3 2 4" xfId="4373"/>
    <cellStyle name="Обычный 10 2 3 2 5" xfId="4374"/>
    <cellStyle name="Обычный 10 2 3 3" xfId="4375"/>
    <cellStyle name="Обычный 10 2 3 3 2" xfId="4376"/>
    <cellStyle name="Обычный 10 2 3 3 2 2" xfId="4377"/>
    <cellStyle name="Обычный 10 2 3 3 3" xfId="4378"/>
    <cellStyle name="Обычный 10 2 3 3 4" xfId="4379"/>
    <cellStyle name="Обычный 10 2 3 3 5" xfId="4380"/>
    <cellStyle name="Обычный 10 2 3 4" xfId="4381"/>
    <cellStyle name="Обычный 10 2 3 4 2" xfId="4382"/>
    <cellStyle name="Обычный 10 2 3 4 2 2" xfId="4383"/>
    <cellStyle name="Обычный 10 2 3 4 3" xfId="4384"/>
    <cellStyle name="Обычный 10 2 3 5" xfId="4385"/>
    <cellStyle name="Обычный 10 2 3 5 2" xfId="4386"/>
    <cellStyle name="Обычный 10 2 3 5 2 2" xfId="4387"/>
    <cellStyle name="Обычный 10 2 3 5 3" xfId="4388"/>
    <cellStyle name="Обычный 10 2 3 6" xfId="4389"/>
    <cellStyle name="Обычный 10 2 3 6 2" xfId="4390"/>
    <cellStyle name="Обычный 10 2 3 7" xfId="4391"/>
    <cellStyle name="Обычный 10 2 4" xfId="4392"/>
    <cellStyle name="Обычный 10 2 4 2" xfId="4393"/>
    <cellStyle name="Обычный 10 2 4 2 2" xfId="4394"/>
    <cellStyle name="Обычный 10 2 4 3" xfId="4395"/>
    <cellStyle name="Обычный 10 2 4 4" xfId="4396"/>
    <cellStyle name="Обычный 10 2 4 5" xfId="4397"/>
    <cellStyle name="Обычный 10 2 5" xfId="4398"/>
    <cellStyle name="Обычный 10 2 5 2" xfId="4399"/>
    <cellStyle name="Обычный 10 2 5 2 2" xfId="4400"/>
    <cellStyle name="Обычный 10 2 5 3" xfId="4401"/>
    <cellStyle name="Обычный 10 2 5 4" xfId="4402"/>
    <cellStyle name="Обычный 10 2 5 5" xfId="4403"/>
    <cellStyle name="Обычный 10 2 6" xfId="4404"/>
    <cellStyle name="Обычный 10 2 6 2" xfId="4405"/>
    <cellStyle name="Обычный 10 2 6 2 2" xfId="4406"/>
    <cellStyle name="Обычный 10 2 6 3" xfId="4407"/>
    <cellStyle name="Обычный 10 2 6 4" xfId="4408"/>
    <cellStyle name="Обычный 10 2 6 5" xfId="4409"/>
    <cellStyle name="Обычный 10 2 7" xfId="4410"/>
    <cellStyle name="Обычный 10 2 8" xfId="4411"/>
    <cellStyle name="Обычный 10 2 8 2" xfId="4412"/>
    <cellStyle name="Обычный 10 2 8 2 2" xfId="4413"/>
    <cellStyle name="Обычный 10 2 8 3" xfId="4414"/>
    <cellStyle name="Обычный 10 2 9" xfId="4415"/>
    <cellStyle name="Обычный 10 2 9 2" xfId="4416"/>
    <cellStyle name="Обычный 10 3" xfId="4417"/>
    <cellStyle name="Обычный 10 3 2" xfId="4418"/>
    <cellStyle name="Обычный 10 3 2 2" xfId="4419"/>
    <cellStyle name="Обычный 10 3 2 2 2" xfId="4420"/>
    <cellStyle name="Обычный 10 3 2 3" xfId="4421"/>
    <cellStyle name="Обычный 10 3 2 4" xfId="4422"/>
    <cellStyle name="Обычный 10 3 2 5" xfId="4423"/>
    <cellStyle name="Обычный 10 3 3" xfId="4424"/>
    <cellStyle name="Обычный 10 3 3 2" xfId="4425"/>
    <cellStyle name="Обычный 10 3 3 2 2" xfId="4426"/>
    <cellStyle name="Обычный 10 3 3 3" xfId="4427"/>
    <cellStyle name="Обычный 10 3 3 4" xfId="4428"/>
    <cellStyle name="Обычный 10 3 3 5" xfId="4429"/>
    <cellStyle name="Обычный 10 3 4" xfId="4430"/>
    <cellStyle name="Обычный 10 3 5" xfId="4431"/>
    <cellStyle name="Обычный 10 3 5 2" xfId="4432"/>
    <cellStyle name="Обычный 10 3 5 2 2" xfId="4433"/>
    <cellStyle name="Обычный 10 3 5 3" xfId="4434"/>
    <cellStyle name="Обычный 10 3 6" xfId="4435"/>
    <cellStyle name="Обычный 10 3 6 2" xfId="4436"/>
    <cellStyle name="Обычный 10 3 6 2 2" xfId="4437"/>
    <cellStyle name="Обычный 10 3 6 3" xfId="4438"/>
    <cellStyle name="Обычный 10 3 7" xfId="4439"/>
    <cellStyle name="Обычный 10 3 7 2" xfId="4440"/>
    <cellStyle name="Обычный 10 3 8" xfId="4441"/>
    <cellStyle name="Обычный 10 3 9" xfId="4442"/>
    <cellStyle name="Обычный 10 4" xfId="4443"/>
    <cellStyle name="Обычный 10 4 2" xfId="4444"/>
    <cellStyle name="Обычный 10 4 2 2" xfId="4445"/>
    <cellStyle name="Обычный 10 4 2 2 2" xfId="4446"/>
    <cellStyle name="Обычный 10 4 2 3" xfId="4447"/>
    <cellStyle name="Обычный 10 4 2 4" xfId="4448"/>
    <cellStyle name="Обычный 10 4 2 5" xfId="4449"/>
    <cellStyle name="Обычный 10 4 3" xfId="4450"/>
    <cellStyle name="Обычный 10 4 3 2" xfId="4451"/>
    <cellStyle name="Обычный 10 4 3 2 2" xfId="4452"/>
    <cellStyle name="Обычный 10 4 3 3" xfId="4453"/>
    <cellStyle name="Обычный 10 4 3 4" xfId="4454"/>
    <cellStyle name="Обычный 10 4 3 5" xfId="4455"/>
    <cellStyle name="Обычный 10 4 4" xfId="4456"/>
    <cellStyle name="Обычный 10 4 4 2" xfId="4457"/>
    <cellStyle name="Обычный 10 4 4 2 2" xfId="4458"/>
    <cellStyle name="Обычный 10 4 4 3" xfId="4459"/>
    <cellStyle name="Обычный 10 4 5" xfId="4460"/>
    <cellStyle name="Обычный 10 4 5 2" xfId="4461"/>
    <cellStyle name="Обычный 10 4 5 2 2" xfId="4462"/>
    <cellStyle name="Обычный 10 4 5 3" xfId="4463"/>
    <cellStyle name="Обычный 10 4 6" xfId="4464"/>
    <cellStyle name="Обычный 10 4 6 2" xfId="4465"/>
    <cellStyle name="Обычный 10 4 7" xfId="4466"/>
    <cellStyle name="Обычный 10 5" xfId="4467"/>
    <cellStyle name="Обычный 10 5 2" xfId="4468"/>
    <cellStyle name="Обычный 10 5 2 2" xfId="4469"/>
    <cellStyle name="Обычный 10 5 3" xfId="4470"/>
    <cellStyle name="Обычный 10 5 4" xfId="4471"/>
    <cellStyle name="Обычный 10 5 5" xfId="4472"/>
    <cellStyle name="Обычный 10 6" xfId="4473"/>
    <cellStyle name="Обычный 10 6 2" xfId="4474"/>
    <cellStyle name="Обычный 10 6 2 2" xfId="4475"/>
    <cellStyle name="Обычный 10 6 3" xfId="4476"/>
    <cellStyle name="Обычный 10 6 4" xfId="4477"/>
    <cellStyle name="Обычный 10 6 5" xfId="4478"/>
    <cellStyle name="Обычный 10 7" xfId="4479"/>
    <cellStyle name="Обычный 10 7 2" xfId="4480"/>
    <cellStyle name="Обычный 10 7 2 2" xfId="4481"/>
    <cellStyle name="Обычный 10 7 3" xfId="4482"/>
    <cellStyle name="Обычный 10 7 4" xfId="4483"/>
    <cellStyle name="Обычный 10 7 5" xfId="4484"/>
    <cellStyle name="Обычный 10 8" xfId="4485"/>
    <cellStyle name="Обычный 10 9" xfId="4486"/>
    <cellStyle name="Обычный 10 9 2" xfId="4487"/>
    <cellStyle name="Обычный 10 9 2 2" xfId="4488"/>
    <cellStyle name="Обычный 10 9 3" xfId="4489"/>
    <cellStyle name="Обычный 100" xfId="59242"/>
    <cellStyle name="Обычный 101" xfId="59243"/>
    <cellStyle name="Обычный 102" xfId="59244"/>
    <cellStyle name="Обычный 103" xfId="59200"/>
    <cellStyle name="Обычный 104" xfId="59201"/>
    <cellStyle name="Обычный 105" xfId="59245"/>
    <cellStyle name="Обычный 106" xfId="59202"/>
    <cellStyle name="Обычный 107" xfId="59203"/>
    <cellStyle name="Обычный 108" xfId="59204"/>
    <cellStyle name="Обычный 109" xfId="59205"/>
    <cellStyle name="Обычный 11" xfId="4490"/>
    <cellStyle name="Обычный 11 10" xfId="4491"/>
    <cellStyle name="Обычный 11 10 2" xfId="4492"/>
    <cellStyle name="Обычный 11 11" xfId="4493"/>
    <cellStyle name="Обычный 11 12" xfId="59206"/>
    <cellStyle name="Обычный 11 2" xfId="4494"/>
    <cellStyle name="Обычный 11 2 10" xfId="4495"/>
    <cellStyle name="Обычный 11 2 2" xfId="4496"/>
    <cellStyle name="Обычный 11 2 2 2" xfId="4497"/>
    <cellStyle name="Обычный 11 2 2 2 2" xfId="4498"/>
    <cellStyle name="Обычный 11 2 2 2 2 2" xfId="4499"/>
    <cellStyle name="Обычный 11 2 2 2 3" xfId="4500"/>
    <cellStyle name="Обычный 11 2 2 2 4" xfId="4501"/>
    <cellStyle name="Обычный 11 2 2 2 5" xfId="4502"/>
    <cellStyle name="Обычный 11 2 2 3" xfId="4503"/>
    <cellStyle name="Обычный 11 2 2 3 2" xfId="4504"/>
    <cellStyle name="Обычный 11 2 2 3 2 2" xfId="4505"/>
    <cellStyle name="Обычный 11 2 2 3 3" xfId="4506"/>
    <cellStyle name="Обычный 11 2 2 3 4" xfId="4507"/>
    <cellStyle name="Обычный 11 2 2 3 5" xfId="4508"/>
    <cellStyle name="Обычный 11 2 2 4" xfId="4509"/>
    <cellStyle name="Обычный 11 2 2 5" xfId="4510"/>
    <cellStyle name="Обычный 11 2 2 5 2" xfId="4511"/>
    <cellStyle name="Обычный 11 2 2 5 2 2" xfId="4512"/>
    <cellStyle name="Обычный 11 2 2 5 3" xfId="4513"/>
    <cellStyle name="Обычный 11 2 2 6" xfId="4514"/>
    <cellStyle name="Обычный 11 2 2 6 2" xfId="4515"/>
    <cellStyle name="Обычный 11 2 2 6 2 2" xfId="4516"/>
    <cellStyle name="Обычный 11 2 2 6 3" xfId="4517"/>
    <cellStyle name="Обычный 11 2 2 7" xfId="4518"/>
    <cellStyle name="Обычный 11 2 2 7 2" xfId="4519"/>
    <cellStyle name="Обычный 11 2 2 8" xfId="4520"/>
    <cellStyle name="Обычный 11 2 3" xfId="4521"/>
    <cellStyle name="Обычный 11 2 3 2" xfId="4522"/>
    <cellStyle name="Обычный 11 2 3 2 2" xfId="4523"/>
    <cellStyle name="Обычный 11 2 3 2 2 2" xfId="4524"/>
    <cellStyle name="Обычный 11 2 3 2 3" xfId="4525"/>
    <cellStyle name="Обычный 11 2 3 2 4" xfId="4526"/>
    <cellStyle name="Обычный 11 2 3 2 5" xfId="4527"/>
    <cellStyle name="Обычный 11 2 3 3" xfId="4528"/>
    <cellStyle name="Обычный 11 2 3 3 2" xfId="4529"/>
    <cellStyle name="Обычный 11 2 3 3 2 2" xfId="4530"/>
    <cellStyle name="Обычный 11 2 3 3 3" xfId="4531"/>
    <cellStyle name="Обычный 11 2 3 3 4" xfId="4532"/>
    <cellStyle name="Обычный 11 2 3 3 5" xfId="4533"/>
    <cellStyle name="Обычный 11 2 3 4" xfId="4534"/>
    <cellStyle name="Обычный 11 2 3 4 2" xfId="4535"/>
    <cellStyle name="Обычный 11 2 3 4 2 2" xfId="4536"/>
    <cellStyle name="Обычный 11 2 3 4 3" xfId="4537"/>
    <cellStyle name="Обычный 11 2 3 5" xfId="4538"/>
    <cellStyle name="Обычный 11 2 3 5 2" xfId="4539"/>
    <cellStyle name="Обычный 11 2 3 5 2 2" xfId="4540"/>
    <cellStyle name="Обычный 11 2 3 5 3" xfId="4541"/>
    <cellStyle name="Обычный 11 2 3 6" xfId="4542"/>
    <cellStyle name="Обычный 11 2 3 6 2" xfId="4543"/>
    <cellStyle name="Обычный 11 2 3 7" xfId="4544"/>
    <cellStyle name="Обычный 11 2 4" xfId="4545"/>
    <cellStyle name="Обычный 11 2 4 2" xfId="4546"/>
    <cellStyle name="Обычный 11 2 4 2 2" xfId="4547"/>
    <cellStyle name="Обычный 11 2 4 3" xfId="4548"/>
    <cellStyle name="Обычный 11 2 4 4" xfId="4549"/>
    <cellStyle name="Обычный 11 2 4 5" xfId="4550"/>
    <cellStyle name="Обычный 11 2 5" xfId="4551"/>
    <cellStyle name="Обычный 11 2 5 2" xfId="4552"/>
    <cellStyle name="Обычный 11 2 5 2 2" xfId="4553"/>
    <cellStyle name="Обычный 11 2 5 3" xfId="4554"/>
    <cellStyle name="Обычный 11 2 5 4" xfId="4555"/>
    <cellStyle name="Обычный 11 2 5 5" xfId="4556"/>
    <cellStyle name="Обычный 11 2 6" xfId="4557"/>
    <cellStyle name="Обычный 11 2 6 2" xfId="4558"/>
    <cellStyle name="Обычный 11 2 6 2 2" xfId="4559"/>
    <cellStyle name="Обычный 11 2 6 3" xfId="4560"/>
    <cellStyle name="Обычный 11 2 6 4" xfId="4561"/>
    <cellStyle name="Обычный 11 2 6 5" xfId="4562"/>
    <cellStyle name="Обычный 11 2 7" xfId="4563"/>
    <cellStyle name="Обычный 11 2 8" xfId="4564"/>
    <cellStyle name="Обычный 11 2 8 2" xfId="4565"/>
    <cellStyle name="Обычный 11 2 8 2 2" xfId="4566"/>
    <cellStyle name="Обычный 11 2 8 3" xfId="4567"/>
    <cellStyle name="Обычный 11 2 9" xfId="4568"/>
    <cellStyle name="Обычный 11 2 9 2" xfId="4569"/>
    <cellStyle name="Обычный 11 3" xfId="4570"/>
    <cellStyle name="Обычный 11 3 2" xfId="4571"/>
    <cellStyle name="Обычный 11 3 2 2" xfId="4572"/>
    <cellStyle name="Обычный 11 3 2 2 2" xfId="4573"/>
    <cellStyle name="Обычный 11 3 2 3" xfId="4574"/>
    <cellStyle name="Обычный 11 3 2 4" xfId="4575"/>
    <cellStyle name="Обычный 11 3 2 5" xfId="4576"/>
    <cellStyle name="Обычный 11 3 3" xfId="4577"/>
    <cellStyle name="Обычный 11 3 3 2" xfId="4578"/>
    <cellStyle name="Обычный 11 3 3 2 2" xfId="4579"/>
    <cellStyle name="Обычный 11 3 3 3" xfId="4580"/>
    <cellStyle name="Обычный 11 3 3 4" xfId="4581"/>
    <cellStyle name="Обычный 11 3 3 5" xfId="4582"/>
    <cellStyle name="Обычный 11 3 4" xfId="4583"/>
    <cellStyle name="Обычный 11 3 4 2" xfId="4584"/>
    <cellStyle name="Обычный 11 3 4 2 2" xfId="4585"/>
    <cellStyle name="Обычный 11 3 4 3" xfId="4586"/>
    <cellStyle name="Обычный 11 3 5" xfId="4587"/>
    <cellStyle name="Обычный 11 3 5 2" xfId="4588"/>
    <cellStyle name="Обычный 11 3 5 2 2" xfId="4589"/>
    <cellStyle name="Обычный 11 3 5 3" xfId="4590"/>
    <cellStyle name="Обычный 11 3 6" xfId="4591"/>
    <cellStyle name="Обычный 11 3 6 2" xfId="4592"/>
    <cellStyle name="Обычный 11 3 7" xfId="4593"/>
    <cellStyle name="Обычный 11 4" xfId="4594"/>
    <cellStyle name="Обычный 11 4 2" xfId="4595"/>
    <cellStyle name="Обычный 11 4 2 2" xfId="4596"/>
    <cellStyle name="Обычный 11 4 2 2 2" xfId="4597"/>
    <cellStyle name="Обычный 11 4 2 3" xfId="4598"/>
    <cellStyle name="Обычный 11 4 2 4" xfId="4599"/>
    <cellStyle name="Обычный 11 4 2 5" xfId="4600"/>
    <cellStyle name="Обычный 11 4 3" xfId="4601"/>
    <cellStyle name="Обычный 11 4 3 2" xfId="4602"/>
    <cellStyle name="Обычный 11 4 3 2 2" xfId="4603"/>
    <cellStyle name="Обычный 11 4 3 3" xfId="4604"/>
    <cellStyle name="Обычный 11 4 3 4" xfId="4605"/>
    <cellStyle name="Обычный 11 4 3 5" xfId="4606"/>
    <cellStyle name="Обычный 11 4 4" xfId="4607"/>
    <cellStyle name="Обычный 11 4 4 2" xfId="4608"/>
    <cellStyle name="Обычный 11 4 4 2 2" xfId="4609"/>
    <cellStyle name="Обычный 11 4 4 3" xfId="4610"/>
    <cellStyle name="Обычный 11 4 5" xfId="4611"/>
    <cellStyle name="Обычный 11 4 5 2" xfId="4612"/>
    <cellStyle name="Обычный 11 4 5 2 2" xfId="4613"/>
    <cellStyle name="Обычный 11 4 5 3" xfId="4614"/>
    <cellStyle name="Обычный 11 4 6" xfId="4615"/>
    <cellStyle name="Обычный 11 4 6 2" xfId="4616"/>
    <cellStyle name="Обычный 11 4 7" xfId="4617"/>
    <cellStyle name="Обычный 11 5" xfId="4618"/>
    <cellStyle name="Обычный 11 5 2" xfId="4619"/>
    <cellStyle name="Обычный 11 5 2 2" xfId="4620"/>
    <cellStyle name="Обычный 11 5 3" xfId="4621"/>
    <cellStyle name="Обычный 11 5 4" xfId="4622"/>
    <cellStyle name="Обычный 11 5 5" xfId="4623"/>
    <cellStyle name="Обычный 11 6" xfId="4624"/>
    <cellStyle name="Обычный 11 6 2" xfId="4625"/>
    <cellStyle name="Обычный 11 6 2 2" xfId="4626"/>
    <cellStyle name="Обычный 11 6 3" xfId="4627"/>
    <cellStyle name="Обычный 11 6 4" xfId="4628"/>
    <cellStyle name="Обычный 11 6 5" xfId="4629"/>
    <cellStyle name="Обычный 11 7" xfId="4630"/>
    <cellStyle name="Обычный 11 7 2" xfId="4631"/>
    <cellStyle name="Обычный 11 7 2 2" xfId="4632"/>
    <cellStyle name="Обычный 11 7 3" xfId="4633"/>
    <cellStyle name="Обычный 11 7 4" xfId="4634"/>
    <cellStyle name="Обычный 11 7 5" xfId="4635"/>
    <cellStyle name="Обычный 11 8" xfId="4636"/>
    <cellStyle name="Обычный 11 9" xfId="4637"/>
    <cellStyle name="Обычный 11 9 2" xfId="4638"/>
    <cellStyle name="Обычный 11 9 2 2" xfId="4639"/>
    <cellStyle name="Обычный 11 9 3" xfId="4640"/>
    <cellStyle name="Обычный 110" xfId="59248"/>
    <cellStyle name="Обычный 111" xfId="59249"/>
    <cellStyle name="Обычный 112" xfId="59265"/>
    <cellStyle name="Обычный 113" xfId="59266"/>
    <cellStyle name="Обычный 114" xfId="59185"/>
    <cellStyle name="Обычный 115" xfId="59186"/>
    <cellStyle name="Обычный 116" xfId="59187"/>
    <cellStyle name="Обычный 117" xfId="59188"/>
    <cellStyle name="Обычный 118" xfId="59189"/>
    <cellStyle name="Обычный 119" xfId="59267"/>
    <cellStyle name="Обычный 12" xfId="4641"/>
    <cellStyle name="Обычный 12 10" xfId="4642"/>
    <cellStyle name="Обычный 12 10 2" xfId="4643"/>
    <cellStyle name="Обычный 12 11" xfId="4644"/>
    <cellStyle name="Обычный 12 2" xfId="4645"/>
    <cellStyle name="Обычный 12 2 10" xfId="4646"/>
    <cellStyle name="Обычный 12 2 11" xfId="59917"/>
    <cellStyle name="Обычный 12 2 2" xfId="4647"/>
    <cellStyle name="Обычный 12 2 2 2" xfId="4648"/>
    <cellStyle name="Обычный 12 2 2 2 2" xfId="4649"/>
    <cellStyle name="Обычный 12 2 2 2 2 2" xfId="4650"/>
    <cellStyle name="Обычный 12 2 2 2 3" xfId="4651"/>
    <cellStyle name="Обычный 12 2 2 2 4" xfId="4652"/>
    <cellStyle name="Обычный 12 2 2 2 5" xfId="4653"/>
    <cellStyle name="Обычный 12 2 2 3" xfId="4654"/>
    <cellStyle name="Обычный 12 2 2 3 2" xfId="4655"/>
    <cellStyle name="Обычный 12 2 2 3 2 2" xfId="4656"/>
    <cellStyle name="Обычный 12 2 2 3 3" xfId="4657"/>
    <cellStyle name="Обычный 12 2 2 3 4" xfId="4658"/>
    <cellStyle name="Обычный 12 2 2 3 5" xfId="4659"/>
    <cellStyle name="Обычный 12 2 2 4" xfId="4660"/>
    <cellStyle name="Обычный 12 2 2 4 2" xfId="4661"/>
    <cellStyle name="Обычный 12 2 2 4 2 2" xfId="4662"/>
    <cellStyle name="Обычный 12 2 2 4 3" xfId="4663"/>
    <cellStyle name="Обычный 12 2 2 5" xfId="4664"/>
    <cellStyle name="Обычный 12 2 2 5 2" xfId="4665"/>
    <cellStyle name="Обычный 12 2 2 5 2 2" xfId="4666"/>
    <cellStyle name="Обычный 12 2 2 5 3" xfId="4667"/>
    <cellStyle name="Обычный 12 2 2 6" xfId="4668"/>
    <cellStyle name="Обычный 12 2 2 6 2" xfId="4669"/>
    <cellStyle name="Обычный 12 2 2 7" xfId="4670"/>
    <cellStyle name="Обычный 12 2 3" xfId="4671"/>
    <cellStyle name="Обычный 12 2 3 2" xfId="4672"/>
    <cellStyle name="Обычный 12 2 3 2 2" xfId="4673"/>
    <cellStyle name="Обычный 12 2 3 2 2 2" xfId="4674"/>
    <cellStyle name="Обычный 12 2 3 2 3" xfId="4675"/>
    <cellStyle name="Обычный 12 2 3 2 4" xfId="4676"/>
    <cellStyle name="Обычный 12 2 3 2 5" xfId="4677"/>
    <cellStyle name="Обычный 12 2 3 3" xfId="4678"/>
    <cellStyle name="Обычный 12 2 3 3 2" xfId="4679"/>
    <cellStyle name="Обычный 12 2 3 3 2 2" xfId="4680"/>
    <cellStyle name="Обычный 12 2 3 3 3" xfId="4681"/>
    <cellStyle name="Обычный 12 2 3 3 4" xfId="4682"/>
    <cellStyle name="Обычный 12 2 3 3 5" xfId="4683"/>
    <cellStyle name="Обычный 12 2 3 4" xfId="4684"/>
    <cellStyle name="Обычный 12 2 3 4 2" xfId="4685"/>
    <cellStyle name="Обычный 12 2 3 4 2 2" xfId="4686"/>
    <cellStyle name="Обычный 12 2 3 4 3" xfId="4687"/>
    <cellStyle name="Обычный 12 2 3 5" xfId="4688"/>
    <cellStyle name="Обычный 12 2 3 5 2" xfId="4689"/>
    <cellStyle name="Обычный 12 2 3 5 2 2" xfId="4690"/>
    <cellStyle name="Обычный 12 2 3 5 3" xfId="4691"/>
    <cellStyle name="Обычный 12 2 3 6" xfId="4692"/>
    <cellStyle name="Обычный 12 2 3 6 2" xfId="4693"/>
    <cellStyle name="Обычный 12 2 3 7" xfId="4694"/>
    <cellStyle name="Обычный 12 2 4" xfId="4695"/>
    <cellStyle name="Обычный 12 2 4 2" xfId="4696"/>
    <cellStyle name="Обычный 12 2 4 2 2" xfId="4697"/>
    <cellStyle name="Обычный 12 2 4 3" xfId="4698"/>
    <cellStyle name="Обычный 12 2 4 4" xfId="4699"/>
    <cellStyle name="Обычный 12 2 4 5" xfId="4700"/>
    <cellStyle name="Обычный 12 2 5" xfId="4701"/>
    <cellStyle name="Обычный 12 2 5 2" xfId="4702"/>
    <cellStyle name="Обычный 12 2 5 2 2" xfId="4703"/>
    <cellStyle name="Обычный 12 2 5 3" xfId="4704"/>
    <cellStyle name="Обычный 12 2 5 4" xfId="4705"/>
    <cellStyle name="Обычный 12 2 5 5" xfId="4706"/>
    <cellStyle name="Обычный 12 2 6" xfId="4707"/>
    <cellStyle name="Обычный 12 2 6 2" xfId="4708"/>
    <cellStyle name="Обычный 12 2 6 2 2" xfId="4709"/>
    <cellStyle name="Обычный 12 2 6 3" xfId="4710"/>
    <cellStyle name="Обычный 12 2 6 4" xfId="4711"/>
    <cellStyle name="Обычный 12 2 6 5" xfId="4712"/>
    <cellStyle name="Обычный 12 2 7" xfId="4713"/>
    <cellStyle name="Обычный 12 2 8" xfId="4714"/>
    <cellStyle name="Обычный 12 2 8 2" xfId="4715"/>
    <cellStyle name="Обычный 12 2 8 2 2" xfId="4716"/>
    <cellStyle name="Обычный 12 2 8 3" xfId="4717"/>
    <cellStyle name="Обычный 12 2 9" xfId="4718"/>
    <cellStyle name="Обычный 12 2 9 2" xfId="4719"/>
    <cellStyle name="Обычный 12 3" xfId="4720"/>
    <cellStyle name="Обычный 12 3 2" xfId="4721"/>
    <cellStyle name="Обычный 12 3 2 2" xfId="4722"/>
    <cellStyle name="Обычный 12 3 2 2 2" xfId="4723"/>
    <cellStyle name="Обычный 12 3 2 3" xfId="4724"/>
    <cellStyle name="Обычный 12 3 2 4" xfId="4725"/>
    <cellStyle name="Обычный 12 3 2 5" xfId="4726"/>
    <cellStyle name="Обычный 12 3 3" xfId="4727"/>
    <cellStyle name="Обычный 12 3 3 2" xfId="4728"/>
    <cellStyle name="Обычный 12 3 3 2 2" xfId="4729"/>
    <cellStyle name="Обычный 12 3 3 3" xfId="4730"/>
    <cellStyle name="Обычный 12 3 3 4" xfId="4731"/>
    <cellStyle name="Обычный 12 3 3 5" xfId="4732"/>
    <cellStyle name="Обычный 12 3 4" xfId="4733"/>
    <cellStyle name="Обычный 12 3 4 2" xfId="4734"/>
    <cellStyle name="Обычный 12 3 4 2 2" xfId="4735"/>
    <cellStyle name="Обычный 12 3 4 3" xfId="4736"/>
    <cellStyle name="Обычный 12 3 5" xfId="4737"/>
    <cellStyle name="Обычный 12 3 5 2" xfId="4738"/>
    <cellStyle name="Обычный 12 3 5 2 2" xfId="4739"/>
    <cellStyle name="Обычный 12 3 5 3" xfId="4740"/>
    <cellStyle name="Обычный 12 3 6" xfId="4741"/>
    <cellStyle name="Обычный 12 3 6 2" xfId="4742"/>
    <cellStyle name="Обычный 12 3 7" xfId="4743"/>
    <cellStyle name="Обычный 12 3 8" xfId="59154"/>
    <cellStyle name="Обычный 12 4" xfId="4744"/>
    <cellStyle name="Обычный 12 4 2" xfId="4745"/>
    <cellStyle name="Обычный 12 4 2 2" xfId="4746"/>
    <cellStyle name="Обычный 12 4 2 2 2" xfId="4747"/>
    <cellStyle name="Обычный 12 4 2 3" xfId="4748"/>
    <cellStyle name="Обычный 12 4 2 4" xfId="4749"/>
    <cellStyle name="Обычный 12 4 2 5" xfId="4750"/>
    <cellStyle name="Обычный 12 4 3" xfId="4751"/>
    <cellStyle name="Обычный 12 4 3 2" xfId="4752"/>
    <cellStyle name="Обычный 12 4 3 2 2" xfId="4753"/>
    <cellStyle name="Обычный 12 4 3 3" xfId="4754"/>
    <cellStyle name="Обычный 12 4 3 4" xfId="4755"/>
    <cellStyle name="Обычный 12 4 3 5" xfId="4756"/>
    <cellStyle name="Обычный 12 4 4" xfId="4757"/>
    <cellStyle name="Обычный 12 4 4 2" xfId="4758"/>
    <cellStyle name="Обычный 12 4 4 2 2" xfId="4759"/>
    <cellStyle name="Обычный 12 4 4 3" xfId="4760"/>
    <cellStyle name="Обычный 12 4 5" xfId="4761"/>
    <cellStyle name="Обычный 12 4 5 2" xfId="4762"/>
    <cellStyle name="Обычный 12 4 5 2 2" xfId="4763"/>
    <cellStyle name="Обычный 12 4 5 3" xfId="4764"/>
    <cellStyle name="Обычный 12 4 6" xfId="4765"/>
    <cellStyle name="Обычный 12 4 6 2" xfId="4766"/>
    <cellStyle name="Обычный 12 4 7" xfId="4767"/>
    <cellStyle name="Обычный 12 5" xfId="4768"/>
    <cellStyle name="Обычный 12 5 2" xfId="4769"/>
    <cellStyle name="Обычный 12 5 2 2" xfId="4770"/>
    <cellStyle name="Обычный 12 5 3" xfId="4771"/>
    <cellStyle name="Обычный 12 5 4" xfId="4772"/>
    <cellStyle name="Обычный 12 5 5" xfId="4773"/>
    <cellStyle name="Обычный 12 6" xfId="4774"/>
    <cellStyle name="Обычный 12 6 2" xfId="4775"/>
    <cellStyle name="Обычный 12 6 2 2" xfId="4776"/>
    <cellStyle name="Обычный 12 6 3" xfId="4777"/>
    <cellStyle name="Обычный 12 6 4" xfId="4778"/>
    <cellStyle name="Обычный 12 6 5" xfId="4779"/>
    <cellStyle name="Обычный 12 7" xfId="4780"/>
    <cellStyle name="Обычный 12 7 2" xfId="4781"/>
    <cellStyle name="Обычный 12 7 2 2" xfId="4782"/>
    <cellStyle name="Обычный 12 7 3" xfId="4783"/>
    <cellStyle name="Обычный 12 7 4" xfId="4784"/>
    <cellStyle name="Обычный 12 7 5" xfId="4785"/>
    <cellStyle name="Обычный 12 8" xfId="4786"/>
    <cellStyle name="Обычный 12 9" xfId="4787"/>
    <cellStyle name="Обычный 12 9 2" xfId="4788"/>
    <cellStyle name="Обычный 12 9 2 2" xfId="4789"/>
    <cellStyle name="Обычный 12 9 3" xfId="4790"/>
    <cellStyle name="Обычный 120" xfId="59268"/>
    <cellStyle name="Обычный 121" xfId="59269"/>
    <cellStyle name="Обычный 122" xfId="59270"/>
    <cellStyle name="Обычный 123" xfId="59283"/>
    <cellStyle name="Обычный 124" xfId="59131"/>
    <cellStyle name="Обычный 124 2" xfId="59291"/>
    <cellStyle name="Обычный 124 2 2" xfId="59436"/>
    <cellStyle name="Обычный 125" xfId="59184"/>
    <cellStyle name="Обычный 126" xfId="59130"/>
    <cellStyle name="Обычный 126 2" xfId="59288"/>
    <cellStyle name="Обычный 126 3" xfId="59339"/>
    <cellStyle name="Обычный 127" xfId="59199"/>
    <cellStyle name="Обычный 128" xfId="59284"/>
    <cellStyle name="Обычный 128 2" xfId="59429"/>
    <cellStyle name="Обычный 129" xfId="59250"/>
    <cellStyle name="Обычный 13" xfId="4791"/>
    <cellStyle name="Обычный 13 2" xfId="4792"/>
    <cellStyle name="Обычный 13 2 2" xfId="4793"/>
    <cellStyle name="Обычный 13 3" xfId="4794"/>
    <cellStyle name="Обычный 13 4" xfId="4795"/>
    <cellStyle name="Обычный 13 4 2" xfId="4796"/>
    <cellStyle name="Обычный 13 4 2 2" xfId="4797"/>
    <cellStyle name="Обычный 13 4 3" xfId="4798"/>
    <cellStyle name="Обычный 13 5" xfId="4799"/>
    <cellStyle name="Обычный 13 5 2" xfId="4800"/>
    <cellStyle name="Обычный 13 6" xfId="4801"/>
    <cellStyle name="Обычный 130" xfId="59294"/>
    <cellStyle name="Обычный 131" xfId="59251"/>
    <cellStyle name="Обычный 132" xfId="59252"/>
    <cellStyle name="Обычный 133" xfId="59253"/>
    <cellStyle name="Обычный 134" xfId="59295"/>
    <cellStyle name="Обычный 135" xfId="59255"/>
    <cellStyle name="Обычный 136" xfId="59256"/>
    <cellStyle name="Обычный 137" xfId="59257"/>
    <cellStyle name="Обычный 138" xfId="59258"/>
    <cellStyle name="Обычный 139" xfId="59259"/>
    <cellStyle name="Обычный 14" xfId="4802"/>
    <cellStyle name="Обычный 14 10" xfId="4803"/>
    <cellStyle name="Обычный 14 10 2" xfId="4804"/>
    <cellStyle name="Обычный 14 10 2 2" xfId="4805"/>
    <cellStyle name="Обычный 14 10 3" xfId="4806"/>
    <cellStyle name="Обычный 14 10 4" xfId="4807"/>
    <cellStyle name="Обычный 14 10 5" xfId="4808"/>
    <cellStyle name="Обычный 14 11" xfId="4809"/>
    <cellStyle name="Обычный 14 11 2" xfId="4810"/>
    <cellStyle name="Обычный 14 11 2 2" xfId="4811"/>
    <cellStyle name="Обычный 14 11 3" xfId="4812"/>
    <cellStyle name="Обычный 14 11 4" xfId="4813"/>
    <cellStyle name="Обычный 14 11 5" xfId="4814"/>
    <cellStyle name="Обычный 14 12" xfId="4815"/>
    <cellStyle name="Обычный 14 13" xfId="4816"/>
    <cellStyle name="Обычный 14 14" xfId="4817"/>
    <cellStyle name="Обычный 14 15" xfId="4818"/>
    <cellStyle name="Обычный 14 16" xfId="59097"/>
    <cellStyle name="Обычный 14 2" xfId="4819"/>
    <cellStyle name="Обычный 14 2 10" xfId="59918"/>
    <cellStyle name="Обычный 14 2 2" xfId="4820"/>
    <cellStyle name="Обычный 14 2 2 2" xfId="4821"/>
    <cellStyle name="Обычный 14 2 2 2 2" xfId="4822"/>
    <cellStyle name="Обычный 14 2 2 2 2 2" xfId="4823"/>
    <cellStyle name="Обычный 14 2 2 2 3" xfId="4824"/>
    <cellStyle name="Обычный 14 2 2 2 4" xfId="4825"/>
    <cellStyle name="Обычный 14 2 2 2 5" xfId="4826"/>
    <cellStyle name="Обычный 14 2 2 3" xfId="4827"/>
    <cellStyle name="Обычный 14 2 2 3 2" xfId="4828"/>
    <cellStyle name="Обычный 14 2 2 3 3" xfId="4829"/>
    <cellStyle name="Обычный 14 2 2 3 4" xfId="4830"/>
    <cellStyle name="Обычный 14 2 2 4" xfId="4831"/>
    <cellStyle name="Обычный 14 2 2 5" xfId="4832"/>
    <cellStyle name="Обычный 14 2 2 6" xfId="4833"/>
    <cellStyle name="Обычный 14 2 2 7" xfId="4834"/>
    <cellStyle name="Обычный 14 2 3" xfId="4835"/>
    <cellStyle name="Обычный 14 2 3 2" xfId="4836"/>
    <cellStyle name="Обычный 14 2 3 2 2" xfId="4837"/>
    <cellStyle name="Обычный 14 2 3 3" xfId="4838"/>
    <cellStyle name="Обычный 14 2 3 4" xfId="4839"/>
    <cellStyle name="Обычный 14 2 3 5" xfId="4840"/>
    <cellStyle name="Обычный 14 2 4" xfId="4841"/>
    <cellStyle name="Обычный 14 2 4 2" xfId="4842"/>
    <cellStyle name="Обычный 14 2 4 2 2" xfId="4843"/>
    <cellStyle name="Обычный 14 2 4 3" xfId="4844"/>
    <cellStyle name="Обычный 14 2 4 4" xfId="4845"/>
    <cellStyle name="Обычный 14 2 4 5" xfId="4846"/>
    <cellStyle name="Обычный 14 2 5" xfId="4847"/>
    <cellStyle name="Обычный 14 2 5 2" xfId="4848"/>
    <cellStyle name="Обычный 14 2 5 3" xfId="4849"/>
    <cellStyle name="Обычный 14 2 5 4" xfId="4850"/>
    <cellStyle name="Обычный 14 2 6" xfId="4851"/>
    <cellStyle name="Обычный 14 2 7" xfId="4852"/>
    <cellStyle name="Обычный 14 2 8" xfId="4853"/>
    <cellStyle name="Обычный 14 2 9" xfId="4854"/>
    <cellStyle name="Обычный 14 3" xfId="4855"/>
    <cellStyle name="Обычный 14 3 10" xfId="59210"/>
    <cellStyle name="Обычный 14 3 2" xfId="4856"/>
    <cellStyle name="Обычный 14 3 2 2" xfId="4857"/>
    <cellStyle name="Обычный 14 3 2 2 2" xfId="4858"/>
    <cellStyle name="Обычный 14 3 2 2 2 2" xfId="4859"/>
    <cellStyle name="Обычный 14 3 2 2 3" xfId="4860"/>
    <cellStyle name="Обычный 14 3 2 2 4" xfId="4861"/>
    <cellStyle name="Обычный 14 3 2 2 5" xfId="4862"/>
    <cellStyle name="Обычный 14 3 2 3" xfId="4863"/>
    <cellStyle name="Обычный 14 3 2 3 2" xfId="4864"/>
    <cellStyle name="Обычный 14 3 2 3 3" xfId="4865"/>
    <cellStyle name="Обычный 14 3 2 3 4" xfId="4866"/>
    <cellStyle name="Обычный 14 3 2 4" xfId="4867"/>
    <cellStyle name="Обычный 14 3 2 5" xfId="4868"/>
    <cellStyle name="Обычный 14 3 2 6" xfId="4869"/>
    <cellStyle name="Обычный 14 3 2 7" xfId="4870"/>
    <cellStyle name="Обычный 14 3 3" xfId="4871"/>
    <cellStyle name="Обычный 14 3 3 2" xfId="4872"/>
    <cellStyle name="Обычный 14 3 3 2 2" xfId="4873"/>
    <cellStyle name="Обычный 14 3 3 3" xfId="4874"/>
    <cellStyle name="Обычный 14 3 3 4" xfId="4875"/>
    <cellStyle name="Обычный 14 3 3 5" xfId="4876"/>
    <cellStyle name="Обычный 14 3 4" xfId="4877"/>
    <cellStyle name="Обычный 14 3 4 2" xfId="4878"/>
    <cellStyle name="Обычный 14 3 4 2 2" xfId="4879"/>
    <cellStyle name="Обычный 14 3 4 3" xfId="4880"/>
    <cellStyle name="Обычный 14 3 4 4" xfId="4881"/>
    <cellStyle name="Обычный 14 3 4 5" xfId="4882"/>
    <cellStyle name="Обычный 14 3 5" xfId="4883"/>
    <cellStyle name="Обычный 14 3 5 2" xfId="4884"/>
    <cellStyle name="Обычный 14 3 5 3" xfId="4885"/>
    <cellStyle name="Обычный 14 3 5 4" xfId="4886"/>
    <cellStyle name="Обычный 14 3 6" xfId="4887"/>
    <cellStyle name="Обычный 14 3 7" xfId="4888"/>
    <cellStyle name="Обычный 14 3 8" xfId="4889"/>
    <cellStyle name="Обычный 14 3 9" xfId="4890"/>
    <cellStyle name="Обычный 14 4" xfId="4891"/>
    <cellStyle name="Обычный 14 4 2" xfId="4892"/>
    <cellStyle name="Обычный 14 4 2 2" xfId="4893"/>
    <cellStyle name="Обычный 14 4 2 2 2" xfId="4894"/>
    <cellStyle name="Обычный 14 4 2 2 2 2" xfId="4895"/>
    <cellStyle name="Обычный 14 4 2 2 3" xfId="4896"/>
    <cellStyle name="Обычный 14 4 2 2 4" xfId="4897"/>
    <cellStyle name="Обычный 14 4 2 2 5" xfId="4898"/>
    <cellStyle name="Обычный 14 4 2 3" xfId="4899"/>
    <cellStyle name="Обычный 14 4 2 3 2" xfId="4900"/>
    <cellStyle name="Обычный 14 4 2 3 3" xfId="4901"/>
    <cellStyle name="Обычный 14 4 2 3 4" xfId="4902"/>
    <cellStyle name="Обычный 14 4 2 4" xfId="4903"/>
    <cellStyle name="Обычный 14 4 2 5" xfId="4904"/>
    <cellStyle name="Обычный 14 4 2 6" xfId="4905"/>
    <cellStyle name="Обычный 14 4 2 7" xfId="4906"/>
    <cellStyle name="Обычный 14 4 3" xfId="4907"/>
    <cellStyle name="Обычный 14 4 3 2" xfId="4908"/>
    <cellStyle name="Обычный 14 4 3 2 2" xfId="4909"/>
    <cellStyle name="Обычный 14 4 3 3" xfId="4910"/>
    <cellStyle name="Обычный 14 4 3 4" xfId="4911"/>
    <cellStyle name="Обычный 14 4 3 5" xfId="4912"/>
    <cellStyle name="Обычный 14 4 4" xfId="4913"/>
    <cellStyle name="Обычный 14 4 4 2" xfId="4914"/>
    <cellStyle name="Обычный 14 4 4 3" xfId="4915"/>
    <cellStyle name="Обычный 14 4 4 4" xfId="4916"/>
    <cellStyle name="Обычный 14 4 5" xfId="4917"/>
    <cellStyle name="Обычный 14 4 6" xfId="4918"/>
    <cellStyle name="Обычный 14 4 7" xfId="4919"/>
    <cellStyle name="Обычный 14 4 8" xfId="4920"/>
    <cellStyle name="Обычный 14 5" xfId="4921"/>
    <cellStyle name="Обычный 14 5 2" xfId="4922"/>
    <cellStyle name="Обычный 14 5 2 2" xfId="4923"/>
    <cellStyle name="Обычный 14 5 2 2 2" xfId="4924"/>
    <cellStyle name="Обычный 14 5 2 2 2 2" xfId="4925"/>
    <cellStyle name="Обычный 14 5 2 2 3" xfId="4926"/>
    <cellStyle name="Обычный 14 5 2 2 4" xfId="4927"/>
    <cellStyle name="Обычный 14 5 2 2 5" xfId="4928"/>
    <cellStyle name="Обычный 14 5 2 3" xfId="4929"/>
    <cellStyle name="Обычный 14 5 2 3 2" xfId="4930"/>
    <cellStyle name="Обычный 14 5 2 3 3" xfId="4931"/>
    <cellStyle name="Обычный 14 5 2 3 4" xfId="4932"/>
    <cellStyle name="Обычный 14 5 2 4" xfId="4933"/>
    <cellStyle name="Обычный 14 5 2 5" xfId="4934"/>
    <cellStyle name="Обычный 14 5 2 6" xfId="4935"/>
    <cellStyle name="Обычный 14 5 2 7" xfId="4936"/>
    <cellStyle name="Обычный 14 5 3" xfId="4937"/>
    <cellStyle name="Обычный 14 5 3 2" xfId="4938"/>
    <cellStyle name="Обычный 14 5 3 2 2" xfId="4939"/>
    <cellStyle name="Обычный 14 5 3 3" xfId="4940"/>
    <cellStyle name="Обычный 14 5 3 4" xfId="4941"/>
    <cellStyle name="Обычный 14 5 3 5" xfId="4942"/>
    <cellStyle name="Обычный 14 5 4" xfId="4943"/>
    <cellStyle name="Обычный 14 5 4 2" xfId="4944"/>
    <cellStyle name="Обычный 14 5 4 3" xfId="4945"/>
    <cellStyle name="Обычный 14 5 4 4" xfId="4946"/>
    <cellStyle name="Обычный 14 5 5" xfId="4947"/>
    <cellStyle name="Обычный 14 5 6" xfId="4948"/>
    <cellStyle name="Обычный 14 5 7" xfId="4949"/>
    <cellStyle name="Обычный 14 5 8" xfId="4950"/>
    <cellStyle name="Обычный 14 6" xfId="4951"/>
    <cellStyle name="Обычный 14 6 2" xfId="4952"/>
    <cellStyle name="Обычный 14 6 2 2" xfId="4953"/>
    <cellStyle name="Обычный 14 6 2 2 2" xfId="4954"/>
    <cellStyle name="Обычный 14 6 2 2 2 2" xfId="4955"/>
    <cellStyle name="Обычный 14 6 2 2 3" xfId="4956"/>
    <cellStyle name="Обычный 14 6 2 2 4" xfId="4957"/>
    <cellStyle name="Обычный 14 6 2 2 5" xfId="4958"/>
    <cellStyle name="Обычный 14 6 2 3" xfId="4959"/>
    <cellStyle name="Обычный 14 6 2 3 2" xfId="4960"/>
    <cellStyle name="Обычный 14 6 2 3 3" xfId="4961"/>
    <cellStyle name="Обычный 14 6 2 3 4" xfId="4962"/>
    <cellStyle name="Обычный 14 6 2 4" xfId="4963"/>
    <cellStyle name="Обычный 14 6 2 5" xfId="4964"/>
    <cellStyle name="Обычный 14 6 2 6" xfId="4965"/>
    <cellStyle name="Обычный 14 6 2 7" xfId="4966"/>
    <cellStyle name="Обычный 14 6 3" xfId="4967"/>
    <cellStyle name="Обычный 14 6 3 2" xfId="4968"/>
    <cellStyle name="Обычный 14 6 3 2 2" xfId="4969"/>
    <cellStyle name="Обычный 14 6 3 3" xfId="4970"/>
    <cellStyle name="Обычный 14 6 3 4" xfId="4971"/>
    <cellStyle name="Обычный 14 6 3 5" xfId="4972"/>
    <cellStyle name="Обычный 14 6 4" xfId="4973"/>
    <cellStyle name="Обычный 14 6 4 2" xfId="4974"/>
    <cellStyle name="Обычный 14 6 4 3" xfId="4975"/>
    <cellStyle name="Обычный 14 6 4 4" xfId="4976"/>
    <cellStyle name="Обычный 14 6 5" xfId="4977"/>
    <cellStyle name="Обычный 14 6 6" xfId="4978"/>
    <cellStyle name="Обычный 14 6 7" xfId="4979"/>
    <cellStyle name="Обычный 14 6 8" xfId="4980"/>
    <cellStyle name="Обычный 14 7" xfId="4981"/>
    <cellStyle name="Обычный 14 7 2" xfId="4982"/>
    <cellStyle name="Обычный 14 7 2 2" xfId="4983"/>
    <cellStyle name="Обычный 14 7 2 2 2" xfId="4984"/>
    <cellStyle name="Обычный 14 7 2 2 2 2" xfId="4985"/>
    <cellStyle name="Обычный 14 7 2 2 3" xfId="4986"/>
    <cellStyle name="Обычный 14 7 2 2 4" xfId="4987"/>
    <cellStyle name="Обычный 14 7 2 2 5" xfId="4988"/>
    <cellStyle name="Обычный 14 7 2 3" xfId="4989"/>
    <cellStyle name="Обычный 14 7 2 3 2" xfId="4990"/>
    <cellStyle name="Обычный 14 7 2 3 3" xfId="4991"/>
    <cellStyle name="Обычный 14 7 2 3 4" xfId="4992"/>
    <cellStyle name="Обычный 14 7 2 4" xfId="4993"/>
    <cellStyle name="Обычный 14 7 2 5" xfId="4994"/>
    <cellStyle name="Обычный 14 7 2 6" xfId="4995"/>
    <cellStyle name="Обычный 14 7 2 7" xfId="4996"/>
    <cellStyle name="Обычный 14 7 3" xfId="4997"/>
    <cellStyle name="Обычный 14 7 3 2" xfId="4998"/>
    <cellStyle name="Обычный 14 7 3 2 2" xfId="4999"/>
    <cellStyle name="Обычный 14 7 3 3" xfId="5000"/>
    <cellStyle name="Обычный 14 7 3 4" xfId="5001"/>
    <cellStyle name="Обычный 14 7 3 5" xfId="5002"/>
    <cellStyle name="Обычный 14 7 4" xfId="5003"/>
    <cellStyle name="Обычный 14 7 4 2" xfId="5004"/>
    <cellStyle name="Обычный 14 7 4 3" xfId="5005"/>
    <cellStyle name="Обычный 14 7 4 4" xfId="5006"/>
    <cellStyle name="Обычный 14 7 5" xfId="5007"/>
    <cellStyle name="Обычный 14 7 6" xfId="5008"/>
    <cellStyle name="Обычный 14 7 7" xfId="5009"/>
    <cellStyle name="Обычный 14 7 8" xfId="5010"/>
    <cellStyle name="Обычный 14 8" xfId="5011"/>
    <cellStyle name="Обычный 14 8 2" xfId="5012"/>
    <cellStyle name="Обычный 14 8 2 2" xfId="5013"/>
    <cellStyle name="Обычный 14 8 2 2 2" xfId="5014"/>
    <cellStyle name="Обычный 14 8 2 3" xfId="5015"/>
    <cellStyle name="Обычный 14 8 2 4" xfId="5016"/>
    <cellStyle name="Обычный 14 8 2 5" xfId="5017"/>
    <cellStyle name="Обычный 14 8 3" xfId="5018"/>
    <cellStyle name="Обычный 14 8 3 2" xfId="5019"/>
    <cellStyle name="Обычный 14 8 3 3" xfId="5020"/>
    <cellStyle name="Обычный 14 8 3 4" xfId="5021"/>
    <cellStyle name="Обычный 14 8 4" xfId="5022"/>
    <cellStyle name="Обычный 14 8 5" xfId="5023"/>
    <cellStyle name="Обычный 14 8 6" xfId="5024"/>
    <cellStyle name="Обычный 14 8 7" xfId="5025"/>
    <cellStyle name="Обычный 14 9" xfId="5026"/>
    <cellStyle name="Обычный 14 9 2" xfId="5027"/>
    <cellStyle name="Обычный 14 9 2 2" xfId="5028"/>
    <cellStyle name="Обычный 14 9 2 2 2" xfId="5029"/>
    <cellStyle name="Обычный 14 9 2 3" xfId="5030"/>
    <cellStyle name="Обычный 14 9 2 4" xfId="5031"/>
    <cellStyle name="Обычный 14 9 2 5" xfId="5032"/>
    <cellStyle name="Обычный 14 9 3" xfId="5033"/>
    <cellStyle name="Обычный 14 9 3 2" xfId="5034"/>
    <cellStyle name="Обычный 14 9 3 3" xfId="5035"/>
    <cellStyle name="Обычный 14 9 3 4" xfId="5036"/>
    <cellStyle name="Обычный 14 9 4" xfId="5037"/>
    <cellStyle name="Обычный 14 9 5" xfId="5038"/>
    <cellStyle name="Обычный 14 9 6" xfId="5039"/>
    <cellStyle name="Обычный 14 9 7" xfId="5040"/>
    <cellStyle name="Обычный 140" xfId="59260"/>
    <cellStyle name="Обычный 141" xfId="59261"/>
    <cellStyle name="Обычный 142" xfId="59262"/>
    <cellStyle name="Обычный 143" xfId="59271"/>
    <cellStyle name="Обычный 144" xfId="59272"/>
    <cellStyle name="Обычный 145" xfId="59273"/>
    <cellStyle name="Обычный 146" xfId="59274"/>
    <cellStyle name="Обычный 147" xfId="59275"/>
    <cellStyle name="Обычный 148" xfId="59276"/>
    <cellStyle name="Обычный 149" xfId="59277"/>
    <cellStyle name="Обычный 15" xfId="5041"/>
    <cellStyle name="Обычный 15 2" xfId="5042"/>
    <cellStyle name="Обычный 15 2 2" xfId="59920"/>
    <cellStyle name="Обычный 15 3" xfId="5043"/>
    <cellStyle name="Обычный 15 3 2" xfId="59211"/>
    <cellStyle name="Обычный 150" xfId="59278"/>
    <cellStyle name="Обычный 151" xfId="59279"/>
    <cellStyle name="Обычный 152" xfId="59280"/>
    <cellStyle name="Обычный 153" xfId="59281"/>
    <cellStyle name="Обычный 154" xfId="59282"/>
    <cellStyle name="Обычный 155" xfId="59296"/>
    <cellStyle name="Обычный 156" xfId="59094"/>
    <cellStyle name="Обычный 156 2" xfId="59470"/>
    <cellStyle name="Обычный 157" xfId="59810"/>
    <cellStyle name="Обычный 158" xfId="59914"/>
    <cellStyle name="Обычный 159" xfId="59103"/>
    <cellStyle name="Обычный 16" xfId="5044"/>
    <cellStyle name="Обычный 16 2" xfId="5045"/>
    <cellStyle name="Обычный 16 2 10" xfId="59919"/>
    <cellStyle name="Обычный 16 2 2" xfId="5046"/>
    <cellStyle name="Обычный 16 2 2 2" xfId="5047"/>
    <cellStyle name="Обычный 16 2 2 2 2" xfId="5048"/>
    <cellStyle name="Обычный 16 2 2 2 2 2" xfId="5049"/>
    <cellStyle name="Обычный 16 2 2 2 3" xfId="5050"/>
    <cellStyle name="Обычный 16 2 2 2 4" xfId="5051"/>
    <cellStyle name="Обычный 16 2 2 2 5" xfId="5052"/>
    <cellStyle name="Обычный 16 2 2 3" xfId="5053"/>
    <cellStyle name="Обычный 16 2 2 3 2" xfId="5054"/>
    <cellStyle name="Обычный 16 2 2 3 3" xfId="5055"/>
    <cellStyle name="Обычный 16 2 2 3 4" xfId="5056"/>
    <cellStyle name="Обычный 16 2 2 4" xfId="5057"/>
    <cellStyle name="Обычный 16 2 2 5" xfId="5058"/>
    <cellStyle name="Обычный 16 2 2 6" xfId="5059"/>
    <cellStyle name="Обычный 16 2 2 7" xfId="5060"/>
    <cellStyle name="Обычный 16 2 3" xfId="5061"/>
    <cellStyle name="Обычный 16 2 3 2" xfId="5062"/>
    <cellStyle name="Обычный 16 2 3 2 2" xfId="5063"/>
    <cellStyle name="Обычный 16 2 3 3" xfId="5064"/>
    <cellStyle name="Обычный 16 2 3 4" xfId="5065"/>
    <cellStyle name="Обычный 16 2 3 5" xfId="5066"/>
    <cellStyle name="Обычный 16 2 4" xfId="5067"/>
    <cellStyle name="Обычный 16 2 4 2" xfId="5068"/>
    <cellStyle name="Обычный 16 2 4 2 2" xfId="5069"/>
    <cellStyle name="Обычный 16 2 4 3" xfId="5070"/>
    <cellStyle name="Обычный 16 2 4 4" xfId="5071"/>
    <cellStyle name="Обычный 16 2 4 5" xfId="5072"/>
    <cellStyle name="Обычный 16 2 5" xfId="5073"/>
    <cellStyle name="Обычный 16 2 5 2" xfId="5074"/>
    <cellStyle name="Обычный 16 2 5 3" xfId="5075"/>
    <cellStyle name="Обычный 16 2 5 4" xfId="5076"/>
    <cellStyle name="Обычный 16 2 6" xfId="5077"/>
    <cellStyle name="Обычный 16 2 7" xfId="5078"/>
    <cellStyle name="Обычный 16 2 8" xfId="5079"/>
    <cellStyle name="Обычный 16 2 9" xfId="5080"/>
    <cellStyle name="Обычный 16 3" xfId="5081"/>
    <cellStyle name="Обычный 16 3 2" xfId="5082"/>
    <cellStyle name="Обычный 16 3 2 2" xfId="5083"/>
    <cellStyle name="Обычный 16 3 2 2 2" xfId="5084"/>
    <cellStyle name="Обычный 16 3 2 2 2 2" xfId="5085"/>
    <cellStyle name="Обычный 16 3 2 2 3" xfId="5086"/>
    <cellStyle name="Обычный 16 3 2 2 4" xfId="5087"/>
    <cellStyle name="Обычный 16 3 2 2 5" xfId="5088"/>
    <cellStyle name="Обычный 16 3 2 3" xfId="5089"/>
    <cellStyle name="Обычный 16 3 2 3 2" xfId="5090"/>
    <cellStyle name="Обычный 16 3 2 3 3" xfId="5091"/>
    <cellStyle name="Обычный 16 3 2 3 4" xfId="5092"/>
    <cellStyle name="Обычный 16 3 2 4" xfId="5093"/>
    <cellStyle name="Обычный 16 3 2 5" xfId="5094"/>
    <cellStyle name="Обычный 16 3 2 6" xfId="5095"/>
    <cellStyle name="Обычный 16 3 2 7" xfId="5096"/>
    <cellStyle name="Обычный 16 3 3" xfId="5097"/>
    <cellStyle name="Обычный 16 3 3 2" xfId="5098"/>
    <cellStyle name="Обычный 16 3 3 2 2" xfId="5099"/>
    <cellStyle name="Обычный 16 3 3 3" xfId="5100"/>
    <cellStyle name="Обычный 16 3 3 4" xfId="5101"/>
    <cellStyle name="Обычный 16 3 3 5" xfId="5102"/>
    <cellStyle name="Обычный 16 3 4" xfId="5103"/>
    <cellStyle name="Обычный 16 3 4 2" xfId="5104"/>
    <cellStyle name="Обычный 16 3 4 3" xfId="5105"/>
    <cellStyle name="Обычный 16 3 4 4" xfId="5106"/>
    <cellStyle name="Обычный 16 3 5" xfId="5107"/>
    <cellStyle name="Обычный 16 3 6" xfId="5108"/>
    <cellStyle name="Обычный 16 3 7" xfId="5109"/>
    <cellStyle name="Обычный 16 3 8" xfId="5110"/>
    <cellStyle name="Обычный 16 3 9" xfId="59192"/>
    <cellStyle name="Обычный 16 4" xfId="5111"/>
    <cellStyle name="Обычный 16 4 2" xfId="5112"/>
    <cellStyle name="Обычный 16 4 2 2" xfId="5113"/>
    <cellStyle name="Обычный 16 4 2 3" xfId="5114"/>
    <cellStyle name="Обычный 16 4 2 4" xfId="5115"/>
    <cellStyle name="Обычный 16 4 3" xfId="5116"/>
    <cellStyle name="Обычный 16 4 4" xfId="5117"/>
    <cellStyle name="Обычный 16 4 5" xfId="5118"/>
    <cellStyle name="Обычный 16 4 6" xfId="5119"/>
    <cellStyle name="Обычный 16 5" xfId="5120"/>
    <cellStyle name="Обычный 16 6" xfId="5121"/>
    <cellStyle name="Обычный 16 7" xfId="59098"/>
    <cellStyle name="Обычный 160" xfId="59095"/>
    <cellStyle name="Обычный 161" xfId="59088"/>
    <cellStyle name="Обычный 17" xfId="5122"/>
    <cellStyle name="Обычный 17 2" xfId="5123"/>
    <cellStyle name="Обычный 17 3" xfId="5124"/>
    <cellStyle name="Обычный 17 4" xfId="59226"/>
    <cellStyle name="Обычный 18" xfId="5125"/>
    <cellStyle name="Обычный 18 2" xfId="5126"/>
    <cellStyle name="Обычный 18 3" xfId="59227"/>
    <cellStyle name="Обычный 19" xfId="5127"/>
    <cellStyle name="Обычный 19 2" xfId="5128"/>
    <cellStyle name="Обычный 19 3" xfId="5129"/>
    <cellStyle name="Обычный 19 4" xfId="59228"/>
    <cellStyle name="Обычный 2" xfId="5130"/>
    <cellStyle name="Обычный 2 10" xfId="5131"/>
    <cellStyle name="Обычный 2 10 10" xfId="59096"/>
    <cellStyle name="Обычный 2 10 2" xfId="5132"/>
    <cellStyle name="Обычный 2 10 2 10" xfId="5133"/>
    <cellStyle name="Обычный 2 10 2 10 2" xfId="5134"/>
    <cellStyle name="Обычный 2 10 2 10 2 2" xfId="5135"/>
    <cellStyle name="Обычный 2 10 2 10 2 2 2" xfId="5136"/>
    <cellStyle name="Обычный 2 10 2 10 2 2 2 2" xfId="5137"/>
    <cellStyle name="Обычный 2 10 2 10 2 2 3" xfId="5138"/>
    <cellStyle name="Обычный 2 10 2 10 2 2 4" xfId="5139"/>
    <cellStyle name="Обычный 2 10 2 10 2 2 5" xfId="5140"/>
    <cellStyle name="Обычный 2 10 2 10 2 3" xfId="5141"/>
    <cellStyle name="Обычный 2 10 2 10 2 3 2" xfId="5142"/>
    <cellStyle name="Обычный 2 10 2 10 2 3 3" xfId="5143"/>
    <cellStyle name="Обычный 2 10 2 10 2 3 4" xfId="5144"/>
    <cellStyle name="Обычный 2 10 2 10 2 4" xfId="5145"/>
    <cellStyle name="Обычный 2 10 2 10 2 5" xfId="5146"/>
    <cellStyle name="Обычный 2 10 2 10 2 6" xfId="5147"/>
    <cellStyle name="Обычный 2 10 2 10 2 7" xfId="5148"/>
    <cellStyle name="Обычный 2 10 2 10 3" xfId="5149"/>
    <cellStyle name="Обычный 2 10 2 10 3 2" xfId="5150"/>
    <cellStyle name="Обычный 2 10 2 10 3 2 2" xfId="5151"/>
    <cellStyle name="Обычный 2 10 2 10 3 3" xfId="5152"/>
    <cellStyle name="Обычный 2 10 2 10 3 4" xfId="5153"/>
    <cellStyle name="Обычный 2 10 2 10 3 5" xfId="5154"/>
    <cellStyle name="Обычный 2 10 2 10 4" xfId="5155"/>
    <cellStyle name="Обычный 2 10 2 10 4 2" xfId="5156"/>
    <cellStyle name="Обычный 2 10 2 10 4 3" xfId="5157"/>
    <cellStyle name="Обычный 2 10 2 10 4 4" xfId="5158"/>
    <cellStyle name="Обычный 2 10 2 10 5" xfId="5159"/>
    <cellStyle name="Обычный 2 10 2 10 6" xfId="5160"/>
    <cellStyle name="Обычный 2 10 2 10 7" xfId="5161"/>
    <cellStyle name="Обычный 2 10 2 10 8" xfId="5162"/>
    <cellStyle name="Обычный 2 10 2 11" xfId="5163"/>
    <cellStyle name="Обычный 2 10 2 11 2" xfId="5164"/>
    <cellStyle name="Обычный 2 10 2 11 2 2" xfId="5165"/>
    <cellStyle name="Обычный 2 10 2 11 2 2 2" xfId="5166"/>
    <cellStyle name="Обычный 2 10 2 11 2 3" xfId="5167"/>
    <cellStyle name="Обычный 2 10 2 11 2 4" xfId="5168"/>
    <cellStyle name="Обычный 2 10 2 11 2 5" xfId="5169"/>
    <cellStyle name="Обычный 2 10 2 11 3" xfId="5170"/>
    <cellStyle name="Обычный 2 10 2 11 3 2" xfId="5171"/>
    <cellStyle name="Обычный 2 10 2 11 3 3" xfId="5172"/>
    <cellStyle name="Обычный 2 10 2 11 3 4" xfId="5173"/>
    <cellStyle name="Обычный 2 10 2 11 4" xfId="5174"/>
    <cellStyle name="Обычный 2 10 2 11 5" xfId="5175"/>
    <cellStyle name="Обычный 2 10 2 11 6" xfId="5176"/>
    <cellStyle name="Обычный 2 10 2 11 7" xfId="5177"/>
    <cellStyle name="Обычный 2 10 2 12" xfId="5178"/>
    <cellStyle name="Обычный 2 10 2 12 2" xfId="5179"/>
    <cellStyle name="Обычный 2 10 2 12 2 2" xfId="5180"/>
    <cellStyle name="Обычный 2 10 2 12 2 2 2" xfId="5181"/>
    <cellStyle name="Обычный 2 10 2 12 2 3" xfId="5182"/>
    <cellStyle name="Обычный 2 10 2 12 2 4" xfId="5183"/>
    <cellStyle name="Обычный 2 10 2 12 2 5" xfId="5184"/>
    <cellStyle name="Обычный 2 10 2 12 3" xfId="5185"/>
    <cellStyle name="Обычный 2 10 2 12 3 2" xfId="5186"/>
    <cellStyle name="Обычный 2 10 2 12 3 3" xfId="5187"/>
    <cellStyle name="Обычный 2 10 2 12 3 4" xfId="5188"/>
    <cellStyle name="Обычный 2 10 2 12 4" xfId="5189"/>
    <cellStyle name="Обычный 2 10 2 12 5" xfId="5190"/>
    <cellStyle name="Обычный 2 10 2 12 6" xfId="5191"/>
    <cellStyle name="Обычный 2 10 2 12 7" xfId="5192"/>
    <cellStyle name="Обычный 2 10 2 13" xfId="5193"/>
    <cellStyle name="Обычный 2 10 2 13 2" xfId="5194"/>
    <cellStyle name="Обычный 2 10 2 13 2 2" xfId="5195"/>
    <cellStyle name="Обычный 2 10 2 13 3" xfId="5196"/>
    <cellStyle name="Обычный 2 10 2 13 4" xfId="5197"/>
    <cellStyle name="Обычный 2 10 2 13 5" xfId="5198"/>
    <cellStyle name="Обычный 2 10 2 14" xfId="5199"/>
    <cellStyle name="Обычный 2 10 2 14 2" xfId="5200"/>
    <cellStyle name="Обычный 2 10 2 14 2 2" xfId="5201"/>
    <cellStyle name="Обычный 2 10 2 14 3" xfId="5202"/>
    <cellStyle name="Обычный 2 10 2 14 4" xfId="5203"/>
    <cellStyle name="Обычный 2 10 2 14 5" xfId="5204"/>
    <cellStyle name="Обычный 2 10 2 15" xfId="5205"/>
    <cellStyle name="Обычный 2 10 2 15 2" xfId="5206"/>
    <cellStyle name="Обычный 2 10 2 15 2 2" xfId="5207"/>
    <cellStyle name="Обычный 2 10 2 15 3" xfId="5208"/>
    <cellStyle name="Обычный 2 10 2 16" xfId="5209"/>
    <cellStyle name="Обычный 2 10 2 16 2" xfId="5210"/>
    <cellStyle name="Обычный 2 10 2 17" xfId="5211"/>
    <cellStyle name="Обычный 2 10 2 18" xfId="5212"/>
    <cellStyle name="Обычный 2 10 2 2" xfId="5213"/>
    <cellStyle name="Обычный 2 10 2 2 10" xfId="5214"/>
    <cellStyle name="Обычный 2 10 2 2 10 2" xfId="5215"/>
    <cellStyle name="Обычный 2 10 2 2 10 2 2" xfId="5216"/>
    <cellStyle name="Обычный 2 10 2 2 10 2 2 2" xfId="5217"/>
    <cellStyle name="Обычный 2 10 2 2 10 2 3" xfId="5218"/>
    <cellStyle name="Обычный 2 10 2 2 10 2 4" xfId="5219"/>
    <cellStyle name="Обычный 2 10 2 2 10 2 5" xfId="5220"/>
    <cellStyle name="Обычный 2 10 2 2 10 3" xfId="5221"/>
    <cellStyle name="Обычный 2 10 2 2 10 3 2" xfId="5222"/>
    <cellStyle name="Обычный 2 10 2 2 10 3 3" xfId="5223"/>
    <cellStyle name="Обычный 2 10 2 2 10 3 4" xfId="5224"/>
    <cellStyle name="Обычный 2 10 2 2 10 4" xfId="5225"/>
    <cellStyle name="Обычный 2 10 2 2 10 5" xfId="5226"/>
    <cellStyle name="Обычный 2 10 2 2 10 6" xfId="5227"/>
    <cellStyle name="Обычный 2 10 2 2 10 7" xfId="5228"/>
    <cellStyle name="Обычный 2 10 2 2 11" xfId="5229"/>
    <cellStyle name="Обычный 2 10 2 2 11 2" xfId="5230"/>
    <cellStyle name="Обычный 2 10 2 2 11 2 2" xfId="5231"/>
    <cellStyle name="Обычный 2 10 2 2 11 3" xfId="5232"/>
    <cellStyle name="Обычный 2 10 2 2 11 4" xfId="5233"/>
    <cellStyle name="Обычный 2 10 2 2 11 5" xfId="5234"/>
    <cellStyle name="Обычный 2 10 2 2 12" xfId="5235"/>
    <cellStyle name="Обычный 2 10 2 2 12 2" xfId="5236"/>
    <cellStyle name="Обычный 2 10 2 2 12 2 2" xfId="5237"/>
    <cellStyle name="Обычный 2 10 2 2 12 3" xfId="5238"/>
    <cellStyle name="Обычный 2 10 2 2 12 4" xfId="5239"/>
    <cellStyle name="Обычный 2 10 2 2 12 5" xfId="5240"/>
    <cellStyle name="Обычный 2 10 2 2 13" xfId="5241"/>
    <cellStyle name="Обычный 2 10 2 2 13 2" xfId="5242"/>
    <cellStyle name="Обычный 2 10 2 2 13 2 2" xfId="5243"/>
    <cellStyle name="Обычный 2 10 2 2 13 3" xfId="5244"/>
    <cellStyle name="Обычный 2 10 2 2 14" xfId="5245"/>
    <cellStyle name="Обычный 2 10 2 2 14 2" xfId="5246"/>
    <cellStyle name="Обычный 2 10 2 2 15" xfId="5247"/>
    <cellStyle name="Обычный 2 10 2 2 16" xfId="5248"/>
    <cellStyle name="Обычный 2 10 2 2 2" xfId="5249"/>
    <cellStyle name="Обычный 2 10 2 2 2 10" xfId="5250"/>
    <cellStyle name="Обычный 2 10 2 2 2 10 2" xfId="5251"/>
    <cellStyle name="Обычный 2 10 2 2 2 10 2 2" xfId="5252"/>
    <cellStyle name="Обычный 2 10 2 2 2 10 3" xfId="5253"/>
    <cellStyle name="Обычный 2 10 2 2 2 10 4" xfId="5254"/>
    <cellStyle name="Обычный 2 10 2 2 2 10 5" xfId="5255"/>
    <cellStyle name="Обычный 2 10 2 2 2 11" xfId="5256"/>
    <cellStyle name="Обычный 2 10 2 2 2 11 2" xfId="5257"/>
    <cellStyle name="Обычный 2 10 2 2 2 11 3" xfId="5258"/>
    <cellStyle name="Обычный 2 10 2 2 2 11 4" xfId="5259"/>
    <cellStyle name="Обычный 2 10 2 2 2 12" xfId="5260"/>
    <cellStyle name="Обычный 2 10 2 2 2 13" xfId="5261"/>
    <cellStyle name="Обычный 2 10 2 2 2 14" xfId="5262"/>
    <cellStyle name="Обычный 2 10 2 2 2 15" xfId="5263"/>
    <cellStyle name="Обычный 2 10 2 2 2 2" xfId="5264"/>
    <cellStyle name="Обычный 2 10 2 2 2 2 2" xfId="5265"/>
    <cellStyle name="Обычный 2 10 2 2 2 2 2 2" xfId="5266"/>
    <cellStyle name="Обычный 2 10 2 2 2 2 2 2 2" xfId="5267"/>
    <cellStyle name="Обычный 2 10 2 2 2 2 2 2 2 2" xfId="5268"/>
    <cellStyle name="Обычный 2 10 2 2 2 2 2 2 3" xfId="5269"/>
    <cellStyle name="Обычный 2 10 2 2 2 2 2 2 4" xfId="5270"/>
    <cellStyle name="Обычный 2 10 2 2 2 2 2 2 5" xfId="5271"/>
    <cellStyle name="Обычный 2 10 2 2 2 2 2 3" xfId="5272"/>
    <cellStyle name="Обычный 2 10 2 2 2 2 2 3 2" xfId="5273"/>
    <cellStyle name="Обычный 2 10 2 2 2 2 2 3 3" xfId="5274"/>
    <cellStyle name="Обычный 2 10 2 2 2 2 2 3 4" xfId="5275"/>
    <cellStyle name="Обычный 2 10 2 2 2 2 2 4" xfId="5276"/>
    <cellStyle name="Обычный 2 10 2 2 2 2 2 5" xfId="5277"/>
    <cellStyle name="Обычный 2 10 2 2 2 2 2 6" xfId="5278"/>
    <cellStyle name="Обычный 2 10 2 2 2 2 2 7" xfId="5279"/>
    <cellStyle name="Обычный 2 10 2 2 2 2 3" xfId="5280"/>
    <cellStyle name="Обычный 2 10 2 2 2 2 3 2" xfId="5281"/>
    <cellStyle name="Обычный 2 10 2 2 2 2 3 2 2" xfId="5282"/>
    <cellStyle name="Обычный 2 10 2 2 2 2 3 3" xfId="5283"/>
    <cellStyle name="Обычный 2 10 2 2 2 2 3 4" xfId="5284"/>
    <cellStyle name="Обычный 2 10 2 2 2 2 3 5" xfId="5285"/>
    <cellStyle name="Обычный 2 10 2 2 2 2 4" xfId="5286"/>
    <cellStyle name="Обычный 2 10 2 2 2 2 4 2" xfId="5287"/>
    <cellStyle name="Обычный 2 10 2 2 2 2 4 2 2" xfId="5288"/>
    <cellStyle name="Обычный 2 10 2 2 2 2 4 3" xfId="5289"/>
    <cellStyle name="Обычный 2 10 2 2 2 2 4 4" xfId="5290"/>
    <cellStyle name="Обычный 2 10 2 2 2 2 4 5" xfId="5291"/>
    <cellStyle name="Обычный 2 10 2 2 2 2 5" xfId="5292"/>
    <cellStyle name="Обычный 2 10 2 2 2 2 5 2" xfId="5293"/>
    <cellStyle name="Обычный 2 10 2 2 2 2 5 3" xfId="5294"/>
    <cellStyle name="Обычный 2 10 2 2 2 2 5 4" xfId="5295"/>
    <cellStyle name="Обычный 2 10 2 2 2 2 6" xfId="5296"/>
    <cellStyle name="Обычный 2 10 2 2 2 2 7" xfId="5297"/>
    <cellStyle name="Обычный 2 10 2 2 2 2 8" xfId="5298"/>
    <cellStyle name="Обычный 2 10 2 2 2 2 9" xfId="5299"/>
    <cellStyle name="Обычный 2 10 2 2 2 3" xfId="5300"/>
    <cellStyle name="Обычный 2 10 2 2 2 3 2" xfId="5301"/>
    <cellStyle name="Обычный 2 10 2 2 2 3 2 2" xfId="5302"/>
    <cellStyle name="Обычный 2 10 2 2 2 3 2 2 2" xfId="5303"/>
    <cellStyle name="Обычный 2 10 2 2 2 3 2 2 2 2" xfId="5304"/>
    <cellStyle name="Обычный 2 10 2 2 2 3 2 2 3" xfId="5305"/>
    <cellStyle name="Обычный 2 10 2 2 2 3 2 2 4" xfId="5306"/>
    <cellStyle name="Обычный 2 10 2 2 2 3 2 2 5" xfId="5307"/>
    <cellStyle name="Обычный 2 10 2 2 2 3 2 3" xfId="5308"/>
    <cellStyle name="Обычный 2 10 2 2 2 3 2 3 2" xfId="5309"/>
    <cellStyle name="Обычный 2 10 2 2 2 3 2 3 3" xfId="5310"/>
    <cellStyle name="Обычный 2 10 2 2 2 3 2 3 4" xfId="5311"/>
    <cellStyle name="Обычный 2 10 2 2 2 3 2 4" xfId="5312"/>
    <cellStyle name="Обычный 2 10 2 2 2 3 2 5" xfId="5313"/>
    <cellStyle name="Обычный 2 10 2 2 2 3 2 6" xfId="5314"/>
    <cellStyle name="Обычный 2 10 2 2 2 3 2 7" xfId="5315"/>
    <cellStyle name="Обычный 2 10 2 2 2 3 3" xfId="5316"/>
    <cellStyle name="Обычный 2 10 2 2 2 3 3 2" xfId="5317"/>
    <cellStyle name="Обычный 2 10 2 2 2 3 3 2 2" xfId="5318"/>
    <cellStyle name="Обычный 2 10 2 2 2 3 3 3" xfId="5319"/>
    <cellStyle name="Обычный 2 10 2 2 2 3 3 4" xfId="5320"/>
    <cellStyle name="Обычный 2 10 2 2 2 3 3 5" xfId="5321"/>
    <cellStyle name="Обычный 2 10 2 2 2 3 4" xfId="5322"/>
    <cellStyle name="Обычный 2 10 2 2 2 3 4 2" xfId="5323"/>
    <cellStyle name="Обычный 2 10 2 2 2 3 4 2 2" xfId="5324"/>
    <cellStyle name="Обычный 2 10 2 2 2 3 4 3" xfId="5325"/>
    <cellStyle name="Обычный 2 10 2 2 2 3 4 4" xfId="5326"/>
    <cellStyle name="Обычный 2 10 2 2 2 3 4 5" xfId="5327"/>
    <cellStyle name="Обычный 2 10 2 2 2 3 5" xfId="5328"/>
    <cellStyle name="Обычный 2 10 2 2 2 3 5 2" xfId="5329"/>
    <cellStyle name="Обычный 2 10 2 2 2 3 5 3" xfId="5330"/>
    <cellStyle name="Обычный 2 10 2 2 2 3 5 4" xfId="5331"/>
    <cellStyle name="Обычный 2 10 2 2 2 3 6" xfId="5332"/>
    <cellStyle name="Обычный 2 10 2 2 2 3 7" xfId="5333"/>
    <cellStyle name="Обычный 2 10 2 2 2 3 8" xfId="5334"/>
    <cellStyle name="Обычный 2 10 2 2 2 3 9" xfId="5335"/>
    <cellStyle name="Обычный 2 10 2 2 2 4" xfId="5336"/>
    <cellStyle name="Обычный 2 10 2 2 2 4 2" xfId="5337"/>
    <cellStyle name="Обычный 2 10 2 2 2 4 2 2" xfId="5338"/>
    <cellStyle name="Обычный 2 10 2 2 2 4 2 2 2" xfId="5339"/>
    <cellStyle name="Обычный 2 10 2 2 2 4 2 2 2 2" xfId="5340"/>
    <cellStyle name="Обычный 2 10 2 2 2 4 2 2 3" xfId="5341"/>
    <cellStyle name="Обычный 2 10 2 2 2 4 2 2 4" xfId="5342"/>
    <cellStyle name="Обычный 2 10 2 2 2 4 2 2 5" xfId="5343"/>
    <cellStyle name="Обычный 2 10 2 2 2 4 2 3" xfId="5344"/>
    <cellStyle name="Обычный 2 10 2 2 2 4 2 3 2" xfId="5345"/>
    <cellStyle name="Обычный 2 10 2 2 2 4 2 3 3" xfId="5346"/>
    <cellStyle name="Обычный 2 10 2 2 2 4 2 3 4" xfId="5347"/>
    <cellStyle name="Обычный 2 10 2 2 2 4 2 4" xfId="5348"/>
    <cellStyle name="Обычный 2 10 2 2 2 4 2 5" xfId="5349"/>
    <cellStyle name="Обычный 2 10 2 2 2 4 2 6" xfId="5350"/>
    <cellStyle name="Обычный 2 10 2 2 2 4 2 7" xfId="5351"/>
    <cellStyle name="Обычный 2 10 2 2 2 4 3" xfId="5352"/>
    <cellStyle name="Обычный 2 10 2 2 2 4 3 2" xfId="5353"/>
    <cellStyle name="Обычный 2 10 2 2 2 4 3 2 2" xfId="5354"/>
    <cellStyle name="Обычный 2 10 2 2 2 4 3 3" xfId="5355"/>
    <cellStyle name="Обычный 2 10 2 2 2 4 3 4" xfId="5356"/>
    <cellStyle name="Обычный 2 10 2 2 2 4 3 5" xfId="5357"/>
    <cellStyle name="Обычный 2 10 2 2 2 4 4" xfId="5358"/>
    <cellStyle name="Обычный 2 10 2 2 2 4 4 2" xfId="5359"/>
    <cellStyle name="Обычный 2 10 2 2 2 4 4 3" xfId="5360"/>
    <cellStyle name="Обычный 2 10 2 2 2 4 4 4" xfId="5361"/>
    <cellStyle name="Обычный 2 10 2 2 2 4 5" xfId="5362"/>
    <cellStyle name="Обычный 2 10 2 2 2 4 6" xfId="5363"/>
    <cellStyle name="Обычный 2 10 2 2 2 4 7" xfId="5364"/>
    <cellStyle name="Обычный 2 10 2 2 2 4 8" xfId="5365"/>
    <cellStyle name="Обычный 2 10 2 2 2 5" xfId="5366"/>
    <cellStyle name="Обычный 2 10 2 2 2 5 2" xfId="5367"/>
    <cellStyle name="Обычный 2 10 2 2 2 5 2 2" xfId="5368"/>
    <cellStyle name="Обычный 2 10 2 2 2 5 2 2 2" xfId="5369"/>
    <cellStyle name="Обычный 2 10 2 2 2 5 2 2 2 2" xfId="5370"/>
    <cellStyle name="Обычный 2 10 2 2 2 5 2 2 3" xfId="5371"/>
    <cellStyle name="Обычный 2 10 2 2 2 5 2 2 4" xfId="5372"/>
    <cellStyle name="Обычный 2 10 2 2 2 5 2 2 5" xfId="5373"/>
    <cellStyle name="Обычный 2 10 2 2 2 5 2 3" xfId="5374"/>
    <cellStyle name="Обычный 2 10 2 2 2 5 2 3 2" xfId="5375"/>
    <cellStyle name="Обычный 2 10 2 2 2 5 2 3 3" xfId="5376"/>
    <cellStyle name="Обычный 2 10 2 2 2 5 2 3 4" xfId="5377"/>
    <cellStyle name="Обычный 2 10 2 2 2 5 2 4" xfId="5378"/>
    <cellStyle name="Обычный 2 10 2 2 2 5 2 5" xfId="5379"/>
    <cellStyle name="Обычный 2 10 2 2 2 5 2 6" xfId="5380"/>
    <cellStyle name="Обычный 2 10 2 2 2 5 2 7" xfId="5381"/>
    <cellStyle name="Обычный 2 10 2 2 2 5 3" xfId="5382"/>
    <cellStyle name="Обычный 2 10 2 2 2 5 3 2" xfId="5383"/>
    <cellStyle name="Обычный 2 10 2 2 2 5 3 2 2" xfId="5384"/>
    <cellStyle name="Обычный 2 10 2 2 2 5 3 3" xfId="5385"/>
    <cellStyle name="Обычный 2 10 2 2 2 5 3 4" xfId="5386"/>
    <cellStyle name="Обычный 2 10 2 2 2 5 3 5" xfId="5387"/>
    <cellStyle name="Обычный 2 10 2 2 2 5 4" xfId="5388"/>
    <cellStyle name="Обычный 2 10 2 2 2 5 4 2" xfId="5389"/>
    <cellStyle name="Обычный 2 10 2 2 2 5 4 3" xfId="5390"/>
    <cellStyle name="Обычный 2 10 2 2 2 5 4 4" xfId="5391"/>
    <cellStyle name="Обычный 2 10 2 2 2 5 5" xfId="5392"/>
    <cellStyle name="Обычный 2 10 2 2 2 5 6" xfId="5393"/>
    <cellStyle name="Обычный 2 10 2 2 2 5 7" xfId="5394"/>
    <cellStyle name="Обычный 2 10 2 2 2 5 8" xfId="5395"/>
    <cellStyle name="Обычный 2 10 2 2 2 6" xfId="5396"/>
    <cellStyle name="Обычный 2 10 2 2 2 6 2" xfId="5397"/>
    <cellStyle name="Обычный 2 10 2 2 2 6 2 2" xfId="5398"/>
    <cellStyle name="Обычный 2 10 2 2 2 6 2 2 2" xfId="5399"/>
    <cellStyle name="Обычный 2 10 2 2 2 6 2 2 2 2" xfId="5400"/>
    <cellStyle name="Обычный 2 10 2 2 2 6 2 2 3" xfId="5401"/>
    <cellStyle name="Обычный 2 10 2 2 2 6 2 2 4" xfId="5402"/>
    <cellStyle name="Обычный 2 10 2 2 2 6 2 2 5" xfId="5403"/>
    <cellStyle name="Обычный 2 10 2 2 2 6 2 3" xfId="5404"/>
    <cellStyle name="Обычный 2 10 2 2 2 6 2 3 2" xfId="5405"/>
    <cellStyle name="Обычный 2 10 2 2 2 6 2 3 3" xfId="5406"/>
    <cellStyle name="Обычный 2 10 2 2 2 6 2 3 4" xfId="5407"/>
    <cellStyle name="Обычный 2 10 2 2 2 6 2 4" xfId="5408"/>
    <cellStyle name="Обычный 2 10 2 2 2 6 2 5" xfId="5409"/>
    <cellStyle name="Обычный 2 10 2 2 2 6 2 6" xfId="5410"/>
    <cellStyle name="Обычный 2 10 2 2 2 6 2 7" xfId="5411"/>
    <cellStyle name="Обычный 2 10 2 2 2 6 3" xfId="5412"/>
    <cellStyle name="Обычный 2 10 2 2 2 6 3 2" xfId="5413"/>
    <cellStyle name="Обычный 2 10 2 2 2 6 3 2 2" xfId="5414"/>
    <cellStyle name="Обычный 2 10 2 2 2 6 3 3" xfId="5415"/>
    <cellStyle name="Обычный 2 10 2 2 2 6 3 4" xfId="5416"/>
    <cellStyle name="Обычный 2 10 2 2 2 6 3 5" xfId="5417"/>
    <cellStyle name="Обычный 2 10 2 2 2 6 4" xfId="5418"/>
    <cellStyle name="Обычный 2 10 2 2 2 6 4 2" xfId="5419"/>
    <cellStyle name="Обычный 2 10 2 2 2 6 4 3" xfId="5420"/>
    <cellStyle name="Обычный 2 10 2 2 2 6 4 4" xfId="5421"/>
    <cellStyle name="Обычный 2 10 2 2 2 6 5" xfId="5422"/>
    <cellStyle name="Обычный 2 10 2 2 2 6 6" xfId="5423"/>
    <cellStyle name="Обычный 2 10 2 2 2 6 7" xfId="5424"/>
    <cellStyle name="Обычный 2 10 2 2 2 6 8" xfId="5425"/>
    <cellStyle name="Обычный 2 10 2 2 2 7" xfId="5426"/>
    <cellStyle name="Обычный 2 10 2 2 2 7 2" xfId="5427"/>
    <cellStyle name="Обычный 2 10 2 2 2 7 2 2" xfId="5428"/>
    <cellStyle name="Обычный 2 10 2 2 2 7 2 2 2" xfId="5429"/>
    <cellStyle name="Обычный 2 10 2 2 2 7 2 2 2 2" xfId="5430"/>
    <cellStyle name="Обычный 2 10 2 2 2 7 2 2 3" xfId="5431"/>
    <cellStyle name="Обычный 2 10 2 2 2 7 2 2 4" xfId="5432"/>
    <cellStyle name="Обычный 2 10 2 2 2 7 2 2 5" xfId="5433"/>
    <cellStyle name="Обычный 2 10 2 2 2 7 2 3" xfId="5434"/>
    <cellStyle name="Обычный 2 10 2 2 2 7 2 3 2" xfId="5435"/>
    <cellStyle name="Обычный 2 10 2 2 2 7 2 3 3" xfId="5436"/>
    <cellStyle name="Обычный 2 10 2 2 2 7 2 3 4" xfId="5437"/>
    <cellStyle name="Обычный 2 10 2 2 2 7 2 4" xfId="5438"/>
    <cellStyle name="Обычный 2 10 2 2 2 7 2 5" xfId="5439"/>
    <cellStyle name="Обычный 2 10 2 2 2 7 2 6" xfId="5440"/>
    <cellStyle name="Обычный 2 10 2 2 2 7 2 7" xfId="5441"/>
    <cellStyle name="Обычный 2 10 2 2 2 7 3" xfId="5442"/>
    <cellStyle name="Обычный 2 10 2 2 2 7 3 2" xfId="5443"/>
    <cellStyle name="Обычный 2 10 2 2 2 7 3 2 2" xfId="5444"/>
    <cellStyle name="Обычный 2 10 2 2 2 7 3 3" xfId="5445"/>
    <cellStyle name="Обычный 2 10 2 2 2 7 3 4" xfId="5446"/>
    <cellStyle name="Обычный 2 10 2 2 2 7 3 5" xfId="5447"/>
    <cellStyle name="Обычный 2 10 2 2 2 7 4" xfId="5448"/>
    <cellStyle name="Обычный 2 10 2 2 2 7 4 2" xfId="5449"/>
    <cellStyle name="Обычный 2 10 2 2 2 7 4 3" xfId="5450"/>
    <cellStyle name="Обычный 2 10 2 2 2 7 4 4" xfId="5451"/>
    <cellStyle name="Обычный 2 10 2 2 2 7 5" xfId="5452"/>
    <cellStyle name="Обычный 2 10 2 2 2 7 6" xfId="5453"/>
    <cellStyle name="Обычный 2 10 2 2 2 7 7" xfId="5454"/>
    <cellStyle name="Обычный 2 10 2 2 2 7 8" xfId="5455"/>
    <cellStyle name="Обычный 2 10 2 2 2 8" xfId="5456"/>
    <cellStyle name="Обычный 2 10 2 2 2 8 2" xfId="5457"/>
    <cellStyle name="Обычный 2 10 2 2 2 8 2 2" xfId="5458"/>
    <cellStyle name="Обычный 2 10 2 2 2 8 2 2 2" xfId="5459"/>
    <cellStyle name="Обычный 2 10 2 2 2 8 2 3" xfId="5460"/>
    <cellStyle name="Обычный 2 10 2 2 2 8 2 4" xfId="5461"/>
    <cellStyle name="Обычный 2 10 2 2 2 8 2 5" xfId="5462"/>
    <cellStyle name="Обычный 2 10 2 2 2 8 3" xfId="5463"/>
    <cellStyle name="Обычный 2 10 2 2 2 8 3 2" xfId="5464"/>
    <cellStyle name="Обычный 2 10 2 2 2 8 3 3" xfId="5465"/>
    <cellStyle name="Обычный 2 10 2 2 2 8 3 4" xfId="5466"/>
    <cellStyle name="Обычный 2 10 2 2 2 8 4" xfId="5467"/>
    <cellStyle name="Обычный 2 10 2 2 2 8 5" xfId="5468"/>
    <cellStyle name="Обычный 2 10 2 2 2 8 6" xfId="5469"/>
    <cellStyle name="Обычный 2 10 2 2 2 8 7" xfId="5470"/>
    <cellStyle name="Обычный 2 10 2 2 2 9" xfId="5471"/>
    <cellStyle name="Обычный 2 10 2 2 2 9 2" xfId="5472"/>
    <cellStyle name="Обычный 2 10 2 2 2 9 2 2" xfId="5473"/>
    <cellStyle name="Обычный 2 10 2 2 2 9 2 2 2" xfId="5474"/>
    <cellStyle name="Обычный 2 10 2 2 2 9 2 3" xfId="5475"/>
    <cellStyle name="Обычный 2 10 2 2 2 9 2 4" xfId="5476"/>
    <cellStyle name="Обычный 2 10 2 2 2 9 2 5" xfId="5477"/>
    <cellStyle name="Обычный 2 10 2 2 2 9 3" xfId="5478"/>
    <cellStyle name="Обычный 2 10 2 2 2 9 3 2" xfId="5479"/>
    <cellStyle name="Обычный 2 10 2 2 2 9 3 3" xfId="5480"/>
    <cellStyle name="Обычный 2 10 2 2 2 9 3 4" xfId="5481"/>
    <cellStyle name="Обычный 2 10 2 2 2 9 4" xfId="5482"/>
    <cellStyle name="Обычный 2 10 2 2 2 9 5" xfId="5483"/>
    <cellStyle name="Обычный 2 10 2 2 2 9 6" xfId="5484"/>
    <cellStyle name="Обычный 2 10 2 2 2 9 7" xfId="5485"/>
    <cellStyle name="Обычный 2 10 2 2 3" xfId="5486"/>
    <cellStyle name="Обычный 2 10 2 2 3 2" xfId="5487"/>
    <cellStyle name="Обычный 2 10 2 2 3 2 2" xfId="5488"/>
    <cellStyle name="Обычный 2 10 2 2 3 2 2 2" xfId="5489"/>
    <cellStyle name="Обычный 2 10 2 2 3 2 2 2 2" xfId="5490"/>
    <cellStyle name="Обычный 2 10 2 2 3 2 2 3" xfId="5491"/>
    <cellStyle name="Обычный 2 10 2 2 3 2 2 4" xfId="5492"/>
    <cellStyle name="Обычный 2 10 2 2 3 2 2 5" xfId="5493"/>
    <cellStyle name="Обычный 2 10 2 2 3 2 3" xfId="5494"/>
    <cellStyle name="Обычный 2 10 2 2 3 2 3 2" xfId="5495"/>
    <cellStyle name="Обычный 2 10 2 2 3 2 3 3" xfId="5496"/>
    <cellStyle name="Обычный 2 10 2 2 3 2 3 4" xfId="5497"/>
    <cellStyle name="Обычный 2 10 2 2 3 2 4" xfId="5498"/>
    <cellStyle name="Обычный 2 10 2 2 3 2 5" xfId="5499"/>
    <cellStyle name="Обычный 2 10 2 2 3 2 6" xfId="5500"/>
    <cellStyle name="Обычный 2 10 2 2 3 2 7" xfId="5501"/>
    <cellStyle name="Обычный 2 10 2 2 3 3" xfId="5502"/>
    <cellStyle name="Обычный 2 10 2 2 3 3 2" xfId="5503"/>
    <cellStyle name="Обычный 2 10 2 2 3 3 2 2" xfId="5504"/>
    <cellStyle name="Обычный 2 10 2 2 3 3 3" xfId="5505"/>
    <cellStyle name="Обычный 2 10 2 2 3 3 4" xfId="5506"/>
    <cellStyle name="Обычный 2 10 2 2 3 3 5" xfId="5507"/>
    <cellStyle name="Обычный 2 10 2 2 3 4" xfId="5508"/>
    <cellStyle name="Обычный 2 10 2 2 3 4 2" xfId="5509"/>
    <cellStyle name="Обычный 2 10 2 2 3 4 2 2" xfId="5510"/>
    <cellStyle name="Обычный 2 10 2 2 3 4 3" xfId="5511"/>
    <cellStyle name="Обычный 2 10 2 2 3 4 4" xfId="5512"/>
    <cellStyle name="Обычный 2 10 2 2 3 4 5" xfId="5513"/>
    <cellStyle name="Обычный 2 10 2 2 3 5" xfId="5514"/>
    <cellStyle name="Обычный 2 10 2 2 3 5 2" xfId="5515"/>
    <cellStyle name="Обычный 2 10 2 2 3 5 3" xfId="5516"/>
    <cellStyle name="Обычный 2 10 2 2 3 5 4" xfId="5517"/>
    <cellStyle name="Обычный 2 10 2 2 3 6" xfId="5518"/>
    <cellStyle name="Обычный 2 10 2 2 3 7" xfId="5519"/>
    <cellStyle name="Обычный 2 10 2 2 3 8" xfId="5520"/>
    <cellStyle name="Обычный 2 10 2 2 3 9" xfId="5521"/>
    <cellStyle name="Обычный 2 10 2 2 4" xfId="5522"/>
    <cellStyle name="Обычный 2 10 2 2 4 2" xfId="5523"/>
    <cellStyle name="Обычный 2 10 2 2 4 2 2" xfId="5524"/>
    <cellStyle name="Обычный 2 10 2 2 4 2 2 2" xfId="5525"/>
    <cellStyle name="Обычный 2 10 2 2 4 2 2 2 2" xfId="5526"/>
    <cellStyle name="Обычный 2 10 2 2 4 2 2 3" xfId="5527"/>
    <cellStyle name="Обычный 2 10 2 2 4 2 2 4" xfId="5528"/>
    <cellStyle name="Обычный 2 10 2 2 4 2 2 5" xfId="5529"/>
    <cellStyle name="Обычный 2 10 2 2 4 2 3" xfId="5530"/>
    <cellStyle name="Обычный 2 10 2 2 4 2 3 2" xfId="5531"/>
    <cellStyle name="Обычный 2 10 2 2 4 2 3 3" xfId="5532"/>
    <cellStyle name="Обычный 2 10 2 2 4 2 3 4" xfId="5533"/>
    <cellStyle name="Обычный 2 10 2 2 4 2 4" xfId="5534"/>
    <cellStyle name="Обычный 2 10 2 2 4 2 5" xfId="5535"/>
    <cellStyle name="Обычный 2 10 2 2 4 2 6" xfId="5536"/>
    <cellStyle name="Обычный 2 10 2 2 4 2 7" xfId="5537"/>
    <cellStyle name="Обычный 2 10 2 2 4 3" xfId="5538"/>
    <cellStyle name="Обычный 2 10 2 2 4 3 2" xfId="5539"/>
    <cellStyle name="Обычный 2 10 2 2 4 3 2 2" xfId="5540"/>
    <cellStyle name="Обычный 2 10 2 2 4 3 3" xfId="5541"/>
    <cellStyle name="Обычный 2 10 2 2 4 3 4" xfId="5542"/>
    <cellStyle name="Обычный 2 10 2 2 4 3 5" xfId="5543"/>
    <cellStyle name="Обычный 2 10 2 2 4 4" xfId="5544"/>
    <cellStyle name="Обычный 2 10 2 2 4 4 2" xfId="5545"/>
    <cellStyle name="Обычный 2 10 2 2 4 4 2 2" xfId="5546"/>
    <cellStyle name="Обычный 2 10 2 2 4 4 3" xfId="5547"/>
    <cellStyle name="Обычный 2 10 2 2 4 4 4" xfId="5548"/>
    <cellStyle name="Обычный 2 10 2 2 4 4 5" xfId="5549"/>
    <cellStyle name="Обычный 2 10 2 2 4 5" xfId="5550"/>
    <cellStyle name="Обычный 2 10 2 2 4 5 2" xfId="5551"/>
    <cellStyle name="Обычный 2 10 2 2 4 5 3" xfId="5552"/>
    <cellStyle name="Обычный 2 10 2 2 4 5 4" xfId="5553"/>
    <cellStyle name="Обычный 2 10 2 2 4 6" xfId="5554"/>
    <cellStyle name="Обычный 2 10 2 2 4 7" xfId="5555"/>
    <cellStyle name="Обычный 2 10 2 2 4 8" xfId="5556"/>
    <cellStyle name="Обычный 2 10 2 2 4 9" xfId="5557"/>
    <cellStyle name="Обычный 2 10 2 2 5" xfId="5558"/>
    <cellStyle name="Обычный 2 10 2 2 5 2" xfId="5559"/>
    <cellStyle name="Обычный 2 10 2 2 5 2 2" xfId="5560"/>
    <cellStyle name="Обычный 2 10 2 2 5 2 2 2" xfId="5561"/>
    <cellStyle name="Обычный 2 10 2 2 5 2 2 2 2" xfId="5562"/>
    <cellStyle name="Обычный 2 10 2 2 5 2 2 3" xfId="5563"/>
    <cellStyle name="Обычный 2 10 2 2 5 2 2 4" xfId="5564"/>
    <cellStyle name="Обычный 2 10 2 2 5 2 2 5" xfId="5565"/>
    <cellStyle name="Обычный 2 10 2 2 5 2 3" xfId="5566"/>
    <cellStyle name="Обычный 2 10 2 2 5 2 3 2" xfId="5567"/>
    <cellStyle name="Обычный 2 10 2 2 5 2 3 3" xfId="5568"/>
    <cellStyle name="Обычный 2 10 2 2 5 2 3 4" xfId="5569"/>
    <cellStyle name="Обычный 2 10 2 2 5 2 4" xfId="5570"/>
    <cellStyle name="Обычный 2 10 2 2 5 2 5" xfId="5571"/>
    <cellStyle name="Обычный 2 10 2 2 5 2 6" xfId="5572"/>
    <cellStyle name="Обычный 2 10 2 2 5 2 7" xfId="5573"/>
    <cellStyle name="Обычный 2 10 2 2 5 3" xfId="5574"/>
    <cellStyle name="Обычный 2 10 2 2 5 3 2" xfId="5575"/>
    <cellStyle name="Обычный 2 10 2 2 5 3 2 2" xfId="5576"/>
    <cellStyle name="Обычный 2 10 2 2 5 3 3" xfId="5577"/>
    <cellStyle name="Обычный 2 10 2 2 5 3 4" xfId="5578"/>
    <cellStyle name="Обычный 2 10 2 2 5 3 5" xfId="5579"/>
    <cellStyle name="Обычный 2 10 2 2 5 4" xfId="5580"/>
    <cellStyle name="Обычный 2 10 2 2 5 4 2" xfId="5581"/>
    <cellStyle name="Обычный 2 10 2 2 5 4 2 2" xfId="5582"/>
    <cellStyle name="Обычный 2 10 2 2 5 4 3" xfId="5583"/>
    <cellStyle name="Обычный 2 10 2 2 5 4 4" xfId="5584"/>
    <cellStyle name="Обычный 2 10 2 2 5 4 5" xfId="5585"/>
    <cellStyle name="Обычный 2 10 2 2 5 5" xfId="5586"/>
    <cellStyle name="Обычный 2 10 2 2 5 5 2" xfId="5587"/>
    <cellStyle name="Обычный 2 10 2 2 5 5 3" xfId="5588"/>
    <cellStyle name="Обычный 2 10 2 2 5 5 4" xfId="5589"/>
    <cellStyle name="Обычный 2 10 2 2 5 6" xfId="5590"/>
    <cellStyle name="Обычный 2 10 2 2 5 7" xfId="5591"/>
    <cellStyle name="Обычный 2 10 2 2 5 8" xfId="5592"/>
    <cellStyle name="Обычный 2 10 2 2 5 9" xfId="5593"/>
    <cellStyle name="Обычный 2 10 2 2 6" xfId="5594"/>
    <cellStyle name="Обычный 2 10 2 2 6 2" xfId="5595"/>
    <cellStyle name="Обычный 2 10 2 2 6 2 2" xfId="5596"/>
    <cellStyle name="Обычный 2 10 2 2 6 2 2 2" xfId="5597"/>
    <cellStyle name="Обычный 2 10 2 2 6 2 2 2 2" xfId="5598"/>
    <cellStyle name="Обычный 2 10 2 2 6 2 2 3" xfId="5599"/>
    <cellStyle name="Обычный 2 10 2 2 6 2 2 4" xfId="5600"/>
    <cellStyle name="Обычный 2 10 2 2 6 2 2 5" xfId="5601"/>
    <cellStyle name="Обычный 2 10 2 2 6 2 3" xfId="5602"/>
    <cellStyle name="Обычный 2 10 2 2 6 2 3 2" xfId="5603"/>
    <cellStyle name="Обычный 2 10 2 2 6 2 3 3" xfId="5604"/>
    <cellStyle name="Обычный 2 10 2 2 6 2 3 4" xfId="5605"/>
    <cellStyle name="Обычный 2 10 2 2 6 2 4" xfId="5606"/>
    <cellStyle name="Обычный 2 10 2 2 6 2 5" xfId="5607"/>
    <cellStyle name="Обычный 2 10 2 2 6 2 6" xfId="5608"/>
    <cellStyle name="Обычный 2 10 2 2 6 2 7" xfId="5609"/>
    <cellStyle name="Обычный 2 10 2 2 6 3" xfId="5610"/>
    <cellStyle name="Обычный 2 10 2 2 6 3 2" xfId="5611"/>
    <cellStyle name="Обычный 2 10 2 2 6 3 2 2" xfId="5612"/>
    <cellStyle name="Обычный 2 10 2 2 6 3 3" xfId="5613"/>
    <cellStyle name="Обычный 2 10 2 2 6 3 4" xfId="5614"/>
    <cellStyle name="Обычный 2 10 2 2 6 3 5" xfId="5615"/>
    <cellStyle name="Обычный 2 10 2 2 6 4" xfId="5616"/>
    <cellStyle name="Обычный 2 10 2 2 6 4 2" xfId="5617"/>
    <cellStyle name="Обычный 2 10 2 2 6 4 3" xfId="5618"/>
    <cellStyle name="Обычный 2 10 2 2 6 4 4" xfId="5619"/>
    <cellStyle name="Обычный 2 10 2 2 6 5" xfId="5620"/>
    <cellStyle name="Обычный 2 10 2 2 6 6" xfId="5621"/>
    <cellStyle name="Обычный 2 10 2 2 6 7" xfId="5622"/>
    <cellStyle name="Обычный 2 10 2 2 6 8" xfId="5623"/>
    <cellStyle name="Обычный 2 10 2 2 7" xfId="5624"/>
    <cellStyle name="Обычный 2 10 2 2 7 2" xfId="5625"/>
    <cellStyle name="Обычный 2 10 2 2 7 2 2" xfId="5626"/>
    <cellStyle name="Обычный 2 10 2 2 7 2 2 2" xfId="5627"/>
    <cellStyle name="Обычный 2 10 2 2 7 2 2 2 2" xfId="5628"/>
    <cellStyle name="Обычный 2 10 2 2 7 2 2 3" xfId="5629"/>
    <cellStyle name="Обычный 2 10 2 2 7 2 2 4" xfId="5630"/>
    <cellStyle name="Обычный 2 10 2 2 7 2 2 5" xfId="5631"/>
    <cellStyle name="Обычный 2 10 2 2 7 2 3" xfId="5632"/>
    <cellStyle name="Обычный 2 10 2 2 7 2 3 2" xfId="5633"/>
    <cellStyle name="Обычный 2 10 2 2 7 2 3 3" xfId="5634"/>
    <cellStyle name="Обычный 2 10 2 2 7 2 3 4" xfId="5635"/>
    <cellStyle name="Обычный 2 10 2 2 7 2 4" xfId="5636"/>
    <cellStyle name="Обычный 2 10 2 2 7 2 5" xfId="5637"/>
    <cellStyle name="Обычный 2 10 2 2 7 2 6" xfId="5638"/>
    <cellStyle name="Обычный 2 10 2 2 7 2 7" xfId="5639"/>
    <cellStyle name="Обычный 2 10 2 2 7 3" xfId="5640"/>
    <cellStyle name="Обычный 2 10 2 2 7 3 2" xfId="5641"/>
    <cellStyle name="Обычный 2 10 2 2 7 3 2 2" xfId="5642"/>
    <cellStyle name="Обычный 2 10 2 2 7 3 3" xfId="5643"/>
    <cellStyle name="Обычный 2 10 2 2 7 3 4" xfId="5644"/>
    <cellStyle name="Обычный 2 10 2 2 7 3 5" xfId="5645"/>
    <cellStyle name="Обычный 2 10 2 2 7 4" xfId="5646"/>
    <cellStyle name="Обычный 2 10 2 2 7 4 2" xfId="5647"/>
    <cellStyle name="Обычный 2 10 2 2 7 4 3" xfId="5648"/>
    <cellStyle name="Обычный 2 10 2 2 7 4 4" xfId="5649"/>
    <cellStyle name="Обычный 2 10 2 2 7 5" xfId="5650"/>
    <cellStyle name="Обычный 2 10 2 2 7 6" xfId="5651"/>
    <cellStyle name="Обычный 2 10 2 2 7 7" xfId="5652"/>
    <cellStyle name="Обычный 2 10 2 2 7 8" xfId="5653"/>
    <cellStyle name="Обычный 2 10 2 2 8" xfId="5654"/>
    <cellStyle name="Обычный 2 10 2 2 8 2" xfId="5655"/>
    <cellStyle name="Обычный 2 10 2 2 8 2 2" xfId="5656"/>
    <cellStyle name="Обычный 2 10 2 2 8 2 2 2" xfId="5657"/>
    <cellStyle name="Обычный 2 10 2 2 8 2 2 2 2" xfId="5658"/>
    <cellStyle name="Обычный 2 10 2 2 8 2 2 3" xfId="5659"/>
    <cellStyle name="Обычный 2 10 2 2 8 2 2 4" xfId="5660"/>
    <cellStyle name="Обычный 2 10 2 2 8 2 2 5" xfId="5661"/>
    <cellStyle name="Обычный 2 10 2 2 8 2 3" xfId="5662"/>
    <cellStyle name="Обычный 2 10 2 2 8 2 3 2" xfId="5663"/>
    <cellStyle name="Обычный 2 10 2 2 8 2 3 3" xfId="5664"/>
    <cellStyle name="Обычный 2 10 2 2 8 2 3 4" xfId="5665"/>
    <cellStyle name="Обычный 2 10 2 2 8 2 4" xfId="5666"/>
    <cellStyle name="Обычный 2 10 2 2 8 2 5" xfId="5667"/>
    <cellStyle name="Обычный 2 10 2 2 8 2 6" xfId="5668"/>
    <cellStyle name="Обычный 2 10 2 2 8 2 7" xfId="5669"/>
    <cellStyle name="Обычный 2 10 2 2 8 3" xfId="5670"/>
    <cellStyle name="Обычный 2 10 2 2 8 3 2" xfId="5671"/>
    <cellStyle name="Обычный 2 10 2 2 8 3 2 2" xfId="5672"/>
    <cellStyle name="Обычный 2 10 2 2 8 3 3" xfId="5673"/>
    <cellStyle name="Обычный 2 10 2 2 8 3 4" xfId="5674"/>
    <cellStyle name="Обычный 2 10 2 2 8 3 5" xfId="5675"/>
    <cellStyle name="Обычный 2 10 2 2 8 4" xfId="5676"/>
    <cellStyle name="Обычный 2 10 2 2 8 4 2" xfId="5677"/>
    <cellStyle name="Обычный 2 10 2 2 8 4 3" xfId="5678"/>
    <cellStyle name="Обычный 2 10 2 2 8 4 4" xfId="5679"/>
    <cellStyle name="Обычный 2 10 2 2 8 5" xfId="5680"/>
    <cellStyle name="Обычный 2 10 2 2 8 6" xfId="5681"/>
    <cellStyle name="Обычный 2 10 2 2 8 7" xfId="5682"/>
    <cellStyle name="Обычный 2 10 2 2 8 8" xfId="5683"/>
    <cellStyle name="Обычный 2 10 2 2 9" xfId="5684"/>
    <cellStyle name="Обычный 2 10 2 2 9 2" xfId="5685"/>
    <cellStyle name="Обычный 2 10 2 2 9 2 2" xfId="5686"/>
    <cellStyle name="Обычный 2 10 2 2 9 2 2 2" xfId="5687"/>
    <cellStyle name="Обычный 2 10 2 2 9 2 3" xfId="5688"/>
    <cellStyle name="Обычный 2 10 2 2 9 2 4" xfId="5689"/>
    <cellStyle name="Обычный 2 10 2 2 9 2 5" xfId="5690"/>
    <cellStyle name="Обычный 2 10 2 2 9 3" xfId="5691"/>
    <cellStyle name="Обычный 2 10 2 2 9 3 2" xfId="5692"/>
    <cellStyle name="Обычный 2 10 2 2 9 3 3" xfId="5693"/>
    <cellStyle name="Обычный 2 10 2 2 9 3 4" xfId="5694"/>
    <cellStyle name="Обычный 2 10 2 2 9 4" xfId="5695"/>
    <cellStyle name="Обычный 2 10 2 2 9 5" xfId="5696"/>
    <cellStyle name="Обычный 2 10 2 2 9 6" xfId="5697"/>
    <cellStyle name="Обычный 2 10 2 2 9 7" xfId="5698"/>
    <cellStyle name="Обычный 2 10 2 3" xfId="5699"/>
    <cellStyle name="Обычный 2 10 2 3 10" xfId="5700"/>
    <cellStyle name="Обычный 2 10 2 3 10 2" xfId="5701"/>
    <cellStyle name="Обычный 2 10 2 3 10 2 2" xfId="5702"/>
    <cellStyle name="Обычный 2 10 2 3 10 3" xfId="5703"/>
    <cellStyle name="Обычный 2 10 2 3 10 4" xfId="5704"/>
    <cellStyle name="Обычный 2 10 2 3 10 5" xfId="5705"/>
    <cellStyle name="Обычный 2 10 2 3 11" xfId="5706"/>
    <cellStyle name="Обычный 2 10 2 3 11 2" xfId="5707"/>
    <cellStyle name="Обычный 2 10 2 3 11 2 2" xfId="5708"/>
    <cellStyle name="Обычный 2 10 2 3 11 3" xfId="5709"/>
    <cellStyle name="Обычный 2 10 2 3 11 4" xfId="5710"/>
    <cellStyle name="Обычный 2 10 2 3 11 5" xfId="5711"/>
    <cellStyle name="Обычный 2 10 2 3 12" xfId="5712"/>
    <cellStyle name="Обычный 2 10 2 3 12 2" xfId="5713"/>
    <cellStyle name="Обычный 2 10 2 3 12 2 2" xfId="5714"/>
    <cellStyle name="Обычный 2 10 2 3 12 3" xfId="5715"/>
    <cellStyle name="Обычный 2 10 2 3 13" xfId="5716"/>
    <cellStyle name="Обычный 2 10 2 3 13 2" xfId="5717"/>
    <cellStyle name="Обычный 2 10 2 3 14" xfId="5718"/>
    <cellStyle name="Обычный 2 10 2 3 15" xfId="5719"/>
    <cellStyle name="Обычный 2 10 2 3 2" xfId="5720"/>
    <cellStyle name="Обычный 2 10 2 3 2 2" xfId="5721"/>
    <cellStyle name="Обычный 2 10 2 3 2 2 2" xfId="5722"/>
    <cellStyle name="Обычный 2 10 2 3 2 2 2 2" xfId="5723"/>
    <cellStyle name="Обычный 2 10 2 3 2 2 2 2 2" xfId="5724"/>
    <cellStyle name="Обычный 2 10 2 3 2 2 2 3" xfId="5725"/>
    <cellStyle name="Обычный 2 10 2 3 2 2 2 4" xfId="5726"/>
    <cellStyle name="Обычный 2 10 2 3 2 2 2 5" xfId="5727"/>
    <cellStyle name="Обычный 2 10 2 3 2 2 3" xfId="5728"/>
    <cellStyle name="Обычный 2 10 2 3 2 2 3 2" xfId="5729"/>
    <cellStyle name="Обычный 2 10 2 3 2 2 3 3" xfId="5730"/>
    <cellStyle name="Обычный 2 10 2 3 2 2 3 4" xfId="5731"/>
    <cellStyle name="Обычный 2 10 2 3 2 2 4" xfId="5732"/>
    <cellStyle name="Обычный 2 10 2 3 2 2 5" xfId="5733"/>
    <cellStyle name="Обычный 2 10 2 3 2 2 6" xfId="5734"/>
    <cellStyle name="Обычный 2 10 2 3 2 2 7" xfId="5735"/>
    <cellStyle name="Обычный 2 10 2 3 2 3" xfId="5736"/>
    <cellStyle name="Обычный 2 10 2 3 2 3 2" xfId="5737"/>
    <cellStyle name="Обычный 2 10 2 3 2 3 2 2" xfId="5738"/>
    <cellStyle name="Обычный 2 10 2 3 2 3 3" xfId="5739"/>
    <cellStyle name="Обычный 2 10 2 3 2 3 4" xfId="5740"/>
    <cellStyle name="Обычный 2 10 2 3 2 3 5" xfId="5741"/>
    <cellStyle name="Обычный 2 10 2 3 2 4" xfId="5742"/>
    <cellStyle name="Обычный 2 10 2 3 2 4 2" xfId="5743"/>
    <cellStyle name="Обычный 2 10 2 3 2 4 2 2" xfId="5744"/>
    <cellStyle name="Обычный 2 10 2 3 2 4 3" xfId="5745"/>
    <cellStyle name="Обычный 2 10 2 3 2 4 4" xfId="5746"/>
    <cellStyle name="Обычный 2 10 2 3 2 4 5" xfId="5747"/>
    <cellStyle name="Обычный 2 10 2 3 2 5" xfId="5748"/>
    <cellStyle name="Обычный 2 10 2 3 2 5 2" xfId="5749"/>
    <cellStyle name="Обычный 2 10 2 3 2 5 3" xfId="5750"/>
    <cellStyle name="Обычный 2 10 2 3 2 5 4" xfId="5751"/>
    <cellStyle name="Обычный 2 10 2 3 2 6" xfId="5752"/>
    <cellStyle name="Обычный 2 10 2 3 2 7" xfId="5753"/>
    <cellStyle name="Обычный 2 10 2 3 2 8" xfId="5754"/>
    <cellStyle name="Обычный 2 10 2 3 2 9" xfId="5755"/>
    <cellStyle name="Обычный 2 10 2 3 3" xfId="5756"/>
    <cellStyle name="Обычный 2 10 2 3 3 2" xfId="5757"/>
    <cellStyle name="Обычный 2 10 2 3 3 2 2" xfId="5758"/>
    <cellStyle name="Обычный 2 10 2 3 3 2 2 2" xfId="5759"/>
    <cellStyle name="Обычный 2 10 2 3 3 2 2 2 2" xfId="5760"/>
    <cellStyle name="Обычный 2 10 2 3 3 2 2 3" xfId="5761"/>
    <cellStyle name="Обычный 2 10 2 3 3 2 2 4" xfId="5762"/>
    <cellStyle name="Обычный 2 10 2 3 3 2 2 5" xfId="5763"/>
    <cellStyle name="Обычный 2 10 2 3 3 2 3" xfId="5764"/>
    <cellStyle name="Обычный 2 10 2 3 3 2 3 2" xfId="5765"/>
    <cellStyle name="Обычный 2 10 2 3 3 2 3 3" xfId="5766"/>
    <cellStyle name="Обычный 2 10 2 3 3 2 3 4" xfId="5767"/>
    <cellStyle name="Обычный 2 10 2 3 3 2 4" xfId="5768"/>
    <cellStyle name="Обычный 2 10 2 3 3 2 5" xfId="5769"/>
    <cellStyle name="Обычный 2 10 2 3 3 2 6" xfId="5770"/>
    <cellStyle name="Обычный 2 10 2 3 3 2 7" xfId="5771"/>
    <cellStyle name="Обычный 2 10 2 3 3 3" xfId="5772"/>
    <cellStyle name="Обычный 2 10 2 3 3 3 2" xfId="5773"/>
    <cellStyle name="Обычный 2 10 2 3 3 3 2 2" xfId="5774"/>
    <cellStyle name="Обычный 2 10 2 3 3 3 3" xfId="5775"/>
    <cellStyle name="Обычный 2 10 2 3 3 3 4" xfId="5776"/>
    <cellStyle name="Обычный 2 10 2 3 3 3 5" xfId="5777"/>
    <cellStyle name="Обычный 2 10 2 3 3 4" xfId="5778"/>
    <cellStyle name="Обычный 2 10 2 3 3 4 2" xfId="5779"/>
    <cellStyle name="Обычный 2 10 2 3 3 4 2 2" xfId="5780"/>
    <cellStyle name="Обычный 2 10 2 3 3 4 3" xfId="5781"/>
    <cellStyle name="Обычный 2 10 2 3 3 4 4" xfId="5782"/>
    <cellStyle name="Обычный 2 10 2 3 3 4 5" xfId="5783"/>
    <cellStyle name="Обычный 2 10 2 3 3 5" xfId="5784"/>
    <cellStyle name="Обычный 2 10 2 3 3 5 2" xfId="5785"/>
    <cellStyle name="Обычный 2 10 2 3 3 5 3" xfId="5786"/>
    <cellStyle name="Обычный 2 10 2 3 3 5 4" xfId="5787"/>
    <cellStyle name="Обычный 2 10 2 3 3 6" xfId="5788"/>
    <cellStyle name="Обычный 2 10 2 3 3 7" xfId="5789"/>
    <cellStyle name="Обычный 2 10 2 3 3 8" xfId="5790"/>
    <cellStyle name="Обычный 2 10 2 3 3 9" xfId="5791"/>
    <cellStyle name="Обычный 2 10 2 3 4" xfId="5792"/>
    <cellStyle name="Обычный 2 10 2 3 4 2" xfId="5793"/>
    <cellStyle name="Обычный 2 10 2 3 4 2 2" xfId="5794"/>
    <cellStyle name="Обычный 2 10 2 3 4 2 2 2" xfId="5795"/>
    <cellStyle name="Обычный 2 10 2 3 4 2 2 2 2" xfId="5796"/>
    <cellStyle name="Обычный 2 10 2 3 4 2 2 3" xfId="5797"/>
    <cellStyle name="Обычный 2 10 2 3 4 2 2 4" xfId="5798"/>
    <cellStyle name="Обычный 2 10 2 3 4 2 2 5" xfId="5799"/>
    <cellStyle name="Обычный 2 10 2 3 4 2 3" xfId="5800"/>
    <cellStyle name="Обычный 2 10 2 3 4 2 3 2" xfId="5801"/>
    <cellStyle name="Обычный 2 10 2 3 4 2 3 3" xfId="5802"/>
    <cellStyle name="Обычный 2 10 2 3 4 2 3 4" xfId="5803"/>
    <cellStyle name="Обычный 2 10 2 3 4 2 4" xfId="5804"/>
    <cellStyle name="Обычный 2 10 2 3 4 2 5" xfId="5805"/>
    <cellStyle name="Обычный 2 10 2 3 4 2 6" xfId="5806"/>
    <cellStyle name="Обычный 2 10 2 3 4 2 7" xfId="5807"/>
    <cellStyle name="Обычный 2 10 2 3 4 3" xfId="5808"/>
    <cellStyle name="Обычный 2 10 2 3 4 3 2" xfId="5809"/>
    <cellStyle name="Обычный 2 10 2 3 4 3 2 2" xfId="5810"/>
    <cellStyle name="Обычный 2 10 2 3 4 3 3" xfId="5811"/>
    <cellStyle name="Обычный 2 10 2 3 4 3 4" xfId="5812"/>
    <cellStyle name="Обычный 2 10 2 3 4 3 5" xfId="5813"/>
    <cellStyle name="Обычный 2 10 2 3 4 4" xfId="5814"/>
    <cellStyle name="Обычный 2 10 2 3 4 4 2" xfId="5815"/>
    <cellStyle name="Обычный 2 10 2 3 4 4 2 2" xfId="5816"/>
    <cellStyle name="Обычный 2 10 2 3 4 4 3" xfId="5817"/>
    <cellStyle name="Обычный 2 10 2 3 4 4 4" xfId="5818"/>
    <cellStyle name="Обычный 2 10 2 3 4 4 5" xfId="5819"/>
    <cellStyle name="Обычный 2 10 2 3 4 5" xfId="5820"/>
    <cellStyle name="Обычный 2 10 2 3 4 5 2" xfId="5821"/>
    <cellStyle name="Обычный 2 10 2 3 4 5 3" xfId="5822"/>
    <cellStyle name="Обычный 2 10 2 3 4 5 4" xfId="5823"/>
    <cellStyle name="Обычный 2 10 2 3 4 6" xfId="5824"/>
    <cellStyle name="Обычный 2 10 2 3 4 7" xfId="5825"/>
    <cellStyle name="Обычный 2 10 2 3 4 8" xfId="5826"/>
    <cellStyle name="Обычный 2 10 2 3 4 9" xfId="5827"/>
    <cellStyle name="Обычный 2 10 2 3 5" xfId="5828"/>
    <cellStyle name="Обычный 2 10 2 3 5 2" xfId="5829"/>
    <cellStyle name="Обычный 2 10 2 3 5 2 2" xfId="5830"/>
    <cellStyle name="Обычный 2 10 2 3 5 2 2 2" xfId="5831"/>
    <cellStyle name="Обычный 2 10 2 3 5 2 2 2 2" xfId="5832"/>
    <cellStyle name="Обычный 2 10 2 3 5 2 2 3" xfId="5833"/>
    <cellStyle name="Обычный 2 10 2 3 5 2 2 4" xfId="5834"/>
    <cellStyle name="Обычный 2 10 2 3 5 2 2 5" xfId="5835"/>
    <cellStyle name="Обычный 2 10 2 3 5 2 3" xfId="5836"/>
    <cellStyle name="Обычный 2 10 2 3 5 2 3 2" xfId="5837"/>
    <cellStyle name="Обычный 2 10 2 3 5 2 3 3" xfId="5838"/>
    <cellStyle name="Обычный 2 10 2 3 5 2 3 4" xfId="5839"/>
    <cellStyle name="Обычный 2 10 2 3 5 2 4" xfId="5840"/>
    <cellStyle name="Обычный 2 10 2 3 5 2 5" xfId="5841"/>
    <cellStyle name="Обычный 2 10 2 3 5 2 6" xfId="5842"/>
    <cellStyle name="Обычный 2 10 2 3 5 2 7" xfId="5843"/>
    <cellStyle name="Обычный 2 10 2 3 5 3" xfId="5844"/>
    <cellStyle name="Обычный 2 10 2 3 5 3 2" xfId="5845"/>
    <cellStyle name="Обычный 2 10 2 3 5 3 2 2" xfId="5846"/>
    <cellStyle name="Обычный 2 10 2 3 5 3 3" xfId="5847"/>
    <cellStyle name="Обычный 2 10 2 3 5 3 4" xfId="5848"/>
    <cellStyle name="Обычный 2 10 2 3 5 3 5" xfId="5849"/>
    <cellStyle name="Обычный 2 10 2 3 5 4" xfId="5850"/>
    <cellStyle name="Обычный 2 10 2 3 5 4 2" xfId="5851"/>
    <cellStyle name="Обычный 2 10 2 3 5 4 3" xfId="5852"/>
    <cellStyle name="Обычный 2 10 2 3 5 4 4" xfId="5853"/>
    <cellStyle name="Обычный 2 10 2 3 5 5" xfId="5854"/>
    <cellStyle name="Обычный 2 10 2 3 5 6" xfId="5855"/>
    <cellStyle name="Обычный 2 10 2 3 5 7" xfId="5856"/>
    <cellStyle name="Обычный 2 10 2 3 5 8" xfId="5857"/>
    <cellStyle name="Обычный 2 10 2 3 6" xfId="5858"/>
    <cellStyle name="Обычный 2 10 2 3 6 2" xfId="5859"/>
    <cellStyle name="Обычный 2 10 2 3 6 2 2" xfId="5860"/>
    <cellStyle name="Обычный 2 10 2 3 6 2 2 2" xfId="5861"/>
    <cellStyle name="Обычный 2 10 2 3 6 2 2 2 2" xfId="5862"/>
    <cellStyle name="Обычный 2 10 2 3 6 2 2 3" xfId="5863"/>
    <cellStyle name="Обычный 2 10 2 3 6 2 2 4" xfId="5864"/>
    <cellStyle name="Обычный 2 10 2 3 6 2 2 5" xfId="5865"/>
    <cellStyle name="Обычный 2 10 2 3 6 2 3" xfId="5866"/>
    <cellStyle name="Обычный 2 10 2 3 6 2 3 2" xfId="5867"/>
    <cellStyle name="Обычный 2 10 2 3 6 2 3 3" xfId="5868"/>
    <cellStyle name="Обычный 2 10 2 3 6 2 3 4" xfId="5869"/>
    <cellStyle name="Обычный 2 10 2 3 6 2 4" xfId="5870"/>
    <cellStyle name="Обычный 2 10 2 3 6 2 5" xfId="5871"/>
    <cellStyle name="Обычный 2 10 2 3 6 2 6" xfId="5872"/>
    <cellStyle name="Обычный 2 10 2 3 6 2 7" xfId="5873"/>
    <cellStyle name="Обычный 2 10 2 3 6 3" xfId="5874"/>
    <cellStyle name="Обычный 2 10 2 3 6 3 2" xfId="5875"/>
    <cellStyle name="Обычный 2 10 2 3 6 3 2 2" xfId="5876"/>
    <cellStyle name="Обычный 2 10 2 3 6 3 3" xfId="5877"/>
    <cellStyle name="Обычный 2 10 2 3 6 3 4" xfId="5878"/>
    <cellStyle name="Обычный 2 10 2 3 6 3 5" xfId="5879"/>
    <cellStyle name="Обычный 2 10 2 3 6 4" xfId="5880"/>
    <cellStyle name="Обычный 2 10 2 3 6 4 2" xfId="5881"/>
    <cellStyle name="Обычный 2 10 2 3 6 4 3" xfId="5882"/>
    <cellStyle name="Обычный 2 10 2 3 6 4 4" xfId="5883"/>
    <cellStyle name="Обычный 2 10 2 3 6 5" xfId="5884"/>
    <cellStyle name="Обычный 2 10 2 3 6 6" xfId="5885"/>
    <cellStyle name="Обычный 2 10 2 3 6 7" xfId="5886"/>
    <cellStyle name="Обычный 2 10 2 3 6 8" xfId="5887"/>
    <cellStyle name="Обычный 2 10 2 3 7" xfId="5888"/>
    <cellStyle name="Обычный 2 10 2 3 7 2" xfId="5889"/>
    <cellStyle name="Обычный 2 10 2 3 7 2 2" xfId="5890"/>
    <cellStyle name="Обычный 2 10 2 3 7 2 2 2" xfId="5891"/>
    <cellStyle name="Обычный 2 10 2 3 7 2 2 2 2" xfId="5892"/>
    <cellStyle name="Обычный 2 10 2 3 7 2 2 3" xfId="5893"/>
    <cellStyle name="Обычный 2 10 2 3 7 2 2 4" xfId="5894"/>
    <cellStyle name="Обычный 2 10 2 3 7 2 2 5" xfId="5895"/>
    <cellStyle name="Обычный 2 10 2 3 7 2 3" xfId="5896"/>
    <cellStyle name="Обычный 2 10 2 3 7 2 3 2" xfId="5897"/>
    <cellStyle name="Обычный 2 10 2 3 7 2 3 3" xfId="5898"/>
    <cellStyle name="Обычный 2 10 2 3 7 2 3 4" xfId="5899"/>
    <cellStyle name="Обычный 2 10 2 3 7 2 4" xfId="5900"/>
    <cellStyle name="Обычный 2 10 2 3 7 2 5" xfId="5901"/>
    <cellStyle name="Обычный 2 10 2 3 7 2 6" xfId="5902"/>
    <cellStyle name="Обычный 2 10 2 3 7 2 7" xfId="5903"/>
    <cellStyle name="Обычный 2 10 2 3 7 3" xfId="5904"/>
    <cellStyle name="Обычный 2 10 2 3 7 3 2" xfId="5905"/>
    <cellStyle name="Обычный 2 10 2 3 7 3 2 2" xfId="5906"/>
    <cellStyle name="Обычный 2 10 2 3 7 3 3" xfId="5907"/>
    <cellStyle name="Обычный 2 10 2 3 7 3 4" xfId="5908"/>
    <cellStyle name="Обычный 2 10 2 3 7 3 5" xfId="5909"/>
    <cellStyle name="Обычный 2 10 2 3 7 4" xfId="5910"/>
    <cellStyle name="Обычный 2 10 2 3 7 4 2" xfId="5911"/>
    <cellStyle name="Обычный 2 10 2 3 7 4 3" xfId="5912"/>
    <cellStyle name="Обычный 2 10 2 3 7 4 4" xfId="5913"/>
    <cellStyle name="Обычный 2 10 2 3 7 5" xfId="5914"/>
    <cellStyle name="Обычный 2 10 2 3 7 6" xfId="5915"/>
    <cellStyle name="Обычный 2 10 2 3 7 7" xfId="5916"/>
    <cellStyle name="Обычный 2 10 2 3 7 8" xfId="5917"/>
    <cellStyle name="Обычный 2 10 2 3 8" xfId="5918"/>
    <cellStyle name="Обычный 2 10 2 3 8 2" xfId="5919"/>
    <cellStyle name="Обычный 2 10 2 3 8 2 2" xfId="5920"/>
    <cellStyle name="Обычный 2 10 2 3 8 2 2 2" xfId="5921"/>
    <cellStyle name="Обычный 2 10 2 3 8 2 3" xfId="5922"/>
    <cellStyle name="Обычный 2 10 2 3 8 2 4" xfId="5923"/>
    <cellStyle name="Обычный 2 10 2 3 8 2 5" xfId="5924"/>
    <cellStyle name="Обычный 2 10 2 3 8 3" xfId="5925"/>
    <cellStyle name="Обычный 2 10 2 3 8 3 2" xfId="5926"/>
    <cellStyle name="Обычный 2 10 2 3 8 3 3" xfId="5927"/>
    <cellStyle name="Обычный 2 10 2 3 8 3 4" xfId="5928"/>
    <cellStyle name="Обычный 2 10 2 3 8 4" xfId="5929"/>
    <cellStyle name="Обычный 2 10 2 3 8 5" xfId="5930"/>
    <cellStyle name="Обычный 2 10 2 3 8 6" xfId="5931"/>
    <cellStyle name="Обычный 2 10 2 3 8 7" xfId="5932"/>
    <cellStyle name="Обычный 2 10 2 3 9" xfId="5933"/>
    <cellStyle name="Обычный 2 10 2 3 9 2" xfId="5934"/>
    <cellStyle name="Обычный 2 10 2 3 9 2 2" xfId="5935"/>
    <cellStyle name="Обычный 2 10 2 3 9 2 2 2" xfId="5936"/>
    <cellStyle name="Обычный 2 10 2 3 9 2 3" xfId="5937"/>
    <cellStyle name="Обычный 2 10 2 3 9 2 4" xfId="5938"/>
    <cellStyle name="Обычный 2 10 2 3 9 2 5" xfId="5939"/>
    <cellStyle name="Обычный 2 10 2 3 9 3" xfId="5940"/>
    <cellStyle name="Обычный 2 10 2 3 9 3 2" xfId="5941"/>
    <cellStyle name="Обычный 2 10 2 3 9 3 3" xfId="5942"/>
    <cellStyle name="Обычный 2 10 2 3 9 3 4" xfId="5943"/>
    <cellStyle name="Обычный 2 10 2 3 9 4" xfId="5944"/>
    <cellStyle name="Обычный 2 10 2 3 9 5" xfId="5945"/>
    <cellStyle name="Обычный 2 10 2 3 9 6" xfId="5946"/>
    <cellStyle name="Обычный 2 10 2 3 9 7" xfId="5947"/>
    <cellStyle name="Обычный 2 10 2 4" xfId="5948"/>
    <cellStyle name="Обычный 2 10 2 4 10" xfId="5949"/>
    <cellStyle name="Обычный 2 10 2 4 10 2" xfId="5950"/>
    <cellStyle name="Обычный 2 10 2 4 10 2 2" xfId="5951"/>
    <cellStyle name="Обычный 2 10 2 4 10 3" xfId="5952"/>
    <cellStyle name="Обычный 2 10 2 4 10 4" xfId="5953"/>
    <cellStyle name="Обычный 2 10 2 4 10 5" xfId="5954"/>
    <cellStyle name="Обычный 2 10 2 4 11" xfId="5955"/>
    <cellStyle name="Обычный 2 10 2 4 11 2" xfId="5956"/>
    <cellStyle name="Обычный 2 10 2 4 11 3" xfId="5957"/>
    <cellStyle name="Обычный 2 10 2 4 11 4" xfId="5958"/>
    <cellStyle name="Обычный 2 10 2 4 12" xfId="5959"/>
    <cellStyle name="Обычный 2 10 2 4 13" xfId="5960"/>
    <cellStyle name="Обычный 2 10 2 4 14" xfId="5961"/>
    <cellStyle name="Обычный 2 10 2 4 15" xfId="5962"/>
    <cellStyle name="Обычный 2 10 2 4 2" xfId="5963"/>
    <cellStyle name="Обычный 2 10 2 4 2 2" xfId="5964"/>
    <cellStyle name="Обычный 2 10 2 4 2 2 2" xfId="5965"/>
    <cellStyle name="Обычный 2 10 2 4 2 2 2 2" xfId="5966"/>
    <cellStyle name="Обычный 2 10 2 4 2 2 2 2 2" xfId="5967"/>
    <cellStyle name="Обычный 2 10 2 4 2 2 2 3" xfId="5968"/>
    <cellStyle name="Обычный 2 10 2 4 2 2 2 4" xfId="5969"/>
    <cellStyle name="Обычный 2 10 2 4 2 2 2 5" xfId="5970"/>
    <cellStyle name="Обычный 2 10 2 4 2 2 3" xfId="5971"/>
    <cellStyle name="Обычный 2 10 2 4 2 2 3 2" xfId="5972"/>
    <cellStyle name="Обычный 2 10 2 4 2 2 3 3" xfId="5973"/>
    <cellStyle name="Обычный 2 10 2 4 2 2 3 4" xfId="5974"/>
    <cellStyle name="Обычный 2 10 2 4 2 2 4" xfId="5975"/>
    <cellStyle name="Обычный 2 10 2 4 2 2 5" xfId="5976"/>
    <cellStyle name="Обычный 2 10 2 4 2 2 6" xfId="5977"/>
    <cellStyle name="Обычный 2 10 2 4 2 2 7" xfId="5978"/>
    <cellStyle name="Обычный 2 10 2 4 2 3" xfId="5979"/>
    <cellStyle name="Обычный 2 10 2 4 2 3 2" xfId="5980"/>
    <cellStyle name="Обычный 2 10 2 4 2 3 2 2" xfId="5981"/>
    <cellStyle name="Обычный 2 10 2 4 2 3 3" xfId="5982"/>
    <cellStyle name="Обычный 2 10 2 4 2 3 4" xfId="5983"/>
    <cellStyle name="Обычный 2 10 2 4 2 3 5" xfId="5984"/>
    <cellStyle name="Обычный 2 10 2 4 2 4" xfId="5985"/>
    <cellStyle name="Обычный 2 10 2 4 2 4 2" xfId="5986"/>
    <cellStyle name="Обычный 2 10 2 4 2 4 2 2" xfId="5987"/>
    <cellStyle name="Обычный 2 10 2 4 2 4 3" xfId="5988"/>
    <cellStyle name="Обычный 2 10 2 4 2 4 4" xfId="5989"/>
    <cellStyle name="Обычный 2 10 2 4 2 4 5" xfId="5990"/>
    <cellStyle name="Обычный 2 10 2 4 2 5" xfId="5991"/>
    <cellStyle name="Обычный 2 10 2 4 2 5 2" xfId="5992"/>
    <cellStyle name="Обычный 2 10 2 4 2 5 3" xfId="5993"/>
    <cellStyle name="Обычный 2 10 2 4 2 5 4" xfId="5994"/>
    <cellStyle name="Обычный 2 10 2 4 2 6" xfId="5995"/>
    <cellStyle name="Обычный 2 10 2 4 2 7" xfId="5996"/>
    <cellStyle name="Обычный 2 10 2 4 2 8" xfId="5997"/>
    <cellStyle name="Обычный 2 10 2 4 2 9" xfId="5998"/>
    <cellStyle name="Обычный 2 10 2 4 3" xfId="5999"/>
    <cellStyle name="Обычный 2 10 2 4 3 2" xfId="6000"/>
    <cellStyle name="Обычный 2 10 2 4 3 2 2" xfId="6001"/>
    <cellStyle name="Обычный 2 10 2 4 3 2 2 2" xfId="6002"/>
    <cellStyle name="Обычный 2 10 2 4 3 2 2 2 2" xfId="6003"/>
    <cellStyle name="Обычный 2 10 2 4 3 2 2 3" xfId="6004"/>
    <cellStyle name="Обычный 2 10 2 4 3 2 2 4" xfId="6005"/>
    <cellStyle name="Обычный 2 10 2 4 3 2 2 5" xfId="6006"/>
    <cellStyle name="Обычный 2 10 2 4 3 2 3" xfId="6007"/>
    <cellStyle name="Обычный 2 10 2 4 3 2 3 2" xfId="6008"/>
    <cellStyle name="Обычный 2 10 2 4 3 2 3 3" xfId="6009"/>
    <cellStyle name="Обычный 2 10 2 4 3 2 3 4" xfId="6010"/>
    <cellStyle name="Обычный 2 10 2 4 3 2 4" xfId="6011"/>
    <cellStyle name="Обычный 2 10 2 4 3 2 5" xfId="6012"/>
    <cellStyle name="Обычный 2 10 2 4 3 2 6" xfId="6013"/>
    <cellStyle name="Обычный 2 10 2 4 3 2 7" xfId="6014"/>
    <cellStyle name="Обычный 2 10 2 4 3 3" xfId="6015"/>
    <cellStyle name="Обычный 2 10 2 4 3 3 2" xfId="6016"/>
    <cellStyle name="Обычный 2 10 2 4 3 3 2 2" xfId="6017"/>
    <cellStyle name="Обычный 2 10 2 4 3 3 3" xfId="6018"/>
    <cellStyle name="Обычный 2 10 2 4 3 3 4" xfId="6019"/>
    <cellStyle name="Обычный 2 10 2 4 3 3 5" xfId="6020"/>
    <cellStyle name="Обычный 2 10 2 4 3 4" xfId="6021"/>
    <cellStyle name="Обычный 2 10 2 4 3 4 2" xfId="6022"/>
    <cellStyle name="Обычный 2 10 2 4 3 4 2 2" xfId="6023"/>
    <cellStyle name="Обычный 2 10 2 4 3 4 3" xfId="6024"/>
    <cellStyle name="Обычный 2 10 2 4 3 4 4" xfId="6025"/>
    <cellStyle name="Обычный 2 10 2 4 3 4 5" xfId="6026"/>
    <cellStyle name="Обычный 2 10 2 4 3 5" xfId="6027"/>
    <cellStyle name="Обычный 2 10 2 4 3 5 2" xfId="6028"/>
    <cellStyle name="Обычный 2 10 2 4 3 5 3" xfId="6029"/>
    <cellStyle name="Обычный 2 10 2 4 3 5 4" xfId="6030"/>
    <cellStyle name="Обычный 2 10 2 4 3 6" xfId="6031"/>
    <cellStyle name="Обычный 2 10 2 4 3 7" xfId="6032"/>
    <cellStyle name="Обычный 2 10 2 4 3 8" xfId="6033"/>
    <cellStyle name="Обычный 2 10 2 4 3 9" xfId="6034"/>
    <cellStyle name="Обычный 2 10 2 4 4" xfId="6035"/>
    <cellStyle name="Обычный 2 10 2 4 4 2" xfId="6036"/>
    <cellStyle name="Обычный 2 10 2 4 4 2 2" xfId="6037"/>
    <cellStyle name="Обычный 2 10 2 4 4 2 2 2" xfId="6038"/>
    <cellStyle name="Обычный 2 10 2 4 4 2 2 2 2" xfId="6039"/>
    <cellStyle name="Обычный 2 10 2 4 4 2 2 3" xfId="6040"/>
    <cellStyle name="Обычный 2 10 2 4 4 2 2 4" xfId="6041"/>
    <cellStyle name="Обычный 2 10 2 4 4 2 2 5" xfId="6042"/>
    <cellStyle name="Обычный 2 10 2 4 4 2 3" xfId="6043"/>
    <cellStyle name="Обычный 2 10 2 4 4 2 3 2" xfId="6044"/>
    <cellStyle name="Обычный 2 10 2 4 4 2 3 3" xfId="6045"/>
    <cellStyle name="Обычный 2 10 2 4 4 2 3 4" xfId="6046"/>
    <cellStyle name="Обычный 2 10 2 4 4 2 4" xfId="6047"/>
    <cellStyle name="Обычный 2 10 2 4 4 2 5" xfId="6048"/>
    <cellStyle name="Обычный 2 10 2 4 4 2 6" xfId="6049"/>
    <cellStyle name="Обычный 2 10 2 4 4 2 7" xfId="6050"/>
    <cellStyle name="Обычный 2 10 2 4 4 3" xfId="6051"/>
    <cellStyle name="Обычный 2 10 2 4 4 3 2" xfId="6052"/>
    <cellStyle name="Обычный 2 10 2 4 4 3 2 2" xfId="6053"/>
    <cellStyle name="Обычный 2 10 2 4 4 3 3" xfId="6054"/>
    <cellStyle name="Обычный 2 10 2 4 4 3 4" xfId="6055"/>
    <cellStyle name="Обычный 2 10 2 4 4 3 5" xfId="6056"/>
    <cellStyle name="Обычный 2 10 2 4 4 4" xfId="6057"/>
    <cellStyle name="Обычный 2 10 2 4 4 4 2" xfId="6058"/>
    <cellStyle name="Обычный 2 10 2 4 4 4 3" xfId="6059"/>
    <cellStyle name="Обычный 2 10 2 4 4 4 4" xfId="6060"/>
    <cellStyle name="Обычный 2 10 2 4 4 5" xfId="6061"/>
    <cellStyle name="Обычный 2 10 2 4 4 6" xfId="6062"/>
    <cellStyle name="Обычный 2 10 2 4 4 7" xfId="6063"/>
    <cellStyle name="Обычный 2 10 2 4 4 8" xfId="6064"/>
    <cellStyle name="Обычный 2 10 2 4 5" xfId="6065"/>
    <cellStyle name="Обычный 2 10 2 4 5 2" xfId="6066"/>
    <cellStyle name="Обычный 2 10 2 4 5 2 2" xfId="6067"/>
    <cellStyle name="Обычный 2 10 2 4 5 2 2 2" xfId="6068"/>
    <cellStyle name="Обычный 2 10 2 4 5 2 2 2 2" xfId="6069"/>
    <cellStyle name="Обычный 2 10 2 4 5 2 2 3" xfId="6070"/>
    <cellStyle name="Обычный 2 10 2 4 5 2 2 4" xfId="6071"/>
    <cellStyle name="Обычный 2 10 2 4 5 2 2 5" xfId="6072"/>
    <cellStyle name="Обычный 2 10 2 4 5 2 3" xfId="6073"/>
    <cellStyle name="Обычный 2 10 2 4 5 2 3 2" xfId="6074"/>
    <cellStyle name="Обычный 2 10 2 4 5 2 3 3" xfId="6075"/>
    <cellStyle name="Обычный 2 10 2 4 5 2 3 4" xfId="6076"/>
    <cellStyle name="Обычный 2 10 2 4 5 2 4" xfId="6077"/>
    <cellStyle name="Обычный 2 10 2 4 5 2 5" xfId="6078"/>
    <cellStyle name="Обычный 2 10 2 4 5 2 6" xfId="6079"/>
    <cellStyle name="Обычный 2 10 2 4 5 2 7" xfId="6080"/>
    <cellStyle name="Обычный 2 10 2 4 5 3" xfId="6081"/>
    <cellStyle name="Обычный 2 10 2 4 5 3 2" xfId="6082"/>
    <cellStyle name="Обычный 2 10 2 4 5 3 2 2" xfId="6083"/>
    <cellStyle name="Обычный 2 10 2 4 5 3 3" xfId="6084"/>
    <cellStyle name="Обычный 2 10 2 4 5 3 4" xfId="6085"/>
    <cellStyle name="Обычный 2 10 2 4 5 3 5" xfId="6086"/>
    <cellStyle name="Обычный 2 10 2 4 5 4" xfId="6087"/>
    <cellStyle name="Обычный 2 10 2 4 5 4 2" xfId="6088"/>
    <cellStyle name="Обычный 2 10 2 4 5 4 3" xfId="6089"/>
    <cellStyle name="Обычный 2 10 2 4 5 4 4" xfId="6090"/>
    <cellStyle name="Обычный 2 10 2 4 5 5" xfId="6091"/>
    <cellStyle name="Обычный 2 10 2 4 5 6" xfId="6092"/>
    <cellStyle name="Обычный 2 10 2 4 5 7" xfId="6093"/>
    <cellStyle name="Обычный 2 10 2 4 5 8" xfId="6094"/>
    <cellStyle name="Обычный 2 10 2 4 6" xfId="6095"/>
    <cellStyle name="Обычный 2 10 2 4 6 2" xfId="6096"/>
    <cellStyle name="Обычный 2 10 2 4 6 2 2" xfId="6097"/>
    <cellStyle name="Обычный 2 10 2 4 6 2 2 2" xfId="6098"/>
    <cellStyle name="Обычный 2 10 2 4 6 2 2 2 2" xfId="6099"/>
    <cellStyle name="Обычный 2 10 2 4 6 2 2 3" xfId="6100"/>
    <cellStyle name="Обычный 2 10 2 4 6 2 2 4" xfId="6101"/>
    <cellStyle name="Обычный 2 10 2 4 6 2 2 5" xfId="6102"/>
    <cellStyle name="Обычный 2 10 2 4 6 2 3" xfId="6103"/>
    <cellStyle name="Обычный 2 10 2 4 6 2 3 2" xfId="6104"/>
    <cellStyle name="Обычный 2 10 2 4 6 2 3 3" xfId="6105"/>
    <cellStyle name="Обычный 2 10 2 4 6 2 3 4" xfId="6106"/>
    <cellStyle name="Обычный 2 10 2 4 6 2 4" xfId="6107"/>
    <cellStyle name="Обычный 2 10 2 4 6 2 5" xfId="6108"/>
    <cellStyle name="Обычный 2 10 2 4 6 2 6" xfId="6109"/>
    <cellStyle name="Обычный 2 10 2 4 6 2 7" xfId="6110"/>
    <cellStyle name="Обычный 2 10 2 4 6 3" xfId="6111"/>
    <cellStyle name="Обычный 2 10 2 4 6 3 2" xfId="6112"/>
    <cellStyle name="Обычный 2 10 2 4 6 3 2 2" xfId="6113"/>
    <cellStyle name="Обычный 2 10 2 4 6 3 3" xfId="6114"/>
    <cellStyle name="Обычный 2 10 2 4 6 3 4" xfId="6115"/>
    <cellStyle name="Обычный 2 10 2 4 6 3 5" xfId="6116"/>
    <cellStyle name="Обычный 2 10 2 4 6 4" xfId="6117"/>
    <cellStyle name="Обычный 2 10 2 4 6 4 2" xfId="6118"/>
    <cellStyle name="Обычный 2 10 2 4 6 4 3" xfId="6119"/>
    <cellStyle name="Обычный 2 10 2 4 6 4 4" xfId="6120"/>
    <cellStyle name="Обычный 2 10 2 4 6 5" xfId="6121"/>
    <cellStyle name="Обычный 2 10 2 4 6 6" xfId="6122"/>
    <cellStyle name="Обычный 2 10 2 4 6 7" xfId="6123"/>
    <cellStyle name="Обычный 2 10 2 4 6 8" xfId="6124"/>
    <cellStyle name="Обычный 2 10 2 4 7" xfId="6125"/>
    <cellStyle name="Обычный 2 10 2 4 7 2" xfId="6126"/>
    <cellStyle name="Обычный 2 10 2 4 7 2 2" xfId="6127"/>
    <cellStyle name="Обычный 2 10 2 4 7 2 2 2" xfId="6128"/>
    <cellStyle name="Обычный 2 10 2 4 7 2 2 2 2" xfId="6129"/>
    <cellStyle name="Обычный 2 10 2 4 7 2 2 3" xfId="6130"/>
    <cellStyle name="Обычный 2 10 2 4 7 2 2 4" xfId="6131"/>
    <cellStyle name="Обычный 2 10 2 4 7 2 2 5" xfId="6132"/>
    <cellStyle name="Обычный 2 10 2 4 7 2 3" xfId="6133"/>
    <cellStyle name="Обычный 2 10 2 4 7 2 3 2" xfId="6134"/>
    <cellStyle name="Обычный 2 10 2 4 7 2 3 3" xfId="6135"/>
    <cellStyle name="Обычный 2 10 2 4 7 2 3 4" xfId="6136"/>
    <cellStyle name="Обычный 2 10 2 4 7 2 4" xfId="6137"/>
    <cellStyle name="Обычный 2 10 2 4 7 2 5" xfId="6138"/>
    <cellStyle name="Обычный 2 10 2 4 7 2 6" xfId="6139"/>
    <cellStyle name="Обычный 2 10 2 4 7 2 7" xfId="6140"/>
    <cellStyle name="Обычный 2 10 2 4 7 3" xfId="6141"/>
    <cellStyle name="Обычный 2 10 2 4 7 3 2" xfId="6142"/>
    <cellStyle name="Обычный 2 10 2 4 7 3 2 2" xfId="6143"/>
    <cellStyle name="Обычный 2 10 2 4 7 3 3" xfId="6144"/>
    <cellStyle name="Обычный 2 10 2 4 7 3 4" xfId="6145"/>
    <cellStyle name="Обычный 2 10 2 4 7 3 5" xfId="6146"/>
    <cellStyle name="Обычный 2 10 2 4 7 4" xfId="6147"/>
    <cellStyle name="Обычный 2 10 2 4 7 4 2" xfId="6148"/>
    <cellStyle name="Обычный 2 10 2 4 7 4 3" xfId="6149"/>
    <cellStyle name="Обычный 2 10 2 4 7 4 4" xfId="6150"/>
    <cellStyle name="Обычный 2 10 2 4 7 5" xfId="6151"/>
    <cellStyle name="Обычный 2 10 2 4 7 6" xfId="6152"/>
    <cellStyle name="Обычный 2 10 2 4 7 7" xfId="6153"/>
    <cellStyle name="Обычный 2 10 2 4 7 8" xfId="6154"/>
    <cellStyle name="Обычный 2 10 2 4 8" xfId="6155"/>
    <cellStyle name="Обычный 2 10 2 4 8 2" xfId="6156"/>
    <cellStyle name="Обычный 2 10 2 4 8 2 2" xfId="6157"/>
    <cellStyle name="Обычный 2 10 2 4 8 2 2 2" xfId="6158"/>
    <cellStyle name="Обычный 2 10 2 4 8 2 3" xfId="6159"/>
    <cellStyle name="Обычный 2 10 2 4 8 2 4" xfId="6160"/>
    <cellStyle name="Обычный 2 10 2 4 8 2 5" xfId="6161"/>
    <cellStyle name="Обычный 2 10 2 4 8 3" xfId="6162"/>
    <cellStyle name="Обычный 2 10 2 4 8 3 2" xfId="6163"/>
    <cellStyle name="Обычный 2 10 2 4 8 3 3" xfId="6164"/>
    <cellStyle name="Обычный 2 10 2 4 8 3 4" xfId="6165"/>
    <cellStyle name="Обычный 2 10 2 4 8 4" xfId="6166"/>
    <cellStyle name="Обычный 2 10 2 4 8 5" xfId="6167"/>
    <cellStyle name="Обычный 2 10 2 4 8 6" xfId="6168"/>
    <cellStyle name="Обычный 2 10 2 4 8 7" xfId="6169"/>
    <cellStyle name="Обычный 2 10 2 4 9" xfId="6170"/>
    <cellStyle name="Обычный 2 10 2 4 9 2" xfId="6171"/>
    <cellStyle name="Обычный 2 10 2 4 9 2 2" xfId="6172"/>
    <cellStyle name="Обычный 2 10 2 4 9 2 2 2" xfId="6173"/>
    <cellStyle name="Обычный 2 10 2 4 9 2 3" xfId="6174"/>
    <cellStyle name="Обычный 2 10 2 4 9 2 4" xfId="6175"/>
    <cellStyle name="Обычный 2 10 2 4 9 2 5" xfId="6176"/>
    <cellStyle name="Обычный 2 10 2 4 9 3" xfId="6177"/>
    <cellStyle name="Обычный 2 10 2 4 9 3 2" xfId="6178"/>
    <cellStyle name="Обычный 2 10 2 4 9 3 3" xfId="6179"/>
    <cellStyle name="Обычный 2 10 2 4 9 3 4" xfId="6180"/>
    <cellStyle name="Обычный 2 10 2 4 9 4" xfId="6181"/>
    <cellStyle name="Обычный 2 10 2 4 9 5" xfId="6182"/>
    <cellStyle name="Обычный 2 10 2 4 9 6" xfId="6183"/>
    <cellStyle name="Обычный 2 10 2 4 9 7" xfId="6184"/>
    <cellStyle name="Обычный 2 10 2 5" xfId="6185"/>
    <cellStyle name="Обычный 2 10 2 5 2" xfId="6186"/>
    <cellStyle name="Обычный 2 10 2 5 2 2" xfId="6187"/>
    <cellStyle name="Обычный 2 10 2 5 2 2 2" xfId="6188"/>
    <cellStyle name="Обычный 2 10 2 5 2 2 2 2" xfId="6189"/>
    <cellStyle name="Обычный 2 10 2 5 2 2 3" xfId="6190"/>
    <cellStyle name="Обычный 2 10 2 5 2 2 4" xfId="6191"/>
    <cellStyle name="Обычный 2 10 2 5 2 2 5" xfId="6192"/>
    <cellStyle name="Обычный 2 10 2 5 2 3" xfId="6193"/>
    <cellStyle name="Обычный 2 10 2 5 2 3 2" xfId="6194"/>
    <cellStyle name="Обычный 2 10 2 5 2 3 3" xfId="6195"/>
    <cellStyle name="Обычный 2 10 2 5 2 3 4" xfId="6196"/>
    <cellStyle name="Обычный 2 10 2 5 2 4" xfId="6197"/>
    <cellStyle name="Обычный 2 10 2 5 2 5" xfId="6198"/>
    <cellStyle name="Обычный 2 10 2 5 2 6" xfId="6199"/>
    <cellStyle name="Обычный 2 10 2 5 2 7" xfId="6200"/>
    <cellStyle name="Обычный 2 10 2 5 3" xfId="6201"/>
    <cellStyle name="Обычный 2 10 2 5 3 2" xfId="6202"/>
    <cellStyle name="Обычный 2 10 2 5 3 2 2" xfId="6203"/>
    <cellStyle name="Обычный 2 10 2 5 3 3" xfId="6204"/>
    <cellStyle name="Обычный 2 10 2 5 3 4" xfId="6205"/>
    <cellStyle name="Обычный 2 10 2 5 3 5" xfId="6206"/>
    <cellStyle name="Обычный 2 10 2 5 4" xfId="6207"/>
    <cellStyle name="Обычный 2 10 2 5 4 2" xfId="6208"/>
    <cellStyle name="Обычный 2 10 2 5 4 2 2" xfId="6209"/>
    <cellStyle name="Обычный 2 10 2 5 4 3" xfId="6210"/>
    <cellStyle name="Обычный 2 10 2 5 4 4" xfId="6211"/>
    <cellStyle name="Обычный 2 10 2 5 4 5" xfId="6212"/>
    <cellStyle name="Обычный 2 10 2 5 5" xfId="6213"/>
    <cellStyle name="Обычный 2 10 2 5 5 2" xfId="6214"/>
    <cellStyle name="Обычный 2 10 2 5 5 3" xfId="6215"/>
    <cellStyle name="Обычный 2 10 2 5 5 4" xfId="6216"/>
    <cellStyle name="Обычный 2 10 2 5 6" xfId="6217"/>
    <cellStyle name="Обычный 2 10 2 5 7" xfId="6218"/>
    <cellStyle name="Обычный 2 10 2 5 8" xfId="6219"/>
    <cellStyle name="Обычный 2 10 2 5 9" xfId="6220"/>
    <cellStyle name="Обычный 2 10 2 6" xfId="6221"/>
    <cellStyle name="Обычный 2 10 2 6 2" xfId="6222"/>
    <cellStyle name="Обычный 2 10 2 6 2 2" xfId="6223"/>
    <cellStyle name="Обычный 2 10 2 6 2 2 2" xfId="6224"/>
    <cellStyle name="Обычный 2 10 2 6 2 2 2 2" xfId="6225"/>
    <cellStyle name="Обычный 2 10 2 6 2 2 3" xfId="6226"/>
    <cellStyle name="Обычный 2 10 2 6 2 2 4" xfId="6227"/>
    <cellStyle name="Обычный 2 10 2 6 2 2 5" xfId="6228"/>
    <cellStyle name="Обычный 2 10 2 6 2 3" xfId="6229"/>
    <cellStyle name="Обычный 2 10 2 6 2 3 2" xfId="6230"/>
    <cellStyle name="Обычный 2 10 2 6 2 3 3" xfId="6231"/>
    <cellStyle name="Обычный 2 10 2 6 2 3 4" xfId="6232"/>
    <cellStyle name="Обычный 2 10 2 6 2 4" xfId="6233"/>
    <cellStyle name="Обычный 2 10 2 6 2 5" xfId="6234"/>
    <cellStyle name="Обычный 2 10 2 6 2 6" xfId="6235"/>
    <cellStyle name="Обычный 2 10 2 6 2 7" xfId="6236"/>
    <cellStyle name="Обычный 2 10 2 6 3" xfId="6237"/>
    <cellStyle name="Обычный 2 10 2 6 3 2" xfId="6238"/>
    <cellStyle name="Обычный 2 10 2 6 3 2 2" xfId="6239"/>
    <cellStyle name="Обычный 2 10 2 6 3 3" xfId="6240"/>
    <cellStyle name="Обычный 2 10 2 6 3 4" xfId="6241"/>
    <cellStyle name="Обычный 2 10 2 6 3 5" xfId="6242"/>
    <cellStyle name="Обычный 2 10 2 6 4" xfId="6243"/>
    <cellStyle name="Обычный 2 10 2 6 4 2" xfId="6244"/>
    <cellStyle name="Обычный 2 10 2 6 4 2 2" xfId="6245"/>
    <cellStyle name="Обычный 2 10 2 6 4 3" xfId="6246"/>
    <cellStyle name="Обычный 2 10 2 6 4 4" xfId="6247"/>
    <cellStyle name="Обычный 2 10 2 6 4 5" xfId="6248"/>
    <cellStyle name="Обычный 2 10 2 6 5" xfId="6249"/>
    <cellStyle name="Обычный 2 10 2 6 5 2" xfId="6250"/>
    <cellStyle name="Обычный 2 10 2 6 5 3" xfId="6251"/>
    <cellStyle name="Обычный 2 10 2 6 5 4" xfId="6252"/>
    <cellStyle name="Обычный 2 10 2 6 6" xfId="6253"/>
    <cellStyle name="Обычный 2 10 2 6 7" xfId="6254"/>
    <cellStyle name="Обычный 2 10 2 6 8" xfId="6255"/>
    <cellStyle name="Обычный 2 10 2 6 9" xfId="6256"/>
    <cellStyle name="Обычный 2 10 2 7" xfId="6257"/>
    <cellStyle name="Обычный 2 10 2 7 2" xfId="6258"/>
    <cellStyle name="Обычный 2 10 2 7 2 2" xfId="6259"/>
    <cellStyle name="Обычный 2 10 2 7 2 2 2" xfId="6260"/>
    <cellStyle name="Обычный 2 10 2 7 2 2 2 2" xfId="6261"/>
    <cellStyle name="Обычный 2 10 2 7 2 2 3" xfId="6262"/>
    <cellStyle name="Обычный 2 10 2 7 2 2 4" xfId="6263"/>
    <cellStyle name="Обычный 2 10 2 7 2 2 5" xfId="6264"/>
    <cellStyle name="Обычный 2 10 2 7 2 3" xfId="6265"/>
    <cellStyle name="Обычный 2 10 2 7 2 3 2" xfId="6266"/>
    <cellStyle name="Обычный 2 10 2 7 2 3 3" xfId="6267"/>
    <cellStyle name="Обычный 2 10 2 7 2 3 4" xfId="6268"/>
    <cellStyle name="Обычный 2 10 2 7 2 4" xfId="6269"/>
    <cellStyle name="Обычный 2 10 2 7 2 5" xfId="6270"/>
    <cellStyle name="Обычный 2 10 2 7 2 6" xfId="6271"/>
    <cellStyle name="Обычный 2 10 2 7 2 7" xfId="6272"/>
    <cellStyle name="Обычный 2 10 2 7 3" xfId="6273"/>
    <cellStyle name="Обычный 2 10 2 7 3 2" xfId="6274"/>
    <cellStyle name="Обычный 2 10 2 7 3 2 2" xfId="6275"/>
    <cellStyle name="Обычный 2 10 2 7 3 3" xfId="6276"/>
    <cellStyle name="Обычный 2 10 2 7 3 4" xfId="6277"/>
    <cellStyle name="Обычный 2 10 2 7 3 5" xfId="6278"/>
    <cellStyle name="Обычный 2 10 2 7 4" xfId="6279"/>
    <cellStyle name="Обычный 2 10 2 7 4 2" xfId="6280"/>
    <cellStyle name="Обычный 2 10 2 7 4 2 2" xfId="6281"/>
    <cellStyle name="Обычный 2 10 2 7 4 3" xfId="6282"/>
    <cellStyle name="Обычный 2 10 2 7 4 4" xfId="6283"/>
    <cellStyle name="Обычный 2 10 2 7 4 5" xfId="6284"/>
    <cellStyle name="Обычный 2 10 2 7 5" xfId="6285"/>
    <cellStyle name="Обычный 2 10 2 7 5 2" xfId="6286"/>
    <cellStyle name="Обычный 2 10 2 7 5 3" xfId="6287"/>
    <cellStyle name="Обычный 2 10 2 7 5 4" xfId="6288"/>
    <cellStyle name="Обычный 2 10 2 7 6" xfId="6289"/>
    <cellStyle name="Обычный 2 10 2 7 7" xfId="6290"/>
    <cellStyle name="Обычный 2 10 2 7 8" xfId="6291"/>
    <cellStyle name="Обычный 2 10 2 7 9" xfId="6292"/>
    <cellStyle name="Обычный 2 10 2 8" xfId="6293"/>
    <cellStyle name="Обычный 2 10 2 8 2" xfId="6294"/>
    <cellStyle name="Обычный 2 10 2 8 2 2" xfId="6295"/>
    <cellStyle name="Обычный 2 10 2 8 2 2 2" xfId="6296"/>
    <cellStyle name="Обычный 2 10 2 8 2 2 2 2" xfId="6297"/>
    <cellStyle name="Обычный 2 10 2 8 2 2 3" xfId="6298"/>
    <cellStyle name="Обычный 2 10 2 8 2 2 4" xfId="6299"/>
    <cellStyle name="Обычный 2 10 2 8 2 2 5" xfId="6300"/>
    <cellStyle name="Обычный 2 10 2 8 2 3" xfId="6301"/>
    <cellStyle name="Обычный 2 10 2 8 2 3 2" xfId="6302"/>
    <cellStyle name="Обычный 2 10 2 8 2 3 3" xfId="6303"/>
    <cellStyle name="Обычный 2 10 2 8 2 3 4" xfId="6304"/>
    <cellStyle name="Обычный 2 10 2 8 2 4" xfId="6305"/>
    <cellStyle name="Обычный 2 10 2 8 2 5" xfId="6306"/>
    <cellStyle name="Обычный 2 10 2 8 2 6" xfId="6307"/>
    <cellStyle name="Обычный 2 10 2 8 2 7" xfId="6308"/>
    <cellStyle name="Обычный 2 10 2 8 3" xfId="6309"/>
    <cellStyle name="Обычный 2 10 2 8 3 2" xfId="6310"/>
    <cellStyle name="Обычный 2 10 2 8 3 2 2" xfId="6311"/>
    <cellStyle name="Обычный 2 10 2 8 3 3" xfId="6312"/>
    <cellStyle name="Обычный 2 10 2 8 3 4" xfId="6313"/>
    <cellStyle name="Обычный 2 10 2 8 3 5" xfId="6314"/>
    <cellStyle name="Обычный 2 10 2 8 4" xfId="6315"/>
    <cellStyle name="Обычный 2 10 2 8 4 2" xfId="6316"/>
    <cellStyle name="Обычный 2 10 2 8 4 3" xfId="6317"/>
    <cellStyle name="Обычный 2 10 2 8 4 4" xfId="6318"/>
    <cellStyle name="Обычный 2 10 2 8 5" xfId="6319"/>
    <cellStyle name="Обычный 2 10 2 8 6" xfId="6320"/>
    <cellStyle name="Обычный 2 10 2 8 7" xfId="6321"/>
    <cellStyle name="Обычный 2 10 2 8 8" xfId="6322"/>
    <cellStyle name="Обычный 2 10 2 9" xfId="6323"/>
    <cellStyle name="Обычный 2 10 2 9 2" xfId="6324"/>
    <cellStyle name="Обычный 2 10 2 9 2 2" xfId="6325"/>
    <cellStyle name="Обычный 2 10 2 9 2 2 2" xfId="6326"/>
    <cellStyle name="Обычный 2 10 2 9 2 2 2 2" xfId="6327"/>
    <cellStyle name="Обычный 2 10 2 9 2 2 3" xfId="6328"/>
    <cellStyle name="Обычный 2 10 2 9 2 2 4" xfId="6329"/>
    <cellStyle name="Обычный 2 10 2 9 2 2 5" xfId="6330"/>
    <cellStyle name="Обычный 2 10 2 9 2 3" xfId="6331"/>
    <cellStyle name="Обычный 2 10 2 9 2 3 2" xfId="6332"/>
    <cellStyle name="Обычный 2 10 2 9 2 3 3" xfId="6333"/>
    <cellStyle name="Обычный 2 10 2 9 2 3 4" xfId="6334"/>
    <cellStyle name="Обычный 2 10 2 9 2 4" xfId="6335"/>
    <cellStyle name="Обычный 2 10 2 9 2 5" xfId="6336"/>
    <cellStyle name="Обычный 2 10 2 9 2 6" xfId="6337"/>
    <cellStyle name="Обычный 2 10 2 9 2 7" xfId="6338"/>
    <cellStyle name="Обычный 2 10 2 9 3" xfId="6339"/>
    <cellStyle name="Обычный 2 10 2 9 3 2" xfId="6340"/>
    <cellStyle name="Обычный 2 10 2 9 3 2 2" xfId="6341"/>
    <cellStyle name="Обычный 2 10 2 9 3 3" xfId="6342"/>
    <cellStyle name="Обычный 2 10 2 9 3 4" xfId="6343"/>
    <cellStyle name="Обычный 2 10 2 9 3 5" xfId="6344"/>
    <cellStyle name="Обычный 2 10 2 9 4" xfId="6345"/>
    <cellStyle name="Обычный 2 10 2 9 4 2" xfId="6346"/>
    <cellStyle name="Обычный 2 10 2 9 4 3" xfId="6347"/>
    <cellStyle name="Обычный 2 10 2 9 4 4" xfId="6348"/>
    <cellStyle name="Обычный 2 10 2 9 5" xfId="6349"/>
    <cellStyle name="Обычный 2 10 2 9 6" xfId="6350"/>
    <cellStyle name="Обычный 2 10 2 9 7" xfId="6351"/>
    <cellStyle name="Обычный 2 10 2 9 8" xfId="6352"/>
    <cellStyle name="Обычный 2 10 3" xfId="6353"/>
    <cellStyle name="Обычный 2 10 3 10" xfId="6354"/>
    <cellStyle name="Обычный 2 10 3 10 2" xfId="6355"/>
    <cellStyle name="Обычный 2 10 3 10 2 2" xfId="6356"/>
    <cellStyle name="Обычный 2 10 3 10 2 2 2" xfId="6357"/>
    <cellStyle name="Обычный 2 10 3 10 2 2 2 2" xfId="6358"/>
    <cellStyle name="Обычный 2 10 3 10 2 2 3" xfId="6359"/>
    <cellStyle name="Обычный 2 10 3 10 2 2 4" xfId="6360"/>
    <cellStyle name="Обычный 2 10 3 10 2 2 5" xfId="6361"/>
    <cellStyle name="Обычный 2 10 3 10 2 3" xfId="6362"/>
    <cellStyle name="Обычный 2 10 3 10 2 3 2" xfId="6363"/>
    <cellStyle name="Обычный 2 10 3 10 2 3 3" xfId="6364"/>
    <cellStyle name="Обычный 2 10 3 10 2 3 4" xfId="6365"/>
    <cellStyle name="Обычный 2 10 3 10 2 4" xfId="6366"/>
    <cellStyle name="Обычный 2 10 3 10 2 5" xfId="6367"/>
    <cellStyle name="Обычный 2 10 3 10 2 6" xfId="6368"/>
    <cellStyle name="Обычный 2 10 3 10 2 7" xfId="6369"/>
    <cellStyle name="Обычный 2 10 3 10 3" xfId="6370"/>
    <cellStyle name="Обычный 2 10 3 10 3 2" xfId="6371"/>
    <cellStyle name="Обычный 2 10 3 10 3 2 2" xfId="6372"/>
    <cellStyle name="Обычный 2 10 3 10 3 3" xfId="6373"/>
    <cellStyle name="Обычный 2 10 3 10 3 4" xfId="6374"/>
    <cellStyle name="Обычный 2 10 3 10 3 5" xfId="6375"/>
    <cellStyle name="Обычный 2 10 3 10 4" xfId="6376"/>
    <cellStyle name="Обычный 2 10 3 10 4 2" xfId="6377"/>
    <cellStyle name="Обычный 2 10 3 10 4 3" xfId="6378"/>
    <cellStyle name="Обычный 2 10 3 10 4 4" xfId="6379"/>
    <cellStyle name="Обычный 2 10 3 10 5" xfId="6380"/>
    <cellStyle name="Обычный 2 10 3 10 6" xfId="6381"/>
    <cellStyle name="Обычный 2 10 3 10 7" xfId="6382"/>
    <cellStyle name="Обычный 2 10 3 10 8" xfId="6383"/>
    <cellStyle name="Обычный 2 10 3 11" xfId="6384"/>
    <cellStyle name="Обычный 2 10 3 11 2" xfId="6385"/>
    <cellStyle name="Обычный 2 10 3 11 2 2" xfId="6386"/>
    <cellStyle name="Обычный 2 10 3 11 2 2 2" xfId="6387"/>
    <cellStyle name="Обычный 2 10 3 11 2 3" xfId="6388"/>
    <cellStyle name="Обычный 2 10 3 11 2 4" xfId="6389"/>
    <cellStyle name="Обычный 2 10 3 11 2 5" xfId="6390"/>
    <cellStyle name="Обычный 2 10 3 11 3" xfId="6391"/>
    <cellStyle name="Обычный 2 10 3 11 3 2" xfId="6392"/>
    <cellStyle name="Обычный 2 10 3 11 3 3" xfId="6393"/>
    <cellStyle name="Обычный 2 10 3 11 3 4" xfId="6394"/>
    <cellStyle name="Обычный 2 10 3 11 4" xfId="6395"/>
    <cellStyle name="Обычный 2 10 3 11 5" xfId="6396"/>
    <cellStyle name="Обычный 2 10 3 11 6" xfId="6397"/>
    <cellStyle name="Обычный 2 10 3 11 7" xfId="6398"/>
    <cellStyle name="Обычный 2 10 3 12" xfId="6399"/>
    <cellStyle name="Обычный 2 10 3 12 2" xfId="6400"/>
    <cellStyle name="Обычный 2 10 3 12 2 2" xfId="6401"/>
    <cellStyle name="Обычный 2 10 3 12 2 2 2" xfId="6402"/>
    <cellStyle name="Обычный 2 10 3 12 2 3" xfId="6403"/>
    <cellStyle name="Обычный 2 10 3 12 2 4" xfId="6404"/>
    <cellStyle name="Обычный 2 10 3 12 2 5" xfId="6405"/>
    <cellStyle name="Обычный 2 10 3 12 3" xfId="6406"/>
    <cellStyle name="Обычный 2 10 3 12 3 2" xfId="6407"/>
    <cellStyle name="Обычный 2 10 3 12 3 3" xfId="6408"/>
    <cellStyle name="Обычный 2 10 3 12 3 4" xfId="6409"/>
    <cellStyle name="Обычный 2 10 3 12 4" xfId="6410"/>
    <cellStyle name="Обычный 2 10 3 12 5" xfId="6411"/>
    <cellStyle name="Обычный 2 10 3 12 6" xfId="6412"/>
    <cellStyle name="Обычный 2 10 3 12 7" xfId="6413"/>
    <cellStyle name="Обычный 2 10 3 13" xfId="6414"/>
    <cellStyle name="Обычный 2 10 3 13 2" xfId="6415"/>
    <cellStyle name="Обычный 2 10 3 13 2 2" xfId="6416"/>
    <cellStyle name="Обычный 2 10 3 13 3" xfId="6417"/>
    <cellStyle name="Обычный 2 10 3 13 4" xfId="6418"/>
    <cellStyle name="Обычный 2 10 3 13 5" xfId="6419"/>
    <cellStyle name="Обычный 2 10 3 14" xfId="6420"/>
    <cellStyle name="Обычный 2 10 3 14 2" xfId="6421"/>
    <cellStyle name="Обычный 2 10 3 14 2 2" xfId="6422"/>
    <cellStyle name="Обычный 2 10 3 14 3" xfId="6423"/>
    <cellStyle name="Обычный 2 10 3 14 4" xfId="6424"/>
    <cellStyle name="Обычный 2 10 3 14 5" xfId="6425"/>
    <cellStyle name="Обычный 2 10 3 15" xfId="6426"/>
    <cellStyle name="Обычный 2 10 3 15 2" xfId="6427"/>
    <cellStyle name="Обычный 2 10 3 15 2 2" xfId="6428"/>
    <cellStyle name="Обычный 2 10 3 15 3" xfId="6429"/>
    <cellStyle name="Обычный 2 10 3 16" xfId="6430"/>
    <cellStyle name="Обычный 2 10 3 16 2" xfId="6431"/>
    <cellStyle name="Обычный 2 10 3 17" xfId="6432"/>
    <cellStyle name="Обычный 2 10 3 18" xfId="6433"/>
    <cellStyle name="Обычный 2 10 3 2" xfId="6434"/>
    <cellStyle name="Обычный 2 10 3 2 10" xfId="6435"/>
    <cellStyle name="Обычный 2 10 3 2 10 2" xfId="6436"/>
    <cellStyle name="Обычный 2 10 3 2 10 2 2" xfId="6437"/>
    <cellStyle name="Обычный 2 10 3 2 10 2 2 2" xfId="6438"/>
    <cellStyle name="Обычный 2 10 3 2 10 2 3" xfId="6439"/>
    <cellStyle name="Обычный 2 10 3 2 10 2 4" xfId="6440"/>
    <cellStyle name="Обычный 2 10 3 2 10 2 5" xfId="6441"/>
    <cellStyle name="Обычный 2 10 3 2 10 3" xfId="6442"/>
    <cellStyle name="Обычный 2 10 3 2 10 3 2" xfId="6443"/>
    <cellStyle name="Обычный 2 10 3 2 10 3 3" xfId="6444"/>
    <cellStyle name="Обычный 2 10 3 2 10 3 4" xfId="6445"/>
    <cellStyle name="Обычный 2 10 3 2 10 4" xfId="6446"/>
    <cellStyle name="Обычный 2 10 3 2 10 5" xfId="6447"/>
    <cellStyle name="Обычный 2 10 3 2 10 6" xfId="6448"/>
    <cellStyle name="Обычный 2 10 3 2 10 7" xfId="6449"/>
    <cellStyle name="Обычный 2 10 3 2 11" xfId="6450"/>
    <cellStyle name="Обычный 2 10 3 2 11 2" xfId="6451"/>
    <cellStyle name="Обычный 2 10 3 2 11 2 2" xfId="6452"/>
    <cellStyle name="Обычный 2 10 3 2 11 3" xfId="6453"/>
    <cellStyle name="Обычный 2 10 3 2 11 4" xfId="6454"/>
    <cellStyle name="Обычный 2 10 3 2 11 5" xfId="6455"/>
    <cellStyle name="Обычный 2 10 3 2 12" xfId="6456"/>
    <cellStyle name="Обычный 2 10 3 2 12 2" xfId="6457"/>
    <cellStyle name="Обычный 2 10 3 2 12 3" xfId="6458"/>
    <cellStyle name="Обычный 2 10 3 2 12 4" xfId="6459"/>
    <cellStyle name="Обычный 2 10 3 2 13" xfId="6460"/>
    <cellStyle name="Обычный 2 10 3 2 14" xfId="6461"/>
    <cellStyle name="Обычный 2 10 3 2 15" xfId="6462"/>
    <cellStyle name="Обычный 2 10 3 2 16" xfId="6463"/>
    <cellStyle name="Обычный 2 10 3 2 2" xfId="6464"/>
    <cellStyle name="Обычный 2 10 3 2 2 10" xfId="6465"/>
    <cellStyle name="Обычный 2 10 3 2 2 10 2" xfId="6466"/>
    <cellStyle name="Обычный 2 10 3 2 2 10 2 2" xfId="6467"/>
    <cellStyle name="Обычный 2 10 3 2 2 10 3" xfId="6468"/>
    <cellStyle name="Обычный 2 10 3 2 2 10 4" xfId="6469"/>
    <cellStyle name="Обычный 2 10 3 2 2 10 5" xfId="6470"/>
    <cellStyle name="Обычный 2 10 3 2 2 11" xfId="6471"/>
    <cellStyle name="Обычный 2 10 3 2 2 11 2" xfId="6472"/>
    <cellStyle name="Обычный 2 10 3 2 2 11 3" xfId="6473"/>
    <cellStyle name="Обычный 2 10 3 2 2 11 4" xfId="6474"/>
    <cellStyle name="Обычный 2 10 3 2 2 12" xfId="6475"/>
    <cellStyle name="Обычный 2 10 3 2 2 13" xfId="6476"/>
    <cellStyle name="Обычный 2 10 3 2 2 14" xfId="6477"/>
    <cellStyle name="Обычный 2 10 3 2 2 15" xfId="6478"/>
    <cellStyle name="Обычный 2 10 3 2 2 2" xfId="6479"/>
    <cellStyle name="Обычный 2 10 3 2 2 2 2" xfId="6480"/>
    <cellStyle name="Обычный 2 10 3 2 2 2 2 2" xfId="6481"/>
    <cellStyle name="Обычный 2 10 3 2 2 2 2 2 2" xfId="6482"/>
    <cellStyle name="Обычный 2 10 3 2 2 2 2 2 2 2" xfId="6483"/>
    <cellStyle name="Обычный 2 10 3 2 2 2 2 2 3" xfId="6484"/>
    <cellStyle name="Обычный 2 10 3 2 2 2 2 2 4" xfId="6485"/>
    <cellStyle name="Обычный 2 10 3 2 2 2 2 2 5" xfId="6486"/>
    <cellStyle name="Обычный 2 10 3 2 2 2 2 3" xfId="6487"/>
    <cellStyle name="Обычный 2 10 3 2 2 2 2 3 2" xfId="6488"/>
    <cellStyle name="Обычный 2 10 3 2 2 2 2 3 3" xfId="6489"/>
    <cellStyle name="Обычный 2 10 3 2 2 2 2 3 4" xfId="6490"/>
    <cellStyle name="Обычный 2 10 3 2 2 2 2 4" xfId="6491"/>
    <cellStyle name="Обычный 2 10 3 2 2 2 2 5" xfId="6492"/>
    <cellStyle name="Обычный 2 10 3 2 2 2 2 6" xfId="6493"/>
    <cellStyle name="Обычный 2 10 3 2 2 2 2 7" xfId="6494"/>
    <cellStyle name="Обычный 2 10 3 2 2 2 3" xfId="6495"/>
    <cellStyle name="Обычный 2 10 3 2 2 2 3 2" xfId="6496"/>
    <cellStyle name="Обычный 2 10 3 2 2 2 3 2 2" xfId="6497"/>
    <cellStyle name="Обычный 2 10 3 2 2 2 3 3" xfId="6498"/>
    <cellStyle name="Обычный 2 10 3 2 2 2 3 4" xfId="6499"/>
    <cellStyle name="Обычный 2 10 3 2 2 2 3 5" xfId="6500"/>
    <cellStyle name="Обычный 2 10 3 2 2 2 4" xfId="6501"/>
    <cellStyle name="Обычный 2 10 3 2 2 2 4 2" xfId="6502"/>
    <cellStyle name="Обычный 2 10 3 2 2 2 4 2 2" xfId="6503"/>
    <cellStyle name="Обычный 2 10 3 2 2 2 4 3" xfId="6504"/>
    <cellStyle name="Обычный 2 10 3 2 2 2 4 4" xfId="6505"/>
    <cellStyle name="Обычный 2 10 3 2 2 2 4 5" xfId="6506"/>
    <cellStyle name="Обычный 2 10 3 2 2 2 5" xfId="6507"/>
    <cellStyle name="Обычный 2 10 3 2 2 2 5 2" xfId="6508"/>
    <cellStyle name="Обычный 2 10 3 2 2 2 5 3" xfId="6509"/>
    <cellStyle name="Обычный 2 10 3 2 2 2 5 4" xfId="6510"/>
    <cellStyle name="Обычный 2 10 3 2 2 2 6" xfId="6511"/>
    <cellStyle name="Обычный 2 10 3 2 2 2 7" xfId="6512"/>
    <cellStyle name="Обычный 2 10 3 2 2 2 8" xfId="6513"/>
    <cellStyle name="Обычный 2 10 3 2 2 2 9" xfId="6514"/>
    <cellStyle name="Обычный 2 10 3 2 2 3" xfId="6515"/>
    <cellStyle name="Обычный 2 10 3 2 2 3 2" xfId="6516"/>
    <cellStyle name="Обычный 2 10 3 2 2 3 2 2" xfId="6517"/>
    <cellStyle name="Обычный 2 10 3 2 2 3 2 2 2" xfId="6518"/>
    <cellStyle name="Обычный 2 10 3 2 2 3 2 2 2 2" xfId="6519"/>
    <cellStyle name="Обычный 2 10 3 2 2 3 2 2 3" xfId="6520"/>
    <cellStyle name="Обычный 2 10 3 2 2 3 2 2 4" xfId="6521"/>
    <cellStyle name="Обычный 2 10 3 2 2 3 2 2 5" xfId="6522"/>
    <cellStyle name="Обычный 2 10 3 2 2 3 2 3" xfId="6523"/>
    <cellStyle name="Обычный 2 10 3 2 2 3 2 3 2" xfId="6524"/>
    <cellStyle name="Обычный 2 10 3 2 2 3 2 3 3" xfId="6525"/>
    <cellStyle name="Обычный 2 10 3 2 2 3 2 3 4" xfId="6526"/>
    <cellStyle name="Обычный 2 10 3 2 2 3 2 4" xfId="6527"/>
    <cellStyle name="Обычный 2 10 3 2 2 3 2 5" xfId="6528"/>
    <cellStyle name="Обычный 2 10 3 2 2 3 2 6" xfId="6529"/>
    <cellStyle name="Обычный 2 10 3 2 2 3 2 7" xfId="6530"/>
    <cellStyle name="Обычный 2 10 3 2 2 3 3" xfId="6531"/>
    <cellStyle name="Обычный 2 10 3 2 2 3 3 2" xfId="6532"/>
    <cellStyle name="Обычный 2 10 3 2 2 3 3 2 2" xfId="6533"/>
    <cellStyle name="Обычный 2 10 3 2 2 3 3 3" xfId="6534"/>
    <cellStyle name="Обычный 2 10 3 2 2 3 3 4" xfId="6535"/>
    <cellStyle name="Обычный 2 10 3 2 2 3 3 5" xfId="6536"/>
    <cellStyle name="Обычный 2 10 3 2 2 3 4" xfId="6537"/>
    <cellStyle name="Обычный 2 10 3 2 2 3 4 2" xfId="6538"/>
    <cellStyle name="Обычный 2 10 3 2 2 3 4 2 2" xfId="6539"/>
    <cellStyle name="Обычный 2 10 3 2 2 3 4 3" xfId="6540"/>
    <cellStyle name="Обычный 2 10 3 2 2 3 4 4" xfId="6541"/>
    <cellStyle name="Обычный 2 10 3 2 2 3 4 5" xfId="6542"/>
    <cellStyle name="Обычный 2 10 3 2 2 3 5" xfId="6543"/>
    <cellStyle name="Обычный 2 10 3 2 2 3 5 2" xfId="6544"/>
    <cellStyle name="Обычный 2 10 3 2 2 3 5 3" xfId="6545"/>
    <cellStyle name="Обычный 2 10 3 2 2 3 5 4" xfId="6546"/>
    <cellStyle name="Обычный 2 10 3 2 2 3 6" xfId="6547"/>
    <cellStyle name="Обычный 2 10 3 2 2 3 7" xfId="6548"/>
    <cellStyle name="Обычный 2 10 3 2 2 3 8" xfId="6549"/>
    <cellStyle name="Обычный 2 10 3 2 2 3 9" xfId="6550"/>
    <cellStyle name="Обычный 2 10 3 2 2 4" xfId="6551"/>
    <cellStyle name="Обычный 2 10 3 2 2 4 2" xfId="6552"/>
    <cellStyle name="Обычный 2 10 3 2 2 4 2 2" xfId="6553"/>
    <cellStyle name="Обычный 2 10 3 2 2 4 2 2 2" xfId="6554"/>
    <cellStyle name="Обычный 2 10 3 2 2 4 2 2 2 2" xfId="6555"/>
    <cellStyle name="Обычный 2 10 3 2 2 4 2 2 3" xfId="6556"/>
    <cellStyle name="Обычный 2 10 3 2 2 4 2 2 4" xfId="6557"/>
    <cellStyle name="Обычный 2 10 3 2 2 4 2 2 5" xfId="6558"/>
    <cellStyle name="Обычный 2 10 3 2 2 4 2 3" xfId="6559"/>
    <cellStyle name="Обычный 2 10 3 2 2 4 2 3 2" xfId="6560"/>
    <cellStyle name="Обычный 2 10 3 2 2 4 2 3 3" xfId="6561"/>
    <cellStyle name="Обычный 2 10 3 2 2 4 2 3 4" xfId="6562"/>
    <cellStyle name="Обычный 2 10 3 2 2 4 2 4" xfId="6563"/>
    <cellStyle name="Обычный 2 10 3 2 2 4 2 5" xfId="6564"/>
    <cellStyle name="Обычный 2 10 3 2 2 4 2 6" xfId="6565"/>
    <cellStyle name="Обычный 2 10 3 2 2 4 2 7" xfId="6566"/>
    <cellStyle name="Обычный 2 10 3 2 2 4 3" xfId="6567"/>
    <cellStyle name="Обычный 2 10 3 2 2 4 3 2" xfId="6568"/>
    <cellStyle name="Обычный 2 10 3 2 2 4 3 2 2" xfId="6569"/>
    <cellStyle name="Обычный 2 10 3 2 2 4 3 3" xfId="6570"/>
    <cellStyle name="Обычный 2 10 3 2 2 4 3 4" xfId="6571"/>
    <cellStyle name="Обычный 2 10 3 2 2 4 3 5" xfId="6572"/>
    <cellStyle name="Обычный 2 10 3 2 2 4 4" xfId="6573"/>
    <cellStyle name="Обычный 2 10 3 2 2 4 4 2" xfId="6574"/>
    <cellStyle name="Обычный 2 10 3 2 2 4 4 3" xfId="6575"/>
    <cellStyle name="Обычный 2 10 3 2 2 4 4 4" xfId="6576"/>
    <cellStyle name="Обычный 2 10 3 2 2 4 5" xfId="6577"/>
    <cellStyle name="Обычный 2 10 3 2 2 4 6" xfId="6578"/>
    <cellStyle name="Обычный 2 10 3 2 2 4 7" xfId="6579"/>
    <cellStyle name="Обычный 2 10 3 2 2 4 8" xfId="6580"/>
    <cellStyle name="Обычный 2 10 3 2 2 5" xfId="6581"/>
    <cellStyle name="Обычный 2 10 3 2 2 5 2" xfId="6582"/>
    <cellStyle name="Обычный 2 10 3 2 2 5 2 2" xfId="6583"/>
    <cellStyle name="Обычный 2 10 3 2 2 5 2 2 2" xfId="6584"/>
    <cellStyle name="Обычный 2 10 3 2 2 5 2 2 2 2" xfId="6585"/>
    <cellStyle name="Обычный 2 10 3 2 2 5 2 2 3" xfId="6586"/>
    <cellStyle name="Обычный 2 10 3 2 2 5 2 2 4" xfId="6587"/>
    <cellStyle name="Обычный 2 10 3 2 2 5 2 2 5" xfId="6588"/>
    <cellStyle name="Обычный 2 10 3 2 2 5 2 3" xfId="6589"/>
    <cellStyle name="Обычный 2 10 3 2 2 5 2 3 2" xfId="6590"/>
    <cellStyle name="Обычный 2 10 3 2 2 5 2 3 3" xfId="6591"/>
    <cellStyle name="Обычный 2 10 3 2 2 5 2 3 4" xfId="6592"/>
    <cellStyle name="Обычный 2 10 3 2 2 5 2 4" xfId="6593"/>
    <cellStyle name="Обычный 2 10 3 2 2 5 2 5" xfId="6594"/>
    <cellStyle name="Обычный 2 10 3 2 2 5 2 6" xfId="6595"/>
    <cellStyle name="Обычный 2 10 3 2 2 5 2 7" xfId="6596"/>
    <cellStyle name="Обычный 2 10 3 2 2 5 3" xfId="6597"/>
    <cellStyle name="Обычный 2 10 3 2 2 5 3 2" xfId="6598"/>
    <cellStyle name="Обычный 2 10 3 2 2 5 3 2 2" xfId="6599"/>
    <cellStyle name="Обычный 2 10 3 2 2 5 3 3" xfId="6600"/>
    <cellStyle name="Обычный 2 10 3 2 2 5 3 4" xfId="6601"/>
    <cellStyle name="Обычный 2 10 3 2 2 5 3 5" xfId="6602"/>
    <cellStyle name="Обычный 2 10 3 2 2 5 4" xfId="6603"/>
    <cellStyle name="Обычный 2 10 3 2 2 5 4 2" xfId="6604"/>
    <cellStyle name="Обычный 2 10 3 2 2 5 4 3" xfId="6605"/>
    <cellStyle name="Обычный 2 10 3 2 2 5 4 4" xfId="6606"/>
    <cellStyle name="Обычный 2 10 3 2 2 5 5" xfId="6607"/>
    <cellStyle name="Обычный 2 10 3 2 2 5 6" xfId="6608"/>
    <cellStyle name="Обычный 2 10 3 2 2 5 7" xfId="6609"/>
    <cellStyle name="Обычный 2 10 3 2 2 5 8" xfId="6610"/>
    <cellStyle name="Обычный 2 10 3 2 2 6" xfId="6611"/>
    <cellStyle name="Обычный 2 10 3 2 2 6 2" xfId="6612"/>
    <cellStyle name="Обычный 2 10 3 2 2 6 2 2" xfId="6613"/>
    <cellStyle name="Обычный 2 10 3 2 2 6 2 2 2" xfId="6614"/>
    <cellStyle name="Обычный 2 10 3 2 2 6 2 2 2 2" xfId="6615"/>
    <cellStyle name="Обычный 2 10 3 2 2 6 2 2 3" xfId="6616"/>
    <cellStyle name="Обычный 2 10 3 2 2 6 2 2 4" xfId="6617"/>
    <cellStyle name="Обычный 2 10 3 2 2 6 2 2 5" xfId="6618"/>
    <cellStyle name="Обычный 2 10 3 2 2 6 2 3" xfId="6619"/>
    <cellStyle name="Обычный 2 10 3 2 2 6 2 3 2" xfId="6620"/>
    <cellStyle name="Обычный 2 10 3 2 2 6 2 3 3" xfId="6621"/>
    <cellStyle name="Обычный 2 10 3 2 2 6 2 3 4" xfId="6622"/>
    <cellStyle name="Обычный 2 10 3 2 2 6 2 4" xfId="6623"/>
    <cellStyle name="Обычный 2 10 3 2 2 6 2 5" xfId="6624"/>
    <cellStyle name="Обычный 2 10 3 2 2 6 2 6" xfId="6625"/>
    <cellStyle name="Обычный 2 10 3 2 2 6 2 7" xfId="6626"/>
    <cellStyle name="Обычный 2 10 3 2 2 6 3" xfId="6627"/>
    <cellStyle name="Обычный 2 10 3 2 2 6 3 2" xfId="6628"/>
    <cellStyle name="Обычный 2 10 3 2 2 6 3 2 2" xfId="6629"/>
    <cellStyle name="Обычный 2 10 3 2 2 6 3 3" xfId="6630"/>
    <cellStyle name="Обычный 2 10 3 2 2 6 3 4" xfId="6631"/>
    <cellStyle name="Обычный 2 10 3 2 2 6 3 5" xfId="6632"/>
    <cellStyle name="Обычный 2 10 3 2 2 6 4" xfId="6633"/>
    <cellStyle name="Обычный 2 10 3 2 2 6 4 2" xfId="6634"/>
    <cellStyle name="Обычный 2 10 3 2 2 6 4 3" xfId="6635"/>
    <cellStyle name="Обычный 2 10 3 2 2 6 4 4" xfId="6636"/>
    <cellStyle name="Обычный 2 10 3 2 2 6 5" xfId="6637"/>
    <cellStyle name="Обычный 2 10 3 2 2 6 6" xfId="6638"/>
    <cellStyle name="Обычный 2 10 3 2 2 6 7" xfId="6639"/>
    <cellStyle name="Обычный 2 10 3 2 2 6 8" xfId="6640"/>
    <cellStyle name="Обычный 2 10 3 2 2 7" xfId="6641"/>
    <cellStyle name="Обычный 2 10 3 2 2 7 2" xfId="6642"/>
    <cellStyle name="Обычный 2 10 3 2 2 7 2 2" xfId="6643"/>
    <cellStyle name="Обычный 2 10 3 2 2 7 2 2 2" xfId="6644"/>
    <cellStyle name="Обычный 2 10 3 2 2 7 2 2 2 2" xfId="6645"/>
    <cellStyle name="Обычный 2 10 3 2 2 7 2 2 3" xfId="6646"/>
    <cellStyle name="Обычный 2 10 3 2 2 7 2 2 4" xfId="6647"/>
    <cellStyle name="Обычный 2 10 3 2 2 7 2 2 5" xfId="6648"/>
    <cellStyle name="Обычный 2 10 3 2 2 7 2 3" xfId="6649"/>
    <cellStyle name="Обычный 2 10 3 2 2 7 2 3 2" xfId="6650"/>
    <cellStyle name="Обычный 2 10 3 2 2 7 2 3 3" xfId="6651"/>
    <cellStyle name="Обычный 2 10 3 2 2 7 2 3 4" xfId="6652"/>
    <cellStyle name="Обычный 2 10 3 2 2 7 2 4" xfId="6653"/>
    <cellStyle name="Обычный 2 10 3 2 2 7 2 5" xfId="6654"/>
    <cellStyle name="Обычный 2 10 3 2 2 7 2 6" xfId="6655"/>
    <cellStyle name="Обычный 2 10 3 2 2 7 2 7" xfId="6656"/>
    <cellStyle name="Обычный 2 10 3 2 2 7 3" xfId="6657"/>
    <cellStyle name="Обычный 2 10 3 2 2 7 3 2" xfId="6658"/>
    <cellStyle name="Обычный 2 10 3 2 2 7 3 2 2" xfId="6659"/>
    <cellStyle name="Обычный 2 10 3 2 2 7 3 3" xfId="6660"/>
    <cellStyle name="Обычный 2 10 3 2 2 7 3 4" xfId="6661"/>
    <cellStyle name="Обычный 2 10 3 2 2 7 3 5" xfId="6662"/>
    <cellStyle name="Обычный 2 10 3 2 2 7 4" xfId="6663"/>
    <cellStyle name="Обычный 2 10 3 2 2 7 4 2" xfId="6664"/>
    <cellStyle name="Обычный 2 10 3 2 2 7 4 3" xfId="6665"/>
    <cellStyle name="Обычный 2 10 3 2 2 7 4 4" xfId="6666"/>
    <cellStyle name="Обычный 2 10 3 2 2 7 5" xfId="6667"/>
    <cellStyle name="Обычный 2 10 3 2 2 7 6" xfId="6668"/>
    <cellStyle name="Обычный 2 10 3 2 2 7 7" xfId="6669"/>
    <cellStyle name="Обычный 2 10 3 2 2 7 8" xfId="6670"/>
    <cellStyle name="Обычный 2 10 3 2 2 8" xfId="6671"/>
    <cellStyle name="Обычный 2 10 3 2 2 8 2" xfId="6672"/>
    <cellStyle name="Обычный 2 10 3 2 2 8 2 2" xfId="6673"/>
    <cellStyle name="Обычный 2 10 3 2 2 8 2 2 2" xfId="6674"/>
    <cellStyle name="Обычный 2 10 3 2 2 8 2 3" xfId="6675"/>
    <cellStyle name="Обычный 2 10 3 2 2 8 2 4" xfId="6676"/>
    <cellStyle name="Обычный 2 10 3 2 2 8 2 5" xfId="6677"/>
    <cellStyle name="Обычный 2 10 3 2 2 8 3" xfId="6678"/>
    <cellStyle name="Обычный 2 10 3 2 2 8 3 2" xfId="6679"/>
    <cellStyle name="Обычный 2 10 3 2 2 8 3 3" xfId="6680"/>
    <cellStyle name="Обычный 2 10 3 2 2 8 3 4" xfId="6681"/>
    <cellStyle name="Обычный 2 10 3 2 2 8 4" xfId="6682"/>
    <cellStyle name="Обычный 2 10 3 2 2 8 5" xfId="6683"/>
    <cellStyle name="Обычный 2 10 3 2 2 8 6" xfId="6684"/>
    <cellStyle name="Обычный 2 10 3 2 2 8 7" xfId="6685"/>
    <cellStyle name="Обычный 2 10 3 2 2 9" xfId="6686"/>
    <cellStyle name="Обычный 2 10 3 2 2 9 2" xfId="6687"/>
    <cellStyle name="Обычный 2 10 3 2 2 9 2 2" xfId="6688"/>
    <cellStyle name="Обычный 2 10 3 2 2 9 2 2 2" xfId="6689"/>
    <cellStyle name="Обычный 2 10 3 2 2 9 2 3" xfId="6690"/>
    <cellStyle name="Обычный 2 10 3 2 2 9 2 4" xfId="6691"/>
    <cellStyle name="Обычный 2 10 3 2 2 9 2 5" xfId="6692"/>
    <cellStyle name="Обычный 2 10 3 2 2 9 3" xfId="6693"/>
    <cellStyle name="Обычный 2 10 3 2 2 9 3 2" xfId="6694"/>
    <cellStyle name="Обычный 2 10 3 2 2 9 3 3" xfId="6695"/>
    <cellStyle name="Обычный 2 10 3 2 2 9 3 4" xfId="6696"/>
    <cellStyle name="Обычный 2 10 3 2 2 9 4" xfId="6697"/>
    <cellStyle name="Обычный 2 10 3 2 2 9 5" xfId="6698"/>
    <cellStyle name="Обычный 2 10 3 2 2 9 6" xfId="6699"/>
    <cellStyle name="Обычный 2 10 3 2 2 9 7" xfId="6700"/>
    <cellStyle name="Обычный 2 10 3 2 3" xfId="6701"/>
    <cellStyle name="Обычный 2 10 3 2 3 2" xfId="6702"/>
    <cellStyle name="Обычный 2 10 3 2 3 2 2" xfId="6703"/>
    <cellStyle name="Обычный 2 10 3 2 3 2 2 2" xfId="6704"/>
    <cellStyle name="Обычный 2 10 3 2 3 2 2 2 2" xfId="6705"/>
    <cellStyle name="Обычный 2 10 3 2 3 2 2 3" xfId="6706"/>
    <cellStyle name="Обычный 2 10 3 2 3 2 2 4" xfId="6707"/>
    <cellStyle name="Обычный 2 10 3 2 3 2 2 5" xfId="6708"/>
    <cellStyle name="Обычный 2 10 3 2 3 2 3" xfId="6709"/>
    <cellStyle name="Обычный 2 10 3 2 3 2 3 2" xfId="6710"/>
    <cellStyle name="Обычный 2 10 3 2 3 2 3 3" xfId="6711"/>
    <cellStyle name="Обычный 2 10 3 2 3 2 3 4" xfId="6712"/>
    <cellStyle name="Обычный 2 10 3 2 3 2 4" xfId="6713"/>
    <cellStyle name="Обычный 2 10 3 2 3 2 5" xfId="6714"/>
    <cellStyle name="Обычный 2 10 3 2 3 2 6" xfId="6715"/>
    <cellStyle name="Обычный 2 10 3 2 3 2 7" xfId="6716"/>
    <cellStyle name="Обычный 2 10 3 2 3 3" xfId="6717"/>
    <cellStyle name="Обычный 2 10 3 2 3 3 2" xfId="6718"/>
    <cellStyle name="Обычный 2 10 3 2 3 3 2 2" xfId="6719"/>
    <cellStyle name="Обычный 2 10 3 2 3 3 3" xfId="6720"/>
    <cellStyle name="Обычный 2 10 3 2 3 3 4" xfId="6721"/>
    <cellStyle name="Обычный 2 10 3 2 3 3 5" xfId="6722"/>
    <cellStyle name="Обычный 2 10 3 2 3 4" xfId="6723"/>
    <cellStyle name="Обычный 2 10 3 2 3 4 2" xfId="6724"/>
    <cellStyle name="Обычный 2 10 3 2 3 4 2 2" xfId="6725"/>
    <cellStyle name="Обычный 2 10 3 2 3 4 3" xfId="6726"/>
    <cellStyle name="Обычный 2 10 3 2 3 4 4" xfId="6727"/>
    <cellStyle name="Обычный 2 10 3 2 3 4 5" xfId="6728"/>
    <cellStyle name="Обычный 2 10 3 2 3 5" xfId="6729"/>
    <cellStyle name="Обычный 2 10 3 2 3 5 2" xfId="6730"/>
    <cellStyle name="Обычный 2 10 3 2 3 5 3" xfId="6731"/>
    <cellStyle name="Обычный 2 10 3 2 3 5 4" xfId="6732"/>
    <cellStyle name="Обычный 2 10 3 2 3 6" xfId="6733"/>
    <cellStyle name="Обычный 2 10 3 2 3 7" xfId="6734"/>
    <cellStyle name="Обычный 2 10 3 2 3 8" xfId="6735"/>
    <cellStyle name="Обычный 2 10 3 2 3 9" xfId="6736"/>
    <cellStyle name="Обычный 2 10 3 2 4" xfId="6737"/>
    <cellStyle name="Обычный 2 10 3 2 4 2" xfId="6738"/>
    <cellStyle name="Обычный 2 10 3 2 4 2 2" xfId="6739"/>
    <cellStyle name="Обычный 2 10 3 2 4 2 2 2" xfId="6740"/>
    <cellStyle name="Обычный 2 10 3 2 4 2 2 2 2" xfId="6741"/>
    <cellStyle name="Обычный 2 10 3 2 4 2 2 3" xfId="6742"/>
    <cellStyle name="Обычный 2 10 3 2 4 2 2 4" xfId="6743"/>
    <cellStyle name="Обычный 2 10 3 2 4 2 2 5" xfId="6744"/>
    <cellStyle name="Обычный 2 10 3 2 4 2 3" xfId="6745"/>
    <cellStyle name="Обычный 2 10 3 2 4 2 3 2" xfId="6746"/>
    <cellStyle name="Обычный 2 10 3 2 4 2 3 3" xfId="6747"/>
    <cellStyle name="Обычный 2 10 3 2 4 2 3 4" xfId="6748"/>
    <cellStyle name="Обычный 2 10 3 2 4 2 4" xfId="6749"/>
    <cellStyle name="Обычный 2 10 3 2 4 2 5" xfId="6750"/>
    <cellStyle name="Обычный 2 10 3 2 4 2 6" xfId="6751"/>
    <cellStyle name="Обычный 2 10 3 2 4 2 7" xfId="6752"/>
    <cellStyle name="Обычный 2 10 3 2 4 3" xfId="6753"/>
    <cellStyle name="Обычный 2 10 3 2 4 3 2" xfId="6754"/>
    <cellStyle name="Обычный 2 10 3 2 4 3 2 2" xfId="6755"/>
    <cellStyle name="Обычный 2 10 3 2 4 3 3" xfId="6756"/>
    <cellStyle name="Обычный 2 10 3 2 4 3 4" xfId="6757"/>
    <cellStyle name="Обычный 2 10 3 2 4 3 5" xfId="6758"/>
    <cellStyle name="Обычный 2 10 3 2 4 4" xfId="6759"/>
    <cellStyle name="Обычный 2 10 3 2 4 4 2" xfId="6760"/>
    <cellStyle name="Обычный 2 10 3 2 4 4 2 2" xfId="6761"/>
    <cellStyle name="Обычный 2 10 3 2 4 4 3" xfId="6762"/>
    <cellStyle name="Обычный 2 10 3 2 4 4 4" xfId="6763"/>
    <cellStyle name="Обычный 2 10 3 2 4 4 5" xfId="6764"/>
    <cellStyle name="Обычный 2 10 3 2 4 5" xfId="6765"/>
    <cellStyle name="Обычный 2 10 3 2 4 5 2" xfId="6766"/>
    <cellStyle name="Обычный 2 10 3 2 4 5 3" xfId="6767"/>
    <cellStyle name="Обычный 2 10 3 2 4 5 4" xfId="6768"/>
    <cellStyle name="Обычный 2 10 3 2 4 6" xfId="6769"/>
    <cellStyle name="Обычный 2 10 3 2 4 7" xfId="6770"/>
    <cellStyle name="Обычный 2 10 3 2 4 8" xfId="6771"/>
    <cellStyle name="Обычный 2 10 3 2 4 9" xfId="6772"/>
    <cellStyle name="Обычный 2 10 3 2 5" xfId="6773"/>
    <cellStyle name="Обычный 2 10 3 2 5 2" xfId="6774"/>
    <cellStyle name="Обычный 2 10 3 2 5 2 2" xfId="6775"/>
    <cellStyle name="Обычный 2 10 3 2 5 2 2 2" xfId="6776"/>
    <cellStyle name="Обычный 2 10 3 2 5 2 2 2 2" xfId="6777"/>
    <cellStyle name="Обычный 2 10 3 2 5 2 2 3" xfId="6778"/>
    <cellStyle name="Обычный 2 10 3 2 5 2 2 4" xfId="6779"/>
    <cellStyle name="Обычный 2 10 3 2 5 2 2 5" xfId="6780"/>
    <cellStyle name="Обычный 2 10 3 2 5 2 3" xfId="6781"/>
    <cellStyle name="Обычный 2 10 3 2 5 2 3 2" xfId="6782"/>
    <cellStyle name="Обычный 2 10 3 2 5 2 3 3" xfId="6783"/>
    <cellStyle name="Обычный 2 10 3 2 5 2 3 4" xfId="6784"/>
    <cellStyle name="Обычный 2 10 3 2 5 2 4" xfId="6785"/>
    <cellStyle name="Обычный 2 10 3 2 5 2 5" xfId="6786"/>
    <cellStyle name="Обычный 2 10 3 2 5 2 6" xfId="6787"/>
    <cellStyle name="Обычный 2 10 3 2 5 2 7" xfId="6788"/>
    <cellStyle name="Обычный 2 10 3 2 5 3" xfId="6789"/>
    <cellStyle name="Обычный 2 10 3 2 5 3 2" xfId="6790"/>
    <cellStyle name="Обычный 2 10 3 2 5 3 2 2" xfId="6791"/>
    <cellStyle name="Обычный 2 10 3 2 5 3 3" xfId="6792"/>
    <cellStyle name="Обычный 2 10 3 2 5 3 4" xfId="6793"/>
    <cellStyle name="Обычный 2 10 3 2 5 3 5" xfId="6794"/>
    <cellStyle name="Обычный 2 10 3 2 5 4" xfId="6795"/>
    <cellStyle name="Обычный 2 10 3 2 5 4 2" xfId="6796"/>
    <cellStyle name="Обычный 2 10 3 2 5 4 3" xfId="6797"/>
    <cellStyle name="Обычный 2 10 3 2 5 4 4" xfId="6798"/>
    <cellStyle name="Обычный 2 10 3 2 5 5" xfId="6799"/>
    <cellStyle name="Обычный 2 10 3 2 5 6" xfId="6800"/>
    <cellStyle name="Обычный 2 10 3 2 5 7" xfId="6801"/>
    <cellStyle name="Обычный 2 10 3 2 5 8" xfId="6802"/>
    <cellStyle name="Обычный 2 10 3 2 6" xfId="6803"/>
    <cellStyle name="Обычный 2 10 3 2 6 2" xfId="6804"/>
    <cellStyle name="Обычный 2 10 3 2 6 2 2" xfId="6805"/>
    <cellStyle name="Обычный 2 10 3 2 6 2 2 2" xfId="6806"/>
    <cellStyle name="Обычный 2 10 3 2 6 2 2 2 2" xfId="6807"/>
    <cellStyle name="Обычный 2 10 3 2 6 2 2 3" xfId="6808"/>
    <cellStyle name="Обычный 2 10 3 2 6 2 2 4" xfId="6809"/>
    <cellStyle name="Обычный 2 10 3 2 6 2 2 5" xfId="6810"/>
    <cellStyle name="Обычный 2 10 3 2 6 2 3" xfId="6811"/>
    <cellStyle name="Обычный 2 10 3 2 6 2 3 2" xfId="6812"/>
    <cellStyle name="Обычный 2 10 3 2 6 2 3 3" xfId="6813"/>
    <cellStyle name="Обычный 2 10 3 2 6 2 3 4" xfId="6814"/>
    <cellStyle name="Обычный 2 10 3 2 6 2 4" xfId="6815"/>
    <cellStyle name="Обычный 2 10 3 2 6 2 5" xfId="6816"/>
    <cellStyle name="Обычный 2 10 3 2 6 2 6" xfId="6817"/>
    <cellStyle name="Обычный 2 10 3 2 6 2 7" xfId="6818"/>
    <cellStyle name="Обычный 2 10 3 2 6 3" xfId="6819"/>
    <cellStyle name="Обычный 2 10 3 2 6 3 2" xfId="6820"/>
    <cellStyle name="Обычный 2 10 3 2 6 3 2 2" xfId="6821"/>
    <cellStyle name="Обычный 2 10 3 2 6 3 3" xfId="6822"/>
    <cellStyle name="Обычный 2 10 3 2 6 3 4" xfId="6823"/>
    <cellStyle name="Обычный 2 10 3 2 6 3 5" xfId="6824"/>
    <cellStyle name="Обычный 2 10 3 2 6 4" xfId="6825"/>
    <cellStyle name="Обычный 2 10 3 2 6 4 2" xfId="6826"/>
    <cellStyle name="Обычный 2 10 3 2 6 4 3" xfId="6827"/>
    <cellStyle name="Обычный 2 10 3 2 6 4 4" xfId="6828"/>
    <cellStyle name="Обычный 2 10 3 2 6 5" xfId="6829"/>
    <cellStyle name="Обычный 2 10 3 2 6 6" xfId="6830"/>
    <cellStyle name="Обычный 2 10 3 2 6 7" xfId="6831"/>
    <cellStyle name="Обычный 2 10 3 2 6 8" xfId="6832"/>
    <cellStyle name="Обычный 2 10 3 2 7" xfId="6833"/>
    <cellStyle name="Обычный 2 10 3 2 7 2" xfId="6834"/>
    <cellStyle name="Обычный 2 10 3 2 7 2 2" xfId="6835"/>
    <cellStyle name="Обычный 2 10 3 2 7 2 2 2" xfId="6836"/>
    <cellStyle name="Обычный 2 10 3 2 7 2 2 2 2" xfId="6837"/>
    <cellStyle name="Обычный 2 10 3 2 7 2 2 3" xfId="6838"/>
    <cellStyle name="Обычный 2 10 3 2 7 2 2 4" xfId="6839"/>
    <cellStyle name="Обычный 2 10 3 2 7 2 2 5" xfId="6840"/>
    <cellStyle name="Обычный 2 10 3 2 7 2 3" xfId="6841"/>
    <cellStyle name="Обычный 2 10 3 2 7 2 3 2" xfId="6842"/>
    <cellStyle name="Обычный 2 10 3 2 7 2 3 3" xfId="6843"/>
    <cellStyle name="Обычный 2 10 3 2 7 2 3 4" xfId="6844"/>
    <cellStyle name="Обычный 2 10 3 2 7 2 4" xfId="6845"/>
    <cellStyle name="Обычный 2 10 3 2 7 2 5" xfId="6846"/>
    <cellStyle name="Обычный 2 10 3 2 7 2 6" xfId="6847"/>
    <cellStyle name="Обычный 2 10 3 2 7 2 7" xfId="6848"/>
    <cellStyle name="Обычный 2 10 3 2 7 3" xfId="6849"/>
    <cellStyle name="Обычный 2 10 3 2 7 3 2" xfId="6850"/>
    <cellStyle name="Обычный 2 10 3 2 7 3 2 2" xfId="6851"/>
    <cellStyle name="Обычный 2 10 3 2 7 3 3" xfId="6852"/>
    <cellStyle name="Обычный 2 10 3 2 7 3 4" xfId="6853"/>
    <cellStyle name="Обычный 2 10 3 2 7 3 5" xfId="6854"/>
    <cellStyle name="Обычный 2 10 3 2 7 4" xfId="6855"/>
    <cellStyle name="Обычный 2 10 3 2 7 4 2" xfId="6856"/>
    <cellStyle name="Обычный 2 10 3 2 7 4 3" xfId="6857"/>
    <cellStyle name="Обычный 2 10 3 2 7 4 4" xfId="6858"/>
    <cellStyle name="Обычный 2 10 3 2 7 5" xfId="6859"/>
    <cellStyle name="Обычный 2 10 3 2 7 6" xfId="6860"/>
    <cellStyle name="Обычный 2 10 3 2 7 7" xfId="6861"/>
    <cellStyle name="Обычный 2 10 3 2 7 8" xfId="6862"/>
    <cellStyle name="Обычный 2 10 3 2 8" xfId="6863"/>
    <cellStyle name="Обычный 2 10 3 2 8 2" xfId="6864"/>
    <cellStyle name="Обычный 2 10 3 2 8 2 2" xfId="6865"/>
    <cellStyle name="Обычный 2 10 3 2 8 2 2 2" xfId="6866"/>
    <cellStyle name="Обычный 2 10 3 2 8 2 2 2 2" xfId="6867"/>
    <cellStyle name="Обычный 2 10 3 2 8 2 2 3" xfId="6868"/>
    <cellStyle name="Обычный 2 10 3 2 8 2 2 4" xfId="6869"/>
    <cellStyle name="Обычный 2 10 3 2 8 2 2 5" xfId="6870"/>
    <cellStyle name="Обычный 2 10 3 2 8 2 3" xfId="6871"/>
    <cellStyle name="Обычный 2 10 3 2 8 2 3 2" xfId="6872"/>
    <cellStyle name="Обычный 2 10 3 2 8 2 3 3" xfId="6873"/>
    <cellStyle name="Обычный 2 10 3 2 8 2 3 4" xfId="6874"/>
    <cellStyle name="Обычный 2 10 3 2 8 2 4" xfId="6875"/>
    <cellStyle name="Обычный 2 10 3 2 8 2 5" xfId="6876"/>
    <cellStyle name="Обычный 2 10 3 2 8 2 6" xfId="6877"/>
    <cellStyle name="Обычный 2 10 3 2 8 2 7" xfId="6878"/>
    <cellStyle name="Обычный 2 10 3 2 8 3" xfId="6879"/>
    <cellStyle name="Обычный 2 10 3 2 8 3 2" xfId="6880"/>
    <cellStyle name="Обычный 2 10 3 2 8 3 2 2" xfId="6881"/>
    <cellStyle name="Обычный 2 10 3 2 8 3 3" xfId="6882"/>
    <cellStyle name="Обычный 2 10 3 2 8 3 4" xfId="6883"/>
    <cellStyle name="Обычный 2 10 3 2 8 3 5" xfId="6884"/>
    <cellStyle name="Обычный 2 10 3 2 8 4" xfId="6885"/>
    <cellStyle name="Обычный 2 10 3 2 8 4 2" xfId="6886"/>
    <cellStyle name="Обычный 2 10 3 2 8 4 3" xfId="6887"/>
    <cellStyle name="Обычный 2 10 3 2 8 4 4" xfId="6888"/>
    <cellStyle name="Обычный 2 10 3 2 8 5" xfId="6889"/>
    <cellStyle name="Обычный 2 10 3 2 8 6" xfId="6890"/>
    <cellStyle name="Обычный 2 10 3 2 8 7" xfId="6891"/>
    <cellStyle name="Обычный 2 10 3 2 8 8" xfId="6892"/>
    <cellStyle name="Обычный 2 10 3 2 9" xfId="6893"/>
    <cellStyle name="Обычный 2 10 3 2 9 2" xfId="6894"/>
    <cellStyle name="Обычный 2 10 3 2 9 2 2" xfId="6895"/>
    <cellStyle name="Обычный 2 10 3 2 9 2 2 2" xfId="6896"/>
    <cellStyle name="Обычный 2 10 3 2 9 2 3" xfId="6897"/>
    <cellStyle name="Обычный 2 10 3 2 9 2 4" xfId="6898"/>
    <cellStyle name="Обычный 2 10 3 2 9 2 5" xfId="6899"/>
    <cellStyle name="Обычный 2 10 3 2 9 3" xfId="6900"/>
    <cellStyle name="Обычный 2 10 3 2 9 3 2" xfId="6901"/>
    <cellStyle name="Обычный 2 10 3 2 9 3 3" xfId="6902"/>
    <cellStyle name="Обычный 2 10 3 2 9 3 4" xfId="6903"/>
    <cellStyle name="Обычный 2 10 3 2 9 4" xfId="6904"/>
    <cellStyle name="Обычный 2 10 3 2 9 5" xfId="6905"/>
    <cellStyle name="Обычный 2 10 3 2 9 6" xfId="6906"/>
    <cellStyle name="Обычный 2 10 3 2 9 7" xfId="6907"/>
    <cellStyle name="Обычный 2 10 3 3" xfId="6908"/>
    <cellStyle name="Обычный 2 10 3 3 10" xfId="6909"/>
    <cellStyle name="Обычный 2 10 3 3 10 2" xfId="6910"/>
    <cellStyle name="Обычный 2 10 3 3 10 2 2" xfId="6911"/>
    <cellStyle name="Обычный 2 10 3 3 10 3" xfId="6912"/>
    <cellStyle name="Обычный 2 10 3 3 10 4" xfId="6913"/>
    <cellStyle name="Обычный 2 10 3 3 10 5" xfId="6914"/>
    <cellStyle name="Обычный 2 10 3 3 11" xfId="6915"/>
    <cellStyle name="Обычный 2 10 3 3 11 2" xfId="6916"/>
    <cellStyle name="Обычный 2 10 3 3 11 3" xfId="6917"/>
    <cellStyle name="Обычный 2 10 3 3 11 4" xfId="6918"/>
    <cellStyle name="Обычный 2 10 3 3 12" xfId="6919"/>
    <cellStyle name="Обычный 2 10 3 3 13" xfId="6920"/>
    <cellStyle name="Обычный 2 10 3 3 14" xfId="6921"/>
    <cellStyle name="Обычный 2 10 3 3 15" xfId="6922"/>
    <cellStyle name="Обычный 2 10 3 3 2" xfId="6923"/>
    <cellStyle name="Обычный 2 10 3 3 2 2" xfId="6924"/>
    <cellStyle name="Обычный 2 10 3 3 2 2 2" xfId="6925"/>
    <cellStyle name="Обычный 2 10 3 3 2 2 2 2" xfId="6926"/>
    <cellStyle name="Обычный 2 10 3 3 2 2 2 2 2" xfId="6927"/>
    <cellStyle name="Обычный 2 10 3 3 2 2 2 3" xfId="6928"/>
    <cellStyle name="Обычный 2 10 3 3 2 2 2 4" xfId="6929"/>
    <cellStyle name="Обычный 2 10 3 3 2 2 2 5" xfId="6930"/>
    <cellStyle name="Обычный 2 10 3 3 2 2 3" xfId="6931"/>
    <cellStyle name="Обычный 2 10 3 3 2 2 3 2" xfId="6932"/>
    <cellStyle name="Обычный 2 10 3 3 2 2 3 3" xfId="6933"/>
    <cellStyle name="Обычный 2 10 3 3 2 2 3 4" xfId="6934"/>
    <cellStyle name="Обычный 2 10 3 3 2 2 4" xfId="6935"/>
    <cellStyle name="Обычный 2 10 3 3 2 2 5" xfId="6936"/>
    <cellStyle name="Обычный 2 10 3 3 2 2 6" xfId="6937"/>
    <cellStyle name="Обычный 2 10 3 3 2 2 7" xfId="6938"/>
    <cellStyle name="Обычный 2 10 3 3 2 3" xfId="6939"/>
    <cellStyle name="Обычный 2 10 3 3 2 3 2" xfId="6940"/>
    <cellStyle name="Обычный 2 10 3 3 2 3 2 2" xfId="6941"/>
    <cellStyle name="Обычный 2 10 3 3 2 3 3" xfId="6942"/>
    <cellStyle name="Обычный 2 10 3 3 2 3 4" xfId="6943"/>
    <cellStyle name="Обычный 2 10 3 3 2 3 5" xfId="6944"/>
    <cellStyle name="Обычный 2 10 3 3 2 4" xfId="6945"/>
    <cellStyle name="Обычный 2 10 3 3 2 4 2" xfId="6946"/>
    <cellStyle name="Обычный 2 10 3 3 2 4 2 2" xfId="6947"/>
    <cellStyle name="Обычный 2 10 3 3 2 4 3" xfId="6948"/>
    <cellStyle name="Обычный 2 10 3 3 2 4 4" xfId="6949"/>
    <cellStyle name="Обычный 2 10 3 3 2 4 5" xfId="6950"/>
    <cellStyle name="Обычный 2 10 3 3 2 5" xfId="6951"/>
    <cellStyle name="Обычный 2 10 3 3 2 5 2" xfId="6952"/>
    <cellStyle name="Обычный 2 10 3 3 2 5 3" xfId="6953"/>
    <cellStyle name="Обычный 2 10 3 3 2 5 4" xfId="6954"/>
    <cellStyle name="Обычный 2 10 3 3 2 6" xfId="6955"/>
    <cellStyle name="Обычный 2 10 3 3 2 7" xfId="6956"/>
    <cellStyle name="Обычный 2 10 3 3 2 8" xfId="6957"/>
    <cellStyle name="Обычный 2 10 3 3 2 9" xfId="6958"/>
    <cellStyle name="Обычный 2 10 3 3 3" xfId="6959"/>
    <cellStyle name="Обычный 2 10 3 3 3 2" xfId="6960"/>
    <cellStyle name="Обычный 2 10 3 3 3 2 2" xfId="6961"/>
    <cellStyle name="Обычный 2 10 3 3 3 2 2 2" xfId="6962"/>
    <cellStyle name="Обычный 2 10 3 3 3 2 2 2 2" xfId="6963"/>
    <cellStyle name="Обычный 2 10 3 3 3 2 2 3" xfId="6964"/>
    <cellStyle name="Обычный 2 10 3 3 3 2 2 4" xfId="6965"/>
    <cellStyle name="Обычный 2 10 3 3 3 2 2 5" xfId="6966"/>
    <cellStyle name="Обычный 2 10 3 3 3 2 3" xfId="6967"/>
    <cellStyle name="Обычный 2 10 3 3 3 2 3 2" xfId="6968"/>
    <cellStyle name="Обычный 2 10 3 3 3 2 3 3" xfId="6969"/>
    <cellStyle name="Обычный 2 10 3 3 3 2 3 4" xfId="6970"/>
    <cellStyle name="Обычный 2 10 3 3 3 2 4" xfId="6971"/>
    <cellStyle name="Обычный 2 10 3 3 3 2 5" xfId="6972"/>
    <cellStyle name="Обычный 2 10 3 3 3 2 6" xfId="6973"/>
    <cellStyle name="Обычный 2 10 3 3 3 2 7" xfId="6974"/>
    <cellStyle name="Обычный 2 10 3 3 3 3" xfId="6975"/>
    <cellStyle name="Обычный 2 10 3 3 3 3 2" xfId="6976"/>
    <cellStyle name="Обычный 2 10 3 3 3 3 2 2" xfId="6977"/>
    <cellStyle name="Обычный 2 10 3 3 3 3 3" xfId="6978"/>
    <cellStyle name="Обычный 2 10 3 3 3 3 4" xfId="6979"/>
    <cellStyle name="Обычный 2 10 3 3 3 3 5" xfId="6980"/>
    <cellStyle name="Обычный 2 10 3 3 3 4" xfId="6981"/>
    <cellStyle name="Обычный 2 10 3 3 3 4 2" xfId="6982"/>
    <cellStyle name="Обычный 2 10 3 3 3 4 2 2" xfId="6983"/>
    <cellStyle name="Обычный 2 10 3 3 3 4 3" xfId="6984"/>
    <cellStyle name="Обычный 2 10 3 3 3 4 4" xfId="6985"/>
    <cellStyle name="Обычный 2 10 3 3 3 4 5" xfId="6986"/>
    <cellStyle name="Обычный 2 10 3 3 3 5" xfId="6987"/>
    <cellStyle name="Обычный 2 10 3 3 3 5 2" xfId="6988"/>
    <cellStyle name="Обычный 2 10 3 3 3 5 3" xfId="6989"/>
    <cellStyle name="Обычный 2 10 3 3 3 5 4" xfId="6990"/>
    <cellStyle name="Обычный 2 10 3 3 3 6" xfId="6991"/>
    <cellStyle name="Обычный 2 10 3 3 3 7" xfId="6992"/>
    <cellStyle name="Обычный 2 10 3 3 3 8" xfId="6993"/>
    <cellStyle name="Обычный 2 10 3 3 3 9" xfId="6994"/>
    <cellStyle name="Обычный 2 10 3 3 4" xfId="6995"/>
    <cellStyle name="Обычный 2 10 3 3 4 2" xfId="6996"/>
    <cellStyle name="Обычный 2 10 3 3 4 2 2" xfId="6997"/>
    <cellStyle name="Обычный 2 10 3 3 4 2 2 2" xfId="6998"/>
    <cellStyle name="Обычный 2 10 3 3 4 2 2 2 2" xfId="6999"/>
    <cellStyle name="Обычный 2 10 3 3 4 2 2 3" xfId="7000"/>
    <cellStyle name="Обычный 2 10 3 3 4 2 2 4" xfId="7001"/>
    <cellStyle name="Обычный 2 10 3 3 4 2 2 5" xfId="7002"/>
    <cellStyle name="Обычный 2 10 3 3 4 2 3" xfId="7003"/>
    <cellStyle name="Обычный 2 10 3 3 4 2 3 2" xfId="7004"/>
    <cellStyle name="Обычный 2 10 3 3 4 2 3 3" xfId="7005"/>
    <cellStyle name="Обычный 2 10 3 3 4 2 3 4" xfId="7006"/>
    <cellStyle name="Обычный 2 10 3 3 4 2 4" xfId="7007"/>
    <cellStyle name="Обычный 2 10 3 3 4 2 5" xfId="7008"/>
    <cellStyle name="Обычный 2 10 3 3 4 2 6" xfId="7009"/>
    <cellStyle name="Обычный 2 10 3 3 4 2 7" xfId="7010"/>
    <cellStyle name="Обычный 2 10 3 3 4 3" xfId="7011"/>
    <cellStyle name="Обычный 2 10 3 3 4 3 2" xfId="7012"/>
    <cellStyle name="Обычный 2 10 3 3 4 3 2 2" xfId="7013"/>
    <cellStyle name="Обычный 2 10 3 3 4 3 3" xfId="7014"/>
    <cellStyle name="Обычный 2 10 3 3 4 3 4" xfId="7015"/>
    <cellStyle name="Обычный 2 10 3 3 4 3 5" xfId="7016"/>
    <cellStyle name="Обычный 2 10 3 3 4 4" xfId="7017"/>
    <cellStyle name="Обычный 2 10 3 3 4 4 2" xfId="7018"/>
    <cellStyle name="Обычный 2 10 3 3 4 4 3" xfId="7019"/>
    <cellStyle name="Обычный 2 10 3 3 4 4 4" xfId="7020"/>
    <cellStyle name="Обычный 2 10 3 3 4 5" xfId="7021"/>
    <cellStyle name="Обычный 2 10 3 3 4 6" xfId="7022"/>
    <cellStyle name="Обычный 2 10 3 3 4 7" xfId="7023"/>
    <cellStyle name="Обычный 2 10 3 3 4 8" xfId="7024"/>
    <cellStyle name="Обычный 2 10 3 3 5" xfId="7025"/>
    <cellStyle name="Обычный 2 10 3 3 5 2" xfId="7026"/>
    <cellStyle name="Обычный 2 10 3 3 5 2 2" xfId="7027"/>
    <cellStyle name="Обычный 2 10 3 3 5 2 2 2" xfId="7028"/>
    <cellStyle name="Обычный 2 10 3 3 5 2 2 2 2" xfId="7029"/>
    <cellStyle name="Обычный 2 10 3 3 5 2 2 3" xfId="7030"/>
    <cellStyle name="Обычный 2 10 3 3 5 2 2 4" xfId="7031"/>
    <cellStyle name="Обычный 2 10 3 3 5 2 2 5" xfId="7032"/>
    <cellStyle name="Обычный 2 10 3 3 5 2 3" xfId="7033"/>
    <cellStyle name="Обычный 2 10 3 3 5 2 3 2" xfId="7034"/>
    <cellStyle name="Обычный 2 10 3 3 5 2 3 3" xfId="7035"/>
    <cellStyle name="Обычный 2 10 3 3 5 2 3 4" xfId="7036"/>
    <cellStyle name="Обычный 2 10 3 3 5 2 4" xfId="7037"/>
    <cellStyle name="Обычный 2 10 3 3 5 2 5" xfId="7038"/>
    <cellStyle name="Обычный 2 10 3 3 5 2 6" xfId="7039"/>
    <cellStyle name="Обычный 2 10 3 3 5 2 7" xfId="7040"/>
    <cellStyle name="Обычный 2 10 3 3 5 3" xfId="7041"/>
    <cellStyle name="Обычный 2 10 3 3 5 3 2" xfId="7042"/>
    <cellStyle name="Обычный 2 10 3 3 5 3 2 2" xfId="7043"/>
    <cellStyle name="Обычный 2 10 3 3 5 3 3" xfId="7044"/>
    <cellStyle name="Обычный 2 10 3 3 5 3 4" xfId="7045"/>
    <cellStyle name="Обычный 2 10 3 3 5 3 5" xfId="7046"/>
    <cellStyle name="Обычный 2 10 3 3 5 4" xfId="7047"/>
    <cellStyle name="Обычный 2 10 3 3 5 4 2" xfId="7048"/>
    <cellStyle name="Обычный 2 10 3 3 5 4 3" xfId="7049"/>
    <cellStyle name="Обычный 2 10 3 3 5 4 4" xfId="7050"/>
    <cellStyle name="Обычный 2 10 3 3 5 5" xfId="7051"/>
    <cellStyle name="Обычный 2 10 3 3 5 6" xfId="7052"/>
    <cellStyle name="Обычный 2 10 3 3 5 7" xfId="7053"/>
    <cellStyle name="Обычный 2 10 3 3 5 8" xfId="7054"/>
    <cellStyle name="Обычный 2 10 3 3 6" xfId="7055"/>
    <cellStyle name="Обычный 2 10 3 3 6 2" xfId="7056"/>
    <cellStyle name="Обычный 2 10 3 3 6 2 2" xfId="7057"/>
    <cellStyle name="Обычный 2 10 3 3 6 2 2 2" xfId="7058"/>
    <cellStyle name="Обычный 2 10 3 3 6 2 2 2 2" xfId="7059"/>
    <cellStyle name="Обычный 2 10 3 3 6 2 2 3" xfId="7060"/>
    <cellStyle name="Обычный 2 10 3 3 6 2 2 4" xfId="7061"/>
    <cellStyle name="Обычный 2 10 3 3 6 2 2 5" xfId="7062"/>
    <cellStyle name="Обычный 2 10 3 3 6 2 3" xfId="7063"/>
    <cellStyle name="Обычный 2 10 3 3 6 2 3 2" xfId="7064"/>
    <cellStyle name="Обычный 2 10 3 3 6 2 3 3" xfId="7065"/>
    <cellStyle name="Обычный 2 10 3 3 6 2 3 4" xfId="7066"/>
    <cellStyle name="Обычный 2 10 3 3 6 2 4" xfId="7067"/>
    <cellStyle name="Обычный 2 10 3 3 6 2 5" xfId="7068"/>
    <cellStyle name="Обычный 2 10 3 3 6 2 6" xfId="7069"/>
    <cellStyle name="Обычный 2 10 3 3 6 2 7" xfId="7070"/>
    <cellStyle name="Обычный 2 10 3 3 6 3" xfId="7071"/>
    <cellStyle name="Обычный 2 10 3 3 6 3 2" xfId="7072"/>
    <cellStyle name="Обычный 2 10 3 3 6 3 2 2" xfId="7073"/>
    <cellStyle name="Обычный 2 10 3 3 6 3 3" xfId="7074"/>
    <cellStyle name="Обычный 2 10 3 3 6 3 4" xfId="7075"/>
    <cellStyle name="Обычный 2 10 3 3 6 3 5" xfId="7076"/>
    <cellStyle name="Обычный 2 10 3 3 6 4" xfId="7077"/>
    <cellStyle name="Обычный 2 10 3 3 6 4 2" xfId="7078"/>
    <cellStyle name="Обычный 2 10 3 3 6 4 3" xfId="7079"/>
    <cellStyle name="Обычный 2 10 3 3 6 4 4" xfId="7080"/>
    <cellStyle name="Обычный 2 10 3 3 6 5" xfId="7081"/>
    <cellStyle name="Обычный 2 10 3 3 6 6" xfId="7082"/>
    <cellStyle name="Обычный 2 10 3 3 6 7" xfId="7083"/>
    <cellStyle name="Обычный 2 10 3 3 6 8" xfId="7084"/>
    <cellStyle name="Обычный 2 10 3 3 7" xfId="7085"/>
    <cellStyle name="Обычный 2 10 3 3 7 2" xfId="7086"/>
    <cellStyle name="Обычный 2 10 3 3 7 2 2" xfId="7087"/>
    <cellStyle name="Обычный 2 10 3 3 7 2 2 2" xfId="7088"/>
    <cellStyle name="Обычный 2 10 3 3 7 2 2 2 2" xfId="7089"/>
    <cellStyle name="Обычный 2 10 3 3 7 2 2 3" xfId="7090"/>
    <cellStyle name="Обычный 2 10 3 3 7 2 2 4" xfId="7091"/>
    <cellStyle name="Обычный 2 10 3 3 7 2 2 5" xfId="7092"/>
    <cellStyle name="Обычный 2 10 3 3 7 2 3" xfId="7093"/>
    <cellStyle name="Обычный 2 10 3 3 7 2 3 2" xfId="7094"/>
    <cellStyle name="Обычный 2 10 3 3 7 2 3 3" xfId="7095"/>
    <cellStyle name="Обычный 2 10 3 3 7 2 3 4" xfId="7096"/>
    <cellStyle name="Обычный 2 10 3 3 7 2 4" xfId="7097"/>
    <cellStyle name="Обычный 2 10 3 3 7 2 5" xfId="7098"/>
    <cellStyle name="Обычный 2 10 3 3 7 2 6" xfId="7099"/>
    <cellStyle name="Обычный 2 10 3 3 7 2 7" xfId="7100"/>
    <cellStyle name="Обычный 2 10 3 3 7 3" xfId="7101"/>
    <cellStyle name="Обычный 2 10 3 3 7 3 2" xfId="7102"/>
    <cellStyle name="Обычный 2 10 3 3 7 3 2 2" xfId="7103"/>
    <cellStyle name="Обычный 2 10 3 3 7 3 3" xfId="7104"/>
    <cellStyle name="Обычный 2 10 3 3 7 3 4" xfId="7105"/>
    <cellStyle name="Обычный 2 10 3 3 7 3 5" xfId="7106"/>
    <cellStyle name="Обычный 2 10 3 3 7 4" xfId="7107"/>
    <cellStyle name="Обычный 2 10 3 3 7 4 2" xfId="7108"/>
    <cellStyle name="Обычный 2 10 3 3 7 4 3" xfId="7109"/>
    <cellStyle name="Обычный 2 10 3 3 7 4 4" xfId="7110"/>
    <cellStyle name="Обычный 2 10 3 3 7 5" xfId="7111"/>
    <cellStyle name="Обычный 2 10 3 3 7 6" xfId="7112"/>
    <cellStyle name="Обычный 2 10 3 3 7 7" xfId="7113"/>
    <cellStyle name="Обычный 2 10 3 3 7 8" xfId="7114"/>
    <cellStyle name="Обычный 2 10 3 3 8" xfId="7115"/>
    <cellStyle name="Обычный 2 10 3 3 8 2" xfId="7116"/>
    <cellStyle name="Обычный 2 10 3 3 8 2 2" xfId="7117"/>
    <cellStyle name="Обычный 2 10 3 3 8 2 2 2" xfId="7118"/>
    <cellStyle name="Обычный 2 10 3 3 8 2 3" xfId="7119"/>
    <cellStyle name="Обычный 2 10 3 3 8 2 4" xfId="7120"/>
    <cellStyle name="Обычный 2 10 3 3 8 2 5" xfId="7121"/>
    <cellStyle name="Обычный 2 10 3 3 8 3" xfId="7122"/>
    <cellStyle name="Обычный 2 10 3 3 8 3 2" xfId="7123"/>
    <cellStyle name="Обычный 2 10 3 3 8 3 3" xfId="7124"/>
    <cellStyle name="Обычный 2 10 3 3 8 3 4" xfId="7125"/>
    <cellStyle name="Обычный 2 10 3 3 8 4" xfId="7126"/>
    <cellStyle name="Обычный 2 10 3 3 8 5" xfId="7127"/>
    <cellStyle name="Обычный 2 10 3 3 8 6" xfId="7128"/>
    <cellStyle name="Обычный 2 10 3 3 8 7" xfId="7129"/>
    <cellStyle name="Обычный 2 10 3 3 9" xfId="7130"/>
    <cellStyle name="Обычный 2 10 3 3 9 2" xfId="7131"/>
    <cellStyle name="Обычный 2 10 3 3 9 2 2" xfId="7132"/>
    <cellStyle name="Обычный 2 10 3 3 9 2 2 2" xfId="7133"/>
    <cellStyle name="Обычный 2 10 3 3 9 2 3" xfId="7134"/>
    <cellStyle name="Обычный 2 10 3 3 9 2 4" xfId="7135"/>
    <cellStyle name="Обычный 2 10 3 3 9 2 5" xfId="7136"/>
    <cellStyle name="Обычный 2 10 3 3 9 3" xfId="7137"/>
    <cellStyle name="Обычный 2 10 3 3 9 3 2" xfId="7138"/>
    <cellStyle name="Обычный 2 10 3 3 9 3 3" xfId="7139"/>
    <cellStyle name="Обычный 2 10 3 3 9 3 4" xfId="7140"/>
    <cellStyle name="Обычный 2 10 3 3 9 4" xfId="7141"/>
    <cellStyle name="Обычный 2 10 3 3 9 5" xfId="7142"/>
    <cellStyle name="Обычный 2 10 3 3 9 6" xfId="7143"/>
    <cellStyle name="Обычный 2 10 3 3 9 7" xfId="7144"/>
    <cellStyle name="Обычный 2 10 3 4" xfId="7145"/>
    <cellStyle name="Обычный 2 10 3 4 10" xfId="7146"/>
    <cellStyle name="Обычный 2 10 3 4 10 2" xfId="7147"/>
    <cellStyle name="Обычный 2 10 3 4 10 2 2" xfId="7148"/>
    <cellStyle name="Обычный 2 10 3 4 10 3" xfId="7149"/>
    <cellStyle name="Обычный 2 10 3 4 10 4" xfId="7150"/>
    <cellStyle name="Обычный 2 10 3 4 10 5" xfId="7151"/>
    <cellStyle name="Обычный 2 10 3 4 11" xfId="7152"/>
    <cellStyle name="Обычный 2 10 3 4 11 2" xfId="7153"/>
    <cellStyle name="Обычный 2 10 3 4 11 3" xfId="7154"/>
    <cellStyle name="Обычный 2 10 3 4 11 4" xfId="7155"/>
    <cellStyle name="Обычный 2 10 3 4 12" xfId="7156"/>
    <cellStyle name="Обычный 2 10 3 4 13" xfId="7157"/>
    <cellStyle name="Обычный 2 10 3 4 14" xfId="7158"/>
    <cellStyle name="Обычный 2 10 3 4 15" xfId="7159"/>
    <cellStyle name="Обычный 2 10 3 4 2" xfId="7160"/>
    <cellStyle name="Обычный 2 10 3 4 2 2" xfId="7161"/>
    <cellStyle name="Обычный 2 10 3 4 2 2 2" xfId="7162"/>
    <cellStyle name="Обычный 2 10 3 4 2 2 2 2" xfId="7163"/>
    <cellStyle name="Обычный 2 10 3 4 2 2 2 2 2" xfId="7164"/>
    <cellStyle name="Обычный 2 10 3 4 2 2 2 3" xfId="7165"/>
    <cellStyle name="Обычный 2 10 3 4 2 2 2 4" xfId="7166"/>
    <cellStyle name="Обычный 2 10 3 4 2 2 2 5" xfId="7167"/>
    <cellStyle name="Обычный 2 10 3 4 2 2 3" xfId="7168"/>
    <cellStyle name="Обычный 2 10 3 4 2 2 3 2" xfId="7169"/>
    <cellStyle name="Обычный 2 10 3 4 2 2 3 3" xfId="7170"/>
    <cellStyle name="Обычный 2 10 3 4 2 2 3 4" xfId="7171"/>
    <cellStyle name="Обычный 2 10 3 4 2 2 4" xfId="7172"/>
    <cellStyle name="Обычный 2 10 3 4 2 2 5" xfId="7173"/>
    <cellStyle name="Обычный 2 10 3 4 2 2 6" xfId="7174"/>
    <cellStyle name="Обычный 2 10 3 4 2 2 7" xfId="7175"/>
    <cellStyle name="Обычный 2 10 3 4 2 3" xfId="7176"/>
    <cellStyle name="Обычный 2 10 3 4 2 3 2" xfId="7177"/>
    <cellStyle name="Обычный 2 10 3 4 2 3 2 2" xfId="7178"/>
    <cellStyle name="Обычный 2 10 3 4 2 3 3" xfId="7179"/>
    <cellStyle name="Обычный 2 10 3 4 2 3 4" xfId="7180"/>
    <cellStyle name="Обычный 2 10 3 4 2 3 5" xfId="7181"/>
    <cellStyle name="Обычный 2 10 3 4 2 4" xfId="7182"/>
    <cellStyle name="Обычный 2 10 3 4 2 4 2" xfId="7183"/>
    <cellStyle name="Обычный 2 10 3 4 2 4 2 2" xfId="7184"/>
    <cellStyle name="Обычный 2 10 3 4 2 4 3" xfId="7185"/>
    <cellStyle name="Обычный 2 10 3 4 2 4 4" xfId="7186"/>
    <cellStyle name="Обычный 2 10 3 4 2 4 5" xfId="7187"/>
    <cellStyle name="Обычный 2 10 3 4 2 5" xfId="7188"/>
    <cellStyle name="Обычный 2 10 3 4 2 5 2" xfId="7189"/>
    <cellStyle name="Обычный 2 10 3 4 2 5 3" xfId="7190"/>
    <cellStyle name="Обычный 2 10 3 4 2 5 4" xfId="7191"/>
    <cellStyle name="Обычный 2 10 3 4 2 6" xfId="7192"/>
    <cellStyle name="Обычный 2 10 3 4 2 7" xfId="7193"/>
    <cellStyle name="Обычный 2 10 3 4 2 8" xfId="7194"/>
    <cellStyle name="Обычный 2 10 3 4 2 9" xfId="7195"/>
    <cellStyle name="Обычный 2 10 3 4 3" xfId="7196"/>
    <cellStyle name="Обычный 2 10 3 4 3 2" xfId="7197"/>
    <cellStyle name="Обычный 2 10 3 4 3 2 2" xfId="7198"/>
    <cellStyle name="Обычный 2 10 3 4 3 2 2 2" xfId="7199"/>
    <cellStyle name="Обычный 2 10 3 4 3 2 2 2 2" xfId="7200"/>
    <cellStyle name="Обычный 2 10 3 4 3 2 2 3" xfId="7201"/>
    <cellStyle name="Обычный 2 10 3 4 3 2 2 4" xfId="7202"/>
    <cellStyle name="Обычный 2 10 3 4 3 2 2 5" xfId="7203"/>
    <cellStyle name="Обычный 2 10 3 4 3 2 3" xfId="7204"/>
    <cellStyle name="Обычный 2 10 3 4 3 2 3 2" xfId="7205"/>
    <cellStyle name="Обычный 2 10 3 4 3 2 3 3" xfId="7206"/>
    <cellStyle name="Обычный 2 10 3 4 3 2 3 4" xfId="7207"/>
    <cellStyle name="Обычный 2 10 3 4 3 2 4" xfId="7208"/>
    <cellStyle name="Обычный 2 10 3 4 3 2 5" xfId="7209"/>
    <cellStyle name="Обычный 2 10 3 4 3 2 6" xfId="7210"/>
    <cellStyle name="Обычный 2 10 3 4 3 2 7" xfId="7211"/>
    <cellStyle name="Обычный 2 10 3 4 3 3" xfId="7212"/>
    <cellStyle name="Обычный 2 10 3 4 3 3 2" xfId="7213"/>
    <cellStyle name="Обычный 2 10 3 4 3 3 2 2" xfId="7214"/>
    <cellStyle name="Обычный 2 10 3 4 3 3 3" xfId="7215"/>
    <cellStyle name="Обычный 2 10 3 4 3 3 4" xfId="7216"/>
    <cellStyle name="Обычный 2 10 3 4 3 3 5" xfId="7217"/>
    <cellStyle name="Обычный 2 10 3 4 3 4" xfId="7218"/>
    <cellStyle name="Обычный 2 10 3 4 3 4 2" xfId="7219"/>
    <cellStyle name="Обычный 2 10 3 4 3 4 2 2" xfId="7220"/>
    <cellStyle name="Обычный 2 10 3 4 3 4 3" xfId="7221"/>
    <cellStyle name="Обычный 2 10 3 4 3 4 4" xfId="7222"/>
    <cellStyle name="Обычный 2 10 3 4 3 4 5" xfId="7223"/>
    <cellStyle name="Обычный 2 10 3 4 3 5" xfId="7224"/>
    <cellStyle name="Обычный 2 10 3 4 3 5 2" xfId="7225"/>
    <cellStyle name="Обычный 2 10 3 4 3 5 3" xfId="7226"/>
    <cellStyle name="Обычный 2 10 3 4 3 5 4" xfId="7227"/>
    <cellStyle name="Обычный 2 10 3 4 3 6" xfId="7228"/>
    <cellStyle name="Обычный 2 10 3 4 3 7" xfId="7229"/>
    <cellStyle name="Обычный 2 10 3 4 3 8" xfId="7230"/>
    <cellStyle name="Обычный 2 10 3 4 3 9" xfId="7231"/>
    <cellStyle name="Обычный 2 10 3 4 4" xfId="7232"/>
    <cellStyle name="Обычный 2 10 3 4 4 2" xfId="7233"/>
    <cellStyle name="Обычный 2 10 3 4 4 2 2" xfId="7234"/>
    <cellStyle name="Обычный 2 10 3 4 4 2 2 2" xfId="7235"/>
    <cellStyle name="Обычный 2 10 3 4 4 2 2 2 2" xfId="7236"/>
    <cellStyle name="Обычный 2 10 3 4 4 2 2 3" xfId="7237"/>
    <cellStyle name="Обычный 2 10 3 4 4 2 2 4" xfId="7238"/>
    <cellStyle name="Обычный 2 10 3 4 4 2 2 5" xfId="7239"/>
    <cellStyle name="Обычный 2 10 3 4 4 2 3" xfId="7240"/>
    <cellStyle name="Обычный 2 10 3 4 4 2 3 2" xfId="7241"/>
    <cellStyle name="Обычный 2 10 3 4 4 2 3 3" xfId="7242"/>
    <cellStyle name="Обычный 2 10 3 4 4 2 3 4" xfId="7243"/>
    <cellStyle name="Обычный 2 10 3 4 4 2 4" xfId="7244"/>
    <cellStyle name="Обычный 2 10 3 4 4 2 5" xfId="7245"/>
    <cellStyle name="Обычный 2 10 3 4 4 2 6" xfId="7246"/>
    <cellStyle name="Обычный 2 10 3 4 4 2 7" xfId="7247"/>
    <cellStyle name="Обычный 2 10 3 4 4 3" xfId="7248"/>
    <cellStyle name="Обычный 2 10 3 4 4 3 2" xfId="7249"/>
    <cellStyle name="Обычный 2 10 3 4 4 3 2 2" xfId="7250"/>
    <cellStyle name="Обычный 2 10 3 4 4 3 3" xfId="7251"/>
    <cellStyle name="Обычный 2 10 3 4 4 3 4" xfId="7252"/>
    <cellStyle name="Обычный 2 10 3 4 4 3 5" xfId="7253"/>
    <cellStyle name="Обычный 2 10 3 4 4 4" xfId="7254"/>
    <cellStyle name="Обычный 2 10 3 4 4 4 2" xfId="7255"/>
    <cellStyle name="Обычный 2 10 3 4 4 4 3" xfId="7256"/>
    <cellStyle name="Обычный 2 10 3 4 4 4 4" xfId="7257"/>
    <cellStyle name="Обычный 2 10 3 4 4 5" xfId="7258"/>
    <cellStyle name="Обычный 2 10 3 4 4 6" xfId="7259"/>
    <cellStyle name="Обычный 2 10 3 4 4 7" xfId="7260"/>
    <cellStyle name="Обычный 2 10 3 4 4 8" xfId="7261"/>
    <cellStyle name="Обычный 2 10 3 4 5" xfId="7262"/>
    <cellStyle name="Обычный 2 10 3 4 5 2" xfId="7263"/>
    <cellStyle name="Обычный 2 10 3 4 5 2 2" xfId="7264"/>
    <cellStyle name="Обычный 2 10 3 4 5 2 2 2" xfId="7265"/>
    <cellStyle name="Обычный 2 10 3 4 5 2 2 2 2" xfId="7266"/>
    <cellStyle name="Обычный 2 10 3 4 5 2 2 3" xfId="7267"/>
    <cellStyle name="Обычный 2 10 3 4 5 2 2 4" xfId="7268"/>
    <cellStyle name="Обычный 2 10 3 4 5 2 2 5" xfId="7269"/>
    <cellStyle name="Обычный 2 10 3 4 5 2 3" xfId="7270"/>
    <cellStyle name="Обычный 2 10 3 4 5 2 3 2" xfId="7271"/>
    <cellStyle name="Обычный 2 10 3 4 5 2 3 3" xfId="7272"/>
    <cellStyle name="Обычный 2 10 3 4 5 2 3 4" xfId="7273"/>
    <cellStyle name="Обычный 2 10 3 4 5 2 4" xfId="7274"/>
    <cellStyle name="Обычный 2 10 3 4 5 2 5" xfId="7275"/>
    <cellStyle name="Обычный 2 10 3 4 5 2 6" xfId="7276"/>
    <cellStyle name="Обычный 2 10 3 4 5 2 7" xfId="7277"/>
    <cellStyle name="Обычный 2 10 3 4 5 3" xfId="7278"/>
    <cellStyle name="Обычный 2 10 3 4 5 3 2" xfId="7279"/>
    <cellStyle name="Обычный 2 10 3 4 5 3 2 2" xfId="7280"/>
    <cellStyle name="Обычный 2 10 3 4 5 3 3" xfId="7281"/>
    <cellStyle name="Обычный 2 10 3 4 5 3 4" xfId="7282"/>
    <cellStyle name="Обычный 2 10 3 4 5 3 5" xfId="7283"/>
    <cellStyle name="Обычный 2 10 3 4 5 4" xfId="7284"/>
    <cellStyle name="Обычный 2 10 3 4 5 4 2" xfId="7285"/>
    <cellStyle name="Обычный 2 10 3 4 5 4 3" xfId="7286"/>
    <cellStyle name="Обычный 2 10 3 4 5 4 4" xfId="7287"/>
    <cellStyle name="Обычный 2 10 3 4 5 5" xfId="7288"/>
    <cellStyle name="Обычный 2 10 3 4 5 6" xfId="7289"/>
    <cellStyle name="Обычный 2 10 3 4 5 7" xfId="7290"/>
    <cellStyle name="Обычный 2 10 3 4 5 8" xfId="7291"/>
    <cellStyle name="Обычный 2 10 3 4 6" xfId="7292"/>
    <cellStyle name="Обычный 2 10 3 4 6 2" xfId="7293"/>
    <cellStyle name="Обычный 2 10 3 4 6 2 2" xfId="7294"/>
    <cellStyle name="Обычный 2 10 3 4 6 2 2 2" xfId="7295"/>
    <cellStyle name="Обычный 2 10 3 4 6 2 2 2 2" xfId="7296"/>
    <cellStyle name="Обычный 2 10 3 4 6 2 2 3" xfId="7297"/>
    <cellStyle name="Обычный 2 10 3 4 6 2 2 4" xfId="7298"/>
    <cellStyle name="Обычный 2 10 3 4 6 2 2 5" xfId="7299"/>
    <cellStyle name="Обычный 2 10 3 4 6 2 3" xfId="7300"/>
    <cellStyle name="Обычный 2 10 3 4 6 2 3 2" xfId="7301"/>
    <cellStyle name="Обычный 2 10 3 4 6 2 3 3" xfId="7302"/>
    <cellStyle name="Обычный 2 10 3 4 6 2 3 4" xfId="7303"/>
    <cellStyle name="Обычный 2 10 3 4 6 2 4" xfId="7304"/>
    <cellStyle name="Обычный 2 10 3 4 6 2 5" xfId="7305"/>
    <cellStyle name="Обычный 2 10 3 4 6 2 6" xfId="7306"/>
    <cellStyle name="Обычный 2 10 3 4 6 2 7" xfId="7307"/>
    <cellStyle name="Обычный 2 10 3 4 6 3" xfId="7308"/>
    <cellStyle name="Обычный 2 10 3 4 6 3 2" xfId="7309"/>
    <cellStyle name="Обычный 2 10 3 4 6 3 2 2" xfId="7310"/>
    <cellStyle name="Обычный 2 10 3 4 6 3 3" xfId="7311"/>
    <cellStyle name="Обычный 2 10 3 4 6 3 4" xfId="7312"/>
    <cellStyle name="Обычный 2 10 3 4 6 3 5" xfId="7313"/>
    <cellStyle name="Обычный 2 10 3 4 6 4" xfId="7314"/>
    <cellStyle name="Обычный 2 10 3 4 6 4 2" xfId="7315"/>
    <cellStyle name="Обычный 2 10 3 4 6 4 3" xfId="7316"/>
    <cellStyle name="Обычный 2 10 3 4 6 4 4" xfId="7317"/>
    <cellStyle name="Обычный 2 10 3 4 6 5" xfId="7318"/>
    <cellStyle name="Обычный 2 10 3 4 6 6" xfId="7319"/>
    <cellStyle name="Обычный 2 10 3 4 6 7" xfId="7320"/>
    <cellStyle name="Обычный 2 10 3 4 6 8" xfId="7321"/>
    <cellStyle name="Обычный 2 10 3 4 7" xfId="7322"/>
    <cellStyle name="Обычный 2 10 3 4 7 2" xfId="7323"/>
    <cellStyle name="Обычный 2 10 3 4 7 2 2" xfId="7324"/>
    <cellStyle name="Обычный 2 10 3 4 7 2 2 2" xfId="7325"/>
    <cellStyle name="Обычный 2 10 3 4 7 2 2 2 2" xfId="7326"/>
    <cellStyle name="Обычный 2 10 3 4 7 2 2 3" xfId="7327"/>
    <cellStyle name="Обычный 2 10 3 4 7 2 2 4" xfId="7328"/>
    <cellStyle name="Обычный 2 10 3 4 7 2 2 5" xfId="7329"/>
    <cellStyle name="Обычный 2 10 3 4 7 2 3" xfId="7330"/>
    <cellStyle name="Обычный 2 10 3 4 7 2 3 2" xfId="7331"/>
    <cellStyle name="Обычный 2 10 3 4 7 2 3 3" xfId="7332"/>
    <cellStyle name="Обычный 2 10 3 4 7 2 3 4" xfId="7333"/>
    <cellStyle name="Обычный 2 10 3 4 7 2 4" xfId="7334"/>
    <cellStyle name="Обычный 2 10 3 4 7 2 5" xfId="7335"/>
    <cellStyle name="Обычный 2 10 3 4 7 2 6" xfId="7336"/>
    <cellStyle name="Обычный 2 10 3 4 7 2 7" xfId="7337"/>
    <cellStyle name="Обычный 2 10 3 4 7 3" xfId="7338"/>
    <cellStyle name="Обычный 2 10 3 4 7 3 2" xfId="7339"/>
    <cellStyle name="Обычный 2 10 3 4 7 3 2 2" xfId="7340"/>
    <cellStyle name="Обычный 2 10 3 4 7 3 3" xfId="7341"/>
    <cellStyle name="Обычный 2 10 3 4 7 3 4" xfId="7342"/>
    <cellStyle name="Обычный 2 10 3 4 7 3 5" xfId="7343"/>
    <cellStyle name="Обычный 2 10 3 4 7 4" xfId="7344"/>
    <cellStyle name="Обычный 2 10 3 4 7 4 2" xfId="7345"/>
    <cellStyle name="Обычный 2 10 3 4 7 4 3" xfId="7346"/>
    <cellStyle name="Обычный 2 10 3 4 7 4 4" xfId="7347"/>
    <cellStyle name="Обычный 2 10 3 4 7 5" xfId="7348"/>
    <cellStyle name="Обычный 2 10 3 4 7 6" xfId="7349"/>
    <cellStyle name="Обычный 2 10 3 4 7 7" xfId="7350"/>
    <cellStyle name="Обычный 2 10 3 4 7 8" xfId="7351"/>
    <cellStyle name="Обычный 2 10 3 4 8" xfId="7352"/>
    <cellStyle name="Обычный 2 10 3 4 8 2" xfId="7353"/>
    <cellStyle name="Обычный 2 10 3 4 8 2 2" xfId="7354"/>
    <cellStyle name="Обычный 2 10 3 4 8 2 2 2" xfId="7355"/>
    <cellStyle name="Обычный 2 10 3 4 8 2 3" xfId="7356"/>
    <cellStyle name="Обычный 2 10 3 4 8 2 4" xfId="7357"/>
    <cellStyle name="Обычный 2 10 3 4 8 2 5" xfId="7358"/>
    <cellStyle name="Обычный 2 10 3 4 8 3" xfId="7359"/>
    <cellStyle name="Обычный 2 10 3 4 8 3 2" xfId="7360"/>
    <cellStyle name="Обычный 2 10 3 4 8 3 3" xfId="7361"/>
    <cellStyle name="Обычный 2 10 3 4 8 3 4" xfId="7362"/>
    <cellStyle name="Обычный 2 10 3 4 8 4" xfId="7363"/>
    <cellStyle name="Обычный 2 10 3 4 8 5" xfId="7364"/>
    <cellStyle name="Обычный 2 10 3 4 8 6" xfId="7365"/>
    <cellStyle name="Обычный 2 10 3 4 8 7" xfId="7366"/>
    <cellStyle name="Обычный 2 10 3 4 9" xfId="7367"/>
    <cellStyle name="Обычный 2 10 3 4 9 2" xfId="7368"/>
    <cellStyle name="Обычный 2 10 3 4 9 2 2" xfId="7369"/>
    <cellStyle name="Обычный 2 10 3 4 9 2 2 2" xfId="7370"/>
    <cellStyle name="Обычный 2 10 3 4 9 2 3" xfId="7371"/>
    <cellStyle name="Обычный 2 10 3 4 9 2 4" xfId="7372"/>
    <cellStyle name="Обычный 2 10 3 4 9 2 5" xfId="7373"/>
    <cellStyle name="Обычный 2 10 3 4 9 3" xfId="7374"/>
    <cellStyle name="Обычный 2 10 3 4 9 3 2" xfId="7375"/>
    <cellStyle name="Обычный 2 10 3 4 9 3 3" xfId="7376"/>
    <cellStyle name="Обычный 2 10 3 4 9 3 4" xfId="7377"/>
    <cellStyle name="Обычный 2 10 3 4 9 4" xfId="7378"/>
    <cellStyle name="Обычный 2 10 3 4 9 5" xfId="7379"/>
    <cellStyle name="Обычный 2 10 3 4 9 6" xfId="7380"/>
    <cellStyle name="Обычный 2 10 3 4 9 7" xfId="7381"/>
    <cellStyle name="Обычный 2 10 3 5" xfId="7382"/>
    <cellStyle name="Обычный 2 10 3 5 2" xfId="7383"/>
    <cellStyle name="Обычный 2 10 3 5 2 2" xfId="7384"/>
    <cellStyle name="Обычный 2 10 3 5 2 2 2" xfId="7385"/>
    <cellStyle name="Обычный 2 10 3 5 2 2 2 2" xfId="7386"/>
    <cellStyle name="Обычный 2 10 3 5 2 2 3" xfId="7387"/>
    <cellStyle name="Обычный 2 10 3 5 2 2 4" xfId="7388"/>
    <cellStyle name="Обычный 2 10 3 5 2 2 5" xfId="7389"/>
    <cellStyle name="Обычный 2 10 3 5 2 3" xfId="7390"/>
    <cellStyle name="Обычный 2 10 3 5 2 3 2" xfId="7391"/>
    <cellStyle name="Обычный 2 10 3 5 2 3 3" xfId="7392"/>
    <cellStyle name="Обычный 2 10 3 5 2 3 4" xfId="7393"/>
    <cellStyle name="Обычный 2 10 3 5 2 4" xfId="7394"/>
    <cellStyle name="Обычный 2 10 3 5 2 5" xfId="7395"/>
    <cellStyle name="Обычный 2 10 3 5 2 6" xfId="7396"/>
    <cellStyle name="Обычный 2 10 3 5 2 7" xfId="7397"/>
    <cellStyle name="Обычный 2 10 3 5 3" xfId="7398"/>
    <cellStyle name="Обычный 2 10 3 5 3 2" xfId="7399"/>
    <cellStyle name="Обычный 2 10 3 5 3 2 2" xfId="7400"/>
    <cellStyle name="Обычный 2 10 3 5 3 3" xfId="7401"/>
    <cellStyle name="Обычный 2 10 3 5 3 4" xfId="7402"/>
    <cellStyle name="Обычный 2 10 3 5 3 5" xfId="7403"/>
    <cellStyle name="Обычный 2 10 3 5 4" xfId="7404"/>
    <cellStyle name="Обычный 2 10 3 5 4 2" xfId="7405"/>
    <cellStyle name="Обычный 2 10 3 5 4 2 2" xfId="7406"/>
    <cellStyle name="Обычный 2 10 3 5 4 3" xfId="7407"/>
    <cellStyle name="Обычный 2 10 3 5 4 4" xfId="7408"/>
    <cellStyle name="Обычный 2 10 3 5 4 5" xfId="7409"/>
    <cellStyle name="Обычный 2 10 3 5 5" xfId="7410"/>
    <cellStyle name="Обычный 2 10 3 5 5 2" xfId="7411"/>
    <cellStyle name="Обычный 2 10 3 5 5 3" xfId="7412"/>
    <cellStyle name="Обычный 2 10 3 5 5 4" xfId="7413"/>
    <cellStyle name="Обычный 2 10 3 5 6" xfId="7414"/>
    <cellStyle name="Обычный 2 10 3 5 7" xfId="7415"/>
    <cellStyle name="Обычный 2 10 3 5 8" xfId="7416"/>
    <cellStyle name="Обычный 2 10 3 5 9" xfId="7417"/>
    <cellStyle name="Обычный 2 10 3 6" xfId="7418"/>
    <cellStyle name="Обычный 2 10 3 6 2" xfId="7419"/>
    <cellStyle name="Обычный 2 10 3 6 2 2" xfId="7420"/>
    <cellStyle name="Обычный 2 10 3 6 2 2 2" xfId="7421"/>
    <cellStyle name="Обычный 2 10 3 6 2 2 2 2" xfId="7422"/>
    <cellStyle name="Обычный 2 10 3 6 2 2 3" xfId="7423"/>
    <cellStyle name="Обычный 2 10 3 6 2 2 4" xfId="7424"/>
    <cellStyle name="Обычный 2 10 3 6 2 2 5" xfId="7425"/>
    <cellStyle name="Обычный 2 10 3 6 2 3" xfId="7426"/>
    <cellStyle name="Обычный 2 10 3 6 2 3 2" xfId="7427"/>
    <cellStyle name="Обычный 2 10 3 6 2 3 3" xfId="7428"/>
    <cellStyle name="Обычный 2 10 3 6 2 3 4" xfId="7429"/>
    <cellStyle name="Обычный 2 10 3 6 2 4" xfId="7430"/>
    <cellStyle name="Обычный 2 10 3 6 2 5" xfId="7431"/>
    <cellStyle name="Обычный 2 10 3 6 2 6" xfId="7432"/>
    <cellStyle name="Обычный 2 10 3 6 2 7" xfId="7433"/>
    <cellStyle name="Обычный 2 10 3 6 3" xfId="7434"/>
    <cellStyle name="Обычный 2 10 3 6 3 2" xfId="7435"/>
    <cellStyle name="Обычный 2 10 3 6 3 2 2" xfId="7436"/>
    <cellStyle name="Обычный 2 10 3 6 3 3" xfId="7437"/>
    <cellStyle name="Обычный 2 10 3 6 3 4" xfId="7438"/>
    <cellStyle name="Обычный 2 10 3 6 3 5" xfId="7439"/>
    <cellStyle name="Обычный 2 10 3 6 4" xfId="7440"/>
    <cellStyle name="Обычный 2 10 3 6 4 2" xfId="7441"/>
    <cellStyle name="Обычный 2 10 3 6 4 2 2" xfId="7442"/>
    <cellStyle name="Обычный 2 10 3 6 4 3" xfId="7443"/>
    <cellStyle name="Обычный 2 10 3 6 4 4" xfId="7444"/>
    <cellStyle name="Обычный 2 10 3 6 4 5" xfId="7445"/>
    <cellStyle name="Обычный 2 10 3 6 5" xfId="7446"/>
    <cellStyle name="Обычный 2 10 3 6 5 2" xfId="7447"/>
    <cellStyle name="Обычный 2 10 3 6 5 3" xfId="7448"/>
    <cellStyle name="Обычный 2 10 3 6 5 4" xfId="7449"/>
    <cellStyle name="Обычный 2 10 3 6 6" xfId="7450"/>
    <cellStyle name="Обычный 2 10 3 6 7" xfId="7451"/>
    <cellStyle name="Обычный 2 10 3 6 8" xfId="7452"/>
    <cellStyle name="Обычный 2 10 3 6 9" xfId="7453"/>
    <cellStyle name="Обычный 2 10 3 7" xfId="7454"/>
    <cellStyle name="Обычный 2 10 3 7 2" xfId="7455"/>
    <cellStyle name="Обычный 2 10 3 7 2 2" xfId="7456"/>
    <cellStyle name="Обычный 2 10 3 7 2 2 2" xfId="7457"/>
    <cellStyle name="Обычный 2 10 3 7 2 2 2 2" xfId="7458"/>
    <cellStyle name="Обычный 2 10 3 7 2 2 3" xfId="7459"/>
    <cellStyle name="Обычный 2 10 3 7 2 2 4" xfId="7460"/>
    <cellStyle name="Обычный 2 10 3 7 2 2 5" xfId="7461"/>
    <cellStyle name="Обычный 2 10 3 7 2 3" xfId="7462"/>
    <cellStyle name="Обычный 2 10 3 7 2 3 2" xfId="7463"/>
    <cellStyle name="Обычный 2 10 3 7 2 3 3" xfId="7464"/>
    <cellStyle name="Обычный 2 10 3 7 2 3 4" xfId="7465"/>
    <cellStyle name="Обычный 2 10 3 7 2 4" xfId="7466"/>
    <cellStyle name="Обычный 2 10 3 7 2 5" xfId="7467"/>
    <cellStyle name="Обычный 2 10 3 7 2 6" xfId="7468"/>
    <cellStyle name="Обычный 2 10 3 7 2 7" xfId="7469"/>
    <cellStyle name="Обычный 2 10 3 7 3" xfId="7470"/>
    <cellStyle name="Обычный 2 10 3 7 3 2" xfId="7471"/>
    <cellStyle name="Обычный 2 10 3 7 3 2 2" xfId="7472"/>
    <cellStyle name="Обычный 2 10 3 7 3 3" xfId="7473"/>
    <cellStyle name="Обычный 2 10 3 7 3 4" xfId="7474"/>
    <cellStyle name="Обычный 2 10 3 7 3 5" xfId="7475"/>
    <cellStyle name="Обычный 2 10 3 7 4" xfId="7476"/>
    <cellStyle name="Обычный 2 10 3 7 4 2" xfId="7477"/>
    <cellStyle name="Обычный 2 10 3 7 4 2 2" xfId="7478"/>
    <cellStyle name="Обычный 2 10 3 7 4 3" xfId="7479"/>
    <cellStyle name="Обычный 2 10 3 7 4 4" xfId="7480"/>
    <cellStyle name="Обычный 2 10 3 7 4 5" xfId="7481"/>
    <cellStyle name="Обычный 2 10 3 7 5" xfId="7482"/>
    <cellStyle name="Обычный 2 10 3 7 5 2" xfId="7483"/>
    <cellStyle name="Обычный 2 10 3 7 5 3" xfId="7484"/>
    <cellStyle name="Обычный 2 10 3 7 5 4" xfId="7485"/>
    <cellStyle name="Обычный 2 10 3 7 6" xfId="7486"/>
    <cellStyle name="Обычный 2 10 3 7 7" xfId="7487"/>
    <cellStyle name="Обычный 2 10 3 7 8" xfId="7488"/>
    <cellStyle name="Обычный 2 10 3 7 9" xfId="7489"/>
    <cellStyle name="Обычный 2 10 3 8" xfId="7490"/>
    <cellStyle name="Обычный 2 10 3 8 2" xfId="7491"/>
    <cellStyle name="Обычный 2 10 3 8 2 2" xfId="7492"/>
    <cellStyle name="Обычный 2 10 3 8 2 2 2" xfId="7493"/>
    <cellStyle name="Обычный 2 10 3 8 2 2 2 2" xfId="7494"/>
    <cellStyle name="Обычный 2 10 3 8 2 2 3" xfId="7495"/>
    <cellStyle name="Обычный 2 10 3 8 2 2 4" xfId="7496"/>
    <cellStyle name="Обычный 2 10 3 8 2 2 5" xfId="7497"/>
    <cellStyle name="Обычный 2 10 3 8 2 3" xfId="7498"/>
    <cellStyle name="Обычный 2 10 3 8 2 3 2" xfId="7499"/>
    <cellStyle name="Обычный 2 10 3 8 2 3 3" xfId="7500"/>
    <cellStyle name="Обычный 2 10 3 8 2 3 4" xfId="7501"/>
    <cellStyle name="Обычный 2 10 3 8 2 4" xfId="7502"/>
    <cellStyle name="Обычный 2 10 3 8 2 5" xfId="7503"/>
    <cellStyle name="Обычный 2 10 3 8 2 6" xfId="7504"/>
    <cellStyle name="Обычный 2 10 3 8 2 7" xfId="7505"/>
    <cellStyle name="Обычный 2 10 3 8 3" xfId="7506"/>
    <cellStyle name="Обычный 2 10 3 8 3 2" xfId="7507"/>
    <cellStyle name="Обычный 2 10 3 8 3 2 2" xfId="7508"/>
    <cellStyle name="Обычный 2 10 3 8 3 3" xfId="7509"/>
    <cellStyle name="Обычный 2 10 3 8 3 4" xfId="7510"/>
    <cellStyle name="Обычный 2 10 3 8 3 5" xfId="7511"/>
    <cellStyle name="Обычный 2 10 3 8 4" xfId="7512"/>
    <cellStyle name="Обычный 2 10 3 8 4 2" xfId="7513"/>
    <cellStyle name="Обычный 2 10 3 8 4 3" xfId="7514"/>
    <cellStyle name="Обычный 2 10 3 8 4 4" xfId="7515"/>
    <cellStyle name="Обычный 2 10 3 8 5" xfId="7516"/>
    <cellStyle name="Обычный 2 10 3 8 6" xfId="7517"/>
    <cellStyle name="Обычный 2 10 3 8 7" xfId="7518"/>
    <cellStyle name="Обычный 2 10 3 8 8" xfId="7519"/>
    <cellStyle name="Обычный 2 10 3 9" xfId="7520"/>
    <cellStyle name="Обычный 2 10 3 9 2" xfId="7521"/>
    <cellStyle name="Обычный 2 10 3 9 2 2" xfId="7522"/>
    <cellStyle name="Обычный 2 10 3 9 2 2 2" xfId="7523"/>
    <cellStyle name="Обычный 2 10 3 9 2 2 2 2" xfId="7524"/>
    <cellStyle name="Обычный 2 10 3 9 2 2 3" xfId="7525"/>
    <cellStyle name="Обычный 2 10 3 9 2 2 4" xfId="7526"/>
    <cellStyle name="Обычный 2 10 3 9 2 2 5" xfId="7527"/>
    <cellStyle name="Обычный 2 10 3 9 2 3" xfId="7528"/>
    <cellStyle name="Обычный 2 10 3 9 2 3 2" xfId="7529"/>
    <cellStyle name="Обычный 2 10 3 9 2 3 3" xfId="7530"/>
    <cellStyle name="Обычный 2 10 3 9 2 3 4" xfId="7531"/>
    <cellStyle name="Обычный 2 10 3 9 2 4" xfId="7532"/>
    <cellStyle name="Обычный 2 10 3 9 2 5" xfId="7533"/>
    <cellStyle name="Обычный 2 10 3 9 2 6" xfId="7534"/>
    <cellStyle name="Обычный 2 10 3 9 2 7" xfId="7535"/>
    <cellStyle name="Обычный 2 10 3 9 3" xfId="7536"/>
    <cellStyle name="Обычный 2 10 3 9 3 2" xfId="7537"/>
    <cellStyle name="Обычный 2 10 3 9 3 2 2" xfId="7538"/>
    <cellStyle name="Обычный 2 10 3 9 3 3" xfId="7539"/>
    <cellStyle name="Обычный 2 10 3 9 3 4" xfId="7540"/>
    <cellStyle name="Обычный 2 10 3 9 3 5" xfId="7541"/>
    <cellStyle name="Обычный 2 10 3 9 4" xfId="7542"/>
    <cellStyle name="Обычный 2 10 3 9 4 2" xfId="7543"/>
    <cellStyle name="Обычный 2 10 3 9 4 3" xfId="7544"/>
    <cellStyle name="Обычный 2 10 3 9 4 4" xfId="7545"/>
    <cellStyle name="Обычный 2 10 3 9 5" xfId="7546"/>
    <cellStyle name="Обычный 2 10 3 9 6" xfId="7547"/>
    <cellStyle name="Обычный 2 10 3 9 7" xfId="7548"/>
    <cellStyle name="Обычный 2 10 3 9 8" xfId="7549"/>
    <cellStyle name="Обычный 2 10 4" xfId="7550"/>
    <cellStyle name="Обычный 2 10 4 2" xfId="7551"/>
    <cellStyle name="Обычный 2 10 4 2 2" xfId="7552"/>
    <cellStyle name="Обычный 2 10 4 2 2 2" xfId="7553"/>
    <cellStyle name="Обычный 2 10 4 2 2 2 2" xfId="7554"/>
    <cellStyle name="Обычный 2 10 4 2 2 3" xfId="7555"/>
    <cellStyle name="Обычный 2 10 4 2 2 4" xfId="7556"/>
    <cellStyle name="Обычный 2 10 4 2 2 5" xfId="7557"/>
    <cellStyle name="Обычный 2 10 4 2 3" xfId="7558"/>
    <cellStyle name="Обычный 2 10 4 2 3 2" xfId="7559"/>
    <cellStyle name="Обычный 2 10 4 2 3 2 2" xfId="7560"/>
    <cellStyle name="Обычный 2 10 4 2 3 3" xfId="7561"/>
    <cellStyle name="Обычный 2 10 4 2 3 4" xfId="7562"/>
    <cellStyle name="Обычный 2 10 4 2 3 5" xfId="7563"/>
    <cellStyle name="Обычный 2 10 4 2 4" xfId="7564"/>
    <cellStyle name="Обычный 2 10 4 2 4 2" xfId="7565"/>
    <cellStyle name="Обычный 2 10 4 2 4 3" xfId="7566"/>
    <cellStyle name="Обычный 2 10 4 2 4 4" xfId="7567"/>
    <cellStyle name="Обычный 2 10 4 2 5" xfId="7568"/>
    <cellStyle name="Обычный 2 10 4 2 6" xfId="7569"/>
    <cellStyle name="Обычный 2 10 4 2 7" xfId="7570"/>
    <cellStyle name="Обычный 2 10 4 2 8" xfId="7571"/>
    <cellStyle name="Обычный 2 10 4 3" xfId="7572"/>
    <cellStyle name="Обычный 2 10 4 3 2" xfId="7573"/>
    <cellStyle name="Обычный 2 10 4 3 2 2" xfId="7574"/>
    <cellStyle name="Обычный 2 10 4 3 3" xfId="7575"/>
    <cellStyle name="Обычный 2 10 4 3 4" xfId="7576"/>
    <cellStyle name="Обычный 2 10 4 3 5" xfId="7577"/>
    <cellStyle name="Обычный 2 10 4 4" xfId="7578"/>
    <cellStyle name="Обычный 2 10 4 4 2" xfId="7579"/>
    <cellStyle name="Обычный 2 10 4 4 2 2" xfId="7580"/>
    <cellStyle name="Обычный 2 10 4 4 3" xfId="7581"/>
    <cellStyle name="Обычный 2 10 4 4 4" xfId="7582"/>
    <cellStyle name="Обычный 2 10 4 4 5" xfId="7583"/>
    <cellStyle name="Обычный 2 10 4 5" xfId="7584"/>
    <cellStyle name="Обычный 2 10 4 5 2" xfId="7585"/>
    <cellStyle name="Обычный 2 10 4 5 2 2" xfId="7586"/>
    <cellStyle name="Обычный 2 10 4 5 3" xfId="7587"/>
    <cellStyle name="Обычный 2 10 4 5 4" xfId="7588"/>
    <cellStyle name="Обычный 2 10 4 5 5" xfId="7589"/>
    <cellStyle name="Обычный 2 10 4 6" xfId="7590"/>
    <cellStyle name="Обычный 2 10 4 6 2" xfId="7591"/>
    <cellStyle name="Обычный 2 10 4 6 2 2" xfId="7592"/>
    <cellStyle name="Обычный 2 10 4 6 3" xfId="7593"/>
    <cellStyle name="Обычный 2 10 4 7" xfId="7594"/>
    <cellStyle name="Обычный 2 10 4 7 2" xfId="7595"/>
    <cellStyle name="Обычный 2 10 4 8" xfId="7596"/>
    <cellStyle name="Обычный 2 10 4 9" xfId="7597"/>
    <cellStyle name="Обычный 2 10 5" xfId="7598"/>
    <cellStyle name="Обычный 2 10 5 2" xfId="7599"/>
    <cellStyle name="Обычный 2 10 5 2 2" xfId="7600"/>
    <cellStyle name="Обычный 2 10 5 2 2 2" xfId="7601"/>
    <cellStyle name="Обычный 2 10 5 2 2 2 2" xfId="7602"/>
    <cellStyle name="Обычный 2 10 5 2 2 3" xfId="7603"/>
    <cellStyle name="Обычный 2 10 5 2 2 4" xfId="7604"/>
    <cellStyle name="Обычный 2 10 5 2 2 5" xfId="7605"/>
    <cellStyle name="Обычный 2 10 5 2 3" xfId="7606"/>
    <cellStyle name="Обычный 2 10 5 2 3 2" xfId="7607"/>
    <cellStyle name="Обычный 2 10 5 2 3 3" xfId="7608"/>
    <cellStyle name="Обычный 2 10 5 2 3 4" xfId="7609"/>
    <cellStyle name="Обычный 2 10 5 2 4" xfId="7610"/>
    <cellStyle name="Обычный 2 10 5 2 5" xfId="7611"/>
    <cellStyle name="Обычный 2 10 5 2 6" xfId="7612"/>
    <cellStyle name="Обычный 2 10 5 2 7" xfId="7613"/>
    <cellStyle name="Обычный 2 10 5 3" xfId="7614"/>
    <cellStyle name="Обычный 2 10 5 3 2" xfId="7615"/>
    <cellStyle name="Обычный 2 10 5 3 2 2" xfId="7616"/>
    <cellStyle name="Обычный 2 10 5 3 3" xfId="7617"/>
    <cellStyle name="Обычный 2 10 5 3 4" xfId="7618"/>
    <cellStyle name="Обычный 2 10 5 3 5" xfId="7619"/>
    <cellStyle name="Обычный 2 10 5 4" xfId="7620"/>
    <cellStyle name="Обычный 2 10 5 4 2" xfId="7621"/>
    <cellStyle name="Обычный 2 10 5 4 2 2" xfId="7622"/>
    <cellStyle name="Обычный 2 10 5 4 3" xfId="7623"/>
    <cellStyle name="Обычный 2 10 5 4 4" xfId="7624"/>
    <cellStyle name="Обычный 2 10 5 4 5" xfId="7625"/>
    <cellStyle name="Обычный 2 10 5 5" xfId="7626"/>
    <cellStyle name="Обычный 2 10 5 5 2" xfId="7627"/>
    <cellStyle name="Обычный 2 10 5 5 3" xfId="7628"/>
    <cellStyle name="Обычный 2 10 5 5 4" xfId="7629"/>
    <cellStyle name="Обычный 2 10 5 6" xfId="7630"/>
    <cellStyle name="Обычный 2 10 5 7" xfId="7631"/>
    <cellStyle name="Обычный 2 10 5 8" xfId="7632"/>
    <cellStyle name="Обычный 2 10 5 9" xfId="7633"/>
    <cellStyle name="Обычный 2 10 6" xfId="7634"/>
    <cellStyle name="Обычный 2 10 7" xfId="7635"/>
    <cellStyle name="Обычный 2 10 7 2" xfId="7636"/>
    <cellStyle name="Обычный 2 10 7 2 2" xfId="7637"/>
    <cellStyle name="Обычный 2 10 7 3" xfId="7638"/>
    <cellStyle name="Обычный 2 10 8" xfId="7639"/>
    <cellStyle name="Обычный 2 10 8 2" xfId="7640"/>
    <cellStyle name="Обычный 2 10 9" xfId="7641"/>
    <cellStyle name="Обычный 2 11" xfId="7642"/>
    <cellStyle name="Обычный 2 12" xfId="7643"/>
    <cellStyle name="Обычный 2 13" xfId="7644"/>
    <cellStyle name="Обычный 2 134" xfId="59254"/>
    <cellStyle name="Обычный 2 14" xfId="7645"/>
    <cellStyle name="Обычный 2 15" xfId="7646"/>
    <cellStyle name="Обычный 2 16" xfId="7647"/>
    <cellStyle name="Обычный 2 17" xfId="7648"/>
    <cellStyle name="Обычный 2 18" xfId="7649"/>
    <cellStyle name="Обычный 2 19" xfId="7650"/>
    <cellStyle name="Обычный 2 2" xfId="7651"/>
    <cellStyle name="Обычный 2 2 2" xfId="7652"/>
    <cellStyle name="Обычный 2 2 2 2" xfId="59853"/>
    <cellStyle name="Обычный 2 2 2 2 2" xfId="7653"/>
    <cellStyle name="Обычный 2 2 2 3" xfId="59293"/>
    <cellStyle name="Обычный 2 2 3" xfId="7654"/>
    <cellStyle name="Обычный 2 2 3 2" xfId="7655"/>
    <cellStyle name="Обычный 2 2 4" xfId="7656"/>
    <cellStyle name="Обычный 2 2 5" xfId="7657"/>
    <cellStyle name="Обычный 2 2 6" xfId="7658"/>
    <cellStyle name="Обычный 2 2 7" xfId="7659"/>
    <cellStyle name="Обычный 2 2 8" xfId="7660"/>
    <cellStyle name="Обычный 2 2 9" xfId="7661"/>
    <cellStyle name="Обычный 2 2_46EE.2011(v1.0)" xfId="7662"/>
    <cellStyle name="Обычный 2 20" xfId="7663"/>
    <cellStyle name="Обычный 2 21" xfId="7664"/>
    <cellStyle name="Обычный 2 22" xfId="7665"/>
    <cellStyle name="Обычный 2 23" xfId="7666"/>
    <cellStyle name="Обычный 2 24" xfId="7667"/>
    <cellStyle name="Обычный 2 25" xfId="7668"/>
    <cellStyle name="Обычный 2 26" xfId="7669"/>
    <cellStyle name="Обычный 2 27" xfId="7670"/>
    <cellStyle name="Обычный 2 28" xfId="7671"/>
    <cellStyle name="Обычный 2 29" xfId="7672"/>
    <cellStyle name="Обычный 2 3" xfId="7673"/>
    <cellStyle name="Обычный 2 3 2" xfId="7674"/>
    <cellStyle name="Обычный 2 3 2 2" xfId="7675"/>
    <cellStyle name="Обычный 2 3 2 2 2" xfId="7676"/>
    <cellStyle name="Обычный 2 3 2 2 2 2" xfId="7677"/>
    <cellStyle name="Обычный 2 3 2 2 2 2 2" xfId="7678"/>
    <cellStyle name="Обычный 2 3 2 2 2 2 2 2" xfId="7679"/>
    <cellStyle name="Обычный 2 3 2 2 2 2 3" xfId="7680"/>
    <cellStyle name="Обычный 2 3 2 2 2 2 4" xfId="7681"/>
    <cellStyle name="Обычный 2 3 2 2 2 2 5" xfId="7682"/>
    <cellStyle name="Обычный 2 3 2 2 2 3" xfId="7683"/>
    <cellStyle name="Обычный 2 3 2 2 2 3 2" xfId="7684"/>
    <cellStyle name="Обычный 2 3 2 2 2 3 3" xfId="7685"/>
    <cellStyle name="Обычный 2 3 2 2 2 3 4" xfId="7686"/>
    <cellStyle name="Обычный 2 3 2 2 2 4" xfId="7687"/>
    <cellStyle name="Обычный 2 3 2 2 2 5" xfId="7688"/>
    <cellStyle name="Обычный 2 3 2 2 2 6" xfId="7689"/>
    <cellStyle name="Обычный 2 3 2 2 2 7" xfId="7690"/>
    <cellStyle name="Обычный 2 3 2 2 3" xfId="7691"/>
    <cellStyle name="Обычный 2 3 2 2 3 2" xfId="7692"/>
    <cellStyle name="Обычный 2 3 2 2 3 2 2" xfId="7693"/>
    <cellStyle name="Обычный 2 3 2 2 3 3" xfId="7694"/>
    <cellStyle name="Обычный 2 3 2 2 3 4" xfId="7695"/>
    <cellStyle name="Обычный 2 3 2 2 3 5" xfId="7696"/>
    <cellStyle name="Обычный 2 3 2 2 4" xfId="7697"/>
    <cellStyle name="Обычный 2 3 2 2 4 2" xfId="7698"/>
    <cellStyle name="Обычный 2 3 2 2 4 3" xfId="7699"/>
    <cellStyle name="Обычный 2 3 2 2 4 4" xfId="7700"/>
    <cellStyle name="Обычный 2 3 2 2 5" xfId="7701"/>
    <cellStyle name="Обычный 2 3 2 2 6" xfId="7702"/>
    <cellStyle name="Обычный 2 3 2 2 7" xfId="7703"/>
    <cellStyle name="Обычный 2 3 2 2 8" xfId="7704"/>
    <cellStyle name="Обычный 2 3 2 3" xfId="7705"/>
    <cellStyle name="Обычный 2 3 2 3 2" xfId="7706"/>
    <cellStyle name="Обычный 2 3 2 3 2 2" xfId="7707"/>
    <cellStyle name="Обычный 2 3 2 3 2 2 2" xfId="7708"/>
    <cellStyle name="Обычный 2 3 2 3 2 3" xfId="7709"/>
    <cellStyle name="Обычный 2 3 2 3 2 4" xfId="7710"/>
    <cellStyle name="Обычный 2 3 2 3 2 5" xfId="7711"/>
    <cellStyle name="Обычный 2 3 2 3 3" xfId="7712"/>
    <cellStyle name="Обычный 2 3 2 3 3 2" xfId="7713"/>
    <cellStyle name="Обычный 2 3 2 3 3 3" xfId="7714"/>
    <cellStyle name="Обычный 2 3 2 3 3 4" xfId="7715"/>
    <cellStyle name="Обычный 2 3 2 3 4" xfId="7716"/>
    <cellStyle name="Обычный 2 3 2 3 5" xfId="7717"/>
    <cellStyle name="Обычный 2 3 2 3 6" xfId="7718"/>
    <cellStyle name="Обычный 2 3 2 3 7" xfId="7719"/>
    <cellStyle name="Обычный 2 3 2 4" xfId="7720"/>
    <cellStyle name="Обычный 2 3 2 4 2" xfId="7721"/>
    <cellStyle name="Обычный 2 3 2 4 3" xfId="7722"/>
    <cellStyle name="Обычный 2 3 2 4 3 2" xfId="7723"/>
    <cellStyle name="Обычный 2 3 2 4 4" xfId="7724"/>
    <cellStyle name="Обычный 2 3 2 4 5" xfId="7725"/>
    <cellStyle name="Обычный 2 3 2 4 6" xfId="7726"/>
    <cellStyle name="Обычный 2 3 2 5" xfId="7727"/>
    <cellStyle name="Обычный 2 3 2 5 2" xfId="7728"/>
    <cellStyle name="Обычный 2 3 2 5 3" xfId="7729"/>
    <cellStyle name="Обычный 2 3 2 5 4" xfId="7730"/>
    <cellStyle name="Обычный 2 3 2 6" xfId="7731"/>
    <cellStyle name="Обычный 2 3 2 7" xfId="7732"/>
    <cellStyle name="Обычный 2 3 2 8" xfId="7733"/>
    <cellStyle name="Обычный 2 3 2 9" xfId="7734"/>
    <cellStyle name="Обычный 2 3 3" xfId="7735"/>
    <cellStyle name="Обычный 2 3_46EE.2011(v1.0)" xfId="7736"/>
    <cellStyle name="Обычный 2 30" xfId="7737"/>
    <cellStyle name="Обычный 2 31" xfId="7738"/>
    <cellStyle name="Обычный 2 32" xfId="7739"/>
    <cellStyle name="Обычный 2 33" xfId="7740"/>
    <cellStyle name="Обычный 2 34" xfId="7741"/>
    <cellStyle name="Обычный 2 35" xfId="7742"/>
    <cellStyle name="Обычный 2 36" xfId="7743"/>
    <cellStyle name="Обычный 2 37" xfId="7744"/>
    <cellStyle name="Обычный 2 38" xfId="7745"/>
    <cellStyle name="Обычный 2 39" xfId="7746"/>
    <cellStyle name="Обычный 2 4" xfId="7747"/>
    <cellStyle name="Обычный 2 4 2" xfId="7748"/>
    <cellStyle name="Обычный 2 4 2 10" xfId="7749"/>
    <cellStyle name="Обычный 2 4 2 10 2" xfId="7750"/>
    <cellStyle name="Обычный 2 4 2 10 2 2" xfId="7751"/>
    <cellStyle name="Обычный 2 4 2 10 2 2 2" xfId="7752"/>
    <cellStyle name="Обычный 2 4 2 10 2 2 2 2" xfId="7753"/>
    <cellStyle name="Обычный 2 4 2 10 2 2 3" xfId="7754"/>
    <cellStyle name="Обычный 2 4 2 10 2 2 4" xfId="7755"/>
    <cellStyle name="Обычный 2 4 2 10 2 2 5" xfId="7756"/>
    <cellStyle name="Обычный 2 4 2 10 2 3" xfId="7757"/>
    <cellStyle name="Обычный 2 4 2 10 2 3 2" xfId="7758"/>
    <cellStyle name="Обычный 2 4 2 10 2 3 3" xfId="7759"/>
    <cellStyle name="Обычный 2 4 2 10 2 3 4" xfId="7760"/>
    <cellStyle name="Обычный 2 4 2 10 2 4" xfId="7761"/>
    <cellStyle name="Обычный 2 4 2 10 2 5" xfId="7762"/>
    <cellStyle name="Обычный 2 4 2 10 2 6" xfId="7763"/>
    <cellStyle name="Обычный 2 4 2 10 2 7" xfId="7764"/>
    <cellStyle name="Обычный 2 4 2 10 3" xfId="7765"/>
    <cellStyle name="Обычный 2 4 2 10 3 2" xfId="7766"/>
    <cellStyle name="Обычный 2 4 2 10 3 2 2" xfId="7767"/>
    <cellStyle name="Обычный 2 4 2 10 3 3" xfId="7768"/>
    <cellStyle name="Обычный 2 4 2 10 3 4" xfId="7769"/>
    <cellStyle name="Обычный 2 4 2 10 3 5" xfId="7770"/>
    <cellStyle name="Обычный 2 4 2 10 4" xfId="7771"/>
    <cellStyle name="Обычный 2 4 2 10 4 2" xfId="7772"/>
    <cellStyle name="Обычный 2 4 2 10 4 3" xfId="7773"/>
    <cellStyle name="Обычный 2 4 2 10 4 4" xfId="7774"/>
    <cellStyle name="Обычный 2 4 2 10 5" xfId="7775"/>
    <cellStyle name="Обычный 2 4 2 10 6" xfId="7776"/>
    <cellStyle name="Обычный 2 4 2 10 7" xfId="7777"/>
    <cellStyle name="Обычный 2 4 2 10 8" xfId="7778"/>
    <cellStyle name="Обычный 2 4 2 11" xfId="7779"/>
    <cellStyle name="Обычный 2 4 2 11 2" xfId="7780"/>
    <cellStyle name="Обычный 2 4 2 11 2 2" xfId="7781"/>
    <cellStyle name="Обычный 2 4 2 11 2 2 2" xfId="7782"/>
    <cellStyle name="Обычный 2 4 2 11 2 3" xfId="7783"/>
    <cellStyle name="Обычный 2 4 2 11 2 4" xfId="7784"/>
    <cellStyle name="Обычный 2 4 2 11 2 5" xfId="7785"/>
    <cellStyle name="Обычный 2 4 2 11 3" xfId="7786"/>
    <cellStyle name="Обычный 2 4 2 11 3 2" xfId="7787"/>
    <cellStyle name="Обычный 2 4 2 11 3 3" xfId="7788"/>
    <cellStyle name="Обычный 2 4 2 11 3 4" xfId="7789"/>
    <cellStyle name="Обычный 2 4 2 11 4" xfId="7790"/>
    <cellStyle name="Обычный 2 4 2 11 5" xfId="7791"/>
    <cellStyle name="Обычный 2 4 2 11 6" xfId="7792"/>
    <cellStyle name="Обычный 2 4 2 11 7" xfId="7793"/>
    <cellStyle name="Обычный 2 4 2 12" xfId="7794"/>
    <cellStyle name="Обычный 2 4 2 12 2" xfId="7795"/>
    <cellStyle name="Обычный 2 4 2 12 2 2" xfId="7796"/>
    <cellStyle name="Обычный 2 4 2 12 2 2 2" xfId="7797"/>
    <cellStyle name="Обычный 2 4 2 12 2 3" xfId="7798"/>
    <cellStyle name="Обычный 2 4 2 12 2 4" xfId="7799"/>
    <cellStyle name="Обычный 2 4 2 12 2 5" xfId="7800"/>
    <cellStyle name="Обычный 2 4 2 12 3" xfId="7801"/>
    <cellStyle name="Обычный 2 4 2 12 3 2" xfId="7802"/>
    <cellStyle name="Обычный 2 4 2 12 3 3" xfId="7803"/>
    <cellStyle name="Обычный 2 4 2 12 3 4" xfId="7804"/>
    <cellStyle name="Обычный 2 4 2 12 4" xfId="7805"/>
    <cellStyle name="Обычный 2 4 2 12 5" xfId="7806"/>
    <cellStyle name="Обычный 2 4 2 12 6" xfId="7807"/>
    <cellStyle name="Обычный 2 4 2 12 7" xfId="7808"/>
    <cellStyle name="Обычный 2 4 2 13" xfId="7809"/>
    <cellStyle name="Обычный 2 4 2 13 2" xfId="7810"/>
    <cellStyle name="Обычный 2 4 2 13 2 2" xfId="7811"/>
    <cellStyle name="Обычный 2 4 2 13 3" xfId="7812"/>
    <cellStyle name="Обычный 2 4 2 13 4" xfId="7813"/>
    <cellStyle name="Обычный 2 4 2 13 5" xfId="7814"/>
    <cellStyle name="Обычный 2 4 2 14" xfId="7815"/>
    <cellStyle name="Обычный 2 4 2 14 2" xfId="7816"/>
    <cellStyle name="Обычный 2 4 2 14 2 2" xfId="7817"/>
    <cellStyle name="Обычный 2 4 2 14 3" xfId="7818"/>
    <cellStyle name="Обычный 2 4 2 14 4" xfId="7819"/>
    <cellStyle name="Обычный 2 4 2 14 5" xfId="7820"/>
    <cellStyle name="Обычный 2 4 2 15" xfId="7821"/>
    <cellStyle name="Обычный 2 4 2 15 2" xfId="7822"/>
    <cellStyle name="Обычный 2 4 2 15 2 2" xfId="7823"/>
    <cellStyle name="Обычный 2 4 2 15 3" xfId="7824"/>
    <cellStyle name="Обычный 2 4 2 16" xfId="7825"/>
    <cellStyle name="Обычный 2 4 2 16 2" xfId="7826"/>
    <cellStyle name="Обычный 2 4 2 17" xfId="7827"/>
    <cellStyle name="Обычный 2 4 2 18" xfId="7828"/>
    <cellStyle name="Обычный 2 4 2 19" xfId="59857"/>
    <cellStyle name="Обычный 2 4 2 2" xfId="7829"/>
    <cellStyle name="Обычный 2 4 2 2 10" xfId="7830"/>
    <cellStyle name="Обычный 2 4 2 2 10 2" xfId="7831"/>
    <cellStyle name="Обычный 2 4 2 2 10 2 2" xfId="7832"/>
    <cellStyle name="Обычный 2 4 2 2 10 2 2 2" xfId="7833"/>
    <cellStyle name="Обычный 2 4 2 2 10 2 3" xfId="7834"/>
    <cellStyle name="Обычный 2 4 2 2 10 2 4" xfId="7835"/>
    <cellStyle name="Обычный 2 4 2 2 10 2 5" xfId="7836"/>
    <cellStyle name="Обычный 2 4 2 2 10 3" xfId="7837"/>
    <cellStyle name="Обычный 2 4 2 2 10 3 2" xfId="7838"/>
    <cellStyle name="Обычный 2 4 2 2 10 3 3" xfId="7839"/>
    <cellStyle name="Обычный 2 4 2 2 10 3 4" xfId="7840"/>
    <cellStyle name="Обычный 2 4 2 2 10 4" xfId="7841"/>
    <cellStyle name="Обычный 2 4 2 2 10 5" xfId="7842"/>
    <cellStyle name="Обычный 2 4 2 2 10 6" xfId="7843"/>
    <cellStyle name="Обычный 2 4 2 2 10 7" xfId="7844"/>
    <cellStyle name="Обычный 2 4 2 2 11" xfId="7845"/>
    <cellStyle name="Обычный 2 4 2 2 11 2" xfId="7846"/>
    <cellStyle name="Обычный 2 4 2 2 11 2 2" xfId="7847"/>
    <cellStyle name="Обычный 2 4 2 2 11 3" xfId="7848"/>
    <cellStyle name="Обычный 2 4 2 2 11 4" xfId="7849"/>
    <cellStyle name="Обычный 2 4 2 2 11 5" xfId="7850"/>
    <cellStyle name="Обычный 2 4 2 2 12" xfId="7851"/>
    <cellStyle name="Обычный 2 4 2 2 12 2" xfId="7852"/>
    <cellStyle name="Обычный 2 4 2 2 12 2 2" xfId="7853"/>
    <cellStyle name="Обычный 2 4 2 2 12 3" xfId="7854"/>
    <cellStyle name="Обычный 2 4 2 2 12 4" xfId="7855"/>
    <cellStyle name="Обычный 2 4 2 2 12 5" xfId="7856"/>
    <cellStyle name="Обычный 2 4 2 2 13" xfId="7857"/>
    <cellStyle name="Обычный 2 4 2 2 13 2" xfId="7858"/>
    <cellStyle name="Обычный 2 4 2 2 13 2 2" xfId="7859"/>
    <cellStyle name="Обычный 2 4 2 2 13 3" xfId="7860"/>
    <cellStyle name="Обычный 2 4 2 2 14" xfId="7861"/>
    <cellStyle name="Обычный 2 4 2 2 14 2" xfId="7862"/>
    <cellStyle name="Обычный 2 4 2 2 15" xfId="7863"/>
    <cellStyle name="Обычный 2 4 2 2 16" xfId="7864"/>
    <cellStyle name="Обычный 2 4 2 2 2" xfId="7865"/>
    <cellStyle name="Обычный 2 4 2 2 2 10" xfId="7866"/>
    <cellStyle name="Обычный 2 4 2 2 2 10 2" xfId="7867"/>
    <cellStyle name="Обычный 2 4 2 2 2 10 2 2" xfId="7868"/>
    <cellStyle name="Обычный 2 4 2 2 2 10 3" xfId="7869"/>
    <cellStyle name="Обычный 2 4 2 2 2 10 4" xfId="7870"/>
    <cellStyle name="Обычный 2 4 2 2 2 10 5" xfId="7871"/>
    <cellStyle name="Обычный 2 4 2 2 2 11" xfId="7872"/>
    <cellStyle name="Обычный 2 4 2 2 2 11 2" xfId="7873"/>
    <cellStyle name="Обычный 2 4 2 2 2 11 3" xfId="7874"/>
    <cellStyle name="Обычный 2 4 2 2 2 11 4" xfId="7875"/>
    <cellStyle name="Обычный 2 4 2 2 2 12" xfId="7876"/>
    <cellStyle name="Обычный 2 4 2 2 2 13" xfId="7877"/>
    <cellStyle name="Обычный 2 4 2 2 2 14" xfId="7878"/>
    <cellStyle name="Обычный 2 4 2 2 2 15" xfId="7879"/>
    <cellStyle name="Обычный 2 4 2 2 2 2" xfId="7880"/>
    <cellStyle name="Обычный 2 4 2 2 2 2 2" xfId="7881"/>
    <cellStyle name="Обычный 2 4 2 2 2 2 2 2" xfId="7882"/>
    <cellStyle name="Обычный 2 4 2 2 2 2 2 2 2" xfId="7883"/>
    <cellStyle name="Обычный 2 4 2 2 2 2 2 2 2 2" xfId="7884"/>
    <cellStyle name="Обычный 2 4 2 2 2 2 2 2 3" xfId="7885"/>
    <cellStyle name="Обычный 2 4 2 2 2 2 2 2 4" xfId="7886"/>
    <cellStyle name="Обычный 2 4 2 2 2 2 2 2 5" xfId="7887"/>
    <cellStyle name="Обычный 2 4 2 2 2 2 2 3" xfId="7888"/>
    <cellStyle name="Обычный 2 4 2 2 2 2 2 3 2" xfId="7889"/>
    <cellStyle name="Обычный 2 4 2 2 2 2 2 3 3" xfId="7890"/>
    <cellStyle name="Обычный 2 4 2 2 2 2 2 3 4" xfId="7891"/>
    <cellStyle name="Обычный 2 4 2 2 2 2 2 4" xfId="7892"/>
    <cellStyle name="Обычный 2 4 2 2 2 2 2 5" xfId="7893"/>
    <cellStyle name="Обычный 2 4 2 2 2 2 2 6" xfId="7894"/>
    <cellStyle name="Обычный 2 4 2 2 2 2 2 7" xfId="7895"/>
    <cellStyle name="Обычный 2 4 2 2 2 2 3" xfId="7896"/>
    <cellStyle name="Обычный 2 4 2 2 2 2 3 2" xfId="7897"/>
    <cellStyle name="Обычный 2 4 2 2 2 2 3 2 2" xfId="7898"/>
    <cellStyle name="Обычный 2 4 2 2 2 2 3 3" xfId="7899"/>
    <cellStyle name="Обычный 2 4 2 2 2 2 3 4" xfId="7900"/>
    <cellStyle name="Обычный 2 4 2 2 2 2 3 5" xfId="7901"/>
    <cellStyle name="Обычный 2 4 2 2 2 2 4" xfId="7902"/>
    <cellStyle name="Обычный 2 4 2 2 2 2 4 2" xfId="7903"/>
    <cellStyle name="Обычный 2 4 2 2 2 2 4 2 2" xfId="7904"/>
    <cellStyle name="Обычный 2 4 2 2 2 2 4 3" xfId="7905"/>
    <cellStyle name="Обычный 2 4 2 2 2 2 4 4" xfId="7906"/>
    <cellStyle name="Обычный 2 4 2 2 2 2 4 5" xfId="7907"/>
    <cellStyle name="Обычный 2 4 2 2 2 2 5" xfId="7908"/>
    <cellStyle name="Обычный 2 4 2 2 2 2 5 2" xfId="7909"/>
    <cellStyle name="Обычный 2 4 2 2 2 2 5 3" xfId="7910"/>
    <cellStyle name="Обычный 2 4 2 2 2 2 5 4" xfId="7911"/>
    <cellStyle name="Обычный 2 4 2 2 2 2 6" xfId="7912"/>
    <cellStyle name="Обычный 2 4 2 2 2 2 7" xfId="7913"/>
    <cellStyle name="Обычный 2 4 2 2 2 2 8" xfId="7914"/>
    <cellStyle name="Обычный 2 4 2 2 2 2 9" xfId="7915"/>
    <cellStyle name="Обычный 2 4 2 2 2 3" xfId="7916"/>
    <cellStyle name="Обычный 2 4 2 2 2 3 2" xfId="7917"/>
    <cellStyle name="Обычный 2 4 2 2 2 3 2 2" xfId="7918"/>
    <cellStyle name="Обычный 2 4 2 2 2 3 2 2 2" xfId="7919"/>
    <cellStyle name="Обычный 2 4 2 2 2 3 2 2 2 2" xfId="7920"/>
    <cellStyle name="Обычный 2 4 2 2 2 3 2 2 3" xfId="7921"/>
    <cellStyle name="Обычный 2 4 2 2 2 3 2 2 4" xfId="7922"/>
    <cellStyle name="Обычный 2 4 2 2 2 3 2 2 5" xfId="7923"/>
    <cellStyle name="Обычный 2 4 2 2 2 3 2 3" xfId="7924"/>
    <cellStyle name="Обычный 2 4 2 2 2 3 2 3 2" xfId="7925"/>
    <cellStyle name="Обычный 2 4 2 2 2 3 2 3 3" xfId="7926"/>
    <cellStyle name="Обычный 2 4 2 2 2 3 2 3 4" xfId="7927"/>
    <cellStyle name="Обычный 2 4 2 2 2 3 2 4" xfId="7928"/>
    <cellStyle name="Обычный 2 4 2 2 2 3 2 5" xfId="7929"/>
    <cellStyle name="Обычный 2 4 2 2 2 3 2 6" xfId="7930"/>
    <cellStyle name="Обычный 2 4 2 2 2 3 2 7" xfId="7931"/>
    <cellStyle name="Обычный 2 4 2 2 2 3 3" xfId="7932"/>
    <cellStyle name="Обычный 2 4 2 2 2 3 3 2" xfId="7933"/>
    <cellStyle name="Обычный 2 4 2 2 2 3 3 2 2" xfId="7934"/>
    <cellStyle name="Обычный 2 4 2 2 2 3 3 3" xfId="7935"/>
    <cellStyle name="Обычный 2 4 2 2 2 3 3 4" xfId="7936"/>
    <cellStyle name="Обычный 2 4 2 2 2 3 3 5" xfId="7937"/>
    <cellStyle name="Обычный 2 4 2 2 2 3 4" xfId="7938"/>
    <cellStyle name="Обычный 2 4 2 2 2 3 4 2" xfId="7939"/>
    <cellStyle name="Обычный 2 4 2 2 2 3 4 2 2" xfId="7940"/>
    <cellStyle name="Обычный 2 4 2 2 2 3 4 3" xfId="7941"/>
    <cellStyle name="Обычный 2 4 2 2 2 3 4 4" xfId="7942"/>
    <cellStyle name="Обычный 2 4 2 2 2 3 4 5" xfId="7943"/>
    <cellStyle name="Обычный 2 4 2 2 2 3 5" xfId="7944"/>
    <cellStyle name="Обычный 2 4 2 2 2 3 5 2" xfId="7945"/>
    <cellStyle name="Обычный 2 4 2 2 2 3 5 3" xfId="7946"/>
    <cellStyle name="Обычный 2 4 2 2 2 3 5 4" xfId="7947"/>
    <cellStyle name="Обычный 2 4 2 2 2 3 6" xfId="7948"/>
    <cellStyle name="Обычный 2 4 2 2 2 3 7" xfId="7949"/>
    <cellStyle name="Обычный 2 4 2 2 2 3 8" xfId="7950"/>
    <cellStyle name="Обычный 2 4 2 2 2 3 9" xfId="7951"/>
    <cellStyle name="Обычный 2 4 2 2 2 4" xfId="7952"/>
    <cellStyle name="Обычный 2 4 2 2 2 4 2" xfId="7953"/>
    <cellStyle name="Обычный 2 4 2 2 2 4 2 2" xfId="7954"/>
    <cellStyle name="Обычный 2 4 2 2 2 4 2 2 2" xfId="7955"/>
    <cellStyle name="Обычный 2 4 2 2 2 4 2 2 2 2" xfId="7956"/>
    <cellStyle name="Обычный 2 4 2 2 2 4 2 2 3" xfId="7957"/>
    <cellStyle name="Обычный 2 4 2 2 2 4 2 2 4" xfId="7958"/>
    <cellStyle name="Обычный 2 4 2 2 2 4 2 2 5" xfId="7959"/>
    <cellStyle name="Обычный 2 4 2 2 2 4 2 3" xfId="7960"/>
    <cellStyle name="Обычный 2 4 2 2 2 4 2 3 2" xfId="7961"/>
    <cellStyle name="Обычный 2 4 2 2 2 4 2 3 3" xfId="7962"/>
    <cellStyle name="Обычный 2 4 2 2 2 4 2 3 4" xfId="7963"/>
    <cellStyle name="Обычный 2 4 2 2 2 4 2 4" xfId="7964"/>
    <cellStyle name="Обычный 2 4 2 2 2 4 2 5" xfId="7965"/>
    <cellStyle name="Обычный 2 4 2 2 2 4 2 6" xfId="7966"/>
    <cellStyle name="Обычный 2 4 2 2 2 4 2 7" xfId="7967"/>
    <cellStyle name="Обычный 2 4 2 2 2 4 3" xfId="7968"/>
    <cellStyle name="Обычный 2 4 2 2 2 4 3 2" xfId="7969"/>
    <cellStyle name="Обычный 2 4 2 2 2 4 3 2 2" xfId="7970"/>
    <cellStyle name="Обычный 2 4 2 2 2 4 3 3" xfId="7971"/>
    <cellStyle name="Обычный 2 4 2 2 2 4 3 4" xfId="7972"/>
    <cellStyle name="Обычный 2 4 2 2 2 4 3 5" xfId="7973"/>
    <cellStyle name="Обычный 2 4 2 2 2 4 4" xfId="7974"/>
    <cellStyle name="Обычный 2 4 2 2 2 4 4 2" xfId="7975"/>
    <cellStyle name="Обычный 2 4 2 2 2 4 4 3" xfId="7976"/>
    <cellStyle name="Обычный 2 4 2 2 2 4 4 4" xfId="7977"/>
    <cellStyle name="Обычный 2 4 2 2 2 4 5" xfId="7978"/>
    <cellStyle name="Обычный 2 4 2 2 2 4 6" xfId="7979"/>
    <cellStyle name="Обычный 2 4 2 2 2 4 7" xfId="7980"/>
    <cellStyle name="Обычный 2 4 2 2 2 4 8" xfId="7981"/>
    <cellStyle name="Обычный 2 4 2 2 2 5" xfId="7982"/>
    <cellStyle name="Обычный 2 4 2 2 2 5 2" xfId="7983"/>
    <cellStyle name="Обычный 2 4 2 2 2 5 2 2" xfId="7984"/>
    <cellStyle name="Обычный 2 4 2 2 2 5 2 2 2" xfId="7985"/>
    <cellStyle name="Обычный 2 4 2 2 2 5 2 2 2 2" xfId="7986"/>
    <cellStyle name="Обычный 2 4 2 2 2 5 2 2 3" xfId="7987"/>
    <cellStyle name="Обычный 2 4 2 2 2 5 2 2 4" xfId="7988"/>
    <cellStyle name="Обычный 2 4 2 2 2 5 2 2 5" xfId="7989"/>
    <cellStyle name="Обычный 2 4 2 2 2 5 2 3" xfId="7990"/>
    <cellStyle name="Обычный 2 4 2 2 2 5 2 3 2" xfId="7991"/>
    <cellStyle name="Обычный 2 4 2 2 2 5 2 3 3" xfId="7992"/>
    <cellStyle name="Обычный 2 4 2 2 2 5 2 3 4" xfId="7993"/>
    <cellStyle name="Обычный 2 4 2 2 2 5 2 4" xfId="7994"/>
    <cellStyle name="Обычный 2 4 2 2 2 5 2 5" xfId="7995"/>
    <cellStyle name="Обычный 2 4 2 2 2 5 2 6" xfId="7996"/>
    <cellStyle name="Обычный 2 4 2 2 2 5 2 7" xfId="7997"/>
    <cellStyle name="Обычный 2 4 2 2 2 5 3" xfId="7998"/>
    <cellStyle name="Обычный 2 4 2 2 2 5 3 2" xfId="7999"/>
    <cellStyle name="Обычный 2 4 2 2 2 5 3 2 2" xfId="8000"/>
    <cellStyle name="Обычный 2 4 2 2 2 5 3 3" xfId="8001"/>
    <cellStyle name="Обычный 2 4 2 2 2 5 3 4" xfId="8002"/>
    <cellStyle name="Обычный 2 4 2 2 2 5 3 5" xfId="8003"/>
    <cellStyle name="Обычный 2 4 2 2 2 5 4" xfId="8004"/>
    <cellStyle name="Обычный 2 4 2 2 2 5 4 2" xfId="8005"/>
    <cellStyle name="Обычный 2 4 2 2 2 5 4 3" xfId="8006"/>
    <cellStyle name="Обычный 2 4 2 2 2 5 4 4" xfId="8007"/>
    <cellStyle name="Обычный 2 4 2 2 2 5 5" xfId="8008"/>
    <cellStyle name="Обычный 2 4 2 2 2 5 6" xfId="8009"/>
    <cellStyle name="Обычный 2 4 2 2 2 5 7" xfId="8010"/>
    <cellStyle name="Обычный 2 4 2 2 2 5 8" xfId="8011"/>
    <cellStyle name="Обычный 2 4 2 2 2 6" xfId="8012"/>
    <cellStyle name="Обычный 2 4 2 2 2 6 2" xfId="8013"/>
    <cellStyle name="Обычный 2 4 2 2 2 6 2 2" xfId="8014"/>
    <cellStyle name="Обычный 2 4 2 2 2 6 2 2 2" xfId="8015"/>
    <cellStyle name="Обычный 2 4 2 2 2 6 2 2 2 2" xfId="8016"/>
    <cellStyle name="Обычный 2 4 2 2 2 6 2 2 3" xfId="8017"/>
    <cellStyle name="Обычный 2 4 2 2 2 6 2 2 4" xfId="8018"/>
    <cellStyle name="Обычный 2 4 2 2 2 6 2 2 5" xfId="8019"/>
    <cellStyle name="Обычный 2 4 2 2 2 6 2 3" xfId="8020"/>
    <cellStyle name="Обычный 2 4 2 2 2 6 2 3 2" xfId="8021"/>
    <cellStyle name="Обычный 2 4 2 2 2 6 2 3 3" xfId="8022"/>
    <cellStyle name="Обычный 2 4 2 2 2 6 2 3 4" xfId="8023"/>
    <cellStyle name="Обычный 2 4 2 2 2 6 2 4" xfId="8024"/>
    <cellStyle name="Обычный 2 4 2 2 2 6 2 5" xfId="8025"/>
    <cellStyle name="Обычный 2 4 2 2 2 6 2 6" xfId="8026"/>
    <cellStyle name="Обычный 2 4 2 2 2 6 2 7" xfId="8027"/>
    <cellStyle name="Обычный 2 4 2 2 2 6 3" xfId="8028"/>
    <cellStyle name="Обычный 2 4 2 2 2 6 3 2" xfId="8029"/>
    <cellStyle name="Обычный 2 4 2 2 2 6 3 2 2" xfId="8030"/>
    <cellStyle name="Обычный 2 4 2 2 2 6 3 3" xfId="8031"/>
    <cellStyle name="Обычный 2 4 2 2 2 6 3 4" xfId="8032"/>
    <cellStyle name="Обычный 2 4 2 2 2 6 3 5" xfId="8033"/>
    <cellStyle name="Обычный 2 4 2 2 2 6 4" xfId="8034"/>
    <cellStyle name="Обычный 2 4 2 2 2 6 4 2" xfId="8035"/>
    <cellStyle name="Обычный 2 4 2 2 2 6 4 3" xfId="8036"/>
    <cellStyle name="Обычный 2 4 2 2 2 6 4 4" xfId="8037"/>
    <cellStyle name="Обычный 2 4 2 2 2 6 5" xfId="8038"/>
    <cellStyle name="Обычный 2 4 2 2 2 6 6" xfId="8039"/>
    <cellStyle name="Обычный 2 4 2 2 2 6 7" xfId="8040"/>
    <cellStyle name="Обычный 2 4 2 2 2 6 8" xfId="8041"/>
    <cellStyle name="Обычный 2 4 2 2 2 7" xfId="8042"/>
    <cellStyle name="Обычный 2 4 2 2 2 7 2" xfId="8043"/>
    <cellStyle name="Обычный 2 4 2 2 2 7 2 2" xfId="8044"/>
    <cellStyle name="Обычный 2 4 2 2 2 7 2 2 2" xfId="8045"/>
    <cellStyle name="Обычный 2 4 2 2 2 7 2 2 2 2" xfId="8046"/>
    <cellStyle name="Обычный 2 4 2 2 2 7 2 2 3" xfId="8047"/>
    <cellStyle name="Обычный 2 4 2 2 2 7 2 2 4" xfId="8048"/>
    <cellStyle name="Обычный 2 4 2 2 2 7 2 2 5" xfId="8049"/>
    <cellStyle name="Обычный 2 4 2 2 2 7 2 3" xfId="8050"/>
    <cellStyle name="Обычный 2 4 2 2 2 7 2 3 2" xfId="8051"/>
    <cellStyle name="Обычный 2 4 2 2 2 7 2 3 3" xfId="8052"/>
    <cellStyle name="Обычный 2 4 2 2 2 7 2 3 4" xfId="8053"/>
    <cellStyle name="Обычный 2 4 2 2 2 7 2 4" xfId="8054"/>
    <cellStyle name="Обычный 2 4 2 2 2 7 2 5" xfId="8055"/>
    <cellStyle name="Обычный 2 4 2 2 2 7 2 6" xfId="8056"/>
    <cellStyle name="Обычный 2 4 2 2 2 7 2 7" xfId="8057"/>
    <cellStyle name="Обычный 2 4 2 2 2 7 3" xfId="8058"/>
    <cellStyle name="Обычный 2 4 2 2 2 7 3 2" xfId="8059"/>
    <cellStyle name="Обычный 2 4 2 2 2 7 3 2 2" xfId="8060"/>
    <cellStyle name="Обычный 2 4 2 2 2 7 3 3" xfId="8061"/>
    <cellStyle name="Обычный 2 4 2 2 2 7 3 4" xfId="8062"/>
    <cellStyle name="Обычный 2 4 2 2 2 7 3 5" xfId="8063"/>
    <cellStyle name="Обычный 2 4 2 2 2 7 4" xfId="8064"/>
    <cellStyle name="Обычный 2 4 2 2 2 7 4 2" xfId="8065"/>
    <cellStyle name="Обычный 2 4 2 2 2 7 4 3" xfId="8066"/>
    <cellStyle name="Обычный 2 4 2 2 2 7 4 4" xfId="8067"/>
    <cellStyle name="Обычный 2 4 2 2 2 7 5" xfId="8068"/>
    <cellStyle name="Обычный 2 4 2 2 2 7 6" xfId="8069"/>
    <cellStyle name="Обычный 2 4 2 2 2 7 7" xfId="8070"/>
    <cellStyle name="Обычный 2 4 2 2 2 7 8" xfId="8071"/>
    <cellStyle name="Обычный 2 4 2 2 2 8" xfId="8072"/>
    <cellStyle name="Обычный 2 4 2 2 2 8 2" xfId="8073"/>
    <cellStyle name="Обычный 2 4 2 2 2 8 2 2" xfId="8074"/>
    <cellStyle name="Обычный 2 4 2 2 2 8 2 2 2" xfId="8075"/>
    <cellStyle name="Обычный 2 4 2 2 2 8 2 3" xfId="8076"/>
    <cellStyle name="Обычный 2 4 2 2 2 8 2 4" xfId="8077"/>
    <cellStyle name="Обычный 2 4 2 2 2 8 2 5" xfId="8078"/>
    <cellStyle name="Обычный 2 4 2 2 2 8 3" xfId="8079"/>
    <cellStyle name="Обычный 2 4 2 2 2 8 3 2" xfId="8080"/>
    <cellStyle name="Обычный 2 4 2 2 2 8 3 3" xfId="8081"/>
    <cellStyle name="Обычный 2 4 2 2 2 8 3 4" xfId="8082"/>
    <cellStyle name="Обычный 2 4 2 2 2 8 4" xfId="8083"/>
    <cellStyle name="Обычный 2 4 2 2 2 8 5" xfId="8084"/>
    <cellStyle name="Обычный 2 4 2 2 2 8 6" xfId="8085"/>
    <cellStyle name="Обычный 2 4 2 2 2 8 7" xfId="8086"/>
    <cellStyle name="Обычный 2 4 2 2 2 9" xfId="8087"/>
    <cellStyle name="Обычный 2 4 2 2 2 9 2" xfId="8088"/>
    <cellStyle name="Обычный 2 4 2 2 2 9 2 2" xfId="8089"/>
    <cellStyle name="Обычный 2 4 2 2 2 9 2 2 2" xfId="8090"/>
    <cellStyle name="Обычный 2 4 2 2 2 9 2 3" xfId="8091"/>
    <cellStyle name="Обычный 2 4 2 2 2 9 2 4" xfId="8092"/>
    <cellStyle name="Обычный 2 4 2 2 2 9 2 5" xfId="8093"/>
    <cellStyle name="Обычный 2 4 2 2 2 9 3" xfId="8094"/>
    <cellStyle name="Обычный 2 4 2 2 2 9 3 2" xfId="8095"/>
    <cellStyle name="Обычный 2 4 2 2 2 9 3 3" xfId="8096"/>
    <cellStyle name="Обычный 2 4 2 2 2 9 3 4" xfId="8097"/>
    <cellStyle name="Обычный 2 4 2 2 2 9 4" xfId="8098"/>
    <cellStyle name="Обычный 2 4 2 2 2 9 5" xfId="8099"/>
    <cellStyle name="Обычный 2 4 2 2 2 9 6" xfId="8100"/>
    <cellStyle name="Обычный 2 4 2 2 2 9 7" xfId="8101"/>
    <cellStyle name="Обычный 2 4 2 2 3" xfId="8102"/>
    <cellStyle name="Обычный 2 4 2 2 3 2" xfId="8103"/>
    <cellStyle name="Обычный 2 4 2 2 3 2 2" xfId="8104"/>
    <cellStyle name="Обычный 2 4 2 2 3 2 2 2" xfId="8105"/>
    <cellStyle name="Обычный 2 4 2 2 3 2 2 2 2" xfId="8106"/>
    <cellStyle name="Обычный 2 4 2 2 3 2 2 3" xfId="8107"/>
    <cellStyle name="Обычный 2 4 2 2 3 2 2 4" xfId="8108"/>
    <cellStyle name="Обычный 2 4 2 2 3 2 2 5" xfId="8109"/>
    <cellStyle name="Обычный 2 4 2 2 3 2 3" xfId="8110"/>
    <cellStyle name="Обычный 2 4 2 2 3 2 3 2" xfId="8111"/>
    <cellStyle name="Обычный 2 4 2 2 3 2 3 3" xfId="8112"/>
    <cellStyle name="Обычный 2 4 2 2 3 2 3 4" xfId="8113"/>
    <cellStyle name="Обычный 2 4 2 2 3 2 4" xfId="8114"/>
    <cellStyle name="Обычный 2 4 2 2 3 2 5" xfId="8115"/>
    <cellStyle name="Обычный 2 4 2 2 3 2 6" xfId="8116"/>
    <cellStyle name="Обычный 2 4 2 2 3 2 7" xfId="8117"/>
    <cellStyle name="Обычный 2 4 2 2 3 3" xfId="8118"/>
    <cellStyle name="Обычный 2 4 2 2 3 3 2" xfId="8119"/>
    <cellStyle name="Обычный 2 4 2 2 3 3 2 2" xfId="8120"/>
    <cellStyle name="Обычный 2 4 2 2 3 3 3" xfId="8121"/>
    <cellStyle name="Обычный 2 4 2 2 3 3 4" xfId="8122"/>
    <cellStyle name="Обычный 2 4 2 2 3 3 5" xfId="8123"/>
    <cellStyle name="Обычный 2 4 2 2 3 4" xfId="8124"/>
    <cellStyle name="Обычный 2 4 2 2 3 4 2" xfId="8125"/>
    <cellStyle name="Обычный 2 4 2 2 3 4 2 2" xfId="8126"/>
    <cellStyle name="Обычный 2 4 2 2 3 4 3" xfId="8127"/>
    <cellStyle name="Обычный 2 4 2 2 3 4 4" xfId="8128"/>
    <cellStyle name="Обычный 2 4 2 2 3 4 5" xfId="8129"/>
    <cellStyle name="Обычный 2 4 2 2 3 5" xfId="8130"/>
    <cellStyle name="Обычный 2 4 2 2 3 5 2" xfId="8131"/>
    <cellStyle name="Обычный 2 4 2 2 3 5 3" xfId="8132"/>
    <cellStyle name="Обычный 2 4 2 2 3 5 4" xfId="8133"/>
    <cellStyle name="Обычный 2 4 2 2 3 6" xfId="8134"/>
    <cellStyle name="Обычный 2 4 2 2 3 7" xfId="8135"/>
    <cellStyle name="Обычный 2 4 2 2 3 8" xfId="8136"/>
    <cellStyle name="Обычный 2 4 2 2 3 9" xfId="8137"/>
    <cellStyle name="Обычный 2 4 2 2 4" xfId="8138"/>
    <cellStyle name="Обычный 2 4 2 2 4 2" xfId="8139"/>
    <cellStyle name="Обычный 2 4 2 2 4 2 2" xfId="8140"/>
    <cellStyle name="Обычный 2 4 2 2 4 2 2 2" xfId="8141"/>
    <cellStyle name="Обычный 2 4 2 2 4 2 2 2 2" xfId="8142"/>
    <cellStyle name="Обычный 2 4 2 2 4 2 2 3" xfId="8143"/>
    <cellStyle name="Обычный 2 4 2 2 4 2 2 4" xfId="8144"/>
    <cellStyle name="Обычный 2 4 2 2 4 2 2 5" xfId="8145"/>
    <cellStyle name="Обычный 2 4 2 2 4 2 3" xfId="8146"/>
    <cellStyle name="Обычный 2 4 2 2 4 2 3 2" xfId="8147"/>
    <cellStyle name="Обычный 2 4 2 2 4 2 3 3" xfId="8148"/>
    <cellStyle name="Обычный 2 4 2 2 4 2 3 4" xfId="8149"/>
    <cellStyle name="Обычный 2 4 2 2 4 2 4" xfId="8150"/>
    <cellStyle name="Обычный 2 4 2 2 4 2 5" xfId="8151"/>
    <cellStyle name="Обычный 2 4 2 2 4 2 6" xfId="8152"/>
    <cellStyle name="Обычный 2 4 2 2 4 2 7" xfId="8153"/>
    <cellStyle name="Обычный 2 4 2 2 4 3" xfId="8154"/>
    <cellStyle name="Обычный 2 4 2 2 4 3 2" xfId="8155"/>
    <cellStyle name="Обычный 2 4 2 2 4 3 2 2" xfId="8156"/>
    <cellStyle name="Обычный 2 4 2 2 4 3 3" xfId="8157"/>
    <cellStyle name="Обычный 2 4 2 2 4 3 4" xfId="8158"/>
    <cellStyle name="Обычный 2 4 2 2 4 3 5" xfId="8159"/>
    <cellStyle name="Обычный 2 4 2 2 4 4" xfId="8160"/>
    <cellStyle name="Обычный 2 4 2 2 4 4 2" xfId="8161"/>
    <cellStyle name="Обычный 2 4 2 2 4 4 2 2" xfId="8162"/>
    <cellStyle name="Обычный 2 4 2 2 4 4 3" xfId="8163"/>
    <cellStyle name="Обычный 2 4 2 2 4 4 4" xfId="8164"/>
    <cellStyle name="Обычный 2 4 2 2 4 4 5" xfId="8165"/>
    <cellStyle name="Обычный 2 4 2 2 4 5" xfId="8166"/>
    <cellStyle name="Обычный 2 4 2 2 4 5 2" xfId="8167"/>
    <cellStyle name="Обычный 2 4 2 2 4 5 3" xfId="8168"/>
    <cellStyle name="Обычный 2 4 2 2 4 5 4" xfId="8169"/>
    <cellStyle name="Обычный 2 4 2 2 4 6" xfId="8170"/>
    <cellStyle name="Обычный 2 4 2 2 4 7" xfId="8171"/>
    <cellStyle name="Обычный 2 4 2 2 4 8" xfId="8172"/>
    <cellStyle name="Обычный 2 4 2 2 4 9" xfId="8173"/>
    <cellStyle name="Обычный 2 4 2 2 5" xfId="8174"/>
    <cellStyle name="Обычный 2 4 2 2 5 2" xfId="8175"/>
    <cellStyle name="Обычный 2 4 2 2 5 2 2" xfId="8176"/>
    <cellStyle name="Обычный 2 4 2 2 5 2 2 2" xfId="8177"/>
    <cellStyle name="Обычный 2 4 2 2 5 2 2 2 2" xfId="8178"/>
    <cellStyle name="Обычный 2 4 2 2 5 2 2 3" xfId="8179"/>
    <cellStyle name="Обычный 2 4 2 2 5 2 2 4" xfId="8180"/>
    <cellStyle name="Обычный 2 4 2 2 5 2 2 5" xfId="8181"/>
    <cellStyle name="Обычный 2 4 2 2 5 2 3" xfId="8182"/>
    <cellStyle name="Обычный 2 4 2 2 5 2 3 2" xfId="8183"/>
    <cellStyle name="Обычный 2 4 2 2 5 2 3 3" xfId="8184"/>
    <cellStyle name="Обычный 2 4 2 2 5 2 3 4" xfId="8185"/>
    <cellStyle name="Обычный 2 4 2 2 5 2 4" xfId="8186"/>
    <cellStyle name="Обычный 2 4 2 2 5 2 5" xfId="8187"/>
    <cellStyle name="Обычный 2 4 2 2 5 2 6" xfId="8188"/>
    <cellStyle name="Обычный 2 4 2 2 5 2 7" xfId="8189"/>
    <cellStyle name="Обычный 2 4 2 2 5 3" xfId="8190"/>
    <cellStyle name="Обычный 2 4 2 2 5 3 2" xfId="8191"/>
    <cellStyle name="Обычный 2 4 2 2 5 3 2 2" xfId="8192"/>
    <cellStyle name="Обычный 2 4 2 2 5 3 3" xfId="8193"/>
    <cellStyle name="Обычный 2 4 2 2 5 3 4" xfId="8194"/>
    <cellStyle name="Обычный 2 4 2 2 5 3 5" xfId="8195"/>
    <cellStyle name="Обычный 2 4 2 2 5 4" xfId="8196"/>
    <cellStyle name="Обычный 2 4 2 2 5 4 2" xfId="8197"/>
    <cellStyle name="Обычный 2 4 2 2 5 4 2 2" xfId="8198"/>
    <cellStyle name="Обычный 2 4 2 2 5 4 3" xfId="8199"/>
    <cellStyle name="Обычный 2 4 2 2 5 4 4" xfId="8200"/>
    <cellStyle name="Обычный 2 4 2 2 5 4 5" xfId="8201"/>
    <cellStyle name="Обычный 2 4 2 2 5 5" xfId="8202"/>
    <cellStyle name="Обычный 2 4 2 2 5 5 2" xfId="8203"/>
    <cellStyle name="Обычный 2 4 2 2 5 5 3" xfId="8204"/>
    <cellStyle name="Обычный 2 4 2 2 5 5 4" xfId="8205"/>
    <cellStyle name="Обычный 2 4 2 2 5 6" xfId="8206"/>
    <cellStyle name="Обычный 2 4 2 2 5 7" xfId="8207"/>
    <cellStyle name="Обычный 2 4 2 2 5 8" xfId="8208"/>
    <cellStyle name="Обычный 2 4 2 2 5 9" xfId="8209"/>
    <cellStyle name="Обычный 2 4 2 2 6" xfId="8210"/>
    <cellStyle name="Обычный 2 4 2 2 6 2" xfId="8211"/>
    <cellStyle name="Обычный 2 4 2 2 6 2 2" xfId="8212"/>
    <cellStyle name="Обычный 2 4 2 2 6 2 2 2" xfId="8213"/>
    <cellStyle name="Обычный 2 4 2 2 6 2 2 2 2" xfId="8214"/>
    <cellStyle name="Обычный 2 4 2 2 6 2 2 3" xfId="8215"/>
    <cellStyle name="Обычный 2 4 2 2 6 2 2 4" xfId="8216"/>
    <cellStyle name="Обычный 2 4 2 2 6 2 2 5" xfId="8217"/>
    <cellStyle name="Обычный 2 4 2 2 6 2 3" xfId="8218"/>
    <cellStyle name="Обычный 2 4 2 2 6 2 3 2" xfId="8219"/>
    <cellStyle name="Обычный 2 4 2 2 6 2 3 3" xfId="8220"/>
    <cellStyle name="Обычный 2 4 2 2 6 2 3 4" xfId="8221"/>
    <cellStyle name="Обычный 2 4 2 2 6 2 4" xfId="8222"/>
    <cellStyle name="Обычный 2 4 2 2 6 2 5" xfId="8223"/>
    <cellStyle name="Обычный 2 4 2 2 6 2 6" xfId="8224"/>
    <cellStyle name="Обычный 2 4 2 2 6 2 7" xfId="8225"/>
    <cellStyle name="Обычный 2 4 2 2 6 3" xfId="8226"/>
    <cellStyle name="Обычный 2 4 2 2 6 3 2" xfId="8227"/>
    <cellStyle name="Обычный 2 4 2 2 6 3 2 2" xfId="8228"/>
    <cellStyle name="Обычный 2 4 2 2 6 3 3" xfId="8229"/>
    <cellStyle name="Обычный 2 4 2 2 6 3 4" xfId="8230"/>
    <cellStyle name="Обычный 2 4 2 2 6 3 5" xfId="8231"/>
    <cellStyle name="Обычный 2 4 2 2 6 4" xfId="8232"/>
    <cellStyle name="Обычный 2 4 2 2 6 4 2" xfId="8233"/>
    <cellStyle name="Обычный 2 4 2 2 6 4 3" xfId="8234"/>
    <cellStyle name="Обычный 2 4 2 2 6 4 4" xfId="8235"/>
    <cellStyle name="Обычный 2 4 2 2 6 5" xfId="8236"/>
    <cellStyle name="Обычный 2 4 2 2 6 6" xfId="8237"/>
    <cellStyle name="Обычный 2 4 2 2 6 7" xfId="8238"/>
    <cellStyle name="Обычный 2 4 2 2 6 8" xfId="8239"/>
    <cellStyle name="Обычный 2 4 2 2 7" xfId="8240"/>
    <cellStyle name="Обычный 2 4 2 2 7 2" xfId="8241"/>
    <cellStyle name="Обычный 2 4 2 2 7 2 2" xfId="8242"/>
    <cellStyle name="Обычный 2 4 2 2 7 2 2 2" xfId="8243"/>
    <cellStyle name="Обычный 2 4 2 2 7 2 2 2 2" xfId="8244"/>
    <cellStyle name="Обычный 2 4 2 2 7 2 2 3" xfId="8245"/>
    <cellStyle name="Обычный 2 4 2 2 7 2 2 4" xfId="8246"/>
    <cellStyle name="Обычный 2 4 2 2 7 2 2 5" xfId="8247"/>
    <cellStyle name="Обычный 2 4 2 2 7 2 3" xfId="8248"/>
    <cellStyle name="Обычный 2 4 2 2 7 2 3 2" xfId="8249"/>
    <cellStyle name="Обычный 2 4 2 2 7 2 3 3" xfId="8250"/>
    <cellStyle name="Обычный 2 4 2 2 7 2 3 4" xfId="8251"/>
    <cellStyle name="Обычный 2 4 2 2 7 2 4" xfId="8252"/>
    <cellStyle name="Обычный 2 4 2 2 7 2 5" xfId="8253"/>
    <cellStyle name="Обычный 2 4 2 2 7 2 6" xfId="8254"/>
    <cellStyle name="Обычный 2 4 2 2 7 2 7" xfId="8255"/>
    <cellStyle name="Обычный 2 4 2 2 7 3" xfId="8256"/>
    <cellStyle name="Обычный 2 4 2 2 7 3 2" xfId="8257"/>
    <cellStyle name="Обычный 2 4 2 2 7 3 2 2" xfId="8258"/>
    <cellStyle name="Обычный 2 4 2 2 7 3 3" xfId="8259"/>
    <cellStyle name="Обычный 2 4 2 2 7 3 4" xfId="8260"/>
    <cellStyle name="Обычный 2 4 2 2 7 3 5" xfId="8261"/>
    <cellStyle name="Обычный 2 4 2 2 7 4" xfId="8262"/>
    <cellStyle name="Обычный 2 4 2 2 7 4 2" xfId="8263"/>
    <cellStyle name="Обычный 2 4 2 2 7 4 3" xfId="8264"/>
    <cellStyle name="Обычный 2 4 2 2 7 4 4" xfId="8265"/>
    <cellStyle name="Обычный 2 4 2 2 7 5" xfId="8266"/>
    <cellStyle name="Обычный 2 4 2 2 7 6" xfId="8267"/>
    <cellStyle name="Обычный 2 4 2 2 7 7" xfId="8268"/>
    <cellStyle name="Обычный 2 4 2 2 7 8" xfId="8269"/>
    <cellStyle name="Обычный 2 4 2 2 8" xfId="8270"/>
    <cellStyle name="Обычный 2 4 2 2 8 2" xfId="8271"/>
    <cellStyle name="Обычный 2 4 2 2 8 2 2" xfId="8272"/>
    <cellStyle name="Обычный 2 4 2 2 8 2 2 2" xfId="8273"/>
    <cellStyle name="Обычный 2 4 2 2 8 2 2 2 2" xfId="8274"/>
    <cellStyle name="Обычный 2 4 2 2 8 2 2 3" xfId="8275"/>
    <cellStyle name="Обычный 2 4 2 2 8 2 2 4" xfId="8276"/>
    <cellStyle name="Обычный 2 4 2 2 8 2 2 5" xfId="8277"/>
    <cellStyle name="Обычный 2 4 2 2 8 2 3" xfId="8278"/>
    <cellStyle name="Обычный 2 4 2 2 8 2 3 2" xfId="8279"/>
    <cellStyle name="Обычный 2 4 2 2 8 2 3 3" xfId="8280"/>
    <cellStyle name="Обычный 2 4 2 2 8 2 3 4" xfId="8281"/>
    <cellStyle name="Обычный 2 4 2 2 8 2 4" xfId="8282"/>
    <cellStyle name="Обычный 2 4 2 2 8 2 5" xfId="8283"/>
    <cellStyle name="Обычный 2 4 2 2 8 2 6" xfId="8284"/>
    <cellStyle name="Обычный 2 4 2 2 8 2 7" xfId="8285"/>
    <cellStyle name="Обычный 2 4 2 2 8 3" xfId="8286"/>
    <cellStyle name="Обычный 2 4 2 2 8 3 2" xfId="8287"/>
    <cellStyle name="Обычный 2 4 2 2 8 3 2 2" xfId="8288"/>
    <cellStyle name="Обычный 2 4 2 2 8 3 3" xfId="8289"/>
    <cellStyle name="Обычный 2 4 2 2 8 3 4" xfId="8290"/>
    <cellStyle name="Обычный 2 4 2 2 8 3 5" xfId="8291"/>
    <cellStyle name="Обычный 2 4 2 2 8 4" xfId="8292"/>
    <cellStyle name="Обычный 2 4 2 2 8 4 2" xfId="8293"/>
    <cellStyle name="Обычный 2 4 2 2 8 4 3" xfId="8294"/>
    <cellStyle name="Обычный 2 4 2 2 8 4 4" xfId="8295"/>
    <cellStyle name="Обычный 2 4 2 2 8 5" xfId="8296"/>
    <cellStyle name="Обычный 2 4 2 2 8 6" xfId="8297"/>
    <cellStyle name="Обычный 2 4 2 2 8 7" xfId="8298"/>
    <cellStyle name="Обычный 2 4 2 2 8 8" xfId="8299"/>
    <cellStyle name="Обычный 2 4 2 2 9" xfId="8300"/>
    <cellStyle name="Обычный 2 4 2 2 9 2" xfId="8301"/>
    <cellStyle name="Обычный 2 4 2 2 9 2 2" xfId="8302"/>
    <cellStyle name="Обычный 2 4 2 2 9 2 2 2" xfId="8303"/>
    <cellStyle name="Обычный 2 4 2 2 9 2 3" xfId="8304"/>
    <cellStyle name="Обычный 2 4 2 2 9 2 4" xfId="8305"/>
    <cellStyle name="Обычный 2 4 2 2 9 2 5" xfId="8306"/>
    <cellStyle name="Обычный 2 4 2 2 9 3" xfId="8307"/>
    <cellStyle name="Обычный 2 4 2 2 9 3 2" xfId="8308"/>
    <cellStyle name="Обычный 2 4 2 2 9 3 3" xfId="8309"/>
    <cellStyle name="Обычный 2 4 2 2 9 3 4" xfId="8310"/>
    <cellStyle name="Обычный 2 4 2 2 9 4" xfId="8311"/>
    <cellStyle name="Обычный 2 4 2 2 9 5" xfId="8312"/>
    <cellStyle name="Обычный 2 4 2 2 9 6" xfId="8313"/>
    <cellStyle name="Обычный 2 4 2 2 9 7" xfId="8314"/>
    <cellStyle name="Обычный 2 4 2 3" xfId="8315"/>
    <cellStyle name="Обычный 2 4 2 3 10" xfId="8316"/>
    <cellStyle name="Обычный 2 4 2 3 10 2" xfId="8317"/>
    <cellStyle name="Обычный 2 4 2 3 10 2 2" xfId="8318"/>
    <cellStyle name="Обычный 2 4 2 3 10 3" xfId="8319"/>
    <cellStyle name="Обычный 2 4 2 3 10 4" xfId="8320"/>
    <cellStyle name="Обычный 2 4 2 3 10 5" xfId="8321"/>
    <cellStyle name="Обычный 2 4 2 3 11" xfId="8322"/>
    <cellStyle name="Обычный 2 4 2 3 11 2" xfId="8323"/>
    <cellStyle name="Обычный 2 4 2 3 11 2 2" xfId="8324"/>
    <cellStyle name="Обычный 2 4 2 3 11 3" xfId="8325"/>
    <cellStyle name="Обычный 2 4 2 3 11 4" xfId="8326"/>
    <cellStyle name="Обычный 2 4 2 3 11 5" xfId="8327"/>
    <cellStyle name="Обычный 2 4 2 3 12" xfId="8328"/>
    <cellStyle name="Обычный 2 4 2 3 12 2" xfId="8329"/>
    <cellStyle name="Обычный 2 4 2 3 12 2 2" xfId="8330"/>
    <cellStyle name="Обычный 2 4 2 3 12 3" xfId="8331"/>
    <cellStyle name="Обычный 2 4 2 3 13" xfId="8332"/>
    <cellStyle name="Обычный 2 4 2 3 13 2" xfId="8333"/>
    <cellStyle name="Обычный 2 4 2 3 14" xfId="8334"/>
    <cellStyle name="Обычный 2 4 2 3 15" xfId="8335"/>
    <cellStyle name="Обычный 2 4 2 3 2" xfId="8336"/>
    <cellStyle name="Обычный 2 4 2 3 2 2" xfId="8337"/>
    <cellStyle name="Обычный 2 4 2 3 2 2 2" xfId="8338"/>
    <cellStyle name="Обычный 2 4 2 3 2 2 2 2" xfId="8339"/>
    <cellStyle name="Обычный 2 4 2 3 2 2 2 2 2" xfId="8340"/>
    <cellStyle name="Обычный 2 4 2 3 2 2 2 3" xfId="8341"/>
    <cellStyle name="Обычный 2 4 2 3 2 2 2 4" xfId="8342"/>
    <cellStyle name="Обычный 2 4 2 3 2 2 2 5" xfId="8343"/>
    <cellStyle name="Обычный 2 4 2 3 2 2 3" xfId="8344"/>
    <cellStyle name="Обычный 2 4 2 3 2 2 3 2" xfId="8345"/>
    <cellStyle name="Обычный 2 4 2 3 2 2 3 3" xfId="8346"/>
    <cellStyle name="Обычный 2 4 2 3 2 2 3 4" xfId="8347"/>
    <cellStyle name="Обычный 2 4 2 3 2 2 4" xfId="8348"/>
    <cellStyle name="Обычный 2 4 2 3 2 2 5" xfId="8349"/>
    <cellStyle name="Обычный 2 4 2 3 2 2 6" xfId="8350"/>
    <cellStyle name="Обычный 2 4 2 3 2 2 7" xfId="8351"/>
    <cellStyle name="Обычный 2 4 2 3 2 3" xfId="8352"/>
    <cellStyle name="Обычный 2 4 2 3 2 3 2" xfId="8353"/>
    <cellStyle name="Обычный 2 4 2 3 2 3 2 2" xfId="8354"/>
    <cellStyle name="Обычный 2 4 2 3 2 3 3" xfId="8355"/>
    <cellStyle name="Обычный 2 4 2 3 2 3 4" xfId="8356"/>
    <cellStyle name="Обычный 2 4 2 3 2 3 5" xfId="8357"/>
    <cellStyle name="Обычный 2 4 2 3 2 4" xfId="8358"/>
    <cellStyle name="Обычный 2 4 2 3 2 4 2" xfId="8359"/>
    <cellStyle name="Обычный 2 4 2 3 2 4 2 2" xfId="8360"/>
    <cellStyle name="Обычный 2 4 2 3 2 4 3" xfId="8361"/>
    <cellStyle name="Обычный 2 4 2 3 2 4 4" xfId="8362"/>
    <cellStyle name="Обычный 2 4 2 3 2 4 5" xfId="8363"/>
    <cellStyle name="Обычный 2 4 2 3 2 5" xfId="8364"/>
    <cellStyle name="Обычный 2 4 2 3 2 5 2" xfId="8365"/>
    <cellStyle name="Обычный 2 4 2 3 2 5 3" xfId="8366"/>
    <cellStyle name="Обычный 2 4 2 3 2 5 4" xfId="8367"/>
    <cellStyle name="Обычный 2 4 2 3 2 6" xfId="8368"/>
    <cellStyle name="Обычный 2 4 2 3 2 7" xfId="8369"/>
    <cellStyle name="Обычный 2 4 2 3 2 8" xfId="8370"/>
    <cellStyle name="Обычный 2 4 2 3 2 9" xfId="8371"/>
    <cellStyle name="Обычный 2 4 2 3 3" xfId="8372"/>
    <cellStyle name="Обычный 2 4 2 3 3 2" xfId="8373"/>
    <cellStyle name="Обычный 2 4 2 3 3 2 2" xfId="8374"/>
    <cellStyle name="Обычный 2 4 2 3 3 2 2 2" xfId="8375"/>
    <cellStyle name="Обычный 2 4 2 3 3 2 2 2 2" xfId="8376"/>
    <cellStyle name="Обычный 2 4 2 3 3 2 2 3" xfId="8377"/>
    <cellStyle name="Обычный 2 4 2 3 3 2 2 4" xfId="8378"/>
    <cellStyle name="Обычный 2 4 2 3 3 2 2 5" xfId="8379"/>
    <cellStyle name="Обычный 2 4 2 3 3 2 3" xfId="8380"/>
    <cellStyle name="Обычный 2 4 2 3 3 2 3 2" xfId="8381"/>
    <cellStyle name="Обычный 2 4 2 3 3 2 3 3" xfId="8382"/>
    <cellStyle name="Обычный 2 4 2 3 3 2 3 4" xfId="8383"/>
    <cellStyle name="Обычный 2 4 2 3 3 2 4" xfId="8384"/>
    <cellStyle name="Обычный 2 4 2 3 3 2 5" xfId="8385"/>
    <cellStyle name="Обычный 2 4 2 3 3 2 6" xfId="8386"/>
    <cellStyle name="Обычный 2 4 2 3 3 2 7" xfId="8387"/>
    <cellStyle name="Обычный 2 4 2 3 3 3" xfId="8388"/>
    <cellStyle name="Обычный 2 4 2 3 3 3 2" xfId="8389"/>
    <cellStyle name="Обычный 2 4 2 3 3 3 2 2" xfId="8390"/>
    <cellStyle name="Обычный 2 4 2 3 3 3 3" xfId="8391"/>
    <cellStyle name="Обычный 2 4 2 3 3 3 4" xfId="8392"/>
    <cellStyle name="Обычный 2 4 2 3 3 3 5" xfId="8393"/>
    <cellStyle name="Обычный 2 4 2 3 3 4" xfId="8394"/>
    <cellStyle name="Обычный 2 4 2 3 3 4 2" xfId="8395"/>
    <cellStyle name="Обычный 2 4 2 3 3 4 2 2" xfId="8396"/>
    <cellStyle name="Обычный 2 4 2 3 3 4 3" xfId="8397"/>
    <cellStyle name="Обычный 2 4 2 3 3 4 4" xfId="8398"/>
    <cellStyle name="Обычный 2 4 2 3 3 4 5" xfId="8399"/>
    <cellStyle name="Обычный 2 4 2 3 3 5" xfId="8400"/>
    <cellStyle name="Обычный 2 4 2 3 3 5 2" xfId="8401"/>
    <cellStyle name="Обычный 2 4 2 3 3 5 3" xfId="8402"/>
    <cellStyle name="Обычный 2 4 2 3 3 5 4" xfId="8403"/>
    <cellStyle name="Обычный 2 4 2 3 3 6" xfId="8404"/>
    <cellStyle name="Обычный 2 4 2 3 3 7" xfId="8405"/>
    <cellStyle name="Обычный 2 4 2 3 3 8" xfId="8406"/>
    <cellStyle name="Обычный 2 4 2 3 3 9" xfId="8407"/>
    <cellStyle name="Обычный 2 4 2 3 4" xfId="8408"/>
    <cellStyle name="Обычный 2 4 2 3 4 2" xfId="8409"/>
    <cellStyle name="Обычный 2 4 2 3 4 2 2" xfId="8410"/>
    <cellStyle name="Обычный 2 4 2 3 4 2 2 2" xfId="8411"/>
    <cellStyle name="Обычный 2 4 2 3 4 2 2 2 2" xfId="8412"/>
    <cellStyle name="Обычный 2 4 2 3 4 2 2 3" xfId="8413"/>
    <cellStyle name="Обычный 2 4 2 3 4 2 2 4" xfId="8414"/>
    <cellStyle name="Обычный 2 4 2 3 4 2 2 5" xfId="8415"/>
    <cellStyle name="Обычный 2 4 2 3 4 2 3" xfId="8416"/>
    <cellStyle name="Обычный 2 4 2 3 4 2 3 2" xfId="8417"/>
    <cellStyle name="Обычный 2 4 2 3 4 2 3 3" xfId="8418"/>
    <cellStyle name="Обычный 2 4 2 3 4 2 3 4" xfId="8419"/>
    <cellStyle name="Обычный 2 4 2 3 4 2 4" xfId="8420"/>
    <cellStyle name="Обычный 2 4 2 3 4 2 5" xfId="8421"/>
    <cellStyle name="Обычный 2 4 2 3 4 2 6" xfId="8422"/>
    <cellStyle name="Обычный 2 4 2 3 4 2 7" xfId="8423"/>
    <cellStyle name="Обычный 2 4 2 3 4 3" xfId="8424"/>
    <cellStyle name="Обычный 2 4 2 3 4 3 2" xfId="8425"/>
    <cellStyle name="Обычный 2 4 2 3 4 3 2 2" xfId="8426"/>
    <cellStyle name="Обычный 2 4 2 3 4 3 3" xfId="8427"/>
    <cellStyle name="Обычный 2 4 2 3 4 3 4" xfId="8428"/>
    <cellStyle name="Обычный 2 4 2 3 4 3 5" xfId="8429"/>
    <cellStyle name="Обычный 2 4 2 3 4 4" xfId="8430"/>
    <cellStyle name="Обычный 2 4 2 3 4 4 2" xfId="8431"/>
    <cellStyle name="Обычный 2 4 2 3 4 4 2 2" xfId="8432"/>
    <cellStyle name="Обычный 2 4 2 3 4 4 3" xfId="8433"/>
    <cellStyle name="Обычный 2 4 2 3 4 4 4" xfId="8434"/>
    <cellStyle name="Обычный 2 4 2 3 4 4 5" xfId="8435"/>
    <cellStyle name="Обычный 2 4 2 3 4 5" xfId="8436"/>
    <cellStyle name="Обычный 2 4 2 3 4 5 2" xfId="8437"/>
    <cellStyle name="Обычный 2 4 2 3 4 5 3" xfId="8438"/>
    <cellStyle name="Обычный 2 4 2 3 4 5 4" xfId="8439"/>
    <cellStyle name="Обычный 2 4 2 3 4 6" xfId="8440"/>
    <cellStyle name="Обычный 2 4 2 3 4 7" xfId="8441"/>
    <cellStyle name="Обычный 2 4 2 3 4 8" xfId="8442"/>
    <cellStyle name="Обычный 2 4 2 3 4 9" xfId="8443"/>
    <cellStyle name="Обычный 2 4 2 3 5" xfId="8444"/>
    <cellStyle name="Обычный 2 4 2 3 5 2" xfId="8445"/>
    <cellStyle name="Обычный 2 4 2 3 5 2 2" xfId="8446"/>
    <cellStyle name="Обычный 2 4 2 3 5 2 2 2" xfId="8447"/>
    <cellStyle name="Обычный 2 4 2 3 5 2 2 2 2" xfId="8448"/>
    <cellStyle name="Обычный 2 4 2 3 5 2 2 3" xfId="8449"/>
    <cellStyle name="Обычный 2 4 2 3 5 2 2 4" xfId="8450"/>
    <cellStyle name="Обычный 2 4 2 3 5 2 2 5" xfId="8451"/>
    <cellStyle name="Обычный 2 4 2 3 5 2 3" xfId="8452"/>
    <cellStyle name="Обычный 2 4 2 3 5 2 3 2" xfId="8453"/>
    <cellStyle name="Обычный 2 4 2 3 5 2 3 3" xfId="8454"/>
    <cellStyle name="Обычный 2 4 2 3 5 2 3 4" xfId="8455"/>
    <cellStyle name="Обычный 2 4 2 3 5 2 4" xfId="8456"/>
    <cellStyle name="Обычный 2 4 2 3 5 2 5" xfId="8457"/>
    <cellStyle name="Обычный 2 4 2 3 5 2 6" xfId="8458"/>
    <cellStyle name="Обычный 2 4 2 3 5 2 7" xfId="8459"/>
    <cellStyle name="Обычный 2 4 2 3 5 3" xfId="8460"/>
    <cellStyle name="Обычный 2 4 2 3 5 3 2" xfId="8461"/>
    <cellStyle name="Обычный 2 4 2 3 5 3 2 2" xfId="8462"/>
    <cellStyle name="Обычный 2 4 2 3 5 3 3" xfId="8463"/>
    <cellStyle name="Обычный 2 4 2 3 5 3 4" xfId="8464"/>
    <cellStyle name="Обычный 2 4 2 3 5 3 5" xfId="8465"/>
    <cellStyle name="Обычный 2 4 2 3 5 4" xfId="8466"/>
    <cellStyle name="Обычный 2 4 2 3 5 4 2" xfId="8467"/>
    <cellStyle name="Обычный 2 4 2 3 5 4 3" xfId="8468"/>
    <cellStyle name="Обычный 2 4 2 3 5 4 4" xfId="8469"/>
    <cellStyle name="Обычный 2 4 2 3 5 5" xfId="8470"/>
    <cellStyle name="Обычный 2 4 2 3 5 6" xfId="8471"/>
    <cellStyle name="Обычный 2 4 2 3 5 7" xfId="8472"/>
    <cellStyle name="Обычный 2 4 2 3 5 8" xfId="8473"/>
    <cellStyle name="Обычный 2 4 2 3 6" xfId="8474"/>
    <cellStyle name="Обычный 2 4 2 3 6 2" xfId="8475"/>
    <cellStyle name="Обычный 2 4 2 3 6 2 2" xfId="8476"/>
    <cellStyle name="Обычный 2 4 2 3 6 2 2 2" xfId="8477"/>
    <cellStyle name="Обычный 2 4 2 3 6 2 2 2 2" xfId="8478"/>
    <cellStyle name="Обычный 2 4 2 3 6 2 2 3" xfId="8479"/>
    <cellStyle name="Обычный 2 4 2 3 6 2 2 4" xfId="8480"/>
    <cellStyle name="Обычный 2 4 2 3 6 2 2 5" xfId="8481"/>
    <cellStyle name="Обычный 2 4 2 3 6 2 3" xfId="8482"/>
    <cellStyle name="Обычный 2 4 2 3 6 2 3 2" xfId="8483"/>
    <cellStyle name="Обычный 2 4 2 3 6 2 3 3" xfId="8484"/>
    <cellStyle name="Обычный 2 4 2 3 6 2 3 4" xfId="8485"/>
    <cellStyle name="Обычный 2 4 2 3 6 2 4" xfId="8486"/>
    <cellStyle name="Обычный 2 4 2 3 6 2 5" xfId="8487"/>
    <cellStyle name="Обычный 2 4 2 3 6 2 6" xfId="8488"/>
    <cellStyle name="Обычный 2 4 2 3 6 2 7" xfId="8489"/>
    <cellStyle name="Обычный 2 4 2 3 6 3" xfId="8490"/>
    <cellStyle name="Обычный 2 4 2 3 6 3 2" xfId="8491"/>
    <cellStyle name="Обычный 2 4 2 3 6 3 2 2" xfId="8492"/>
    <cellStyle name="Обычный 2 4 2 3 6 3 3" xfId="8493"/>
    <cellStyle name="Обычный 2 4 2 3 6 3 4" xfId="8494"/>
    <cellStyle name="Обычный 2 4 2 3 6 3 5" xfId="8495"/>
    <cellStyle name="Обычный 2 4 2 3 6 4" xfId="8496"/>
    <cellStyle name="Обычный 2 4 2 3 6 4 2" xfId="8497"/>
    <cellStyle name="Обычный 2 4 2 3 6 4 3" xfId="8498"/>
    <cellStyle name="Обычный 2 4 2 3 6 4 4" xfId="8499"/>
    <cellStyle name="Обычный 2 4 2 3 6 5" xfId="8500"/>
    <cellStyle name="Обычный 2 4 2 3 6 6" xfId="8501"/>
    <cellStyle name="Обычный 2 4 2 3 6 7" xfId="8502"/>
    <cellStyle name="Обычный 2 4 2 3 6 8" xfId="8503"/>
    <cellStyle name="Обычный 2 4 2 3 7" xfId="8504"/>
    <cellStyle name="Обычный 2 4 2 3 7 2" xfId="8505"/>
    <cellStyle name="Обычный 2 4 2 3 7 2 2" xfId="8506"/>
    <cellStyle name="Обычный 2 4 2 3 7 2 2 2" xfId="8507"/>
    <cellStyle name="Обычный 2 4 2 3 7 2 2 2 2" xfId="8508"/>
    <cellStyle name="Обычный 2 4 2 3 7 2 2 3" xfId="8509"/>
    <cellStyle name="Обычный 2 4 2 3 7 2 2 4" xfId="8510"/>
    <cellStyle name="Обычный 2 4 2 3 7 2 2 5" xfId="8511"/>
    <cellStyle name="Обычный 2 4 2 3 7 2 3" xfId="8512"/>
    <cellStyle name="Обычный 2 4 2 3 7 2 3 2" xfId="8513"/>
    <cellStyle name="Обычный 2 4 2 3 7 2 3 3" xfId="8514"/>
    <cellStyle name="Обычный 2 4 2 3 7 2 3 4" xfId="8515"/>
    <cellStyle name="Обычный 2 4 2 3 7 2 4" xfId="8516"/>
    <cellStyle name="Обычный 2 4 2 3 7 2 5" xfId="8517"/>
    <cellStyle name="Обычный 2 4 2 3 7 2 6" xfId="8518"/>
    <cellStyle name="Обычный 2 4 2 3 7 2 7" xfId="8519"/>
    <cellStyle name="Обычный 2 4 2 3 7 3" xfId="8520"/>
    <cellStyle name="Обычный 2 4 2 3 7 3 2" xfId="8521"/>
    <cellStyle name="Обычный 2 4 2 3 7 3 2 2" xfId="8522"/>
    <cellStyle name="Обычный 2 4 2 3 7 3 3" xfId="8523"/>
    <cellStyle name="Обычный 2 4 2 3 7 3 4" xfId="8524"/>
    <cellStyle name="Обычный 2 4 2 3 7 3 5" xfId="8525"/>
    <cellStyle name="Обычный 2 4 2 3 7 4" xfId="8526"/>
    <cellStyle name="Обычный 2 4 2 3 7 4 2" xfId="8527"/>
    <cellStyle name="Обычный 2 4 2 3 7 4 3" xfId="8528"/>
    <cellStyle name="Обычный 2 4 2 3 7 4 4" xfId="8529"/>
    <cellStyle name="Обычный 2 4 2 3 7 5" xfId="8530"/>
    <cellStyle name="Обычный 2 4 2 3 7 6" xfId="8531"/>
    <cellStyle name="Обычный 2 4 2 3 7 7" xfId="8532"/>
    <cellStyle name="Обычный 2 4 2 3 7 8" xfId="8533"/>
    <cellStyle name="Обычный 2 4 2 3 8" xfId="8534"/>
    <cellStyle name="Обычный 2 4 2 3 8 2" xfId="8535"/>
    <cellStyle name="Обычный 2 4 2 3 8 2 2" xfId="8536"/>
    <cellStyle name="Обычный 2 4 2 3 8 2 2 2" xfId="8537"/>
    <cellStyle name="Обычный 2 4 2 3 8 2 3" xfId="8538"/>
    <cellStyle name="Обычный 2 4 2 3 8 2 4" xfId="8539"/>
    <cellStyle name="Обычный 2 4 2 3 8 2 5" xfId="8540"/>
    <cellStyle name="Обычный 2 4 2 3 8 3" xfId="8541"/>
    <cellStyle name="Обычный 2 4 2 3 8 3 2" xfId="8542"/>
    <cellStyle name="Обычный 2 4 2 3 8 3 3" xfId="8543"/>
    <cellStyle name="Обычный 2 4 2 3 8 3 4" xfId="8544"/>
    <cellStyle name="Обычный 2 4 2 3 8 4" xfId="8545"/>
    <cellStyle name="Обычный 2 4 2 3 8 5" xfId="8546"/>
    <cellStyle name="Обычный 2 4 2 3 8 6" xfId="8547"/>
    <cellStyle name="Обычный 2 4 2 3 8 7" xfId="8548"/>
    <cellStyle name="Обычный 2 4 2 3 9" xfId="8549"/>
    <cellStyle name="Обычный 2 4 2 3 9 2" xfId="8550"/>
    <cellStyle name="Обычный 2 4 2 3 9 2 2" xfId="8551"/>
    <cellStyle name="Обычный 2 4 2 3 9 2 2 2" xfId="8552"/>
    <cellStyle name="Обычный 2 4 2 3 9 2 3" xfId="8553"/>
    <cellStyle name="Обычный 2 4 2 3 9 2 4" xfId="8554"/>
    <cellStyle name="Обычный 2 4 2 3 9 2 5" xfId="8555"/>
    <cellStyle name="Обычный 2 4 2 3 9 3" xfId="8556"/>
    <cellStyle name="Обычный 2 4 2 3 9 3 2" xfId="8557"/>
    <cellStyle name="Обычный 2 4 2 3 9 3 3" xfId="8558"/>
    <cellStyle name="Обычный 2 4 2 3 9 3 4" xfId="8559"/>
    <cellStyle name="Обычный 2 4 2 3 9 4" xfId="8560"/>
    <cellStyle name="Обычный 2 4 2 3 9 5" xfId="8561"/>
    <cellStyle name="Обычный 2 4 2 3 9 6" xfId="8562"/>
    <cellStyle name="Обычный 2 4 2 3 9 7" xfId="8563"/>
    <cellStyle name="Обычный 2 4 2 4" xfId="8564"/>
    <cellStyle name="Обычный 2 4 2 4 10" xfId="8565"/>
    <cellStyle name="Обычный 2 4 2 4 10 2" xfId="8566"/>
    <cellStyle name="Обычный 2 4 2 4 10 2 2" xfId="8567"/>
    <cellStyle name="Обычный 2 4 2 4 10 3" xfId="8568"/>
    <cellStyle name="Обычный 2 4 2 4 10 4" xfId="8569"/>
    <cellStyle name="Обычный 2 4 2 4 10 5" xfId="8570"/>
    <cellStyle name="Обычный 2 4 2 4 11" xfId="8571"/>
    <cellStyle name="Обычный 2 4 2 4 11 2" xfId="8572"/>
    <cellStyle name="Обычный 2 4 2 4 11 3" xfId="8573"/>
    <cellStyle name="Обычный 2 4 2 4 11 4" xfId="8574"/>
    <cellStyle name="Обычный 2 4 2 4 12" xfId="8575"/>
    <cellStyle name="Обычный 2 4 2 4 13" xfId="8576"/>
    <cellStyle name="Обычный 2 4 2 4 14" xfId="8577"/>
    <cellStyle name="Обычный 2 4 2 4 15" xfId="8578"/>
    <cellStyle name="Обычный 2 4 2 4 2" xfId="8579"/>
    <cellStyle name="Обычный 2 4 2 4 2 2" xfId="8580"/>
    <cellStyle name="Обычный 2 4 2 4 2 2 2" xfId="8581"/>
    <cellStyle name="Обычный 2 4 2 4 2 2 2 2" xfId="8582"/>
    <cellStyle name="Обычный 2 4 2 4 2 2 2 2 2" xfId="8583"/>
    <cellStyle name="Обычный 2 4 2 4 2 2 2 3" xfId="8584"/>
    <cellStyle name="Обычный 2 4 2 4 2 2 2 4" xfId="8585"/>
    <cellStyle name="Обычный 2 4 2 4 2 2 2 5" xfId="8586"/>
    <cellStyle name="Обычный 2 4 2 4 2 2 3" xfId="8587"/>
    <cellStyle name="Обычный 2 4 2 4 2 2 3 2" xfId="8588"/>
    <cellStyle name="Обычный 2 4 2 4 2 2 3 3" xfId="8589"/>
    <cellStyle name="Обычный 2 4 2 4 2 2 3 4" xfId="8590"/>
    <cellStyle name="Обычный 2 4 2 4 2 2 4" xfId="8591"/>
    <cellStyle name="Обычный 2 4 2 4 2 2 5" xfId="8592"/>
    <cellStyle name="Обычный 2 4 2 4 2 2 6" xfId="8593"/>
    <cellStyle name="Обычный 2 4 2 4 2 2 7" xfId="8594"/>
    <cellStyle name="Обычный 2 4 2 4 2 3" xfId="8595"/>
    <cellStyle name="Обычный 2 4 2 4 2 3 2" xfId="8596"/>
    <cellStyle name="Обычный 2 4 2 4 2 3 2 2" xfId="8597"/>
    <cellStyle name="Обычный 2 4 2 4 2 3 3" xfId="8598"/>
    <cellStyle name="Обычный 2 4 2 4 2 3 4" xfId="8599"/>
    <cellStyle name="Обычный 2 4 2 4 2 3 5" xfId="8600"/>
    <cellStyle name="Обычный 2 4 2 4 2 4" xfId="8601"/>
    <cellStyle name="Обычный 2 4 2 4 2 4 2" xfId="8602"/>
    <cellStyle name="Обычный 2 4 2 4 2 4 2 2" xfId="8603"/>
    <cellStyle name="Обычный 2 4 2 4 2 4 3" xfId="8604"/>
    <cellStyle name="Обычный 2 4 2 4 2 4 4" xfId="8605"/>
    <cellStyle name="Обычный 2 4 2 4 2 4 5" xfId="8606"/>
    <cellStyle name="Обычный 2 4 2 4 2 5" xfId="8607"/>
    <cellStyle name="Обычный 2 4 2 4 2 5 2" xfId="8608"/>
    <cellStyle name="Обычный 2 4 2 4 2 5 3" xfId="8609"/>
    <cellStyle name="Обычный 2 4 2 4 2 5 4" xfId="8610"/>
    <cellStyle name="Обычный 2 4 2 4 2 6" xfId="8611"/>
    <cellStyle name="Обычный 2 4 2 4 2 7" xfId="8612"/>
    <cellStyle name="Обычный 2 4 2 4 2 8" xfId="8613"/>
    <cellStyle name="Обычный 2 4 2 4 2 9" xfId="8614"/>
    <cellStyle name="Обычный 2 4 2 4 3" xfId="8615"/>
    <cellStyle name="Обычный 2 4 2 4 3 2" xfId="8616"/>
    <cellStyle name="Обычный 2 4 2 4 3 2 2" xfId="8617"/>
    <cellStyle name="Обычный 2 4 2 4 3 2 2 2" xfId="8618"/>
    <cellStyle name="Обычный 2 4 2 4 3 2 2 2 2" xfId="8619"/>
    <cellStyle name="Обычный 2 4 2 4 3 2 2 3" xfId="8620"/>
    <cellStyle name="Обычный 2 4 2 4 3 2 2 4" xfId="8621"/>
    <cellStyle name="Обычный 2 4 2 4 3 2 2 5" xfId="8622"/>
    <cellStyle name="Обычный 2 4 2 4 3 2 3" xfId="8623"/>
    <cellStyle name="Обычный 2 4 2 4 3 2 3 2" xfId="8624"/>
    <cellStyle name="Обычный 2 4 2 4 3 2 3 3" xfId="8625"/>
    <cellStyle name="Обычный 2 4 2 4 3 2 3 4" xfId="8626"/>
    <cellStyle name="Обычный 2 4 2 4 3 2 4" xfId="8627"/>
    <cellStyle name="Обычный 2 4 2 4 3 2 5" xfId="8628"/>
    <cellStyle name="Обычный 2 4 2 4 3 2 6" xfId="8629"/>
    <cellStyle name="Обычный 2 4 2 4 3 2 7" xfId="8630"/>
    <cellStyle name="Обычный 2 4 2 4 3 3" xfId="8631"/>
    <cellStyle name="Обычный 2 4 2 4 3 3 2" xfId="8632"/>
    <cellStyle name="Обычный 2 4 2 4 3 3 2 2" xfId="8633"/>
    <cellStyle name="Обычный 2 4 2 4 3 3 3" xfId="8634"/>
    <cellStyle name="Обычный 2 4 2 4 3 3 4" xfId="8635"/>
    <cellStyle name="Обычный 2 4 2 4 3 3 5" xfId="8636"/>
    <cellStyle name="Обычный 2 4 2 4 3 4" xfId="8637"/>
    <cellStyle name="Обычный 2 4 2 4 3 4 2" xfId="8638"/>
    <cellStyle name="Обычный 2 4 2 4 3 4 2 2" xfId="8639"/>
    <cellStyle name="Обычный 2 4 2 4 3 4 3" xfId="8640"/>
    <cellStyle name="Обычный 2 4 2 4 3 4 4" xfId="8641"/>
    <cellStyle name="Обычный 2 4 2 4 3 4 5" xfId="8642"/>
    <cellStyle name="Обычный 2 4 2 4 3 5" xfId="8643"/>
    <cellStyle name="Обычный 2 4 2 4 3 5 2" xfId="8644"/>
    <cellStyle name="Обычный 2 4 2 4 3 5 3" xfId="8645"/>
    <cellStyle name="Обычный 2 4 2 4 3 5 4" xfId="8646"/>
    <cellStyle name="Обычный 2 4 2 4 3 6" xfId="8647"/>
    <cellStyle name="Обычный 2 4 2 4 3 7" xfId="8648"/>
    <cellStyle name="Обычный 2 4 2 4 3 8" xfId="8649"/>
    <cellStyle name="Обычный 2 4 2 4 3 9" xfId="8650"/>
    <cellStyle name="Обычный 2 4 2 4 4" xfId="8651"/>
    <cellStyle name="Обычный 2 4 2 4 4 2" xfId="8652"/>
    <cellStyle name="Обычный 2 4 2 4 4 2 2" xfId="8653"/>
    <cellStyle name="Обычный 2 4 2 4 4 2 2 2" xfId="8654"/>
    <cellStyle name="Обычный 2 4 2 4 4 2 2 2 2" xfId="8655"/>
    <cellStyle name="Обычный 2 4 2 4 4 2 2 3" xfId="8656"/>
    <cellStyle name="Обычный 2 4 2 4 4 2 2 4" xfId="8657"/>
    <cellStyle name="Обычный 2 4 2 4 4 2 2 5" xfId="8658"/>
    <cellStyle name="Обычный 2 4 2 4 4 2 3" xfId="8659"/>
    <cellStyle name="Обычный 2 4 2 4 4 2 3 2" xfId="8660"/>
    <cellStyle name="Обычный 2 4 2 4 4 2 3 3" xfId="8661"/>
    <cellStyle name="Обычный 2 4 2 4 4 2 3 4" xfId="8662"/>
    <cellStyle name="Обычный 2 4 2 4 4 2 4" xfId="8663"/>
    <cellStyle name="Обычный 2 4 2 4 4 2 5" xfId="8664"/>
    <cellStyle name="Обычный 2 4 2 4 4 2 6" xfId="8665"/>
    <cellStyle name="Обычный 2 4 2 4 4 2 7" xfId="8666"/>
    <cellStyle name="Обычный 2 4 2 4 4 3" xfId="8667"/>
    <cellStyle name="Обычный 2 4 2 4 4 3 2" xfId="8668"/>
    <cellStyle name="Обычный 2 4 2 4 4 3 2 2" xfId="8669"/>
    <cellStyle name="Обычный 2 4 2 4 4 3 3" xfId="8670"/>
    <cellStyle name="Обычный 2 4 2 4 4 3 4" xfId="8671"/>
    <cellStyle name="Обычный 2 4 2 4 4 3 5" xfId="8672"/>
    <cellStyle name="Обычный 2 4 2 4 4 4" xfId="8673"/>
    <cellStyle name="Обычный 2 4 2 4 4 4 2" xfId="8674"/>
    <cellStyle name="Обычный 2 4 2 4 4 4 3" xfId="8675"/>
    <cellStyle name="Обычный 2 4 2 4 4 4 4" xfId="8676"/>
    <cellStyle name="Обычный 2 4 2 4 4 5" xfId="8677"/>
    <cellStyle name="Обычный 2 4 2 4 4 6" xfId="8678"/>
    <cellStyle name="Обычный 2 4 2 4 4 7" xfId="8679"/>
    <cellStyle name="Обычный 2 4 2 4 4 8" xfId="8680"/>
    <cellStyle name="Обычный 2 4 2 4 5" xfId="8681"/>
    <cellStyle name="Обычный 2 4 2 4 5 2" xfId="8682"/>
    <cellStyle name="Обычный 2 4 2 4 5 2 2" xfId="8683"/>
    <cellStyle name="Обычный 2 4 2 4 5 2 2 2" xfId="8684"/>
    <cellStyle name="Обычный 2 4 2 4 5 2 2 2 2" xfId="8685"/>
    <cellStyle name="Обычный 2 4 2 4 5 2 2 3" xfId="8686"/>
    <cellStyle name="Обычный 2 4 2 4 5 2 2 4" xfId="8687"/>
    <cellStyle name="Обычный 2 4 2 4 5 2 2 5" xfId="8688"/>
    <cellStyle name="Обычный 2 4 2 4 5 2 3" xfId="8689"/>
    <cellStyle name="Обычный 2 4 2 4 5 2 3 2" xfId="8690"/>
    <cellStyle name="Обычный 2 4 2 4 5 2 3 3" xfId="8691"/>
    <cellStyle name="Обычный 2 4 2 4 5 2 3 4" xfId="8692"/>
    <cellStyle name="Обычный 2 4 2 4 5 2 4" xfId="8693"/>
    <cellStyle name="Обычный 2 4 2 4 5 2 5" xfId="8694"/>
    <cellStyle name="Обычный 2 4 2 4 5 2 6" xfId="8695"/>
    <cellStyle name="Обычный 2 4 2 4 5 2 7" xfId="8696"/>
    <cellStyle name="Обычный 2 4 2 4 5 3" xfId="8697"/>
    <cellStyle name="Обычный 2 4 2 4 5 3 2" xfId="8698"/>
    <cellStyle name="Обычный 2 4 2 4 5 3 2 2" xfId="8699"/>
    <cellStyle name="Обычный 2 4 2 4 5 3 3" xfId="8700"/>
    <cellStyle name="Обычный 2 4 2 4 5 3 4" xfId="8701"/>
    <cellStyle name="Обычный 2 4 2 4 5 3 5" xfId="8702"/>
    <cellStyle name="Обычный 2 4 2 4 5 4" xfId="8703"/>
    <cellStyle name="Обычный 2 4 2 4 5 4 2" xfId="8704"/>
    <cellStyle name="Обычный 2 4 2 4 5 4 3" xfId="8705"/>
    <cellStyle name="Обычный 2 4 2 4 5 4 4" xfId="8706"/>
    <cellStyle name="Обычный 2 4 2 4 5 5" xfId="8707"/>
    <cellStyle name="Обычный 2 4 2 4 5 6" xfId="8708"/>
    <cellStyle name="Обычный 2 4 2 4 5 7" xfId="8709"/>
    <cellStyle name="Обычный 2 4 2 4 5 8" xfId="8710"/>
    <cellStyle name="Обычный 2 4 2 4 6" xfId="8711"/>
    <cellStyle name="Обычный 2 4 2 4 6 2" xfId="8712"/>
    <cellStyle name="Обычный 2 4 2 4 6 2 2" xfId="8713"/>
    <cellStyle name="Обычный 2 4 2 4 6 2 2 2" xfId="8714"/>
    <cellStyle name="Обычный 2 4 2 4 6 2 2 2 2" xfId="8715"/>
    <cellStyle name="Обычный 2 4 2 4 6 2 2 3" xfId="8716"/>
    <cellStyle name="Обычный 2 4 2 4 6 2 2 4" xfId="8717"/>
    <cellStyle name="Обычный 2 4 2 4 6 2 2 5" xfId="8718"/>
    <cellStyle name="Обычный 2 4 2 4 6 2 3" xfId="8719"/>
    <cellStyle name="Обычный 2 4 2 4 6 2 3 2" xfId="8720"/>
    <cellStyle name="Обычный 2 4 2 4 6 2 3 3" xfId="8721"/>
    <cellStyle name="Обычный 2 4 2 4 6 2 3 4" xfId="8722"/>
    <cellStyle name="Обычный 2 4 2 4 6 2 4" xfId="8723"/>
    <cellStyle name="Обычный 2 4 2 4 6 2 5" xfId="8724"/>
    <cellStyle name="Обычный 2 4 2 4 6 2 6" xfId="8725"/>
    <cellStyle name="Обычный 2 4 2 4 6 2 7" xfId="8726"/>
    <cellStyle name="Обычный 2 4 2 4 6 3" xfId="8727"/>
    <cellStyle name="Обычный 2 4 2 4 6 3 2" xfId="8728"/>
    <cellStyle name="Обычный 2 4 2 4 6 3 2 2" xfId="8729"/>
    <cellStyle name="Обычный 2 4 2 4 6 3 3" xfId="8730"/>
    <cellStyle name="Обычный 2 4 2 4 6 3 4" xfId="8731"/>
    <cellStyle name="Обычный 2 4 2 4 6 3 5" xfId="8732"/>
    <cellStyle name="Обычный 2 4 2 4 6 4" xfId="8733"/>
    <cellStyle name="Обычный 2 4 2 4 6 4 2" xfId="8734"/>
    <cellStyle name="Обычный 2 4 2 4 6 4 3" xfId="8735"/>
    <cellStyle name="Обычный 2 4 2 4 6 4 4" xfId="8736"/>
    <cellStyle name="Обычный 2 4 2 4 6 5" xfId="8737"/>
    <cellStyle name="Обычный 2 4 2 4 6 6" xfId="8738"/>
    <cellStyle name="Обычный 2 4 2 4 6 7" xfId="8739"/>
    <cellStyle name="Обычный 2 4 2 4 6 8" xfId="8740"/>
    <cellStyle name="Обычный 2 4 2 4 7" xfId="8741"/>
    <cellStyle name="Обычный 2 4 2 4 7 2" xfId="8742"/>
    <cellStyle name="Обычный 2 4 2 4 7 2 2" xfId="8743"/>
    <cellStyle name="Обычный 2 4 2 4 7 2 2 2" xfId="8744"/>
    <cellStyle name="Обычный 2 4 2 4 7 2 2 2 2" xfId="8745"/>
    <cellStyle name="Обычный 2 4 2 4 7 2 2 3" xfId="8746"/>
    <cellStyle name="Обычный 2 4 2 4 7 2 2 4" xfId="8747"/>
    <cellStyle name="Обычный 2 4 2 4 7 2 2 5" xfId="8748"/>
    <cellStyle name="Обычный 2 4 2 4 7 2 3" xfId="8749"/>
    <cellStyle name="Обычный 2 4 2 4 7 2 3 2" xfId="8750"/>
    <cellStyle name="Обычный 2 4 2 4 7 2 3 3" xfId="8751"/>
    <cellStyle name="Обычный 2 4 2 4 7 2 3 4" xfId="8752"/>
    <cellStyle name="Обычный 2 4 2 4 7 2 4" xfId="8753"/>
    <cellStyle name="Обычный 2 4 2 4 7 2 5" xfId="8754"/>
    <cellStyle name="Обычный 2 4 2 4 7 2 6" xfId="8755"/>
    <cellStyle name="Обычный 2 4 2 4 7 2 7" xfId="8756"/>
    <cellStyle name="Обычный 2 4 2 4 7 3" xfId="8757"/>
    <cellStyle name="Обычный 2 4 2 4 7 3 2" xfId="8758"/>
    <cellStyle name="Обычный 2 4 2 4 7 3 2 2" xfId="8759"/>
    <cellStyle name="Обычный 2 4 2 4 7 3 3" xfId="8760"/>
    <cellStyle name="Обычный 2 4 2 4 7 3 4" xfId="8761"/>
    <cellStyle name="Обычный 2 4 2 4 7 3 5" xfId="8762"/>
    <cellStyle name="Обычный 2 4 2 4 7 4" xfId="8763"/>
    <cellStyle name="Обычный 2 4 2 4 7 4 2" xfId="8764"/>
    <cellStyle name="Обычный 2 4 2 4 7 4 3" xfId="8765"/>
    <cellStyle name="Обычный 2 4 2 4 7 4 4" xfId="8766"/>
    <cellStyle name="Обычный 2 4 2 4 7 5" xfId="8767"/>
    <cellStyle name="Обычный 2 4 2 4 7 6" xfId="8768"/>
    <cellStyle name="Обычный 2 4 2 4 7 7" xfId="8769"/>
    <cellStyle name="Обычный 2 4 2 4 7 8" xfId="8770"/>
    <cellStyle name="Обычный 2 4 2 4 8" xfId="8771"/>
    <cellStyle name="Обычный 2 4 2 4 8 2" xfId="8772"/>
    <cellStyle name="Обычный 2 4 2 4 8 2 2" xfId="8773"/>
    <cellStyle name="Обычный 2 4 2 4 8 2 2 2" xfId="8774"/>
    <cellStyle name="Обычный 2 4 2 4 8 2 3" xfId="8775"/>
    <cellStyle name="Обычный 2 4 2 4 8 2 4" xfId="8776"/>
    <cellStyle name="Обычный 2 4 2 4 8 2 5" xfId="8777"/>
    <cellStyle name="Обычный 2 4 2 4 8 3" xfId="8778"/>
    <cellStyle name="Обычный 2 4 2 4 8 3 2" xfId="8779"/>
    <cellStyle name="Обычный 2 4 2 4 8 3 3" xfId="8780"/>
    <cellStyle name="Обычный 2 4 2 4 8 3 4" xfId="8781"/>
    <cellStyle name="Обычный 2 4 2 4 8 4" xfId="8782"/>
    <cellStyle name="Обычный 2 4 2 4 8 5" xfId="8783"/>
    <cellStyle name="Обычный 2 4 2 4 8 6" xfId="8784"/>
    <cellStyle name="Обычный 2 4 2 4 8 7" xfId="8785"/>
    <cellStyle name="Обычный 2 4 2 4 9" xfId="8786"/>
    <cellStyle name="Обычный 2 4 2 4 9 2" xfId="8787"/>
    <cellStyle name="Обычный 2 4 2 4 9 2 2" xfId="8788"/>
    <cellStyle name="Обычный 2 4 2 4 9 2 2 2" xfId="8789"/>
    <cellStyle name="Обычный 2 4 2 4 9 2 3" xfId="8790"/>
    <cellStyle name="Обычный 2 4 2 4 9 2 4" xfId="8791"/>
    <cellStyle name="Обычный 2 4 2 4 9 2 5" xfId="8792"/>
    <cellStyle name="Обычный 2 4 2 4 9 3" xfId="8793"/>
    <cellStyle name="Обычный 2 4 2 4 9 3 2" xfId="8794"/>
    <cellStyle name="Обычный 2 4 2 4 9 3 3" xfId="8795"/>
    <cellStyle name="Обычный 2 4 2 4 9 3 4" xfId="8796"/>
    <cellStyle name="Обычный 2 4 2 4 9 4" xfId="8797"/>
    <cellStyle name="Обычный 2 4 2 4 9 5" xfId="8798"/>
    <cellStyle name="Обычный 2 4 2 4 9 6" xfId="8799"/>
    <cellStyle name="Обычный 2 4 2 4 9 7" xfId="8800"/>
    <cellStyle name="Обычный 2 4 2 5" xfId="8801"/>
    <cellStyle name="Обычный 2 4 2 5 2" xfId="8802"/>
    <cellStyle name="Обычный 2 4 2 5 2 2" xfId="8803"/>
    <cellStyle name="Обычный 2 4 2 5 2 2 2" xfId="8804"/>
    <cellStyle name="Обычный 2 4 2 5 2 2 2 2" xfId="8805"/>
    <cellStyle name="Обычный 2 4 2 5 2 2 3" xfId="8806"/>
    <cellStyle name="Обычный 2 4 2 5 2 2 4" xfId="8807"/>
    <cellStyle name="Обычный 2 4 2 5 2 2 5" xfId="8808"/>
    <cellStyle name="Обычный 2 4 2 5 2 3" xfId="8809"/>
    <cellStyle name="Обычный 2 4 2 5 2 3 2" xfId="8810"/>
    <cellStyle name="Обычный 2 4 2 5 2 3 3" xfId="8811"/>
    <cellStyle name="Обычный 2 4 2 5 2 3 4" xfId="8812"/>
    <cellStyle name="Обычный 2 4 2 5 2 4" xfId="8813"/>
    <cellStyle name="Обычный 2 4 2 5 2 5" xfId="8814"/>
    <cellStyle name="Обычный 2 4 2 5 2 6" xfId="8815"/>
    <cellStyle name="Обычный 2 4 2 5 2 7" xfId="8816"/>
    <cellStyle name="Обычный 2 4 2 5 3" xfId="8817"/>
    <cellStyle name="Обычный 2 4 2 5 3 2" xfId="8818"/>
    <cellStyle name="Обычный 2 4 2 5 3 2 2" xfId="8819"/>
    <cellStyle name="Обычный 2 4 2 5 3 3" xfId="8820"/>
    <cellStyle name="Обычный 2 4 2 5 3 4" xfId="8821"/>
    <cellStyle name="Обычный 2 4 2 5 3 5" xfId="8822"/>
    <cellStyle name="Обычный 2 4 2 5 4" xfId="8823"/>
    <cellStyle name="Обычный 2 4 2 5 4 2" xfId="8824"/>
    <cellStyle name="Обычный 2 4 2 5 4 2 2" xfId="8825"/>
    <cellStyle name="Обычный 2 4 2 5 4 3" xfId="8826"/>
    <cellStyle name="Обычный 2 4 2 5 4 4" xfId="8827"/>
    <cellStyle name="Обычный 2 4 2 5 4 5" xfId="8828"/>
    <cellStyle name="Обычный 2 4 2 5 5" xfId="8829"/>
    <cellStyle name="Обычный 2 4 2 5 5 2" xfId="8830"/>
    <cellStyle name="Обычный 2 4 2 5 5 3" xfId="8831"/>
    <cellStyle name="Обычный 2 4 2 5 5 4" xfId="8832"/>
    <cellStyle name="Обычный 2 4 2 5 6" xfId="8833"/>
    <cellStyle name="Обычный 2 4 2 5 7" xfId="8834"/>
    <cellStyle name="Обычный 2 4 2 5 8" xfId="8835"/>
    <cellStyle name="Обычный 2 4 2 5 9" xfId="8836"/>
    <cellStyle name="Обычный 2 4 2 6" xfId="8837"/>
    <cellStyle name="Обычный 2 4 2 6 2" xfId="8838"/>
    <cellStyle name="Обычный 2 4 2 6 2 2" xfId="8839"/>
    <cellStyle name="Обычный 2 4 2 6 2 2 2" xfId="8840"/>
    <cellStyle name="Обычный 2 4 2 6 2 2 2 2" xfId="8841"/>
    <cellStyle name="Обычный 2 4 2 6 2 2 3" xfId="8842"/>
    <cellStyle name="Обычный 2 4 2 6 2 2 4" xfId="8843"/>
    <cellStyle name="Обычный 2 4 2 6 2 2 5" xfId="8844"/>
    <cellStyle name="Обычный 2 4 2 6 2 3" xfId="8845"/>
    <cellStyle name="Обычный 2 4 2 6 2 3 2" xfId="8846"/>
    <cellStyle name="Обычный 2 4 2 6 2 3 3" xfId="8847"/>
    <cellStyle name="Обычный 2 4 2 6 2 3 4" xfId="8848"/>
    <cellStyle name="Обычный 2 4 2 6 2 4" xfId="8849"/>
    <cellStyle name="Обычный 2 4 2 6 2 5" xfId="8850"/>
    <cellStyle name="Обычный 2 4 2 6 2 6" xfId="8851"/>
    <cellStyle name="Обычный 2 4 2 6 2 7" xfId="8852"/>
    <cellStyle name="Обычный 2 4 2 6 3" xfId="8853"/>
    <cellStyle name="Обычный 2 4 2 6 3 2" xfId="8854"/>
    <cellStyle name="Обычный 2 4 2 6 3 2 2" xfId="8855"/>
    <cellStyle name="Обычный 2 4 2 6 3 3" xfId="8856"/>
    <cellStyle name="Обычный 2 4 2 6 3 4" xfId="8857"/>
    <cellStyle name="Обычный 2 4 2 6 3 5" xfId="8858"/>
    <cellStyle name="Обычный 2 4 2 6 4" xfId="8859"/>
    <cellStyle name="Обычный 2 4 2 6 4 2" xfId="8860"/>
    <cellStyle name="Обычный 2 4 2 6 4 2 2" xfId="8861"/>
    <cellStyle name="Обычный 2 4 2 6 4 3" xfId="8862"/>
    <cellStyle name="Обычный 2 4 2 6 4 4" xfId="8863"/>
    <cellStyle name="Обычный 2 4 2 6 4 5" xfId="8864"/>
    <cellStyle name="Обычный 2 4 2 6 5" xfId="8865"/>
    <cellStyle name="Обычный 2 4 2 6 5 2" xfId="8866"/>
    <cellStyle name="Обычный 2 4 2 6 5 3" xfId="8867"/>
    <cellStyle name="Обычный 2 4 2 6 5 4" xfId="8868"/>
    <cellStyle name="Обычный 2 4 2 6 6" xfId="8869"/>
    <cellStyle name="Обычный 2 4 2 6 7" xfId="8870"/>
    <cellStyle name="Обычный 2 4 2 6 8" xfId="8871"/>
    <cellStyle name="Обычный 2 4 2 6 9" xfId="8872"/>
    <cellStyle name="Обычный 2 4 2 7" xfId="8873"/>
    <cellStyle name="Обычный 2 4 2 7 2" xfId="8874"/>
    <cellStyle name="Обычный 2 4 2 7 2 2" xfId="8875"/>
    <cellStyle name="Обычный 2 4 2 7 2 2 2" xfId="8876"/>
    <cellStyle name="Обычный 2 4 2 7 2 2 2 2" xfId="8877"/>
    <cellStyle name="Обычный 2 4 2 7 2 2 3" xfId="8878"/>
    <cellStyle name="Обычный 2 4 2 7 2 2 4" xfId="8879"/>
    <cellStyle name="Обычный 2 4 2 7 2 2 5" xfId="8880"/>
    <cellStyle name="Обычный 2 4 2 7 2 3" xfId="8881"/>
    <cellStyle name="Обычный 2 4 2 7 2 3 2" xfId="8882"/>
    <cellStyle name="Обычный 2 4 2 7 2 3 3" xfId="8883"/>
    <cellStyle name="Обычный 2 4 2 7 2 3 4" xfId="8884"/>
    <cellStyle name="Обычный 2 4 2 7 2 4" xfId="8885"/>
    <cellStyle name="Обычный 2 4 2 7 2 5" xfId="8886"/>
    <cellStyle name="Обычный 2 4 2 7 2 6" xfId="8887"/>
    <cellStyle name="Обычный 2 4 2 7 2 7" xfId="8888"/>
    <cellStyle name="Обычный 2 4 2 7 3" xfId="8889"/>
    <cellStyle name="Обычный 2 4 2 7 3 2" xfId="8890"/>
    <cellStyle name="Обычный 2 4 2 7 3 2 2" xfId="8891"/>
    <cellStyle name="Обычный 2 4 2 7 3 3" xfId="8892"/>
    <cellStyle name="Обычный 2 4 2 7 3 4" xfId="8893"/>
    <cellStyle name="Обычный 2 4 2 7 3 5" xfId="8894"/>
    <cellStyle name="Обычный 2 4 2 7 4" xfId="8895"/>
    <cellStyle name="Обычный 2 4 2 7 4 2" xfId="8896"/>
    <cellStyle name="Обычный 2 4 2 7 4 2 2" xfId="8897"/>
    <cellStyle name="Обычный 2 4 2 7 4 3" xfId="8898"/>
    <cellStyle name="Обычный 2 4 2 7 4 4" xfId="8899"/>
    <cellStyle name="Обычный 2 4 2 7 4 5" xfId="8900"/>
    <cellStyle name="Обычный 2 4 2 7 5" xfId="8901"/>
    <cellStyle name="Обычный 2 4 2 7 5 2" xfId="8902"/>
    <cellStyle name="Обычный 2 4 2 7 5 3" xfId="8903"/>
    <cellStyle name="Обычный 2 4 2 7 5 4" xfId="8904"/>
    <cellStyle name="Обычный 2 4 2 7 6" xfId="8905"/>
    <cellStyle name="Обычный 2 4 2 7 7" xfId="8906"/>
    <cellStyle name="Обычный 2 4 2 7 8" xfId="8907"/>
    <cellStyle name="Обычный 2 4 2 7 9" xfId="8908"/>
    <cellStyle name="Обычный 2 4 2 8" xfId="8909"/>
    <cellStyle name="Обычный 2 4 2 8 2" xfId="8910"/>
    <cellStyle name="Обычный 2 4 2 8 2 2" xfId="8911"/>
    <cellStyle name="Обычный 2 4 2 8 2 2 2" xfId="8912"/>
    <cellStyle name="Обычный 2 4 2 8 2 2 2 2" xfId="8913"/>
    <cellStyle name="Обычный 2 4 2 8 2 2 3" xfId="8914"/>
    <cellStyle name="Обычный 2 4 2 8 2 2 4" xfId="8915"/>
    <cellStyle name="Обычный 2 4 2 8 2 2 5" xfId="8916"/>
    <cellStyle name="Обычный 2 4 2 8 2 3" xfId="8917"/>
    <cellStyle name="Обычный 2 4 2 8 2 3 2" xfId="8918"/>
    <cellStyle name="Обычный 2 4 2 8 2 3 3" xfId="8919"/>
    <cellStyle name="Обычный 2 4 2 8 2 3 4" xfId="8920"/>
    <cellStyle name="Обычный 2 4 2 8 2 4" xfId="8921"/>
    <cellStyle name="Обычный 2 4 2 8 2 5" xfId="8922"/>
    <cellStyle name="Обычный 2 4 2 8 2 6" xfId="8923"/>
    <cellStyle name="Обычный 2 4 2 8 2 7" xfId="8924"/>
    <cellStyle name="Обычный 2 4 2 8 3" xfId="8925"/>
    <cellStyle name="Обычный 2 4 2 8 3 2" xfId="8926"/>
    <cellStyle name="Обычный 2 4 2 8 3 2 2" xfId="8927"/>
    <cellStyle name="Обычный 2 4 2 8 3 3" xfId="8928"/>
    <cellStyle name="Обычный 2 4 2 8 3 4" xfId="8929"/>
    <cellStyle name="Обычный 2 4 2 8 3 5" xfId="8930"/>
    <cellStyle name="Обычный 2 4 2 8 4" xfId="8931"/>
    <cellStyle name="Обычный 2 4 2 8 4 2" xfId="8932"/>
    <cellStyle name="Обычный 2 4 2 8 4 3" xfId="8933"/>
    <cellStyle name="Обычный 2 4 2 8 4 4" xfId="8934"/>
    <cellStyle name="Обычный 2 4 2 8 5" xfId="8935"/>
    <cellStyle name="Обычный 2 4 2 8 6" xfId="8936"/>
    <cellStyle name="Обычный 2 4 2 8 7" xfId="8937"/>
    <cellStyle name="Обычный 2 4 2 8 8" xfId="8938"/>
    <cellStyle name="Обычный 2 4 2 9" xfId="8939"/>
    <cellStyle name="Обычный 2 4 2 9 2" xfId="8940"/>
    <cellStyle name="Обычный 2 4 2 9 2 2" xfId="8941"/>
    <cellStyle name="Обычный 2 4 2 9 2 2 2" xfId="8942"/>
    <cellStyle name="Обычный 2 4 2 9 2 2 2 2" xfId="8943"/>
    <cellStyle name="Обычный 2 4 2 9 2 2 3" xfId="8944"/>
    <cellStyle name="Обычный 2 4 2 9 2 2 4" xfId="8945"/>
    <cellStyle name="Обычный 2 4 2 9 2 2 5" xfId="8946"/>
    <cellStyle name="Обычный 2 4 2 9 2 3" xfId="8947"/>
    <cellStyle name="Обычный 2 4 2 9 2 3 2" xfId="8948"/>
    <cellStyle name="Обычный 2 4 2 9 2 3 3" xfId="8949"/>
    <cellStyle name="Обычный 2 4 2 9 2 3 4" xfId="8950"/>
    <cellStyle name="Обычный 2 4 2 9 2 4" xfId="8951"/>
    <cellStyle name="Обычный 2 4 2 9 2 5" xfId="8952"/>
    <cellStyle name="Обычный 2 4 2 9 2 6" xfId="8953"/>
    <cellStyle name="Обычный 2 4 2 9 2 7" xfId="8954"/>
    <cellStyle name="Обычный 2 4 2 9 3" xfId="8955"/>
    <cellStyle name="Обычный 2 4 2 9 3 2" xfId="8956"/>
    <cellStyle name="Обычный 2 4 2 9 3 2 2" xfId="8957"/>
    <cellStyle name="Обычный 2 4 2 9 3 3" xfId="8958"/>
    <cellStyle name="Обычный 2 4 2 9 3 4" xfId="8959"/>
    <cellStyle name="Обычный 2 4 2 9 3 5" xfId="8960"/>
    <cellStyle name="Обычный 2 4 2 9 4" xfId="8961"/>
    <cellStyle name="Обычный 2 4 2 9 4 2" xfId="8962"/>
    <cellStyle name="Обычный 2 4 2 9 4 3" xfId="8963"/>
    <cellStyle name="Обычный 2 4 2 9 4 4" xfId="8964"/>
    <cellStyle name="Обычный 2 4 2 9 5" xfId="8965"/>
    <cellStyle name="Обычный 2 4 2 9 6" xfId="8966"/>
    <cellStyle name="Обычный 2 4 2 9 7" xfId="8967"/>
    <cellStyle name="Обычный 2 4 2 9 8" xfId="8968"/>
    <cellStyle name="Обычный 2 4 3" xfId="8969"/>
    <cellStyle name="Обычный 2 4 3 10" xfId="8970"/>
    <cellStyle name="Обычный 2 4 3 10 2" xfId="8971"/>
    <cellStyle name="Обычный 2 4 3 10 2 2" xfId="8972"/>
    <cellStyle name="Обычный 2 4 3 10 2 2 2" xfId="8973"/>
    <cellStyle name="Обычный 2 4 3 10 2 2 2 2" xfId="8974"/>
    <cellStyle name="Обычный 2 4 3 10 2 2 3" xfId="8975"/>
    <cellStyle name="Обычный 2 4 3 10 2 2 4" xfId="8976"/>
    <cellStyle name="Обычный 2 4 3 10 2 2 5" xfId="8977"/>
    <cellStyle name="Обычный 2 4 3 10 2 3" xfId="8978"/>
    <cellStyle name="Обычный 2 4 3 10 2 3 2" xfId="8979"/>
    <cellStyle name="Обычный 2 4 3 10 2 3 3" xfId="8980"/>
    <cellStyle name="Обычный 2 4 3 10 2 3 4" xfId="8981"/>
    <cellStyle name="Обычный 2 4 3 10 2 4" xfId="8982"/>
    <cellStyle name="Обычный 2 4 3 10 2 5" xfId="8983"/>
    <cellStyle name="Обычный 2 4 3 10 2 6" xfId="8984"/>
    <cellStyle name="Обычный 2 4 3 10 2 7" xfId="8985"/>
    <cellStyle name="Обычный 2 4 3 10 3" xfId="8986"/>
    <cellStyle name="Обычный 2 4 3 10 3 2" xfId="8987"/>
    <cellStyle name="Обычный 2 4 3 10 3 2 2" xfId="8988"/>
    <cellStyle name="Обычный 2 4 3 10 3 3" xfId="8989"/>
    <cellStyle name="Обычный 2 4 3 10 3 4" xfId="8990"/>
    <cellStyle name="Обычный 2 4 3 10 3 5" xfId="8991"/>
    <cellStyle name="Обычный 2 4 3 10 4" xfId="8992"/>
    <cellStyle name="Обычный 2 4 3 10 4 2" xfId="8993"/>
    <cellStyle name="Обычный 2 4 3 10 4 3" xfId="8994"/>
    <cellStyle name="Обычный 2 4 3 10 4 4" xfId="8995"/>
    <cellStyle name="Обычный 2 4 3 10 5" xfId="8996"/>
    <cellStyle name="Обычный 2 4 3 10 6" xfId="8997"/>
    <cellStyle name="Обычный 2 4 3 10 7" xfId="8998"/>
    <cellStyle name="Обычный 2 4 3 10 8" xfId="8999"/>
    <cellStyle name="Обычный 2 4 3 11" xfId="9000"/>
    <cellStyle name="Обычный 2 4 3 11 2" xfId="9001"/>
    <cellStyle name="Обычный 2 4 3 11 2 2" xfId="9002"/>
    <cellStyle name="Обычный 2 4 3 11 2 2 2" xfId="9003"/>
    <cellStyle name="Обычный 2 4 3 11 2 3" xfId="9004"/>
    <cellStyle name="Обычный 2 4 3 11 2 4" xfId="9005"/>
    <cellStyle name="Обычный 2 4 3 11 2 5" xfId="9006"/>
    <cellStyle name="Обычный 2 4 3 11 3" xfId="9007"/>
    <cellStyle name="Обычный 2 4 3 11 3 2" xfId="9008"/>
    <cellStyle name="Обычный 2 4 3 11 3 3" xfId="9009"/>
    <cellStyle name="Обычный 2 4 3 11 3 4" xfId="9010"/>
    <cellStyle name="Обычный 2 4 3 11 4" xfId="9011"/>
    <cellStyle name="Обычный 2 4 3 11 5" xfId="9012"/>
    <cellStyle name="Обычный 2 4 3 11 6" xfId="9013"/>
    <cellStyle name="Обычный 2 4 3 11 7" xfId="9014"/>
    <cellStyle name="Обычный 2 4 3 12" xfId="9015"/>
    <cellStyle name="Обычный 2 4 3 12 2" xfId="9016"/>
    <cellStyle name="Обычный 2 4 3 12 2 2" xfId="9017"/>
    <cellStyle name="Обычный 2 4 3 12 2 2 2" xfId="9018"/>
    <cellStyle name="Обычный 2 4 3 12 2 3" xfId="9019"/>
    <cellStyle name="Обычный 2 4 3 12 2 4" xfId="9020"/>
    <cellStyle name="Обычный 2 4 3 12 2 5" xfId="9021"/>
    <cellStyle name="Обычный 2 4 3 12 3" xfId="9022"/>
    <cellStyle name="Обычный 2 4 3 12 3 2" xfId="9023"/>
    <cellStyle name="Обычный 2 4 3 12 3 3" xfId="9024"/>
    <cellStyle name="Обычный 2 4 3 12 3 4" xfId="9025"/>
    <cellStyle name="Обычный 2 4 3 12 4" xfId="9026"/>
    <cellStyle name="Обычный 2 4 3 12 5" xfId="9027"/>
    <cellStyle name="Обычный 2 4 3 12 6" xfId="9028"/>
    <cellStyle name="Обычный 2 4 3 12 7" xfId="9029"/>
    <cellStyle name="Обычный 2 4 3 13" xfId="9030"/>
    <cellStyle name="Обычный 2 4 3 13 2" xfId="9031"/>
    <cellStyle name="Обычный 2 4 3 13 2 2" xfId="9032"/>
    <cellStyle name="Обычный 2 4 3 13 3" xfId="9033"/>
    <cellStyle name="Обычный 2 4 3 13 4" xfId="9034"/>
    <cellStyle name="Обычный 2 4 3 13 5" xfId="9035"/>
    <cellStyle name="Обычный 2 4 3 14" xfId="9036"/>
    <cellStyle name="Обычный 2 4 3 14 2" xfId="9037"/>
    <cellStyle name="Обычный 2 4 3 14 2 2" xfId="9038"/>
    <cellStyle name="Обычный 2 4 3 14 3" xfId="9039"/>
    <cellStyle name="Обычный 2 4 3 14 4" xfId="9040"/>
    <cellStyle name="Обычный 2 4 3 14 5" xfId="9041"/>
    <cellStyle name="Обычный 2 4 3 15" xfId="9042"/>
    <cellStyle name="Обычный 2 4 3 15 2" xfId="9043"/>
    <cellStyle name="Обычный 2 4 3 15 2 2" xfId="9044"/>
    <cellStyle name="Обычный 2 4 3 15 3" xfId="9045"/>
    <cellStyle name="Обычный 2 4 3 16" xfId="9046"/>
    <cellStyle name="Обычный 2 4 3 16 2" xfId="9047"/>
    <cellStyle name="Обычный 2 4 3 17" xfId="9048"/>
    <cellStyle name="Обычный 2 4 3 18" xfId="9049"/>
    <cellStyle name="Обычный 2 4 3 2" xfId="9050"/>
    <cellStyle name="Обычный 2 4 3 2 10" xfId="9051"/>
    <cellStyle name="Обычный 2 4 3 2 10 2" xfId="9052"/>
    <cellStyle name="Обычный 2 4 3 2 10 2 2" xfId="9053"/>
    <cellStyle name="Обычный 2 4 3 2 10 2 2 2" xfId="9054"/>
    <cellStyle name="Обычный 2 4 3 2 10 2 3" xfId="9055"/>
    <cellStyle name="Обычный 2 4 3 2 10 2 4" xfId="9056"/>
    <cellStyle name="Обычный 2 4 3 2 10 2 5" xfId="9057"/>
    <cellStyle name="Обычный 2 4 3 2 10 3" xfId="9058"/>
    <cellStyle name="Обычный 2 4 3 2 10 3 2" xfId="9059"/>
    <cellStyle name="Обычный 2 4 3 2 10 3 3" xfId="9060"/>
    <cellStyle name="Обычный 2 4 3 2 10 3 4" xfId="9061"/>
    <cellStyle name="Обычный 2 4 3 2 10 4" xfId="9062"/>
    <cellStyle name="Обычный 2 4 3 2 10 5" xfId="9063"/>
    <cellStyle name="Обычный 2 4 3 2 10 6" xfId="9064"/>
    <cellStyle name="Обычный 2 4 3 2 10 7" xfId="9065"/>
    <cellStyle name="Обычный 2 4 3 2 11" xfId="9066"/>
    <cellStyle name="Обычный 2 4 3 2 11 2" xfId="9067"/>
    <cellStyle name="Обычный 2 4 3 2 11 2 2" xfId="9068"/>
    <cellStyle name="Обычный 2 4 3 2 11 3" xfId="9069"/>
    <cellStyle name="Обычный 2 4 3 2 11 4" xfId="9070"/>
    <cellStyle name="Обычный 2 4 3 2 11 5" xfId="9071"/>
    <cellStyle name="Обычный 2 4 3 2 12" xfId="9072"/>
    <cellStyle name="Обычный 2 4 3 2 12 2" xfId="9073"/>
    <cellStyle name="Обычный 2 4 3 2 12 3" xfId="9074"/>
    <cellStyle name="Обычный 2 4 3 2 12 4" xfId="9075"/>
    <cellStyle name="Обычный 2 4 3 2 13" xfId="9076"/>
    <cellStyle name="Обычный 2 4 3 2 14" xfId="9077"/>
    <cellStyle name="Обычный 2 4 3 2 15" xfId="9078"/>
    <cellStyle name="Обычный 2 4 3 2 16" xfId="9079"/>
    <cellStyle name="Обычный 2 4 3 2 2" xfId="9080"/>
    <cellStyle name="Обычный 2 4 3 2 2 10" xfId="9081"/>
    <cellStyle name="Обычный 2 4 3 2 2 10 2" xfId="9082"/>
    <cellStyle name="Обычный 2 4 3 2 2 10 2 2" xfId="9083"/>
    <cellStyle name="Обычный 2 4 3 2 2 10 3" xfId="9084"/>
    <cellStyle name="Обычный 2 4 3 2 2 10 4" xfId="9085"/>
    <cellStyle name="Обычный 2 4 3 2 2 10 5" xfId="9086"/>
    <cellStyle name="Обычный 2 4 3 2 2 11" xfId="9087"/>
    <cellStyle name="Обычный 2 4 3 2 2 11 2" xfId="9088"/>
    <cellStyle name="Обычный 2 4 3 2 2 11 3" xfId="9089"/>
    <cellStyle name="Обычный 2 4 3 2 2 11 4" xfId="9090"/>
    <cellStyle name="Обычный 2 4 3 2 2 12" xfId="9091"/>
    <cellStyle name="Обычный 2 4 3 2 2 13" xfId="9092"/>
    <cellStyle name="Обычный 2 4 3 2 2 14" xfId="9093"/>
    <cellStyle name="Обычный 2 4 3 2 2 15" xfId="9094"/>
    <cellStyle name="Обычный 2 4 3 2 2 2" xfId="9095"/>
    <cellStyle name="Обычный 2 4 3 2 2 2 2" xfId="9096"/>
    <cellStyle name="Обычный 2 4 3 2 2 2 2 2" xfId="9097"/>
    <cellStyle name="Обычный 2 4 3 2 2 2 2 2 2" xfId="9098"/>
    <cellStyle name="Обычный 2 4 3 2 2 2 2 2 2 2" xfId="9099"/>
    <cellStyle name="Обычный 2 4 3 2 2 2 2 2 3" xfId="9100"/>
    <cellStyle name="Обычный 2 4 3 2 2 2 2 2 4" xfId="9101"/>
    <cellStyle name="Обычный 2 4 3 2 2 2 2 2 5" xfId="9102"/>
    <cellStyle name="Обычный 2 4 3 2 2 2 2 3" xfId="9103"/>
    <cellStyle name="Обычный 2 4 3 2 2 2 2 3 2" xfId="9104"/>
    <cellStyle name="Обычный 2 4 3 2 2 2 2 3 3" xfId="9105"/>
    <cellStyle name="Обычный 2 4 3 2 2 2 2 3 4" xfId="9106"/>
    <cellStyle name="Обычный 2 4 3 2 2 2 2 4" xfId="9107"/>
    <cellStyle name="Обычный 2 4 3 2 2 2 2 5" xfId="9108"/>
    <cellStyle name="Обычный 2 4 3 2 2 2 2 6" xfId="9109"/>
    <cellStyle name="Обычный 2 4 3 2 2 2 2 7" xfId="9110"/>
    <cellStyle name="Обычный 2 4 3 2 2 2 3" xfId="9111"/>
    <cellStyle name="Обычный 2 4 3 2 2 2 3 2" xfId="9112"/>
    <cellStyle name="Обычный 2 4 3 2 2 2 3 2 2" xfId="9113"/>
    <cellStyle name="Обычный 2 4 3 2 2 2 3 3" xfId="9114"/>
    <cellStyle name="Обычный 2 4 3 2 2 2 3 4" xfId="9115"/>
    <cellStyle name="Обычный 2 4 3 2 2 2 3 5" xfId="9116"/>
    <cellStyle name="Обычный 2 4 3 2 2 2 4" xfId="9117"/>
    <cellStyle name="Обычный 2 4 3 2 2 2 4 2" xfId="9118"/>
    <cellStyle name="Обычный 2 4 3 2 2 2 4 2 2" xfId="9119"/>
    <cellStyle name="Обычный 2 4 3 2 2 2 4 3" xfId="9120"/>
    <cellStyle name="Обычный 2 4 3 2 2 2 4 4" xfId="9121"/>
    <cellStyle name="Обычный 2 4 3 2 2 2 4 5" xfId="9122"/>
    <cellStyle name="Обычный 2 4 3 2 2 2 5" xfId="9123"/>
    <cellStyle name="Обычный 2 4 3 2 2 2 5 2" xfId="9124"/>
    <cellStyle name="Обычный 2 4 3 2 2 2 5 3" xfId="9125"/>
    <cellStyle name="Обычный 2 4 3 2 2 2 5 4" xfId="9126"/>
    <cellStyle name="Обычный 2 4 3 2 2 2 6" xfId="9127"/>
    <cellStyle name="Обычный 2 4 3 2 2 2 7" xfId="9128"/>
    <cellStyle name="Обычный 2 4 3 2 2 2 8" xfId="9129"/>
    <cellStyle name="Обычный 2 4 3 2 2 2 9" xfId="9130"/>
    <cellStyle name="Обычный 2 4 3 2 2 3" xfId="9131"/>
    <cellStyle name="Обычный 2 4 3 2 2 3 2" xfId="9132"/>
    <cellStyle name="Обычный 2 4 3 2 2 3 2 2" xfId="9133"/>
    <cellStyle name="Обычный 2 4 3 2 2 3 2 2 2" xfId="9134"/>
    <cellStyle name="Обычный 2 4 3 2 2 3 2 2 2 2" xfId="9135"/>
    <cellStyle name="Обычный 2 4 3 2 2 3 2 2 3" xfId="9136"/>
    <cellStyle name="Обычный 2 4 3 2 2 3 2 2 4" xfId="9137"/>
    <cellStyle name="Обычный 2 4 3 2 2 3 2 2 5" xfId="9138"/>
    <cellStyle name="Обычный 2 4 3 2 2 3 2 3" xfId="9139"/>
    <cellStyle name="Обычный 2 4 3 2 2 3 2 3 2" xfId="9140"/>
    <cellStyle name="Обычный 2 4 3 2 2 3 2 3 3" xfId="9141"/>
    <cellStyle name="Обычный 2 4 3 2 2 3 2 3 4" xfId="9142"/>
    <cellStyle name="Обычный 2 4 3 2 2 3 2 4" xfId="9143"/>
    <cellStyle name="Обычный 2 4 3 2 2 3 2 5" xfId="9144"/>
    <cellStyle name="Обычный 2 4 3 2 2 3 2 6" xfId="9145"/>
    <cellStyle name="Обычный 2 4 3 2 2 3 2 7" xfId="9146"/>
    <cellStyle name="Обычный 2 4 3 2 2 3 3" xfId="9147"/>
    <cellStyle name="Обычный 2 4 3 2 2 3 3 2" xfId="9148"/>
    <cellStyle name="Обычный 2 4 3 2 2 3 3 2 2" xfId="9149"/>
    <cellStyle name="Обычный 2 4 3 2 2 3 3 3" xfId="9150"/>
    <cellStyle name="Обычный 2 4 3 2 2 3 3 4" xfId="9151"/>
    <cellStyle name="Обычный 2 4 3 2 2 3 3 5" xfId="9152"/>
    <cellStyle name="Обычный 2 4 3 2 2 3 4" xfId="9153"/>
    <cellStyle name="Обычный 2 4 3 2 2 3 4 2" xfId="9154"/>
    <cellStyle name="Обычный 2 4 3 2 2 3 4 2 2" xfId="9155"/>
    <cellStyle name="Обычный 2 4 3 2 2 3 4 3" xfId="9156"/>
    <cellStyle name="Обычный 2 4 3 2 2 3 4 4" xfId="9157"/>
    <cellStyle name="Обычный 2 4 3 2 2 3 4 5" xfId="9158"/>
    <cellStyle name="Обычный 2 4 3 2 2 3 5" xfId="9159"/>
    <cellStyle name="Обычный 2 4 3 2 2 3 5 2" xfId="9160"/>
    <cellStyle name="Обычный 2 4 3 2 2 3 5 3" xfId="9161"/>
    <cellStyle name="Обычный 2 4 3 2 2 3 5 4" xfId="9162"/>
    <cellStyle name="Обычный 2 4 3 2 2 3 6" xfId="9163"/>
    <cellStyle name="Обычный 2 4 3 2 2 3 7" xfId="9164"/>
    <cellStyle name="Обычный 2 4 3 2 2 3 8" xfId="9165"/>
    <cellStyle name="Обычный 2 4 3 2 2 3 9" xfId="9166"/>
    <cellStyle name="Обычный 2 4 3 2 2 4" xfId="9167"/>
    <cellStyle name="Обычный 2 4 3 2 2 4 2" xfId="9168"/>
    <cellStyle name="Обычный 2 4 3 2 2 4 2 2" xfId="9169"/>
    <cellStyle name="Обычный 2 4 3 2 2 4 2 2 2" xfId="9170"/>
    <cellStyle name="Обычный 2 4 3 2 2 4 2 2 2 2" xfId="9171"/>
    <cellStyle name="Обычный 2 4 3 2 2 4 2 2 3" xfId="9172"/>
    <cellStyle name="Обычный 2 4 3 2 2 4 2 2 4" xfId="9173"/>
    <cellStyle name="Обычный 2 4 3 2 2 4 2 2 5" xfId="9174"/>
    <cellStyle name="Обычный 2 4 3 2 2 4 2 3" xfId="9175"/>
    <cellStyle name="Обычный 2 4 3 2 2 4 2 3 2" xfId="9176"/>
    <cellStyle name="Обычный 2 4 3 2 2 4 2 3 3" xfId="9177"/>
    <cellStyle name="Обычный 2 4 3 2 2 4 2 3 4" xfId="9178"/>
    <cellStyle name="Обычный 2 4 3 2 2 4 2 4" xfId="9179"/>
    <cellStyle name="Обычный 2 4 3 2 2 4 2 5" xfId="9180"/>
    <cellStyle name="Обычный 2 4 3 2 2 4 2 6" xfId="9181"/>
    <cellStyle name="Обычный 2 4 3 2 2 4 2 7" xfId="9182"/>
    <cellStyle name="Обычный 2 4 3 2 2 4 3" xfId="9183"/>
    <cellStyle name="Обычный 2 4 3 2 2 4 3 2" xfId="9184"/>
    <cellStyle name="Обычный 2 4 3 2 2 4 3 2 2" xfId="9185"/>
    <cellStyle name="Обычный 2 4 3 2 2 4 3 3" xfId="9186"/>
    <cellStyle name="Обычный 2 4 3 2 2 4 3 4" xfId="9187"/>
    <cellStyle name="Обычный 2 4 3 2 2 4 3 5" xfId="9188"/>
    <cellStyle name="Обычный 2 4 3 2 2 4 4" xfId="9189"/>
    <cellStyle name="Обычный 2 4 3 2 2 4 4 2" xfId="9190"/>
    <cellStyle name="Обычный 2 4 3 2 2 4 4 3" xfId="9191"/>
    <cellStyle name="Обычный 2 4 3 2 2 4 4 4" xfId="9192"/>
    <cellStyle name="Обычный 2 4 3 2 2 4 5" xfId="9193"/>
    <cellStyle name="Обычный 2 4 3 2 2 4 6" xfId="9194"/>
    <cellStyle name="Обычный 2 4 3 2 2 4 7" xfId="9195"/>
    <cellStyle name="Обычный 2 4 3 2 2 4 8" xfId="9196"/>
    <cellStyle name="Обычный 2 4 3 2 2 5" xfId="9197"/>
    <cellStyle name="Обычный 2 4 3 2 2 5 2" xfId="9198"/>
    <cellStyle name="Обычный 2 4 3 2 2 5 2 2" xfId="9199"/>
    <cellStyle name="Обычный 2 4 3 2 2 5 2 2 2" xfId="9200"/>
    <cellStyle name="Обычный 2 4 3 2 2 5 2 2 2 2" xfId="9201"/>
    <cellStyle name="Обычный 2 4 3 2 2 5 2 2 3" xfId="9202"/>
    <cellStyle name="Обычный 2 4 3 2 2 5 2 2 4" xfId="9203"/>
    <cellStyle name="Обычный 2 4 3 2 2 5 2 2 5" xfId="9204"/>
    <cellStyle name="Обычный 2 4 3 2 2 5 2 3" xfId="9205"/>
    <cellStyle name="Обычный 2 4 3 2 2 5 2 3 2" xfId="9206"/>
    <cellStyle name="Обычный 2 4 3 2 2 5 2 3 3" xfId="9207"/>
    <cellStyle name="Обычный 2 4 3 2 2 5 2 3 4" xfId="9208"/>
    <cellStyle name="Обычный 2 4 3 2 2 5 2 4" xfId="9209"/>
    <cellStyle name="Обычный 2 4 3 2 2 5 2 5" xfId="9210"/>
    <cellStyle name="Обычный 2 4 3 2 2 5 2 6" xfId="9211"/>
    <cellStyle name="Обычный 2 4 3 2 2 5 2 7" xfId="9212"/>
    <cellStyle name="Обычный 2 4 3 2 2 5 3" xfId="9213"/>
    <cellStyle name="Обычный 2 4 3 2 2 5 3 2" xfId="9214"/>
    <cellStyle name="Обычный 2 4 3 2 2 5 3 2 2" xfId="9215"/>
    <cellStyle name="Обычный 2 4 3 2 2 5 3 3" xfId="9216"/>
    <cellStyle name="Обычный 2 4 3 2 2 5 3 4" xfId="9217"/>
    <cellStyle name="Обычный 2 4 3 2 2 5 3 5" xfId="9218"/>
    <cellStyle name="Обычный 2 4 3 2 2 5 4" xfId="9219"/>
    <cellStyle name="Обычный 2 4 3 2 2 5 4 2" xfId="9220"/>
    <cellStyle name="Обычный 2 4 3 2 2 5 4 3" xfId="9221"/>
    <cellStyle name="Обычный 2 4 3 2 2 5 4 4" xfId="9222"/>
    <cellStyle name="Обычный 2 4 3 2 2 5 5" xfId="9223"/>
    <cellStyle name="Обычный 2 4 3 2 2 5 6" xfId="9224"/>
    <cellStyle name="Обычный 2 4 3 2 2 5 7" xfId="9225"/>
    <cellStyle name="Обычный 2 4 3 2 2 5 8" xfId="9226"/>
    <cellStyle name="Обычный 2 4 3 2 2 6" xfId="9227"/>
    <cellStyle name="Обычный 2 4 3 2 2 6 2" xfId="9228"/>
    <cellStyle name="Обычный 2 4 3 2 2 6 2 2" xfId="9229"/>
    <cellStyle name="Обычный 2 4 3 2 2 6 2 2 2" xfId="9230"/>
    <cellStyle name="Обычный 2 4 3 2 2 6 2 2 2 2" xfId="9231"/>
    <cellStyle name="Обычный 2 4 3 2 2 6 2 2 3" xfId="9232"/>
    <cellStyle name="Обычный 2 4 3 2 2 6 2 2 4" xfId="9233"/>
    <cellStyle name="Обычный 2 4 3 2 2 6 2 2 5" xfId="9234"/>
    <cellStyle name="Обычный 2 4 3 2 2 6 2 3" xfId="9235"/>
    <cellStyle name="Обычный 2 4 3 2 2 6 2 3 2" xfId="9236"/>
    <cellStyle name="Обычный 2 4 3 2 2 6 2 3 3" xfId="9237"/>
    <cellStyle name="Обычный 2 4 3 2 2 6 2 3 4" xfId="9238"/>
    <cellStyle name="Обычный 2 4 3 2 2 6 2 4" xfId="9239"/>
    <cellStyle name="Обычный 2 4 3 2 2 6 2 5" xfId="9240"/>
    <cellStyle name="Обычный 2 4 3 2 2 6 2 6" xfId="9241"/>
    <cellStyle name="Обычный 2 4 3 2 2 6 2 7" xfId="9242"/>
    <cellStyle name="Обычный 2 4 3 2 2 6 3" xfId="9243"/>
    <cellStyle name="Обычный 2 4 3 2 2 6 3 2" xfId="9244"/>
    <cellStyle name="Обычный 2 4 3 2 2 6 3 2 2" xfId="9245"/>
    <cellStyle name="Обычный 2 4 3 2 2 6 3 3" xfId="9246"/>
    <cellStyle name="Обычный 2 4 3 2 2 6 3 4" xfId="9247"/>
    <cellStyle name="Обычный 2 4 3 2 2 6 3 5" xfId="9248"/>
    <cellStyle name="Обычный 2 4 3 2 2 6 4" xfId="9249"/>
    <cellStyle name="Обычный 2 4 3 2 2 6 4 2" xfId="9250"/>
    <cellStyle name="Обычный 2 4 3 2 2 6 4 3" xfId="9251"/>
    <cellStyle name="Обычный 2 4 3 2 2 6 4 4" xfId="9252"/>
    <cellStyle name="Обычный 2 4 3 2 2 6 5" xfId="9253"/>
    <cellStyle name="Обычный 2 4 3 2 2 6 6" xfId="9254"/>
    <cellStyle name="Обычный 2 4 3 2 2 6 7" xfId="9255"/>
    <cellStyle name="Обычный 2 4 3 2 2 6 8" xfId="9256"/>
    <cellStyle name="Обычный 2 4 3 2 2 7" xfId="9257"/>
    <cellStyle name="Обычный 2 4 3 2 2 7 2" xfId="9258"/>
    <cellStyle name="Обычный 2 4 3 2 2 7 2 2" xfId="9259"/>
    <cellStyle name="Обычный 2 4 3 2 2 7 2 2 2" xfId="9260"/>
    <cellStyle name="Обычный 2 4 3 2 2 7 2 2 2 2" xfId="9261"/>
    <cellStyle name="Обычный 2 4 3 2 2 7 2 2 3" xfId="9262"/>
    <cellStyle name="Обычный 2 4 3 2 2 7 2 2 4" xfId="9263"/>
    <cellStyle name="Обычный 2 4 3 2 2 7 2 2 5" xfId="9264"/>
    <cellStyle name="Обычный 2 4 3 2 2 7 2 3" xfId="9265"/>
    <cellStyle name="Обычный 2 4 3 2 2 7 2 3 2" xfId="9266"/>
    <cellStyle name="Обычный 2 4 3 2 2 7 2 3 3" xfId="9267"/>
    <cellStyle name="Обычный 2 4 3 2 2 7 2 3 4" xfId="9268"/>
    <cellStyle name="Обычный 2 4 3 2 2 7 2 4" xfId="9269"/>
    <cellStyle name="Обычный 2 4 3 2 2 7 2 5" xfId="9270"/>
    <cellStyle name="Обычный 2 4 3 2 2 7 2 6" xfId="9271"/>
    <cellStyle name="Обычный 2 4 3 2 2 7 2 7" xfId="9272"/>
    <cellStyle name="Обычный 2 4 3 2 2 7 3" xfId="9273"/>
    <cellStyle name="Обычный 2 4 3 2 2 7 3 2" xfId="9274"/>
    <cellStyle name="Обычный 2 4 3 2 2 7 3 2 2" xfId="9275"/>
    <cellStyle name="Обычный 2 4 3 2 2 7 3 3" xfId="9276"/>
    <cellStyle name="Обычный 2 4 3 2 2 7 3 4" xfId="9277"/>
    <cellStyle name="Обычный 2 4 3 2 2 7 3 5" xfId="9278"/>
    <cellStyle name="Обычный 2 4 3 2 2 7 4" xfId="9279"/>
    <cellStyle name="Обычный 2 4 3 2 2 7 4 2" xfId="9280"/>
    <cellStyle name="Обычный 2 4 3 2 2 7 4 3" xfId="9281"/>
    <cellStyle name="Обычный 2 4 3 2 2 7 4 4" xfId="9282"/>
    <cellStyle name="Обычный 2 4 3 2 2 7 5" xfId="9283"/>
    <cellStyle name="Обычный 2 4 3 2 2 7 6" xfId="9284"/>
    <cellStyle name="Обычный 2 4 3 2 2 7 7" xfId="9285"/>
    <cellStyle name="Обычный 2 4 3 2 2 7 8" xfId="9286"/>
    <cellStyle name="Обычный 2 4 3 2 2 8" xfId="9287"/>
    <cellStyle name="Обычный 2 4 3 2 2 8 2" xfId="9288"/>
    <cellStyle name="Обычный 2 4 3 2 2 8 2 2" xfId="9289"/>
    <cellStyle name="Обычный 2 4 3 2 2 8 2 2 2" xfId="9290"/>
    <cellStyle name="Обычный 2 4 3 2 2 8 2 3" xfId="9291"/>
    <cellStyle name="Обычный 2 4 3 2 2 8 2 4" xfId="9292"/>
    <cellStyle name="Обычный 2 4 3 2 2 8 2 5" xfId="9293"/>
    <cellStyle name="Обычный 2 4 3 2 2 8 3" xfId="9294"/>
    <cellStyle name="Обычный 2 4 3 2 2 8 3 2" xfId="9295"/>
    <cellStyle name="Обычный 2 4 3 2 2 8 3 3" xfId="9296"/>
    <cellStyle name="Обычный 2 4 3 2 2 8 3 4" xfId="9297"/>
    <cellStyle name="Обычный 2 4 3 2 2 8 4" xfId="9298"/>
    <cellStyle name="Обычный 2 4 3 2 2 8 5" xfId="9299"/>
    <cellStyle name="Обычный 2 4 3 2 2 8 6" xfId="9300"/>
    <cellStyle name="Обычный 2 4 3 2 2 8 7" xfId="9301"/>
    <cellStyle name="Обычный 2 4 3 2 2 9" xfId="9302"/>
    <cellStyle name="Обычный 2 4 3 2 2 9 2" xfId="9303"/>
    <cellStyle name="Обычный 2 4 3 2 2 9 2 2" xfId="9304"/>
    <cellStyle name="Обычный 2 4 3 2 2 9 2 2 2" xfId="9305"/>
    <cellStyle name="Обычный 2 4 3 2 2 9 2 3" xfId="9306"/>
    <cellStyle name="Обычный 2 4 3 2 2 9 2 4" xfId="9307"/>
    <cellStyle name="Обычный 2 4 3 2 2 9 2 5" xfId="9308"/>
    <cellStyle name="Обычный 2 4 3 2 2 9 3" xfId="9309"/>
    <cellStyle name="Обычный 2 4 3 2 2 9 3 2" xfId="9310"/>
    <cellStyle name="Обычный 2 4 3 2 2 9 3 3" xfId="9311"/>
    <cellStyle name="Обычный 2 4 3 2 2 9 3 4" xfId="9312"/>
    <cellStyle name="Обычный 2 4 3 2 2 9 4" xfId="9313"/>
    <cellStyle name="Обычный 2 4 3 2 2 9 5" xfId="9314"/>
    <cellStyle name="Обычный 2 4 3 2 2 9 6" xfId="9315"/>
    <cellStyle name="Обычный 2 4 3 2 2 9 7" xfId="9316"/>
    <cellStyle name="Обычный 2 4 3 2 3" xfId="9317"/>
    <cellStyle name="Обычный 2 4 3 2 3 2" xfId="9318"/>
    <cellStyle name="Обычный 2 4 3 2 3 2 2" xfId="9319"/>
    <cellStyle name="Обычный 2 4 3 2 3 2 2 2" xfId="9320"/>
    <cellStyle name="Обычный 2 4 3 2 3 2 2 2 2" xfId="9321"/>
    <cellStyle name="Обычный 2 4 3 2 3 2 2 3" xfId="9322"/>
    <cellStyle name="Обычный 2 4 3 2 3 2 2 4" xfId="9323"/>
    <cellStyle name="Обычный 2 4 3 2 3 2 2 5" xfId="9324"/>
    <cellStyle name="Обычный 2 4 3 2 3 2 3" xfId="9325"/>
    <cellStyle name="Обычный 2 4 3 2 3 2 3 2" xfId="9326"/>
    <cellStyle name="Обычный 2 4 3 2 3 2 3 3" xfId="9327"/>
    <cellStyle name="Обычный 2 4 3 2 3 2 3 4" xfId="9328"/>
    <cellStyle name="Обычный 2 4 3 2 3 2 4" xfId="9329"/>
    <cellStyle name="Обычный 2 4 3 2 3 2 5" xfId="9330"/>
    <cellStyle name="Обычный 2 4 3 2 3 2 6" xfId="9331"/>
    <cellStyle name="Обычный 2 4 3 2 3 2 7" xfId="9332"/>
    <cellStyle name="Обычный 2 4 3 2 3 3" xfId="9333"/>
    <cellStyle name="Обычный 2 4 3 2 3 3 2" xfId="9334"/>
    <cellStyle name="Обычный 2 4 3 2 3 3 2 2" xfId="9335"/>
    <cellStyle name="Обычный 2 4 3 2 3 3 3" xfId="9336"/>
    <cellStyle name="Обычный 2 4 3 2 3 3 4" xfId="9337"/>
    <cellStyle name="Обычный 2 4 3 2 3 3 5" xfId="9338"/>
    <cellStyle name="Обычный 2 4 3 2 3 4" xfId="9339"/>
    <cellStyle name="Обычный 2 4 3 2 3 4 2" xfId="9340"/>
    <cellStyle name="Обычный 2 4 3 2 3 4 2 2" xfId="9341"/>
    <cellStyle name="Обычный 2 4 3 2 3 4 3" xfId="9342"/>
    <cellStyle name="Обычный 2 4 3 2 3 4 4" xfId="9343"/>
    <cellStyle name="Обычный 2 4 3 2 3 4 5" xfId="9344"/>
    <cellStyle name="Обычный 2 4 3 2 3 5" xfId="9345"/>
    <cellStyle name="Обычный 2 4 3 2 3 5 2" xfId="9346"/>
    <cellStyle name="Обычный 2 4 3 2 3 5 3" xfId="9347"/>
    <cellStyle name="Обычный 2 4 3 2 3 5 4" xfId="9348"/>
    <cellStyle name="Обычный 2 4 3 2 3 6" xfId="9349"/>
    <cellStyle name="Обычный 2 4 3 2 3 7" xfId="9350"/>
    <cellStyle name="Обычный 2 4 3 2 3 8" xfId="9351"/>
    <cellStyle name="Обычный 2 4 3 2 3 9" xfId="9352"/>
    <cellStyle name="Обычный 2 4 3 2 4" xfId="9353"/>
    <cellStyle name="Обычный 2 4 3 2 4 2" xfId="9354"/>
    <cellStyle name="Обычный 2 4 3 2 4 2 2" xfId="9355"/>
    <cellStyle name="Обычный 2 4 3 2 4 2 2 2" xfId="9356"/>
    <cellStyle name="Обычный 2 4 3 2 4 2 2 2 2" xfId="9357"/>
    <cellStyle name="Обычный 2 4 3 2 4 2 2 3" xfId="9358"/>
    <cellStyle name="Обычный 2 4 3 2 4 2 2 4" xfId="9359"/>
    <cellStyle name="Обычный 2 4 3 2 4 2 2 5" xfId="9360"/>
    <cellStyle name="Обычный 2 4 3 2 4 2 3" xfId="9361"/>
    <cellStyle name="Обычный 2 4 3 2 4 2 3 2" xfId="9362"/>
    <cellStyle name="Обычный 2 4 3 2 4 2 3 3" xfId="9363"/>
    <cellStyle name="Обычный 2 4 3 2 4 2 3 4" xfId="9364"/>
    <cellStyle name="Обычный 2 4 3 2 4 2 4" xfId="9365"/>
    <cellStyle name="Обычный 2 4 3 2 4 2 5" xfId="9366"/>
    <cellStyle name="Обычный 2 4 3 2 4 2 6" xfId="9367"/>
    <cellStyle name="Обычный 2 4 3 2 4 2 7" xfId="9368"/>
    <cellStyle name="Обычный 2 4 3 2 4 3" xfId="9369"/>
    <cellStyle name="Обычный 2 4 3 2 4 3 2" xfId="9370"/>
    <cellStyle name="Обычный 2 4 3 2 4 3 2 2" xfId="9371"/>
    <cellStyle name="Обычный 2 4 3 2 4 3 3" xfId="9372"/>
    <cellStyle name="Обычный 2 4 3 2 4 3 4" xfId="9373"/>
    <cellStyle name="Обычный 2 4 3 2 4 3 5" xfId="9374"/>
    <cellStyle name="Обычный 2 4 3 2 4 4" xfId="9375"/>
    <cellStyle name="Обычный 2 4 3 2 4 4 2" xfId="9376"/>
    <cellStyle name="Обычный 2 4 3 2 4 4 2 2" xfId="9377"/>
    <cellStyle name="Обычный 2 4 3 2 4 4 3" xfId="9378"/>
    <cellStyle name="Обычный 2 4 3 2 4 4 4" xfId="9379"/>
    <cellStyle name="Обычный 2 4 3 2 4 4 5" xfId="9380"/>
    <cellStyle name="Обычный 2 4 3 2 4 5" xfId="9381"/>
    <cellStyle name="Обычный 2 4 3 2 4 5 2" xfId="9382"/>
    <cellStyle name="Обычный 2 4 3 2 4 5 3" xfId="9383"/>
    <cellStyle name="Обычный 2 4 3 2 4 5 4" xfId="9384"/>
    <cellStyle name="Обычный 2 4 3 2 4 6" xfId="9385"/>
    <cellStyle name="Обычный 2 4 3 2 4 7" xfId="9386"/>
    <cellStyle name="Обычный 2 4 3 2 4 8" xfId="9387"/>
    <cellStyle name="Обычный 2 4 3 2 4 9" xfId="9388"/>
    <cellStyle name="Обычный 2 4 3 2 5" xfId="9389"/>
    <cellStyle name="Обычный 2 4 3 2 5 2" xfId="9390"/>
    <cellStyle name="Обычный 2 4 3 2 5 2 2" xfId="9391"/>
    <cellStyle name="Обычный 2 4 3 2 5 2 2 2" xfId="9392"/>
    <cellStyle name="Обычный 2 4 3 2 5 2 2 2 2" xfId="9393"/>
    <cellStyle name="Обычный 2 4 3 2 5 2 2 3" xfId="9394"/>
    <cellStyle name="Обычный 2 4 3 2 5 2 2 4" xfId="9395"/>
    <cellStyle name="Обычный 2 4 3 2 5 2 2 5" xfId="9396"/>
    <cellStyle name="Обычный 2 4 3 2 5 2 3" xfId="9397"/>
    <cellStyle name="Обычный 2 4 3 2 5 2 3 2" xfId="9398"/>
    <cellStyle name="Обычный 2 4 3 2 5 2 3 3" xfId="9399"/>
    <cellStyle name="Обычный 2 4 3 2 5 2 3 4" xfId="9400"/>
    <cellStyle name="Обычный 2 4 3 2 5 2 4" xfId="9401"/>
    <cellStyle name="Обычный 2 4 3 2 5 2 5" xfId="9402"/>
    <cellStyle name="Обычный 2 4 3 2 5 2 6" xfId="9403"/>
    <cellStyle name="Обычный 2 4 3 2 5 2 7" xfId="9404"/>
    <cellStyle name="Обычный 2 4 3 2 5 3" xfId="9405"/>
    <cellStyle name="Обычный 2 4 3 2 5 3 2" xfId="9406"/>
    <cellStyle name="Обычный 2 4 3 2 5 3 2 2" xfId="9407"/>
    <cellStyle name="Обычный 2 4 3 2 5 3 3" xfId="9408"/>
    <cellStyle name="Обычный 2 4 3 2 5 3 4" xfId="9409"/>
    <cellStyle name="Обычный 2 4 3 2 5 3 5" xfId="9410"/>
    <cellStyle name="Обычный 2 4 3 2 5 4" xfId="9411"/>
    <cellStyle name="Обычный 2 4 3 2 5 4 2" xfId="9412"/>
    <cellStyle name="Обычный 2 4 3 2 5 4 3" xfId="9413"/>
    <cellStyle name="Обычный 2 4 3 2 5 4 4" xfId="9414"/>
    <cellStyle name="Обычный 2 4 3 2 5 5" xfId="9415"/>
    <cellStyle name="Обычный 2 4 3 2 5 6" xfId="9416"/>
    <cellStyle name="Обычный 2 4 3 2 5 7" xfId="9417"/>
    <cellStyle name="Обычный 2 4 3 2 5 8" xfId="9418"/>
    <cellStyle name="Обычный 2 4 3 2 6" xfId="9419"/>
    <cellStyle name="Обычный 2 4 3 2 6 2" xfId="9420"/>
    <cellStyle name="Обычный 2 4 3 2 6 2 2" xfId="9421"/>
    <cellStyle name="Обычный 2 4 3 2 6 2 2 2" xfId="9422"/>
    <cellStyle name="Обычный 2 4 3 2 6 2 2 2 2" xfId="9423"/>
    <cellStyle name="Обычный 2 4 3 2 6 2 2 3" xfId="9424"/>
    <cellStyle name="Обычный 2 4 3 2 6 2 2 4" xfId="9425"/>
    <cellStyle name="Обычный 2 4 3 2 6 2 2 5" xfId="9426"/>
    <cellStyle name="Обычный 2 4 3 2 6 2 3" xfId="9427"/>
    <cellStyle name="Обычный 2 4 3 2 6 2 3 2" xfId="9428"/>
    <cellStyle name="Обычный 2 4 3 2 6 2 3 3" xfId="9429"/>
    <cellStyle name="Обычный 2 4 3 2 6 2 3 4" xfId="9430"/>
    <cellStyle name="Обычный 2 4 3 2 6 2 4" xfId="9431"/>
    <cellStyle name="Обычный 2 4 3 2 6 2 5" xfId="9432"/>
    <cellStyle name="Обычный 2 4 3 2 6 2 6" xfId="9433"/>
    <cellStyle name="Обычный 2 4 3 2 6 2 7" xfId="9434"/>
    <cellStyle name="Обычный 2 4 3 2 6 3" xfId="9435"/>
    <cellStyle name="Обычный 2 4 3 2 6 3 2" xfId="9436"/>
    <cellStyle name="Обычный 2 4 3 2 6 3 2 2" xfId="9437"/>
    <cellStyle name="Обычный 2 4 3 2 6 3 3" xfId="9438"/>
    <cellStyle name="Обычный 2 4 3 2 6 3 4" xfId="9439"/>
    <cellStyle name="Обычный 2 4 3 2 6 3 5" xfId="9440"/>
    <cellStyle name="Обычный 2 4 3 2 6 4" xfId="9441"/>
    <cellStyle name="Обычный 2 4 3 2 6 4 2" xfId="9442"/>
    <cellStyle name="Обычный 2 4 3 2 6 4 3" xfId="9443"/>
    <cellStyle name="Обычный 2 4 3 2 6 4 4" xfId="9444"/>
    <cellStyle name="Обычный 2 4 3 2 6 5" xfId="9445"/>
    <cellStyle name="Обычный 2 4 3 2 6 6" xfId="9446"/>
    <cellStyle name="Обычный 2 4 3 2 6 7" xfId="9447"/>
    <cellStyle name="Обычный 2 4 3 2 6 8" xfId="9448"/>
    <cellStyle name="Обычный 2 4 3 2 7" xfId="9449"/>
    <cellStyle name="Обычный 2 4 3 2 7 2" xfId="9450"/>
    <cellStyle name="Обычный 2 4 3 2 7 2 2" xfId="9451"/>
    <cellStyle name="Обычный 2 4 3 2 7 2 2 2" xfId="9452"/>
    <cellStyle name="Обычный 2 4 3 2 7 2 2 2 2" xfId="9453"/>
    <cellStyle name="Обычный 2 4 3 2 7 2 2 3" xfId="9454"/>
    <cellStyle name="Обычный 2 4 3 2 7 2 2 4" xfId="9455"/>
    <cellStyle name="Обычный 2 4 3 2 7 2 2 5" xfId="9456"/>
    <cellStyle name="Обычный 2 4 3 2 7 2 3" xfId="9457"/>
    <cellStyle name="Обычный 2 4 3 2 7 2 3 2" xfId="9458"/>
    <cellStyle name="Обычный 2 4 3 2 7 2 3 3" xfId="9459"/>
    <cellStyle name="Обычный 2 4 3 2 7 2 3 4" xfId="9460"/>
    <cellStyle name="Обычный 2 4 3 2 7 2 4" xfId="9461"/>
    <cellStyle name="Обычный 2 4 3 2 7 2 5" xfId="9462"/>
    <cellStyle name="Обычный 2 4 3 2 7 2 6" xfId="9463"/>
    <cellStyle name="Обычный 2 4 3 2 7 2 7" xfId="9464"/>
    <cellStyle name="Обычный 2 4 3 2 7 3" xfId="9465"/>
    <cellStyle name="Обычный 2 4 3 2 7 3 2" xfId="9466"/>
    <cellStyle name="Обычный 2 4 3 2 7 3 2 2" xfId="9467"/>
    <cellStyle name="Обычный 2 4 3 2 7 3 3" xfId="9468"/>
    <cellStyle name="Обычный 2 4 3 2 7 3 4" xfId="9469"/>
    <cellStyle name="Обычный 2 4 3 2 7 3 5" xfId="9470"/>
    <cellStyle name="Обычный 2 4 3 2 7 4" xfId="9471"/>
    <cellStyle name="Обычный 2 4 3 2 7 4 2" xfId="9472"/>
    <cellStyle name="Обычный 2 4 3 2 7 4 3" xfId="9473"/>
    <cellStyle name="Обычный 2 4 3 2 7 4 4" xfId="9474"/>
    <cellStyle name="Обычный 2 4 3 2 7 5" xfId="9475"/>
    <cellStyle name="Обычный 2 4 3 2 7 6" xfId="9476"/>
    <cellStyle name="Обычный 2 4 3 2 7 7" xfId="9477"/>
    <cellStyle name="Обычный 2 4 3 2 7 8" xfId="9478"/>
    <cellStyle name="Обычный 2 4 3 2 8" xfId="9479"/>
    <cellStyle name="Обычный 2 4 3 2 8 2" xfId="9480"/>
    <cellStyle name="Обычный 2 4 3 2 8 2 2" xfId="9481"/>
    <cellStyle name="Обычный 2 4 3 2 8 2 2 2" xfId="9482"/>
    <cellStyle name="Обычный 2 4 3 2 8 2 2 2 2" xfId="9483"/>
    <cellStyle name="Обычный 2 4 3 2 8 2 2 3" xfId="9484"/>
    <cellStyle name="Обычный 2 4 3 2 8 2 2 4" xfId="9485"/>
    <cellStyle name="Обычный 2 4 3 2 8 2 2 5" xfId="9486"/>
    <cellStyle name="Обычный 2 4 3 2 8 2 3" xfId="9487"/>
    <cellStyle name="Обычный 2 4 3 2 8 2 3 2" xfId="9488"/>
    <cellStyle name="Обычный 2 4 3 2 8 2 3 3" xfId="9489"/>
    <cellStyle name="Обычный 2 4 3 2 8 2 3 4" xfId="9490"/>
    <cellStyle name="Обычный 2 4 3 2 8 2 4" xfId="9491"/>
    <cellStyle name="Обычный 2 4 3 2 8 2 5" xfId="9492"/>
    <cellStyle name="Обычный 2 4 3 2 8 2 6" xfId="9493"/>
    <cellStyle name="Обычный 2 4 3 2 8 2 7" xfId="9494"/>
    <cellStyle name="Обычный 2 4 3 2 8 3" xfId="9495"/>
    <cellStyle name="Обычный 2 4 3 2 8 3 2" xfId="9496"/>
    <cellStyle name="Обычный 2 4 3 2 8 3 2 2" xfId="9497"/>
    <cellStyle name="Обычный 2 4 3 2 8 3 3" xfId="9498"/>
    <cellStyle name="Обычный 2 4 3 2 8 3 4" xfId="9499"/>
    <cellStyle name="Обычный 2 4 3 2 8 3 5" xfId="9500"/>
    <cellStyle name="Обычный 2 4 3 2 8 4" xfId="9501"/>
    <cellStyle name="Обычный 2 4 3 2 8 4 2" xfId="9502"/>
    <cellStyle name="Обычный 2 4 3 2 8 4 3" xfId="9503"/>
    <cellStyle name="Обычный 2 4 3 2 8 4 4" xfId="9504"/>
    <cellStyle name="Обычный 2 4 3 2 8 5" xfId="9505"/>
    <cellStyle name="Обычный 2 4 3 2 8 6" xfId="9506"/>
    <cellStyle name="Обычный 2 4 3 2 8 7" xfId="9507"/>
    <cellStyle name="Обычный 2 4 3 2 8 8" xfId="9508"/>
    <cellStyle name="Обычный 2 4 3 2 9" xfId="9509"/>
    <cellStyle name="Обычный 2 4 3 2 9 2" xfId="9510"/>
    <cellStyle name="Обычный 2 4 3 2 9 2 2" xfId="9511"/>
    <cellStyle name="Обычный 2 4 3 2 9 2 2 2" xfId="9512"/>
    <cellStyle name="Обычный 2 4 3 2 9 2 3" xfId="9513"/>
    <cellStyle name="Обычный 2 4 3 2 9 2 4" xfId="9514"/>
    <cellStyle name="Обычный 2 4 3 2 9 2 5" xfId="9515"/>
    <cellStyle name="Обычный 2 4 3 2 9 3" xfId="9516"/>
    <cellStyle name="Обычный 2 4 3 2 9 3 2" xfId="9517"/>
    <cellStyle name="Обычный 2 4 3 2 9 3 3" xfId="9518"/>
    <cellStyle name="Обычный 2 4 3 2 9 3 4" xfId="9519"/>
    <cellStyle name="Обычный 2 4 3 2 9 4" xfId="9520"/>
    <cellStyle name="Обычный 2 4 3 2 9 5" xfId="9521"/>
    <cellStyle name="Обычный 2 4 3 2 9 6" xfId="9522"/>
    <cellStyle name="Обычный 2 4 3 2 9 7" xfId="9523"/>
    <cellStyle name="Обычный 2 4 3 3" xfId="9524"/>
    <cellStyle name="Обычный 2 4 3 3 10" xfId="9525"/>
    <cellStyle name="Обычный 2 4 3 3 10 2" xfId="9526"/>
    <cellStyle name="Обычный 2 4 3 3 10 2 2" xfId="9527"/>
    <cellStyle name="Обычный 2 4 3 3 10 3" xfId="9528"/>
    <cellStyle name="Обычный 2 4 3 3 10 4" xfId="9529"/>
    <cellStyle name="Обычный 2 4 3 3 10 5" xfId="9530"/>
    <cellStyle name="Обычный 2 4 3 3 11" xfId="9531"/>
    <cellStyle name="Обычный 2 4 3 3 11 2" xfId="9532"/>
    <cellStyle name="Обычный 2 4 3 3 11 3" xfId="9533"/>
    <cellStyle name="Обычный 2 4 3 3 11 4" xfId="9534"/>
    <cellStyle name="Обычный 2 4 3 3 12" xfId="9535"/>
    <cellStyle name="Обычный 2 4 3 3 13" xfId="9536"/>
    <cellStyle name="Обычный 2 4 3 3 14" xfId="9537"/>
    <cellStyle name="Обычный 2 4 3 3 15" xfId="9538"/>
    <cellStyle name="Обычный 2 4 3 3 2" xfId="9539"/>
    <cellStyle name="Обычный 2 4 3 3 2 2" xfId="9540"/>
    <cellStyle name="Обычный 2 4 3 3 2 2 2" xfId="9541"/>
    <cellStyle name="Обычный 2 4 3 3 2 2 2 2" xfId="9542"/>
    <cellStyle name="Обычный 2 4 3 3 2 2 2 2 2" xfId="9543"/>
    <cellStyle name="Обычный 2 4 3 3 2 2 2 3" xfId="9544"/>
    <cellStyle name="Обычный 2 4 3 3 2 2 2 4" xfId="9545"/>
    <cellStyle name="Обычный 2 4 3 3 2 2 2 5" xfId="9546"/>
    <cellStyle name="Обычный 2 4 3 3 2 2 3" xfId="9547"/>
    <cellStyle name="Обычный 2 4 3 3 2 2 3 2" xfId="9548"/>
    <cellStyle name="Обычный 2 4 3 3 2 2 3 3" xfId="9549"/>
    <cellStyle name="Обычный 2 4 3 3 2 2 3 4" xfId="9550"/>
    <cellStyle name="Обычный 2 4 3 3 2 2 4" xfId="9551"/>
    <cellStyle name="Обычный 2 4 3 3 2 2 5" xfId="9552"/>
    <cellStyle name="Обычный 2 4 3 3 2 2 6" xfId="9553"/>
    <cellStyle name="Обычный 2 4 3 3 2 2 7" xfId="9554"/>
    <cellStyle name="Обычный 2 4 3 3 2 3" xfId="9555"/>
    <cellStyle name="Обычный 2 4 3 3 2 3 2" xfId="9556"/>
    <cellStyle name="Обычный 2 4 3 3 2 3 2 2" xfId="9557"/>
    <cellStyle name="Обычный 2 4 3 3 2 3 3" xfId="9558"/>
    <cellStyle name="Обычный 2 4 3 3 2 3 4" xfId="9559"/>
    <cellStyle name="Обычный 2 4 3 3 2 3 5" xfId="9560"/>
    <cellStyle name="Обычный 2 4 3 3 2 4" xfId="9561"/>
    <cellStyle name="Обычный 2 4 3 3 2 4 2" xfId="9562"/>
    <cellStyle name="Обычный 2 4 3 3 2 4 2 2" xfId="9563"/>
    <cellStyle name="Обычный 2 4 3 3 2 4 3" xfId="9564"/>
    <cellStyle name="Обычный 2 4 3 3 2 4 4" xfId="9565"/>
    <cellStyle name="Обычный 2 4 3 3 2 4 5" xfId="9566"/>
    <cellStyle name="Обычный 2 4 3 3 2 5" xfId="9567"/>
    <cellStyle name="Обычный 2 4 3 3 2 5 2" xfId="9568"/>
    <cellStyle name="Обычный 2 4 3 3 2 5 3" xfId="9569"/>
    <cellStyle name="Обычный 2 4 3 3 2 5 4" xfId="9570"/>
    <cellStyle name="Обычный 2 4 3 3 2 6" xfId="9571"/>
    <cellStyle name="Обычный 2 4 3 3 2 7" xfId="9572"/>
    <cellStyle name="Обычный 2 4 3 3 2 8" xfId="9573"/>
    <cellStyle name="Обычный 2 4 3 3 2 9" xfId="9574"/>
    <cellStyle name="Обычный 2 4 3 3 3" xfId="9575"/>
    <cellStyle name="Обычный 2 4 3 3 3 2" xfId="9576"/>
    <cellStyle name="Обычный 2 4 3 3 3 2 2" xfId="9577"/>
    <cellStyle name="Обычный 2 4 3 3 3 2 2 2" xfId="9578"/>
    <cellStyle name="Обычный 2 4 3 3 3 2 2 2 2" xfId="9579"/>
    <cellStyle name="Обычный 2 4 3 3 3 2 2 3" xfId="9580"/>
    <cellStyle name="Обычный 2 4 3 3 3 2 2 4" xfId="9581"/>
    <cellStyle name="Обычный 2 4 3 3 3 2 2 5" xfId="9582"/>
    <cellStyle name="Обычный 2 4 3 3 3 2 3" xfId="9583"/>
    <cellStyle name="Обычный 2 4 3 3 3 2 3 2" xfId="9584"/>
    <cellStyle name="Обычный 2 4 3 3 3 2 3 3" xfId="9585"/>
    <cellStyle name="Обычный 2 4 3 3 3 2 3 4" xfId="9586"/>
    <cellStyle name="Обычный 2 4 3 3 3 2 4" xfId="9587"/>
    <cellStyle name="Обычный 2 4 3 3 3 2 5" xfId="9588"/>
    <cellStyle name="Обычный 2 4 3 3 3 2 6" xfId="9589"/>
    <cellStyle name="Обычный 2 4 3 3 3 2 7" xfId="9590"/>
    <cellStyle name="Обычный 2 4 3 3 3 3" xfId="9591"/>
    <cellStyle name="Обычный 2 4 3 3 3 3 2" xfId="9592"/>
    <cellStyle name="Обычный 2 4 3 3 3 3 2 2" xfId="9593"/>
    <cellStyle name="Обычный 2 4 3 3 3 3 3" xfId="9594"/>
    <cellStyle name="Обычный 2 4 3 3 3 3 4" xfId="9595"/>
    <cellStyle name="Обычный 2 4 3 3 3 3 5" xfId="9596"/>
    <cellStyle name="Обычный 2 4 3 3 3 4" xfId="9597"/>
    <cellStyle name="Обычный 2 4 3 3 3 4 2" xfId="9598"/>
    <cellStyle name="Обычный 2 4 3 3 3 4 2 2" xfId="9599"/>
    <cellStyle name="Обычный 2 4 3 3 3 4 3" xfId="9600"/>
    <cellStyle name="Обычный 2 4 3 3 3 4 4" xfId="9601"/>
    <cellStyle name="Обычный 2 4 3 3 3 4 5" xfId="9602"/>
    <cellStyle name="Обычный 2 4 3 3 3 5" xfId="9603"/>
    <cellStyle name="Обычный 2 4 3 3 3 5 2" xfId="9604"/>
    <cellStyle name="Обычный 2 4 3 3 3 5 3" xfId="9605"/>
    <cellStyle name="Обычный 2 4 3 3 3 5 4" xfId="9606"/>
    <cellStyle name="Обычный 2 4 3 3 3 6" xfId="9607"/>
    <cellStyle name="Обычный 2 4 3 3 3 7" xfId="9608"/>
    <cellStyle name="Обычный 2 4 3 3 3 8" xfId="9609"/>
    <cellStyle name="Обычный 2 4 3 3 3 9" xfId="9610"/>
    <cellStyle name="Обычный 2 4 3 3 4" xfId="9611"/>
    <cellStyle name="Обычный 2 4 3 3 4 2" xfId="9612"/>
    <cellStyle name="Обычный 2 4 3 3 4 2 2" xfId="9613"/>
    <cellStyle name="Обычный 2 4 3 3 4 2 2 2" xfId="9614"/>
    <cellStyle name="Обычный 2 4 3 3 4 2 2 2 2" xfId="9615"/>
    <cellStyle name="Обычный 2 4 3 3 4 2 2 3" xfId="9616"/>
    <cellStyle name="Обычный 2 4 3 3 4 2 2 4" xfId="9617"/>
    <cellStyle name="Обычный 2 4 3 3 4 2 2 5" xfId="9618"/>
    <cellStyle name="Обычный 2 4 3 3 4 2 3" xfId="9619"/>
    <cellStyle name="Обычный 2 4 3 3 4 2 3 2" xfId="9620"/>
    <cellStyle name="Обычный 2 4 3 3 4 2 3 3" xfId="9621"/>
    <cellStyle name="Обычный 2 4 3 3 4 2 3 4" xfId="9622"/>
    <cellStyle name="Обычный 2 4 3 3 4 2 4" xfId="9623"/>
    <cellStyle name="Обычный 2 4 3 3 4 2 5" xfId="9624"/>
    <cellStyle name="Обычный 2 4 3 3 4 2 6" xfId="9625"/>
    <cellStyle name="Обычный 2 4 3 3 4 2 7" xfId="9626"/>
    <cellStyle name="Обычный 2 4 3 3 4 3" xfId="9627"/>
    <cellStyle name="Обычный 2 4 3 3 4 3 2" xfId="9628"/>
    <cellStyle name="Обычный 2 4 3 3 4 3 2 2" xfId="9629"/>
    <cellStyle name="Обычный 2 4 3 3 4 3 3" xfId="9630"/>
    <cellStyle name="Обычный 2 4 3 3 4 3 4" xfId="9631"/>
    <cellStyle name="Обычный 2 4 3 3 4 3 5" xfId="9632"/>
    <cellStyle name="Обычный 2 4 3 3 4 4" xfId="9633"/>
    <cellStyle name="Обычный 2 4 3 3 4 4 2" xfId="9634"/>
    <cellStyle name="Обычный 2 4 3 3 4 4 3" xfId="9635"/>
    <cellStyle name="Обычный 2 4 3 3 4 4 4" xfId="9636"/>
    <cellStyle name="Обычный 2 4 3 3 4 5" xfId="9637"/>
    <cellStyle name="Обычный 2 4 3 3 4 6" xfId="9638"/>
    <cellStyle name="Обычный 2 4 3 3 4 7" xfId="9639"/>
    <cellStyle name="Обычный 2 4 3 3 4 8" xfId="9640"/>
    <cellStyle name="Обычный 2 4 3 3 5" xfId="9641"/>
    <cellStyle name="Обычный 2 4 3 3 5 2" xfId="9642"/>
    <cellStyle name="Обычный 2 4 3 3 5 2 2" xfId="9643"/>
    <cellStyle name="Обычный 2 4 3 3 5 2 2 2" xfId="9644"/>
    <cellStyle name="Обычный 2 4 3 3 5 2 2 2 2" xfId="9645"/>
    <cellStyle name="Обычный 2 4 3 3 5 2 2 3" xfId="9646"/>
    <cellStyle name="Обычный 2 4 3 3 5 2 2 4" xfId="9647"/>
    <cellStyle name="Обычный 2 4 3 3 5 2 2 5" xfId="9648"/>
    <cellStyle name="Обычный 2 4 3 3 5 2 3" xfId="9649"/>
    <cellStyle name="Обычный 2 4 3 3 5 2 3 2" xfId="9650"/>
    <cellStyle name="Обычный 2 4 3 3 5 2 3 3" xfId="9651"/>
    <cellStyle name="Обычный 2 4 3 3 5 2 3 4" xfId="9652"/>
    <cellStyle name="Обычный 2 4 3 3 5 2 4" xfId="9653"/>
    <cellStyle name="Обычный 2 4 3 3 5 2 5" xfId="9654"/>
    <cellStyle name="Обычный 2 4 3 3 5 2 6" xfId="9655"/>
    <cellStyle name="Обычный 2 4 3 3 5 2 7" xfId="9656"/>
    <cellStyle name="Обычный 2 4 3 3 5 3" xfId="9657"/>
    <cellStyle name="Обычный 2 4 3 3 5 3 2" xfId="9658"/>
    <cellStyle name="Обычный 2 4 3 3 5 3 2 2" xfId="9659"/>
    <cellStyle name="Обычный 2 4 3 3 5 3 3" xfId="9660"/>
    <cellStyle name="Обычный 2 4 3 3 5 3 4" xfId="9661"/>
    <cellStyle name="Обычный 2 4 3 3 5 3 5" xfId="9662"/>
    <cellStyle name="Обычный 2 4 3 3 5 4" xfId="9663"/>
    <cellStyle name="Обычный 2 4 3 3 5 4 2" xfId="9664"/>
    <cellStyle name="Обычный 2 4 3 3 5 4 3" xfId="9665"/>
    <cellStyle name="Обычный 2 4 3 3 5 4 4" xfId="9666"/>
    <cellStyle name="Обычный 2 4 3 3 5 5" xfId="9667"/>
    <cellStyle name="Обычный 2 4 3 3 5 6" xfId="9668"/>
    <cellStyle name="Обычный 2 4 3 3 5 7" xfId="9669"/>
    <cellStyle name="Обычный 2 4 3 3 5 8" xfId="9670"/>
    <cellStyle name="Обычный 2 4 3 3 6" xfId="9671"/>
    <cellStyle name="Обычный 2 4 3 3 6 2" xfId="9672"/>
    <cellStyle name="Обычный 2 4 3 3 6 2 2" xfId="9673"/>
    <cellStyle name="Обычный 2 4 3 3 6 2 2 2" xfId="9674"/>
    <cellStyle name="Обычный 2 4 3 3 6 2 2 2 2" xfId="9675"/>
    <cellStyle name="Обычный 2 4 3 3 6 2 2 3" xfId="9676"/>
    <cellStyle name="Обычный 2 4 3 3 6 2 2 4" xfId="9677"/>
    <cellStyle name="Обычный 2 4 3 3 6 2 2 5" xfId="9678"/>
    <cellStyle name="Обычный 2 4 3 3 6 2 3" xfId="9679"/>
    <cellStyle name="Обычный 2 4 3 3 6 2 3 2" xfId="9680"/>
    <cellStyle name="Обычный 2 4 3 3 6 2 3 3" xfId="9681"/>
    <cellStyle name="Обычный 2 4 3 3 6 2 3 4" xfId="9682"/>
    <cellStyle name="Обычный 2 4 3 3 6 2 4" xfId="9683"/>
    <cellStyle name="Обычный 2 4 3 3 6 2 5" xfId="9684"/>
    <cellStyle name="Обычный 2 4 3 3 6 2 6" xfId="9685"/>
    <cellStyle name="Обычный 2 4 3 3 6 2 7" xfId="9686"/>
    <cellStyle name="Обычный 2 4 3 3 6 3" xfId="9687"/>
    <cellStyle name="Обычный 2 4 3 3 6 3 2" xfId="9688"/>
    <cellStyle name="Обычный 2 4 3 3 6 3 2 2" xfId="9689"/>
    <cellStyle name="Обычный 2 4 3 3 6 3 3" xfId="9690"/>
    <cellStyle name="Обычный 2 4 3 3 6 3 4" xfId="9691"/>
    <cellStyle name="Обычный 2 4 3 3 6 3 5" xfId="9692"/>
    <cellStyle name="Обычный 2 4 3 3 6 4" xfId="9693"/>
    <cellStyle name="Обычный 2 4 3 3 6 4 2" xfId="9694"/>
    <cellStyle name="Обычный 2 4 3 3 6 4 3" xfId="9695"/>
    <cellStyle name="Обычный 2 4 3 3 6 4 4" xfId="9696"/>
    <cellStyle name="Обычный 2 4 3 3 6 5" xfId="9697"/>
    <cellStyle name="Обычный 2 4 3 3 6 6" xfId="9698"/>
    <cellStyle name="Обычный 2 4 3 3 6 7" xfId="9699"/>
    <cellStyle name="Обычный 2 4 3 3 6 8" xfId="9700"/>
    <cellStyle name="Обычный 2 4 3 3 7" xfId="9701"/>
    <cellStyle name="Обычный 2 4 3 3 7 2" xfId="9702"/>
    <cellStyle name="Обычный 2 4 3 3 7 2 2" xfId="9703"/>
    <cellStyle name="Обычный 2 4 3 3 7 2 2 2" xfId="9704"/>
    <cellStyle name="Обычный 2 4 3 3 7 2 2 2 2" xfId="9705"/>
    <cellStyle name="Обычный 2 4 3 3 7 2 2 3" xfId="9706"/>
    <cellStyle name="Обычный 2 4 3 3 7 2 2 4" xfId="9707"/>
    <cellStyle name="Обычный 2 4 3 3 7 2 2 5" xfId="9708"/>
    <cellStyle name="Обычный 2 4 3 3 7 2 3" xfId="9709"/>
    <cellStyle name="Обычный 2 4 3 3 7 2 3 2" xfId="9710"/>
    <cellStyle name="Обычный 2 4 3 3 7 2 3 3" xfId="9711"/>
    <cellStyle name="Обычный 2 4 3 3 7 2 3 4" xfId="9712"/>
    <cellStyle name="Обычный 2 4 3 3 7 2 4" xfId="9713"/>
    <cellStyle name="Обычный 2 4 3 3 7 2 5" xfId="9714"/>
    <cellStyle name="Обычный 2 4 3 3 7 2 6" xfId="9715"/>
    <cellStyle name="Обычный 2 4 3 3 7 2 7" xfId="9716"/>
    <cellStyle name="Обычный 2 4 3 3 7 3" xfId="9717"/>
    <cellStyle name="Обычный 2 4 3 3 7 3 2" xfId="9718"/>
    <cellStyle name="Обычный 2 4 3 3 7 3 2 2" xfId="9719"/>
    <cellStyle name="Обычный 2 4 3 3 7 3 3" xfId="9720"/>
    <cellStyle name="Обычный 2 4 3 3 7 3 4" xfId="9721"/>
    <cellStyle name="Обычный 2 4 3 3 7 3 5" xfId="9722"/>
    <cellStyle name="Обычный 2 4 3 3 7 4" xfId="9723"/>
    <cellStyle name="Обычный 2 4 3 3 7 4 2" xfId="9724"/>
    <cellStyle name="Обычный 2 4 3 3 7 4 3" xfId="9725"/>
    <cellStyle name="Обычный 2 4 3 3 7 4 4" xfId="9726"/>
    <cellStyle name="Обычный 2 4 3 3 7 5" xfId="9727"/>
    <cellStyle name="Обычный 2 4 3 3 7 6" xfId="9728"/>
    <cellStyle name="Обычный 2 4 3 3 7 7" xfId="9729"/>
    <cellStyle name="Обычный 2 4 3 3 7 8" xfId="9730"/>
    <cellStyle name="Обычный 2 4 3 3 8" xfId="9731"/>
    <cellStyle name="Обычный 2 4 3 3 8 2" xfId="9732"/>
    <cellStyle name="Обычный 2 4 3 3 8 2 2" xfId="9733"/>
    <cellStyle name="Обычный 2 4 3 3 8 2 2 2" xfId="9734"/>
    <cellStyle name="Обычный 2 4 3 3 8 2 3" xfId="9735"/>
    <cellStyle name="Обычный 2 4 3 3 8 2 4" xfId="9736"/>
    <cellStyle name="Обычный 2 4 3 3 8 2 5" xfId="9737"/>
    <cellStyle name="Обычный 2 4 3 3 8 3" xfId="9738"/>
    <cellStyle name="Обычный 2 4 3 3 8 3 2" xfId="9739"/>
    <cellStyle name="Обычный 2 4 3 3 8 3 3" xfId="9740"/>
    <cellStyle name="Обычный 2 4 3 3 8 3 4" xfId="9741"/>
    <cellStyle name="Обычный 2 4 3 3 8 4" xfId="9742"/>
    <cellStyle name="Обычный 2 4 3 3 8 5" xfId="9743"/>
    <cellStyle name="Обычный 2 4 3 3 8 6" xfId="9744"/>
    <cellStyle name="Обычный 2 4 3 3 8 7" xfId="9745"/>
    <cellStyle name="Обычный 2 4 3 3 9" xfId="9746"/>
    <cellStyle name="Обычный 2 4 3 3 9 2" xfId="9747"/>
    <cellStyle name="Обычный 2 4 3 3 9 2 2" xfId="9748"/>
    <cellStyle name="Обычный 2 4 3 3 9 2 2 2" xfId="9749"/>
    <cellStyle name="Обычный 2 4 3 3 9 2 3" xfId="9750"/>
    <cellStyle name="Обычный 2 4 3 3 9 2 4" xfId="9751"/>
    <cellStyle name="Обычный 2 4 3 3 9 2 5" xfId="9752"/>
    <cellStyle name="Обычный 2 4 3 3 9 3" xfId="9753"/>
    <cellStyle name="Обычный 2 4 3 3 9 3 2" xfId="9754"/>
    <cellStyle name="Обычный 2 4 3 3 9 3 3" xfId="9755"/>
    <cellStyle name="Обычный 2 4 3 3 9 3 4" xfId="9756"/>
    <cellStyle name="Обычный 2 4 3 3 9 4" xfId="9757"/>
    <cellStyle name="Обычный 2 4 3 3 9 5" xfId="9758"/>
    <cellStyle name="Обычный 2 4 3 3 9 6" xfId="9759"/>
    <cellStyle name="Обычный 2 4 3 3 9 7" xfId="9760"/>
    <cellStyle name="Обычный 2 4 3 4" xfId="9761"/>
    <cellStyle name="Обычный 2 4 3 4 10" xfId="9762"/>
    <cellStyle name="Обычный 2 4 3 4 10 2" xfId="9763"/>
    <cellStyle name="Обычный 2 4 3 4 10 2 2" xfId="9764"/>
    <cellStyle name="Обычный 2 4 3 4 10 3" xfId="9765"/>
    <cellStyle name="Обычный 2 4 3 4 10 4" xfId="9766"/>
    <cellStyle name="Обычный 2 4 3 4 10 5" xfId="9767"/>
    <cellStyle name="Обычный 2 4 3 4 11" xfId="9768"/>
    <cellStyle name="Обычный 2 4 3 4 11 2" xfId="9769"/>
    <cellStyle name="Обычный 2 4 3 4 11 3" xfId="9770"/>
    <cellStyle name="Обычный 2 4 3 4 11 4" xfId="9771"/>
    <cellStyle name="Обычный 2 4 3 4 12" xfId="9772"/>
    <cellStyle name="Обычный 2 4 3 4 13" xfId="9773"/>
    <cellStyle name="Обычный 2 4 3 4 14" xfId="9774"/>
    <cellStyle name="Обычный 2 4 3 4 15" xfId="9775"/>
    <cellStyle name="Обычный 2 4 3 4 2" xfId="9776"/>
    <cellStyle name="Обычный 2 4 3 4 2 2" xfId="9777"/>
    <cellStyle name="Обычный 2 4 3 4 2 2 2" xfId="9778"/>
    <cellStyle name="Обычный 2 4 3 4 2 2 2 2" xfId="9779"/>
    <cellStyle name="Обычный 2 4 3 4 2 2 2 2 2" xfId="9780"/>
    <cellStyle name="Обычный 2 4 3 4 2 2 2 3" xfId="9781"/>
    <cellStyle name="Обычный 2 4 3 4 2 2 2 4" xfId="9782"/>
    <cellStyle name="Обычный 2 4 3 4 2 2 2 5" xfId="9783"/>
    <cellStyle name="Обычный 2 4 3 4 2 2 3" xfId="9784"/>
    <cellStyle name="Обычный 2 4 3 4 2 2 3 2" xfId="9785"/>
    <cellStyle name="Обычный 2 4 3 4 2 2 3 3" xfId="9786"/>
    <cellStyle name="Обычный 2 4 3 4 2 2 3 4" xfId="9787"/>
    <cellStyle name="Обычный 2 4 3 4 2 2 4" xfId="9788"/>
    <cellStyle name="Обычный 2 4 3 4 2 2 5" xfId="9789"/>
    <cellStyle name="Обычный 2 4 3 4 2 2 6" xfId="9790"/>
    <cellStyle name="Обычный 2 4 3 4 2 2 7" xfId="9791"/>
    <cellStyle name="Обычный 2 4 3 4 2 3" xfId="9792"/>
    <cellStyle name="Обычный 2 4 3 4 2 3 2" xfId="9793"/>
    <cellStyle name="Обычный 2 4 3 4 2 3 2 2" xfId="9794"/>
    <cellStyle name="Обычный 2 4 3 4 2 3 3" xfId="9795"/>
    <cellStyle name="Обычный 2 4 3 4 2 3 4" xfId="9796"/>
    <cellStyle name="Обычный 2 4 3 4 2 3 5" xfId="9797"/>
    <cellStyle name="Обычный 2 4 3 4 2 4" xfId="9798"/>
    <cellStyle name="Обычный 2 4 3 4 2 4 2" xfId="9799"/>
    <cellStyle name="Обычный 2 4 3 4 2 4 2 2" xfId="9800"/>
    <cellStyle name="Обычный 2 4 3 4 2 4 3" xfId="9801"/>
    <cellStyle name="Обычный 2 4 3 4 2 4 4" xfId="9802"/>
    <cellStyle name="Обычный 2 4 3 4 2 4 5" xfId="9803"/>
    <cellStyle name="Обычный 2 4 3 4 2 5" xfId="9804"/>
    <cellStyle name="Обычный 2 4 3 4 2 5 2" xfId="9805"/>
    <cellStyle name="Обычный 2 4 3 4 2 5 3" xfId="9806"/>
    <cellStyle name="Обычный 2 4 3 4 2 5 4" xfId="9807"/>
    <cellStyle name="Обычный 2 4 3 4 2 6" xfId="9808"/>
    <cellStyle name="Обычный 2 4 3 4 2 7" xfId="9809"/>
    <cellStyle name="Обычный 2 4 3 4 2 8" xfId="9810"/>
    <cellStyle name="Обычный 2 4 3 4 2 9" xfId="9811"/>
    <cellStyle name="Обычный 2 4 3 4 3" xfId="9812"/>
    <cellStyle name="Обычный 2 4 3 4 3 2" xfId="9813"/>
    <cellStyle name="Обычный 2 4 3 4 3 2 2" xfId="9814"/>
    <cellStyle name="Обычный 2 4 3 4 3 2 2 2" xfId="9815"/>
    <cellStyle name="Обычный 2 4 3 4 3 2 2 2 2" xfId="9816"/>
    <cellStyle name="Обычный 2 4 3 4 3 2 2 3" xfId="9817"/>
    <cellStyle name="Обычный 2 4 3 4 3 2 2 4" xfId="9818"/>
    <cellStyle name="Обычный 2 4 3 4 3 2 2 5" xfId="9819"/>
    <cellStyle name="Обычный 2 4 3 4 3 2 3" xfId="9820"/>
    <cellStyle name="Обычный 2 4 3 4 3 2 3 2" xfId="9821"/>
    <cellStyle name="Обычный 2 4 3 4 3 2 3 3" xfId="9822"/>
    <cellStyle name="Обычный 2 4 3 4 3 2 3 4" xfId="9823"/>
    <cellStyle name="Обычный 2 4 3 4 3 2 4" xfId="9824"/>
    <cellStyle name="Обычный 2 4 3 4 3 2 5" xfId="9825"/>
    <cellStyle name="Обычный 2 4 3 4 3 2 6" xfId="9826"/>
    <cellStyle name="Обычный 2 4 3 4 3 2 7" xfId="9827"/>
    <cellStyle name="Обычный 2 4 3 4 3 3" xfId="9828"/>
    <cellStyle name="Обычный 2 4 3 4 3 3 2" xfId="9829"/>
    <cellStyle name="Обычный 2 4 3 4 3 3 2 2" xfId="9830"/>
    <cellStyle name="Обычный 2 4 3 4 3 3 3" xfId="9831"/>
    <cellStyle name="Обычный 2 4 3 4 3 3 4" xfId="9832"/>
    <cellStyle name="Обычный 2 4 3 4 3 3 5" xfId="9833"/>
    <cellStyle name="Обычный 2 4 3 4 3 4" xfId="9834"/>
    <cellStyle name="Обычный 2 4 3 4 3 4 2" xfId="9835"/>
    <cellStyle name="Обычный 2 4 3 4 3 4 2 2" xfId="9836"/>
    <cellStyle name="Обычный 2 4 3 4 3 4 3" xfId="9837"/>
    <cellStyle name="Обычный 2 4 3 4 3 4 4" xfId="9838"/>
    <cellStyle name="Обычный 2 4 3 4 3 4 5" xfId="9839"/>
    <cellStyle name="Обычный 2 4 3 4 3 5" xfId="9840"/>
    <cellStyle name="Обычный 2 4 3 4 3 5 2" xfId="9841"/>
    <cellStyle name="Обычный 2 4 3 4 3 5 3" xfId="9842"/>
    <cellStyle name="Обычный 2 4 3 4 3 5 4" xfId="9843"/>
    <cellStyle name="Обычный 2 4 3 4 3 6" xfId="9844"/>
    <cellStyle name="Обычный 2 4 3 4 3 7" xfId="9845"/>
    <cellStyle name="Обычный 2 4 3 4 3 8" xfId="9846"/>
    <cellStyle name="Обычный 2 4 3 4 3 9" xfId="9847"/>
    <cellStyle name="Обычный 2 4 3 4 4" xfId="9848"/>
    <cellStyle name="Обычный 2 4 3 4 4 2" xfId="9849"/>
    <cellStyle name="Обычный 2 4 3 4 4 2 2" xfId="9850"/>
    <cellStyle name="Обычный 2 4 3 4 4 2 2 2" xfId="9851"/>
    <cellStyle name="Обычный 2 4 3 4 4 2 2 2 2" xfId="9852"/>
    <cellStyle name="Обычный 2 4 3 4 4 2 2 3" xfId="9853"/>
    <cellStyle name="Обычный 2 4 3 4 4 2 2 4" xfId="9854"/>
    <cellStyle name="Обычный 2 4 3 4 4 2 2 5" xfId="9855"/>
    <cellStyle name="Обычный 2 4 3 4 4 2 3" xfId="9856"/>
    <cellStyle name="Обычный 2 4 3 4 4 2 3 2" xfId="9857"/>
    <cellStyle name="Обычный 2 4 3 4 4 2 3 3" xfId="9858"/>
    <cellStyle name="Обычный 2 4 3 4 4 2 3 4" xfId="9859"/>
    <cellStyle name="Обычный 2 4 3 4 4 2 4" xfId="9860"/>
    <cellStyle name="Обычный 2 4 3 4 4 2 5" xfId="9861"/>
    <cellStyle name="Обычный 2 4 3 4 4 2 6" xfId="9862"/>
    <cellStyle name="Обычный 2 4 3 4 4 2 7" xfId="9863"/>
    <cellStyle name="Обычный 2 4 3 4 4 3" xfId="9864"/>
    <cellStyle name="Обычный 2 4 3 4 4 3 2" xfId="9865"/>
    <cellStyle name="Обычный 2 4 3 4 4 3 2 2" xfId="9866"/>
    <cellStyle name="Обычный 2 4 3 4 4 3 3" xfId="9867"/>
    <cellStyle name="Обычный 2 4 3 4 4 3 4" xfId="9868"/>
    <cellStyle name="Обычный 2 4 3 4 4 3 5" xfId="9869"/>
    <cellStyle name="Обычный 2 4 3 4 4 4" xfId="9870"/>
    <cellStyle name="Обычный 2 4 3 4 4 4 2" xfId="9871"/>
    <cellStyle name="Обычный 2 4 3 4 4 4 3" xfId="9872"/>
    <cellStyle name="Обычный 2 4 3 4 4 4 4" xfId="9873"/>
    <cellStyle name="Обычный 2 4 3 4 4 5" xfId="9874"/>
    <cellStyle name="Обычный 2 4 3 4 4 6" xfId="9875"/>
    <cellStyle name="Обычный 2 4 3 4 4 7" xfId="9876"/>
    <cellStyle name="Обычный 2 4 3 4 4 8" xfId="9877"/>
    <cellStyle name="Обычный 2 4 3 4 5" xfId="9878"/>
    <cellStyle name="Обычный 2 4 3 4 5 2" xfId="9879"/>
    <cellStyle name="Обычный 2 4 3 4 5 2 2" xfId="9880"/>
    <cellStyle name="Обычный 2 4 3 4 5 2 2 2" xfId="9881"/>
    <cellStyle name="Обычный 2 4 3 4 5 2 2 2 2" xfId="9882"/>
    <cellStyle name="Обычный 2 4 3 4 5 2 2 3" xfId="9883"/>
    <cellStyle name="Обычный 2 4 3 4 5 2 2 4" xfId="9884"/>
    <cellStyle name="Обычный 2 4 3 4 5 2 2 5" xfId="9885"/>
    <cellStyle name="Обычный 2 4 3 4 5 2 3" xfId="9886"/>
    <cellStyle name="Обычный 2 4 3 4 5 2 3 2" xfId="9887"/>
    <cellStyle name="Обычный 2 4 3 4 5 2 3 3" xfId="9888"/>
    <cellStyle name="Обычный 2 4 3 4 5 2 3 4" xfId="9889"/>
    <cellStyle name="Обычный 2 4 3 4 5 2 4" xfId="9890"/>
    <cellStyle name="Обычный 2 4 3 4 5 2 5" xfId="9891"/>
    <cellStyle name="Обычный 2 4 3 4 5 2 6" xfId="9892"/>
    <cellStyle name="Обычный 2 4 3 4 5 2 7" xfId="9893"/>
    <cellStyle name="Обычный 2 4 3 4 5 3" xfId="9894"/>
    <cellStyle name="Обычный 2 4 3 4 5 3 2" xfId="9895"/>
    <cellStyle name="Обычный 2 4 3 4 5 3 2 2" xfId="9896"/>
    <cellStyle name="Обычный 2 4 3 4 5 3 3" xfId="9897"/>
    <cellStyle name="Обычный 2 4 3 4 5 3 4" xfId="9898"/>
    <cellStyle name="Обычный 2 4 3 4 5 3 5" xfId="9899"/>
    <cellStyle name="Обычный 2 4 3 4 5 4" xfId="9900"/>
    <cellStyle name="Обычный 2 4 3 4 5 4 2" xfId="9901"/>
    <cellStyle name="Обычный 2 4 3 4 5 4 3" xfId="9902"/>
    <cellStyle name="Обычный 2 4 3 4 5 4 4" xfId="9903"/>
    <cellStyle name="Обычный 2 4 3 4 5 5" xfId="9904"/>
    <cellStyle name="Обычный 2 4 3 4 5 6" xfId="9905"/>
    <cellStyle name="Обычный 2 4 3 4 5 7" xfId="9906"/>
    <cellStyle name="Обычный 2 4 3 4 5 8" xfId="9907"/>
    <cellStyle name="Обычный 2 4 3 4 6" xfId="9908"/>
    <cellStyle name="Обычный 2 4 3 4 6 2" xfId="9909"/>
    <cellStyle name="Обычный 2 4 3 4 6 2 2" xfId="9910"/>
    <cellStyle name="Обычный 2 4 3 4 6 2 2 2" xfId="9911"/>
    <cellStyle name="Обычный 2 4 3 4 6 2 2 2 2" xfId="9912"/>
    <cellStyle name="Обычный 2 4 3 4 6 2 2 3" xfId="9913"/>
    <cellStyle name="Обычный 2 4 3 4 6 2 2 4" xfId="9914"/>
    <cellStyle name="Обычный 2 4 3 4 6 2 2 5" xfId="9915"/>
    <cellStyle name="Обычный 2 4 3 4 6 2 3" xfId="9916"/>
    <cellStyle name="Обычный 2 4 3 4 6 2 3 2" xfId="9917"/>
    <cellStyle name="Обычный 2 4 3 4 6 2 3 3" xfId="9918"/>
    <cellStyle name="Обычный 2 4 3 4 6 2 3 4" xfId="9919"/>
    <cellStyle name="Обычный 2 4 3 4 6 2 4" xfId="9920"/>
    <cellStyle name="Обычный 2 4 3 4 6 2 5" xfId="9921"/>
    <cellStyle name="Обычный 2 4 3 4 6 2 6" xfId="9922"/>
    <cellStyle name="Обычный 2 4 3 4 6 2 7" xfId="9923"/>
    <cellStyle name="Обычный 2 4 3 4 6 3" xfId="9924"/>
    <cellStyle name="Обычный 2 4 3 4 6 3 2" xfId="9925"/>
    <cellStyle name="Обычный 2 4 3 4 6 3 2 2" xfId="9926"/>
    <cellStyle name="Обычный 2 4 3 4 6 3 3" xfId="9927"/>
    <cellStyle name="Обычный 2 4 3 4 6 3 4" xfId="9928"/>
    <cellStyle name="Обычный 2 4 3 4 6 3 5" xfId="9929"/>
    <cellStyle name="Обычный 2 4 3 4 6 4" xfId="9930"/>
    <cellStyle name="Обычный 2 4 3 4 6 4 2" xfId="9931"/>
    <cellStyle name="Обычный 2 4 3 4 6 4 3" xfId="9932"/>
    <cellStyle name="Обычный 2 4 3 4 6 4 4" xfId="9933"/>
    <cellStyle name="Обычный 2 4 3 4 6 5" xfId="9934"/>
    <cellStyle name="Обычный 2 4 3 4 6 6" xfId="9935"/>
    <cellStyle name="Обычный 2 4 3 4 6 7" xfId="9936"/>
    <cellStyle name="Обычный 2 4 3 4 6 8" xfId="9937"/>
    <cellStyle name="Обычный 2 4 3 4 7" xfId="9938"/>
    <cellStyle name="Обычный 2 4 3 4 7 2" xfId="9939"/>
    <cellStyle name="Обычный 2 4 3 4 7 2 2" xfId="9940"/>
    <cellStyle name="Обычный 2 4 3 4 7 2 2 2" xfId="9941"/>
    <cellStyle name="Обычный 2 4 3 4 7 2 2 2 2" xfId="9942"/>
    <cellStyle name="Обычный 2 4 3 4 7 2 2 3" xfId="9943"/>
    <cellStyle name="Обычный 2 4 3 4 7 2 2 4" xfId="9944"/>
    <cellStyle name="Обычный 2 4 3 4 7 2 2 5" xfId="9945"/>
    <cellStyle name="Обычный 2 4 3 4 7 2 3" xfId="9946"/>
    <cellStyle name="Обычный 2 4 3 4 7 2 3 2" xfId="9947"/>
    <cellStyle name="Обычный 2 4 3 4 7 2 3 3" xfId="9948"/>
    <cellStyle name="Обычный 2 4 3 4 7 2 3 4" xfId="9949"/>
    <cellStyle name="Обычный 2 4 3 4 7 2 4" xfId="9950"/>
    <cellStyle name="Обычный 2 4 3 4 7 2 5" xfId="9951"/>
    <cellStyle name="Обычный 2 4 3 4 7 2 6" xfId="9952"/>
    <cellStyle name="Обычный 2 4 3 4 7 2 7" xfId="9953"/>
    <cellStyle name="Обычный 2 4 3 4 7 3" xfId="9954"/>
    <cellStyle name="Обычный 2 4 3 4 7 3 2" xfId="9955"/>
    <cellStyle name="Обычный 2 4 3 4 7 3 2 2" xfId="9956"/>
    <cellStyle name="Обычный 2 4 3 4 7 3 3" xfId="9957"/>
    <cellStyle name="Обычный 2 4 3 4 7 3 4" xfId="9958"/>
    <cellStyle name="Обычный 2 4 3 4 7 3 5" xfId="9959"/>
    <cellStyle name="Обычный 2 4 3 4 7 4" xfId="9960"/>
    <cellStyle name="Обычный 2 4 3 4 7 4 2" xfId="9961"/>
    <cellStyle name="Обычный 2 4 3 4 7 4 3" xfId="9962"/>
    <cellStyle name="Обычный 2 4 3 4 7 4 4" xfId="9963"/>
    <cellStyle name="Обычный 2 4 3 4 7 5" xfId="9964"/>
    <cellStyle name="Обычный 2 4 3 4 7 6" xfId="9965"/>
    <cellStyle name="Обычный 2 4 3 4 7 7" xfId="9966"/>
    <cellStyle name="Обычный 2 4 3 4 7 8" xfId="9967"/>
    <cellStyle name="Обычный 2 4 3 4 8" xfId="9968"/>
    <cellStyle name="Обычный 2 4 3 4 8 2" xfId="9969"/>
    <cellStyle name="Обычный 2 4 3 4 8 2 2" xfId="9970"/>
    <cellStyle name="Обычный 2 4 3 4 8 2 2 2" xfId="9971"/>
    <cellStyle name="Обычный 2 4 3 4 8 2 3" xfId="9972"/>
    <cellStyle name="Обычный 2 4 3 4 8 2 4" xfId="9973"/>
    <cellStyle name="Обычный 2 4 3 4 8 2 5" xfId="9974"/>
    <cellStyle name="Обычный 2 4 3 4 8 3" xfId="9975"/>
    <cellStyle name="Обычный 2 4 3 4 8 3 2" xfId="9976"/>
    <cellStyle name="Обычный 2 4 3 4 8 3 3" xfId="9977"/>
    <cellStyle name="Обычный 2 4 3 4 8 3 4" xfId="9978"/>
    <cellStyle name="Обычный 2 4 3 4 8 4" xfId="9979"/>
    <cellStyle name="Обычный 2 4 3 4 8 5" xfId="9980"/>
    <cellStyle name="Обычный 2 4 3 4 8 6" xfId="9981"/>
    <cellStyle name="Обычный 2 4 3 4 8 7" xfId="9982"/>
    <cellStyle name="Обычный 2 4 3 4 9" xfId="9983"/>
    <cellStyle name="Обычный 2 4 3 4 9 2" xfId="9984"/>
    <cellStyle name="Обычный 2 4 3 4 9 2 2" xfId="9985"/>
    <cellStyle name="Обычный 2 4 3 4 9 2 2 2" xfId="9986"/>
    <cellStyle name="Обычный 2 4 3 4 9 2 3" xfId="9987"/>
    <cellStyle name="Обычный 2 4 3 4 9 2 4" xfId="9988"/>
    <cellStyle name="Обычный 2 4 3 4 9 2 5" xfId="9989"/>
    <cellStyle name="Обычный 2 4 3 4 9 3" xfId="9990"/>
    <cellStyle name="Обычный 2 4 3 4 9 3 2" xfId="9991"/>
    <cellStyle name="Обычный 2 4 3 4 9 3 3" xfId="9992"/>
    <cellStyle name="Обычный 2 4 3 4 9 3 4" xfId="9993"/>
    <cellStyle name="Обычный 2 4 3 4 9 4" xfId="9994"/>
    <cellStyle name="Обычный 2 4 3 4 9 5" xfId="9995"/>
    <cellStyle name="Обычный 2 4 3 4 9 6" xfId="9996"/>
    <cellStyle name="Обычный 2 4 3 4 9 7" xfId="9997"/>
    <cellStyle name="Обычный 2 4 3 5" xfId="9998"/>
    <cellStyle name="Обычный 2 4 3 5 2" xfId="9999"/>
    <cellStyle name="Обычный 2 4 3 5 2 2" xfId="10000"/>
    <cellStyle name="Обычный 2 4 3 5 2 2 2" xfId="10001"/>
    <cellStyle name="Обычный 2 4 3 5 2 2 2 2" xfId="10002"/>
    <cellStyle name="Обычный 2 4 3 5 2 2 3" xfId="10003"/>
    <cellStyle name="Обычный 2 4 3 5 2 2 4" xfId="10004"/>
    <cellStyle name="Обычный 2 4 3 5 2 2 5" xfId="10005"/>
    <cellStyle name="Обычный 2 4 3 5 2 3" xfId="10006"/>
    <cellStyle name="Обычный 2 4 3 5 2 3 2" xfId="10007"/>
    <cellStyle name="Обычный 2 4 3 5 2 3 3" xfId="10008"/>
    <cellStyle name="Обычный 2 4 3 5 2 3 4" xfId="10009"/>
    <cellStyle name="Обычный 2 4 3 5 2 4" xfId="10010"/>
    <cellStyle name="Обычный 2 4 3 5 2 5" xfId="10011"/>
    <cellStyle name="Обычный 2 4 3 5 2 6" xfId="10012"/>
    <cellStyle name="Обычный 2 4 3 5 2 7" xfId="10013"/>
    <cellStyle name="Обычный 2 4 3 5 3" xfId="10014"/>
    <cellStyle name="Обычный 2 4 3 5 3 2" xfId="10015"/>
    <cellStyle name="Обычный 2 4 3 5 3 2 2" xfId="10016"/>
    <cellStyle name="Обычный 2 4 3 5 3 3" xfId="10017"/>
    <cellStyle name="Обычный 2 4 3 5 3 4" xfId="10018"/>
    <cellStyle name="Обычный 2 4 3 5 3 5" xfId="10019"/>
    <cellStyle name="Обычный 2 4 3 5 4" xfId="10020"/>
    <cellStyle name="Обычный 2 4 3 5 4 2" xfId="10021"/>
    <cellStyle name="Обычный 2 4 3 5 4 2 2" xfId="10022"/>
    <cellStyle name="Обычный 2 4 3 5 4 3" xfId="10023"/>
    <cellStyle name="Обычный 2 4 3 5 4 4" xfId="10024"/>
    <cellStyle name="Обычный 2 4 3 5 4 5" xfId="10025"/>
    <cellStyle name="Обычный 2 4 3 5 5" xfId="10026"/>
    <cellStyle name="Обычный 2 4 3 5 5 2" xfId="10027"/>
    <cellStyle name="Обычный 2 4 3 5 5 3" xfId="10028"/>
    <cellStyle name="Обычный 2 4 3 5 5 4" xfId="10029"/>
    <cellStyle name="Обычный 2 4 3 5 6" xfId="10030"/>
    <cellStyle name="Обычный 2 4 3 5 7" xfId="10031"/>
    <cellStyle name="Обычный 2 4 3 5 8" xfId="10032"/>
    <cellStyle name="Обычный 2 4 3 5 9" xfId="10033"/>
    <cellStyle name="Обычный 2 4 3 6" xfId="10034"/>
    <cellStyle name="Обычный 2 4 3 6 2" xfId="10035"/>
    <cellStyle name="Обычный 2 4 3 6 2 2" xfId="10036"/>
    <cellStyle name="Обычный 2 4 3 6 2 2 2" xfId="10037"/>
    <cellStyle name="Обычный 2 4 3 6 2 2 2 2" xfId="10038"/>
    <cellStyle name="Обычный 2 4 3 6 2 2 3" xfId="10039"/>
    <cellStyle name="Обычный 2 4 3 6 2 2 4" xfId="10040"/>
    <cellStyle name="Обычный 2 4 3 6 2 2 5" xfId="10041"/>
    <cellStyle name="Обычный 2 4 3 6 2 3" xfId="10042"/>
    <cellStyle name="Обычный 2 4 3 6 2 3 2" xfId="10043"/>
    <cellStyle name="Обычный 2 4 3 6 2 3 3" xfId="10044"/>
    <cellStyle name="Обычный 2 4 3 6 2 3 4" xfId="10045"/>
    <cellStyle name="Обычный 2 4 3 6 2 4" xfId="10046"/>
    <cellStyle name="Обычный 2 4 3 6 2 5" xfId="10047"/>
    <cellStyle name="Обычный 2 4 3 6 2 6" xfId="10048"/>
    <cellStyle name="Обычный 2 4 3 6 2 7" xfId="10049"/>
    <cellStyle name="Обычный 2 4 3 6 3" xfId="10050"/>
    <cellStyle name="Обычный 2 4 3 6 3 2" xfId="10051"/>
    <cellStyle name="Обычный 2 4 3 6 3 2 2" xfId="10052"/>
    <cellStyle name="Обычный 2 4 3 6 3 3" xfId="10053"/>
    <cellStyle name="Обычный 2 4 3 6 3 4" xfId="10054"/>
    <cellStyle name="Обычный 2 4 3 6 3 5" xfId="10055"/>
    <cellStyle name="Обычный 2 4 3 6 4" xfId="10056"/>
    <cellStyle name="Обычный 2 4 3 6 4 2" xfId="10057"/>
    <cellStyle name="Обычный 2 4 3 6 4 2 2" xfId="10058"/>
    <cellStyle name="Обычный 2 4 3 6 4 3" xfId="10059"/>
    <cellStyle name="Обычный 2 4 3 6 4 4" xfId="10060"/>
    <cellStyle name="Обычный 2 4 3 6 4 5" xfId="10061"/>
    <cellStyle name="Обычный 2 4 3 6 5" xfId="10062"/>
    <cellStyle name="Обычный 2 4 3 6 5 2" xfId="10063"/>
    <cellStyle name="Обычный 2 4 3 6 5 3" xfId="10064"/>
    <cellStyle name="Обычный 2 4 3 6 5 4" xfId="10065"/>
    <cellStyle name="Обычный 2 4 3 6 6" xfId="10066"/>
    <cellStyle name="Обычный 2 4 3 6 7" xfId="10067"/>
    <cellStyle name="Обычный 2 4 3 6 8" xfId="10068"/>
    <cellStyle name="Обычный 2 4 3 6 9" xfId="10069"/>
    <cellStyle name="Обычный 2 4 3 7" xfId="10070"/>
    <cellStyle name="Обычный 2 4 3 7 2" xfId="10071"/>
    <cellStyle name="Обычный 2 4 3 7 2 2" xfId="10072"/>
    <cellStyle name="Обычный 2 4 3 7 2 2 2" xfId="10073"/>
    <cellStyle name="Обычный 2 4 3 7 2 2 2 2" xfId="10074"/>
    <cellStyle name="Обычный 2 4 3 7 2 2 3" xfId="10075"/>
    <cellStyle name="Обычный 2 4 3 7 2 2 4" xfId="10076"/>
    <cellStyle name="Обычный 2 4 3 7 2 2 5" xfId="10077"/>
    <cellStyle name="Обычный 2 4 3 7 2 3" xfId="10078"/>
    <cellStyle name="Обычный 2 4 3 7 2 3 2" xfId="10079"/>
    <cellStyle name="Обычный 2 4 3 7 2 3 3" xfId="10080"/>
    <cellStyle name="Обычный 2 4 3 7 2 3 4" xfId="10081"/>
    <cellStyle name="Обычный 2 4 3 7 2 4" xfId="10082"/>
    <cellStyle name="Обычный 2 4 3 7 2 5" xfId="10083"/>
    <cellStyle name="Обычный 2 4 3 7 2 6" xfId="10084"/>
    <cellStyle name="Обычный 2 4 3 7 2 7" xfId="10085"/>
    <cellStyle name="Обычный 2 4 3 7 3" xfId="10086"/>
    <cellStyle name="Обычный 2 4 3 7 3 2" xfId="10087"/>
    <cellStyle name="Обычный 2 4 3 7 3 2 2" xfId="10088"/>
    <cellStyle name="Обычный 2 4 3 7 3 3" xfId="10089"/>
    <cellStyle name="Обычный 2 4 3 7 3 4" xfId="10090"/>
    <cellStyle name="Обычный 2 4 3 7 3 5" xfId="10091"/>
    <cellStyle name="Обычный 2 4 3 7 4" xfId="10092"/>
    <cellStyle name="Обычный 2 4 3 7 4 2" xfId="10093"/>
    <cellStyle name="Обычный 2 4 3 7 4 2 2" xfId="10094"/>
    <cellStyle name="Обычный 2 4 3 7 4 3" xfId="10095"/>
    <cellStyle name="Обычный 2 4 3 7 4 4" xfId="10096"/>
    <cellStyle name="Обычный 2 4 3 7 4 5" xfId="10097"/>
    <cellStyle name="Обычный 2 4 3 7 5" xfId="10098"/>
    <cellStyle name="Обычный 2 4 3 7 5 2" xfId="10099"/>
    <cellStyle name="Обычный 2 4 3 7 5 3" xfId="10100"/>
    <cellStyle name="Обычный 2 4 3 7 5 4" xfId="10101"/>
    <cellStyle name="Обычный 2 4 3 7 6" xfId="10102"/>
    <cellStyle name="Обычный 2 4 3 7 7" xfId="10103"/>
    <cellStyle name="Обычный 2 4 3 7 8" xfId="10104"/>
    <cellStyle name="Обычный 2 4 3 7 9" xfId="10105"/>
    <cellStyle name="Обычный 2 4 3 8" xfId="10106"/>
    <cellStyle name="Обычный 2 4 3 8 2" xfId="10107"/>
    <cellStyle name="Обычный 2 4 3 8 2 2" xfId="10108"/>
    <cellStyle name="Обычный 2 4 3 8 2 2 2" xfId="10109"/>
    <cellStyle name="Обычный 2 4 3 8 2 2 2 2" xfId="10110"/>
    <cellStyle name="Обычный 2 4 3 8 2 2 3" xfId="10111"/>
    <cellStyle name="Обычный 2 4 3 8 2 2 4" xfId="10112"/>
    <cellStyle name="Обычный 2 4 3 8 2 2 5" xfId="10113"/>
    <cellStyle name="Обычный 2 4 3 8 2 3" xfId="10114"/>
    <cellStyle name="Обычный 2 4 3 8 2 3 2" xfId="10115"/>
    <cellStyle name="Обычный 2 4 3 8 2 3 3" xfId="10116"/>
    <cellStyle name="Обычный 2 4 3 8 2 3 4" xfId="10117"/>
    <cellStyle name="Обычный 2 4 3 8 2 4" xfId="10118"/>
    <cellStyle name="Обычный 2 4 3 8 2 5" xfId="10119"/>
    <cellStyle name="Обычный 2 4 3 8 2 6" xfId="10120"/>
    <cellStyle name="Обычный 2 4 3 8 2 7" xfId="10121"/>
    <cellStyle name="Обычный 2 4 3 8 3" xfId="10122"/>
    <cellStyle name="Обычный 2 4 3 8 3 2" xfId="10123"/>
    <cellStyle name="Обычный 2 4 3 8 3 2 2" xfId="10124"/>
    <cellStyle name="Обычный 2 4 3 8 3 3" xfId="10125"/>
    <cellStyle name="Обычный 2 4 3 8 3 4" xfId="10126"/>
    <cellStyle name="Обычный 2 4 3 8 3 5" xfId="10127"/>
    <cellStyle name="Обычный 2 4 3 8 4" xfId="10128"/>
    <cellStyle name="Обычный 2 4 3 8 4 2" xfId="10129"/>
    <cellStyle name="Обычный 2 4 3 8 4 3" xfId="10130"/>
    <cellStyle name="Обычный 2 4 3 8 4 4" xfId="10131"/>
    <cellStyle name="Обычный 2 4 3 8 5" xfId="10132"/>
    <cellStyle name="Обычный 2 4 3 8 6" xfId="10133"/>
    <cellStyle name="Обычный 2 4 3 8 7" xfId="10134"/>
    <cellStyle name="Обычный 2 4 3 8 8" xfId="10135"/>
    <cellStyle name="Обычный 2 4 3 9" xfId="10136"/>
    <cellStyle name="Обычный 2 4 3 9 2" xfId="10137"/>
    <cellStyle name="Обычный 2 4 3 9 2 2" xfId="10138"/>
    <cellStyle name="Обычный 2 4 3 9 2 2 2" xfId="10139"/>
    <cellStyle name="Обычный 2 4 3 9 2 2 2 2" xfId="10140"/>
    <cellStyle name="Обычный 2 4 3 9 2 2 3" xfId="10141"/>
    <cellStyle name="Обычный 2 4 3 9 2 2 4" xfId="10142"/>
    <cellStyle name="Обычный 2 4 3 9 2 2 5" xfId="10143"/>
    <cellStyle name="Обычный 2 4 3 9 2 3" xfId="10144"/>
    <cellStyle name="Обычный 2 4 3 9 2 3 2" xfId="10145"/>
    <cellStyle name="Обычный 2 4 3 9 2 3 3" xfId="10146"/>
    <cellStyle name="Обычный 2 4 3 9 2 3 4" xfId="10147"/>
    <cellStyle name="Обычный 2 4 3 9 2 4" xfId="10148"/>
    <cellStyle name="Обычный 2 4 3 9 2 5" xfId="10149"/>
    <cellStyle name="Обычный 2 4 3 9 2 6" xfId="10150"/>
    <cellStyle name="Обычный 2 4 3 9 2 7" xfId="10151"/>
    <cellStyle name="Обычный 2 4 3 9 3" xfId="10152"/>
    <cellStyle name="Обычный 2 4 3 9 3 2" xfId="10153"/>
    <cellStyle name="Обычный 2 4 3 9 3 2 2" xfId="10154"/>
    <cellStyle name="Обычный 2 4 3 9 3 3" xfId="10155"/>
    <cellStyle name="Обычный 2 4 3 9 3 4" xfId="10156"/>
    <cellStyle name="Обычный 2 4 3 9 3 5" xfId="10157"/>
    <cellStyle name="Обычный 2 4 3 9 4" xfId="10158"/>
    <cellStyle name="Обычный 2 4 3 9 4 2" xfId="10159"/>
    <cellStyle name="Обычный 2 4 3 9 4 3" xfId="10160"/>
    <cellStyle name="Обычный 2 4 3 9 4 4" xfId="10161"/>
    <cellStyle name="Обычный 2 4 3 9 5" xfId="10162"/>
    <cellStyle name="Обычный 2 4 3 9 6" xfId="10163"/>
    <cellStyle name="Обычный 2 4 3 9 7" xfId="10164"/>
    <cellStyle name="Обычный 2 4 3 9 8" xfId="10165"/>
    <cellStyle name="Обычный 2 4 4" xfId="10166"/>
    <cellStyle name="Обычный 2 4 4 2" xfId="10167"/>
    <cellStyle name="Обычный 2 4 4 2 2" xfId="10168"/>
    <cellStyle name="Обычный 2 4 4 2 2 2" xfId="10169"/>
    <cellStyle name="Обычный 2 4 4 2 2 2 2" xfId="10170"/>
    <cellStyle name="Обычный 2 4 4 2 2 3" xfId="10171"/>
    <cellStyle name="Обычный 2 4 4 2 2 4" xfId="10172"/>
    <cellStyle name="Обычный 2 4 4 2 2 5" xfId="10173"/>
    <cellStyle name="Обычный 2 4 4 2 3" xfId="10174"/>
    <cellStyle name="Обычный 2 4 4 2 3 2" xfId="10175"/>
    <cellStyle name="Обычный 2 4 4 2 3 2 2" xfId="10176"/>
    <cellStyle name="Обычный 2 4 4 2 3 3" xfId="10177"/>
    <cellStyle name="Обычный 2 4 4 2 3 4" xfId="10178"/>
    <cellStyle name="Обычный 2 4 4 2 3 5" xfId="10179"/>
    <cellStyle name="Обычный 2 4 4 2 4" xfId="10180"/>
    <cellStyle name="Обычный 2 4 4 2 4 2" xfId="10181"/>
    <cellStyle name="Обычный 2 4 4 2 4 3" xfId="10182"/>
    <cellStyle name="Обычный 2 4 4 2 4 4" xfId="10183"/>
    <cellStyle name="Обычный 2 4 4 2 5" xfId="10184"/>
    <cellStyle name="Обычный 2 4 4 2 6" xfId="10185"/>
    <cellStyle name="Обычный 2 4 4 2 7" xfId="10186"/>
    <cellStyle name="Обычный 2 4 4 2 8" xfId="10187"/>
    <cellStyle name="Обычный 2 4 4 3" xfId="10188"/>
    <cellStyle name="Обычный 2 4 4 3 2" xfId="10189"/>
    <cellStyle name="Обычный 2 4 4 3 2 2" xfId="10190"/>
    <cellStyle name="Обычный 2 4 4 3 3" xfId="10191"/>
    <cellStyle name="Обычный 2 4 4 3 4" xfId="10192"/>
    <cellStyle name="Обычный 2 4 4 3 5" xfId="10193"/>
    <cellStyle name="Обычный 2 4 4 4" xfId="10194"/>
    <cellStyle name="Обычный 2 4 4 4 2" xfId="10195"/>
    <cellStyle name="Обычный 2 4 4 4 2 2" xfId="10196"/>
    <cellStyle name="Обычный 2 4 4 4 3" xfId="10197"/>
    <cellStyle name="Обычный 2 4 4 4 4" xfId="10198"/>
    <cellStyle name="Обычный 2 4 4 4 5" xfId="10199"/>
    <cellStyle name="Обычный 2 4 4 5" xfId="10200"/>
    <cellStyle name="Обычный 2 4 4 5 2" xfId="10201"/>
    <cellStyle name="Обычный 2 4 4 5 2 2" xfId="10202"/>
    <cellStyle name="Обычный 2 4 4 5 3" xfId="10203"/>
    <cellStyle name="Обычный 2 4 4 5 4" xfId="10204"/>
    <cellStyle name="Обычный 2 4 4 5 5" xfId="10205"/>
    <cellStyle name="Обычный 2 4 4 6" xfId="10206"/>
    <cellStyle name="Обычный 2 4 4 6 2" xfId="10207"/>
    <cellStyle name="Обычный 2 4 4 6 2 2" xfId="10208"/>
    <cellStyle name="Обычный 2 4 4 6 3" xfId="10209"/>
    <cellStyle name="Обычный 2 4 4 7" xfId="10210"/>
    <cellStyle name="Обычный 2 4 4 7 2" xfId="10211"/>
    <cellStyle name="Обычный 2 4 4 8" xfId="10212"/>
    <cellStyle name="Обычный 2 4 4 9" xfId="10213"/>
    <cellStyle name="Обычный 2 4 5" xfId="10214"/>
    <cellStyle name="Обычный 2 4 5 2" xfId="10215"/>
    <cellStyle name="Обычный 2 4 5 2 2" xfId="10216"/>
    <cellStyle name="Обычный 2 4 5 2 2 2" xfId="10217"/>
    <cellStyle name="Обычный 2 4 5 2 2 2 2" xfId="10218"/>
    <cellStyle name="Обычный 2 4 5 2 2 3" xfId="10219"/>
    <cellStyle name="Обычный 2 4 5 2 2 4" xfId="10220"/>
    <cellStyle name="Обычный 2 4 5 2 2 5" xfId="10221"/>
    <cellStyle name="Обычный 2 4 5 2 3" xfId="10222"/>
    <cellStyle name="Обычный 2 4 5 2 3 2" xfId="10223"/>
    <cellStyle name="Обычный 2 4 5 2 3 3" xfId="10224"/>
    <cellStyle name="Обычный 2 4 5 2 3 4" xfId="10225"/>
    <cellStyle name="Обычный 2 4 5 2 4" xfId="10226"/>
    <cellStyle name="Обычный 2 4 5 2 5" xfId="10227"/>
    <cellStyle name="Обычный 2 4 5 2 6" xfId="10228"/>
    <cellStyle name="Обычный 2 4 5 2 7" xfId="10229"/>
    <cellStyle name="Обычный 2 4 5 3" xfId="10230"/>
    <cellStyle name="Обычный 2 4 5 3 2" xfId="10231"/>
    <cellStyle name="Обычный 2 4 5 3 2 2" xfId="10232"/>
    <cellStyle name="Обычный 2 4 5 3 3" xfId="10233"/>
    <cellStyle name="Обычный 2 4 5 3 4" xfId="10234"/>
    <cellStyle name="Обычный 2 4 5 3 5" xfId="10235"/>
    <cellStyle name="Обычный 2 4 5 4" xfId="10236"/>
    <cellStyle name="Обычный 2 4 5 4 2" xfId="10237"/>
    <cellStyle name="Обычный 2 4 5 4 2 2" xfId="10238"/>
    <cellStyle name="Обычный 2 4 5 4 3" xfId="10239"/>
    <cellStyle name="Обычный 2 4 5 4 4" xfId="10240"/>
    <cellStyle name="Обычный 2 4 5 4 5" xfId="10241"/>
    <cellStyle name="Обычный 2 4 5 5" xfId="10242"/>
    <cellStyle name="Обычный 2 4 5 5 2" xfId="10243"/>
    <cellStyle name="Обычный 2 4 5 5 3" xfId="10244"/>
    <cellStyle name="Обычный 2 4 5 5 4" xfId="10245"/>
    <cellStyle name="Обычный 2 4 5 6" xfId="10246"/>
    <cellStyle name="Обычный 2 4 5 7" xfId="10247"/>
    <cellStyle name="Обычный 2 4 5 8" xfId="10248"/>
    <cellStyle name="Обычный 2 4 5 9" xfId="10249"/>
    <cellStyle name="Обычный 2 4 6" xfId="10250"/>
    <cellStyle name="Обычный 2 4 7" xfId="10251"/>
    <cellStyle name="Обычный 2 4 7 2" xfId="10252"/>
    <cellStyle name="Обычный 2 4 7 2 2" xfId="10253"/>
    <cellStyle name="Обычный 2 4 7 3" xfId="10254"/>
    <cellStyle name="Обычный 2 4 8" xfId="10255"/>
    <cellStyle name="Обычный 2 4 8 2" xfId="10256"/>
    <cellStyle name="Обычный 2 4 9" xfId="10257"/>
    <cellStyle name="Обычный 2 4_46EE.2011(v1.0)" xfId="10258"/>
    <cellStyle name="Обычный 2 40" xfId="10259"/>
    <cellStyle name="Обычный 2 41" xfId="10260"/>
    <cellStyle name="Обычный 2 42" xfId="10261"/>
    <cellStyle name="Обычный 2 43" xfId="10262"/>
    <cellStyle name="Обычный 2 44" xfId="10263"/>
    <cellStyle name="Обычный 2 45" xfId="10264"/>
    <cellStyle name="Обычный 2 46" xfId="59091"/>
    <cellStyle name="Обычный 2 47" xfId="59336"/>
    <cellStyle name="Обычный 2 5" xfId="10265"/>
    <cellStyle name="Обычный 2 5 2" xfId="10266"/>
    <cellStyle name="Обычный 2 5 2 2" xfId="10267"/>
    <cellStyle name="Обычный 2 5 3" xfId="10268"/>
    <cellStyle name="Обычный 2 5 4" xfId="59286"/>
    <cellStyle name="Обычный 2 5_46EE.2011(v1.0)" xfId="10269"/>
    <cellStyle name="Обычный 2 6" xfId="10270"/>
    <cellStyle name="Обычный 2 6 2" xfId="10271"/>
    <cellStyle name="Обычный 2 6 3" xfId="10272"/>
    <cellStyle name="Обычный 2 6_46EE.2011(v1.0)" xfId="10273"/>
    <cellStyle name="Обычный 2 7" xfId="10274"/>
    <cellStyle name="Обычный 2 7 2" xfId="10275"/>
    <cellStyle name="Обычный 2 7 2 10" xfId="10276"/>
    <cellStyle name="Обычный 2 7 2 10 2" xfId="10277"/>
    <cellStyle name="Обычный 2 7 2 10 2 2" xfId="10278"/>
    <cellStyle name="Обычный 2 7 2 10 2 2 2" xfId="10279"/>
    <cellStyle name="Обычный 2 7 2 10 2 2 2 2" xfId="10280"/>
    <cellStyle name="Обычный 2 7 2 10 2 2 3" xfId="10281"/>
    <cellStyle name="Обычный 2 7 2 10 2 2 4" xfId="10282"/>
    <cellStyle name="Обычный 2 7 2 10 2 2 5" xfId="10283"/>
    <cellStyle name="Обычный 2 7 2 10 2 3" xfId="10284"/>
    <cellStyle name="Обычный 2 7 2 10 2 3 2" xfId="10285"/>
    <cellStyle name="Обычный 2 7 2 10 2 3 3" xfId="10286"/>
    <cellStyle name="Обычный 2 7 2 10 2 3 4" xfId="10287"/>
    <cellStyle name="Обычный 2 7 2 10 2 4" xfId="10288"/>
    <cellStyle name="Обычный 2 7 2 10 2 5" xfId="10289"/>
    <cellStyle name="Обычный 2 7 2 10 2 6" xfId="10290"/>
    <cellStyle name="Обычный 2 7 2 10 2 7" xfId="10291"/>
    <cellStyle name="Обычный 2 7 2 10 3" xfId="10292"/>
    <cellStyle name="Обычный 2 7 2 10 3 2" xfId="10293"/>
    <cellStyle name="Обычный 2 7 2 10 3 2 2" xfId="10294"/>
    <cellStyle name="Обычный 2 7 2 10 3 3" xfId="10295"/>
    <cellStyle name="Обычный 2 7 2 10 3 4" xfId="10296"/>
    <cellStyle name="Обычный 2 7 2 10 3 5" xfId="10297"/>
    <cellStyle name="Обычный 2 7 2 10 4" xfId="10298"/>
    <cellStyle name="Обычный 2 7 2 10 4 2" xfId="10299"/>
    <cellStyle name="Обычный 2 7 2 10 4 3" xfId="10300"/>
    <cellStyle name="Обычный 2 7 2 10 4 4" xfId="10301"/>
    <cellStyle name="Обычный 2 7 2 10 5" xfId="10302"/>
    <cellStyle name="Обычный 2 7 2 10 6" xfId="10303"/>
    <cellStyle name="Обычный 2 7 2 10 7" xfId="10304"/>
    <cellStyle name="Обычный 2 7 2 10 8" xfId="10305"/>
    <cellStyle name="Обычный 2 7 2 11" xfId="10306"/>
    <cellStyle name="Обычный 2 7 2 11 2" xfId="10307"/>
    <cellStyle name="Обычный 2 7 2 11 2 2" xfId="10308"/>
    <cellStyle name="Обычный 2 7 2 11 2 2 2" xfId="10309"/>
    <cellStyle name="Обычный 2 7 2 11 2 3" xfId="10310"/>
    <cellStyle name="Обычный 2 7 2 11 2 4" xfId="10311"/>
    <cellStyle name="Обычный 2 7 2 11 2 5" xfId="10312"/>
    <cellStyle name="Обычный 2 7 2 11 3" xfId="10313"/>
    <cellStyle name="Обычный 2 7 2 11 3 2" xfId="10314"/>
    <cellStyle name="Обычный 2 7 2 11 3 3" xfId="10315"/>
    <cellStyle name="Обычный 2 7 2 11 3 4" xfId="10316"/>
    <cellStyle name="Обычный 2 7 2 11 4" xfId="10317"/>
    <cellStyle name="Обычный 2 7 2 11 5" xfId="10318"/>
    <cellStyle name="Обычный 2 7 2 11 6" xfId="10319"/>
    <cellStyle name="Обычный 2 7 2 11 7" xfId="10320"/>
    <cellStyle name="Обычный 2 7 2 12" xfId="10321"/>
    <cellStyle name="Обычный 2 7 2 12 2" xfId="10322"/>
    <cellStyle name="Обычный 2 7 2 12 2 2" xfId="10323"/>
    <cellStyle name="Обычный 2 7 2 12 2 2 2" xfId="10324"/>
    <cellStyle name="Обычный 2 7 2 12 2 3" xfId="10325"/>
    <cellStyle name="Обычный 2 7 2 12 2 4" xfId="10326"/>
    <cellStyle name="Обычный 2 7 2 12 2 5" xfId="10327"/>
    <cellStyle name="Обычный 2 7 2 12 3" xfId="10328"/>
    <cellStyle name="Обычный 2 7 2 12 3 2" xfId="10329"/>
    <cellStyle name="Обычный 2 7 2 12 3 3" xfId="10330"/>
    <cellStyle name="Обычный 2 7 2 12 3 4" xfId="10331"/>
    <cellStyle name="Обычный 2 7 2 12 4" xfId="10332"/>
    <cellStyle name="Обычный 2 7 2 12 5" xfId="10333"/>
    <cellStyle name="Обычный 2 7 2 12 6" xfId="10334"/>
    <cellStyle name="Обычный 2 7 2 12 7" xfId="10335"/>
    <cellStyle name="Обычный 2 7 2 13" xfId="10336"/>
    <cellStyle name="Обычный 2 7 2 13 2" xfId="10337"/>
    <cellStyle name="Обычный 2 7 2 13 2 2" xfId="10338"/>
    <cellStyle name="Обычный 2 7 2 13 3" xfId="10339"/>
    <cellStyle name="Обычный 2 7 2 13 4" xfId="10340"/>
    <cellStyle name="Обычный 2 7 2 13 5" xfId="10341"/>
    <cellStyle name="Обычный 2 7 2 14" xfId="10342"/>
    <cellStyle name="Обычный 2 7 2 14 2" xfId="10343"/>
    <cellStyle name="Обычный 2 7 2 14 2 2" xfId="10344"/>
    <cellStyle name="Обычный 2 7 2 14 3" xfId="10345"/>
    <cellStyle name="Обычный 2 7 2 14 4" xfId="10346"/>
    <cellStyle name="Обычный 2 7 2 14 5" xfId="10347"/>
    <cellStyle name="Обычный 2 7 2 15" xfId="10348"/>
    <cellStyle name="Обычный 2 7 2 15 2" xfId="10349"/>
    <cellStyle name="Обычный 2 7 2 15 2 2" xfId="10350"/>
    <cellStyle name="Обычный 2 7 2 15 3" xfId="10351"/>
    <cellStyle name="Обычный 2 7 2 16" xfId="10352"/>
    <cellStyle name="Обычный 2 7 2 16 2" xfId="10353"/>
    <cellStyle name="Обычный 2 7 2 17" xfId="10354"/>
    <cellStyle name="Обычный 2 7 2 18" xfId="10355"/>
    <cellStyle name="Обычный 2 7 2 2" xfId="10356"/>
    <cellStyle name="Обычный 2 7 2 2 10" xfId="10357"/>
    <cellStyle name="Обычный 2 7 2 2 10 2" xfId="10358"/>
    <cellStyle name="Обычный 2 7 2 2 10 2 2" xfId="10359"/>
    <cellStyle name="Обычный 2 7 2 2 10 2 2 2" xfId="10360"/>
    <cellStyle name="Обычный 2 7 2 2 10 2 3" xfId="10361"/>
    <cellStyle name="Обычный 2 7 2 2 10 2 4" xfId="10362"/>
    <cellStyle name="Обычный 2 7 2 2 10 2 5" xfId="10363"/>
    <cellStyle name="Обычный 2 7 2 2 10 3" xfId="10364"/>
    <cellStyle name="Обычный 2 7 2 2 10 3 2" xfId="10365"/>
    <cellStyle name="Обычный 2 7 2 2 10 3 3" xfId="10366"/>
    <cellStyle name="Обычный 2 7 2 2 10 3 4" xfId="10367"/>
    <cellStyle name="Обычный 2 7 2 2 10 4" xfId="10368"/>
    <cellStyle name="Обычный 2 7 2 2 10 5" xfId="10369"/>
    <cellStyle name="Обычный 2 7 2 2 10 6" xfId="10370"/>
    <cellStyle name="Обычный 2 7 2 2 10 7" xfId="10371"/>
    <cellStyle name="Обычный 2 7 2 2 11" xfId="10372"/>
    <cellStyle name="Обычный 2 7 2 2 11 2" xfId="10373"/>
    <cellStyle name="Обычный 2 7 2 2 11 2 2" xfId="10374"/>
    <cellStyle name="Обычный 2 7 2 2 11 3" xfId="10375"/>
    <cellStyle name="Обычный 2 7 2 2 11 4" xfId="10376"/>
    <cellStyle name="Обычный 2 7 2 2 11 5" xfId="10377"/>
    <cellStyle name="Обычный 2 7 2 2 12" xfId="10378"/>
    <cellStyle name="Обычный 2 7 2 2 12 2" xfId="10379"/>
    <cellStyle name="Обычный 2 7 2 2 12 2 2" xfId="10380"/>
    <cellStyle name="Обычный 2 7 2 2 12 3" xfId="10381"/>
    <cellStyle name="Обычный 2 7 2 2 12 4" xfId="10382"/>
    <cellStyle name="Обычный 2 7 2 2 12 5" xfId="10383"/>
    <cellStyle name="Обычный 2 7 2 2 13" xfId="10384"/>
    <cellStyle name="Обычный 2 7 2 2 13 2" xfId="10385"/>
    <cellStyle name="Обычный 2 7 2 2 13 2 2" xfId="10386"/>
    <cellStyle name="Обычный 2 7 2 2 13 3" xfId="10387"/>
    <cellStyle name="Обычный 2 7 2 2 14" xfId="10388"/>
    <cellStyle name="Обычный 2 7 2 2 14 2" xfId="10389"/>
    <cellStyle name="Обычный 2 7 2 2 15" xfId="10390"/>
    <cellStyle name="Обычный 2 7 2 2 16" xfId="10391"/>
    <cellStyle name="Обычный 2 7 2 2 2" xfId="10392"/>
    <cellStyle name="Обычный 2 7 2 2 2 10" xfId="10393"/>
    <cellStyle name="Обычный 2 7 2 2 2 10 2" xfId="10394"/>
    <cellStyle name="Обычный 2 7 2 2 2 10 2 2" xfId="10395"/>
    <cellStyle name="Обычный 2 7 2 2 2 10 3" xfId="10396"/>
    <cellStyle name="Обычный 2 7 2 2 2 10 4" xfId="10397"/>
    <cellStyle name="Обычный 2 7 2 2 2 10 5" xfId="10398"/>
    <cellStyle name="Обычный 2 7 2 2 2 11" xfId="10399"/>
    <cellStyle name="Обычный 2 7 2 2 2 11 2" xfId="10400"/>
    <cellStyle name="Обычный 2 7 2 2 2 11 3" xfId="10401"/>
    <cellStyle name="Обычный 2 7 2 2 2 11 4" xfId="10402"/>
    <cellStyle name="Обычный 2 7 2 2 2 12" xfId="10403"/>
    <cellStyle name="Обычный 2 7 2 2 2 13" xfId="10404"/>
    <cellStyle name="Обычный 2 7 2 2 2 14" xfId="10405"/>
    <cellStyle name="Обычный 2 7 2 2 2 15" xfId="10406"/>
    <cellStyle name="Обычный 2 7 2 2 2 2" xfId="10407"/>
    <cellStyle name="Обычный 2 7 2 2 2 2 2" xfId="10408"/>
    <cellStyle name="Обычный 2 7 2 2 2 2 2 2" xfId="10409"/>
    <cellStyle name="Обычный 2 7 2 2 2 2 2 2 2" xfId="10410"/>
    <cellStyle name="Обычный 2 7 2 2 2 2 2 2 2 2" xfId="10411"/>
    <cellStyle name="Обычный 2 7 2 2 2 2 2 2 3" xfId="10412"/>
    <cellStyle name="Обычный 2 7 2 2 2 2 2 2 4" xfId="10413"/>
    <cellStyle name="Обычный 2 7 2 2 2 2 2 2 5" xfId="10414"/>
    <cellStyle name="Обычный 2 7 2 2 2 2 2 3" xfId="10415"/>
    <cellStyle name="Обычный 2 7 2 2 2 2 2 3 2" xfId="10416"/>
    <cellStyle name="Обычный 2 7 2 2 2 2 2 3 3" xfId="10417"/>
    <cellStyle name="Обычный 2 7 2 2 2 2 2 3 4" xfId="10418"/>
    <cellStyle name="Обычный 2 7 2 2 2 2 2 4" xfId="10419"/>
    <cellStyle name="Обычный 2 7 2 2 2 2 2 5" xfId="10420"/>
    <cellStyle name="Обычный 2 7 2 2 2 2 2 6" xfId="10421"/>
    <cellStyle name="Обычный 2 7 2 2 2 2 2 7" xfId="10422"/>
    <cellStyle name="Обычный 2 7 2 2 2 2 3" xfId="10423"/>
    <cellStyle name="Обычный 2 7 2 2 2 2 3 2" xfId="10424"/>
    <cellStyle name="Обычный 2 7 2 2 2 2 3 2 2" xfId="10425"/>
    <cellStyle name="Обычный 2 7 2 2 2 2 3 3" xfId="10426"/>
    <cellStyle name="Обычный 2 7 2 2 2 2 3 4" xfId="10427"/>
    <cellStyle name="Обычный 2 7 2 2 2 2 3 5" xfId="10428"/>
    <cellStyle name="Обычный 2 7 2 2 2 2 4" xfId="10429"/>
    <cellStyle name="Обычный 2 7 2 2 2 2 4 2" xfId="10430"/>
    <cellStyle name="Обычный 2 7 2 2 2 2 4 2 2" xfId="10431"/>
    <cellStyle name="Обычный 2 7 2 2 2 2 4 3" xfId="10432"/>
    <cellStyle name="Обычный 2 7 2 2 2 2 4 4" xfId="10433"/>
    <cellStyle name="Обычный 2 7 2 2 2 2 4 5" xfId="10434"/>
    <cellStyle name="Обычный 2 7 2 2 2 2 5" xfId="10435"/>
    <cellStyle name="Обычный 2 7 2 2 2 2 5 2" xfId="10436"/>
    <cellStyle name="Обычный 2 7 2 2 2 2 5 3" xfId="10437"/>
    <cellStyle name="Обычный 2 7 2 2 2 2 5 4" xfId="10438"/>
    <cellStyle name="Обычный 2 7 2 2 2 2 6" xfId="10439"/>
    <cellStyle name="Обычный 2 7 2 2 2 2 7" xfId="10440"/>
    <cellStyle name="Обычный 2 7 2 2 2 2 8" xfId="10441"/>
    <cellStyle name="Обычный 2 7 2 2 2 2 9" xfId="10442"/>
    <cellStyle name="Обычный 2 7 2 2 2 3" xfId="10443"/>
    <cellStyle name="Обычный 2 7 2 2 2 3 2" xfId="10444"/>
    <cellStyle name="Обычный 2 7 2 2 2 3 2 2" xfId="10445"/>
    <cellStyle name="Обычный 2 7 2 2 2 3 2 2 2" xfId="10446"/>
    <cellStyle name="Обычный 2 7 2 2 2 3 2 2 2 2" xfId="10447"/>
    <cellStyle name="Обычный 2 7 2 2 2 3 2 2 3" xfId="10448"/>
    <cellStyle name="Обычный 2 7 2 2 2 3 2 2 4" xfId="10449"/>
    <cellStyle name="Обычный 2 7 2 2 2 3 2 2 5" xfId="10450"/>
    <cellStyle name="Обычный 2 7 2 2 2 3 2 3" xfId="10451"/>
    <cellStyle name="Обычный 2 7 2 2 2 3 2 3 2" xfId="10452"/>
    <cellStyle name="Обычный 2 7 2 2 2 3 2 3 3" xfId="10453"/>
    <cellStyle name="Обычный 2 7 2 2 2 3 2 3 4" xfId="10454"/>
    <cellStyle name="Обычный 2 7 2 2 2 3 2 4" xfId="10455"/>
    <cellStyle name="Обычный 2 7 2 2 2 3 2 5" xfId="10456"/>
    <cellStyle name="Обычный 2 7 2 2 2 3 2 6" xfId="10457"/>
    <cellStyle name="Обычный 2 7 2 2 2 3 2 7" xfId="10458"/>
    <cellStyle name="Обычный 2 7 2 2 2 3 3" xfId="10459"/>
    <cellStyle name="Обычный 2 7 2 2 2 3 3 2" xfId="10460"/>
    <cellStyle name="Обычный 2 7 2 2 2 3 3 2 2" xfId="10461"/>
    <cellStyle name="Обычный 2 7 2 2 2 3 3 3" xfId="10462"/>
    <cellStyle name="Обычный 2 7 2 2 2 3 3 4" xfId="10463"/>
    <cellStyle name="Обычный 2 7 2 2 2 3 3 5" xfId="10464"/>
    <cellStyle name="Обычный 2 7 2 2 2 3 4" xfId="10465"/>
    <cellStyle name="Обычный 2 7 2 2 2 3 4 2" xfId="10466"/>
    <cellStyle name="Обычный 2 7 2 2 2 3 4 2 2" xfId="10467"/>
    <cellStyle name="Обычный 2 7 2 2 2 3 4 3" xfId="10468"/>
    <cellStyle name="Обычный 2 7 2 2 2 3 4 4" xfId="10469"/>
    <cellStyle name="Обычный 2 7 2 2 2 3 4 5" xfId="10470"/>
    <cellStyle name="Обычный 2 7 2 2 2 3 5" xfId="10471"/>
    <cellStyle name="Обычный 2 7 2 2 2 3 5 2" xfId="10472"/>
    <cellStyle name="Обычный 2 7 2 2 2 3 5 3" xfId="10473"/>
    <cellStyle name="Обычный 2 7 2 2 2 3 5 4" xfId="10474"/>
    <cellStyle name="Обычный 2 7 2 2 2 3 6" xfId="10475"/>
    <cellStyle name="Обычный 2 7 2 2 2 3 7" xfId="10476"/>
    <cellStyle name="Обычный 2 7 2 2 2 3 8" xfId="10477"/>
    <cellStyle name="Обычный 2 7 2 2 2 3 9" xfId="10478"/>
    <cellStyle name="Обычный 2 7 2 2 2 4" xfId="10479"/>
    <cellStyle name="Обычный 2 7 2 2 2 4 2" xfId="10480"/>
    <cellStyle name="Обычный 2 7 2 2 2 4 2 2" xfId="10481"/>
    <cellStyle name="Обычный 2 7 2 2 2 4 2 2 2" xfId="10482"/>
    <cellStyle name="Обычный 2 7 2 2 2 4 2 2 2 2" xfId="10483"/>
    <cellStyle name="Обычный 2 7 2 2 2 4 2 2 3" xfId="10484"/>
    <cellStyle name="Обычный 2 7 2 2 2 4 2 2 4" xfId="10485"/>
    <cellStyle name="Обычный 2 7 2 2 2 4 2 2 5" xfId="10486"/>
    <cellStyle name="Обычный 2 7 2 2 2 4 2 3" xfId="10487"/>
    <cellStyle name="Обычный 2 7 2 2 2 4 2 3 2" xfId="10488"/>
    <cellStyle name="Обычный 2 7 2 2 2 4 2 3 3" xfId="10489"/>
    <cellStyle name="Обычный 2 7 2 2 2 4 2 3 4" xfId="10490"/>
    <cellStyle name="Обычный 2 7 2 2 2 4 2 4" xfId="10491"/>
    <cellStyle name="Обычный 2 7 2 2 2 4 2 5" xfId="10492"/>
    <cellStyle name="Обычный 2 7 2 2 2 4 2 6" xfId="10493"/>
    <cellStyle name="Обычный 2 7 2 2 2 4 2 7" xfId="10494"/>
    <cellStyle name="Обычный 2 7 2 2 2 4 3" xfId="10495"/>
    <cellStyle name="Обычный 2 7 2 2 2 4 3 2" xfId="10496"/>
    <cellStyle name="Обычный 2 7 2 2 2 4 3 2 2" xfId="10497"/>
    <cellStyle name="Обычный 2 7 2 2 2 4 3 3" xfId="10498"/>
    <cellStyle name="Обычный 2 7 2 2 2 4 3 4" xfId="10499"/>
    <cellStyle name="Обычный 2 7 2 2 2 4 3 5" xfId="10500"/>
    <cellStyle name="Обычный 2 7 2 2 2 4 4" xfId="10501"/>
    <cellStyle name="Обычный 2 7 2 2 2 4 4 2" xfId="10502"/>
    <cellStyle name="Обычный 2 7 2 2 2 4 4 3" xfId="10503"/>
    <cellStyle name="Обычный 2 7 2 2 2 4 4 4" xfId="10504"/>
    <cellStyle name="Обычный 2 7 2 2 2 4 5" xfId="10505"/>
    <cellStyle name="Обычный 2 7 2 2 2 4 6" xfId="10506"/>
    <cellStyle name="Обычный 2 7 2 2 2 4 7" xfId="10507"/>
    <cellStyle name="Обычный 2 7 2 2 2 4 8" xfId="10508"/>
    <cellStyle name="Обычный 2 7 2 2 2 5" xfId="10509"/>
    <cellStyle name="Обычный 2 7 2 2 2 5 2" xfId="10510"/>
    <cellStyle name="Обычный 2 7 2 2 2 5 2 2" xfId="10511"/>
    <cellStyle name="Обычный 2 7 2 2 2 5 2 2 2" xfId="10512"/>
    <cellStyle name="Обычный 2 7 2 2 2 5 2 2 2 2" xfId="10513"/>
    <cellStyle name="Обычный 2 7 2 2 2 5 2 2 3" xfId="10514"/>
    <cellStyle name="Обычный 2 7 2 2 2 5 2 2 4" xfId="10515"/>
    <cellStyle name="Обычный 2 7 2 2 2 5 2 2 5" xfId="10516"/>
    <cellStyle name="Обычный 2 7 2 2 2 5 2 3" xfId="10517"/>
    <cellStyle name="Обычный 2 7 2 2 2 5 2 3 2" xfId="10518"/>
    <cellStyle name="Обычный 2 7 2 2 2 5 2 3 3" xfId="10519"/>
    <cellStyle name="Обычный 2 7 2 2 2 5 2 3 4" xfId="10520"/>
    <cellStyle name="Обычный 2 7 2 2 2 5 2 4" xfId="10521"/>
    <cellStyle name="Обычный 2 7 2 2 2 5 2 5" xfId="10522"/>
    <cellStyle name="Обычный 2 7 2 2 2 5 2 6" xfId="10523"/>
    <cellStyle name="Обычный 2 7 2 2 2 5 2 7" xfId="10524"/>
    <cellStyle name="Обычный 2 7 2 2 2 5 3" xfId="10525"/>
    <cellStyle name="Обычный 2 7 2 2 2 5 3 2" xfId="10526"/>
    <cellStyle name="Обычный 2 7 2 2 2 5 3 2 2" xfId="10527"/>
    <cellStyle name="Обычный 2 7 2 2 2 5 3 3" xfId="10528"/>
    <cellStyle name="Обычный 2 7 2 2 2 5 3 4" xfId="10529"/>
    <cellStyle name="Обычный 2 7 2 2 2 5 3 5" xfId="10530"/>
    <cellStyle name="Обычный 2 7 2 2 2 5 4" xfId="10531"/>
    <cellStyle name="Обычный 2 7 2 2 2 5 4 2" xfId="10532"/>
    <cellStyle name="Обычный 2 7 2 2 2 5 4 3" xfId="10533"/>
    <cellStyle name="Обычный 2 7 2 2 2 5 4 4" xfId="10534"/>
    <cellStyle name="Обычный 2 7 2 2 2 5 5" xfId="10535"/>
    <cellStyle name="Обычный 2 7 2 2 2 5 6" xfId="10536"/>
    <cellStyle name="Обычный 2 7 2 2 2 5 7" xfId="10537"/>
    <cellStyle name="Обычный 2 7 2 2 2 5 8" xfId="10538"/>
    <cellStyle name="Обычный 2 7 2 2 2 6" xfId="10539"/>
    <cellStyle name="Обычный 2 7 2 2 2 6 2" xfId="10540"/>
    <cellStyle name="Обычный 2 7 2 2 2 6 2 2" xfId="10541"/>
    <cellStyle name="Обычный 2 7 2 2 2 6 2 2 2" xfId="10542"/>
    <cellStyle name="Обычный 2 7 2 2 2 6 2 2 2 2" xfId="10543"/>
    <cellStyle name="Обычный 2 7 2 2 2 6 2 2 3" xfId="10544"/>
    <cellStyle name="Обычный 2 7 2 2 2 6 2 2 4" xfId="10545"/>
    <cellStyle name="Обычный 2 7 2 2 2 6 2 2 5" xfId="10546"/>
    <cellStyle name="Обычный 2 7 2 2 2 6 2 3" xfId="10547"/>
    <cellStyle name="Обычный 2 7 2 2 2 6 2 3 2" xfId="10548"/>
    <cellStyle name="Обычный 2 7 2 2 2 6 2 3 3" xfId="10549"/>
    <cellStyle name="Обычный 2 7 2 2 2 6 2 3 4" xfId="10550"/>
    <cellStyle name="Обычный 2 7 2 2 2 6 2 4" xfId="10551"/>
    <cellStyle name="Обычный 2 7 2 2 2 6 2 5" xfId="10552"/>
    <cellStyle name="Обычный 2 7 2 2 2 6 2 6" xfId="10553"/>
    <cellStyle name="Обычный 2 7 2 2 2 6 2 7" xfId="10554"/>
    <cellStyle name="Обычный 2 7 2 2 2 6 3" xfId="10555"/>
    <cellStyle name="Обычный 2 7 2 2 2 6 3 2" xfId="10556"/>
    <cellStyle name="Обычный 2 7 2 2 2 6 3 2 2" xfId="10557"/>
    <cellStyle name="Обычный 2 7 2 2 2 6 3 3" xfId="10558"/>
    <cellStyle name="Обычный 2 7 2 2 2 6 3 4" xfId="10559"/>
    <cellStyle name="Обычный 2 7 2 2 2 6 3 5" xfId="10560"/>
    <cellStyle name="Обычный 2 7 2 2 2 6 4" xfId="10561"/>
    <cellStyle name="Обычный 2 7 2 2 2 6 4 2" xfId="10562"/>
    <cellStyle name="Обычный 2 7 2 2 2 6 4 3" xfId="10563"/>
    <cellStyle name="Обычный 2 7 2 2 2 6 4 4" xfId="10564"/>
    <cellStyle name="Обычный 2 7 2 2 2 6 5" xfId="10565"/>
    <cellStyle name="Обычный 2 7 2 2 2 6 6" xfId="10566"/>
    <cellStyle name="Обычный 2 7 2 2 2 6 7" xfId="10567"/>
    <cellStyle name="Обычный 2 7 2 2 2 6 8" xfId="10568"/>
    <cellStyle name="Обычный 2 7 2 2 2 7" xfId="10569"/>
    <cellStyle name="Обычный 2 7 2 2 2 7 2" xfId="10570"/>
    <cellStyle name="Обычный 2 7 2 2 2 7 2 2" xfId="10571"/>
    <cellStyle name="Обычный 2 7 2 2 2 7 2 2 2" xfId="10572"/>
    <cellStyle name="Обычный 2 7 2 2 2 7 2 2 2 2" xfId="10573"/>
    <cellStyle name="Обычный 2 7 2 2 2 7 2 2 3" xfId="10574"/>
    <cellStyle name="Обычный 2 7 2 2 2 7 2 2 4" xfId="10575"/>
    <cellStyle name="Обычный 2 7 2 2 2 7 2 2 5" xfId="10576"/>
    <cellStyle name="Обычный 2 7 2 2 2 7 2 3" xfId="10577"/>
    <cellStyle name="Обычный 2 7 2 2 2 7 2 3 2" xfId="10578"/>
    <cellStyle name="Обычный 2 7 2 2 2 7 2 3 3" xfId="10579"/>
    <cellStyle name="Обычный 2 7 2 2 2 7 2 3 4" xfId="10580"/>
    <cellStyle name="Обычный 2 7 2 2 2 7 2 4" xfId="10581"/>
    <cellStyle name="Обычный 2 7 2 2 2 7 2 5" xfId="10582"/>
    <cellStyle name="Обычный 2 7 2 2 2 7 2 6" xfId="10583"/>
    <cellStyle name="Обычный 2 7 2 2 2 7 2 7" xfId="10584"/>
    <cellStyle name="Обычный 2 7 2 2 2 7 3" xfId="10585"/>
    <cellStyle name="Обычный 2 7 2 2 2 7 3 2" xfId="10586"/>
    <cellStyle name="Обычный 2 7 2 2 2 7 3 2 2" xfId="10587"/>
    <cellStyle name="Обычный 2 7 2 2 2 7 3 3" xfId="10588"/>
    <cellStyle name="Обычный 2 7 2 2 2 7 3 4" xfId="10589"/>
    <cellStyle name="Обычный 2 7 2 2 2 7 3 5" xfId="10590"/>
    <cellStyle name="Обычный 2 7 2 2 2 7 4" xfId="10591"/>
    <cellStyle name="Обычный 2 7 2 2 2 7 4 2" xfId="10592"/>
    <cellStyle name="Обычный 2 7 2 2 2 7 4 3" xfId="10593"/>
    <cellStyle name="Обычный 2 7 2 2 2 7 4 4" xfId="10594"/>
    <cellStyle name="Обычный 2 7 2 2 2 7 5" xfId="10595"/>
    <cellStyle name="Обычный 2 7 2 2 2 7 6" xfId="10596"/>
    <cellStyle name="Обычный 2 7 2 2 2 7 7" xfId="10597"/>
    <cellStyle name="Обычный 2 7 2 2 2 7 8" xfId="10598"/>
    <cellStyle name="Обычный 2 7 2 2 2 8" xfId="10599"/>
    <cellStyle name="Обычный 2 7 2 2 2 8 2" xfId="10600"/>
    <cellStyle name="Обычный 2 7 2 2 2 8 2 2" xfId="10601"/>
    <cellStyle name="Обычный 2 7 2 2 2 8 2 2 2" xfId="10602"/>
    <cellStyle name="Обычный 2 7 2 2 2 8 2 3" xfId="10603"/>
    <cellStyle name="Обычный 2 7 2 2 2 8 2 4" xfId="10604"/>
    <cellStyle name="Обычный 2 7 2 2 2 8 2 5" xfId="10605"/>
    <cellStyle name="Обычный 2 7 2 2 2 8 3" xfId="10606"/>
    <cellStyle name="Обычный 2 7 2 2 2 8 3 2" xfId="10607"/>
    <cellStyle name="Обычный 2 7 2 2 2 8 3 3" xfId="10608"/>
    <cellStyle name="Обычный 2 7 2 2 2 8 3 4" xfId="10609"/>
    <cellStyle name="Обычный 2 7 2 2 2 8 4" xfId="10610"/>
    <cellStyle name="Обычный 2 7 2 2 2 8 5" xfId="10611"/>
    <cellStyle name="Обычный 2 7 2 2 2 8 6" xfId="10612"/>
    <cellStyle name="Обычный 2 7 2 2 2 8 7" xfId="10613"/>
    <cellStyle name="Обычный 2 7 2 2 2 9" xfId="10614"/>
    <cellStyle name="Обычный 2 7 2 2 2 9 2" xfId="10615"/>
    <cellStyle name="Обычный 2 7 2 2 2 9 2 2" xfId="10616"/>
    <cellStyle name="Обычный 2 7 2 2 2 9 2 2 2" xfId="10617"/>
    <cellStyle name="Обычный 2 7 2 2 2 9 2 3" xfId="10618"/>
    <cellStyle name="Обычный 2 7 2 2 2 9 2 4" xfId="10619"/>
    <cellStyle name="Обычный 2 7 2 2 2 9 2 5" xfId="10620"/>
    <cellStyle name="Обычный 2 7 2 2 2 9 3" xfId="10621"/>
    <cellStyle name="Обычный 2 7 2 2 2 9 3 2" xfId="10622"/>
    <cellStyle name="Обычный 2 7 2 2 2 9 3 3" xfId="10623"/>
    <cellStyle name="Обычный 2 7 2 2 2 9 3 4" xfId="10624"/>
    <cellStyle name="Обычный 2 7 2 2 2 9 4" xfId="10625"/>
    <cellStyle name="Обычный 2 7 2 2 2 9 5" xfId="10626"/>
    <cellStyle name="Обычный 2 7 2 2 2 9 6" xfId="10627"/>
    <cellStyle name="Обычный 2 7 2 2 2 9 7" xfId="10628"/>
    <cellStyle name="Обычный 2 7 2 2 3" xfId="10629"/>
    <cellStyle name="Обычный 2 7 2 2 3 2" xfId="10630"/>
    <cellStyle name="Обычный 2 7 2 2 3 2 2" xfId="10631"/>
    <cellStyle name="Обычный 2 7 2 2 3 2 2 2" xfId="10632"/>
    <cellStyle name="Обычный 2 7 2 2 3 2 2 2 2" xfId="10633"/>
    <cellStyle name="Обычный 2 7 2 2 3 2 2 3" xfId="10634"/>
    <cellStyle name="Обычный 2 7 2 2 3 2 2 4" xfId="10635"/>
    <cellStyle name="Обычный 2 7 2 2 3 2 2 5" xfId="10636"/>
    <cellStyle name="Обычный 2 7 2 2 3 2 3" xfId="10637"/>
    <cellStyle name="Обычный 2 7 2 2 3 2 3 2" xfId="10638"/>
    <cellStyle name="Обычный 2 7 2 2 3 2 3 3" xfId="10639"/>
    <cellStyle name="Обычный 2 7 2 2 3 2 3 4" xfId="10640"/>
    <cellStyle name="Обычный 2 7 2 2 3 2 4" xfId="10641"/>
    <cellStyle name="Обычный 2 7 2 2 3 2 5" xfId="10642"/>
    <cellStyle name="Обычный 2 7 2 2 3 2 6" xfId="10643"/>
    <cellStyle name="Обычный 2 7 2 2 3 2 7" xfId="10644"/>
    <cellStyle name="Обычный 2 7 2 2 3 3" xfId="10645"/>
    <cellStyle name="Обычный 2 7 2 2 3 3 2" xfId="10646"/>
    <cellStyle name="Обычный 2 7 2 2 3 3 2 2" xfId="10647"/>
    <cellStyle name="Обычный 2 7 2 2 3 3 3" xfId="10648"/>
    <cellStyle name="Обычный 2 7 2 2 3 3 4" xfId="10649"/>
    <cellStyle name="Обычный 2 7 2 2 3 3 5" xfId="10650"/>
    <cellStyle name="Обычный 2 7 2 2 3 4" xfId="10651"/>
    <cellStyle name="Обычный 2 7 2 2 3 4 2" xfId="10652"/>
    <cellStyle name="Обычный 2 7 2 2 3 4 2 2" xfId="10653"/>
    <cellStyle name="Обычный 2 7 2 2 3 4 3" xfId="10654"/>
    <cellStyle name="Обычный 2 7 2 2 3 4 4" xfId="10655"/>
    <cellStyle name="Обычный 2 7 2 2 3 4 5" xfId="10656"/>
    <cellStyle name="Обычный 2 7 2 2 3 5" xfId="10657"/>
    <cellStyle name="Обычный 2 7 2 2 3 5 2" xfId="10658"/>
    <cellStyle name="Обычный 2 7 2 2 3 5 3" xfId="10659"/>
    <cellStyle name="Обычный 2 7 2 2 3 5 4" xfId="10660"/>
    <cellStyle name="Обычный 2 7 2 2 3 6" xfId="10661"/>
    <cellStyle name="Обычный 2 7 2 2 3 7" xfId="10662"/>
    <cellStyle name="Обычный 2 7 2 2 3 8" xfId="10663"/>
    <cellStyle name="Обычный 2 7 2 2 3 9" xfId="10664"/>
    <cellStyle name="Обычный 2 7 2 2 4" xfId="10665"/>
    <cellStyle name="Обычный 2 7 2 2 4 2" xfId="10666"/>
    <cellStyle name="Обычный 2 7 2 2 4 2 2" xfId="10667"/>
    <cellStyle name="Обычный 2 7 2 2 4 2 2 2" xfId="10668"/>
    <cellStyle name="Обычный 2 7 2 2 4 2 2 2 2" xfId="10669"/>
    <cellStyle name="Обычный 2 7 2 2 4 2 2 3" xfId="10670"/>
    <cellStyle name="Обычный 2 7 2 2 4 2 2 4" xfId="10671"/>
    <cellStyle name="Обычный 2 7 2 2 4 2 2 5" xfId="10672"/>
    <cellStyle name="Обычный 2 7 2 2 4 2 3" xfId="10673"/>
    <cellStyle name="Обычный 2 7 2 2 4 2 3 2" xfId="10674"/>
    <cellStyle name="Обычный 2 7 2 2 4 2 3 3" xfId="10675"/>
    <cellStyle name="Обычный 2 7 2 2 4 2 3 4" xfId="10676"/>
    <cellStyle name="Обычный 2 7 2 2 4 2 4" xfId="10677"/>
    <cellStyle name="Обычный 2 7 2 2 4 2 5" xfId="10678"/>
    <cellStyle name="Обычный 2 7 2 2 4 2 6" xfId="10679"/>
    <cellStyle name="Обычный 2 7 2 2 4 2 7" xfId="10680"/>
    <cellStyle name="Обычный 2 7 2 2 4 3" xfId="10681"/>
    <cellStyle name="Обычный 2 7 2 2 4 3 2" xfId="10682"/>
    <cellStyle name="Обычный 2 7 2 2 4 3 2 2" xfId="10683"/>
    <cellStyle name="Обычный 2 7 2 2 4 3 3" xfId="10684"/>
    <cellStyle name="Обычный 2 7 2 2 4 3 4" xfId="10685"/>
    <cellStyle name="Обычный 2 7 2 2 4 3 5" xfId="10686"/>
    <cellStyle name="Обычный 2 7 2 2 4 4" xfId="10687"/>
    <cellStyle name="Обычный 2 7 2 2 4 4 2" xfId="10688"/>
    <cellStyle name="Обычный 2 7 2 2 4 4 2 2" xfId="10689"/>
    <cellStyle name="Обычный 2 7 2 2 4 4 3" xfId="10690"/>
    <cellStyle name="Обычный 2 7 2 2 4 4 4" xfId="10691"/>
    <cellStyle name="Обычный 2 7 2 2 4 4 5" xfId="10692"/>
    <cellStyle name="Обычный 2 7 2 2 4 5" xfId="10693"/>
    <cellStyle name="Обычный 2 7 2 2 4 5 2" xfId="10694"/>
    <cellStyle name="Обычный 2 7 2 2 4 5 3" xfId="10695"/>
    <cellStyle name="Обычный 2 7 2 2 4 5 4" xfId="10696"/>
    <cellStyle name="Обычный 2 7 2 2 4 6" xfId="10697"/>
    <cellStyle name="Обычный 2 7 2 2 4 7" xfId="10698"/>
    <cellStyle name="Обычный 2 7 2 2 4 8" xfId="10699"/>
    <cellStyle name="Обычный 2 7 2 2 4 9" xfId="10700"/>
    <cellStyle name="Обычный 2 7 2 2 5" xfId="10701"/>
    <cellStyle name="Обычный 2 7 2 2 5 2" xfId="10702"/>
    <cellStyle name="Обычный 2 7 2 2 5 2 2" xfId="10703"/>
    <cellStyle name="Обычный 2 7 2 2 5 2 2 2" xfId="10704"/>
    <cellStyle name="Обычный 2 7 2 2 5 2 2 2 2" xfId="10705"/>
    <cellStyle name="Обычный 2 7 2 2 5 2 2 3" xfId="10706"/>
    <cellStyle name="Обычный 2 7 2 2 5 2 2 4" xfId="10707"/>
    <cellStyle name="Обычный 2 7 2 2 5 2 2 5" xfId="10708"/>
    <cellStyle name="Обычный 2 7 2 2 5 2 3" xfId="10709"/>
    <cellStyle name="Обычный 2 7 2 2 5 2 3 2" xfId="10710"/>
    <cellStyle name="Обычный 2 7 2 2 5 2 3 3" xfId="10711"/>
    <cellStyle name="Обычный 2 7 2 2 5 2 3 4" xfId="10712"/>
    <cellStyle name="Обычный 2 7 2 2 5 2 4" xfId="10713"/>
    <cellStyle name="Обычный 2 7 2 2 5 2 5" xfId="10714"/>
    <cellStyle name="Обычный 2 7 2 2 5 2 6" xfId="10715"/>
    <cellStyle name="Обычный 2 7 2 2 5 2 7" xfId="10716"/>
    <cellStyle name="Обычный 2 7 2 2 5 3" xfId="10717"/>
    <cellStyle name="Обычный 2 7 2 2 5 3 2" xfId="10718"/>
    <cellStyle name="Обычный 2 7 2 2 5 3 2 2" xfId="10719"/>
    <cellStyle name="Обычный 2 7 2 2 5 3 3" xfId="10720"/>
    <cellStyle name="Обычный 2 7 2 2 5 3 4" xfId="10721"/>
    <cellStyle name="Обычный 2 7 2 2 5 3 5" xfId="10722"/>
    <cellStyle name="Обычный 2 7 2 2 5 4" xfId="10723"/>
    <cellStyle name="Обычный 2 7 2 2 5 4 2" xfId="10724"/>
    <cellStyle name="Обычный 2 7 2 2 5 4 2 2" xfId="10725"/>
    <cellStyle name="Обычный 2 7 2 2 5 4 3" xfId="10726"/>
    <cellStyle name="Обычный 2 7 2 2 5 4 4" xfId="10727"/>
    <cellStyle name="Обычный 2 7 2 2 5 4 5" xfId="10728"/>
    <cellStyle name="Обычный 2 7 2 2 5 5" xfId="10729"/>
    <cellStyle name="Обычный 2 7 2 2 5 5 2" xfId="10730"/>
    <cellStyle name="Обычный 2 7 2 2 5 5 3" xfId="10731"/>
    <cellStyle name="Обычный 2 7 2 2 5 5 4" xfId="10732"/>
    <cellStyle name="Обычный 2 7 2 2 5 6" xfId="10733"/>
    <cellStyle name="Обычный 2 7 2 2 5 7" xfId="10734"/>
    <cellStyle name="Обычный 2 7 2 2 5 8" xfId="10735"/>
    <cellStyle name="Обычный 2 7 2 2 5 9" xfId="10736"/>
    <cellStyle name="Обычный 2 7 2 2 6" xfId="10737"/>
    <cellStyle name="Обычный 2 7 2 2 6 2" xfId="10738"/>
    <cellStyle name="Обычный 2 7 2 2 6 2 2" xfId="10739"/>
    <cellStyle name="Обычный 2 7 2 2 6 2 2 2" xfId="10740"/>
    <cellStyle name="Обычный 2 7 2 2 6 2 2 2 2" xfId="10741"/>
    <cellStyle name="Обычный 2 7 2 2 6 2 2 3" xfId="10742"/>
    <cellStyle name="Обычный 2 7 2 2 6 2 2 4" xfId="10743"/>
    <cellStyle name="Обычный 2 7 2 2 6 2 2 5" xfId="10744"/>
    <cellStyle name="Обычный 2 7 2 2 6 2 3" xfId="10745"/>
    <cellStyle name="Обычный 2 7 2 2 6 2 3 2" xfId="10746"/>
    <cellStyle name="Обычный 2 7 2 2 6 2 3 3" xfId="10747"/>
    <cellStyle name="Обычный 2 7 2 2 6 2 3 4" xfId="10748"/>
    <cellStyle name="Обычный 2 7 2 2 6 2 4" xfId="10749"/>
    <cellStyle name="Обычный 2 7 2 2 6 2 5" xfId="10750"/>
    <cellStyle name="Обычный 2 7 2 2 6 2 6" xfId="10751"/>
    <cellStyle name="Обычный 2 7 2 2 6 2 7" xfId="10752"/>
    <cellStyle name="Обычный 2 7 2 2 6 3" xfId="10753"/>
    <cellStyle name="Обычный 2 7 2 2 6 3 2" xfId="10754"/>
    <cellStyle name="Обычный 2 7 2 2 6 3 2 2" xfId="10755"/>
    <cellStyle name="Обычный 2 7 2 2 6 3 3" xfId="10756"/>
    <cellStyle name="Обычный 2 7 2 2 6 3 4" xfId="10757"/>
    <cellStyle name="Обычный 2 7 2 2 6 3 5" xfId="10758"/>
    <cellStyle name="Обычный 2 7 2 2 6 4" xfId="10759"/>
    <cellStyle name="Обычный 2 7 2 2 6 4 2" xfId="10760"/>
    <cellStyle name="Обычный 2 7 2 2 6 4 3" xfId="10761"/>
    <cellStyle name="Обычный 2 7 2 2 6 4 4" xfId="10762"/>
    <cellStyle name="Обычный 2 7 2 2 6 5" xfId="10763"/>
    <cellStyle name="Обычный 2 7 2 2 6 6" xfId="10764"/>
    <cellStyle name="Обычный 2 7 2 2 6 7" xfId="10765"/>
    <cellStyle name="Обычный 2 7 2 2 6 8" xfId="10766"/>
    <cellStyle name="Обычный 2 7 2 2 7" xfId="10767"/>
    <cellStyle name="Обычный 2 7 2 2 7 2" xfId="10768"/>
    <cellStyle name="Обычный 2 7 2 2 7 2 2" xfId="10769"/>
    <cellStyle name="Обычный 2 7 2 2 7 2 2 2" xfId="10770"/>
    <cellStyle name="Обычный 2 7 2 2 7 2 2 2 2" xfId="10771"/>
    <cellStyle name="Обычный 2 7 2 2 7 2 2 3" xfId="10772"/>
    <cellStyle name="Обычный 2 7 2 2 7 2 2 4" xfId="10773"/>
    <cellStyle name="Обычный 2 7 2 2 7 2 2 5" xfId="10774"/>
    <cellStyle name="Обычный 2 7 2 2 7 2 3" xfId="10775"/>
    <cellStyle name="Обычный 2 7 2 2 7 2 3 2" xfId="10776"/>
    <cellStyle name="Обычный 2 7 2 2 7 2 3 3" xfId="10777"/>
    <cellStyle name="Обычный 2 7 2 2 7 2 3 4" xfId="10778"/>
    <cellStyle name="Обычный 2 7 2 2 7 2 4" xfId="10779"/>
    <cellStyle name="Обычный 2 7 2 2 7 2 5" xfId="10780"/>
    <cellStyle name="Обычный 2 7 2 2 7 2 6" xfId="10781"/>
    <cellStyle name="Обычный 2 7 2 2 7 2 7" xfId="10782"/>
    <cellStyle name="Обычный 2 7 2 2 7 3" xfId="10783"/>
    <cellStyle name="Обычный 2 7 2 2 7 3 2" xfId="10784"/>
    <cellStyle name="Обычный 2 7 2 2 7 3 2 2" xfId="10785"/>
    <cellStyle name="Обычный 2 7 2 2 7 3 3" xfId="10786"/>
    <cellStyle name="Обычный 2 7 2 2 7 3 4" xfId="10787"/>
    <cellStyle name="Обычный 2 7 2 2 7 3 5" xfId="10788"/>
    <cellStyle name="Обычный 2 7 2 2 7 4" xfId="10789"/>
    <cellStyle name="Обычный 2 7 2 2 7 4 2" xfId="10790"/>
    <cellStyle name="Обычный 2 7 2 2 7 4 3" xfId="10791"/>
    <cellStyle name="Обычный 2 7 2 2 7 4 4" xfId="10792"/>
    <cellStyle name="Обычный 2 7 2 2 7 5" xfId="10793"/>
    <cellStyle name="Обычный 2 7 2 2 7 6" xfId="10794"/>
    <cellStyle name="Обычный 2 7 2 2 7 7" xfId="10795"/>
    <cellStyle name="Обычный 2 7 2 2 7 8" xfId="10796"/>
    <cellStyle name="Обычный 2 7 2 2 8" xfId="10797"/>
    <cellStyle name="Обычный 2 7 2 2 8 2" xfId="10798"/>
    <cellStyle name="Обычный 2 7 2 2 8 2 2" xfId="10799"/>
    <cellStyle name="Обычный 2 7 2 2 8 2 2 2" xfId="10800"/>
    <cellStyle name="Обычный 2 7 2 2 8 2 2 2 2" xfId="10801"/>
    <cellStyle name="Обычный 2 7 2 2 8 2 2 3" xfId="10802"/>
    <cellStyle name="Обычный 2 7 2 2 8 2 2 4" xfId="10803"/>
    <cellStyle name="Обычный 2 7 2 2 8 2 2 5" xfId="10804"/>
    <cellStyle name="Обычный 2 7 2 2 8 2 3" xfId="10805"/>
    <cellStyle name="Обычный 2 7 2 2 8 2 3 2" xfId="10806"/>
    <cellStyle name="Обычный 2 7 2 2 8 2 3 3" xfId="10807"/>
    <cellStyle name="Обычный 2 7 2 2 8 2 3 4" xfId="10808"/>
    <cellStyle name="Обычный 2 7 2 2 8 2 4" xfId="10809"/>
    <cellStyle name="Обычный 2 7 2 2 8 2 5" xfId="10810"/>
    <cellStyle name="Обычный 2 7 2 2 8 2 6" xfId="10811"/>
    <cellStyle name="Обычный 2 7 2 2 8 2 7" xfId="10812"/>
    <cellStyle name="Обычный 2 7 2 2 8 3" xfId="10813"/>
    <cellStyle name="Обычный 2 7 2 2 8 3 2" xfId="10814"/>
    <cellStyle name="Обычный 2 7 2 2 8 3 2 2" xfId="10815"/>
    <cellStyle name="Обычный 2 7 2 2 8 3 3" xfId="10816"/>
    <cellStyle name="Обычный 2 7 2 2 8 3 4" xfId="10817"/>
    <cellStyle name="Обычный 2 7 2 2 8 3 5" xfId="10818"/>
    <cellStyle name="Обычный 2 7 2 2 8 4" xfId="10819"/>
    <cellStyle name="Обычный 2 7 2 2 8 4 2" xfId="10820"/>
    <cellStyle name="Обычный 2 7 2 2 8 4 3" xfId="10821"/>
    <cellStyle name="Обычный 2 7 2 2 8 4 4" xfId="10822"/>
    <cellStyle name="Обычный 2 7 2 2 8 5" xfId="10823"/>
    <cellStyle name="Обычный 2 7 2 2 8 6" xfId="10824"/>
    <cellStyle name="Обычный 2 7 2 2 8 7" xfId="10825"/>
    <cellStyle name="Обычный 2 7 2 2 8 8" xfId="10826"/>
    <cellStyle name="Обычный 2 7 2 2 9" xfId="10827"/>
    <cellStyle name="Обычный 2 7 2 2 9 2" xfId="10828"/>
    <cellStyle name="Обычный 2 7 2 2 9 2 2" xfId="10829"/>
    <cellStyle name="Обычный 2 7 2 2 9 2 2 2" xfId="10830"/>
    <cellStyle name="Обычный 2 7 2 2 9 2 3" xfId="10831"/>
    <cellStyle name="Обычный 2 7 2 2 9 2 4" xfId="10832"/>
    <cellStyle name="Обычный 2 7 2 2 9 2 5" xfId="10833"/>
    <cellStyle name="Обычный 2 7 2 2 9 3" xfId="10834"/>
    <cellStyle name="Обычный 2 7 2 2 9 3 2" xfId="10835"/>
    <cellStyle name="Обычный 2 7 2 2 9 3 3" xfId="10836"/>
    <cellStyle name="Обычный 2 7 2 2 9 3 4" xfId="10837"/>
    <cellStyle name="Обычный 2 7 2 2 9 4" xfId="10838"/>
    <cellStyle name="Обычный 2 7 2 2 9 5" xfId="10839"/>
    <cellStyle name="Обычный 2 7 2 2 9 6" xfId="10840"/>
    <cellStyle name="Обычный 2 7 2 2 9 7" xfId="10841"/>
    <cellStyle name="Обычный 2 7 2 3" xfId="10842"/>
    <cellStyle name="Обычный 2 7 2 3 10" xfId="10843"/>
    <cellStyle name="Обычный 2 7 2 3 10 2" xfId="10844"/>
    <cellStyle name="Обычный 2 7 2 3 10 2 2" xfId="10845"/>
    <cellStyle name="Обычный 2 7 2 3 10 3" xfId="10846"/>
    <cellStyle name="Обычный 2 7 2 3 10 4" xfId="10847"/>
    <cellStyle name="Обычный 2 7 2 3 10 5" xfId="10848"/>
    <cellStyle name="Обычный 2 7 2 3 11" xfId="10849"/>
    <cellStyle name="Обычный 2 7 2 3 11 2" xfId="10850"/>
    <cellStyle name="Обычный 2 7 2 3 11 2 2" xfId="10851"/>
    <cellStyle name="Обычный 2 7 2 3 11 3" xfId="10852"/>
    <cellStyle name="Обычный 2 7 2 3 11 4" xfId="10853"/>
    <cellStyle name="Обычный 2 7 2 3 11 5" xfId="10854"/>
    <cellStyle name="Обычный 2 7 2 3 12" xfId="10855"/>
    <cellStyle name="Обычный 2 7 2 3 12 2" xfId="10856"/>
    <cellStyle name="Обычный 2 7 2 3 12 2 2" xfId="10857"/>
    <cellStyle name="Обычный 2 7 2 3 12 3" xfId="10858"/>
    <cellStyle name="Обычный 2 7 2 3 13" xfId="10859"/>
    <cellStyle name="Обычный 2 7 2 3 13 2" xfId="10860"/>
    <cellStyle name="Обычный 2 7 2 3 14" xfId="10861"/>
    <cellStyle name="Обычный 2 7 2 3 15" xfId="10862"/>
    <cellStyle name="Обычный 2 7 2 3 2" xfId="10863"/>
    <cellStyle name="Обычный 2 7 2 3 2 2" xfId="10864"/>
    <cellStyle name="Обычный 2 7 2 3 2 2 2" xfId="10865"/>
    <cellStyle name="Обычный 2 7 2 3 2 2 2 2" xfId="10866"/>
    <cellStyle name="Обычный 2 7 2 3 2 2 2 2 2" xfId="10867"/>
    <cellStyle name="Обычный 2 7 2 3 2 2 2 3" xfId="10868"/>
    <cellStyle name="Обычный 2 7 2 3 2 2 2 4" xfId="10869"/>
    <cellStyle name="Обычный 2 7 2 3 2 2 2 5" xfId="10870"/>
    <cellStyle name="Обычный 2 7 2 3 2 2 3" xfId="10871"/>
    <cellStyle name="Обычный 2 7 2 3 2 2 3 2" xfId="10872"/>
    <cellStyle name="Обычный 2 7 2 3 2 2 3 3" xfId="10873"/>
    <cellStyle name="Обычный 2 7 2 3 2 2 3 4" xfId="10874"/>
    <cellStyle name="Обычный 2 7 2 3 2 2 4" xfId="10875"/>
    <cellStyle name="Обычный 2 7 2 3 2 2 5" xfId="10876"/>
    <cellStyle name="Обычный 2 7 2 3 2 2 6" xfId="10877"/>
    <cellStyle name="Обычный 2 7 2 3 2 2 7" xfId="10878"/>
    <cellStyle name="Обычный 2 7 2 3 2 3" xfId="10879"/>
    <cellStyle name="Обычный 2 7 2 3 2 3 2" xfId="10880"/>
    <cellStyle name="Обычный 2 7 2 3 2 3 2 2" xfId="10881"/>
    <cellStyle name="Обычный 2 7 2 3 2 3 3" xfId="10882"/>
    <cellStyle name="Обычный 2 7 2 3 2 3 4" xfId="10883"/>
    <cellStyle name="Обычный 2 7 2 3 2 3 5" xfId="10884"/>
    <cellStyle name="Обычный 2 7 2 3 2 4" xfId="10885"/>
    <cellStyle name="Обычный 2 7 2 3 2 4 2" xfId="10886"/>
    <cellStyle name="Обычный 2 7 2 3 2 4 2 2" xfId="10887"/>
    <cellStyle name="Обычный 2 7 2 3 2 4 3" xfId="10888"/>
    <cellStyle name="Обычный 2 7 2 3 2 4 4" xfId="10889"/>
    <cellStyle name="Обычный 2 7 2 3 2 4 5" xfId="10890"/>
    <cellStyle name="Обычный 2 7 2 3 2 5" xfId="10891"/>
    <cellStyle name="Обычный 2 7 2 3 2 5 2" xfId="10892"/>
    <cellStyle name="Обычный 2 7 2 3 2 5 3" xfId="10893"/>
    <cellStyle name="Обычный 2 7 2 3 2 5 4" xfId="10894"/>
    <cellStyle name="Обычный 2 7 2 3 2 6" xfId="10895"/>
    <cellStyle name="Обычный 2 7 2 3 2 7" xfId="10896"/>
    <cellStyle name="Обычный 2 7 2 3 2 8" xfId="10897"/>
    <cellStyle name="Обычный 2 7 2 3 2 9" xfId="10898"/>
    <cellStyle name="Обычный 2 7 2 3 3" xfId="10899"/>
    <cellStyle name="Обычный 2 7 2 3 3 2" xfId="10900"/>
    <cellStyle name="Обычный 2 7 2 3 3 2 2" xfId="10901"/>
    <cellStyle name="Обычный 2 7 2 3 3 2 2 2" xfId="10902"/>
    <cellStyle name="Обычный 2 7 2 3 3 2 2 2 2" xfId="10903"/>
    <cellStyle name="Обычный 2 7 2 3 3 2 2 3" xfId="10904"/>
    <cellStyle name="Обычный 2 7 2 3 3 2 2 4" xfId="10905"/>
    <cellStyle name="Обычный 2 7 2 3 3 2 2 5" xfId="10906"/>
    <cellStyle name="Обычный 2 7 2 3 3 2 3" xfId="10907"/>
    <cellStyle name="Обычный 2 7 2 3 3 2 3 2" xfId="10908"/>
    <cellStyle name="Обычный 2 7 2 3 3 2 3 3" xfId="10909"/>
    <cellStyle name="Обычный 2 7 2 3 3 2 3 4" xfId="10910"/>
    <cellStyle name="Обычный 2 7 2 3 3 2 4" xfId="10911"/>
    <cellStyle name="Обычный 2 7 2 3 3 2 5" xfId="10912"/>
    <cellStyle name="Обычный 2 7 2 3 3 2 6" xfId="10913"/>
    <cellStyle name="Обычный 2 7 2 3 3 2 7" xfId="10914"/>
    <cellStyle name="Обычный 2 7 2 3 3 3" xfId="10915"/>
    <cellStyle name="Обычный 2 7 2 3 3 3 2" xfId="10916"/>
    <cellStyle name="Обычный 2 7 2 3 3 3 2 2" xfId="10917"/>
    <cellStyle name="Обычный 2 7 2 3 3 3 3" xfId="10918"/>
    <cellStyle name="Обычный 2 7 2 3 3 3 4" xfId="10919"/>
    <cellStyle name="Обычный 2 7 2 3 3 3 5" xfId="10920"/>
    <cellStyle name="Обычный 2 7 2 3 3 4" xfId="10921"/>
    <cellStyle name="Обычный 2 7 2 3 3 4 2" xfId="10922"/>
    <cellStyle name="Обычный 2 7 2 3 3 4 2 2" xfId="10923"/>
    <cellStyle name="Обычный 2 7 2 3 3 4 3" xfId="10924"/>
    <cellStyle name="Обычный 2 7 2 3 3 4 4" xfId="10925"/>
    <cellStyle name="Обычный 2 7 2 3 3 4 5" xfId="10926"/>
    <cellStyle name="Обычный 2 7 2 3 3 5" xfId="10927"/>
    <cellStyle name="Обычный 2 7 2 3 3 5 2" xfId="10928"/>
    <cellStyle name="Обычный 2 7 2 3 3 5 3" xfId="10929"/>
    <cellStyle name="Обычный 2 7 2 3 3 5 4" xfId="10930"/>
    <cellStyle name="Обычный 2 7 2 3 3 6" xfId="10931"/>
    <cellStyle name="Обычный 2 7 2 3 3 7" xfId="10932"/>
    <cellStyle name="Обычный 2 7 2 3 3 8" xfId="10933"/>
    <cellStyle name="Обычный 2 7 2 3 3 9" xfId="10934"/>
    <cellStyle name="Обычный 2 7 2 3 4" xfId="10935"/>
    <cellStyle name="Обычный 2 7 2 3 4 2" xfId="10936"/>
    <cellStyle name="Обычный 2 7 2 3 4 2 2" xfId="10937"/>
    <cellStyle name="Обычный 2 7 2 3 4 2 2 2" xfId="10938"/>
    <cellStyle name="Обычный 2 7 2 3 4 2 2 2 2" xfId="10939"/>
    <cellStyle name="Обычный 2 7 2 3 4 2 2 3" xfId="10940"/>
    <cellStyle name="Обычный 2 7 2 3 4 2 2 4" xfId="10941"/>
    <cellStyle name="Обычный 2 7 2 3 4 2 2 5" xfId="10942"/>
    <cellStyle name="Обычный 2 7 2 3 4 2 3" xfId="10943"/>
    <cellStyle name="Обычный 2 7 2 3 4 2 3 2" xfId="10944"/>
    <cellStyle name="Обычный 2 7 2 3 4 2 3 3" xfId="10945"/>
    <cellStyle name="Обычный 2 7 2 3 4 2 3 4" xfId="10946"/>
    <cellStyle name="Обычный 2 7 2 3 4 2 4" xfId="10947"/>
    <cellStyle name="Обычный 2 7 2 3 4 2 5" xfId="10948"/>
    <cellStyle name="Обычный 2 7 2 3 4 2 6" xfId="10949"/>
    <cellStyle name="Обычный 2 7 2 3 4 2 7" xfId="10950"/>
    <cellStyle name="Обычный 2 7 2 3 4 3" xfId="10951"/>
    <cellStyle name="Обычный 2 7 2 3 4 3 2" xfId="10952"/>
    <cellStyle name="Обычный 2 7 2 3 4 3 2 2" xfId="10953"/>
    <cellStyle name="Обычный 2 7 2 3 4 3 3" xfId="10954"/>
    <cellStyle name="Обычный 2 7 2 3 4 3 4" xfId="10955"/>
    <cellStyle name="Обычный 2 7 2 3 4 3 5" xfId="10956"/>
    <cellStyle name="Обычный 2 7 2 3 4 4" xfId="10957"/>
    <cellStyle name="Обычный 2 7 2 3 4 4 2" xfId="10958"/>
    <cellStyle name="Обычный 2 7 2 3 4 4 2 2" xfId="10959"/>
    <cellStyle name="Обычный 2 7 2 3 4 4 3" xfId="10960"/>
    <cellStyle name="Обычный 2 7 2 3 4 4 4" xfId="10961"/>
    <cellStyle name="Обычный 2 7 2 3 4 4 5" xfId="10962"/>
    <cellStyle name="Обычный 2 7 2 3 4 5" xfId="10963"/>
    <cellStyle name="Обычный 2 7 2 3 4 5 2" xfId="10964"/>
    <cellStyle name="Обычный 2 7 2 3 4 5 3" xfId="10965"/>
    <cellStyle name="Обычный 2 7 2 3 4 5 4" xfId="10966"/>
    <cellStyle name="Обычный 2 7 2 3 4 6" xfId="10967"/>
    <cellStyle name="Обычный 2 7 2 3 4 7" xfId="10968"/>
    <cellStyle name="Обычный 2 7 2 3 4 8" xfId="10969"/>
    <cellStyle name="Обычный 2 7 2 3 4 9" xfId="10970"/>
    <cellStyle name="Обычный 2 7 2 3 5" xfId="10971"/>
    <cellStyle name="Обычный 2 7 2 3 5 2" xfId="10972"/>
    <cellStyle name="Обычный 2 7 2 3 5 2 2" xfId="10973"/>
    <cellStyle name="Обычный 2 7 2 3 5 2 2 2" xfId="10974"/>
    <cellStyle name="Обычный 2 7 2 3 5 2 2 2 2" xfId="10975"/>
    <cellStyle name="Обычный 2 7 2 3 5 2 2 3" xfId="10976"/>
    <cellStyle name="Обычный 2 7 2 3 5 2 2 4" xfId="10977"/>
    <cellStyle name="Обычный 2 7 2 3 5 2 2 5" xfId="10978"/>
    <cellStyle name="Обычный 2 7 2 3 5 2 3" xfId="10979"/>
    <cellStyle name="Обычный 2 7 2 3 5 2 3 2" xfId="10980"/>
    <cellStyle name="Обычный 2 7 2 3 5 2 3 3" xfId="10981"/>
    <cellStyle name="Обычный 2 7 2 3 5 2 3 4" xfId="10982"/>
    <cellStyle name="Обычный 2 7 2 3 5 2 4" xfId="10983"/>
    <cellStyle name="Обычный 2 7 2 3 5 2 5" xfId="10984"/>
    <cellStyle name="Обычный 2 7 2 3 5 2 6" xfId="10985"/>
    <cellStyle name="Обычный 2 7 2 3 5 2 7" xfId="10986"/>
    <cellStyle name="Обычный 2 7 2 3 5 3" xfId="10987"/>
    <cellStyle name="Обычный 2 7 2 3 5 3 2" xfId="10988"/>
    <cellStyle name="Обычный 2 7 2 3 5 3 2 2" xfId="10989"/>
    <cellStyle name="Обычный 2 7 2 3 5 3 3" xfId="10990"/>
    <cellStyle name="Обычный 2 7 2 3 5 3 4" xfId="10991"/>
    <cellStyle name="Обычный 2 7 2 3 5 3 5" xfId="10992"/>
    <cellStyle name="Обычный 2 7 2 3 5 4" xfId="10993"/>
    <cellStyle name="Обычный 2 7 2 3 5 4 2" xfId="10994"/>
    <cellStyle name="Обычный 2 7 2 3 5 4 3" xfId="10995"/>
    <cellStyle name="Обычный 2 7 2 3 5 4 4" xfId="10996"/>
    <cellStyle name="Обычный 2 7 2 3 5 5" xfId="10997"/>
    <cellStyle name="Обычный 2 7 2 3 5 6" xfId="10998"/>
    <cellStyle name="Обычный 2 7 2 3 5 7" xfId="10999"/>
    <cellStyle name="Обычный 2 7 2 3 5 8" xfId="11000"/>
    <cellStyle name="Обычный 2 7 2 3 6" xfId="11001"/>
    <cellStyle name="Обычный 2 7 2 3 6 2" xfId="11002"/>
    <cellStyle name="Обычный 2 7 2 3 6 2 2" xfId="11003"/>
    <cellStyle name="Обычный 2 7 2 3 6 2 2 2" xfId="11004"/>
    <cellStyle name="Обычный 2 7 2 3 6 2 2 2 2" xfId="11005"/>
    <cellStyle name="Обычный 2 7 2 3 6 2 2 3" xfId="11006"/>
    <cellStyle name="Обычный 2 7 2 3 6 2 2 4" xfId="11007"/>
    <cellStyle name="Обычный 2 7 2 3 6 2 2 5" xfId="11008"/>
    <cellStyle name="Обычный 2 7 2 3 6 2 3" xfId="11009"/>
    <cellStyle name="Обычный 2 7 2 3 6 2 3 2" xfId="11010"/>
    <cellStyle name="Обычный 2 7 2 3 6 2 3 3" xfId="11011"/>
    <cellStyle name="Обычный 2 7 2 3 6 2 3 4" xfId="11012"/>
    <cellStyle name="Обычный 2 7 2 3 6 2 4" xfId="11013"/>
    <cellStyle name="Обычный 2 7 2 3 6 2 5" xfId="11014"/>
    <cellStyle name="Обычный 2 7 2 3 6 2 6" xfId="11015"/>
    <cellStyle name="Обычный 2 7 2 3 6 2 7" xfId="11016"/>
    <cellStyle name="Обычный 2 7 2 3 6 3" xfId="11017"/>
    <cellStyle name="Обычный 2 7 2 3 6 3 2" xfId="11018"/>
    <cellStyle name="Обычный 2 7 2 3 6 3 2 2" xfId="11019"/>
    <cellStyle name="Обычный 2 7 2 3 6 3 3" xfId="11020"/>
    <cellStyle name="Обычный 2 7 2 3 6 3 4" xfId="11021"/>
    <cellStyle name="Обычный 2 7 2 3 6 3 5" xfId="11022"/>
    <cellStyle name="Обычный 2 7 2 3 6 4" xfId="11023"/>
    <cellStyle name="Обычный 2 7 2 3 6 4 2" xfId="11024"/>
    <cellStyle name="Обычный 2 7 2 3 6 4 3" xfId="11025"/>
    <cellStyle name="Обычный 2 7 2 3 6 4 4" xfId="11026"/>
    <cellStyle name="Обычный 2 7 2 3 6 5" xfId="11027"/>
    <cellStyle name="Обычный 2 7 2 3 6 6" xfId="11028"/>
    <cellStyle name="Обычный 2 7 2 3 6 7" xfId="11029"/>
    <cellStyle name="Обычный 2 7 2 3 6 8" xfId="11030"/>
    <cellStyle name="Обычный 2 7 2 3 7" xfId="11031"/>
    <cellStyle name="Обычный 2 7 2 3 7 2" xfId="11032"/>
    <cellStyle name="Обычный 2 7 2 3 7 2 2" xfId="11033"/>
    <cellStyle name="Обычный 2 7 2 3 7 2 2 2" xfId="11034"/>
    <cellStyle name="Обычный 2 7 2 3 7 2 2 2 2" xfId="11035"/>
    <cellStyle name="Обычный 2 7 2 3 7 2 2 3" xfId="11036"/>
    <cellStyle name="Обычный 2 7 2 3 7 2 2 4" xfId="11037"/>
    <cellStyle name="Обычный 2 7 2 3 7 2 2 5" xfId="11038"/>
    <cellStyle name="Обычный 2 7 2 3 7 2 3" xfId="11039"/>
    <cellStyle name="Обычный 2 7 2 3 7 2 3 2" xfId="11040"/>
    <cellStyle name="Обычный 2 7 2 3 7 2 3 3" xfId="11041"/>
    <cellStyle name="Обычный 2 7 2 3 7 2 3 4" xfId="11042"/>
    <cellStyle name="Обычный 2 7 2 3 7 2 4" xfId="11043"/>
    <cellStyle name="Обычный 2 7 2 3 7 2 5" xfId="11044"/>
    <cellStyle name="Обычный 2 7 2 3 7 2 6" xfId="11045"/>
    <cellStyle name="Обычный 2 7 2 3 7 2 7" xfId="11046"/>
    <cellStyle name="Обычный 2 7 2 3 7 3" xfId="11047"/>
    <cellStyle name="Обычный 2 7 2 3 7 3 2" xfId="11048"/>
    <cellStyle name="Обычный 2 7 2 3 7 3 2 2" xfId="11049"/>
    <cellStyle name="Обычный 2 7 2 3 7 3 3" xfId="11050"/>
    <cellStyle name="Обычный 2 7 2 3 7 3 4" xfId="11051"/>
    <cellStyle name="Обычный 2 7 2 3 7 3 5" xfId="11052"/>
    <cellStyle name="Обычный 2 7 2 3 7 4" xfId="11053"/>
    <cellStyle name="Обычный 2 7 2 3 7 4 2" xfId="11054"/>
    <cellStyle name="Обычный 2 7 2 3 7 4 3" xfId="11055"/>
    <cellStyle name="Обычный 2 7 2 3 7 4 4" xfId="11056"/>
    <cellStyle name="Обычный 2 7 2 3 7 5" xfId="11057"/>
    <cellStyle name="Обычный 2 7 2 3 7 6" xfId="11058"/>
    <cellStyle name="Обычный 2 7 2 3 7 7" xfId="11059"/>
    <cellStyle name="Обычный 2 7 2 3 7 8" xfId="11060"/>
    <cellStyle name="Обычный 2 7 2 3 8" xfId="11061"/>
    <cellStyle name="Обычный 2 7 2 3 8 2" xfId="11062"/>
    <cellStyle name="Обычный 2 7 2 3 8 2 2" xfId="11063"/>
    <cellStyle name="Обычный 2 7 2 3 8 2 2 2" xfId="11064"/>
    <cellStyle name="Обычный 2 7 2 3 8 2 3" xfId="11065"/>
    <cellStyle name="Обычный 2 7 2 3 8 2 4" xfId="11066"/>
    <cellStyle name="Обычный 2 7 2 3 8 2 5" xfId="11067"/>
    <cellStyle name="Обычный 2 7 2 3 8 3" xfId="11068"/>
    <cellStyle name="Обычный 2 7 2 3 8 3 2" xfId="11069"/>
    <cellStyle name="Обычный 2 7 2 3 8 3 3" xfId="11070"/>
    <cellStyle name="Обычный 2 7 2 3 8 3 4" xfId="11071"/>
    <cellStyle name="Обычный 2 7 2 3 8 4" xfId="11072"/>
    <cellStyle name="Обычный 2 7 2 3 8 5" xfId="11073"/>
    <cellStyle name="Обычный 2 7 2 3 8 6" xfId="11074"/>
    <cellStyle name="Обычный 2 7 2 3 8 7" xfId="11075"/>
    <cellStyle name="Обычный 2 7 2 3 9" xfId="11076"/>
    <cellStyle name="Обычный 2 7 2 3 9 2" xfId="11077"/>
    <cellStyle name="Обычный 2 7 2 3 9 2 2" xfId="11078"/>
    <cellStyle name="Обычный 2 7 2 3 9 2 2 2" xfId="11079"/>
    <cellStyle name="Обычный 2 7 2 3 9 2 3" xfId="11080"/>
    <cellStyle name="Обычный 2 7 2 3 9 2 4" xfId="11081"/>
    <cellStyle name="Обычный 2 7 2 3 9 2 5" xfId="11082"/>
    <cellStyle name="Обычный 2 7 2 3 9 3" xfId="11083"/>
    <cellStyle name="Обычный 2 7 2 3 9 3 2" xfId="11084"/>
    <cellStyle name="Обычный 2 7 2 3 9 3 3" xfId="11085"/>
    <cellStyle name="Обычный 2 7 2 3 9 3 4" xfId="11086"/>
    <cellStyle name="Обычный 2 7 2 3 9 4" xfId="11087"/>
    <cellStyle name="Обычный 2 7 2 3 9 5" xfId="11088"/>
    <cellStyle name="Обычный 2 7 2 3 9 6" xfId="11089"/>
    <cellStyle name="Обычный 2 7 2 3 9 7" xfId="11090"/>
    <cellStyle name="Обычный 2 7 2 4" xfId="11091"/>
    <cellStyle name="Обычный 2 7 2 4 10" xfId="11092"/>
    <cellStyle name="Обычный 2 7 2 4 10 2" xfId="11093"/>
    <cellStyle name="Обычный 2 7 2 4 10 2 2" xfId="11094"/>
    <cellStyle name="Обычный 2 7 2 4 10 3" xfId="11095"/>
    <cellStyle name="Обычный 2 7 2 4 10 4" xfId="11096"/>
    <cellStyle name="Обычный 2 7 2 4 10 5" xfId="11097"/>
    <cellStyle name="Обычный 2 7 2 4 11" xfId="11098"/>
    <cellStyle name="Обычный 2 7 2 4 11 2" xfId="11099"/>
    <cellStyle name="Обычный 2 7 2 4 11 3" xfId="11100"/>
    <cellStyle name="Обычный 2 7 2 4 11 4" xfId="11101"/>
    <cellStyle name="Обычный 2 7 2 4 12" xfId="11102"/>
    <cellStyle name="Обычный 2 7 2 4 13" xfId="11103"/>
    <cellStyle name="Обычный 2 7 2 4 14" xfId="11104"/>
    <cellStyle name="Обычный 2 7 2 4 15" xfId="11105"/>
    <cellStyle name="Обычный 2 7 2 4 2" xfId="11106"/>
    <cellStyle name="Обычный 2 7 2 4 2 2" xfId="11107"/>
    <cellStyle name="Обычный 2 7 2 4 2 2 2" xfId="11108"/>
    <cellStyle name="Обычный 2 7 2 4 2 2 2 2" xfId="11109"/>
    <cellStyle name="Обычный 2 7 2 4 2 2 2 2 2" xfId="11110"/>
    <cellStyle name="Обычный 2 7 2 4 2 2 2 3" xfId="11111"/>
    <cellStyle name="Обычный 2 7 2 4 2 2 2 4" xfId="11112"/>
    <cellStyle name="Обычный 2 7 2 4 2 2 2 5" xfId="11113"/>
    <cellStyle name="Обычный 2 7 2 4 2 2 3" xfId="11114"/>
    <cellStyle name="Обычный 2 7 2 4 2 2 3 2" xfId="11115"/>
    <cellStyle name="Обычный 2 7 2 4 2 2 3 3" xfId="11116"/>
    <cellStyle name="Обычный 2 7 2 4 2 2 3 4" xfId="11117"/>
    <cellStyle name="Обычный 2 7 2 4 2 2 4" xfId="11118"/>
    <cellStyle name="Обычный 2 7 2 4 2 2 5" xfId="11119"/>
    <cellStyle name="Обычный 2 7 2 4 2 2 6" xfId="11120"/>
    <cellStyle name="Обычный 2 7 2 4 2 2 7" xfId="11121"/>
    <cellStyle name="Обычный 2 7 2 4 2 3" xfId="11122"/>
    <cellStyle name="Обычный 2 7 2 4 2 3 2" xfId="11123"/>
    <cellStyle name="Обычный 2 7 2 4 2 3 2 2" xfId="11124"/>
    <cellStyle name="Обычный 2 7 2 4 2 3 3" xfId="11125"/>
    <cellStyle name="Обычный 2 7 2 4 2 3 4" xfId="11126"/>
    <cellStyle name="Обычный 2 7 2 4 2 3 5" xfId="11127"/>
    <cellStyle name="Обычный 2 7 2 4 2 4" xfId="11128"/>
    <cellStyle name="Обычный 2 7 2 4 2 4 2" xfId="11129"/>
    <cellStyle name="Обычный 2 7 2 4 2 4 2 2" xfId="11130"/>
    <cellStyle name="Обычный 2 7 2 4 2 4 3" xfId="11131"/>
    <cellStyle name="Обычный 2 7 2 4 2 4 4" xfId="11132"/>
    <cellStyle name="Обычный 2 7 2 4 2 4 5" xfId="11133"/>
    <cellStyle name="Обычный 2 7 2 4 2 5" xfId="11134"/>
    <cellStyle name="Обычный 2 7 2 4 2 5 2" xfId="11135"/>
    <cellStyle name="Обычный 2 7 2 4 2 5 3" xfId="11136"/>
    <cellStyle name="Обычный 2 7 2 4 2 5 4" xfId="11137"/>
    <cellStyle name="Обычный 2 7 2 4 2 6" xfId="11138"/>
    <cellStyle name="Обычный 2 7 2 4 2 7" xfId="11139"/>
    <cellStyle name="Обычный 2 7 2 4 2 8" xfId="11140"/>
    <cellStyle name="Обычный 2 7 2 4 2 9" xfId="11141"/>
    <cellStyle name="Обычный 2 7 2 4 3" xfId="11142"/>
    <cellStyle name="Обычный 2 7 2 4 3 2" xfId="11143"/>
    <cellStyle name="Обычный 2 7 2 4 3 2 2" xfId="11144"/>
    <cellStyle name="Обычный 2 7 2 4 3 2 2 2" xfId="11145"/>
    <cellStyle name="Обычный 2 7 2 4 3 2 2 2 2" xfId="11146"/>
    <cellStyle name="Обычный 2 7 2 4 3 2 2 3" xfId="11147"/>
    <cellStyle name="Обычный 2 7 2 4 3 2 2 4" xfId="11148"/>
    <cellStyle name="Обычный 2 7 2 4 3 2 2 5" xfId="11149"/>
    <cellStyle name="Обычный 2 7 2 4 3 2 3" xfId="11150"/>
    <cellStyle name="Обычный 2 7 2 4 3 2 3 2" xfId="11151"/>
    <cellStyle name="Обычный 2 7 2 4 3 2 3 3" xfId="11152"/>
    <cellStyle name="Обычный 2 7 2 4 3 2 3 4" xfId="11153"/>
    <cellStyle name="Обычный 2 7 2 4 3 2 4" xfId="11154"/>
    <cellStyle name="Обычный 2 7 2 4 3 2 5" xfId="11155"/>
    <cellStyle name="Обычный 2 7 2 4 3 2 6" xfId="11156"/>
    <cellStyle name="Обычный 2 7 2 4 3 2 7" xfId="11157"/>
    <cellStyle name="Обычный 2 7 2 4 3 3" xfId="11158"/>
    <cellStyle name="Обычный 2 7 2 4 3 3 2" xfId="11159"/>
    <cellStyle name="Обычный 2 7 2 4 3 3 2 2" xfId="11160"/>
    <cellStyle name="Обычный 2 7 2 4 3 3 3" xfId="11161"/>
    <cellStyle name="Обычный 2 7 2 4 3 3 4" xfId="11162"/>
    <cellStyle name="Обычный 2 7 2 4 3 3 5" xfId="11163"/>
    <cellStyle name="Обычный 2 7 2 4 3 4" xfId="11164"/>
    <cellStyle name="Обычный 2 7 2 4 3 4 2" xfId="11165"/>
    <cellStyle name="Обычный 2 7 2 4 3 4 2 2" xfId="11166"/>
    <cellStyle name="Обычный 2 7 2 4 3 4 3" xfId="11167"/>
    <cellStyle name="Обычный 2 7 2 4 3 4 4" xfId="11168"/>
    <cellStyle name="Обычный 2 7 2 4 3 4 5" xfId="11169"/>
    <cellStyle name="Обычный 2 7 2 4 3 5" xfId="11170"/>
    <cellStyle name="Обычный 2 7 2 4 3 5 2" xfId="11171"/>
    <cellStyle name="Обычный 2 7 2 4 3 5 3" xfId="11172"/>
    <cellStyle name="Обычный 2 7 2 4 3 5 4" xfId="11173"/>
    <cellStyle name="Обычный 2 7 2 4 3 6" xfId="11174"/>
    <cellStyle name="Обычный 2 7 2 4 3 7" xfId="11175"/>
    <cellStyle name="Обычный 2 7 2 4 3 8" xfId="11176"/>
    <cellStyle name="Обычный 2 7 2 4 3 9" xfId="11177"/>
    <cellStyle name="Обычный 2 7 2 4 4" xfId="11178"/>
    <cellStyle name="Обычный 2 7 2 4 4 2" xfId="11179"/>
    <cellStyle name="Обычный 2 7 2 4 4 2 2" xfId="11180"/>
    <cellStyle name="Обычный 2 7 2 4 4 2 2 2" xfId="11181"/>
    <cellStyle name="Обычный 2 7 2 4 4 2 2 2 2" xfId="11182"/>
    <cellStyle name="Обычный 2 7 2 4 4 2 2 3" xfId="11183"/>
    <cellStyle name="Обычный 2 7 2 4 4 2 2 4" xfId="11184"/>
    <cellStyle name="Обычный 2 7 2 4 4 2 2 5" xfId="11185"/>
    <cellStyle name="Обычный 2 7 2 4 4 2 3" xfId="11186"/>
    <cellStyle name="Обычный 2 7 2 4 4 2 3 2" xfId="11187"/>
    <cellStyle name="Обычный 2 7 2 4 4 2 3 3" xfId="11188"/>
    <cellStyle name="Обычный 2 7 2 4 4 2 3 4" xfId="11189"/>
    <cellStyle name="Обычный 2 7 2 4 4 2 4" xfId="11190"/>
    <cellStyle name="Обычный 2 7 2 4 4 2 5" xfId="11191"/>
    <cellStyle name="Обычный 2 7 2 4 4 2 6" xfId="11192"/>
    <cellStyle name="Обычный 2 7 2 4 4 2 7" xfId="11193"/>
    <cellStyle name="Обычный 2 7 2 4 4 3" xfId="11194"/>
    <cellStyle name="Обычный 2 7 2 4 4 3 2" xfId="11195"/>
    <cellStyle name="Обычный 2 7 2 4 4 3 2 2" xfId="11196"/>
    <cellStyle name="Обычный 2 7 2 4 4 3 3" xfId="11197"/>
    <cellStyle name="Обычный 2 7 2 4 4 3 4" xfId="11198"/>
    <cellStyle name="Обычный 2 7 2 4 4 3 5" xfId="11199"/>
    <cellStyle name="Обычный 2 7 2 4 4 4" xfId="11200"/>
    <cellStyle name="Обычный 2 7 2 4 4 4 2" xfId="11201"/>
    <cellStyle name="Обычный 2 7 2 4 4 4 3" xfId="11202"/>
    <cellStyle name="Обычный 2 7 2 4 4 4 4" xfId="11203"/>
    <cellStyle name="Обычный 2 7 2 4 4 5" xfId="11204"/>
    <cellStyle name="Обычный 2 7 2 4 4 6" xfId="11205"/>
    <cellStyle name="Обычный 2 7 2 4 4 7" xfId="11206"/>
    <cellStyle name="Обычный 2 7 2 4 4 8" xfId="11207"/>
    <cellStyle name="Обычный 2 7 2 4 5" xfId="11208"/>
    <cellStyle name="Обычный 2 7 2 4 5 2" xfId="11209"/>
    <cellStyle name="Обычный 2 7 2 4 5 2 2" xfId="11210"/>
    <cellStyle name="Обычный 2 7 2 4 5 2 2 2" xfId="11211"/>
    <cellStyle name="Обычный 2 7 2 4 5 2 2 2 2" xfId="11212"/>
    <cellStyle name="Обычный 2 7 2 4 5 2 2 3" xfId="11213"/>
    <cellStyle name="Обычный 2 7 2 4 5 2 2 4" xfId="11214"/>
    <cellStyle name="Обычный 2 7 2 4 5 2 2 5" xfId="11215"/>
    <cellStyle name="Обычный 2 7 2 4 5 2 3" xfId="11216"/>
    <cellStyle name="Обычный 2 7 2 4 5 2 3 2" xfId="11217"/>
    <cellStyle name="Обычный 2 7 2 4 5 2 3 3" xfId="11218"/>
    <cellStyle name="Обычный 2 7 2 4 5 2 3 4" xfId="11219"/>
    <cellStyle name="Обычный 2 7 2 4 5 2 4" xfId="11220"/>
    <cellStyle name="Обычный 2 7 2 4 5 2 5" xfId="11221"/>
    <cellStyle name="Обычный 2 7 2 4 5 2 6" xfId="11222"/>
    <cellStyle name="Обычный 2 7 2 4 5 2 7" xfId="11223"/>
    <cellStyle name="Обычный 2 7 2 4 5 3" xfId="11224"/>
    <cellStyle name="Обычный 2 7 2 4 5 3 2" xfId="11225"/>
    <cellStyle name="Обычный 2 7 2 4 5 3 2 2" xfId="11226"/>
    <cellStyle name="Обычный 2 7 2 4 5 3 3" xfId="11227"/>
    <cellStyle name="Обычный 2 7 2 4 5 3 4" xfId="11228"/>
    <cellStyle name="Обычный 2 7 2 4 5 3 5" xfId="11229"/>
    <cellStyle name="Обычный 2 7 2 4 5 4" xfId="11230"/>
    <cellStyle name="Обычный 2 7 2 4 5 4 2" xfId="11231"/>
    <cellStyle name="Обычный 2 7 2 4 5 4 3" xfId="11232"/>
    <cellStyle name="Обычный 2 7 2 4 5 4 4" xfId="11233"/>
    <cellStyle name="Обычный 2 7 2 4 5 5" xfId="11234"/>
    <cellStyle name="Обычный 2 7 2 4 5 6" xfId="11235"/>
    <cellStyle name="Обычный 2 7 2 4 5 7" xfId="11236"/>
    <cellStyle name="Обычный 2 7 2 4 5 8" xfId="11237"/>
    <cellStyle name="Обычный 2 7 2 4 6" xfId="11238"/>
    <cellStyle name="Обычный 2 7 2 4 6 2" xfId="11239"/>
    <cellStyle name="Обычный 2 7 2 4 6 2 2" xfId="11240"/>
    <cellStyle name="Обычный 2 7 2 4 6 2 2 2" xfId="11241"/>
    <cellStyle name="Обычный 2 7 2 4 6 2 2 2 2" xfId="11242"/>
    <cellStyle name="Обычный 2 7 2 4 6 2 2 3" xfId="11243"/>
    <cellStyle name="Обычный 2 7 2 4 6 2 2 4" xfId="11244"/>
    <cellStyle name="Обычный 2 7 2 4 6 2 2 5" xfId="11245"/>
    <cellStyle name="Обычный 2 7 2 4 6 2 3" xfId="11246"/>
    <cellStyle name="Обычный 2 7 2 4 6 2 3 2" xfId="11247"/>
    <cellStyle name="Обычный 2 7 2 4 6 2 3 3" xfId="11248"/>
    <cellStyle name="Обычный 2 7 2 4 6 2 3 4" xfId="11249"/>
    <cellStyle name="Обычный 2 7 2 4 6 2 4" xfId="11250"/>
    <cellStyle name="Обычный 2 7 2 4 6 2 5" xfId="11251"/>
    <cellStyle name="Обычный 2 7 2 4 6 2 6" xfId="11252"/>
    <cellStyle name="Обычный 2 7 2 4 6 2 7" xfId="11253"/>
    <cellStyle name="Обычный 2 7 2 4 6 3" xfId="11254"/>
    <cellStyle name="Обычный 2 7 2 4 6 3 2" xfId="11255"/>
    <cellStyle name="Обычный 2 7 2 4 6 3 2 2" xfId="11256"/>
    <cellStyle name="Обычный 2 7 2 4 6 3 3" xfId="11257"/>
    <cellStyle name="Обычный 2 7 2 4 6 3 4" xfId="11258"/>
    <cellStyle name="Обычный 2 7 2 4 6 3 5" xfId="11259"/>
    <cellStyle name="Обычный 2 7 2 4 6 4" xfId="11260"/>
    <cellStyle name="Обычный 2 7 2 4 6 4 2" xfId="11261"/>
    <cellStyle name="Обычный 2 7 2 4 6 4 3" xfId="11262"/>
    <cellStyle name="Обычный 2 7 2 4 6 4 4" xfId="11263"/>
    <cellStyle name="Обычный 2 7 2 4 6 5" xfId="11264"/>
    <cellStyle name="Обычный 2 7 2 4 6 6" xfId="11265"/>
    <cellStyle name="Обычный 2 7 2 4 6 7" xfId="11266"/>
    <cellStyle name="Обычный 2 7 2 4 6 8" xfId="11267"/>
    <cellStyle name="Обычный 2 7 2 4 7" xfId="11268"/>
    <cellStyle name="Обычный 2 7 2 4 7 2" xfId="11269"/>
    <cellStyle name="Обычный 2 7 2 4 7 2 2" xfId="11270"/>
    <cellStyle name="Обычный 2 7 2 4 7 2 2 2" xfId="11271"/>
    <cellStyle name="Обычный 2 7 2 4 7 2 2 2 2" xfId="11272"/>
    <cellStyle name="Обычный 2 7 2 4 7 2 2 3" xfId="11273"/>
    <cellStyle name="Обычный 2 7 2 4 7 2 2 4" xfId="11274"/>
    <cellStyle name="Обычный 2 7 2 4 7 2 2 5" xfId="11275"/>
    <cellStyle name="Обычный 2 7 2 4 7 2 3" xfId="11276"/>
    <cellStyle name="Обычный 2 7 2 4 7 2 3 2" xfId="11277"/>
    <cellStyle name="Обычный 2 7 2 4 7 2 3 3" xfId="11278"/>
    <cellStyle name="Обычный 2 7 2 4 7 2 3 4" xfId="11279"/>
    <cellStyle name="Обычный 2 7 2 4 7 2 4" xfId="11280"/>
    <cellStyle name="Обычный 2 7 2 4 7 2 5" xfId="11281"/>
    <cellStyle name="Обычный 2 7 2 4 7 2 6" xfId="11282"/>
    <cellStyle name="Обычный 2 7 2 4 7 2 7" xfId="11283"/>
    <cellStyle name="Обычный 2 7 2 4 7 3" xfId="11284"/>
    <cellStyle name="Обычный 2 7 2 4 7 3 2" xfId="11285"/>
    <cellStyle name="Обычный 2 7 2 4 7 3 2 2" xfId="11286"/>
    <cellStyle name="Обычный 2 7 2 4 7 3 3" xfId="11287"/>
    <cellStyle name="Обычный 2 7 2 4 7 3 4" xfId="11288"/>
    <cellStyle name="Обычный 2 7 2 4 7 3 5" xfId="11289"/>
    <cellStyle name="Обычный 2 7 2 4 7 4" xfId="11290"/>
    <cellStyle name="Обычный 2 7 2 4 7 4 2" xfId="11291"/>
    <cellStyle name="Обычный 2 7 2 4 7 4 3" xfId="11292"/>
    <cellStyle name="Обычный 2 7 2 4 7 4 4" xfId="11293"/>
    <cellStyle name="Обычный 2 7 2 4 7 5" xfId="11294"/>
    <cellStyle name="Обычный 2 7 2 4 7 6" xfId="11295"/>
    <cellStyle name="Обычный 2 7 2 4 7 7" xfId="11296"/>
    <cellStyle name="Обычный 2 7 2 4 7 8" xfId="11297"/>
    <cellStyle name="Обычный 2 7 2 4 8" xfId="11298"/>
    <cellStyle name="Обычный 2 7 2 4 8 2" xfId="11299"/>
    <cellStyle name="Обычный 2 7 2 4 8 2 2" xfId="11300"/>
    <cellStyle name="Обычный 2 7 2 4 8 2 2 2" xfId="11301"/>
    <cellStyle name="Обычный 2 7 2 4 8 2 3" xfId="11302"/>
    <cellStyle name="Обычный 2 7 2 4 8 2 4" xfId="11303"/>
    <cellStyle name="Обычный 2 7 2 4 8 2 5" xfId="11304"/>
    <cellStyle name="Обычный 2 7 2 4 8 3" xfId="11305"/>
    <cellStyle name="Обычный 2 7 2 4 8 3 2" xfId="11306"/>
    <cellStyle name="Обычный 2 7 2 4 8 3 3" xfId="11307"/>
    <cellStyle name="Обычный 2 7 2 4 8 3 4" xfId="11308"/>
    <cellStyle name="Обычный 2 7 2 4 8 4" xfId="11309"/>
    <cellStyle name="Обычный 2 7 2 4 8 5" xfId="11310"/>
    <cellStyle name="Обычный 2 7 2 4 8 6" xfId="11311"/>
    <cellStyle name="Обычный 2 7 2 4 8 7" xfId="11312"/>
    <cellStyle name="Обычный 2 7 2 4 9" xfId="11313"/>
    <cellStyle name="Обычный 2 7 2 4 9 2" xfId="11314"/>
    <cellStyle name="Обычный 2 7 2 4 9 2 2" xfId="11315"/>
    <cellStyle name="Обычный 2 7 2 4 9 2 2 2" xfId="11316"/>
    <cellStyle name="Обычный 2 7 2 4 9 2 3" xfId="11317"/>
    <cellStyle name="Обычный 2 7 2 4 9 2 4" xfId="11318"/>
    <cellStyle name="Обычный 2 7 2 4 9 2 5" xfId="11319"/>
    <cellStyle name="Обычный 2 7 2 4 9 3" xfId="11320"/>
    <cellStyle name="Обычный 2 7 2 4 9 3 2" xfId="11321"/>
    <cellStyle name="Обычный 2 7 2 4 9 3 3" xfId="11322"/>
    <cellStyle name="Обычный 2 7 2 4 9 3 4" xfId="11323"/>
    <cellStyle name="Обычный 2 7 2 4 9 4" xfId="11324"/>
    <cellStyle name="Обычный 2 7 2 4 9 5" xfId="11325"/>
    <cellStyle name="Обычный 2 7 2 4 9 6" xfId="11326"/>
    <cellStyle name="Обычный 2 7 2 4 9 7" xfId="11327"/>
    <cellStyle name="Обычный 2 7 2 5" xfId="11328"/>
    <cellStyle name="Обычный 2 7 2 5 2" xfId="11329"/>
    <cellStyle name="Обычный 2 7 2 5 2 2" xfId="11330"/>
    <cellStyle name="Обычный 2 7 2 5 2 2 2" xfId="11331"/>
    <cellStyle name="Обычный 2 7 2 5 2 2 2 2" xfId="11332"/>
    <cellStyle name="Обычный 2 7 2 5 2 2 3" xfId="11333"/>
    <cellStyle name="Обычный 2 7 2 5 2 2 4" xfId="11334"/>
    <cellStyle name="Обычный 2 7 2 5 2 2 5" xfId="11335"/>
    <cellStyle name="Обычный 2 7 2 5 2 3" xfId="11336"/>
    <cellStyle name="Обычный 2 7 2 5 2 3 2" xfId="11337"/>
    <cellStyle name="Обычный 2 7 2 5 2 3 3" xfId="11338"/>
    <cellStyle name="Обычный 2 7 2 5 2 3 4" xfId="11339"/>
    <cellStyle name="Обычный 2 7 2 5 2 4" xfId="11340"/>
    <cellStyle name="Обычный 2 7 2 5 2 5" xfId="11341"/>
    <cellStyle name="Обычный 2 7 2 5 2 6" xfId="11342"/>
    <cellStyle name="Обычный 2 7 2 5 2 7" xfId="11343"/>
    <cellStyle name="Обычный 2 7 2 5 3" xfId="11344"/>
    <cellStyle name="Обычный 2 7 2 5 3 2" xfId="11345"/>
    <cellStyle name="Обычный 2 7 2 5 3 2 2" xfId="11346"/>
    <cellStyle name="Обычный 2 7 2 5 3 3" xfId="11347"/>
    <cellStyle name="Обычный 2 7 2 5 3 4" xfId="11348"/>
    <cellStyle name="Обычный 2 7 2 5 3 5" xfId="11349"/>
    <cellStyle name="Обычный 2 7 2 5 4" xfId="11350"/>
    <cellStyle name="Обычный 2 7 2 5 4 2" xfId="11351"/>
    <cellStyle name="Обычный 2 7 2 5 4 2 2" xfId="11352"/>
    <cellStyle name="Обычный 2 7 2 5 4 3" xfId="11353"/>
    <cellStyle name="Обычный 2 7 2 5 4 4" xfId="11354"/>
    <cellStyle name="Обычный 2 7 2 5 4 5" xfId="11355"/>
    <cellStyle name="Обычный 2 7 2 5 5" xfId="11356"/>
    <cellStyle name="Обычный 2 7 2 5 5 2" xfId="11357"/>
    <cellStyle name="Обычный 2 7 2 5 5 3" xfId="11358"/>
    <cellStyle name="Обычный 2 7 2 5 5 4" xfId="11359"/>
    <cellStyle name="Обычный 2 7 2 5 6" xfId="11360"/>
    <cellStyle name="Обычный 2 7 2 5 7" xfId="11361"/>
    <cellStyle name="Обычный 2 7 2 5 8" xfId="11362"/>
    <cellStyle name="Обычный 2 7 2 5 9" xfId="11363"/>
    <cellStyle name="Обычный 2 7 2 6" xfId="11364"/>
    <cellStyle name="Обычный 2 7 2 6 2" xfId="11365"/>
    <cellStyle name="Обычный 2 7 2 6 2 2" xfId="11366"/>
    <cellStyle name="Обычный 2 7 2 6 2 2 2" xfId="11367"/>
    <cellStyle name="Обычный 2 7 2 6 2 2 2 2" xfId="11368"/>
    <cellStyle name="Обычный 2 7 2 6 2 2 3" xfId="11369"/>
    <cellStyle name="Обычный 2 7 2 6 2 2 4" xfId="11370"/>
    <cellStyle name="Обычный 2 7 2 6 2 2 5" xfId="11371"/>
    <cellStyle name="Обычный 2 7 2 6 2 3" xfId="11372"/>
    <cellStyle name="Обычный 2 7 2 6 2 3 2" xfId="11373"/>
    <cellStyle name="Обычный 2 7 2 6 2 3 3" xfId="11374"/>
    <cellStyle name="Обычный 2 7 2 6 2 3 4" xfId="11375"/>
    <cellStyle name="Обычный 2 7 2 6 2 4" xfId="11376"/>
    <cellStyle name="Обычный 2 7 2 6 2 5" xfId="11377"/>
    <cellStyle name="Обычный 2 7 2 6 2 6" xfId="11378"/>
    <cellStyle name="Обычный 2 7 2 6 2 7" xfId="11379"/>
    <cellStyle name="Обычный 2 7 2 6 3" xfId="11380"/>
    <cellStyle name="Обычный 2 7 2 6 3 2" xfId="11381"/>
    <cellStyle name="Обычный 2 7 2 6 3 2 2" xfId="11382"/>
    <cellStyle name="Обычный 2 7 2 6 3 3" xfId="11383"/>
    <cellStyle name="Обычный 2 7 2 6 3 4" xfId="11384"/>
    <cellStyle name="Обычный 2 7 2 6 3 5" xfId="11385"/>
    <cellStyle name="Обычный 2 7 2 6 4" xfId="11386"/>
    <cellStyle name="Обычный 2 7 2 6 4 2" xfId="11387"/>
    <cellStyle name="Обычный 2 7 2 6 4 2 2" xfId="11388"/>
    <cellStyle name="Обычный 2 7 2 6 4 3" xfId="11389"/>
    <cellStyle name="Обычный 2 7 2 6 4 4" xfId="11390"/>
    <cellStyle name="Обычный 2 7 2 6 4 5" xfId="11391"/>
    <cellStyle name="Обычный 2 7 2 6 5" xfId="11392"/>
    <cellStyle name="Обычный 2 7 2 6 5 2" xfId="11393"/>
    <cellStyle name="Обычный 2 7 2 6 5 3" xfId="11394"/>
    <cellStyle name="Обычный 2 7 2 6 5 4" xfId="11395"/>
    <cellStyle name="Обычный 2 7 2 6 6" xfId="11396"/>
    <cellStyle name="Обычный 2 7 2 6 7" xfId="11397"/>
    <cellStyle name="Обычный 2 7 2 6 8" xfId="11398"/>
    <cellStyle name="Обычный 2 7 2 6 9" xfId="11399"/>
    <cellStyle name="Обычный 2 7 2 7" xfId="11400"/>
    <cellStyle name="Обычный 2 7 2 7 2" xfId="11401"/>
    <cellStyle name="Обычный 2 7 2 7 2 2" xfId="11402"/>
    <cellStyle name="Обычный 2 7 2 7 2 2 2" xfId="11403"/>
    <cellStyle name="Обычный 2 7 2 7 2 2 2 2" xfId="11404"/>
    <cellStyle name="Обычный 2 7 2 7 2 2 3" xfId="11405"/>
    <cellStyle name="Обычный 2 7 2 7 2 2 4" xfId="11406"/>
    <cellStyle name="Обычный 2 7 2 7 2 2 5" xfId="11407"/>
    <cellStyle name="Обычный 2 7 2 7 2 3" xfId="11408"/>
    <cellStyle name="Обычный 2 7 2 7 2 3 2" xfId="11409"/>
    <cellStyle name="Обычный 2 7 2 7 2 3 3" xfId="11410"/>
    <cellStyle name="Обычный 2 7 2 7 2 3 4" xfId="11411"/>
    <cellStyle name="Обычный 2 7 2 7 2 4" xfId="11412"/>
    <cellStyle name="Обычный 2 7 2 7 2 5" xfId="11413"/>
    <cellStyle name="Обычный 2 7 2 7 2 6" xfId="11414"/>
    <cellStyle name="Обычный 2 7 2 7 2 7" xfId="11415"/>
    <cellStyle name="Обычный 2 7 2 7 3" xfId="11416"/>
    <cellStyle name="Обычный 2 7 2 7 3 2" xfId="11417"/>
    <cellStyle name="Обычный 2 7 2 7 3 2 2" xfId="11418"/>
    <cellStyle name="Обычный 2 7 2 7 3 3" xfId="11419"/>
    <cellStyle name="Обычный 2 7 2 7 3 4" xfId="11420"/>
    <cellStyle name="Обычный 2 7 2 7 3 5" xfId="11421"/>
    <cellStyle name="Обычный 2 7 2 7 4" xfId="11422"/>
    <cellStyle name="Обычный 2 7 2 7 4 2" xfId="11423"/>
    <cellStyle name="Обычный 2 7 2 7 4 2 2" xfId="11424"/>
    <cellStyle name="Обычный 2 7 2 7 4 3" xfId="11425"/>
    <cellStyle name="Обычный 2 7 2 7 4 4" xfId="11426"/>
    <cellStyle name="Обычный 2 7 2 7 4 5" xfId="11427"/>
    <cellStyle name="Обычный 2 7 2 7 5" xfId="11428"/>
    <cellStyle name="Обычный 2 7 2 7 5 2" xfId="11429"/>
    <cellStyle name="Обычный 2 7 2 7 5 3" xfId="11430"/>
    <cellStyle name="Обычный 2 7 2 7 5 4" xfId="11431"/>
    <cellStyle name="Обычный 2 7 2 7 6" xfId="11432"/>
    <cellStyle name="Обычный 2 7 2 7 7" xfId="11433"/>
    <cellStyle name="Обычный 2 7 2 7 8" xfId="11434"/>
    <cellStyle name="Обычный 2 7 2 7 9" xfId="11435"/>
    <cellStyle name="Обычный 2 7 2 8" xfId="11436"/>
    <cellStyle name="Обычный 2 7 2 8 2" xfId="11437"/>
    <cellStyle name="Обычный 2 7 2 8 2 2" xfId="11438"/>
    <cellStyle name="Обычный 2 7 2 8 2 2 2" xfId="11439"/>
    <cellStyle name="Обычный 2 7 2 8 2 2 2 2" xfId="11440"/>
    <cellStyle name="Обычный 2 7 2 8 2 2 3" xfId="11441"/>
    <cellStyle name="Обычный 2 7 2 8 2 2 4" xfId="11442"/>
    <cellStyle name="Обычный 2 7 2 8 2 2 5" xfId="11443"/>
    <cellStyle name="Обычный 2 7 2 8 2 3" xfId="11444"/>
    <cellStyle name="Обычный 2 7 2 8 2 3 2" xfId="11445"/>
    <cellStyle name="Обычный 2 7 2 8 2 3 3" xfId="11446"/>
    <cellStyle name="Обычный 2 7 2 8 2 3 4" xfId="11447"/>
    <cellStyle name="Обычный 2 7 2 8 2 4" xfId="11448"/>
    <cellStyle name="Обычный 2 7 2 8 2 5" xfId="11449"/>
    <cellStyle name="Обычный 2 7 2 8 2 6" xfId="11450"/>
    <cellStyle name="Обычный 2 7 2 8 2 7" xfId="11451"/>
    <cellStyle name="Обычный 2 7 2 8 3" xfId="11452"/>
    <cellStyle name="Обычный 2 7 2 8 3 2" xfId="11453"/>
    <cellStyle name="Обычный 2 7 2 8 3 2 2" xfId="11454"/>
    <cellStyle name="Обычный 2 7 2 8 3 3" xfId="11455"/>
    <cellStyle name="Обычный 2 7 2 8 3 4" xfId="11456"/>
    <cellStyle name="Обычный 2 7 2 8 3 5" xfId="11457"/>
    <cellStyle name="Обычный 2 7 2 8 4" xfId="11458"/>
    <cellStyle name="Обычный 2 7 2 8 4 2" xfId="11459"/>
    <cellStyle name="Обычный 2 7 2 8 4 3" xfId="11460"/>
    <cellStyle name="Обычный 2 7 2 8 4 4" xfId="11461"/>
    <cellStyle name="Обычный 2 7 2 8 5" xfId="11462"/>
    <cellStyle name="Обычный 2 7 2 8 6" xfId="11463"/>
    <cellStyle name="Обычный 2 7 2 8 7" xfId="11464"/>
    <cellStyle name="Обычный 2 7 2 8 8" xfId="11465"/>
    <cellStyle name="Обычный 2 7 2 9" xfId="11466"/>
    <cellStyle name="Обычный 2 7 2 9 2" xfId="11467"/>
    <cellStyle name="Обычный 2 7 2 9 2 2" xfId="11468"/>
    <cellStyle name="Обычный 2 7 2 9 2 2 2" xfId="11469"/>
    <cellStyle name="Обычный 2 7 2 9 2 2 2 2" xfId="11470"/>
    <cellStyle name="Обычный 2 7 2 9 2 2 3" xfId="11471"/>
    <cellStyle name="Обычный 2 7 2 9 2 2 4" xfId="11472"/>
    <cellStyle name="Обычный 2 7 2 9 2 2 5" xfId="11473"/>
    <cellStyle name="Обычный 2 7 2 9 2 3" xfId="11474"/>
    <cellStyle name="Обычный 2 7 2 9 2 3 2" xfId="11475"/>
    <cellStyle name="Обычный 2 7 2 9 2 3 3" xfId="11476"/>
    <cellStyle name="Обычный 2 7 2 9 2 3 4" xfId="11477"/>
    <cellStyle name="Обычный 2 7 2 9 2 4" xfId="11478"/>
    <cellStyle name="Обычный 2 7 2 9 2 5" xfId="11479"/>
    <cellStyle name="Обычный 2 7 2 9 2 6" xfId="11480"/>
    <cellStyle name="Обычный 2 7 2 9 2 7" xfId="11481"/>
    <cellStyle name="Обычный 2 7 2 9 3" xfId="11482"/>
    <cellStyle name="Обычный 2 7 2 9 3 2" xfId="11483"/>
    <cellStyle name="Обычный 2 7 2 9 3 2 2" xfId="11484"/>
    <cellStyle name="Обычный 2 7 2 9 3 3" xfId="11485"/>
    <cellStyle name="Обычный 2 7 2 9 3 4" xfId="11486"/>
    <cellStyle name="Обычный 2 7 2 9 3 5" xfId="11487"/>
    <cellStyle name="Обычный 2 7 2 9 4" xfId="11488"/>
    <cellStyle name="Обычный 2 7 2 9 4 2" xfId="11489"/>
    <cellStyle name="Обычный 2 7 2 9 4 3" xfId="11490"/>
    <cellStyle name="Обычный 2 7 2 9 4 4" xfId="11491"/>
    <cellStyle name="Обычный 2 7 2 9 5" xfId="11492"/>
    <cellStyle name="Обычный 2 7 2 9 6" xfId="11493"/>
    <cellStyle name="Обычный 2 7 2 9 7" xfId="11494"/>
    <cellStyle name="Обычный 2 7 2 9 8" xfId="11495"/>
    <cellStyle name="Обычный 2 7 3" xfId="11496"/>
    <cellStyle name="Обычный 2 7 3 10" xfId="11497"/>
    <cellStyle name="Обычный 2 7 3 10 2" xfId="11498"/>
    <cellStyle name="Обычный 2 7 3 10 2 2" xfId="11499"/>
    <cellStyle name="Обычный 2 7 3 10 2 2 2" xfId="11500"/>
    <cellStyle name="Обычный 2 7 3 10 2 2 2 2" xfId="11501"/>
    <cellStyle name="Обычный 2 7 3 10 2 2 3" xfId="11502"/>
    <cellStyle name="Обычный 2 7 3 10 2 2 4" xfId="11503"/>
    <cellStyle name="Обычный 2 7 3 10 2 2 5" xfId="11504"/>
    <cellStyle name="Обычный 2 7 3 10 2 3" xfId="11505"/>
    <cellStyle name="Обычный 2 7 3 10 2 3 2" xfId="11506"/>
    <cellStyle name="Обычный 2 7 3 10 2 3 3" xfId="11507"/>
    <cellStyle name="Обычный 2 7 3 10 2 3 4" xfId="11508"/>
    <cellStyle name="Обычный 2 7 3 10 2 4" xfId="11509"/>
    <cellStyle name="Обычный 2 7 3 10 2 5" xfId="11510"/>
    <cellStyle name="Обычный 2 7 3 10 2 6" xfId="11511"/>
    <cellStyle name="Обычный 2 7 3 10 2 7" xfId="11512"/>
    <cellStyle name="Обычный 2 7 3 10 3" xfId="11513"/>
    <cellStyle name="Обычный 2 7 3 10 3 2" xfId="11514"/>
    <cellStyle name="Обычный 2 7 3 10 3 2 2" xfId="11515"/>
    <cellStyle name="Обычный 2 7 3 10 3 3" xfId="11516"/>
    <cellStyle name="Обычный 2 7 3 10 3 4" xfId="11517"/>
    <cellStyle name="Обычный 2 7 3 10 3 5" xfId="11518"/>
    <cellStyle name="Обычный 2 7 3 10 4" xfId="11519"/>
    <cellStyle name="Обычный 2 7 3 10 4 2" xfId="11520"/>
    <cellStyle name="Обычный 2 7 3 10 4 3" xfId="11521"/>
    <cellStyle name="Обычный 2 7 3 10 4 4" xfId="11522"/>
    <cellStyle name="Обычный 2 7 3 10 5" xfId="11523"/>
    <cellStyle name="Обычный 2 7 3 10 6" xfId="11524"/>
    <cellStyle name="Обычный 2 7 3 10 7" xfId="11525"/>
    <cellStyle name="Обычный 2 7 3 10 8" xfId="11526"/>
    <cellStyle name="Обычный 2 7 3 11" xfId="11527"/>
    <cellStyle name="Обычный 2 7 3 11 2" xfId="11528"/>
    <cellStyle name="Обычный 2 7 3 11 2 2" xfId="11529"/>
    <cellStyle name="Обычный 2 7 3 11 2 2 2" xfId="11530"/>
    <cellStyle name="Обычный 2 7 3 11 2 3" xfId="11531"/>
    <cellStyle name="Обычный 2 7 3 11 2 4" xfId="11532"/>
    <cellStyle name="Обычный 2 7 3 11 2 5" xfId="11533"/>
    <cellStyle name="Обычный 2 7 3 11 3" xfId="11534"/>
    <cellStyle name="Обычный 2 7 3 11 3 2" xfId="11535"/>
    <cellStyle name="Обычный 2 7 3 11 3 3" xfId="11536"/>
    <cellStyle name="Обычный 2 7 3 11 3 4" xfId="11537"/>
    <cellStyle name="Обычный 2 7 3 11 4" xfId="11538"/>
    <cellStyle name="Обычный 2 7 3 11 5" xfId="11539"/>
    <cellStyle name="Обычный 2 7 3 11 6" xfId="11540"/>
    <cellStyle name="Обычный 2 7 3 11 7" xfId="11541"/>
    <cellStyle name="Обычный 2 7 3 12" xfId="11542"/>
    <cellStyle name="Обычный 2 7 3 12 2" xfId="11543"/>
    <cellStyle name="Обычный 2 7 3 12 2 2" xfId="11544"/>
    <cellStyle name="Обычный 2 7 3 12 2 2 2" xfId="11545"/>
    <cellStyle name="Обычный 2 7 3 12 2 3" xfId="11546"/>
    <cellStyle name="Обычный 2 7 3 12 2 4" xfId="11547"/>
    <cellStyle name="Обычный 2 7 3 12 2 5" xfId="11548"/>
    <cellStyle name="Обычный 2 7 3 12 3" xfId="11549"/>
    <cellStyle name="Обычный 2 7 3 12 3 2" xfId="11550"/>
    <cellStyle name="Обычный 2 7 3 12 3 3" xfId="11551"/>
    <cellStyle name="Обычный 2 7 3 12 3 4" xfId="11552"/>
    <cellStyle name="Обычный 2 7 3 12 4" xfId="11553"/>
    <cellStyle name="Обычный 2 7 3 12 5" xfId="11554"/>
    <cellStyle name="Обычный 2 7 3 12 6" xfId="11555"/>
    <cellStyle name="Обычный 2 7 3 12 7" xfId="11556"/>
    <cellStyle name="Обычный 2 7 3 13" xfId="11557"/>
    <cellStyle name="Обычный 2 7 3 13 2" xfId="11558"/>
    <cellStyle name="Обычный 2 7 3 13 2 2" xfId="11559"/>
    <cellStyle name="Обычный 2 7 3 13 3" xfId="11560"/>
    <cellStyle name="Обычный 2 7 3 13 4" xfId="11561"/>
    <cellStyle name="Обычный 2 7 3 13 5" xfId="11562"/>
    <cellStyle name="Обычный 2 7 3 14" xfId="11563"/>
    <cellStyle name="Обычный 2 7 3 14 2" xfId="11564"/>
    <cellStyle name="Обычный 2 7 3 14 2 2" xfId="11565"/>
    <cellStyle name="Обычный 2 7 3 14 3" xfId="11566"/>
    <cellStyle name="Обычный 2 7 3 14 4" xfId="11567"/>
    <cellStyle name="Обычный 2 7 3 14 5" xfId="11568"/>
    <cellStyle name="Обычный 2 7 3 15" xfId="11569"/>
    <cellStyle name="Обычный 2 7 3 15 2" xfId="11570"/>
    <cellStyle name="Обычный 2 7 3 15 2 2" xfId="11571"/>
    <cellStyle name="Обычный 2 7 3 15 3" xfId="11572"/>
    <cellStyle name="Обычный 2 7 3 16" xfId="11573"/>
    <cellStyle name="Обычный 2 7 3 16 2" xfId="11574"/>
    <cellStyle name="Обычный 2 7 3 17" xfId="11575"/>
    <cellStyle name="Обычный 2 7 3 18" xfId="11576"/>
    <cellStyle name="Обычный 2 7 3 2" xfId="11577"/>
    <cellStyle name="Обычный 2 7 3 2 10" xfId="11578"/>
    <cellStyle name="Обычный 2 7 3 2 10 2" xfId="11579"/>
    <cellStyle name="Обычный 2 7 3 2 10 2 2" xfId="11580"/>
    <cellStyle name="Обычный 2 7 3 2 10 2 2 2" xfId="11581"/>
    <cellStyle name="Обычный 2 7 3 2 10 2 3" xfId="11582"/>
    <cellStyle name="Обычный 2 7 3 2 10 2 4" xfId="11583"/>
    <cellStyle name="Обычный 2 7 3 2 10 2 5" xfId="11584"/>
    <cellStyle name="Обычный 2 7 3 2 10 3" xfId="11585"/>
    <cellStyle name="Обычный 2 7 3 2 10 3 2" xfId="11586"/>
    <cellStyle name="Обычный 2 7 3 2 10 3 3" xfId="11587"/>
    <cellStyle name="Обычный 2 7 3 2 10 3 4" xfId="11588"/>
    <cellStyle name="Обычный 2 7 3 2 10 4" xfId="11589"/>
    <cellStyle name="Обычный 2 7 3 2 10 5" xfId="11590"/>
    <cellStyle name="Обычный 2 7 3 2 10 6" xfId="11591"/>
    <cellStyle name="Обычный 2 7 3 2 10 7" xfId="11592"/>
    <cellStyle name="Обычный 2 7 3 2 11" xfId="11593"/>
    <cellStyle name="Обычный 2 7 3 2 11 2" xfId="11594"/>
    <cellStyle name="Обычный 2 7 3 2 11 2 2" xfId="11595"/>
    <cellStyle name="Обычный 2 7 3 2 11 3" xfId="11596"/>
    <cellStyle name="Обычный 2 7 3 2 11 4" xfId="11597"/>
    <cellStyle name="Обычный 2 7 3 2 11 5" xfId="11598"/>
    <cellStyle name="Обычный 2 7 3 2 12" xfId="11599"/>
    <cellStyle name="Обычный 2 7 3 2 12 2" xfId="11600"/>
    <cellStyle name="Обычный 2 7 3 2 12 3" xfId="11601"/>
    <cellStyle name="Обычный 2 7 3 2 12 4" xfId="11602"/>
    <cellStyle name="Обычный 2 7 3 2 13" xfId="11603"/>
    <cellStyle name="Обычный 2 7 3 2 14" xfId="11604"/>
    <cellStyle name="Обычный 2 7 3 2 15" xfId="11605"/>
    <cellStyle name="Обычный 2 7 3 2 16" xfId="11606"/>
    <cellStyle name="Обычный 2 7 3 2 2" xfId="11607"/>
    <cellStyle name="Обычный 2 7 3 2 2 10" xfId="11608"/>
    <cellStyle name="Обычный 2 7 3 2 2 10 2" xfId="11609"/>
    <cellStyle name="Обычный 2 7 3 2 2 10 2 2" xfId="11610"/>
    <cellStyle name="Обычный 2 7 3 2 2 10 3" xfId="11611"/>
    <cellStyle name="Обычный 2 7 3 2 2 10 4" xfId="11612"/>
    <cellStyle name="Обычный 2 7 3 2 2 10 5" xfId="11613"/>
    <cellStyle name="Обычный 2 7 3 2 2 11" xfId="11614"/>
    <cellStyle name="Обычный 2 7 3 2 2 11 2" xfId="11615"/>
    <cellStyle name="Обычный 2 7 3 2 2 11 3" xfId="11616"/>
    <cellStyle name="Обычный 2 7 3 2 2 11 4" xfId="11617"/>
    <cellStyle name="Обычный 2 7 3 2 2 12" xfId="11618"/>
    <cellStyle name="Обычный 2 7 3 2 2 13" xfId="11619"/>
    <cellStyle name="Обычный 2 7 3 2 2 14" xfId="11620"/>
    <cellStyle name="Обычный 2 7 3 2 2 15" xfId="11621"/>
    <cellStyle name="Обычный 2 7 3 2 2 2" xfId="11622"/>
    <cellStyle name="Обычный 2 7 3 2 2 2 2" xfId="11623"/>
    <cellStyle name="Обычный 2 7 3 2 2 2 2 2" xfId="11624"/>
    <cellStyle name="Обычный 2 7 3 2 2 2 2 2 2" xfId="11625"/>
    <cellStyle name="Обычный 2 7 3 2 2 2 2 2 2 2" xfId="11626"/>
    <cellStyle name="Обычный 2 7 3 2 2 2 2 2 3" xfId="11627"/>
    <cellStyle name="Обычный 2 7 3 2 2 2 2 2 4" xfId="11628"/>
    <cellStyle name="Обычный 2 7 3 2 2 2 2 2 5" xfId="11629"/>
    <cellStyle name="Обычный 2 7 3 2 2 2 2 3" xfId="11630"/>
    <cellStyle name="Обычный 2 7 3 2 2 2 2 3 2" xfId="11631"/>
    <cellStyle name="Обычный 2 7 3 2 2 2 2 3 3" xfId="11632"/>
    <cellStyle name="Обычный 2 7 3 2 2 2 2 3 4" xfId="11633"/>
    <cellStyle name="Обычный 2 7 3 2 2 2 2 4" xfId="11634"/>
    <cellStyle name="Обычный 2 7 3 2 2 2 2 5" xfId="11635"/>
    <cellStyle name="Обычный 2 7 3 2 2 2 2 6" xfId="11636"/>
    <cellStyle name="Обычный 2 7 3 2 2 2 2 7" xfId="11637"/>
    <cellStyle name="Обычный 2 7 3 2 2 2 3" xfId="11638"/>
    <cellStyle name="Обычный 2 7 3 2 2 2 3 2" xfId="11639"/>
    <cellStyle name="Обычный 2 7 3 2 2 2 3 2 2" xfId="11640"/>
    <cellStyle name="Обычный 2 7 3 2 2 2 3 3" xfId="11641"/>
    <cellStyle name="Обычный 2 7 3 2 2 2 3 4" xfId="11642"/>
    <cellStyle name="Обычный 2 7 3 2 2 2 3 5" xfId="11643"/>
    <cellStyle name="Обычный 2 7 3 2 2 2 4" xfId="11644"/>
    <cellStyle name="Обычный 2 7 3 2 2 2 4 2" xfId="11645"/>
    <cellStyle name="Обычный 2 7 3 2 2 2 4 2 2" xfId="11646"/>
    <cellStyle name="Обычный 2 7 3 2 2 2 4 3" xfId="11647"/>
    <cellStyle name="Обычный 2 7 3 2 2 2 4 4" xfId="11648"/>
    <cellStyle name="Обычный 2 7 3 2 2 2 4 5" xfId="11649"/>
    <cellStyle name="Обычный 2 7 3 2 2 2 5" xfId="11650"/>
    <cellStyle name="Обычный 2 7 3 2 2 2 5 2" xfId="11651"/>
    <cellStyle name="Обычный 2 7 3 2 2 2 5 3" xfId="11652"/>
    <cellStyle name="Обычный 2 7 3 2 2 2 5 4" xfId="11653"/>
    <cellStyle name="Обычный 2 7 3 2 2 2 6" xfId="11654"/>
    <cellStyle name="Обычный 2 7 3 2 2 2 7" xfId="11655"/>
    <cellStyle name="Обычный 2 7 3 2 2 2 8" xfId="11656"/>
    <cellStyle name="Обычный 2 7 3 2 2 2 9" xfId="11657"/>
    <cellStyle name="Обычный 2 7 3 2 2 3" xfId="11658"/>
    <cellStyle name="Обычный 2 7 3 2 2 3 2" xfId="11659"/>
    <cellStyle name="Обычный 2 7 3 2 2 3 2 2" xfId="11660"/>
    <cellStyle name="Обычный 2 7 3 2 2 3 2 2 2" xfId="11661"/>
    <cellStyle name="Обычный 2 7 3 2 2 3 2 2 2 2" xfId="11662"/>
    <cellStyle name="Обычный 2 7 3 2 2 3 2 2 3" xfId="11663"/>
    <cellStyle name="Обычный 2 7 3 2 2 3 2 2 4" xfId="11664"/>
    <cellStyle name="Обычный 2 7 3 2 2 3 2 2 5" xfId="11665"/>
    <cellStyle name="Обычный 2 7 3 2 2 3 2 3" xfId="11666"/>
    <cellStyle name="Обычный 2 7 3 2 2 3 2 3 2" xfId="11667"/>
    <cellStyle name="Обычный 2 7 3 2 2 3 2 3 3" xfId="11668"/>
    <cellStyle name="Обычный 2 7 3 2 2 3 2 3 4" xfId="11669"/>
    <cellStyle name="Обычный 2 7 3 2 2 3 2 4" xfId="11670"/>
    <cellStyle name="Обычный 2 7 3 2 2 3 2 5" xfId="11671"/>
    <cellStyle name="Обычный 2 7 3 2 2 3 2 6" xfId="11672"/>
    <cellStyle name="Обычный 2 7 3 2 2 3 2 7" xfId="11673"/>
    <cellStyle name="Обычный 2 7 3 2 2 3 3" xfId="11674"/>
    <cellStyle name="Обычный 2 7 3 2 2 3 3 2" xfId="11675"/>
    <cellStyle name="Обычный 2 7 3 2 2 3 3 2 2" xfId="11676"/>
    <cellStyle name="Обычный 2 7 3 2 2 3 3 3" xfId="11677"/>
    <cellStyle name="Обычный 2 7 3 2 2 3 3 4" xfId="11678"/>
    <cellStyle name="Обычный 2 7 3 2 2 3 3 5" xfId="11679"/>
    <cellStyle name="Обычный 2 7 3 2 2 3 4" xfId="11680"/>
    <cellStyle name="Обычный 2 7 3 2 2 3 4 2" xfId="11681"/>
    <cellStyle name="Обычный 2 7 3 2 2 3 4 2 2" xfId="11682"/>
    <cellStyle name="Обычный 2 7 3 2 2 3 4 3" xfId="11683"/>
    <cellStyle name="Обычный 2 7 3 2 2 3 4 4" xfId="11684"/>
    <cellStyle name="Обычный 2 7 3 2 2 3 4 5" xfId="11685"/>
    <cellStyle name="Обычный 2 7 3 2 2 3 5" xfId="11686"/>
    <cellStyle name="Обычный 2 7 3 2 2 3 5 2" xfId="11687"/>
    <cellStyle name="Обычный 2 7 3 2 2 3 5 3" xfId="11688"/>
    <cellStyle name="Обычный 2 7 3 2 2 3 5 4" xfId="11689"/>
    <cellStyle name="Обычный 2 7 3 2 2 3 6" xfId="11690"/>
    <cellStyle name="Обычный 2 7 3 2 2 3 7" xfId="11691"/>
    <cellStyle name="Обычный 2 7 3 2 2 3 8" xfId="11692"/>
    <cellStyle name="Обычный 2 7 3 2 2 3 9" xfId="11693"/>
    <cellStyle name="Обычный 2 7 3 2 2 4" xfId="11694"/>
    <cellStyle name="Обычный 2 7 3 2 2 4 2" xfId="11695"/>
    <cellStyle name="Обычный 2 7 3 2 2 4 2 2" xfId="11696"/>
    <cellStyle name="Обычный 2 7 3 2 2 4 2 2 2" xfId="11697"/>
    <cellStyle name="Обычный 2 7 3 2 2 4 2 2 2 2" xfId="11698"/>
    <cellStyle name="Обычный 2 7 3 2 2 4 2 2 3" xfId="11699"/>
    <cellStyle name="Обычный 2 7 3 2 2 4 2 2 4" xfId="11700"/>
    <cellStyle name="Обычный 2 7 3 2 2 4 2 2 5" xfId="11701"/>
    <cellStyle name="Обычный 2 7 3 2 2 4 2 3" xfId="11702"/>
    <cellStyle name="Обычный 2 7 3 2 2 4 2 3 2" xfId="11703"/>
    <cellStyle name="Обычный 2 7 3 2 2 4 2 3 3" xfId="11704"/>
    <cellStyle name="Обычный 2 7 3 2 2 4 2 3 4" xfId="11705"/>
    <cellStyle name="Обычный 2 7 3 2 2 4 2 4" xfId="11706"/>
    <cellStyle name="Обычный 2 7 3 2 2 4 2 5" xfId="11707"/>
    <cellStyle name="Обычный 2 7 3 2 2 4 2 6" xfId="11708"/>
    <cellStyle name="Обычный 2 7 3 2 2 4 2 7" xfId="11709"/>
    <cellStyle name="Обычный 2 7 3 2 2 4 3" xfId="11710"/>
    <cellStyle name="Обычный 2 7 3 2 2 4 3 2" xfId="11711"/>
    <cellStyle name="Обычный 2 7 3 2 2 4 3 2 2" xfId="11712"/>
    <cellStyle name="Обычный 2 7 3 2 2 4 3 3" xfId="11713"/>
    <cellStyle name="Обычный 2 7 3 2 2 4 3 4" xfId="11714"/>
    <cellStyle name="Обычный 2 7 3 2 2 4 3 5" xfId="11715"/>
    <cellStyle name="Обычный 2 7 3 2 2 4 4" xfId="11716"/>
    <cellStyle name="Обычный 2 7 3 2 2 4 4 2" xfId="11717"/>
    <cellStyle name="Обычный 2 7 3 2 2 4 4 3" xfId="11718"/>
    <cellStyle name="Обычный 2 7 3 2 2 4 4 4" xfId="11719"/>
    <cellStyle name="Обычный 2 7 3 2 2 4 5" xfId="11720"/>
    <cellStyle name="Обычный 2 7 3 2 2 4 6" xfId="11721"/>
    <cellStyle name="Обычный 2 7 3 2 2 4 7" xfId="11722"/>
    <cellStyle name="Обычный 2 7 3 2 2 4 8" xfId="11723"/>
    <cellStyle name="Обычный 2 7 3 2 2 5" xfId="11724"/>
    <cellStyle name="Обычный 2 7 3 2 2 5 2" xfId="11725"/>
    <cellStyle name="Обычный 2 7 3 2 2 5 2 2" xfId="11726"/>
    <cellStyle name="Обычный 2 7 3 2 2 5 2 2 2" xfId="11727"/>
    <cellStyle name="Обычный 2 7 3 2 2 5 2 2 2 2" xfId="11728"/>
    <cellStyle name="Обычный 2 7 3 2 2 5 2 2 3" xfId="11729"/>
    <cellStyle name="Обычный 2 7 3 2 2 5 2 2 4" xfId="11730"/>
    <cellStyle name="Обычный 2 7 3 2 2 5 2 2 5" xfId="11731"/>
    <cellStyle name="Обычный 2 7 3 2 2 5 2 3" xfId="11732"/>
    <cellStyle name="Обычный 2 7 3 2 2 5 2 3 2" xfId="11733"/>
    <cellStyle name="Обычный 2 7 3 2 2 5 2 3 3" xfId="11734"/>
    <cellStyle name="Обычный 2 7 3 2 2 5 2 3 4" xfId="11735"/>
    <cellStyle name="Обычный 2 7 3 2 2 5 2 4" xfId="11736"/>
    <cellStyle name="Обычный 2 7 3 2 2 5 2 5" xfId="11737"/>
    <cellStyle name="Обычный 2 7 3 2 2 5 2 6" xfId="11738"/>
    <cellStyle name="Обычный 2 7 3 2 2 5 2 7" xfId="11739"/>
    <cellStyle name="Обычный 2 7 3 2 2 5 3" xfId="11740"/>
    <cellStyle name="Обычный 2 7 3 2 2 5 3 2" xfId="11741"/>
    <cellStyle name="Обычный 2 7 3 2 2 5 3 2 2" xfId="11742"/>
    <cellStyle name="Обычный 2 7 3 2 2 5 3 3" xfId="11743"/>
    <cellStyle name="Обычный 2 7 3 2 2 5 3 4" xfId="11744"/>
    <cellStyle name="Обычный 2 7 3 2 2 5 3 5" xfId="11745"/>
    <cellStyle name="Обычный 2 7 3 2 2 5 4" xfId="11746"/>
    <cellStyle name="Обычный 2 7 3 2 2 5 4 2" xfId="11747"/>
    <cellStyle name="Обычный 2 7 3 2 2 5 4 3" xfId="11748"/>
    <cellStyle name="Обычный 2 7 3 2 2 5 4 4" xfId="11749"/>
    <cellStyle name="Обычный 2 7 3 2 2 5 5" xfId="11750"/>
    <cellStyle name="Обычный 2 7 3 2 2 5 6" xfId="11751"/>
    <cellStyle name="Обычный 2 7 3 2 2 5 7" xfId="11752"/>
    <cellStyle name="Обычный 2 7 3 2 2 5 8" xfId="11753"/>
    <cellStyle name="Обычный 2 7 3 2 2 6" xfId="11754"/>
    <cellStyle name="Обычный 2 7 3 2 2 6 2" xfId="11755"/>
    <cellStyle name="Обычный 2 7 3 2 2 6 2 2" xfId="11756"/>
    <cellStyle name="Обычный 2 7 3 2 2 6 2 2 2" xfId="11757"/>
    <cellStyle name="Обычный 2 7 3 2 2 6 2 2 2 2" xfId="11758"/>
    <cellStyle name="Обычный 2 7 3 2 2 6 2 2 3" xfId="11759"/>
    <cellStyle name="Обычный 2 7 3 2 2 6 2 2 4" xfId="11760"/>
    <cellStyle name="Обычный 2 7 3 2 2 6 2 2 5" xfId="11761"/>
    <cellStyle name="Обычный 2 7 3 2 2 6 2 3" xfId="11762"/>
    <cellStyle name="Обычный 2 7 3 2 2 6 2 3 2" xfId="11763"/>
    <cellStyle name="Обычный 2 7 3 2 2 6 2 3 3" xfId="11764"/>
    <cellStyle name="Обычный 2 7 3 2 2 6 2 3 4" xfId="11765"/>
    <cellStyle name="Обычный 2 7 3 2 2 6 2 4" xfId="11766"/>
    <cellStyle name="Обычный 2 7 3 2 2 6 2 5" xfId="11767"/>
    <cellStyle name="Обычный 2 7 3 2 2 6 2 6" xfId="11768"/>
    <cellStyle name="Обычный 2 7 3 2 2 6 2 7" xfId="11769"/>
    <cellStyle name="Обычный 2 7 3 2 2 6 3" xfId="11770"/>
    <cellStyle name="Обычный 2 7 3 2 2 6 3 2" xfId="11771"/>
    <cellStyle name="Обычный 2 7 3 2 2 6 3 2 2" xfId="11772"/>
    <cellStyle name="Обычный 2 7 3 2 2 6 3 3" xfId="11773"/>
    <cellStyle name="Обычный 2 7 3 2 2 6 3 4" xfId="11774"/>
    <cellStyle name="Обычный 2 7 3 2 2 6 3 5" xfId="11775"/>
    <cellStyle name="Обычный 2 7 3 2 2 6 4" xfId="11776"/>
    <cellStyle name="Обычный 2 7 3 2 2 6 4 2" xfId="11777"/>
    <cellStyle name="Обычный 2 7 3 2 2 6 4 3" xfId="11778"/>
    <cellStyle name="Обычный 2 7 3 2 2 6 4 4" xfId="11779"/>
    <cellStyle name="Обычный 2 7 3 2 2 6 5" xfId="11780"/>
    <cellStyle name="Обычный 2 7 3 2 2 6 6" xfId="11781"/>
    <cellStyle name="Обычный 2 7 3 2 2 6 7" xfId="11782"/>
    <cellStyle name="Обычный 2 7 3 2 2 6 8" xfId="11783"/>
    <cellStyle name="Обычный 2 7 3 2 2 7" xfId="11784"/>
    <cellStyle name="Обычный 2 7 3 2 2 7 2" xfId="11785"/>
    <cellStyle name="Обычный 2 7 3 2 2 7 2 2" xfId="11786"/>
    <cellStyle name="Обычный 2 7 3 2 2 7 2 2 2" xfId="11787"/>
    <cellStyle name="Обычный 2 7 3 2 2 7 2 2 2 2" xfId="11788"/>
    <cellStyle name="Обычный 2 7 3 2 2 7 2 2 3" xfId="11789"/>
    <cellStyle name="Обычный 2 7 3 2 2 7 2 2 4" xfId="11790"/>
    <cellStyle name="Обычный 2 7 3 2 2 7 2 2 5" xfId="11791"/>
    <cellStyle name="Обычный 2 7 3 2 2 7 2 3" xfId="11792"/>
    <cellStyle name="Обычный 2 7 3 2 2 7 2 3 2" xfId="11793"/>
    <cellStyle name="Обычный 2 7 3 2 2 7 2 3 3" xfId="11794"/>
    <cellStyle name="Обычный 2 7 3 2 2 7 2 3 4" xfId="11795"/>
    <cellStyle name="Обычный 2 7 3 2 2 7 2 4" xfId="11796"/>
    <cellStyle name="Обычный 2 7 3 2 2 7 2 5" xfId="11797"/>
    <cellStyle name="Обычный 2 7 3 2 2 7 2 6" xfId="11798"/>
    <cellStyle name="Обычный 2 7 3 2 2 7 2 7" xfId="11799"/>
    <cellStyle name="Обычный 2 7 3 2 2 7 3" xfId="11800"/>
    <cellStyle name="Обычный 2 7 3 2 2 7 3 2" xfId="11801"/>
    <cellStyle name="Обычный 2 7 3 2 2 7 3 2 2" xfId="11802"/>
    <cellStyle name="Обычный 2 7 3 2 2 7 3 3" xfId="11803"/>
    <cellStyle name="Обычный 2 7 3 2 2 7 3 4" xfId="11804"/>
    <cellStyle name="Обычный 2 7 3 2 2 7 3 5" xfId="11805"/>
    <cellStyle name="Обычный 2 7 3 2 2 7 4" xfId="11806"/>
    <cellStyle name="Обычный 2 7 3 2 2 7 4 2" xfId="11807"/>
    <cellStyle name="Обычный 2 7 3 2 2 7 4 3" xfId="11808"/>
    <cellStyle name="Обычный 2 7 3 2 2 7 4 4" xfId="11809"/>
    <cellStyle name="Обычный 2 7 3 2 2 7 5" xfId="11810"/>
    <cellStyle name="Обычный 2 7 3 2 2 7 6" xfId="11811"/>
    <cellStyle name="Обычный 2 7 3 2 2 7 7" xfId="11812"/>
    <cellStyle name="Обычный 2 7 3 2 2 7 8" xfId="11813"/>
    <cellStyle name="Обычный 2 7 3 2 2 8" xfId="11814"/>
    <cellStyle name="Обычный 2 7 3 2 2 8 2" xfId="11815"/>
    <cellStyle name="Обычный 2 7 3 2 2 8 2 2" xfId="11816"/>
    <cellStyle name="Обычный 2 7 3 2 2 8 2 2 2" xfId="11817"/>
    <cellStyle name="Обычный 2 7 3 2 2 8 2 3" xfId="11818"/>
    <cellStyle name="Обычный 2 7 3 2 2 8 2 4" xfId="11819"/>
    <cellStyle name="Обычный 2 7 3 2 2 8 2 5" xfId="11820"/>
    <cellStyle name="Обычный 2 7 3 2 2 8 3" xfId="11821"/>
    <cellStyle name="Обычный 2 7 3 2 2 8 3 2" xfId="11822"/>
    <cellStyle name="Обычный 2 7 3 2 2 8 3 3" xfId="11823"/>
    <cellStyle name="Обычный 2 7 3 2 2 8 3 4" xfId="11824"/>
    <cellStyle name="Обычный 2 7 3 2 2 8 4" xfId="11825"/>
    <cellStyle name="Обычный 2 7 3 2 2 8 5" xfId="11826"/>
    <cellStyle name="Обычный 2 7 3 2 2 8 6" xfId="11827"/>
    <cellStyle name="Обычный 2 7 3 2 2 8 7" xfId="11828"/>
    <cellStyle name="Обычный 2 7 3 2 2 9" xfId="11829"/>
    <cellStyle name="Обычный 2 7 3 2 2 9 2" xfId="11830"/>
    <cellStyle name="Обычный 2 7 3 2 2 9 2 2" xfId="11831"/>
    <cellStyle name="Обычный 2 7 3 2 2 9 2 2 2" xfId="11832"/>
    <cellStyle name="Обычный 2 7 3 2 2 9 2 3" xfId="11833"/>
    <cellStyle name="Обычный 2 7 3 2 2 9 2 4" xfId="11834"/>
    <cellStyle name="Обычный 2 7 3 2 2 9 2 5" xfId="11835"/>
    <cellStyle name="Обычный 2 7 3 2 2 9 3" xfId="11836"/>
    <cellStyle name="Обычный 2 7 3 2 2 9 3 2" xfId="11837"/>
    <cellStyle name="Обычный 2 7 3 2 2 9 3 3" xfId="11838"/>
    <cellStyle name="Обычный 2 7 3 2 2 9 3 4" xfId="11839"/>
    <cellStyle name="Обычный 2 7 3 2 2 9 4" xfId="11840"/>
    <cellStyle name="Обычный 2 7 3 2 2 9 5" xfId="11841"/>
    <cellStyle name="Обычный 2 7 3 2 2 9 6" xfId="11842"/>
    <cellStyle name="Обычный 2 7 3 2 2 9 7" xfId="11843"/>
    <cellStyle name="Обычный 2 7 3 2 3" xfId="11844"/>
    <cellStyle name="Обычный 2 7 3 2 3 2" xfId="11845"/>
    <cellStyle name="Обычный 2 7 3 2 3 2 2" xfId="11846"/>
    <cellStyle name="Обычный 2 7 3 2 3 2 2 2" xfId="11847"/>
    <cellStyle name="Обычный 2 7 3 2 3 2 2 2 2" xfId="11848"/>
    <cellStyle name="Обычный 2 7 3 2 3 2 2 3" xfId="11849"/>
    <cellStyle name="Обычный 2 7 3 2 3 2 2 4" xfId="11850"/>
    <cellStyle name="Обычный 2 7 3 2 3 2 2 5" xfId="11851"/>
    <cellStyle name="Обычный 2 7 3 2 3 2 3" xfId="11852"/>
    <cellStyle name="Обычный 2 7 3 2 3 2 3 2" xfId="11853"/>
    <cellStyle name="Обычный 2 7 3 2 3 2 3 3" xfId="11854"/>
    <cellStyle name="Обычный 2 7 3 2 3 2 3 4" xfId="11855"/>
    <cellStyle name="Обычный 2 7 3 2 3 2 4" xfId="11856"/>
    <cellStyle name="Обычный 2 7 3 2 3 2 5" xfId="11857"/>
    <cellStyle name="Обычный 2 7 3 2 3 2 6" xfId="11858"/>
    <cellStyle name="Обычный 2 7 3 2 3 2 7" xfId="11859"/>
    <cellStyle name="Обычный 2 7 3 2 3 3" xfId="11860"/>
    <cellStyle name="Обычный 2 7 3 2 3 3 2" xfId="11861"/>
    <cellStyle name="Обычный 2 7 3 2 3 3 2 2" xfId="11862"/>
    <cellStyle name="Обычный 2 7 3 2 3 3 3" xfId="11863"/>
    <cellStyle name="Обычный 2 7 3 2 3 3 4" xfId="11864"/>
    <cellStyle name="Обычный 2 7 3 2 3 3 5" xfId="11865"/>
    <cellStyle name="Обычный 2 7 3 2 3 4" xfId="11866"/>
    <cellStyle name="Обычный 2 7 3 2 3 4 2" xfId="11867"/>
    <cellStyle name="Обычный 2 7 3 2 3 4 2 2" xfId="11868"/>
    <cellStyle name="Обычный 2 7 3 2 3 4 3" xfId="11869"/>
    <cellStyle name="Обычный 2 7 3 2 3 4 4" xfId="11870"/>
    <cellStyle name="Обычный 2 7 3 2 3 4 5" xfId="11871"/>
    <cellStyle name="Обычный 2 7 3 2 3 5" xfId="11872"/>
    <cellStyle name="Обычный 2 7 3 2 3 5 2" xfId="11873"/>
    <cellStyle name="Обычный 2 7 3 2 3 5 3" xfId="11874"/>
    <cellStyle name="Обычный 2 7 3 2 3 5 4" xfId="11875"/>
    <cellStyle name="Обычный 2 7 3 2 3 6" xfId="11876"/>
    <cellStyle name="Обычный 2 7 3 2 3 7" xfId="11877"/>
    <cellStyle name="Обычный 2 7 3 2 3 8" xfId="11878"/>
    <cellStyle name="Обычный 2 7 3 2 3 9" xfId="11879"/>
    <cellStyle name="Обычный 2 7 3 2 4" xfId="11880"/>
    <cellStyle name="Обычный 2 7 3 2 4 2" xfId="11881"/>
    <cellStyle name="Обычный 2 7 3 2 4 2 2" xfId="11882"/>
    <cellStyle name="Обычный 2 7 3 2 4 2 2 2" xfId="11883"/>
    <cellStyle name="Обычный 2 7 3 2 4 2 2 2 2" xfId="11884"/>
    <cellStyle name="Обычный 2 7 3 2 4 2 2 3" xfId="11885"/>
    <cellStyle name="Обычный 2 7 3 2 4 2 2 4" xfId="11886"/>
    <cellStyle name="Обычный 2 7 3 2 4 2 2 5" xfId="11887"/>
    <cellStyle name="Обычный 2 7 3 2 4 2 3" xfId="11888"/>
    <cellStyle name="Обычный 2 7 3 2 4 2 3 2" xfId="11889"/>
    <cellStyle name="Обычный 2 7 3 2 4 2 3 3" xfId="11890"/>
    <cellStyle name="Обычный 2 7 3 2 4 2 3 4" xfId="11891"/>
    <cellStyle name="Обычный 2 7 3 2 4 2 4" xfId="11892"/>
    <cellStyle name="Обычный 2 7 3 2 4 2 5" xfId="11893"/>
    <cellStyle name="Обычный 2 7 3 2 4 2 6" xfId="11894"/>
    <cellStyle name="Обычный 2 7 3 2 4 2 7" xfId="11895"/>
    <cellStyle name="Обычный 2 7 3 2 4 3" xfId="11896"/>
    <cellStyle name="Обычный 2 7 3 2 4 3 2" xfId="11897"/>
    <cellStyle name="Обычный 2 7 3 2 4 3 2 2" xfId="11898"/>
    <cellStyle name="Обычный 2 7 3 2 4 3 3" xfId="11899"/>
    <cellStyle name="Обычный 2 7 3 2 4 3 4" xfId="11900"/>
    <cellStyle name="Обычный 2 7 3 2 4 3 5" xfId="11901"/>
    <cellStyle name="Обычный 2 7 3 2 4 4" xfId="11902"/>
    <cellStyle name="Обычный 2 7 3 2 4 4 2" xfId="11903"/>
    <cellStyle name="Обычный 2 7 3 2 4 4 2 2" xfId="11904"/>
    <cellStyle name="Обычный 2 7 3 2 4 4 3" xfId="11905"/>
    <cellStyle name="Обычный 2 7 3 2 4 4 4" xfId="11906"/>
    <cellStyle name="Обычный 2 7 3 2 4 4 5" xfId="11907"/>
    <cellStyle name="Обычный 2 7 3 2 4 5" xfId="11908"/>
    <cellStyle name="Обычный 2 7 3 2 4 5 2" xfId="11909"/>
    <cellStyle name="Обычный 2 7 3 2 4 5 3" xfId="11910"/>
    <cellStyle name="Обычный 2 7 3 2 4 5 4" xfId="11911"/>
    <cellStyle name="Обычный 2 7 3 2 4 6" xfId="11912"/>
    <cellStyle name="Обычный 2 7 3 2 4 7" xfId="11913"/>
    <cellStyle name="Обычный 2 7 3 2 4 8" xfId="11914"/>
    <cellStyle name="Обычный 2 7 3 2 4 9" xfId="11915"/>
    <cellStyle name="Обычный 2 7 3 2 5" xfId="11916"/>
    <cellStyle name="Обычный 2 7 3 2 5 2" xfId="11917"/>
    <cellStyle name="Обычный 2 7 3 2 5 2 2" xfId="11918"/>
    <cellStyle name="Обычный 2 7 3 2 5 2 2 2" xfId="11919"/>
    <cellStyle name="Обычный 2 7 3 2 5 2 2 2 2" xfId="11920"/>
    <cellStyle name="Обычный 2 7 3 2 5 2 2 3" xfId="11921"/>
    <cellStyle name="Обычный 2 7 3 2 5 2 2 4" xfId="11922"/>
    <cellStyle name="Обычный 2 7 3 2 5 2 2 5" xfId="11923"/>
    <cellStyle name="Обычный 2 7 3 2 5 2 3" xfId="11924"/>
    <cellStyle name="Обычный 2 7 3 2 5 2 3 2" xfId="11925"/>
    <cellStyle name="Обычный 2 7 3 2 5 2 3 3" xfId="11926"/>
    <cellStyle name="Обычный 2 7 3 2 5 2 3 4" xfId="11927"/>
    <cellStyle name="Обычный 2 7 3 2 5 2 4" xfId="11928"/>
    <cellStyle name="Обычный 2 7 3 2 5 2 5" xfId="11929"/>
    <cellStyle name="Обычный 2 7 3 2 5 2 6" xfId="11930"/>
    <cellStyle name="Обычный 2 7 3 2 5 2 7" xfId="11931"/>
    <cellStyle name="Обычный 2 7 3 2 5 3" xfId="11932"/>
    <cellStyle name="Обычный 2 7 3 2 5 3 2" xfId="11933"/>
    <cellStyle name="Обычный 2 7 3 2 5 3 2 2" xfId="11934"/>
    <cellStyle name="Обычный 2 7 3 2 5 3 3" xfId="11935"/>
    <cellStyle name="Обычный 2 7 3 2 5 3 4" xfId="11936"/>
    <cellStyle name="Обычный 2 7 3 2 5 3 5" xfId="11937"/>
    <cellStyle name="Обычный 2 7 3 2 5 4" xfId="11938"/>
    <cellStyle name="Обычный 2 7 3 2 5 4 2" xfId="11939"/>
    <cellStyle name="Обычный 2 7 3 2 5 4 3" xfId="11940"/>
    <cellStyle name="Обычный 2 7 3 2 5 4 4" xfId="11941"/>
    <cellStyle name="Обычный 2 7 3 2 5 5" xfId="11942"/>
    <cellStyle name="Обычный 2 7 3 2 5 6" xfId="11943"/>
    <cellStyle name="Обычный 2 7 3 2 5 7" xfId="11944"/>
    <cellStyle name="Обычный 2 7 3 2 5 8" xfId="11945"/>
    <cellStyle name="Обычный 2 7 3 2 6" xfId="11946"/>
    <cellStyle name="Обычный 2 7 3 2 6 2" xfId="11947"/>
    <cellStyle name="Обычный 2 7 3 2 6 2 2" xfId="11948"/>
    <cellStyle name="Обычный 2 7 3 2 6 2 2 2" xfId="11949"/>
    <cellStyle name="Обычный 2 7 3 2 6 2 2 2 2" xfId="11950"/>
    <cellStyle name="Обычный 2 7 3 2 6 2 2 3" xfId="11951"/>
    <cellStyle name="Обычный 2 7 3 2 6 2 2 4" xfId="11952"/>
    <cellStyle name="Обычный 2 7 3 2 6 2 2 5" xfId="11953"/>
    <cellStyle name="Обычный 2 7 3 2 6 2 3" xfId="11954"/>
    <cellStyle name="Обычный 2 7 3 2 6 2 3 2" xfId="11955"/>
    <cellStyle name="Обычный 2 7 3 2 6 2 3 3" xfId="11956"/>
    <cellStyle name="Обычный 2 7 3 2 6 2 3 4" xfId="11957"/>
    <cellStyle name="Обычный 2 7 3 2 6 2 4" xfId="11958"/>
    <cellStyle name="Обычный 2 7 3 2 6 2 5" xfId="11959"/>
    <cellStyle name="Обычный 2 7 3 2 6 2 6" xfId="11960"/>
    <cellStyle name="Обычный 2 7 3 2 6 2 7" xfId="11961"/>
    <cellStyle name="Обычный 2 7 3 2 6 3" xfId="11962"/>
    <cellStyle name="Обычный 2 7 3 2 6 3 2" xfId="11963"/>
    <cellStyle name="Обычный 2 7 3 2 6 3 2 2" xfId="11964"/>
    <cellStyle name="Обычный 2 7 3 2 6 3 3" xfId="11965"/>
    <cellStyle name="Обычный 2 7 3 2 6 3 4" xfId="11966"/>
    <cellStyle name="Обычный 2 7 3 2 6 3 5" xfId="11967"/>
    <cellStyle name="Обычный 2 7 3 2 6 4" xfId="11968"/>
    <cellStyle name="Обычный 2 7 3 2 6 4 2" xfId="11969"/>
    <cellStyle name="Обычный 2 7 3 2 6 4 3" xfId="11970"/>
    <cellStyle name="Обычный 2 7 3 2 6 4 4" xfId="11971"/>
    <cellStyle name="Обычный 2 7 3 2 6 5" xfId="11972"/>
    <cellStyle name="Обычный 2 7 3 2 6 6" xfId="11973"/>
    <cellStyle name="Обычный 2 7 3 2 6 7" xfId="11974"/>
    <cellStyle name="Обычный 2 7 3 2 6 8" xfId="11975"/>
    <cellStyle name="Обычный 2 7 3 2 7" xfId="11976"/>
    <cellStyle name="Обычный 2 7 3 2 7 2" xfId="11977"/>
    <cellStyle name="Обычный 2 7 3 2 7 2 2" xfId="11978"/>
    <cellStyle name="Обычный 2 7 3 2 7 2 2 2" xfId="11979"/>
    <cellStyle name="Обычный 2 7 3 2 7 2 2 2 2" xfId="11980"/>
    <cellStyle name="Обычный 2 7 3 2 7 2 2 3" xfId="11981"/>
    <cellStyle name="Обычный 2 7 3 2 7 2 2 4" xfId="11982"/>
    <cellStyle name="Обычный 2 7 3 2 7 2 2 5" xfId="11983"/>
    <cellStyle name="Обычный 2 7 3 2 7 2 3" xfId="11984"/>
    <cellStyle name="Обычный 2 7 3 2 7 2 3 2" xfId="11985"/>
    <cellStyle name="Обычный 2 7 3 2 7 2 3 3" xfId="11986"/>
    <cellStyle name="Обычный 2 7 3 2 7 2 3 4" xfId="11987"/>
    <cellStyle name="Обычный 2 7 3 2 7 2 4" xfId="11988"/>
    <cellStyle name="Обычный 2 7 3 2 7 2 5" xfId="11989"/>
    <cellStyle name="Обычный 2 7 3 2 7 2 6" xfId="11990"/>
    <cellStyle name="Обычный 2 7 3 2 7 2 7" xfId="11991"/>
    <cellStyle name="Обычный 2 7 3 2 7 3" xfId="11992"/>
    <cellStyle name="Обычный 2 7 3 2 7 3 2" xfId="11993"/>
    <cellStyle name="Обычный 2 7 3 2 7 3 2 2" xfId="11994"/>
    <cellStyle name="Обычный 2 7 3 2 7 3 3" xfId="11995"/>
    <cellStyle name="Обычный 2 7 3 2 7 3 4" xfId="11996"/>
    <cellStyle name="Обычный 2 7 3 2 7 3 5" xfId="11997"/>
    <cellStyle name="Обычный 2 7 3 2 7 4" xfId="11998"/>
    <cellStyle name="Обычный 2 7 3 2 7 4 2" xfId="11999"/>
    <cellStyle name="Обычный 2 7 3 2 7 4 3" xfId="12000"/>
    <cellStyle name="Обычный 2 7 3 2 7 4 4" xfId="12001"/>
    <cellStyle name="Обычный 2 7 3 2 7 5" xfId="12002"/>
    <cellStyle name="Обычный 2 7 3 2 7 6" xfId="12003"/>
    <cellStyle name="Обычный 2 7 3 2 7 7" xfId="12004"/>
    <cellStyle name="Обычный 2 7 3 2 7 8" xfId="12005"/>
    <cellStyle name="Обычный 2 7 3 2 8" xfId="12006"/>
    <cellStyle name="Обычный 2 7 3 2 8 2" xfId="12007"/>
    <cellStyle name="Обычный 2 7 3 2 8 2 2" xfId="12008"/>
    <cellStyle name="Обычный 2 7 3 2 8 2 2 2" xfId="12009"/>
    <cellStyle name="Обычный 2 7 3 2 8 2 2 2 2" xfId="12010"/>
    <cellStyle name="Обычный 2 7 3 2 8 2 2 3" xfId="12011"/>
    <cellStyle name="Обычный 2 7 3 2 8 2 2 4" xfId="12012"/>
    <cellStyle name="Обычный 2 7 3 2 8 2 2 5" xfId="12013"/>
    <cellStyle name="Обычный 2 7 3 2 8 2 3" xfId="12014"/>
    <cellStyle name="Обычный 2 7 3 2 8 2 3 2" xfId="12015"/>
    <cellStyle name="Обычный 2 7 3 2 8 2 3 3" xfId="12016"/>
    <cellStyle name="Обычный 2 7 3 2 8 2 3 4" xfId="12017"/>
    <cellStyle name="Обычный 2 7 3 2 8 2 4" xfId="12018"/>
    <cellStyle name="Обычный 2 7 3 2 8 2 5" xfId="12019"/>
    <cellStyle name="Обычный 2 7 3 2 8 2 6" xfId="12020"/>
    <cellStyle name="Обычный 2 7 3 2 8 2 7" xfId="12021"/>
    <cellStyle name="Обычный 2 7 3 2 8 3" xfId="12022"/>
    <cellStyle name="Обычный 2 7 3 2 8 3 2" xfId="12023"/>
    <cellStyle name="Обычный 2 7 3 2 8 3 2 2" xfId="12024"/>
    <cellStyle name="Обычный 2 7 3 2 8 3 3" xfId="12025"/>
    <cellStyle name="Обычный 2 7 3 2 8 3 4" xfId="12026"/>
    <cellStyle name="Обычный 2 7 3 2 8 3 5" xfId="12027"/>
    <cellStyle name="Обычный 2 7 3 2 8 4" xfId="12028"/>
    <cellStyle name="Обычный 2 7 3 2 8 4 2" xfId="12029"/>
    <cellStyle name="Обычный 2 7 3 2 8 4 3" xfId="12030"/>
    <cellStyle name="Обычный 2 7 3 2 8 4 4" xfId="12031"/>
    <cellStyle name="Обычный 2 7 3 2 8 5" xfId="12032"/>
    <cellStyle name="Обычный 2 7 3 2 8 6" xfId="12033"/>
    <cellStyle name="Обычный 2 7 3 2 8 7" xfId="12034"/>
    <cellStyle name="Обычный 2 7 3 2 8 8" xfId="12035"/>
    <cellStyle name="Обычный 2 7 3 2 9" xfId="12036"/>
    <cellStyle name="Обычный 2 7 3 2 9 2" xfId="12037"/>
    <cellStyle name="Обычный 2 7 3 2 9 2 2" xfId="12038"/>
    <cellStyle name="Обычный 2 7 3 2 9 2 2 2" xfId="12039"/>
    <cellStyle name="Обычный 2 7 3 2 9 2 3" xfId="12040"/>
    <cellStyle name="Обычный 2 7 3 2 9 2 4" xfId="12041"/>
    <cellStyle name="Обычный 2 7 3 2 9 2 5" xfId="12042"/>
    <cellStyle name="Обычный 2 7 3 2 9 3" xfId="12043"/>
    <cellStyle name="Обычный 2 7 3 2 9 3 2" xfId="12044"/>
    <cellStyle name="Обычный 2 7 3 2 9 3 3" xfId="12045"/>
    <cellStyle name="Обычный 2 7 3 2 9 3 4" xfId="12046"/>
    <cellStyle name="Обычный 2 7 3 2 9 4" xfId="12047"/>
    <cellStyle name="Обычный 2 7 3 2 9 5" xfId="12048"/>
    <cellStyle name="Обычный 2 7 3 2 9 6" xfId="12049"/>
    <cellStyle name="Обычный 2 7 3 2 9 7" xfId="12050"/>
    <cellStyle name="Обычный 2 7 3 3" xfId="12051"/>
    <cellStyle name="Обычный 2 7 3 3 10" xfId="12052"/>
    <cellStyle name="Обычный 2 7 3 3 10 2" xfId="12053"/>
    <cellStyle name="Обычный 2 7 3 3 10 2 2" xfId="12054"/>
    <cellStyle name="Обычный 2 7 3 3 10 3" xfId="12055"/>
    <cellStyle name="Обычный 2 7 3 3 10 4" xfId="12056"/>
    <cellStyle name="Обычный 2 7 3 3 10 5" xfId="12057"/>
    <cellStyle name="Обычный 2 7 3 3 11" xfId="12058"/>
    <cellStyle name="Обычный 2 7 3 3 11 2" xfId="12059"/>
    <cellStyle name="Обычный 2 7 3 3 11 3" xfId="12060"/>
    <cellStyle name="Обычный 2 7 3 3 11 4" xfId="12061"/>
    <cellStyle name="Обычный 2 7 3 3 12" xfId="12062"/>
    <cellStyle name="Обычный 2 7 3 3 13" xfId="12063"/>
    <cellStyle name="Обычный 2 7 3 3 14" xfId="12064"/>
    <cellStyle name="Обычный 2 7 3 3 15" xfId="12065"/>
    <cellStyle name="Обычный 2 7 3 3 2" xfId="12066"/>
    <cellStyle name="Обычный 2 7 3 3 2 2" xfId="12067"/>
    <cellStyle name="Обычный 2 7 3 3 2 2 2" xfId="12068"/>
    <cellStyle name="Обычный 2 7 3 3 2 2 2 2" xfId="12069"/>
    <cellStyle name="Обычный 2 7 3 3 2 2 2 2 2" xfId="12070"/>
    <cellStyle name="Обычный 2 7 3 3 2 2 2 3" xfId="12071"/>
    <cellStyle name="Обычный 2 7 3 3 2 2 2 4" xfId="12072"/>
    <cellStyle name="Обычный 2 7 3 3 2 2 2 5" xfId="12073"/>
    <cellStyle name="Обычный 2 7 3 3 2 2 3" xfId="12074"/>
    <cellStyle name="Обычный 2 7 3 3 2 2 3 2" xfId="12075"/>
    <cellStyle name="Обычный 2 7 3 3 2 2 3 3" xfId="12076"/>
    <cellStyle name="Обычный 2 7 3 3 2 2 3 4" xfId="12077"/>
    <cellStyle name="Обычный 2 7 3 3 2 2 4" xfId="12078"/>
    <cellStyle name="Обычный 2 7 3 3 2 2 5" xfId="12079"/>
    <cellStyle name="Обычный 2 7 3 3 2 2 6" xfId="12080"/>
    <cellStyle name="Обычный 2 7 3 3 2 2 7" xfId="12081"/>
    <cellStyle name="Обычный 2 7 3 3 2 3" xfId="12082"/>
    <cellStyle name="Обычный 2 7 3 3 2 3 2" xfId="12083"/>
    <cellStyle name="Обычный 2 7 3 3 2 3 2 2" xfId="12084"/>
    <cellStyle name="Обычный 2 7 3 3 2 3 3" xfId="12085"/>
    <cellStyle name="Обычный 2 7 3 3 2 3 4" xfId="12086"/>
    <cellStyle name="Обычный 2 7 3 3 2 3 5" xfId="12087"/>
    <cellStyle name="Обычный 2 7 3 3 2 4" xfId="12088"/>
    <cellStyle name="Обычный 2 7 3 3 2 4 2" xfId="12089"/>
    <cellStyle name="Обычный 2 7 3 3 2 4 2 2" xfId="12090"/>
    <cellStyle name="Обычный 2 7 3 3 2 4 3" xfId="12091"/>
    <cellStyle name="Обычный 2 7 3 3 2 4 4" xfId="12092"/>
    <cellStyle name="Обычный 2 7 3 3 2 4 5" xfId="12093"/>
    <cellStyle name="Обычный 2 7 3 3 2 5" xfId="12094"/>
    <cellStyle name="Обычный 2 7 3 3 2 5 2" xfId="12095"/>
    <cellStyle name="Обычный 2 7 3 3 2 5 3" xfId="12096"/>
    <cellStyle name="Обычный 2 7 3 3 2 5 4" xfId="12097"/>
    <cellStyle name="Обычный 2 7 3 3 2 6" xfId="12098"/>
    <cellStyle name="Обычный 2 7 3 3 2 7" xfId="12099"/>
    <cellStyle name="Обычный 2 7 3 3 2 8" xfId="12100"/>
    <cellStyle name="Обычный 2 7 3 3 2 9" xfId="12101"/>
    <cellStyle name="Обычный 2 7 3 3 3" xfId="12102"/>
    <cellStyle name="Обычный 2 7 3 3 3 2" xfId="12103"/>
    <cellStyle name="Обычный 2 7 3 3 3 2 2" xfId="12104"/>
    <cellStyle name="Обычный 2 7 3 3 3 2 2 2" xfId="12105"/>
    <cellStyle name="Обычный 2 7 3 3 3 2 2 2 2" xfId="12106"/>
    <cellStyle name="Обычный 2 7 3 3 3 2 2 3" xfId="12107"/>
    <cellStyle name="Обычный 2 7 3 3 3 2 2 4" xfId="12108"/>
    <cellStyle name="Обычный 2 7 3 3 3 2 2 5" xfId="12109"/>
    <cellStyle name="Обычный 2 7 3 3 3 2 3" xfId="12110"/>
    <cellStyle name="Обычный 2 7 3 3 3 2 3 2" xfId="12111"/>
    <cellStyle name="Обычный 2 7 3 3 3 2 3 3" xfId="12112"/>
    <cellStyle name="Обычный 2 7 3 3 3 2 3 4" xfId="12113"/>
    <cellStyle name="Обычный 2 7 3 3 3 2 4" xfId="12114"/>
    <cellStyle name="Обычный 2 7 3 3 3 2 5" xfId="12115"/>
    <cellStyle name="Обычный 2 7 3 3 3 2 6" xfId="12116"/>
    <cellStyle name="Обычный 2 7 3 3 3 2 7" xfId="12117"/>
    <cellStyle name="Обычный 2 7 3 3 3 3" xfId="12118"/>
    <cellStyle name="Обычный 2 7 3 3 3 3 2" xfId="12119"/>
    <cellStyle name="Обычный 2 7 3 3 3 3 2 2" xfId="12120"/>
    <cellStyle name="Обычный 2 7 3 3 3 3 3" xfId="12121"/>
    <cellStyle name="Обычный 2 7 3 3 3 3 4" xfId="12122"/>
    <cellStyle name="Обычный 2 7 3 3 3 3 5" xfId="12123"/>
    <cellStyle name="Обычный 2 7 3 3 3 4" xfId="12124"/>
    <cellStyle name="Обычный 2 7 3 3 3 4 2" xfId="12125"/>
    <cellStyle name="Обычный 2 7 3 3 3 4 2 2" xfId="12126"/>
    <cellStyle name="Обычный 2 7 3 3 3 4 3" xfId="12127"/>
    <cellStyle name="Обычный 2 7 3 3 3 4 4" xfId="12128"/>
    <cellStyle name="Обычный 2 7 3 3 3 4 5" xfId="12129"/>
    <cellStyle name="Обычный 2 7 3 3 3 5" xfId="12130"/>
    <cellStyle name="Обычный 2 7 3 3 3 5 2" xfId="12131"/>
    <cellStyle name="Обычный 2 7 3 3 3 5 3" xfId="12132"/>
    <cellStyle name="Обычный 2 7 3 3 3 5 4" xfId="12133"/>
    <cellStyle name="Обычный 2 7 3 3 3 6" xfId="12134"/>
    <cellStyle name="Обычный 2 7 3 3 3 7" xfId="12135"/>
    <cellStyle name="Обычный 2 7 3 3 3 8" xfId="12136"/>
    <cellStyle name="Обычный 2 7 3 3 3 9" xfId="12137"/>
    <cellStyle name="Обычный 2 7 3 3 4" xfId="12138"/>
    <cellStyle name="Обычный 2 7 3 3 4 2" xfId="12139"/>
    <cellStyle name="Обычный 2 7 3 3 4 2 2" xfId="12140"/>
    <cellStyle name="Обычный 2 7 3 3 4 2 2 2" xfId="12141"/>
    <cellStyle name="Обычный 2 7 3 3 4 2 2 2 2" xfId="12142"/>
    <cellStyle name="Обычный 2 7 3 3 4 2 2 3" xfId="12143"/>
    <cellStyle name="Обычный 2 7 3 3 4 2 2 4" xfId="12144"/>
    <cellStyle name="Обычный 2 7 3 3 4 2 2 5" xfId="12145"/>
    <cellStyle name="Обычный 2 7 3 3 4 2 3" xfId="12146"/>
    <cellStyle name="Обычный 2 7 3 3 4 2 3 2" xfId="12147"/>
    <cellStyle name="Обычный 2 7 3 3 4 2 3 3" xfId="12148"/>
    <cellStyle name="Обычный 2 7 3 3 4 2 3 4" xfId="12149"/>
    <cellStyle name="Обычный 2 7 3 3 4 2 4" xfId="12150"/>
    <cellStyle name="Обычный 2 7 3 3 4 2 5" xfId="12151"/>
    <cellStyle name="Обычный 2 7 3 3 4 2 6" xfId="12152"/>
    <cellStyle name="Обычный 2 7 3 3 4 2 7" xfId="12153"/>
    <cellStyle name="Обычный 2 7 3 3 4 3" xfId="12154"/>
    <cellStyle name="Обычный 2 7 3 3 4 3 2" xfId="12155"/>
    <cellStyle name="Обычный 2 7 3 3 4 3 2 2" xfId="12156"/>
    <cellStyle name="Обычный 2 7 3 3 4 3 3" xfId="12157"/>
    <cellStyle name="Обычный 2 7 3 3 4 3 4" xfId="12158"/>
    <cellStyle name="Обычный 2 7 3 3 4 3 5" xfId="12159"/>
    <cellStyle name="Обычный 2 7 3 3 4 4" xfId="12160"/>
    <cellStyle name="Обычный 2 7 3 3 4 4 2" xfId="12161"/>
    <cellStyle name="Обычный 2 7 3 3 4 4 3" xfId="12162"/>
    <cellStyle name="Обычный 2 7 3 3 4 4 4" xfId="12163"/>
    <cellStyle name="Обычный 2 7 3 3 4 5" xfId="12164"/>
    <cellStyle name="Обычный 2 7 3 3 4 6" xfId="12165"/>
    <cellStyle name="Обычный 2 7 3 3 4 7" xfId="12166"/>
    <cellStyle name="Обычный 2 7 3 3 4 8" xfId="12167"/>
    <cellStyle name="Обычный 2 7 3 3 5" xfId="12168"/>
    <cellStyle name="Обычный 2 7 3 3 5 2" xfId="12169"/>
    <cellStyle name="Обычный 2 7 3 3 5 2 2" xfId="12170"/>
    <cellStyle name="Обычный 2 7 3 3 5 2 2 2" xfId="12171"/>
    <cellStyle name="Обычный 2 7 3 3 5 2 2 2 2" xfId="12172"/>
    <cellStyle name="Обычный 2 7 3 3 5 2 2 3" xfId="12173"/>
    <cellStyle name="Обычный 2 7 3 3 5 2 2 4" xfId="12174"/>
    <cellStyle name="Обычный 2 7 3 3 5 2 2 5" xfId="12175"/>
    <cellStyle name="Обычный 2 7 3 3 5 2 3" xfId="12176"/>
    <cellStyle name="Обычный 2 7 3 3 5 2 3 2" xfId="12177"/>
    <cellStyle name="Обычный 2 7 3 3 5 2 3 3" xfId="12178"/>
    <cellStyle name="Обычный 2 7 3 3 5 2 3 4" xfId="12179"/>
    <cellStyle name="Обычный 2 7 3 3 5 2 4" xfId="12180"/>
    <cellStyle name="Обычный 2 7 3 3 5 2 5" xfId="12181"/>
    <cellStyle name="Обычный 2 7 3 3 5 2 6" xfId="12182"/>
    <cellStyle name="Обычный 2 7 3 3 5 2 7" xfId="12183"/>
    <cellStyle name="Обычный 2 7 3 3 5 3" xfId="12184"/>
    <cellStyle name="Обычный 2 7 3 3 5 3 2" xfId="12185"/>
    <cellStyle name="Обычный 2 7 3 3 5 3 2 2" xfId="12186"/>
    <cellStyle name="Обычный 2 7 3 3 5 3 3" xfId="12187"/>
    <cellStyle name="Обычный 2 7 3 3 5 3 4" xfId="12188"/>
    <cellStyle name="Обычный 2 7 3 3 5 3 5" xfId="12189"/>
    <cellStyle name="Обычный 2 7 3 3 5 4" xfId="12190"/>
    <cellStyle name="Обычный 2 7 3 3 5 4 2" xfId="12191"/>
    <cellStyle name="Обычный 2 7 3 3 5 4 3" xfId="12192"/>
    <cellStyle name="Обычный 2 7 3 3 5 4 4" xfId="12193"/>
    <cellStyle name="Обычный 2 7 3 3 5 5" xfId="12194"/>
    <cellStyle name="Обычный 2 7 3 3 5 6" xfId="12195"/>
    <cellStyle name="Обычный 2 7 3 3 5 7" xfId="12196"/>
    <cellStyle name="Обычный 2 7 3 3 5 8" xfId="12197"/>
    <cellStyle name="Обычный 2 7 3 3 6" xfId="12198"/>
    <cellStyle name="Обычный 2 7 3 3 6 2" xfId="12199"/>
    <cellStyle name="Обычный 2 7 3 3 6 2 2" xfId="12200"/>
    <cellStyle name="Обычный 2 7 3 3 6 2 2 2" xfId="12201"/>
    <cellStyle name="Обычный 2 7 3 3 6 2 2 2 2" xfId="12202"/>
    <cellStyle name="Обычный 2 7 3 3 6 2 2 3" xfId="12203"/>
    <cellStyle name="Обычный 2 7 3 3 6 2 2 4" xfId="12204"/>
    <cellStyle name="Обычный 2 7 3 3 6 2 2 5" xfId="12205"/>
    <cellStyle name="Обычный 2 7 3 3 6 2 3" xfId="12206"/>
    <cellStyle name="Обычный 2 7 3 3 6 2 3 2" xfId="12207"/>
    <cellStyle name="Обычный 2 7 3 3 6 2 3 3" xfId="12208"/>
    <cellStyle name="Обычный 2 7 3 3 6 2 3 4" xfId="12209"/>
    <cellStyle name="Обычный 2 7 3 3 6 2 4" xfId="12210"/>
    <cellStyle name="Обычный 2 7 3 3 6 2 5" xfId="12211"/>
    <cellStyle name="Обычный 2 7 3 3 6 2 6" xfId="12212"/>
    <cellStyle name="Обычный 2 7 3 3 6 2 7" xfId="12213"/>
    <cellStyle name="Обычный 2 7 3 3 6 3" xfId="12214"/>
    <cellStyle name="Обычный 2 7 3 3 6 3 2" xfId="12215"/>
    <cellStyle name="Обычный 2 7 3 3 6 3 2 2" xfId="12216"/>
    <cellStyle name="Обычный 2 7 3 3 6 3 3" xfId="12217"/>
    <cellStyle name="Обычный 2 7 3 3 6 3 4" xfId="12218"/>
    <cellStyle name="Обычный 2 7 3 3 6 3 5" xfId="12219"/>
    <cellStyle name="Обычный 2 7 3 3 6 4" xfId="12220"/>
    <cellStyle name="Обычный 2 7 3 3 6 4 2" xfId="12221"/>
    <cellStyle name="Обычный 2 7 3 3 6 4 3" xfId="12222"/>
    <cellStyle name="Обычный 2 7 3 3 6 4 4" xfId="12223"/>
    <cellStyle name="Обычный 2 7 3 3 6 5" xfId="12224"/>
    <cellStyle name="Обычный 2 7 3 3 6 6" xfId="12225"/>
    <cellStyle name="Обычный 2 7 3 3 6 7" xfId="12226"/>
    <cellStyle name="Обычный 2 7 3 3 6 8" xfId="12227"/>
    <cellStyle name="Обычный 2 7 3 3 7" xfId="12228"/>
    <cellStyle name="Обычный 2 7 3 3 7 2" xfId="12229"/>
    <cellStyle name="Обычный 2 7 3 3 7 2 2" xfId="12230"/>
    <cellStyle name="Обычный 2 7 3 3 7 2 2 2" xfId="12231"/>
    <cellStyle name="Обычный 2 7 3 3 7 2 2 2 2" xfId="12232"/>
    <cellStyle name="Обычный 2 7 3 3 7 2 2 3" xfId="12233"/>
    <cellStyle name="Обычный 2 7 3 3 7 2 2 4" xfId="12234"/>
    <cellStyle name="Обычный 2 7 3 3 7 2 2 5" xfId="12235"/>
    <cellStyle name="Обычный 2 7 3 3 7 2 3" xfId="12236"/>
    <cellStyle name="Обычный 2 7 3 3 7 2 3 2" xfId="12237"/>
    <cellStyle name="Обычный 2 7 3 3 7 2 3 3" xfId="12238"/>
    <cellStyle name="Обычный 2 7 3 3 7 2 3 4" xfId="12239"/>
    <cellStyle name="Обычный 2 7 3 3 7 2 4" xfId="12240"/>
    <cellStyle name="Обычный 2 7 3 3 7 2 5" xfId="12241"/>
    <cellStyle name="Обычный 2 7 3 3 7 2 6" xfId="12242"/>
    <cellStyle name="Обычный 2 7 3 3 7 2 7" xfId="12243"/>
    <cellStyle name="Обычный 2 7 3 3 7 3" xfId="12244"/>
    <cellStyle name="Обычный 2 7 3 3 7 3 2" xfId="12245"/>
    <cellStyle name="Обычный 2 7 3 3 7 3 2 2" xfId="12246"/>
    <cellStyle name="Обычный 2 7 3 3 7 3 3" xfId="12247"/>
    <cellStyle name="Обычный 2 7 3 3 7 3 4" xfId="12248"/>
    <cellStyle name="Обычный 2 7 3 3 7 3 5" xfId="12249"/>
    <cellStyle name="Обычный 2 7 3 3 7 4" xfId="12250"/>
    <cellStyle name="Обычный 2 7 3 3 7 4 2" xfId="12251"/>
    <cellStyle name="Обычный 2 7 3 3 7 4 3" xfId="12252"/>
    <cellStyle name="Обычный 2 7 3 3 7 4 4" xfId="12253"/>
    <cellStyle name="Обычный 2 7 3 3 7 5" xfId="12254"/>
    <cellStyle name="Обычный 2 7 3 3 7 6" xfId="12255"/>
    <cellStyle name="Обычный 2 7 3 3 7 7" xfId="12256"/>
    <cellStyle name="Обычный 2 7 3 3 7 8" xfId="12257"/>
    <cellStyle name="Обычный 2 7 3 3 8" xfId="12258"/>
    <cellStyle name="Обычный 2 7 3 3 8 2" xfId="12259"/>
    <cellStyle name="Обычный 2 7 3 3 8 2 2" xfId="12260"/>
    <cellStyle name="Обычный 2 7 3 3 8 2 2 2" xfId="12261"/>
    <cellStyle name="Обычный 2 7 3 3 8 2 3" xfId="12262"/>
    <cellStyle name="Обычный 2 7 3 3 8 2 4" xfId="12263"/>
    <cellStyle name="Обычный 2 7 3 3 8 2 5" xfId="12264"/>
    <cellStyle name="Обычный 2 7 3 3 8 3" xfId="12265"/>
    <cellStyle name="Обычный 2 7 3 3 8 3 2" xfId="12266"/>
    <cellStyle name="Обычный 2 7 3 3 8 3 3" xfId="12267"/>
    <cellStyle name="Обычный 2 7 3 3 8 3 4" xfId="12268"/>
    <cellStyle name="Обычный 2 7 3 3 8 4" xfId="12269"/>
    <cellStyle name="Обычный 2 7 3 3 8 5" xfId="12270"/>
    <cellStyle name="Обычный 2 7 3 3 8 6" xfId="12271"/>
    <cellStyle name="Обычный 2 7 3 3 8 7" xfId="12272"/>
    <cellStyle name="Обычный 2 7 3 3 9" xfId="12273"/>
    <cellStyle name="Обычный 2 7 3 3 9 2" xfId="12274"/>
    <cellStyle name="Обычный 2 7 3 3 9 2 2" xfId="12275"/>
    <cellStyle name="Обычный 2 7 3 3 9 2 2 2" xfId="12276"/>
    <cellStyle name="Обычный 2 7 3 3 9 2 3" xfId="12277"/>
    <cellStyle name="Обычный 2 7 3 3 9 2 4" xfId="12278"/>
    <cellStyle name="Обычный 2 7 3 3 9 2 5" xfId="12279"/>
    <cellStyle name="Обычный 2 7 3 3 9 3" xfId="12280"/>
    <cellStyle name="Обычный 2 7 3 3 9 3 2" xfId="12281"/>
    <cellStyle name="Обычный 2 7 3 3 9 3 3" xfId="12282"/>
    <cellStyle name="Обычный 2 7 3 3 9 3 4" xfId="12283"/>
    <cellStyle name="Обычный 2 7 3 3 9 4" xfId="12284"/>
    <cellStyle name="Обычный 2 7 3 3 9 5" xfId="12285"/>
    <cellStyle name="Обычный 2 7 3 3 9 6" xfId="12286"/>
    <cellStyle name="Обычный 2 7 3 3 9 7" xfId="12287"/>
    <cellStyle name="Обычный 2 7 3 4" xfId="12288"/>
    <cellStyle name="Обычный 2 7 3 4 10" xfId="12289"/>
    <cellStyle name="Обычный 2 7 3 4 10 2" xfId="12290"/>
    <cellStyle name="Обычный 2 7 3 4 10 2 2" xfId="12291"/>
    <cellStyle name="Обычный 2 7 3 4 10 3" xfId="12292"/>
    <cellStyle name="Обычный 2 7 3 4 10 4" xfId="12293"/>
    <cellStyle name="Обычный 2 7 3 4 10 5" xfId="12294"/>
    <cellStyle name="Обычный 2 7 3 4 11" xfId="12295"/>
    <cellStyle name="Обычный 2 7 3 4 11 2" xfId="12296"/>
    <cellStyle name="Обычный 2 7 3 4 11 3" xfId="12297"/>
    <cellStyle name="Обычный 2 7 3 4 11 4" xfId="12298"/>
    <cellStyle name="Обычный 2 7 3 4 12" xfId="12299"/>
    <cellStyle name="Обычный 2 7 3 4 13" xfId="12300"/>
    <cellStyle name="Обычный 2 7 3 4 14" xfId="12301"/>
    <cellStyle name="Обычный 2 7 3 4 15" xfId="12302"/>
    <cellStyle name="Обычный 2 7 3 4 2" xfId="12303"/>
    <cellStyle name="Обычный 2 7 3 4 2 2" xfId="12304"/>
    <cellStyle name="Обычный 2 7 3 4 2 2 2" xfId="12305"/>
    <cellStyle name="Обычный 2 7 3 4 2 2 2 2" xfId="12306"/>
    <cellStyle name="Обычный 2 7 3 4 2 2 2 2 2" xfId="12307"/>
    <cellStyle name="Обычный 2 7 3 4 2 2 2 3" xfId="12308"/>
    <cellStyle name="Обычный 2 7 3 4 2 2 2 4" xfId="12309"/>
    <cellStyle name="Обычный 2 7 3 4 2 2 2 5" xfId="12310"/>
    <cellStyle name="Обычный 2 7 3 4 2 2 3" xfId="12311"/>
    <cellStyle name="Обычный 2 7 3 4 2 2 3 2" xfId="12312"/>
    <cellStyle name="Обычный 2 7 3 4 2 2 3 3" xfId="12313"/>
    <cellStyle name="Обычный 2 7 3 4 2 2 3 4" xfId="12314"/>
    <cellStyle name="Обычный 2 7 3 4 2 2 4" xfId="12315"/>
    <cellStyle name="Обычный 2 7 3 4 2 2 5" xfId="12316"/>
    <cellStyle name="Обычный 2 7 3 4 2 2 6" xfId="12317"/>
    <cellStyle name="Обычный 2 7 3 4 2 2 7" xfId="12318"/>
    <cellStyle name="Обычный 2 7 3 4 2 3" xfId="12319"/>
    <cellStyle name="Обычный 2 7 3 4 2 3 2" xfId="12320"/>
    <cellStyle name="Обычный 2 7 3 4 2 3 2 2" xfId="12321"/>
    <cellStyle name="Обычный 2 7 3 4 2 3 3" xfId="12322"/>
    <cellStyle name="Обычный 2 7 3 4 2 3 4" xfId="12323"/>
    <cellStyle name="Обычный 2 7 3 4 2 3 5" xfId="12324"/>
    <cellStyle name="Обычный 2 7 3 4 2 4" xfId="12325"/>
    <cellStyle name="Обычный 2 7 3 4 2 4 2" xfId="12326"/>
    <cellStyle name="Обычный 2 7 3 4 2 4 2 2" xfId="12327"/>
    <cellStyle name="Обычный 2 7 3 4 2 4 3" xfId="12328"/>
    <cellStyle name="Обычный 2 7 3 4 2 4 4" xfId="12329"/>
    <cellStyle name="Обычный 2 7 3 4 2 4 5" xfId="12330"/>
    <cellStyle name="Обычный 2 7 3 4 2 5" xfId="12331"/>
    <cellStyle name="Обычный 2 7 3 4 2 5 2" xfId="12332"/>
    <cellStyle name="Обычный 2 7 3 4 2 5 3" xfId="12333"/>
    <cellStyle name="Обычный 2 7 3 4 2 5 4" xfId="12334"/>
    <cellStyle name="Обычный 2 7 3 4 2 6" xfId="12335"/>
    <cellStyle name="Обычный 2 7 3 4 2 7" xfId="12336"/>
    <cellStyle name="Обычный 2 7 3 4 2 8" xfId="12337"/>
    <cellStyle name="Обычный 2 7 3 4 2 9" xfId="12338"/>
    <cellStyle name="Обычный 2 7 3 4 3" xfId="12339"/>
    <cellStyle name="Обычный 2 7 3 4 3 2" xfId="12340"/>
    <cellStyle name="Обычный 2 7 3 4 3 2 2" xfId="12341"/>
    <cellStyle name="Обычный 2 7 3 4 3 2 2 2" xfId="12342"/>
    <cellStyle name="Обычный 2 7 3 4 3 2 2 2 2" xfId="12343"/>
    <cellStyle name="Обычный 2 7 3 4 3 2 2 3" xfId="12344"/>
    <cellStyle name="Обычный 2 7 3 4 3 2 2 4" xfId="12345"/>
    <cellStyle name="Обычный 2 7 3 4 3 2 2 5" xfId="12346"/>
    <cellStyle name="Обычный 2 7 3 4 3 2 3" xfId="12347"/>
    <cellStyle name="Обычный 2 7 3 4 3 2 3 2" xfId="12348"/>
    <cellStyle name="Обычный 2 7 3 4 3 2 3 3" xfId="12349"/>
    <cellStyle name="Обычный 2 7 3 4 3 2 3 4" xfId="12350"/>
    <cellStyle name="Обычный 2 7 3 4 3 2 4" xfId="12351"/>
    <cellStyle name="Обычный 2 7 3 4 3 2 5" xfId="12352"/>
    <cellStyle name="Обычный 2 7 3 4 3 2 6" xfId="12353"/>
    <cellStyle name="Обычный 2 7 3 4 3 2 7" xfId="12354"/>
    <cellStyle name="Обычный 2 7 3 4 3 3" xfId="12355"/>
    <cellStyle name="Обычный 2 7 3 4 3 3 2" xfId="12356"/>
    <cellStyle name="Обычный 2 7 3 4 3 3 2 2" xfId="12357"/>
    <cellStyle name="Обычный 2 7 3 4 3 3 3" xfId="12358"/>
    <cellStyle name="Обычный 2 7 3 4 3 3 4" xfId="12359"/>
    <cellStyle name="Обычный 2 7 3 4 3 3 5" xfId="12360"/>
    <cellStyle name="Обычный 2 7 3 4 3 4" xfId="12361"/>
    <cellStyle name="Обычный 2 7 3 4 3 4 2" xfId="12362"/>
    <cellStyle name="Обычный 2 7 3 4 3 4 2 2" xfId="12363"/>
    <cellStyle name="Обычный 2 7 3 4 3 4 3" xfId="12364"/>
    <cellStyle name="Обычный 2 7 3 4 3 4 4" xfId="12365"/>
    <cellStyle name="Обычный 2 7 3 4 3 4 5" xfId="12366"/>
    <cellStyle name="Обычный 2 7 3 4 3 5" xfId="12367"/>
    <cellStyle name="Обычный 2 7 3 4 3 5 2" xfId="12368"/>
    <cellStyle name="Обычный 2 7 3 4 3 5 3" xfId="12369"/>
    <cellStyle name="Обычный 2 7 3 4 3 5 4" xfId="12370"/>
    <cellStyle name="Обычный 2 7 3 4 3 6" xfId="12371"/>
    <cellStyle name="Обычный 2 7 3 4 3 7" xfId="12372"/>
    <cellStyle name="Обычный 2 7 3 4 3 8" xfId="12373"/>
    <cellStyle name="Обычный 2 7 3 4 3 9" xfId="12374"/>
    <cellStyle name="Обычный 2 7 3 4 4" xfId="12375"/>
    <cellStyle name="Обычный 2 7 3 4 4 2" xfId="12376"/>
    <cellStyle name="Обычный 2 7 3 4 4 2 2" xfId="12377"/>
    <cellStyle name="Обычный 2 7 3 4 4 2 2 2" xfId="12378"/>
    <cellStyle name="Обычный 2 7 3 4 4 2 2 2 2" xfId="12379"/>
    <cellStyle name="Обычный 2 7 3 4 4 2 2 3" xfId="12380"/>
    <cellStyle name="Обычный 2 7 3 4 4 2 2 4" xfId="12381"/>
    <cellStyle name="Обычный 2 7 3 4 4 2 2 5" xfId="12382"/>
    <cellStyle name="Обычный 2 7 3 4 4 2 3" xfId="12383"/>
    <cellStyle name="Обычный 2 7 3 4 4 2 3 2" xfId="12384"/>
    <cellStyle name="Обычный 2 7 3 4 4 2 3 3" xfId="12385"/>
    <cellStyle name="Обычный 2 7 3 4 4 2 3 4" xfId="12386"/>
    <cellStyle name="Обычный 2 7 3 4 4 2 4" xfId="12387"/>
    <cellStyle name="Обычный 2 7 3 4 4 2 5" xfId="12388"/>
    <cellStyle name="Обычный 2 7 3 4 4 2 6" xfId="12389"/>
    <cellStyle name="Обычный 2 7 3 4 4 2 7" xfId="12390"/>
    <cellStyle name="Обычный 2 7 3 4 4 3" xfId="12391"/>
    <cellStyle name="Обычный 2 7 3 4 4 3 2" xfId="12392"/>
    <cellStyle name="Обычный 2 7 3 4 4 3 2 2" xfId="12393"/>
    <cellStyle name="Обычный 2 7 3 4 4 3 3" xfId="12394"/>
    <cellStyle name="Обычный 2 7 3 4 4 3 4" xfId="12395"/>
    <cellStyle name="Обычный 2 7 3 4 4 3 5" xfId="12396"/>
    <cellStyle name="Обычный 2 7 3 4 4 4" xfId="12397"/>
    <cellStyle name="Обычный 2 7 3 4 4 4 2" xfId="12398"/>
    <cellStyle name="Обычный 2 7 3 4 4 4 3" xfId="12399"/>
    <cellStyle name="Обычный 2 7 3 4 4 4 4" xfId="12400"/>
    <cellStyle name="Обычный 2 7 3 4 4 5" xfId="12401"/>
    <cellStyle name="Обычный 2 7 3 4 4 6" xfId="12402"/>
    <cellStyle name="Обычный 2 7 3 4 4 7" xfId="12403"/>
    <cellStyle name="Обычный 2 7 3 4 4 8" xfId="12404"/>
    <cellStyle name="Обычный 2 7 3 4 5" xfId="12405"/>
    <cellStyle name="Обычный 2 7 3 4 5 2" xfId="12406"/>
    <cellStyle name="Обычный 2 7 3 4 5 2 2" xfId="12407"/>
    <cellStyle name="Обычный 2 7 3 4 5 2 2 2" xfId="12408"/>
    <cellStyle name="Обычный 2 7 3 4 5 2 2 2 2" xfId="12409"/>
    <cellStyle name="Обычный 2 7 3 4 5 2 2 3" xfId="12410"/>
    <cellStyle name="Обычный 2 7 3 4 5 2 2 4" xfId="12411"/>
    <cellStyle name="Обычный 2 7 3 4 5 2 2 5" xfId="12412"/>
    <cellStyle name="Обычный 2 7 3 4 5 2 3" xfId="12413"/>
    <cellStyle name="Обычный 2 7 3 4 5 2 3 2" xfId="12414"/>
    <cellStyle name="Обычный 2 7 3 4 5 2 3 3" xfId="12415"/>
    <cellStyle name="Обычный 2 7 3 4 5 2 3 4" xfId="12416"/>
    <cellStyle name="Обычный 2 7 3 4 5 2 4" xfId="12417"/>
    <cellStyle name="Обычный 2 7 3 4 5 2 5" xfId="12418"/>
    <cellStyle name="Обычный 2 7 3 4 5 2 6" xfId="12419"/>
    <cellStyle name="Обычный 2 7 3 4 5 2 7" xfId="12420"/>
    <cellStyle name="Обычный 2 7 3 4 5 3" xfId="12421"/>
    <cellStyle name="Обычный 2 7 3 4 5 3 2" xfId="12422"/>
    <cellStyle name="Обычный 2 7 3 4 5 3 2 2" xfId="12423"/>
    <cellStyle name="Обычный 2 7 3 4 5 3 3" xfId="12424"/>
    <cellStyle name="Обычный 2 7 3 4 5 3 4" xfId="12425"/>
    <cellStyle name="Обычный 2 7 3 4 5 3 5" xfId="12426"/>
    <cellStyle name="Обычный 2 7 3 4 5 4" xfId="12427"/>
    <cellStyle name="Обычный 2 7 3 4 5 4 2" xfId="12428"/>
    <cellStyle name="Обычный 2 7 3 4 5 4 3" xfId="12429"/>
    <cellStyle name="Обычный 2 7 3 4 5 4 4" xfId="12430"/>
    <cellStyle name="Обычный 2 7 3 4 5 5" xfId="12431"/>
    <cellStyle name="Обычный 2 7 3 4 5 6" xfId="12432"/>
    <cellStyle name="Обычный 2 7 3 4 5 7" xfId="12433"/>
    <cellStyle name="Обычный 2 7 3 4 5 8" xfId="12434"/>
    <cellStyle name="Обычный 2 7 3 4 6" xfId="12435"/>
    <cellStyle name="Обычный 2 7 3 4 6 2" xfId="12436"/>
    <cellStyle name="Обычный 2 7 3 4 6 2 2" xfId="12437"/>
    <cellStyle name="Обычный 2 7 3 4 6 2 2 2" xfId="12438"/>
    <cellStyle name="Обычный 2 7 3 4 6 2 2 2 2" xfId="12439"/>
    <cellStyle name="Обычный 2 7 3 4 6 2 2 3" xfId="12440"/>
    <cellStyle name="Обычный 2 7 3 4 6 2 2 4" xfId="12441"/>
    <cellStyle name="Обычный 2 7 3 4 6 2 2 5" xfId="12442"/>
    <cellStyle name="Обычный 2 7 3 4 6 2 3" xfId="12443"/>
    <cellStyle name="Обычный 2 7 3 4 6 2 3 2" xfId="12444"/>
    <cellStyle name="Обычный 2 7 3 4 6 2 3 3" xfId="12445"/>
    <cellStyle name="Обычный 2 7 3 4 6 2 3 4" xfId="12446"/>
    <cellStyle name="Обычный 2 7 3 4 6 2 4" xfId="12447"/>
    <cellStyle name="Обычный 2 7 3 4 6 2 5" xfId="12448"/>
    <cellStyle name="Обычный 2 7 3 4 6 2 6" xfId="12449"/>
    <cellStyle name="Обычный 2 7 3 4 6 2 7" xfId="12450"/>
    <cellStyle name="Обычный 2 7 3 4 6 3" xfId="12451"/>
    <cellStyle name="Обычный 2 7 3 4 6 3 2" xfId="12452"/>
    <cellStyle name="Обычный 2 7 3 4 6 3 2 2" xfId="12453"/>
    <cellStyle name="Обычный 2 7 3 4 6 3 3" xfId="12454"/>
    <cellStyle name="Обычный 2 7 3 4 6 3 4" xfId="12455"/>
    <cellStyle name="Обычный 2 7 3 4 6 3 5" xfId="12456"/>
    <cellStyle name="Обычный 2 7 3 4 6 4" xfId="12457"/>
    <cellStyle name="Обычный 2 7 3 4 6 4 2" xfId="12458"/>
    <cellStyle name="Обычный 2 7 3 4 6 4 3" xfId="12459"/>
    <cellStyle name="Обычный 2 7 3 4 6 4 4" xfId="12460"/>
    <cellStyle name="Обычный 2 7 3 4 6 5" xfId="12461"/>
    <cellStyle name="Обычный 2 7 3 4 6 6" xfId="12462"/>
    <cellStyle name="Обычный 2 7 3 4 6 7" xfId="12463"/>
    <cellStyle name="Обычный 2 7 3 4 6 8" xfId="12464"/>
    <cellStyle name="Обычный 2 7 3 4 7" xfId="12465"/>
    <cellStyle name="Обычный 2 7 3 4 7 2" xfId="12466"/>
    <cellStyle name="Обычный 2 7 3 4 7 2 2" xfId="12467"/>
    <cellStyle name="Обычный 2 7 3 4 7 2 2 2" xfId="12468"/>
    <cellStyle name="Обычный 2 7 3 4 7 2 2 2 2" xfId="12469"/>
    <cellStyle name="Обычный 2 7 3 4 7 2 2 3" xfId="12470"/>
    <cellStyle name="Обычный 2 7 3 4 7 2 2 4" xfId="12471"/>
    <cellStyle name="Обычный 2 7 3 4 7 2 2 5" xfId="12472"/>
    <cellStyle name="Обычный 2 7 3 4 7 2 3" xfId="12473"/>
    <cellStyle name="Обычный 2 7 3 4 7 2 3 2" xfId="12474"/>
    <cellStyle name="Обычный 2 7 3 4 7 2 3 3" xfId="12475"/>
    <cellStyle name="Обычный 2 7 3 4 7 2 3 4" xfId="12476"/>
    <cellStyle name="Обычный 2 7 3 4 7 2 4" xfId="12477"/>
    <cellStyle name="Обычный 2 7 3 4 7 2 5" xfId="12478"/>
    <cellStyle name="Обычный 2 7 3 4 7 2 6" xfId="12479"/>
    <cellStyle name="Обычный 2 7 3 4 7 2 7" xfId="12480"/>
    <cellStyle name="Обычный 2 7 3 4 7 3" xfId="12481"/>
    <cellStyle name="Обычный 2 7 3 4 7 3 2" xfId="12482"/>
    <cellStyle name="Обычный 2 7 3 4 7 3 2 2" xfId="12483"/>
    <cellStyle name="Обычный 2 7 3 4 7 3 3" xfId="12484"/>
    <cellStyle name="Обычный 2 7 3 4 7 3 4" xfId="12485"/>
    <cellStyle name="Обычный 2 7 3 4 7 3 5" xfId="12486"/>
    <cellStyle name="Обычный 2 7 3 4 7 4" xfId="12487"/>
    <cellStyle name="Обычный 2 7 3 4 7 4 2" xfId="12488"/>
    <cellStyle name="Обычный 2 7 3 4 7 4 3" xfId="12489"/>
    <cellStyle name="Обычный 2 7 3 4 7 4 4" xfId="12490"/>
    <cellStyle name="Обычный 2 7 3 4 7 5" xfId="12491"/>
    <cellStyle name="Обычный 2 7 3 4 7 6" xfId="12492"/>
    <cellStyle name="Обычный 2 7 3 4 7 7" xfId="12493"/>
    <cellStyle name="Обычный 2 7 3 4 7 8" xfId="12494"/>
    <cellStyle name="Обычный 2 7 3 4 8" xfId="12495"/>
    <cellStyle name="Обычный 2 7 3 4 8 2" xfId="12496"/>
    <cellStyle name="Обычный 2 7 3 4 8 2 2" xfId="12497"/>
    <cellStyle name="Обычный 2 7 3 4 8 2 2 2" xfId="12498"/>
    <cellStyle name="Обычный 2 7 3 4 8 2 3" xfId="12499"/>
    <cellStyle name="Обычный 2 7 3 4 8 2 4" xfId="12500"/>
    <cellStyle name="Обычный 2 7 3 4 8 2 5" xfId="12501"/>
    <cellStyle name="Обычный 2 7 3 4 8 3" xfId="12502"/>
    <cellStyle name="Обычный 2 7 3 4 8 3 2" xfId="12503"/>
    <cellStyle name="Обычный 2 7 3 4 8 3 3" xfId="12504"/>
    <cellStyle name="Обычный 2 7 3 4 8 3 4" xfId="12505"/>
    <cellStyle name="Обычный 2 7 3 4 8 4" xfId="12506"/>
    <cellStyle name="Обычный 2 7 3 4 8 5" xfId="12507"/>
    <cellStyle name="Обычный 2 7 3 4 8 6" xfId="12508"/>
    <cellStyle name="Обычный 2 7 3 4 8 7" xfId="12509"/>
    <cellStyle name="Обычный 2 7 3 4 9" xfId="12510"/>
    <cellStyle name="Обычный 2 7 3 4 9 2" xfId="12511"/>
    <cellStyle name="Обычный 2 7 3 4 9 2 2" xfId="12512"/>
    <cellStyle name="Обычный 2 7 3 4 9 2 2 2" xfId="12513"/>
    <cellStyle name="Обычный 2 7 3 4 9 2 3" xfId="12514"/>
    <cellStyle name="Обычный 2 7 3 4 9 2 4" xfId="12515"/>
    <cellStyle name="Обычный 2 7 3 4 9 2 5" xfId="12516"/>
    <cellStyle name="Обычный 2 7 3 4 9 3" xfId="12517"/>
    <cellStyle name="Обычный 2 7 3 4 9 3 2" xfId="12518"/>
    <cellStyle name="Обычный 2 7 3 4 9 3 3" xfId="12519"/>
    <cellStyle name="Обычный 2 7 3 4 9 3 4" xfId="12520"/>
    <cellStyle name="Обычный 2 7 3 4 9 4" xfId="12521"/>
    <cellStyle name="Обычный 2 7 3 4 9 5" xfId="12522"/>
    <cellStyle name="Обычный 2 7 3 4 9 6" xfId="12523"/>
    <cellStyle name="Обычный 2 7 3 4 9 7" xfId="12524"/>
    <cellStyle name="Обычный 2 7 3 5" xfId="12525"/>
    <cellStyle name="Обычный 2 7 3 5 2" xfId="12526"/>
    <cellStyle name="Обычный 2 7 3 5 2 2" xfId="12527"/>
    <cellStyle name="Обычный 2 7 3 5 2 2 2" xfId="12528"/>
    <cellStyle name="Обычный 2 7 3 5 2 2 2 2" xfId="12529"/>
    <cellStyle name="Обычный 2 7 3 5 2 2 3" xfId="12530"/>
    <cellStyle name="Обычный 2 7 3 5 2 2 4" xfId="12531"/>
    <cellStyle name="Обычный 2 7 3 5 2 2 5" xfId="12532"/>
    <cellStyle name="Обычный 2 7 3 5 2 3" xfId="12533"/>
    <cellStyle name="Обычный 2 7 3 5 2 3 2" xfId="12534"/>
    <cellStyle name="Обычный 2 7 3 5 2 3 3" xfId="12535"/>
    <cellStyle name="Обычный 2 7 3 5 2 3 4" xfId="12536"/>
    <cellStyle name="Обычный 2 7 3 5 2 4" xfId="12537"/>
    <cellStyle name="Обычный 2 7 3 5 2 5" xfId="12538"/>
    <cellStyle name="Обычный 2 7 3 5 2 6" xfId="12539"/>
    <cellStyle name="Обычный 2 7 3 5 2 7" xfId="12540"/>
    <cellStyle name="Обычный 2 7 3 5 3" xfId="12541"/>
    <cellStyle name="Обычный 2 7 3 5 3 2" xfId="12542"/>
    <cellStyle name="Обычный 2 7 3 5 3 2 2" xfId="12543"/>
    <cellStyle name="Обычный 2 7 3 5 3 3" xfId="12544"/>
    <cellStyle name="Обычный 2 7 3 5 3 4" xfId="12545"/>
    <cellStyle name="Обычный 2 7 3 5 3 5" xfId="12546"/>
    <cellStyle name="Обычный 2 7 3 5 4" xfId="12547"/>
    <cellStyle name="Обычный 2 7 3 5 4 2" xfId="12548"/>
    <cellStyle name="Обычный 2 7 3 5 4 2 2" xfId="12549"/>
    <cellStyle name="Обычный 2 7 3 5 4 3" xfId="12550"/>
    <cellStyle name="Обычный 2 7 3 5 4 4" xfId="12551"/>
    <cellStyle name="Обычный 2 7 3 5 4 5" xfId="12552"/>
    <cellStyle name="Обычный 2 7 3 5 5" xfId="12553"/>
    <cellStyle name="Обычный 2 7 3 5 5 2" xfId="12554"/>
    <cellStyle name="Обычный 2 7 3 5 5 3" xfId="12555"/>
    <cellStyle name="Обычный 2 7 3 5 5 4" xfId="12556"/>
    <cellStyle name="Обычный 2 7 3 5 6" xfId="12557"/>
    <cellStyle name="Обычный 2 7 3 5 7" xfId="12558"/>
    <cellStyle name="Обычный 2 7 3 5 8" xfId="12559"/>
    <cellStyle name="Обычный 2 7 3 5 9" xfId="12560"/>
    <cellStyle name="Обычный 2 7 3 6" xfId="12561"/>
    <cellStyle name="Обычный 2 7 3 6 2" xfId="12562"/>
    <cellStyle name="Обычный 2 7 3 6 2 2" xfId="12563"/>
    <cellStyle name="Обычный 2 7 3 6 2 2 2" xfId="12564"/>
    <cellStyle name="Обычный 2 7 3 6 2 2 2 2" xfId="12565"/>
    <cellStyle name="Обычный 2 7 3 6 2 2 3" xfId="12566"/>
    <cellStyle name="Обычный 2 7 3 6 2 2 4" xfId="12567"/>
    <cellStyle name="Обычный 2 7 3 6 2 2 5" xfId="12568"/>
    <cellStyle name="Обычный 2 7 3 6 2 3" xfId="12569"/>
    <cellStyle name="Обычный 2 7 3 6 2 3 2" xfId="12570"/>
    <cellStyle name="Обычный 2 7 3 6 2 3 3" xfId="12571"/>
    <cellStyle name="Обычный 2 7 3 6 2 3 4" xfId="12572"/>
    <cellStyle name="Обычный 2 7 3 6 2 4" xfId="12573"/>
    <cellStyle name="Обычный 2 7 3 6 2 5" xfId="12574"/>
    <cellStyle name="Обычный 2 7 3 6 2 6" xfId="12575"/>
    <cellStyle name="Обычный 2 7 3 6 2 7" xfId="12576"/>
    <cellStyle name="Обычный 2 7 3 6 3" xfId="12577"/>
    <cellStyle name="Обычный 2 7 3 6 3 2" xfId="12578"/>
    <cellStyle name="Обычный 2 7 3 6 3 2 2" xfId="12579"/>
    <cellStyle name="Обычный 2 7 3 6 3 3" xfId="12580"/>
    <cellStyle name="Обычный 2 7 3 6 3 4" xfId="12581"/>
    <cellStyle name="Обычный 2 7 3 6 3 5" xfId="12582"/>
    <cellStyle name="Обычный 2 7 3 6 4" xfId="12583"/>
    <cellStyle name="Обычный 2 7 3 6 4 2" xfId="12584"/>
    <cellStyle name="Обычный 2 7 3 6 4 2 2" xfId="12585"/>
    <cellStyle name="Обычный 2 7 3 6 4 3" xfId="12586"/>
    <cellStyle name="Обычный 2 7 3 6 4 4" xfId="12587"/>
    <cellStyle name="Обычный 2 7 3 6 4 5" xfId="12588"/>
    <cellStyle name="Обычный 2 7 3 6 5" xfId="12589"/>
    <cellStyle name="Обычный 2 7 3 6 5 2" xfId="12590"/>
    <cellStyle name="Обычный 2 7 3 6 5 3" xfId="12591"/>
    <cellStyle name="Обычный 2 7 3 6 5 4" xfId="12592"/>
    <cellStyle name="Обычный 2 7 3 6 6" xfId="12593"/>
    <cellStyle name="Обычный 2 7 3 6 7" xfId="12594"/>
    <cellStyle name="Обычный 2 7 3 6 8" xfId="12595"/>
    <cellStyle name="Обычный 2 7 3 6 9" xfId="12596"/>
    <cellStyle name="Обычный 2 7 3 7" xfId="12597"/>
    <cellStyle name="Обычный 2 7 3 7 2" xfId="12598"/>
    <cellStyle name="Обычный 2 7 3 7 2 2" xfId="12599"/>
    <cellStyle name="Обычный 2 7 3 7 2 2 2" xfId="12600"/>
    <cellStyle name="Обычный 2 7 3 7 2 2 2 2" xfId="12601"/>
    <cellStyle name="Обычный 2 7 3 7 2 2 3" xfId="12602"/>
    <cellStyle name="Обычный 2 7 3 7 2 2 4" xfId="12603"/>
    <cellStyle name="Обычный 2 7 3 7 2 2 5" xfId="12604"/>
    <cellStyle name="Обычный 2 7 3 7 2 3" xfId="12605"/>
    <cellStyle name="Обычный 2 7 3 7 2 3 2" xfId="12606"/>
    <cellStyle name="Обычный 2 7 3 7 2 3 3" xfId="12607"/>
    <cellStyle name="Обычный 2 7 3 7 2 3 4" xfId="12608"/>
    <cellStyle name="Обычный 2 7 3 7 2 4" xfId="12609"/>
    <cellStyle name="Обычный 2 7 3 7 2 5" xfId="12610"/>
    <cellStyle name="Обычный 2 7 3 7 2 6" xfId="12611"/>
    <cellStyle name="Обычный 2 7 3 7 2 7" xfId="12612"/>
    <cellStyle name="Обычный 2 7 3 7 3" xfId="12613"/>
    <cellStyle name="Обычный 2 7 3 7 3 2" xfId="12614"/>
    <cellStyle name="Обычный 2 7 3 7 3 2 2" xfId="12615"/>
    <cellStyle name="Обычный 2 7 3 7 3 3" xfId="12616"/>
    <cellStyle name="Обычный 2 7 3 7 3 4" xfId="12617"/>
    <cellStyle name="Обычный 2 7 3 7 3 5" xfId="12618"/>
    <cellStyle name="Обычный 2 7 3 7 4" xfId="12619"/>
    <cellStyle name="Обычный 2 7 3 7 4 2" xfId="12620"/>
    <cellStyle name="Обычный 2 7 3 7 4 2 2" xfId="12621"/>
    <cellStyle name="Обычный 2 7 3 7 4 3" xfId="12622"/>
    <cellStyle name="Обычный 2 7 3 7 4 4" xfId="12623"/>
    <cellStyle name="Обычный 2 7 3 7 4 5" xfId="12624"/>
    <cellStyle name="Обычный 2 7 3 7 5" xfId="12625"/>
    <cellStyle name="Обычный 2 7 3 7 5 2" xfId="12626"/>
    <cellStyle name="Обычный 2 7 3 7 5 3" xfId="12627"/>
    <cellStyle name="Обычный 2 7 3 7 5 4" xfId="12628"/>
    <cellStyle name="Обычный 2 7 3 7 6" xfId="12629"/>
    <cellStyle name="Обычный 2 7 3 7 7" xfId="12630"/>
    <cellStyle name="Обычный 2 7 3 7 8" xfId="12631"/>
    <cellStyle name="Обычный 2 7 3 7 9" xfId="12632"/>
    <cellStyle name="Обычный 2 7 3 8" xfId="12633"/>
    <cellStyle name="Обычный 2 7 3 8 2" xfId="12634"/>
    <cellStyle name="Обычный 2 7 3 8 2 2" xfId="12635"/>
    <cellStyle name="Обычный 2 7 3 8 2 2 2" xfId="12636"/>
    <cellStyle name="Обычный 2 7 3 8 2 2 2 2" xfId="12637"/>
    <cellStyle name="Обычный 2 7 3 8 2 2 3" xfId="12638"/>
    <cellStyle name="Обычный 2 7 3 8 2 2 4" xfId="12639"/>
    <cellStyle name="Обычный 2 7 3 8 2 2 5" xfId="12640"/>
    <cellStyle name="Обычный 2 7 3 8 2 3" xfId="12641"/>
    <cellStyle name="Обычный 2 7 3 8 2 3 2" xfId="12642"/>
    <cellStyle name="Обычный 2 7 3 8 2 3 3" xfId="12643"/>
    <cellStyle name="Обычный 2 7 3 8 2 3 4" xfId="12644"/>
    <cellStyle name="Обычный 2 7 3 8 2 4" xfId="12645"/>
    <cellStyle name="Обычный 2 7 3 8 2 5" xfId="12646"/>
    <cellStyle name="Обычный 2 7 3 8 2 6" xfId="12647"/>
    <cellStyle name="Обычный 2 7 3 8 2 7" xfId="12648"/>
    <cellStyle name="Обычный 2 7 3 8 3" xfId="12649"/>
    <cellStyle name="Обычный 2 7 3 8 3 2" xfId="12650"/>
    <cellStyle name="Обычный 2 7 3 8 3 2 2" xfId="12651"/>
    <cellStyle name="Обычный 2 7 3 8 3 3" xfId="12652"/>
    <cellStyle name="Обычный 2 7 3 8 3 4" xfId="12653"/>
    <cellStyle name="Обычный 2 7 3 8 3 5" xfId="12654"/>
    <cellStyle name="Обычный 2 7 3 8 4" xfId="12655"/>
    <cellStyle name="Обычный 2 7 3 8 4 2" xfId="12656"/>
    <cellStyle name="Обычный 2 7 3 8 4 3" xfId="12657"/>
    <cellStyle name="Обычный 2 7 3 8 4 4" xfId="12658"/>
    <cellStyle name="Обычный 2 7 3 8 5" xfId="12659"/>
    <cellStyle name="Обычный 2 7 3 8 6" xfId="12660"/>
    <cellStyle name="Обычный 2 7 3 8 7" xfId="12661"/>
    <cellStyle name="Обычный 2 7 3 8 8" xfId="12662"/>
    <cellStyle name="Обычный 2 7 3 9" xfId="12663"/>
    <cellStyle name="Обычный 2 7 3 9 2" xfId="12664"/>
    <cellStyle name="Обычный 2 7 3 9 2 2" xfId="12665"/>
    <cellStyle name="Обычный 2 7 3 9 2 2 2" xfId="12666"/>
    <cellStyle name="Обычный 2 7 3 9 2 2 2 2" xfId="12667"/>
    <cellStyle name="Обычный 2 7 3 9 2 2 3" xfId="12668"/>
    <cellStyle name="Обычный 2 7 3 9 2 2 4" xfId="12669"/>
    <cellStyle name="Обычный 2 7 3 9 2 2 5" xfId="12670"/>
    <cellStyle name="Обычный 2 7 3 9 2 3" xfId="12671"/>
    <cellStyle name="Обычный 2 7 3 9 2 3 2" xfId="12672"/>
    <cellStyle name="Обычный 2 7 3 9 2 3 3" xfId="12673"/>
    <cellStyle name="Обычный 2 7 3 9 2 3 4" xfId="12674"/>
    <cellStyle name="Обычный 2 7 3 9 2 4" xfId="12675"/>
    <cellStyle name="Обычный 2 7 3 9 2 5" xfId="12676"/>
    <cellStyle name="Обычный 2 7 3 9 2 6" xfId="12677"/>
    <cellStyle name="Обычный 2 7 3 9 2 7" xfId="12678"/>
    <cellStyle name="Обычный 2 7 3 9 3" xfId="12679"/>
    <cellStyle name="Обычный 2 7 3 9 3 2" xfId="12680"/>
    <cellStyle name="Обычный 2 7 3 9 3 2 2" xfId="12681"/>
    <cellStyle name="Обычный 2 7 3 9 3 3" xfId="12682"/>
    <cellStyle name="Обычный 2 7 3 9 3 4" xfId="12683"/>
    <cellStyle name="Обычный 2 7 3 9 3 5" xfId="12684"/>
    <cellStyle name="Обычный 2 7 3 9 4" xfId="12685"/>
    <cellStyle name="Обычный 2 7 3 9 4 2" xfId="12686"/>
    <cellStyle name="Обычный 2 7 3 9 4 3" xfId="12687"/>
    <cellStyle name="Обычный 2 7 3 9 4 4" xfId="12688"/>
    <cellStyle name="Обычный 2 7 3 9 5" xfId="12689"/>
    <cellStyle name="Обычный 2 7 3 9 6" xfId="12690"/>
    <cellStyle name="Обычный 2 7 3 9 7" xfId="12691"/>
    <cellStyle name="Обычный 2 7 3 9 8" xfId="12692"/>
    <cellStyle name="Обычный 2 7 4" xfId="12693"/>
    <cellStyle name="Обычный 2 7 4 2" xfId="12694"/>
    <cellStyle name="Обычный 2 7 4 2 2" xfId="12695"/>
    <cellStyle name="Обычный 2 7 4 2 2 2" xfId="12696"/>
    <cellStyle name="Обычный 2 7 4 2 2 2 2" xfId="12697"/>
    <cellStyle name="Обычный 2 7 4 2 2 3" xfId="12698"/>
    <cellStyle name="Обычный 2 7 4 2 2 4" xfId="12699"/>
    <cellStyle name="Обычный 2 7 4 2 2 5" xfId="12700"/>
    <cellStyle name="Обычный 2 7 4 2 3" xfId="12701"/>
    <cellStyle name="Обычный 2 7 4 2 3 2" xfId="12702"/>
    <cellStyle name="Обычный 2 7 4 2 3 2 2" xfId="12703"/>
    <cellStyle name="Обычный 2 7 4 2 3 3" xfId="12704"/>
    <cellStyle name="Обычный 2 7 4 2 3 4" xfId="12705"/>
    <cellStyle name="Обычный 2 7 4 2 3 5" xfId="12706"/>
    <cellStyle name="Обычный 2 7 4 2 4" xfId="12707"/>
    <cellStyle name="Обычный 2 7 4 2 4 2" xfId="12708"/>
    <cellStyle name="Обычный 2 7 4 2 4 3" xfId="12709"/>
    <cellStyle name="Обычный 2 7 4 2 4 4" xfId="12710"/>
    <cellStyle name="Обычный 2 7 4 2 5" xfId="12711"/>
    <cellStyle name="Обычный 2 7 4 2 6" xfId="12712"/>
    <cellStyle name="Обычный 2 7 4 2 7" xfId="12713"/>
    <cellStyle name="Обычный 2 7 4 2 8" xfId="12714"/>
    <cellStyle name="Обычный 2 7 4 3" xfId="12715"/>
    <cellStyle name="Обычный 2 7 4 3 2" xfId="12716"/>
    <cellStyle name="Обычный 2 7 4 3 2 2" xfId="12717"/>
    <cellStyle name="Обычный 2 7 4 3 3" xfId="12718"/>
    <cellStyle name="Обычный 2 7 4 3 4" xfId="12719"/>
    <cellStyle name="Обычный 2 7 4 3 5" xfId="12720"/>
    <cellStyle name="Обычный 2 7 4 4" xfId="12721"/>
    <cellStyle name="Обычный 2 7 4 4 2" xfId="12722"/>
    <cellStyle name="Обычный 2 7 4 4 2 2" xfId="12723"/>
    <cellStyle name="Обычный 2 7 4 4 3" xfId="12724"/>
    <cellStyle name="Обычный 2 7 4 4 4" xfId="12725"/>
    <cellStyle name="Обычный 2 7 4 4 5" xfId="12726"/>
    <cellStyle name="Обычный 2 7 4 5" xfId="12727"/>
    <cellStyle name="Обычный 2 7 4 5 2" xfId="12728"/>
    <cellStyle name="Обычный 2 7 4 5 2 2" xfId="12729"/>
    <cellStyle name="Обычный 2 7 4 5 3" xfId="12730"/>
    <cellStyle name="Обычный 2 7 4 5 4" xfId="12731"/>
    <cellStyle name="Обычный 2 7 4 5 5" xfId="12732"/>
    <cellStyle name="Обычный 2 7 4 6" xfId="12733"/>
    <cellStyle name="Обычный 2 7 4 6 2" xfId="12734"/>
    <cellStyle name="Обычный 2 7 4 6 2 2" xfId="12735"/>
    <cellStyle name="Обычный 2 7 4 6 3" xfId="12736"/>
    <cellStyle name="Обычный 2 7 4 7" xfId="12737"/>
    <cellStyle name="Обычный 2 7 4 7 2" xfId="12738"/>
    <cellStyle name="Обычный 2 7 4 8" xfId="12739"/>
    <cellStyle name="Обычный 2 7 4 9" xfId="12740"/>
    <cellStyle name="Обычный 2 7 5" xfId="12741"/>
    <cellStyle name="Обычный 2 7 5 2" xfId="12742"/>
    <cellStyle name="Обычный 2 7 5 2 2" xfId="12743"/>
    <cellStyle name="Обычный 2 7 5 2 2 2" xfId="12744"/>
    <cellStyle name="Обычный 2 7 5 2 2 2 2" xfId="12745"/>
    <cellStyle name="Обычный 2 7 5 2 2 3" xfId="12746"/>
    <cellStyle name="Обычный 2 7 5 2 2 4" xfId="12747"/>
    <cellStyle name="Обычный 2 7 5 2 2 5" xfId="12748"/>
    <cellStyle name="Обычный 2 7 5 2 3" xfId="12749"/>
    <cellStyle name="Обычный 2 7 5 2 3 2" xfId="12750"/>
    <cellStyle name="Обычный 2 7 5 2 3 3" xfId="12751"/>
    <cellStyle name="Обычный 2 7 5 2 3 4" xfId="12752"/>
    <cellStyle name="Обычный 2 7 5 2 4" xfId="12753"/>
    <cellStyle name="Обычный 2 7 5 2 5" xfId="12754"/>
    <cellStyle name="Обычный 2 7 5 2 6" xfId="12755"/>
    <cellStyle name="Обычный 2 7 5 2 7" xfId="12756"/>
    <cellStyle name="Обычный 2 7 5 3" xfId="12757"/>
    <cellStyle name="Обычный 2 7 5 3 2" xfId="12758"/>
    <cellStyle name="Обычный 2 7 5 3 2 2" xfId="12759"/>
    <cellStyle name="Обычный 2 7 5 3 3" xfId="12760"/>
    <cellStyle name="Обычный 2 7 5 3 4" xfId="12761"/>
    <cellStyle name="Обычный 2 7 5 3 5" xfId="12762"/>
    <cellStyle name="Обычный 2 7 5 4" xfId="12763"/>
    <cellStyle name="Обычный 2 7 5 4 2" xfId="12764"/>
    <cellStyle name="Обычный 2 7 5 4 2 2" xfId="12765"/>
    <cellStyle name="Обычный 2 7 5 4 3" xfId="12766"/>
    <cellStyle name="Обычный 2 7 5 4 4" xfId="12767"/>
    <cellStyle name="Обычный 2 7 5 4 5" xfId="12768"/>
    <cellStyle name="Обычный 2 7 5 5" xfId="12769"/>
    <cellStyle name="Обычный 2 7 5 5 2" xfId="12770"/>
    <cellStyle name="Обычный 2 7 5 5 3" xfId="12771"/>
    <cellStyle name="Обычный 2 7 5 5 4" xfId="12772"/>
    <cellStyle name="Обычный 2 7 5 6" xfId="12773"/>
    <cellStyle name="Обычный 2 7 5 7" xfId="12774"/>
    <cellStyle name="Обычный 2 7 5 8" xfId="12775"/>
    <cellStyle name="Обычный 2 7 5 9" xfId="12776"/>
    <cellStyle name="Обычный 2 7 6" xfId="12777"/>
    <cellStyle name="Обычный 2 7 7" xfId="12778"/>
    <cellStyle name="Обычный 2 7 7 2" xfId="12779"/>
    <cellStyle name="Обычный 2 7 7 2 2" xfId="12780"/>
    <cellStyle name="Обычный 2 7 7 3" xfId="12781"/>
    <cellStyle name="Обычный 2 7 8" xfId="12782"/>
    <cellStyle name="Обычный 2 7 8 2" xfId="12783"/>
    <cellStyle name="Обычный 2 7 9" xfId="12784"/>
    <cellStyle name="Обычный 2 8" xfId="12785"/>
    <cellStyle name="Обычный 2 8 2" xfId="12786"/>
    <cellStyle name="Обычный 2 8 2 10" xfId="12787"/>
    <cellStyle name="Обычный 2 8 2 10 2" xfId="12788"/>
    <cellStyle name="Обычный 2 8 2 10 2 2" xfId="12789"/>
    <cellStyle name="Обычный 2 8 2 10 2 2 2" xfId="12790"/>
    <cellStyle name="Обычный 2 8 2 10 2 2 2 2" xfId="12791"/>
    <cellStyle name="Обычный 2 8 2 10 2 2 3" xfId="12792"/>
    <cellStyle name="Обычный 2 8 2 10 2 2 4" xfId="12793"/>
    <cellStyle name="Обычный 2 8 2 10 2 2 5" xfId="12794"/>
    <cellStyle name="Обычный 2 8 2 10 2 3" xfId="12795"/>
    <cellStyle name="Обычный 2 8 2 10 2 3 2" xfId="12796"/>
    <cellStyle name="Обычный 2 8 2 10 2 3 3" xfId="12797"/>
    <cellStyle name="Обычный 2 8 2 10 2 3 4" xfId="12798"/>
    <cellStyle name="Обычный 2 8 2 10 2 4" xfId="12799"/>
    <cellStyle name="Обычный 2 8 2 10 2 5" xfId="12800"/>
    <cellStyle name="Обычный 2 8 2 10 2 6" xfId="12801"/>
    <cellStyle name="Обычный 2 8 2 10 2 7" xfId="12802"/>
    <cellStyle name="Обычный 2 8 2 10 3" xfId="12803"/>
    <cellStyle name="Обычный 2 8 2 10 3 2" xfId="12804"/>
    <cellStyle name="Обычный 2 8 2 10 3 2 2" xfId="12805"/>
    <cellStyle name="Обычный 2 8 2 10 3 3" xfId="12806"/>
    <cellStyle name="Обычный 2 8 2 10 3 4" xfId="12807"/>
    <cellStyle name="Обычный 2 8 2 10 3 5" xfId="12808"/>
    <cellStyle name="Обычный 2 8 2 10 4" xfId="12809"/>
    <cellStyle name="Обычный 2 8 2 10 4 2" xfId="12810"/>
    <cellStyle name="Обычный 2 8 2 10 4 3" xfId="12811"/>
    <cellStyle name="Обычный 2 8 2 10 4 4" xfId="12812"/>
    <cellStyle name="Обычный 2 8 2 10 5" xfId="12813"/>
    <cellStyle name="Обычный 2 8 2 10 6" xfId="12814"/>
    <cellStyle name="Обычный 2 8 2 10 7" xfId="12815"/>
    <cellStyle name="Обычный 2 8 2 10 8" xfId="12816"/>
    <cellStyle name="Обычный 2 8 2 11" xfId="12817"/>
    <cellStyle name="Обычный 2 8 2 11 2" xfId="12818"/>
    <cellStyle name="Обычный 2 8 2 11 2 2" xfId="12819"/>
    <cellStyle name="Обычный 2 8 2 11 2 2 2" xfId="12820"/>
    <cellStyle name="Обычный 2 8 2 11 2 3" xfId="12821"/>
    <cellStyle name="Обычный 2 8 2 11 2 4" xfId="12822"/>
    <cellStyle name="Обычный 2 8 2 11 2 5" xfId="12823"/>
    <cellStyle name="Обычный 2 8 2 11 3" xfId="12824"/>
    <cellStyle name="Обычный 2 8 2 11 3 2" xfId="12825"/>
    <cellStyle name="Обычный 2 8 2 11 3 3" xfId="12826"/>
    <cellStyle name="Обычный 2 8 2 11 3 4" xfId="12827"/>
    <cellStyle name="Обычный 2 8 2 11 4" xfId="12828"/>
    <cellStyle name="Обычный 2 8 2 11 5" xfId="12829"/>
    <cellStyle name="Обычный 2 8 2 11 6" xfId="12830"/>
    <cellStyle name="Обычный 2 8 2 11 7" xfId="12831"/>
    <cellStyle name="Обычный 2 8 2 12" xfId="12832"/>
    <cellStyle name="Обычный 2 8 2 12 2" xfId="12833"/>
    <cellStyle name="Обычный 2 8 2 12 2 2" xfId="12834"/>
    <cellStyle name="Обычный 2 8 2 12 2 2 2" xfId="12835"/>
    <cellStyle name="Обычный 2 8 2 12 2 3" xfId="12836"/>
    <cellStyle name="Обычный 2 8 2 12 2 4" xfId="12837"/>
    <cellStyle name="Обычный 2 8 2 12 2 5" xfId="12838"/>
    <cellStyle name="Обычный 2 8 2 12 3" xfId="12839"/>
    <cellStyle name="Обычный 2 8 2 12 3 2" xfId="12840"/>
    <cellStyle name="Обычный 2 8 2 12 3 3" xfId="12841"/>
    <cellStyle name="Обычный 2 8 2 12 3 4" xfId="12842"/>
    <cellStyle name="Обычный 2 8 2 12 4" xfId="12843"/>
    <cellStyle name="Обычный 2 8 2 12 5" xfId="12844"/>
    <cellStyle name="Обычный 2 8 2 12 6" xfId="12845"/>
    <cellStyle name="Обычный 2 8 2 12 7" xfId="12846"/>
    <cellStyle name="Обычный 2 8 2 13" xfId="12847"/>
    <cellStyle name="Обычный 2 8 2 13 2" xfId="12848"/>
    <cellStyle name="Обычный 2 8 2 13 2 2" xfId="12849"/>
    <cellStyle name="Обычный 2 8 2 13 3" xfId="12850"/>
    <cellStyle name="Обычный 2 8 2 13 4" xfId="12851"/>
    <cellStyle name="Обычный 2 8 2 13 5" xfId="12852"/>
    <cellStyle name="Обычный 2 8 2 14" xfId="12853"/>
    <cellStyle name="Обычный 2 8 2 14 2" xfId="12854"/>
    <cellStyle name="Обычный 2 8 2 14 2 2" xfId="12855"/>
    <cellStyle name="Обычный 2 8 2 14 3" xfId="12856"/>
    <cellStyle name="Обычный 2 8 2 14 4" xfId="12857"/>
    <cellStyle name="Обычный 2 8 2 14 5" xfId="12858"/>
    <cellStyle name="Обычный 2 8 2 15" xfId="12859"/>
    <cellStyle name="Обычный 2 8 2 15 2" xfId="12860"/>
    <cellStyle name="Обычный 2 8 2 15 2 2" xfId="12861"/>
    <cellStyle name="Обычный 2 8 2 15 3" xfId="12862"/>
    <cellStyle name="Обычный 2 8 2 16" xfId="12863"/>
    <cellStyle name="Обычный 2 8 2 16 2" xfId="12864"/>
    <cellStyle name="Обычный 2 8 2 17" xfId="12865"/>
    <cellStyle name="Обычный 2 8 2 18" xfId="12866"/>
    <cellStyle name="Обычный 2 8 2 2" xfId="12867"/>
    <cellStyle name="Обычный 2 8 2 2 10" xfId="12868"/>
    <cellStyle name="Обычный 2 8 2 2 10 2" xfId="12869"/>
    <cellStyle name="Обычный 2 8 2 2 10 2 2" xfId="12870"/>
    <cellStyle name="Обычный 2 8 2 2 10 2 2 2" xfId="12871"/>
    <cellStyle name="Обычный 2 8 2 2 10 2 3" xfId="12872"/>
    <cellStyle name="Обычный 2 8 2 2 10 2 4" xfId="12873"/>
    <cellStyle name="Обычный 2 8 2 2 10 2 5" xfId="12874"/>
    <cellStyle name="Обычный 2 8 2 2 10 3" xfId="12875"/>
    <cellStyle name="Обычный 2 8 2 2 10 3 2" xfId="12876"/>
    <cellStyle name="Обычный 2 8 2 2 10 3 3" xfId="12877"/>
    <cellStyle name="Обычный 2 8 2 2 10 3 4" xfId="12878"/>
    <cellStyle name="Обычный 2 8 2 2 10 4" xfId="12879"/>
    <cellStyle name="Обычный 2 8 2 2 10 5" xfId="12880"/>
    <cellStyle name="Обычный 2 8 2 2 10 6" xfId="12881"/>
    <cellStyle name="Обычный 2 8 2 2 10 7" xfId="12882"/>
    <cellStyle name="Обычный 2 8 2 2 11" xfId="12883"/>
    <cellStyle name="Обычный 2 8 2 2 11 2" xfId="12884"/>
    <cellStyle name="Обычный 2 8 2 2 11 2 2" xfId="12885"/>
    <cellStyle name="Обычный 2 8 2 2 11 3" xfId="12886"/>
    <cellStyle name="Обычный 2 8 2 2 11 4" xfId="12887"/>
    <cellStyle name="Обычный 2 8 2 2 11 5" xfId="12888"/>
    <cellStyle name="Обычный 2 8 2 2 12" xfId="12889"/>
    <cellStyle name="Обычный 2 8 2 2 12 2" xfId="12890"/>
    <cellStyle name="Обычный 2 8 2 2 12 2 2" xfId="12891"/>
    <cellStyle name="Обычный 2 8 2 2 12 3" xfId="12892"/>
    <cellStyle name="Обычный 2 8 2 2 12 4" xfId="12893"/>
    <cellStyle name="Обычный 2 8 2 2 12 5" xfId="12894"/>
    <cellStyle name="Обычный 2 8 2 2 13" xfId="12895"/>
    <cellStyle name="Обычный 2 8 2 2 13 2" xfId="12896"/>
    <cellStyle name="Обычный 2 8 2 2 13 2 2" xfId="12897"/>
    <cellStyle name="Обычный 2 8 2 2 13 3" xfId="12898"/>
    <cellStyle name="Обычный 2 8 2 2 14" xfId="12899"/>
    <cellStyle name="Обычный 2 8 2 2 14 2" xfId="12900"/>
    <cellStyle name="Обычный 2 8 2 2 15" xfId="12901"/>
    <cellStyle name="Обычный 2 8 2 2 16" xfId="12902"/>
    <cellStyle name="Обычный 2 8 2 2 2" xfId="12903"/>
    <cellStyle name="Обычный 2 8 2 2 2 10" xfId="12904"/>
    <cellStyle name="Обычный 2 8 2 2 2 10 2" xfId="12905"/>
    <cellStyle name="Обычный 2 8 2 2 2 10 2 2" xfId="12906"/>
    <cellStyle name="Обычный 2 8 2 2 2 10 3" xfId="12907"/>
    <cellStyle name="Обычный 2 8 2 2 2 10 4" xfId="12908"/>
    <cellStyle name="Обычный 2 8 2 2 2 10 5" xfId="12909"/>
    <cellStyle name="Обычный 2 8 2 2 2 11" xfId="12910"/>
    <cellStyle name="Обычный 2 8 2 2 2 11 2" xfId="12911"/>
    <cellStyle name="Обычный 2 8 2 2 2 11 3" xfId="12912"/>
    <cellStyle name="Обычный 2 8 2 2 2 11 4" xfId="12913"/>
    <cellStyle name="Обычный 2 8 2 2 2 12" xfId="12914"/>
    <cellStyle name="Обычный 2 8 2 2 2 13" xfId="12915"/>
    <cellStyle name="Обычный 2 8 2 2 2 14" xfId="12916"/>
    <cellStyle name="Обычный 2 8 2 2 2 15" xfId="12917"/>
    <cellStyle name="Обычный 2 8 2 2 2 2" xfId="12918"/>
    <cellStyle name="Обычный 2 8 2 2 2 2 2" xfId="12919"/>
    <cellStyle name="Обычный 2 8 2 2 2 2 2 2" xfId="12920"/>
    <cellStyle name="Обычный 2 8 2 2 2 2 2 2 2" xfId="12921"/>
    <cellStyle name="Обычный 2 8 2 2 2 2 2 2 2 2" xfId="12922"/>
    <cellStyle name="Обычный 2 8 2 2 2 2 2 2 3" xfId="12923"/>
    <cellStyle name="Обычный 2 8 2 2 2 2 2 2 4" xfId="12924"/>
    <cellStyle name="Обычный 2 8 2 2 2 2 2 2 5" xfId="12925"/>
    <cellStyle name="Обычный 2 8 2 2 2 2 2 3" xfId="12926"/>
    <cellStyle name="Обычный 2 8 2 2 2 2 2 3 2" xfId="12927"/>
    <cellStyle name="Обычный 2 8 2 2 2 2 2 3 3" xfId="12928"/>
    <cellStyle name="Обычный 2 8 2 2 2 2 2 3 4" xfId="12929"/>
    <cellStyle name="Обычный 2 8 2 2 2 2 2 4" xfId="12930"/>
    <cellStyle name="Обычный 2 8 2 2 2 2 2 5" xfId="12931"/>
    <cellStyle name="Обычный 2 8 2 2 2 2 2 6" xfId="12932"/>
    <cellStyle name="Обычный 2 8 2 2 2 2 2 7" xfId="12933"/>
    <cellStyle name="Обычный 2 8 2 2 2 2 3" xfId="12934"/>
    <cellStyle name="Обычный 2 8 2 2 2 2 3 2" xfId="12935"/>
    <cellStyle name="Обычный 2 8 2 2 2 2 3 2 2" xfId="12936"/>
    <cellStyle name="Обычный 2 8 2 2 2 2 3 3" xfId="12937"/>
    <cellStyle name="Обычный 2 8 2 2 2 2 3 4" xfId="12938"/>
    <cellStyle name="Обычный 2 8 2 2 2 2 3 5" xfId="12939"/>
    <cellStyle name="Обычный 2 8 2 2 2 2 4" xfId="12940"/>
    <cellStyle name="Обычный 2 8 2 2 2 2 4 2" xfId="12941"/>
    <cellStyle name="Обычный 2 8 2 2 2 2 4 2 2" xfId="12942"/>
    <cellStyle name="Обычный 2 8 2 2 2 2 4 3" xfId="12943"/>
    <cellStyle name="Обычный 2 8 2 2 2 2 4 4" xfId="12944"/>
    <cellStyle name="Обычный 2 8 2 2 2 2 4 5" xfId="12945"/>
    <cellStyle name="Обычный 2 8 2 2 2 2 5" xfId="12946"/>
    <cellStyle name="Обычный 2 8 2 2 2 2 5 2" xfId="12947"/>
    <cellStyle name="Обычный 2 8 2 2 2 2 5 3" xfId="12948"/>
    <cellStyle name="Обычный 2 8 2 2 2 2 5 4" xfId="12949"/>
    <cellStyle name="Обычный 2 8 2 2 2 2 6" xfId="12950"/>
    <cellStyle name="Обычный 2 8 2 2 2 2 7" xfId="12951"/>
    <cellStyle name="Обычный 2 8 2 2 2 2 8" xfId="12952"/>
    <cellStyle name="Обычный 2 8 2 2 2 2 9" xfId="12953"/>
    <cellStyle name="Обычный 2 8 2 2 2 3" xfId="12954"/>
    <cellStyle name="Обычный 2 8 2 2 2 3 2" xfId="12955"/>
    <cellStyle name="Обычный 2 8 2 2 2 3 2 2" xfId="12956"/>
    <cellStyle name="Обычный 2 8 2 2 2 3 2 2 2" xfId="12957"/>
    <cellStyle name="Обычный 2 8 2 2 2 3 2 2 2 2" xfId="12958"/>
    <cellStyle name="Обычный 2 8 2 2 2 3 2 2 3" xfId="12959"/>
    <cellStyle name="Обычный 2 8 2 2 2 3 2 2 4" xfId="12960"/>
    <cellStyle name="Обычный 2 8 2 2 2 3 2 2 5" xfId="12961"/>
    <cellStyle name="Обычный 2 8 2 2 2 3 2 3" xfId="12962"/>
    <cellStyle name="Обычный 2 8 2 2 2 3 2 3 2" xfId="12963"/>
    <cellStyle name="Обычный 2 8 2 2 2 3 2 3 3" xfId="12964"/>
    <cellStyle name="Обычный 2 8 2 2 2 3 2 3 4" xfId="12965"/>
    <cellStyle name="Обычный 2 8 2 2 2 3 2 4" xfId="12966"/>
    <cellStyle name="Обычный 2 8 2 2 2 3 2 5" xfId="12967"/>
    <cellStyle name="Обычный 2 8 2 2 2 3 2 6" xfId="12968"/>
    <cellStyle name="Обычный 2 8 2 2 2 3 2 7" xfId="12969"/>
    <cellStyle name="Обычный 2 8 2 2 2 3 3" xfId="12970"/>
    <cellStyle name="Обычный 2 8 2 2 2 3 3 2" xfId="12971"/>
    <cellStyle name="Обычный 2 8 2 2 2 3 3 2 2" xfId="12972"/>
    <cellStyle name="Обычный 2 8 2 2 2 3 3 3" xfId="12973"/>
    <cellStyle name="Обычный 2 8 2 2 2 3 3 4" xfId="12974"/>
    <cellStyle name="Обычный 2 8 2 2 2 3 3 5" xfId="12975"/>
    <cellStyle name="Обычный 2 8 2 2 2 3 4" xfId="12976"/>
    <cellStyle name="Обычный 2 8 2 2 2 3 4 2" xfId="12977"/>
    <cellStyle name="Обычный 2 8 2 2 2 3 4 2 2" xfId="12978"/>
    <cellStyle name="Обычный 2 8 2 2 2 3 4 3" xfId="12979"/>
    <cellStyle name="Обычный 2 8 2 2 2 3 4 4" xfId="12980"/>
    <cellStyle name="Обычный 2 8 2 2 2 3 4 5" xfId="12981"/>
    <cellStyle name="Обычный 2 8 2 2 2 3 5" xfId="12982"/>
    <cellStyle name="Обычный 2 8 2 2 2 3 5 2" xfId="12983"/>
    <cellStyle name="Обычный 2 8 2 2 2 3 5 3" xfId="12984"/>
    <cellStyle name="Обычный 2 8 2 2 2 3 5 4" xfId="12985"/>
    <cellStyle name="Обычный 2 8 2 2 2 3 6" xfId="12986"/>
    <cellStyle name="Обычный 2 8 2 2 2 3 7" xfId="12987"/>
    <cellStyle name="Обычный 2 8 2 2 2 3 8" xfId="12988"/>
    <cellStyle name="Обычный 2 8 2 2 2 3 9" xfId="12989"/>
    <cellStyle name="Обычный 2 8 2 2 2 4" xfId="12990"/>
    <cellStyle name="Обычный 2 8 2 2 2 4 2" xfId="12991"/>
    <cellStyle name="Обычный 2 8 2 2 2 4 2 2" xfId="12992"/>
    <cellStyle name="Обычный 2 8 2 2 2 4 2 2 2" xfId="12993"/>
    <cellStyle name="Обычный 2 8 2 2 2 4 2 2 2 2" xfId="12994"/>
    <cellStyle name="Обычный 2 8 2 2 2 4 2 2 3" xfId="12995"/>
    <cellStyle name="Обычный 2 8 2 2 2 4 2 2 4" xfId="12996"/>
    <cellStyle name="Обычный 2 8 2 2 2 4 2 2 5" xfId="12997"/>
    <cellStyle name="Обычный 2 8 2 2 2 4 2 3" xfId="12998"/>
    <cellStyle name="Обычный 2 8 2 2 2 4 2 3 2" xfId="12999"/>
    <cellStyle name="Обычный 2 8 2 2 2 4 2 3 3" xfId="13000"/>
    <cellStyle name="Обычный 2 8 2 2 2 4 2 3 4" xfId="13001"/>
    <cellStyle name="Обычный 2 8 2 2 2 4 2 4" xfId="13002"/>
    <cellStyle name="Обычный 2 8 2 2 2 4 2 5" xfId="13003"/>
    <cellStyle name="Обычный 2 8 2 2 2 4 2 6" xfId="13004"/>
    <cellStyle name="Обычный 2 8 2 2 2 4 2 7" xfId="13005"/>
    <cellStyle name="Обычный 2 8 2 2 2 4 3" xfId="13006"/>
    <cellStyle name="Обычный 2 8 2 2 2 4 3 2" xfId="13007"/>
    <cellStyle name="Обычный 2 8 2 2 2 4 3 2 2" xfId="13008"/>
    <cellStyle name="Обычный 2 8 2 2 2 4 3 3" xfId="13009"/>
    <cellStyle name="Обычный 2 8 2 2 2 4 3 4" xfId="13010"/>
    <cellStyle name="Обычный 2 8 2 2 2 4 3 5" xfId="13011"/>
    <cellStyle name="Обычный 2 8 2 2 2 4 4" xfId="13012"/>
    <cellStyle name="Обычный 2 8 2 2 2 4 4 2" xfId="13013"/>
    <cellStyle name="Обычный 2 8 2 2 2 4 4 3" xfId="13014"/>
    <cellStyle name="Обычный 2 8 2 2 2 4 4 4" xfId="13015"/>
    <cellStyle name="Обычный 2 8 2 2 2 4 5" xfId="13016"/>
    <cellStyle name="Обычный 2 8 2 2 2 4 6" xfId="13017"/>
    <cellStyle name="Обычный 2 8 2 2 2 4 7" xfId="13018"/>
    <cellStyle name="Обычный 2 8 2 2 2 4 8" xfId="13019"/>
    <cellStyle name="Обычный 2 8 2 2 2 5" xfId="13020"/>
    <cellStyle name="Обычный 2 8 2 2 2 5 2" xfId="13021"/>
    <cellStyle name="Обычный 2 8 2 2 2 5 2 2" xfId="13022"/>
    <cellStyle name="Обычный 2 8 2 2 2 5 2 2 2" xfId="13023"/>
    <cellStyle name="Обычный 2 8 2 2 2 5 2 2 2 2" xfId="13024"/>
    <cellStyle name="Обычный 2 8 2 2 2 5 2 2 3" xfId="13025"/>
    <cellStyle name="Обычный 2 8 2 2 2 5 2 2 4" xfId="13026"/>
    <cellStyle name="Обычный 2 8 2 2 2 5 2 2 5" xfId="13027"/>
    <cellStyle name="Обычный 2 8 2 2 2 5 2 3" xfId="13028"/>
    <cellStyle name="Обычный 2 8 2 2 2 5 2 3 2" xfId="13029"/>
    <cellStyle name="Обычный 2 8 2 2 2 5 2 3 3" xfId="13030"/>
    <cellStyle name="Обычный 2 8 2 2 2 5 2 3 4" xfId="13031"/>
    <cellStyle name="Обычный 2 8 2 2 2 5 2 4" xfId="13032"/>
    <cellStyle name="Обычный 2 8 2 2 2 5 2 5" xfId="13033"/>
    <cellStyle name="Обычный 2 8 2 2 2 5 2 6" xfId="13034"/>
    <cellStyle name="Обычный 2 8 2 2 2 5 2 7" xfId="13035"/>
    <cellStyle name="Обычный 2 8 2 2 2 5 3" xfId="13036"/>
    <cellStyle name="Обычный 2 8 2 2 2 5 3 2" xfId="13037"/>
    <cellStyle name="Обычный 2 8 2 2 2 5 3 2 2" xfId="13038"/>
    <cellStyle name="Обычный 2 8 2 2 2 5 3 3" xfId="13039"/>
    <cellStyle name="Обычный 2 8 2 2 2 5 3 4" xfId="13040"/>
    <cellStyle name="Обычный 2 8 2 2 2 5 3 5" xfId="13041"/>
    <cellStyle name="Обычный 2 8 2 2 2 5 4" xfId="13042"/>
    <cellStyle name="Обычный 2 8 2 2 2 5 4 2" xfId="13043"/>
    <cellStyle name="Обычный 2 8 2 2 2 5 4 3" xfId="13044"/>
    <cellStyle name="Обычный 2 8 2 2 2 5 4 4" xfId="13045"/>
    <cellStyle name="Обычный 2 8 2 2 2 5 5" xfId="13046"/>
    <cellStyle name="Обычный 2 8 2 2 2 5 6" xfId="13047"/>
    <cellStyle name="Обычный 2 8 2 2 2 5 7" xfId="13048"/>
    <cellStyle name="Обычный 2 8 2 2 2 5 8" xfId="13049"/>
    <cellStyle name="Обычный 2 8 2 2 2 6" xfId="13050"/>
    <cellStyle name="Обычный 2 8 2 2 2 6 2" xfId="13051"/>
    <cellStyle name="Обычный 2 8 2 2 2 6 2 2" xfId="13052"/>
    <cellStyle name="Обычный 2 8 2 2 2 6 2 2 2" xfId="13053"/>
    <cellStyle name="Обычный 2 8 2 2 2 6 2 2 2 2" xfId="13054"/>
    <cellStyle name="Обычный 2 8 2 2 2 6 2 2 3" xfId="13055"/>
    <cellStyle name="Обычный 2 8 2 2 2 6 2 2 4" xfId="13056"/>
    <cellStyle name="Обычный 2 8 2 2 2 6 2 2 5" xfId="13057"/>
    <cellStyle name="Обычный 2 8 2 2 2 6 2 3" xfId="13058"/>
    <cellStyle name="Обычный 2 8 2 2 2 6 2 3 2" xfId="13059"/>
    <cellStyle name="Обычный 2 8 2 2 2 6 2 3 3" xfId="13060"/>
    <cellStyle name="Обычный 2 8 2 2 2 6 2 3 4" xfId="13061"/>
    <cellStyle name="Обычный 2 8 2 2 2 6 2 4" xfId="13062"/>
    <cellStyle name="Обычный 2 8 2 2 2 6 2 5" xfId="13063"/>
    <cellStyle name="Обычный 2 8 2 2 2 6 2 6" xfId="13064"/>
    <cellStyle name="Обычный 2 8 2 2 2 6 2 7" xfId="13065"/>
    <cellStyle name="Обычный 2 8 2 2 2 6 3" xfId="13066"/>
    <cellStyle name="Обычный 2 8 2 2 2 6 3 2" xfId="13067"/>
    <cellStyle name="Обычный 2 8 2 2 2 6 3 2 2" xfId="13068"/>
    <cellStyle name="Обычный 2 8 2 2 2 6 3 3" xfId="13069"/>
    <cellStyle name="Обычный 2 8 2 2 2 6 3 4" xfId="13070"/>
    <cellStyle name="Обычный 2 8 2 2 2 6 3 5" xfId="13071"/>
    <cellStyle name="Обычный 2 8 2 2 2 6 4" xfId="13072"/>
    <cellStyle name="Обычный 2 8 2 2 2 6 4 2" xfId="13073"/>
    <cellStyle name="Обычный 2 8 2 2 2 6 4 3" xfId="13074"/>
    <cellStyle name="Обычный 2 8 2 2 2 6 4 4" xfId="13075"/>
    <cellStyle name="Обычный 2 8 2 2 2 6 5" xfId="13076"/>
    <cellStyle name="Обычный 2 8 2 2 2 6 6" xfId="13077"/>
    <cellStyle name="Обычный 2 8 2 2 2 6 7" xfId="13078"/>
    <cellStyle name="Обычный 2 8 2 2 2 6 8" xfId="13079"/>
    <cellStyle name="Обычный 2 8 2 2 2 7" xfId="13080"/>
    <cellStyle name="Обычный 2 8 2 2 2 7 2" xfId="13081"/>
    <cellStyle name="Обычный 2 8 2 2 2 7 2 2" xfId="13082"/>
    <cellStyle name="Обычный 2 8 2 2 2 7 2 2 2" xfId="13083"/>
    <cellStyle name="Обычный 2 8 2 2 2 7 2 2 2 2" xfId="13084"/>
    <cellStyle name="Обычный 2 8 2 2 2 7 2 2 3" xfId="13085"/>
    <cellStyle name="Обычный 2 8 2 2 2 7 2 2 4" xfId="13086"/>
    <cellStyle name="Обычный 2 8 2 2 2 7 2 2 5" xfId="13087"/>
    <cellStyle name="Обычный 2 8 2 2 2 7 2 3" xfId="13088"/>
    <cellStyle name="Обычный 2 8 2 2 2 7 2 3 2" xfId="13089"/>
    <cellStyle name="Обычный 2 8 2 2 2 7 2 3 3" xfId="13090"/>
    <cellStyle name="Обычный 2 8 2 2 2 7 2 3 4" xfId="13091"/>
    <cellStyle name="Обычный 2 8 2 2 2 7 2 4" xfId="13092"/>
    <cellStyle name="Обычный 2 8 2 2 2 7 2 5" xfId="13093"/>
    <cellStyle name="Обычный 2 8 2 2 2 7 2 6" xfId="13094"/>
    <cellStyle name="Обычный 2 8 2 2 2 7 2 7" xfId="13095"/>
    <cellStyle name="Обычный 2 8 2 2 2 7 3" xfId="13096"/>
    <cellStyle name="Обычный 2 8 2 2 2 7 3 2" xfId="13097"/>
    <cellStyle name="Обычный 2 8 2 2 2 7 3 2 2" xfId="13098"/>
    <cellStyle name="Обычный 2 8 2 2 2 7 3 3" xfId="13099"/>
    <cellStyle name="Обычный 2 8 2 2 2 7 3 4" xfId="13100"/>
    <cellStyle name="Обычный 2 8 2 2 2 7 3 5" xfId="13101"/>
    <cellStyle name="Обычный 2 8 2 2 2 7 4" xfId="13102"/>
    <cellStyle name="Обычный 2 8 2 2 2 7 4 2" xfId="13103"/>
    <cellStyle name="Обычный 2 8 2 2 2 7 4 3" xfId="13104"/>
    <cellStyle name="Обычный 2 8 2 2 2 7 4 4" xfId="13105"/>
    <cellStyle name="Обычный 2 8 2 2 2 7 5" xfId="13106"/>
    <cellStyle name="Обычный 2 8 2 2 2 7 6" xfId="13107"/>
    <cellStyle name="Обычный 2 8 2 2 2 7 7" xfId="13108"/>
    <cellStyle name="Обычный 2 8 2 2 2 7 8" xfId="13109"/>
    <cellStyle name="Обычный 2 8 2 2 2 8" xfId="13110"/>
    <cellStyle name="Обычный 2 8 2 2 2 8 2" xfId="13111"/>
    <cellStyle name="Обычный 2 8 2 2 2 8 2 2" xfId="13112"/>
    <cellStyle name="Обычный 2 8 2 2 2 8 2 2 2" xfId="13113"/>
    <cellStyle name="Обычный 2 8 2 2 2 8 2 3" xfId="13114"/>
    <cellStyle name="Обычный 2 8 2 2 2 8 2 4" xfId="13115"/>
    <cellStyle name="Обычный 2 8 2 2 2 8 2 5" xfId="13116"/>
    <cellStyle name="Обычный 2 8 2 2 2 8 3" xfId="13117"/>
    <cellStyle name="Обычный 2 8 2 2 2 8 3 2" xfId="13118"/>
    <cellStyle name="Обычный 2 8 2 2 2 8 3 3" xfId="13119"/>
    <cellStyle name="Обычный 2 8 2 2 2 8 3 4" xfId="13120"/>
    <cellStyle name="Обычный 2 8 2 2 2 8 4" xfId="13121"/>
    <cellStyle name="Обычный 2 8 2 2 2 8 5" xfId="13122"/>
    <cellStyle name="Обычный 2 8 2 2 2 8 6" xfId="13123"/>
    <cellStyle name="Обычный 2 8 2 2 2 8 7" xfId="13124"/>
    <cellStyle name="Обычный 2 8 2 2 2 9" xfId="13125"/>
    <cellStyle name="Обычный 2 8 2 2 2 9 2" xfId="13126"/>
    <cellStyle name="Обычный 2 8 2 2 2 9 2 2" xfId="13127"/>
    <cellStyle name="Обычный 2 8 2 2 2 9 2 2 2" xfId="13128"/>
    <cellStyle name="Обычный 2 8 2 2 2 9 2 3" xfId="13129"/>
    <cellStyle name="Обычный 2 8 2 2 2 9 2 4" xfId="13130"/>
    <cellStyle name="Обычный 2 8 2 2 2 9 2 5" xfId="13131"/>
    <cellStyle name="Обычный 2 8 2 2 2 9 3" xfId="13132"/>
    <cellStyle name="Обычный 2 8 2 2 2 9 3 2" xfId="13133"/>
    <cellStyle name="Обычный 2 8 2 2 2 9 3 3" xfId="13134"/>
    <cellStyle name="Обычный 2 8 2 2 2 9 3 4" xfId="13135"/>
    <cellStyle name="Обычный 2 8 2 2 2 9 4" xfId="13136"/>
    <cellStyle name="Обычный 2 8 2 2 2 9 5" xfId="13137"/>
    <cellStyle name="Обычный 2 8 2 2 2 9 6" xfId="13138"/>
    <cellStyle name="Обычный 2 8 2 2 2 9 7" xfId="13139"/>
    <cellStyle name="Обычный 2 8 2 2 3" xfId="13140"/>
    <cellStyle name="Обычный 2 8 2 2 3 2" xfId="13141"/>
    <cellStyle name="Обычный 2 8 2 2 3 2 2" xfId="13142"/>
    <cellStyle name="Обычный 2 8 2 2 3 2 2 2" xfId="13143"/>
    <cellStyle name="Обычный 2 8 2 2 3 2 2 2 2" xfId="13144"/>
    <cellStyle name="Обычный 2 8 2 2 3 2 2 3" xfId="13145"/>
    <cellStyle name="Обычный 2 8 2 2 3 2 2 4" xfId="13146"/>
    <cellStyle name="Обычный 2 8 2 2 3 2 2 5" xfId="13147"/>
    <cellStyle name="Обычный 2 8 2 2 3 2 3" xfId="13148"/>
    <cellStyle name="Обычный 2 8 2 2 3 2 3 2" xfId="13149"/>
    <cellStyle name="Обычный 2 8 2 2 3 2 3 3" xfId="13150"/>
    <cellStyle name="Обычный 2 8 2 2 3 2 3 4" xfId="13151"/>
    <cellStyle name="Обычный 2 8 2 2 3 2 4" xfId="13152"/>
    <cellStyle name="Обычный 2 8 2 2 3 2 5" xfId="13153"/>
    <cellStyle name="Обычный 2 8 2 2 3 2 6" xfId="13154"/>
    <cellStyle name="Обычный 2 8 2 2 3 2 7" xfId="13155"/>
    <cellStyle name="Обычный 2 8 2 2 3 3" xfId="13156"/>
    <cellStyle name="Обычный 2 8 2 2 3 3 2" xfId="13157"/>
    <cellStyle name="Обычный 2 8 2 2 3 3 2 2" xfId="13158"/>
    <cellStyle name="Обычный 2 8 2 2 3 3 3" xfId="13159"/>
    <cellStyle name="Обычный 2 8 2 2 3 3 4" xfId="13160"/>
    <cellStyle name="Обычный 2 8 2 2 3 3 5" xfId="13161"/>
    <cellStyle name="Обычный 2 8 2 2 3 4" xfId="13162"/>
    <cellStyle name="Обычный 2 8 2 2 3 4 2" xfId="13163"/>
    <cellStyle name="Обычный 2 8 2 2 3 4 2 2" xfId="13164"/>
    <cellStyle name="Обычный 2 8 2 2 3 4 3" xfId="13165"/>
    <cellStyle name="Обычный 2 8 2 2 3 4 4" xfId="13166"/>
    <cellStyle name="Обычный 2 8 2 2 3 4 5" xfId="13167"/>
    <cellStyle name="Обычный 2 8 2 2 3 5" xfId="13168"/>
    <cellStyle name="Обычный 2 8 2 2 3 5 2" xfId="13169"/>
    <cellStyle name="Обычный 2 8 2 2 3 5 3" xfId="13170"/>
    <cellStyle name="Обычный 2 8 2 2 3 5 4" xfId="13171"/>
    <cellStyle name="Обычный 2 8 2 2 3 6" xfId="13172"/>
    <cellStyle name="Обычный 2 8 2 2 3 7" xfId="13173"/>
    <cellStyle name="Обычный 2 8 2 2 3 8" xfId="13174"/>
    <cellStyle name="Обычный 2 8 2 2 3 9" xfId="13175"/>
    <cellStyle name="Обычный 2 8 2 2 4" xfId="13176"/>
    <cellStyle name="Обычный 2 8 2 2 4 2" xfId="13177"/>
    <cellStyle name="Обычный 2 8 2 2 4 2 2" xfId="13178"/>
    <cellStyle name="Обычный 2 8 2 2 4 2 2 2" xfId="13179"/>
    <cellStyle name="Обычный 2 8 2 2 4 2 2 2 2" xfId="13180"/>
    <cellStyle name="Обычный 2 8 2 2 4 2 2 3" xfId="13181"/>
    <cellStyle name="Обычный 2 8 2 2 4 2 2 4" xfId="13182"/>
    <cellStyle name="Обычный 2 8 2 2 4 2 2 5" xfId="13183"/>
    <cellStyle name="Обычный 2 8 2 2 4 2 3" xfId="13184"/>
    <cellStyle name="Обычный 2 8 2 2 4 2 3 2" xfId="13185"/>
    <cellStyle name="Обычный 2 8 2 2 4 2 3 3" xfId="13186"/>
    <cellStyle name="Обычный 2 8 2 2 4 2 3 4" xfId="13187"/>
    <cellStyle name="Обычный 2 8 2 2 4 2 4" xfId="13188"/>
    <cellStyle name="Обычный 2 8 2 2 4 2 5" xfId="13189"/>
    <cellStyle name="Обычный 2 8 2 2 4 2 6" xfId="13190"/>
    <cellStyle name="Обычный 2 8 2 2 4 2 7" xfId="13191"/>
    <cellStyle name="Обычный 2 8 2 2 4 3" xfId="13192"/>
    <cellStyle name="Обычный 2 8 2 2 4 3 2" xfId="13193"/>
    <cellStyle name="Обычный 2 8 2 2 4 3 2 2" xfId="13194"/>
    <cellStyle name="Обычный 2 8 2 2 4 3 3" xfId="13195"/>
    <cellStyle name="Обычный 2 8 2 2 4 3 4" xfId="13196"/>
    <cellStyle name="Обычный 2 8 2 2 4 3 5" xfId="13197"/>
    <cellStyle name="Обычный 2 8 2 2 4 4" xfId="13198"/>
    <cellStyle name="Обычный 2 8 2 2 4 4 2" xfId="13199"/>
    <cellStyle name="Обычный 2 8 2 2 4 4 2 2" xfId="13200"/>
    <cellStyle name="Обычный 2 8 2 2 4 4 3" xfId="13201"/>
    <cellStyle name="Обычный 2 8 2 2 4 4 4" xfId="13202"/>
    <cellStyle name="Обычный 2 8 2 2 4 4 5" xfId="13203"/>
    <cellStyle name="Обычный 2 8 2 2 4 5" xfId="13204"/>
    <cellStyle name="Обычный 2 8 2 2 4 5 2" xfId="13205"/>
    <cellStyle name="Обычный 2 8 2 2 4 5 3" xfId="13206"/>
    <cellStyle name="Обычный 2 8 2 2 4 5 4" xfId="13207"/>
    <cellStyle name="Обычный 2 8 2 2 4 6" xfId="13208"/>
    <cellStyle name="Обычный 2 8 2 2 4 7" xfId="13209"/>
    <cellStyle name="Обычный 2 8 2 2 4 8" xfId="13210"/>
    <cellStyle name="Обычный 2 8 2 2 4 9" xfId="13211"/>
    <cellStyle name="Обычный 2 8 2 2 5" xfId="13212"/>
    <cellStyle name="Обычный 2 8 2 2 5 2" xfId="13213"/>
    <cellStyle name="Обычный 2 8 2 2 5 2 2" xfId="13214"/>
    <cellStyle name="Обычный 2 8 2 2 5 2 2 2" xfId="13215"/>
    <cellStyle name="Обычный 2 8 2 2 5 2 2 2 2" xfId="13216"/>
    <cellStyle name="Обычный 2 8 2 2 5 2 2 3" xfId="13217"/>
    <cellStyle name="Обычный 2 8 2 2 5 2 2 4" xfId="13218"/>
    <cellStyle name="Обычный 2 8 2 2 5 2 2 5" xfId="13219"/>
    <cellStyle name="Обычный 2 8 2 2 5 2 3" xfId="13220"/>
    <cellStyle name="Обычный 2 8 2 2 5 2 3 2" xfId="13221"/>
    <cellStyle name="Обычный 2 8 2 2 5 2 3 3" xfId="13222"/>
    <cellStyle name="Обычный 2 8 2 2 5 2 3 4" xfId="13223"/>
    <cellStyle name="Обычный 2 8 2 2 5 2 4" xfId="13224"/>
    <cellStyle name="Обычный 2 8 2 2 5 2 5" xfId="13225"/>
    <cellStyle name="Обычный 2 8 2 2 5 2 6" xfId="13226"/>
    <cellStyle name="Обычный 2 8 2 2 5 2 7" xfId="13227"/>
    <cellStyle name="Обычный 2 8 2 2 5 3" xfId="13228"/>
    <cellStyle name="Обычный 2 8 2 2 5 3 2" xfId="13229"/>
    <cellStyle name="Обычный 2 8 2 2 5 3 2 2" xfId="13230"/>
    <cellStyle name="Обычный 2 8 2 2 5 3 3" xfId="13231"/>
    <cellStyle name="Обычный 2 8 2 2 5 3 4" xfId="13232"/>
    <cellStyle name="Обычный 2 8 2 2 5 3 5" xfId="13233"/>
    <cellStyle name="Обычный 2 8 2 2 5 4" xfId="13234"/>
    <cellStyle name="Обычный 2 8 2 2 5 4 2" xfId="13235"/>
    <cellStyle name="Обычный 2 8 2 2 5 4 2 2" xfId="13236"/>
    <cellStyle name="Обычный 2 8 2 2 5 4 3" xfId="13237"/>
    <cellStyle name="Обычный 2 8 2 2 5 4 4" xfId="13238"/>
    <cellStyle name="Обычный 2 8 2 2 5 4 5" xfId="13239"/>
    <cellStyle name="Обычный 2 8 2 2 5 5" xfId="13240"/>
    <cellStyle name="Обычный 2 8 2 2 5 5 2" xfId="13241"/>
    <cellStyle name="Обычный 2 8 2 2 5 5 3" xfId="13242"/>
    <cellStyle name="Обычный 2 8 2 2 5 5 4" xfId="13243"/>
    <cellStyle name="Обычный 2 8 2 2 5 6" xfId="13244"/>
    <cellStyle name="Обычный 2 8 2 2 5 7" xfId="13245"/>
    <cellStyle name="Обычный 2 8 2 2 5 8" xfId="13246"/>
    <cellStyle name="Обычный 2 8 2 2 5 9" xfId="13247"/>
    <cellStyle name="Обычный 2 8 2 2 6" xfId="13248"/>
    <cellStyle name="Обычный 2 8 2 2 6 2" xfId="13249"/>
    <cellStyle name="Обычный 2 8 2 2 6 2 2" xfId="13250"/>
    <cellStyle name="Обычный 2 8 2 2 6 2 2 2" xfId="13251"/>
    <cellStyle name="Обычный 2 8 2 2 6 2 2 2 2" xfId="13252"/>
    <cellStyle name="Обычный 2 8 2 2 6 2 2 3" xfId="13253"/>
    <cellStyle name="Обычный 2 8 2 2 6 2 2 4" xfId="13254"/>
    <cellStyle name="Обычный 2 8 2 2 6 2 2 5" xfId="13255"/>
    <cellStyle name="Обычный 2 8 2 2 6 2 3" xfId="13256"/>
    <cellStyle name="Обычный 2 8 2 2 6 2 3 2" xfId="13257"/>
    <cellStyle name="Обычный 2 8 2 2 6 2 3 3" xfId="13258"/>
    <cellStyle name="Обычный 2 8 2 2 6 2 3 4" xfId="13259"/>
    <cellStyle name="Обычный 2 8 2 2 6 2 4" xfId="13260"/>
    <cellStyle name="Обычный 2 8 2 2 6 2 5" xfId="13261"/>
    <cellStyle name="Обычный 2 8 2 2 6 2 6" xfId="13262"/>
    <cellStyle name="Обычный 2 8 2 2 6 2 7" xfId="13263"/>
    <cellStyle name="Обычный 2 8 2 2 6 3" xfId="13264"/>
    <cellStyle name="Обычный 2 8 2 2 6 3 2" xfId="13265"/>
    <cellStyle name="Обычный 2 8 2 2 6 3 2 2" xfId="13266"/>
    <cellStyle name="Обычный 2 8 2 2 6 3 3" xfId="13267"/>
    <cellStyle name="Обычный 2 8 2 2 6 3 4" xfId="13268"/>
    <cellStyle name="Обычный 2 8 2 2 6 3 5" xfId="13269"/>
    <cellStyle name="Обычный 2 8 2 2 6 4" xfId="13270"/>
    <cellStyle name="Обычный 2 8 2 2 6 4 2" xfId="13271"/>
    <cellStyle name="Обычный 2 8 2 2 6 4 3" xfId="13272"/>
    <cellStyle name="Обычный 2 8 2 2 6 4 4" xfId="13273"/>
    <cellStyle name="Обычный 2 8 2 2 6 5" xfId="13274"/>
    <cellStyle name="Обычный 2 8 2 2 6 6" xfId="13275"/>
    <cellStyle name="Обычный 2 8 2 2 6 7" xfId="13276"/>
    <cellStyle name="Обычный 2 8 2 2 6 8" xfId="13277"/>
    <cellStyle name="Обычный 2 8 2 2 7" xfId="13278"/>
    <cellStyle name="Обычный 2 8 2 2 7 2" xfId="13279"/>
    <cellStyle name="Обычный 2 8 2 2 7 2 2" xfId="13280"/>
    <cellStyle name="Обычный 2 8 2 2 7 2 2 2" xfId="13281"/>
    <cellStyle name="Обычный 2 8 2 2 7 2 2 2 2" xfId="13282"/>
    <cellStyle name="Обычный 2 8 2 2 7 2 2 3" xfId="13283"/>
    <cellStyle name="Обычный 2 8 2 2 7 2 2 4" xfId="13284"/>
    <cellStyle name="Обычный 2 8 2 2 7 2 2 5" xfId="13285"/>
    <cellStyle name="Обычный 2 8 2 2 7 2 3" xfId="13286"/>
    <cellStyle name="Обычный 2 8 2 2 7 2 3 2" xfId="13287"/>
    <cellStyle name="Обычный 2 8 2 2 7 2 3 3" xfId="13288"/>
    <cellStyle name="Обычный 2 8 2 2 7 2 3 4" xfId="13289"/>
    <cellStyle name="Обычный 2 8 2 2 7 2 4" xfId="13290"/>
    <cellStyle name="Обычный 2 8 2 2 7 2 5" xfId="13291"/>
    <cellStyle name="Обычный 2 8 2 2 7 2 6" xfId="13292"/>
    <cellStyle name="Обычный 2 8 2 2 7 2 7" xfId="13293"/>
    <cellStyle name="Обычный 2 8 2 2 7 3" xfId="13294"/>
    <cellStyle name="Обычный 2 8 2 2 7 3 2" xfId="13295"/>
    <cellStyle name="Обычный 2 8 2 2 7 3 2 2" xfId="13296"/>
    <cellStyle name="Обычный 2 8 2 2 7 3 3" xfId="13297"/>
    <cellStyle name="Обычный 2 8 2 2 7 3 4" xfId="13298"/>
    <cellStyle name="Обычный 2 8 2 2 7 3 5" xfId="13299"/>
    <cellStyle name="Обычный 2 8 2 2 7 4" xfId="13300"/>
    <cellStyle name="Обычный 2 8 2 2 7 4 2" xfId="13301"/>
    <cellStyle name="Обычный 2 8 2 2 7 4 3" xfId="13302"/>
    <cellStyle name="Обычный 2 8 2 2 7 4 4" xfId="13303"/>
    <cellStyle name="Обычный 2 8 2 2 7 5" xfId="13304"/>
    <cellStyle name="Обычный 2 8 2 2 7 6" xfId="13305"/>
    <cellStyle name="Обычный 2 8 2 2 7 7" xfId="13306"/>
    <cellStyle name="Обычный 2 8 2 2 7 8" xfId="13307"/>
    <cellStyle name="Обычный 2 8 2 2 8" xfId="13308"/>
    <cellStyle name="Обычный 2 8 2 2 8 2" xfId="13309"/>
    <cellStyle name="Обычный 2 8 2 2 8 2 2" xfId="13310"/>
    <cellStyle name="Обычный 2 8 2 2 8 2 2 2" xfId="13311"/>
    <cellStyle name="Обычный 2 8 2 2 8 2 2 2 2" xfId="13312"/>
    <cellStyle name="Обычный 2 8 2 2 8 2 2 3" xfId="13313"/>
    <cellStyle name="Обычный 2 8 2 2 8 2 2 4" xfId="13314"/>
    <cellStyle name="Обычный 2 8 2 2 8 2 2 5" xfId="13315"/>
    <cellStyle name="Обычный 2 8 2 2 8 2 3" xfId="13316"/>
    <cellStyle name="Обычный 2 8 2 2 8 2 3 2" xfId="13317"/>
    <cellStyle name="Обычный 2 8 2 2 8 2 3 3" xfId="13318"/>
    <cellStyle name="Обычный 2 8 2 2 8 2 3 4" xfId="13319"/>
    <cellStyle name="Обычный 2 8 2 2 8 2 4" xfId="13320"/>
    <cellStyle name="Обычный 2 8 2 2 8 2 5" xfId="13321"/>
    <cellStyle name="Обычный 2 8 2 2 8 2 6" xfId="13322"/>
    <cellStyle name="Обычный 2 8 2 2 8 2 7" xfId="13323"/>
    <cellStyle name="Обычный 2 8 2 2 8 3" xfId="13324"/>
    <cellStyle name="Обычный 2 8 2 2 8 3 2" xfId="13325"/>
    <cellStyle name="Обычный 2 8 2 2 8 3 2 2" xfId="13326"/>
    <cellStyle name="Обычный 2 8 2 2 8 3 3" xfId="13327"/>
    <cellStyle name="Обычный 2 8 2 2 8 3 4" xfId="13328"/>
    <cellStyle name="Обычный 2 8 2 2 8 3 5" xfId="13329"/>
    <cellStyle name="Обычный 2 8 2 2 8 4" xfId="13330"/>
    <cellStyle name="Обычный 2 8 2 2 8 4 2" xfId="13331"/>
    <cellStyle name="Обычный 2 8 2 2 8 4 3" xfId="13332"/>
    <cellStyle name="Обычный 2 8 2 2 8 4 4" xfId="13333"/>
    <cellStyle name="Обычный 2 8 2 2 8 5" xfId="13334"/>
    <cellStyle name="Обычный 2 8 2 2 8 6" xfId="13335"/>
    <cellStyle name="Обычный 2 8 2 2 8 7" xfId="13336"/>
    <cellStyle name="Обычный 2 8 2 2 8 8" xfId="13337"/>
    <cellStyle name="Обычный 2 8 2 2 9" xfId="13338"/>
    <cellStyle name="Обычный 2 8 2 2 9 2" xfId="13339"/>
    <cellStyle name="Обычный 2 8 2 2 9 2 2" xfId="13340"/>
    <cellStyle name="Обычный 2 8 2 2 9 2 2 2" xfId="13341"/>
    <cellStyle name="Обычный 2 8 2 2 9 2 3" xfId="13342"/>
    <cellStyle name="Обычный 2 8 2 2 9 2 4" xfId="13343"/>
    <cellStyle name="Обычный 2 8 2 2 9 2 5" xfId="13344"/>
    <cellStyle name="Обычный 2 8 2 2 9 3" xfId="13345"/>
    <cellStyle name="Обычный 2 8 2 2 9 3 2" xfId="13346"/>
    <cellStyle name="Обычный 2 8 2 2 9 3 3" xfId="13347"/>
    <cellStyle name="Обычный 2 8 2 2 9 3 4" xfId="13348"/>
    <cellStyle name="Обычный 2 8 2 2 9 4" xfId="13349"/>
    <cellStyle name="Обычный 2 8 2 2 9 5" xfId="13350"/>
    <cellStyle name="Обычный 2 8 2 2 9 6" xfId="13351"/>
    <cellStyle name="Обычный 2 8 2 2 9 7" xfId="13352"/>
    <cellStyle name="Обычный 2 8 2 3" xfId="13353"/>
    <cellStyle name="Обычный 2 8 2 3 10" xfId="13354"/>
    <cellStyle name="Обычный 2 8 2 3 10 2" xfId="13355"/>
    <cellStyle name="Обычный 2 8 2 3 10 2 2" xfId="13356"/>
    <cellStyle name="Обычный 2 8 2 3 10 3" xfId="13357"/>
    <cellStyle name="Обычный 2 8 2 3 10 4" xfId="13358"/>
    <cellStyle name="Обычный 2 8 2 3 10 5" xfId="13359"/>
    <cellStyle name="Обычный 2 8 2 3 11" xfId="13360"/>
    <cellStyle name="Обычный 2 8 2 3 11 2" xfId="13361"/>
    <cellStyle name="Обычный 2 8 2 3 11 2 2" xfId="13362"/>
    <cellStyle name="Обычный 2 8 2 3 11 3" xfId="13363"/>
    <cellStyle name="Обычный 2 8 2 3 11 4" xfId="13364"/>
    <cellStyle name="Обычный 2 8 2 3 11 5" xfId="13365"/>
    <cellStyle name="Обычный 2 8 2 3 12" xfId="13366"/>
    <cellStyle name="Обычный 2 8 2 3 12 2" xfId="13367"/>
    <cellStyle name="Обычный 2 8 2 3 12 2 2" xfId="13368"/>
    <cellStyle name="Обычный 2 8 2 3 12 3" xfId="13369"/>
    <cellStyle name="Обычный 2 8 2 3 13" xfId="13370"/>
    <cellStyle name="Обычный 2 8 2 3 13 2" xfId="13371"/>
    <cellStyle name="Обычный 2 8 2 3 14" xfId="13372"/>
    <cellStyle name="Обычный 2 8 2 3 15" xfId="13373"/>
    <cellStyle name="Обычный 2 8 2 3 2" xfId="13374"/>
    <cellStyle name="Обычный 2 8 2 3 2 2" xfId="13375"/>
    <cellStyle name="Обычный 2 8 2 3 2 2 2" xfId="13376"/>
    <cellStyle name="Обычный 2 8 2 3 2 2 2 2" xfId="13377"/>
    <cellStyle name="Обычный 2 8 2 3 2 2 2 2 2" xfId="13378"/>
    <cellStyle name="Обычный 2 8 2 3 2 2 2 3" xfId="13379"/>
    <cellStyle name="Обычный 2 8 2 3 2 2 2 4" xfId="13380"/>
    <cellStyle name="Обычный 2 8 2 3 2 2 2 5" xfId="13381"/>
    <cellStyle name="Обычный 2 8 2 3 2 2 3" xfId="13382"/>
    <cellStyle name="Обычный 2 8 2 3 2 2 3 2" xfId="13383"/>
    <cellStyle name="Обычный 2 8 2 3 2 2 3 3" xfId="13384"/>
    <cellStyle name="Обычный 2 8 2 3 2 2 3 4" xfId="13385"/>
    <cellStyle name="Обычный 2 8 2 3 2 2 4" xfId="13386"/>
    <cellStyle name="Обычный 2 8 2 3 2 2 5" xfId="13387"/>
    <cellStyle name="Обычный 2 8 2 3 2 2 6" xfId="13388"/>
    <cellStyle name="Обычный 2 8 2 3 2 2 7" xfId="13389"/>
    <cellStyle name="Обычный 2 8 2 3 2 3" xfId="13390"/>
    <cellStyle name="Обычный 2 8 2 3 2 3 2" xfId="13391"/>
    <cellStyle name="Обычный 2 8 2 3 2 3 2 2" xfId="13392"/>
    <cellStyle name="Обычный 2 8 2 3 2 3 3" xfId="13393"/>
    <cellStyle name="Обычный 2 8 2 3 2 3 4" xfId="13394"/>
    <cellStyle name="Обычный 2 8 2 3 2 3 5" xfId="13395"/>
    <cellStyle name="Обычный 2 8 2 3 2 4" xfId="13396"/>
    <cellStyle name="Обычный 2 8 2 3 2 4 2" xfId="13397"/>
    <cellStyle name="Обычный 2 8 2 3 2 4 2 2" xfId="13398"/>
    <cellStyle name="Обычный 2 8 2 3 2 4 3" xfId="13399"/>
    <cellStyle name="Обычный 2 8 2 3 2 4 4" xfId="13400"/>
    <cellStyle name="Обычный 2 8 2 3 2 4 5" xfId="13401"/>
    <cellStyle name="Обычный 2 8 2 3 2 5" xfId="13402"/>
    <cellStyle name="Обычный 2 8 2 3 2 5 2" xfId="13403"/>
    <cellStyle name="Обычный 2 8 2 3 2 5 3" xfId="13404"/>
    <cellStyle name="Обычный 2 8 2 3 2 5 4" xfId="13405"/>
    <cellStyle name="Обычный 2 8 2 3 2 6" xfId="13406"/>
    <cellStyle name="Обычный 2 8 2 3 2 7" xfId="13407"/>
    <cellStyle name="Обычный 2 8 2 3 2 8" xfId="13408"/>
    <cellStyle name="Обычный 2 8 2 3 2 9" xfId="13409"/>
    <cellStyle name="Обычный 2 8 2 3 3" xfId="13410"/>
    <cellStyle name="Обычный 2 8 2 3 3 2" xfId="13411"/>
    <cellStyle name="Обычный 2 8 2 3 3 2 2" xfId="13412"/>
    <cellStyle name="Обычный 2 8 2 3 3 2 2 2" xfId="13413"/>
    <cellStyle name="Обычный 2 8 2 3 3 2 2 2 2" xfId="13414"/>
    <cellStyle name="Обычный 2 8 2 3 3 2 2 3" xfId="13415"/>
    <cellStyle name="Обычный 2 8 2 3 3 2 2 4" xfId="13416"/>
    <cellStyle name="Обычный 2 8 2 3 3 2 2 5" xfId="13417"/>
    <cellStyle name="Обычный 2 8 2 3 3 2 3" xfId="13418"/>
    <cellStyle name="Обычный 2 8 2 3 3 2 3 2" xfId="13419"/>
    <cellStyle name="Обычный 2 8 2 3 3 2 3 3" xfId="13420"/>
    <cellStyle name="Обычный 2 8 2 3 3 2 3 4" xfId="13421"/>
    <cellStyle name="Обычный 2 8 2 3 3 2 4" xfId="13422"/>
    <cellStyle name="Обычный 2 8 2 3 3 2 5" xfId="13423"/>
    <cellStyle name="Обычный 2 8 2 3 3 2 6" xfId="13424"/>
    <cellStyle name="Обычный 2 8 2 3 3 2 7" xfId="13425"/>
    <cellStyle name="Обычный 2 8 2 3 3 3" xfId="13426"/>
    <cellStyle name="Обычный 2 8 2 3 3 3 2" xfId="13427"/>
    <cellStyle name="Обычный 2 8 2 3 3 3 2 2" xfId="13428"/>
    <cellStyle name="Обычный 2 8 2 3 3 3 3" xfId="13429"/>
    <cellStyle name="Обычный 2 8 2 3 3 3 4" xfId="13430"/>
    <cellStyle name="Обычный 2 8 2 3 3 3 5" xfId="13431"/>
    <cellStyle name="Обычный 2 8 2 3 3 4" xfId="13432"/>
    <cellStyle name="Обычный 2 8 2 3 3 4 2" xfId="13433"/>
    <cellStyle name="Обычный 2 8 2 3 3 4 2 2" xfId="13434"/>
    <cellStyle name="Обычный 2 8 2 3 3 4 3" xfId="13435"/>
    <cellStyle name="Обычный 2 8 2 3 3 4 4" xfId="13436"/>
    <cellStyle name="Обычный 2 8 2 3 3 4 5" xfId="13437"/>
    <cellStyle name="Обычный 2 8 2 3 3 5" xfId="13438"/>
    <cellStyle name="Обычный 2 8 2 3 3 5 2" xfId="13439"/>
    <cellStyle name="Обычный 2 8 2 3 3 5 3" xfId="13440"/>
    <cellStyle name="Обычный 2 8 2 3 3 5 4" xfId="13441"/>
    <cellStyle name="Обычный 2 8 2 3 3 6" xfId="13442"/>
    <cellStyle name="Обычный 2 8 2 3 3 7" xfId="13443"/>
    <cellStyle name="Обычный 2 8 2 3 3 8" xfId="13444"/>
    <cellStyle name="Обычный 2 8 2 3 3 9" xfId="13445"/>
    <cellStyle name="Обычный 2 8 2 3 4" xfId="13446"/>
    <cellStyle name="Обычный 2 8 2 3 4 2" xfId="13447"/>
    <cellStyle name="Обычный 2 8 2 3 4 2 2" xfId="13448"/>
    <cellStyle name="Обычный 2 8 2 3 4 2 2 2" xfId="13449"/>
    <cellStyle name="Обычный 2 8 2 3 4 2 2 2 2" xfId="13450"/>
    <cellStyle name="Обычный 2 8 2 3 4 2 2 3" xfId="13451"/>
    <cellStyle name="Обычный 2 8 2 3 4 2 2 4" xfId="13452"/>
    <cellStyle name="Обычный 2 8 2 3 4 2 2 5" xfId="13453"/>
    <cellStyle name="Обычный 2 8 2 3 4 2 3" xfId="13454"/>
    <cellStyle name="Обычный 2 8 2 3 4 2 3 2" xfId="13455"/>
    <cellStyle name="Обычный 2 8 2 3 4 2 3 3" xfId="13456"/>
    <cellStyle name="Обычный 2 8 2 3 4 2 3 4" xfId="13457"/>
    <cellStyle name="Обычный 2 8 2 3 4 2 4" xfId="13458"/>
    <cellStyle name="Обычный 2 8 2 3 4 2 5" xfId="13459"/>
    <cellStyle name="Обычный 2 8 2 3 4 2 6" xfId="13460"/>
    <cellStyle name="Обычный 2 8 2 3 4 2 7" xfId="13461"/>
    <cellStyle name="Обычный 2 8 2 3 4 3" xfId="13462"/>
    <cellStyle name="Обычный 2 8 2 3 4 3 2" xfId="13463"/>
    <cellStyle name="Обычный 2 8 2 3 4 3 2 2" xfId="13464"/>
    <cellStyle name="Обычный 2 8 2 3 4 3 3" xfId="13465"/>
    <cellStyle name="Обычный 2 8 2 3 4 3 4" xfId="13466"/>
    <cellStyle name="Обычный 2 8 2 3 4 3 5" xfId="13467"/>
    <cellStyle name="Обычный 2 8 2 3 4 4" xfId="13468"/>
    <cellStyle name="Обычный 2 8 2 3 4 4 2" xfId="13469"/>
    <cellStyle name="Обычный 2 8 2 3 4 4 2 2" xfId="13470"/>
    <cellStyle name="Обычный 2 8 2 3 4 4 3" xfId="13471"/>
    <cellStyle name="Обычный 2 8 2 3 4 4 4" xfId="13472"/>
    <cellStyle name="Обычный 2 8 2 3 4 4 5" xfId="13473"/>
    <cellStyle name="Обычный 2 8 2 3 4 5" xfId="13474"/>
    <cellStyle name="Обычный 2 8 2 3 4 5 2" xfId="13475"/>
    <cellStyle name="Обычный 2 8 2 3 4 5 3" xfId="13476"/>
    <cellStyle name="Обычный 2 8 2 3 4 5 4" xfId="13477"/>
    <cellStyle name="Обычный 2 8 2 3 4 6" xfId="13478"/>
    <cellStyle name="Обычный 2 8 2 3 4 7" xfId="13479"/>
    <cellStyle name="Обычный 2 8 2 3 4 8" xfId="13480"/>
    <cellStyle name="Обычный 2 8 2 3 4 9" xfId="13481"/>
    <cellStyle name="Обычный 2 8 2 3 5" xfId="13482"/>
    <cellStyle name="Обычный 2 8 2 3 5 2" xfId="13483"/>
    <cellStyle name="Обычный 2 8 2 3 5 2 2" xfId="13484"/>
    <cellStyle name="Обычный 2 8 2 3 5 2 2 2" xfId="13485"/>
    <cellStyle name="Обычный 2 8 2 3 5 2 2 2 2" xfId="13486"/>
    <cellStyle name="Обычный 2 8 2 3 5 2 2 3" xfId="13487"/>
    <cellStyle name="Обычный 2 8 2 3 5 2 2 4" xfId="13488"/>
    <cellStyle name="Обычный 2 8 2 3 5 2 2 5" xfId="13489"/>
    <cellStyle name="Обычный 2 8 2 3 5 2 3" xfId="13490"/>
    <cellStyle name="Обычный 2 8 2 3 5 2 3 2" xfId="13491"/>
    <cellStyle name="Обычный 2 8 2 3 5 2 3 3" xfId="13492"/>
    <cellStyle name="Обычный 2 8 2 3 5 2 3 4" xfId="13493"/>
    <cellStyle name="Обычный 2 8 2 3 5 2 4" xfId="13494"/>
    <cellStyle name="Обычный 2 8 2 3 5 2 5" xfId="13495"/>
    <cellStyle name="Обычный 2 8 2 3 5 2 6" xfId="13496"/>
    <cellStyle name="Обычный 2 8 2 3 5 2 7" xfId="13497"/>
    <cellStyle name="Обычный 2 8 2 3 5 3" xfId="13498"/>
    <cellStyle name="Обычный 2 8 2 3 5 3 2" xfId="13499"/>
    <cellStyle name="Обычный 2 8 2 3 5 3 2 2" xfId="13500"/>
    <cellStyle name="Обычный 2 8 2 3 5 3 3" xfId="13501"/>
    <cellStyle name="Обычный 2 8 2 3 5 3 4" xfId="13502"/>
    <cellStyle name="Обычный 2 8 2 3 5 3 5" xfId="13503"/>
    <cellStyle name="Обычный 2 8 2 3 5 4" xfId="13504"/>
    <cellStyle name="Обычный 2 8 2 3 5 4 2" xfId="13505"/>
    <cellStyle name="Обычный 2 8 2 3 5 4 3" xfId="13506"/>
    <cellStyle name="Обычный 2 8 2 3 5 4 4" xfId="13507"/>
    <cellStyle name="Обычный 2 8 2 3 5 5" xfId="13508"/>
    <cellStyle name="Обычный 2 8 2 3 5 6" xfId="13509"/>
    <cellStyle name="Обычный 2 8 2 3 5 7" xfId="13510"/>
    <cellStyle name="Обычный 2 8 2 3 5 8" xfId="13511"/>
    <cellStyle name="Обычный 2 8 2 3 6" xfId="13512"/>
    <cellStyle name="Обычный 2 8 2 3 6 2" xfId="13513"/>
    <cellStyle name="Обычный 2 8 2 3 6 2 2" xfId="13514"/>
    <cellStyle name="Обычный 2 8 2 3 6 2 2 2" xfId="13515"/>
    <cellStyle name="Обычный 2 8 2 3 6 2 2 2 2" xfId="13516"/>
    <cellStyle name="Обычный 2 8 2 3 6 2 2 3" xfId="13517"/>
    <cellStyle name="Обычный 2 8 2 3 6 2 2 4" xfId="13518"/>
    <cellStyle name="Обычный 2 8 2 3 6 2 2 5" xfId="13519"/>
    <cellStyle name="Обычный 2 8 2 3 6 2 3" xfId="13520"/>
    <cellStyle name="Обычный 2 8 2 3 6 2 3 2" xfId="13521"/>
    <cellStyle name="Обычный 2 8 2 3 6 2 3 3" xfId="13522"/>
    <cellStyle name="Обычный 2 8 2 3 6 2 3 4" xfId="13523"/>
    <cellStyle name="Обычный 2 8 2 3 6 2 4" xfId="13524"/>
    <cellStyle name="Обычный 2 8 2 3 6 2 5" xfId="13525"/>
    <cellStyle name="Обычный 2 8 2 3 6 2 6" xfId="13526"/>
    <cellStyle name="Обычный 2 8 2 3 6 2 7" xfId="13527"/>
    <cellStyle name="Обычный 2 8 2 3 6 3" xfId="13528"/>
    <cellStyle name="Обычный 2 8 2 3 6 3 2" xfId="13529"/>
    <cellStyle name="Обычный 2 8 2 3 6 3 2 2" xfId="13530"/>
    <cellStyle name="Обычный 2 8 2 3 6 3 3" xfId="13531"/>
    <cellStyle name="Обычный 2 8 2 3 6 3 4" xfId="13532"/>
    <cellStyle name="Обычный 2 8 2 3 6 3 5" xfId="13533"/>
    <cellStyle name="Обычный 2 8 2 3 6 4" xfId="13534"/>
    <cellStyle name="Обычный 2 8 2 3 6 4 2" xfId="13535"/>
    <cellStyle name="Обычный 2 8 2 3 6 4 3" xfId="13536"/>
    <cellStyle name="Обычный 2 8 2 3 6 4 4" xfId="13537"/>
    <cellStyle name="Обычный 2 8 2 3 6 5" xfId="13538"/>
    <cellStyle name="Обычный 2 8 2 3 6 6" xfId="13539"/>
    <cellStyle name="Обычный 2 8 2 3 6 7" xfId="13540"/>
    <cellStyle name="Обычный 2 8 2 3 6 8" xfId="13541"/>
    <cellStyle name="Обычный 2 8 2 3 7" xfId="13542"/>
    <cellStyle name="Обычный 2 8 2 3 7 2" xfId="13543"/>
    <cellStyle name="Обычный 2 8 2 3 7 2 2" xfId="13544"/>
    <cellStyle name="Обычный 2 8 2 3 7 2 2 2" xfId="13545"/>
    <cellStyle name="Обычный 2 8 2 3 7 2 2 2 2" xfId="13546"/>
    <cellStyle name="Обычный 2 8 2 3 7 2 2 3" xfId="13547"/>
    <cellStyle name="Обычный 2 8 2 3 7 2 2 4" xfId="13548"/>
    <cellStyle name="Обычный 2 8 2 3 7 2 2 5" xfId="13549"/>
    <cellStyle name="Обычный 2 8 2 3 7 2 3" xfId="13550"/>
    <cellStyle name="Обычный 2 8 2 3 7 2 3 2" xfId="13551"/>
    <cellStyle name="Обычный 2 8 2 3 7 2 3 3" xfId="13552"/>
    <cellStyle name="Обычный 2 8 2 3 7 2 3 4" xfId="13553"/>
    <cellStyle name="Обычный 2 8 2 3 7 2 4" xfId="13554"/>
    <cellStyle name="Обычный 2 8 2 3 7 2 5" xfId="13555"/>
    <cellStyle name="Обычный 2 8 2 3 7 2 6" xfId="13556"/>
    <cellStyle name="Обычный 2 8 2 3 7 2 7" xfId="13557"/>
    <cellStyle name="Обычный 2 8 2 3 7 3" xfId="13558"/>
    <cellStyle name="Обычный 2 8 2 3 7 3 2" xfId="13559"/>
    <cellStyle name="Обычный 2 8 2 3 7 3 2 2" xfId="13560"/>
    <cellStyle name="Обычный 2 8 2 3 7 3 3" xfId="13561"/>
    <cellStyle name="Обычный 2 8 2 3 7 3 4" xfId="13562"/>
    <cellStyle name="Обычный 2 8 2 3 7 3 5" xfId="13563"/>
    <cellStyle name="Обычный 2 8 2 3 7 4" xfId="13564"/>
    <cellStyle name="Обычный 2 8 2 3 7 4 2" xfId="13565"/>
    <cellStyle name="Обычный 2 8 2 3 7 4 3" xfId="13566"/>
    <cellStyle name="Обычный 2 8 2 3 7 4 4" xfId="13567"/>
    <cellStyle name="Обычный 2 8 2 3 7 5" xfId="13568"/>
    <cellStyle name="Обычный 2 8 2 3 7 6" xfId="13569"/>
    <cellStyle name="Обычный 2 8 2 3 7 7" xfId="13570"/>
    <cellStyle name="Обычный 2 8 2 3 7 8" xfId="13571"/>
    <cellStyle name="Обычный 2 8 2 3 8" xfId="13572"/>
    <cellStyle name="Обычный 2 8 2 3 8 2" xfId="13573"/>
    <cellStyle name="Обычный 2 8 2 3 8 2 2" xfId="13574"/>
    <cellStyle name="Обычный 2 8 2 3 8 2 2 2" xfId="13575"/>
    <cellStyle name="Обычный 2 8 2 3 8 2 3" xfId="13576"/>
    <cellStyle name="Обычный 2 8 2 3 8 2 4" xfId="13577"/>
    <cellStyle name="Обычный 2 8 2 3 8 2 5" xfId="13578"/>
    <cellStyle name="Обычный 2 8 2 3 8 3" xfId="13579"/>
    <cellStyle name="Обычный 2 8 2 3 8 3 2" xfId="13580"/>
    <cellStyle name="Обычный 2 8 2 3 8 3 3" xfId="13581"/>
    <cellStyle name="Обычный 2 8 2 3 8 3 4" xfId="13582"/>
    <cellStyle name="Обычный 2 8 2 3 8 4" xfId="13583"/>
    <cellStyle name="Обычный 2 8 2 3 8 5" xfId="13584"/>
    <cellStyle name="Обычный 2 8 2 3 8 6" xfId="13585"/>
    <cellStyle name="Обычный 2 8 2 3 8 7" xfId="13586"/>
    <cellStyle name="Обычный 2 8 2 3 9" xfId="13587"/>
    <cellStyle name="Обычный 2 8 2 3 9 2" xfId="13588"/>
    <cellStyle name="Обычный 2 8 2 3 9 2 2" xfId="13589"/>
    <cellStyle name="Обычный 2 8 2 3 9 2 2 2" xfId="13590"/>
    <cellStyle name="Обычный 2 8 2 3 9 2 3" xfId="13591"/>
    <cellStyle name="Обычный 2 8 2 3 9 2 4" xfId="13592"/>
    <cellStyle name="Обычный 2 8 2 3 9 2 5" xfId="13593"/>
    <cellStyle name="Обычный 2 8 2 3 9 3" xfId="13594"/>
    <cellStyle name="Обычный 2 8 2 3 9 3 2" xfId="13595"/>
    <cellStyle name="Обычный 2 8 2 3 9 3 3" xfId="13596"/>
    <cellStyle name="Обычный 2 8 2 3 9 3 4" xfId="13597"/>
    <cellStyle name="Обычный 2 8 2 3 9 4" xfId="13598"/>
    <cellStyle name="Обычный 2 8 2 3 9 5" xfId="13599"/>
    <cellStyle name="Обычный 2 8 2 3 9 6" xfId="13600"/>
    <cellStyle name="Обычный 2 8 2 3 9 7" xfId="13601"/>
    <cellStyle name="Обычный 2 8 2 4" xfId="13602"/>
    <cellStyle name="Обычный 2 8 2 4 10" xfId="13603"/>
    <cellStyle name="Обычный 2 8 2 4 10 2" xfId="13604"/>
    <cellStyle name="Обычный 2 8 2 4 10 2 2" xfId="13605"/>
    <cellStyle name="Обычный 2 8 2 4 10 3" xfId="13606"/>
    <cellStyle name="Обычный 2 8 2 4 10 4" xfId="13607"/>
    <cellStyle name="Обычный 2 8 2 4 10 5" xfId="13608"/>
    <cellStyle name="Обычный 2 8 2 4 11" xfId="13609"/>
    <cellStyle name="Обычный 2 8 2 4 11 2" xfId="13610"/>
    <cellStyle name="Обычный 2 8 2 4 11 3" xfId="13611"/>
    <cellStyle name="Обычный 2 8 2 4 11 4" xfId="13612"/>
    <cellStyle name="Обычный 2 8 2 4 12" xfId="13613"/>
    <cellStyle name="Обычный 2 8 2 4 13" xfId="13614"/>
    <cellStyle name="Обычный 2 8 2 4 14" xfId="13615"/>
    <cellStyle name="Обычный 2 8 2 4 15" xfId="13616"/>
    <cellStyle name="Обычный 2 8 2 4 2" xfId="13617"/>
    <cellStyle name="Обычный 2 8 2 4 2 2" xfId="13618"/>
    <cellStyle name="Обычный 2 8 2 4 2 2 2" xfId="13619"/>
    <cellStyle name="Обычный 2 8 2 4 2 2 2 2" xfId="13620"/>
    <cellStyle name="Обычный 2 8 2 4 2 2 2 2 2" xfId="13621"/>
    <cellStyle name="Обычный 2 8 2 4 2 2 2 3" xfId="13622"/>
    <cellStyle name="Обычный 2 8 2 4 2 2 2 4" xfId="13623"/>
    <cellStyle name="Обычный 2 8 2 4 2 2 2 5" xfId="13624"/>
    <cellStyle name="Обычный 2 8 2 4 2 2 3" xfId="13625"/>
    <cellStyle name="Обычный 2 8 2 4 2 2 3 2" xfId="13626"/>
    <cellStyle name="Обычный 2 8 2 4 2 2 3 3" xfId="13627"/>
    <cellStyle name="Обычный 2 8 2 4 2 2 3 4" xfId="13628"/>
    <cellStyle name="Обычный 2 8 2 4 2 2 4" xfId="13629"/>
    <cellStyle name="Обычный 2 8 2 4 2 2 5" xfId="13630"/>
    <cellStyle name="Обычный 2 8 2 4 2 2 6" xfId="13631"/>
    <cellStyle name="Обычный 2 8 2 4 2 2 7" xfId="13632"/>
    <cellStyle name="Обычный 2 8 2 4 2 3" xfId="13633"/>
    <cellStyle name="Обычный 2 8 2 4 2 3 2" xfId="13634"/>
    <cellStyle name="Обычный 2 8 2 4 2 3 2 2" xfId="13635"/>
    <cellStyle name="Обычный 2 8 2 4 2 3 3" xfId="13636"/>
    <cellStyle name="Обычный 2 8 2 4 2 3 4" xfId="13637"/>
    <cellStyle name="Обычный 2 8 2 4 2 3 5" xfId="13638"/>
    <cellStyle name="Обычный 2 8 2 4 2 4" xfId="13639"/>
    <cellStyle name="Обычный 2 8 2 4 2 4 2" xfId="13640"/>
    <cellStyle name="Обычный 2 8 2 4 2 4 2 2" xfId="13641"/>
    <cellStyle name="Обычный 2 8 2 4 2 4 3" xfId="13642"/>
    <cellStyle name="Обычный 2 8 2 4 2 4 4" xfId="13643"/>
    <cellStyle name="Обычный 2 8 2 4 2 4 5" xfId="13644"/>
    <cellStyle name="Обычный 2 8 2 4 2 5" xfId="13645"/>
    <cellStyle name="Обычный 2 8 2 4 2 5 2" xfId="13646"/>
    <cellStyle name="Обычный 2 8 2 4 2 5 3" xfId="13647"/>
    <cellStyle name="Обычный 2 8 2 4 2 5 4" xfId="13648"/>
    <cellStyle name="Обычный 2 8 2 4 2 6" xfId="13649"/>
    <cellStyle name="Обычный 2 8 2 4 2 7" xfId="13650"/>
    <cellStyle name="Обычный 2 8 2 4 2 8" xfId="13651"/>
    <cellStyle name="Обычный 2 8 2 4 2 9" xfId="13652"/>
    <cellStyle name="Обычный 2 8 2 4 3" xfId="13653"/>
    <cellStyle name="Обычный 2 8 2 4 3 2" xfId="13654"/>
    <cellStyle name="Обычный 2 8 2 4 3 2 2" xfId="13655"/>
    <cellStyle name="Обычный 2 8 2 4 3 2 2 2" xfId="13656"/>
    <cellStyle name="Обычный 2 8 2 4 3 2 2 2 2" xfId="13657"/>
    <cellStyle name="Обычный 2 8 2 4 3 2 2 3" xfId="13658"/>
    <cellStyle name="Обычный 2 8 2 4 3 2 2 4" xfId="13659"/>
    <cellStyle name="Обычный 2 8 2 4 3 2 2 5" xfId="13660"/>
    <cellStyle name="Обычный 2 8 2 4 3 2 3" xfId="13661"/>
    <cellStyle name="Обычный 2 8 2 4 3 2 3 2" xfId="13662"/>
    <cellStyle name="Обычный 2 8 2 4 3 2 3 3" xfId="13663"/>
    <cellStyle name="Обычный 2 8 2 4 3 2 3 4" xfId="13664"/>
    <cellStyle name="Обычный 2 8 2 4 3 2 4" xfId="13665"/>
    <cellStyle name="Обычный 2 8 2 4 3 2 5" xfId="13666"/>
    <cellStyle name="Обычный 2 8 2 4 3 2 6" xfId="13667"/>
    <cellStyle name="Обычный 2 8 2 4 3 2 7" xfId="13668"/>
    <cellStyle name="Обычный 2 8 2 4 3 3" xfId="13669"/>
    <cellStyle name="Обычный 2 8 2 4 3 3 2" xfId="13670"/>
    <cellStyle name="Обычный 2 8 2 4 3 3 2 2" xfId="13671"/>
    <cellStyle name="Обычный 2 8 2 4 3 3 3" xfId="13672"/>
    <cellStyle name="Обычный 2 8 2 4 3 3 4" xfId="13673"/>
    <cellStyle name="Обычный 2 8 2 4 3 3 5" xfId="13674"/>
    <cellStyle name="Обычный 2 8 2 4 3 4" xfId="13675"/>
    <cellStyle name="Обычный 2 8 2 4 3 4 2" xfId="13676"/>
    <cellStyle name="Обычный 2 8 2 4 3 4 2 2" xfId="13677"/>
    <cellStyle name="Обычный 2 8 2 4 3 4 3" xfId="13678"/>
    <cellStyle name="Обычный 2 8 2 4 3 4 4" xfId="13679"/>
    <cellStyle name="Обычный 2 8 2 4 3 4 5" xfId="13680"/>
    <cellStyle name="Обычный 2 8 2 4 3 5" xfId="13681"/>
    <cellStyle name="Обычный 2 8 2 4 3 5 2" xfId="13682"/>
    <cellStyle name="Обычный 2 8 2 4 3 5 3" xfId="13683"/>
    <cellStyle name="Обычный 2 8 2 4 3 5 4" xfId="13684"/>
    <cellStyle name="Обычный 2 8 2 4 3 6" xfId="13685"/>
    <cellStyle name="Обычный 2 8 2 4 3 7" xfId="13686"/>
    <cellStyle name="Обычный 2 8 2 4 3 8" xfId="13687"/>
    <cellStyle name="Обычный 2 8 2 4 3 9" xfId="13688"/>
    <cellStyle name="Обычный 2 8 2 4 4" xfId="13689"/>
    <cellStyle name="Обычный 2 8 2 4 4 2" xfId="13690"/>
    <cellStyle name="Обычный 2 8 2 4 4 2 2" xfId="13691"/>
    <cellStyle name="Обычный 2 8 2 4 4 2 2 2" xfId="13692"/>
    <cellStyle name="Обычный 2 8 2 4 4 2 2 2 2" xfId="13693"/>
    <cellStyle name="Обычный 2 8 2 4 4 2 2 3" xfId="13694"/>
    <cellStyle name="Обычный 2 8 2 4 4 2 2 4" xfId="13695"/>
    <cellStyle name="Обычный 2 8 2 4 4 2 2 5" xfId="13696"/>
    <cellStyle name="Обычный 2 8 2 4 4 2 3" xfId="13697"/>
    <cellStyle name="Обычный 2 8 2 4 4 2 3 2" xfId="13698"/>
    <cellStyle name="Обычный 2 8 2 4 4 2 3 3" xfId="13699"/>
    <cellStyle name="Обычный 2 8 2 4 4 2 3 4" xfId="13700"/>
    <cellStyle name="Обычный 2 8 2 4 4 2 4" xfId="13701"/>
    <cellStyle name="Обычный 2 8 2 4 4 2 5" xfId="13702"/>
    <cellStyle name="Обычный 2 8 2 4 4 2 6" xfId="13703"/>
    <cellStyle name="Обычный 2 8 2 4 4 2 7" xfId="13704"/>
    <cellStyle name="Обычный 2 8 2 4 4 3" xfId="13705"/>
    <cellStyle name="Обычный 2 8 2 4 4 3 2" xfId="13706"/>
    <cellStyle name="Обычный 2 8 2 4 4 3 2 2" xfId="13707"/>
    <cellStyle name="Обычный 2 8 2 4 4 3 3" xfId="13708"/>
    <cellStyle name="Обычный 2 8 2 4 4 3 4" xfId="13709"/>
    <cellStyle name="Обычный 2 8 2 4 4 3 5" xfId="13710"/>
    <cellStyle name="Обычный 2 8 2 4 4 4" xfId="13711"/>
    <cellStyle name="Обычный 2 8 2 4 4 4 2" xfId="13712"/>
    <cellStyle name="Обычный 2 8 2 4 4 4 3" xfId="13713"/>
    <cellStyle name="Обычный 2 8 2 4 4 4 4" xfId="13714"/>
    <cellStyle name="Обычный 2 8 2 4 4 5" xfId="13715"/>
    <cellStyle name="Обычный 2 8 2 4 4 6" xfId="13716"/>
    <cellStyle name="Обычный 2 8 2 4 4 7" xfId="13717"/>
    <cellStyle name="Обычный 2 8 2 4 4 8" xfId="13718"/>
    <cellStyle name="Обычный 2 8 2 4 5" xfId="13719"/>
    <cellStyle name="Обычный 2 8 2 4 5 2" xfId="13720"/>
    <cellStyle name="Обычный 2 8 2 4 5 2 2" xfId="13721"/>
    <cellStyle name="Обычный 2 8 2 4 5 2 2 2" xfId="13722"/>
    <cellStyle name="Обычный 2 8 2 4 5 2 2 2 2" xfId="13723"/>
    <cellStyle name="Обычный 2 8 2 4 5 2 2 3" xfId="13724"/>
    <cellStyle name="Обычный 2 8 2 4 5 2 2 4" xfId="13725"/>
    <cellStyle name="Обычный 2 8 2 4 5 2 2 5" xfId="13726"/>
    <cellStyle name="Обычный 2 8 2 4 5 2 3" xfId="13727"/>
    <cellStyle name="Обычный 2 8 2 4 5 2 3 2" xfId="13728"/>
    <cellStyle name="Обычный 2 8 2 4 5 2 3 3" xfId="13729"/>
    <cellStyle name="Обычный 2 8 2 4 5 2 3 4" xfId="13730"/>
    <cellStyle name="Обычный 2 8 2 4 5 2 4" xfId="13731"/>
    <cellStyle name="Обычный 2 8 2 4 5 2 5" xfId="13732"/>
    <cellStyle name="Обычный 2 8 2 4 5 2 6" xfId="13733"/>
    <cellStyle name="Обычный 2 8 2 4 5 2 7" xfId="13734"/>
    <cellStyle name="Обычный 2 8 2 4 5 3" xfId="13735"/>
    <cellStyle name="Обычный 2 8 2 4 5 3 2" xfId="13736"/>
    <cellStyle name="Обычный 2 8 2 4 5 3 2 2" xfId="13737"/>
    <cellStyle name="Обычный 2 8 2 4 5 3 3" xfId="13738"/>
    <cellStyle name="Обычный 2 8 2 4 5 3 4" xfId="13739"/>
    <cellStyle name="Обычный 2 8 2 4 5 3 5" xfId="13740"/>
    <cellStyle name="Обычный 2 8 2 4 5 4" xfId="13741"/>
    <cellStyle name="Обычный 2 8 2 4 5 4 2" xfId="13742"/>
    <cellStyle name="Обычный 2 8 2 4 5 4 3" xfId="13743"/>
    <cellStyle name="Обычный 2 8 2 4 5 4 4" xfId="13744"/>
    <cellStyle name="Обычный 2 8 2 4 5 5" xfId="13745"/>
    <cellStyle name="Обычный 2 8 2 4 5 6" xfId="13746"/>
    <cellStyle name="Обычный 2 8 2 4 5 7" xfId="13747"/>
    <cellStyle name="Обычный 2 8 2 4 5 8" xfId="13748"/>
    <cellStyle name="Обычный 2 8 2 4 6" xfId="13749"/>
    <cellStyle name="Обычный 2 8 2 4 6 2" xfId="13750"/>
    <cellStyle name="Обычный 2 8 2 4 6 2 2" xfId="13751"/>
    <cellStyle name="Обычный 2 8 2 4 6 2 2 2" xfId="13752"/>
    <cellStyle name="Обычный 2 8 2 4 6 2 2 2 2" xfId="13753"/>
    <cellStyle name="Обычный 2 8 2 4 6 2 2 3" xfId="13754"/>
    <cellStyle name="Обычный 2 8 2 4 6 2 2 4" xfId="13755"/>
    <cellStyle name="Обычный 2 8 2 4 6 2 2 5" xfId="13756"/>
    <cellStyle name="Обычный 2 8 2 4 6 2 3" xfId="13757"/>
    <cellStyle name="Обычный 2 8 2 4 6 2 3 2" xfId="13758"/>
    <cellStyle name="Обычный 2 8 2 4 6 2 3 3" xfId="13759"/>
    <cellStyle name="Обычный 2 8 2 4 6 2 3 4" xfId="13760"/>
    <cellStyle name="Обычный 2 8 2 4 6 2 4" xfId="13761"/>
    <cellStyle name="Обычный 2 8 2 4 6 2 5" xfId="13762"/>
    <cellStyle name="Обычный 2 8 2 4 6 2 6" xfId="13763"/>
    <cellStyle name="Обычный 2 8 2 4 6 2 7" xfId="13764"/>
    <cellStyle name="Обычный 2 8 2 4 6 3" xfId="13765"/>
    <cellStyle name="Обычный 2 8 2 4 6 3 2" xfId="13766"/>
    <cellStyle name="Обычный 2 8 2 4 6 3 2 2" xfId="13767"/>
    <cellStyle name="Обычный 2 8 2 4 6 3 3" xfId="13768"/>
    <cellStyle name="Обычный 2 8 2 4 6 3 4" xfId="13769"/>
    <cellStyle name="Обычный 2 8 2 4 6 3 5" xfId="13770"/>
    <cellStyle name="Обычный 2 8 2 4 6 4" xfId="13771"/>
    <cellStyle name="Обычный 2 8 2 4 6 4 2" xfId="13772"/>
    <cellStyle name="Обычный 2 8 2 4 6 4 3" xfId="13773"/>
    <cellStyle name="Обычный 2 8 2 4 6 4 4" xfId="13774"/>
    <cellStyle name="Обычный 2 8 2 4 6 5" xfId="13775"/>
    <cellStyle name="Обычный 2 8 2 4 6 6" xfId="13776"/>
    <cellStyle name="Обычный 2 8 2 4 6 7" xfId="13777"/>
    <cellStyle name="Обычный 2 8 2 4 6 8" xfId="13778"/>
    <cellStyle name="Обычный 2 8 2 4 7" xfId="13779"/>
    <cellStyle name="Обычный 2 8 2 4 7 2" xfId="13780"/>
    <cellStyle name="Обычный 2 8 2 4 7 2 2" xfId="13781"/>
    <cellStyle name="Обычный 2 8 2 4 7 2 2 2" xfId="13782"/>
    <cellStyle name="Обычный 2 8 2 4 7 2 2 2 2" xfId="13783"/>
    <cellStyle name="Обычный 2 8 2 4 7 2 2 3" xfId="13784"/>
    <cellStyle name="Обычный 2 8 2 4 7 2 2 4" xfId="13785"/>
    <cellStyle name="Обычный 2 8 2 4 7 2 2 5" xfId="13786"/>
    <cellStyle name="Обычный 2 8 2 4 7 2 3" xfId="13787"/>
    <cellStyle name="Обычный 2 8 2 4 7 2 3 2" xfId="13788"/>
    <cellStyle name="Обычный 2 8 2 4 7 2 3 3" xfId="13789"/>
    <cellStyle name="Обычный 2 8 2 4 7 2 3 4" xfId="13790"/>
    <cellStyle name="Обычный 2 8 2 4 7 2 4" xfId="13791"/>
    <cellStyle name="Обычный 2 8 2 4 7 2 5" xfId="13792"/>
    <cellStyle name="Обычный 2 8 2 4 7 2 6" xfId="13793"/>
    <cellStyle name="Обычный 2 8 2 4 7 2 7" xfId="13794"/>
    <cellStyle name="Обычный 2 8 2 4 7 3" xfId="13795"/>
    <cellStyle name="Обычный 2 8 2 4 7 3 2" xfId="13796"/>
    <cellStyle name="Обычный 2 8 2 4 7 3 2 2" xfId="13797"/>
    <cellStyle name="Обычный 2 8 2 4 7 3 3" xfId="13798"/>
    <cellStyle name="Обычный 2 8 2 4 7 3 4" xfId="13799"/>
    <cellStyle name="Обычный 2 8 2 4 7 3 5" xfId="13800"/>
    <cellStyle name="Обычный 2 8 2 4 7 4" xfId="13801"/>
    <cellStyle name="Обычный 2 8 2 4 7 4 2" xfId="13802"/>
    <cellStyle name="Обычный 2 8 2 4 7 4 3" xfId="13803"/>
    <cellStyle name="Обычный 2 8 2 4 7 4 4" xfId="13804"/>
    <cellStyle name="Обычный 2 8 2 4 7 5" xfId="13805"/>
    <cellStyle name="Обычный 2 8 2 4 7 6" xfId="13806"/>
    <cellStyle name="Обычный 2 8 2 4 7 7" xfId="13807"/>
    <cellStyle name="Обычный 2 8 2 4 7 8" xfId="13808"/>
    <cellStyle name="Обычный 2 8 2 4 8" xfId="13809"/>
    <cellStyle name="Обычный 2 8 2 4 8 2" xfId="13810"/>
    <cellStyle name="Обычный 2 8 2 4 8 2 2" xfId="13811"/>
    <cellStyle name="Обычный 2 8 2 4 8 2 2 2" xfId="13812"/>
    <cellStyle name="Обычный 2 8 2 4 8 2 3" xfId="13813"/>
    <cellStyle name="Обычный 2 8 2 4 8 2 4" xfId="13814"/>
    <cellStyle name="Обычный 2 8 2 4 8 2 5" xfId="13815"/>
    <cellStyle name="Обычный 2 8 2 4 8 3" xfId="13816"/>
    <cellStyle name="Обычный 2 8 2 4 8 3 2" xfId="13817"/>
    <cellStyle name="Обычный 2 8 2 4 8 3 3" xfId="13818"/>
    <cellStyle name="Обычный 2 8 2 4 8 3 4" xfId="13819"/>
    <cellStyle name="Обычный 2 8 2 4 8 4" xfId="13820"/>
    <cellStyle name="Обычный 2 8 2 4 8 5" xfId="13821"/>
    <cellStyle name="Обычный 2 8 2 4 8 6" xfId="13822"/>
    <cellStyle name="Обычный 2 8 2 4 8 7" xfId="13823"/>
    <cellStyle name="Обычный 2 8 2 4 9" xfId="13824"/>
    <cellStyle name="Обычный 2 8 2 4 9 2" xfId="13825"/>
    <cellStyle name="Обычный 2 8 2 4 9 2 2" xfId="13826"/>
    <cellStyle name="Обычный 2 8 2 4 9 2 2 2" xfId="13827"/>
    <cellStyle name="Обычный 2 8 2 4 9 2 3" xfId="13828"/>
    <cellStyle name="Обычный 2 8 2 4 9 2 4" xfId="13829"/>
    <cellStyle name="Обычный 2 8 2 4 9 2 5" xfId="13830"/>
    <cellStyle name="Обычный 2 8 2 4 9 3" xfId="13831"/>
    <cellStyle name="Обычный 2 8 2 4 9 3 2" xfId="13832"/>
    <cellStyle name="Обычный 2 8 2 4 9 3 3" xfId="13833"/>
    <cellStyle name="Обычный 2 8 2 4 9 3 4" xfId="13834"/>
    <cellStyle name="Обычный 2 8 2 4 9 4" xfId="13835"/>
    <cellStyle name="Обычный 2 8 2 4 9 5" xfId="13836"/>
    <cellStyle name="Обычный 2 8 2 4 9 6" xfId="13837"/>
    <cellStyle name="Обычный 2 8 2 4 9 7" xfId="13838"/>
    <cellStyle name="Обычный 2 8 2 5" xfId="13839"/>
    <cellStyle name="Обычный 2 8 2 5 2" xfId="13840"/>
    <cellStyle name="Обычный 2 8 2 5 2 2" xfId="13841"/>
    <cellStyle name="Обычный 2 8 2 5 2 2 2" xfId="13842"/>
    <cellStyle name="Обычный 2 8 2 5 2 2 2 2" xfId="13843"/>
    <cellStyle name="Обычный 2 8 2 5 2 2 3" xfId="13844"/>
    <cellStyle name="Обычный 2 8 2 5 2 2 4" xfId="13845"/>
    <cellStyle name="Обычный 2 8 2 5 2 2 5" xfId="13846"/>
    <cellStyle name="Обычный 2 8 2 5 2 3" xfId="13847"/>
    <cellStyle name="Обычный 2 8 2 5 2 3 2" xfId="13848"/>
    <cellStyle name="Обычный 2 8 2 5 2 3 3" xfId="13849"/>
    <cellStyle name="Обычный 2 8 2 5 2 3 4" xfId="13850"/>
    <cellStyle name="Обычный 2 8 2 5 2 4" xfId="13851"/>
    <cellStyle name="Обычный 2 8 2 5 2 5" xfId="13852"/>
    <cellStyle name="Обычный 2 8 2 5 2 6" xfId="13853"/>
    <cellStyle name="Обычный 2 8 2 5 2 7" xfId="13854"/>
    <cellStyle name="Обычный 2 8 2 5 3" xfId="13855"/>
    <cellStyle name="Обычный 2 8 2 5 3 2" xfId="13856"/>
    <cellStyle name="Обычный 2 8 2 5 3 2 2" xfId="13857"/>
    <cellStyle name="Обычный 2 8 2 5 3 3" xfId="13858"/>
    <cellStyle name="Обычный 2 8 2 5 3 4" xfId="13859"/>
    <cellStyle name="Обычный 2 8 2 5 3 5" xfId="13860"/>
    <cellStyle name="Обычный 2 8 2 5 4" xfId="13861"/>
    <cellStyle name="Обычный 2 8 2 5 4 2" xfId="13862"/>
    <cellStyle name="Обычный 2 8 2 5 4 2 2" xfId="13863"/>
    <cellStyle name="Обычный 2 8 2 5 4 3" xfId="13864"/>
    <cellStyle name="Обычный 2 8 2 5 4 4" xfId="13865"/>
    <cellStyle name="Обычный 2 8 2 5 4 5" xfId="13866"/>
    <cellStyle name="Обычный 2 8 2 5 5" xfId="13867"/>
    <cellStyle name="Обычный 2 8 2 5 5 2" xfId="13868"/>
    <cellStyle name="Обычный 2 8 2 5 5 3" xfId="13869"/>
    <cellStyle name="Обычный 2 8 2 5 5 4" xfId="13870"/>
    <cellStyle name="Обычный 2 8 2 5 6" xfId="13871"/>
    <cellStyle name="Обычный 2 8 2 5 7" xfId="13872"/>
    <cellStyle name="Обычный 2 8 2 5 8" xfId="13873"/>
    <cellStyle name="Обычный 2 8 2 5 9" xfId="13874"/>
    <cellStyle name="Обычный 2 8 2 6" xfId="13875"/>
    <cellStyle name="Обычный 2 8 2 6 2" xfId="13876"/>
    <cellStyle name="Обычный 2 8 2 6 2 2" xfId="13877"/>
    <cellStyle name="Обычный 2 8 2 6 2 2 2" xfId="13878"/>
    <cellStyle name="Обычный 2 8 2 6 2 2 2 2" xfId="13879"/>
    <cellStyle name="Обычный 2 8 2 6 2 2 3" xfId="13880"/>
    <cellStyle name="Обычный 2 8 2 6 2 2 4" xfId="13881"/>
    <cellStyle name="Обычный 2 8 2 6 2 2 5" xfId="13882"/>
    <cellStyle name="Обычный 2 8 2 6 2 3" xfId="13883"/>
    <cellStyle name="Обычный 2 8 2 6 2 3 2" xfId="13884"/>
    <cellStyle name="Обычный 2 8 2 6 2 3 3" xfId="13885"/>
    <cellStyle name="Обычный 2 8 2 6 2 3 4" xfId="13886"/>
    <cellStyle name="Обычный 2 8 2 6 2 4" xfId="13887"/>
    <cellStyle name="Обычный 2 8 2 6 2 5" xfId="13888"/>
    <cellStyle name="Обычный 2 8 2 6 2 6" xfId="13889"/>
    <cellStyle name="Обычный 2 8 2 6 2 7" xfId="13890"/>
    <cellStyle name="Обычный 2 8 2 6 3" xfId="13891"/>
    <cellStyle name="Обычный 2 8 2 6 3 2" xfId="13892"/>
    <cellStyle name="Обычный 2 8 2 6 3 2 2" xfId="13893"/>
    <cellStyle name="Обычный 2 8 2 6 3 3" xfId="13894"/>
    <cellStyle name="Обычный 2 8 2 6 3 4" xfId="13895"/>
    <cellStyle name="Обычный 2 8 2 6 3 5" xfId="13896"/>
    <cellStyle name="Обычный 2 8 2 6 4" xfId="13897"/>
    <cellStyle name="Обычный 2 8 2 6 4 2" xfId="13898"/>
    <cellStyle name="Обычный 2 8 2 6 4 2 2" xfId="13899"/>
    <cellStyle name="Обычный 2 8 2 6 4 3" xfId="13900"/>
    <cellStyle name="Обычный 2 8 2 6 4 4" xfId="13901"/>
    <cellStyle name="Обычный 2 8 2 6 4 5" xfId="13902"/>
    <cellStyle name="Обычный 2 8 2 6 5" xfId="13903"/>
    <cellStyle name="Обычный 2 8 2 6 5 2" xfId="13904"/>
    <cellStyle name="Обычный 2 8 2 6 5 3" xfId="13905"/>
    <cellStyle name="Обычный 2 8 2 6 5 4" xfId="13906"/>
    <cellStyle name="Обычный 2 8 2 6 6" xfId="13907"/>
    <cellStyle name="Обычный 2 8 2 6 7" xfId="13908"/>
    <cellStyle name="Обычный 2 8 2 6 8" xfId="13909"/>
    <cellStyle name="Обычный 2 8 2 6 9" xfId="13910"/>
    <cellStyle name="Обычный 2 8 2 7" xfId="13911"/>
    <cellStyle name="Обычный 2 8 2 7 2" xfId="13912"/>
    <cellStyle name="Обычный 2 8 2 7 2 2" xfId="13913"/>
    <cellStyle name="Обычный 2 8 2 7 2 2 2" xfId="13914"/>
    <cellStyle name="Обычный 2 8 2 7 2 2 2 2" xfId="13915"/>
    <cellStyle name="Обычный 2 8 2 7 2 2 3" xfId="13916"/>
    <cellStyle name="Обычный 2 8 2 7 2 2 4" xfId="13917"/>
    <cellStyle name="Обычный 2 8 2 7 2 2 5" xfId="13918"/>
    <cellStyle name="Обычный 2 8 2 7 2 3" xfId="13919"/>
    <cellStyle name="Обычный 2 8 2 7 2 3 2" xfId="13920"/>
    <cellStyle name="Обычный 2 8 2 7 2 3 3" xfId="13921"/>
    <cellStyle name="Обычный 2 8 2 7 2 3 4" xfId="13922"/>
    <cellStyle name="Обычный 2 8 2 7 2 4" xfId="13923"/>
    <cellStyle name="Обычный 2 8 2 7 2 5" xfId="13924"/>
    <cellStyle name="Обычный 2 8 2 7 2 6" xfId="13925"/>
    <cellStyle name="Обычный 2 8 2 7 2 7" xfId="13926"/>
    <cellStyle name="Обычный 2 8 2 7 3" xfId="13927"/>
    <cellStyle name="Обычный 2 8 2 7 3 2" xfId="13928"/>
    <cellStyle name="Обычный 2 8 2 7 3 2 2" xfId="13929"/>
    <cellStyle name="Обычный 2 8 2 7 3 3" xfId="13930"/>
    <cellStyle name="Обычный 2 8 2 7 3 4" xfId="13931"/>
    <cellStyle name="Обычный 2 8 2 7 3 5" xfId="13932"/>
    <cellStyle name="Обычный 2 8 2 7 4" xfId="13933"/>
    <cellStyle name="Обычный 2 8 2 7 4 2" xfId="13934"/>
    <cellStyle name="Обычный 2 8 2 7 4 2 2" xfId="13935"/>
    <cellStyle name="Обычный 2 8 2 7 4 3" xfId="13936"/>
    <cellStyle name="Обычный 2 8 2 7 4 4" xfId="13937"/>
    <cellStyle name="Обычный 2 8 2 7 4 5" xfId="13938"/>
    <cellStyle name="Обычный 2 8 2 7 5" xfId="13939"/>
    <cellStyle name="Обычный 2 8 2 7 5 2" xfId="13940"/>
    <cellStyle name="Обычный 2 8 2 7 5 3" xfId="13941"/>
    <cellStyle name="Обычный 2 8 2 7 5 4" xfId="13942"/>
    <cellStyle name="Обычный 2 8 2 7 6" xfId="13943"/>
    <cellStyle name="Обычный 2 8 2 7 7" xfId="13944"/>
    <cellStyle name="Обычный 2 8 2 7 8" xfId="13945"/>
    <cellStyle name="Обычный 2 8 2 7 9" xfId="13946"/>
    <cellStyle name="Обычный 2 8 2 8" xfId="13947"/>
    <cellStyle name="Обычный 2 8 2 8 2" xfId="13948"/>
    <cellStyle name="Обычный 2 8 2 8 2 2" xfId="13949"/>
    <cellStyle name="Обычный 2 8 2 8 2 2 2" xfId="13950"/>
    <cellStyle name="Обычный 2 8 2 8 2 2 2 2" xfId="13951"/>
    <cellStyle name="Обычный 2 8 2 8 2 2 3" xfId="13952"/>
    <cellStyle name="Обычный 2 8 2 8 2 2 4" xfId="13953"/>
    <cellStyle name="Обычный 2 8 2 8 2 2 5" xfId="13954"/>
    <cellStyle name="Обычный 2 8 2 8 2 3" xfId="13955"/>
    <cellStyle name="Обычный 2 8 2 8 2 3 2" xfId="13956"/>
    <cellStyle name="Обычный 2 8 2 8 2 3 3" xfId="13957"/>
    <cellStyle name="Обычный 2 8 2 8 2 3 4" xfId="13958"/>
    <cellStyle name="Обычный 2 8 2 8 2 4" xfId="13959"/>
    <cellStyle name="Обычный 2 8 2 8 2 5" xfId="13960"/>
    <cellStyle name="Обычный 2 8 2 8 2 6" xfId="13961"/>
    <cellStyle name="Обычный 2 8 2 8 2 7" xfId="13962"/>
    <cellStyle name="Обычный 2 8 2 8 3" xfId="13963"/>
    <cellStyle name="Обычный 2 8 2 8 3 2" xfId="13964"/>
    <cellStyle name="Обычный 2 8 2 8 3 2 2" xfId="13965"/>
    <cellStyle name="Обычный 2 8 2 8 3 3" xfId="13966"/>
    <cellStyle name="Обычный 2 8 2 8 3 4" xfId="13967"/>
    <cellStyle name="Обычный 2 8 2 8 3 5" xfId="13968"/>
    <cellStyle name="Обычный 2 8 2 8 4" xfId="13969"/>
    <cellStyle name="Обычный 2 8 2 8 4 2" xfId="13970"/>
    <cellStyle name="Обычный 2 8 2 8 4 3" xfId="13971"/>
    <cellStyle name="Обычный 2 8 2 8 4 4" xfId="13972"/>
    <cellStyle name="Обычный 2 8 2 8 5" xfId="13973"/>
    <cellStyle name="Обычный 2 8 2 8 6" xfId="13974"/>
    <cellStyle name="Обычный 2 8 2 8 7" xfId="13975"/>
    <cellStyle name="Обычный 2 8 2 8 8" xfId="13976"/>
    <cellStyle name="Обычный 2 8 2 9" xfId="13977"/>
    <cellStyle name="Обычный 2 8 2 9 2" xfId="13978"/>
    <cellStyle name="Обычный 2 8 2 9 2 2" xfId="13979"/>
    <cellStyle name="Обычный 2 8 2 9 2 2 2" xfId="13980"/>
    <cellStyle name="Обычный 2 8 2 9 2 2 2 2" xfId="13981"/>
    <cellStyle name="Обычный 2 8 2 9 2 2 3" xfId="13982"/>
    <cellStyle name="Обычный 2 8 2 9 2 2 4" xfId="13983"/>
    <cellStyle name="Обычный 2 8 2 9 2 2 5" xfId="13984"/>
    <cellStyle name="Обычный 2 8 2 9 2 3" xfId="13985"/>
    <cellStyle name="Обычный 2 8 2 9 2 3 2" xfId="13986"/>
    <cellStyle name="Обычный 2 8 2 9 2 3 3" xfId="13987"/>
    <cellStyle name="Обычный 2 8 2 9 2 3 4" xfId="13988"/>
    <cellStyle name="Обычный 2 8 2 9 2 4" xfId="13989"/>
    <cellStyle name="Обычный 2 8 2 9 2 5" xfId="13990"/>
    <cellStyle name="Обычный 2 8 2 9 2 6" xfId="13991"/>
    <cellStyle name="Обычный 2 8 2 9 2 7" xfId="13992"/>
    <cellStyle name="Обычный 2 8 2 9 3" xfId="13993"/>
    <cellStyle name="Обычный 2 8 2 9 3 2" xfId="13994"/>
    <cellStyle name="Обычный 2 8 2 9 3 2 2" xfId="13995"/>
    <cellStyle name="Обычный 2 8 2 9 3 3" xfId="13996"/>
    <cellStyle name="Обычный 2 8 2 9 3 4" xfId="13997"/>
    <cellStyle name="Обычный 2 8 2 9 3 5" xfId="13998"/>
    <cellStyle name="Обычный 2 8 2 9 4" xfId="13999"/>
    <cellStyle name="Обычный 2 8 2 9 4 2" xfId="14000"/>
    <cellStyle name="Обычный 2 8 2 9 4 3" xfId="14001"/>
    <cellStyle name="Обычный 2 8 2 9 4 4" xfId="14002"/>
    <cellStyle name="Обычный 2 8 2 9 5" xfId="14003"/>
    <cellStyle name="Обычный 2 8 2 9 6" xfId="14004"/>
    <cellStyle name="Обычный 2 8 2 9 7" xfId="14005"/>
    <cellStyle name="Обычный 2 8 2 9 8" xfId="14006"/>
    <cellStyle name="Обычный 2 8 3" xfId="14007"/>
    <cellStyle name="Обычный 2 8 3 10" xfId="14008"/>
    <cellStyle name="Обычный 2 8 3 10 2" xfId="14009"/>
    <cellStyle name="Обычный 2 8 3 10 2 2" xfId="14010"/>
    <cellStyle name="Обычный 2 8 3 10 2 2 2" xfId="14011"/>
    <cellStyle name="Обычный 2 8 3 10 2 2 2 2" xfId="14012"/>
    <cellStyle name="Обычный 2 8 3 10 2 2 3" xfId="14013"/>
    <cellStyle name="Обычный 2 8 3 10 2 2 4" xfId="14014"/>
    <cellStyle name="Обычный 2 8 3 10 2 2 5" xfId="14015"/>
    <cellStyle name="Обычный 2 8 3 10 2 3" xfId="14016"/>
    <cellStyle name="Обычный 2 8 3 10 2 3 2" xfId="14017"/>
    <cellStyle name="Обычный 2 8 3 10 2 3 3" xfId="14018"/>
    <cellStyle name="Обычный 2 8 3 10 2 3 4" xfId="14019"/>
    <cellStyle name="Обычный 2 8 3 10 2 4" xfId="14020"/>
    <cellStyle name="Обычный 2 8 3 10 2 5" xfId="14021"/>
    <cellStyle name="Обычный 2 8 3 10 2 6" xfId="14022"/>
    <cellStyle name="Обычный 2 8 3 10 2 7" xfId="14023"/>
    <cellStyle name="Обычный 2 8 3 10 3" xfId="14024"/>
    <cellStyle name="Обычный 2 8 3 10 3 2" xfId="14025"/>
    <cellStyle name="Обычный 2 8 3 10 3 2 2" xfId="14026"/>
    <cellStyle name="Обычный 2 8 3 10 3 3" xfId="14027"/>
    <cellStyle name="Обычный 2 8 3 10 3 4" xfId="14028"/>
    <cellStyle name="Обычный 2 8 3 10 3 5" xfId="14029"/>
    <cellStyle name="Обычный 2 8 3 10 4" xfId="14030"/>
    <cellStyle name="Обычный 2 8 3 10 4 2" xfId="14031"/>
    <cellStyle name="Обычный 2 8 3 10 4 3" xfId="14032"/>
    <cellStyle name="Обычный 2 8 3 10 4 4" xfId="14033"/>
    <cellStyle name="Обычный 2 8 3 10 5" xfId="14034"/>
    <cellStyle name="Обычный 2 8 3 10 6" xfId="14035"/>
    <cellStyle name="Обычный 2 8 3 10 7" xfId="14036"/>
    <cellStyle name="Обычный 2 8 3 10 8" xfId="14037"/>
    <cellStyle name="Обычный 2 8 3 11" xfId="14038"/>
    <cellStyle name="Обычный 2 8 3 11 2" xfId="14039"/>
    <cellStyle name="Обычный 2 8 3 11 2 2" xfId="14040"/>
    <cellStyle name="Обычный 2 8 3 11 2 2 2" xfId="14041"/>
    <cellStyle name="Обычный 2 8 3 11 2 3" xfId="14042"/>
    <cellStyle name="Обычный 2 8 3 11 2 4" xfId="14043"/>
    <cellStyle name="Обычный 2 8 3 11 2 5" xfId="14044"/>
    <cellStyle name="Обычный 2 8 3 11 3" xfId="14045"/>
    <cellStyle name="Обычный 2 8 3 11 3 2" xfId="14046"/>
    <cellStyle name="Обычный 2 8 3 11 3 3" xfId="14047"/>
    <cellStyle name="Обычный 2 8 3 11 3 4" xfId="14048"/>
    <cellStyle name="Обычный 2 8 3 11 4" xfId="14049"/>
    <cellStyle name="Обычный 2 8 3 11 5" xfId="14050"/>
    <cellStyle name="Обычный 2 8 3 11 6" xfId="14051"/>
    <cellStyle name="Обычный 2 8 3 11 7" xfId="14052"/>
    <cellStyle name="Обычный 2 8 3 12" xfId="14053"/>
    <cellStyle name="Обычный 2 8 3 12 2" xfId="14054"/>
    <cellStyle name="Обычный 2 8 3 12 2 2" xfId="14055"/>
    <cellStyle name="Обычный 2 8 3 12 2 2 2" xfId="14056"/>
    <cellStyle name="Обычный 2 8 3 12 2 3" xfId="14057"/>
    <cellStyle name="Обычный 2 8 3 12 2 4" xfId="14058"/>
    <cellStyle name="Обычный 2 8 3 12 2 5" xfId="14059"/>
    <cellStyle name="Обычный 2 8 3 12 3" xfId="14060"/>
    <cellStyle name="Обычный 2 8 3 12 3 2" xfId="14061"/>
    <cellStyle name="Обычный 2 8 3 12 3 3" xfId="14062"/>
    <cellStyle name="Обычный 2 8 3 12 3 4" xfId="14063"/>
    <cellStyle name="Обычный 2 8 3 12 4" xfId="14064"/>
    <cellStyle name="Обычный 2 8 3 12 5" xfId="14065"/>
    <cellStyle name="Обычный 2 8 3 12 6" xfId="14066"/>
    <cellStyle name="Обычный 2 8 3 12 7" xfId="14067"/>
    <cellStyle name="Обычный 2 8 3 13" xfId="14068"/>
    <cellStyle name="Обычный 2 8 3 13 2" xfId="14069"/>
    <cellStyle name="Обычный 2 8 3 13 2 2" xfId="14070"/>
    <cellStyle name="Обычный 2 8 3 13 3" xfId="14071"/>
    <cellStyle name="Обычный 2 8 3 13 4" xfId="14072"/>
    <cellStyle name="Обычный 2 8 3 13 5" xfId="14073"/>
    <cellStyle name="Обычный 2 8 3 14" xfId="14074"/>
    <cellStyle name="Обычный 2 8 3 14 2" xfId="14075"/>
    <cellStyle name="Обычный 2 8 3 14 2 2" xfId="14076"/>
    <cellStyle name="Обычный 2 8 3 14 3" xfId="14077"/>
    <cellStyle name="Обычный 2 8 3 14 4" xfId="14078"/>
    <cellStyle name="Обычный 2 8 3 14 5" xfId="14079"/>
    <cellStyle name="Обычный 2 8 3 15" xfId="14080"/>
    <cellStyle name="Обычный 2 8 3 15 2" xfId="14081"/>
    <cellStyle name="Обычный 2 8 3 15 2 2" xfId="14082"/>
    <cellStyle name="Обычный 2 8 3 15 3" xfId="14083"/>
    <cellStyle name="Обычный 2 8 3 16" xfId="14084"/>
    <cellStyle name="Обычный 2 8 3 16 2" xfId="14085"/>
    <cellStyle name="Обычный 2 8 3 17" xfId="14086"/>
    <cellStyle name="Обычный 2 8 3 18" xfId="14087"/>
    <cellStyle name="Обычный 2 8 3 2" xfId="14088"/>
    <cellStyle name="Обычный 2 8 3 2 10" xfId="14089"/>
    <cellStyle name="Обычный 2 8 3 2 10 2" xfId="14090"/>
    <cellStyle name="Обычный 2 8 3 2 10 2 2" xfId="14091"/>
    <cellStyle name="Обычный 2 8 3 2 10 2 2 2" xfId="14092"/>
    <cellStyle name="Обычный 2 8 3 2 10 2 3" xfId="14093"/>
    <cellStyle name="Обычный 2 8 3 2 10 2 4" xfId="14094"/>
    <cellStyle name="Обычный 2 8 3 2 10 2 5" xfId="14095"/>
    <cellStyle name="Обычный 2 8 3 2 10 3" xfId="14096"/>
    <cellStyle name="Обычный 2 8 3 2 10 3 2" xfId="14097"/>
    <cellStyle name="Обычный 2 8 3 2 10 3 3" xfId="14098"/>
    <cellStyle name="Обычный 2 8 3 2 10 3 4" xfId="14099"/>
    <cellStyle name="Обычный 2 8 3 2 10 4" xfId="14100"/>
    <cellStyle name="Обычный 2 8 3 2 10 5" xfId="14101"/>
    <cellStyle name="Обычный 2 8 3 2 10 6" xfId="14102"/>
    <cellStyle name="Обычный 2 8 3 2 10 7" xfId="14103"/>
    <cellStyle name="Обычный 2 8 3 2 11" xfId="14104"/>
    <cellStyle name="Обычный 2 8 3 2 11 2" xfId="14105"/>
    <cellStyle name="Обычный 2 8 3 2 11 2 2" xfId="14106"/>
    <cellStyle name="Обычный 2 8 3 2 11 3" xfId="14107"/>
    <cellStyle name="Обычный 2 8 3 2 11 4" xfId="14108"/>
    <cellStyle name="Обычный 2 8 3 2 11 5" xfId="14109"/>
    <cellStyle name="Обычный 2 8 3 2 12" xfId="14110"/>
    <cellStyle name="Обычный 2 8 3 2 12 2" xfId="14111"/>
    <cellStyle name="Обычный 2 8 3 2 12 3" xfId="14112"/>
    <cellStyle name="Обычный 2 8 3 2 12 4" xfId="14113"/>
    <cellStyle name="Обычный 2 8 3 2 13" xfId="14114"/>
    <cellStyle name="Обычный 2 8 3 2 14" xfId="14115"/>
    <cellStyle name="Обычный 2 8 3 2 15" xfId="14116"/>
    <cellStyle name="Обычный 2 8 3 2 16" xfId="14117"/>
    <cellStyle name="Обычный 2 8 3 2 2" xfId="14118"/>
    <cellStyle name="Обычный 2 8 3 2 2 10" xfId="14119"/>
    <cellStyle name="Обычный 2 8 3 2 2 10 2" xfId="14120"/>
    <cellStyle name="Обычный 2 8 3 2 2 10 2 2" xfId="14121"/>
    <cellStyle name="Обычный 2 8 3 2 2 10 3" xfId="14122"/>
    <cellStyle name="Обычный 2 8 3 2 2 10 4" xfId="14123"/>
    <cellStyle name="Обычный 2 8 3 2 2 10 5" xfId="14124"/>
    <cellStyle name="Обычный 2 8 3 2 2 11" xfId="14125"/>
    <cellStyle name="Обычный 2 8 3 2 2 11 2" xfId="14126"/>
    <cellStyle name="Обычный 2 8 3 2 2 11 3" xfId="14127"/>
    <cellStyle name="Обычный 2 8 3 2 2 11 4" xfId="14128"/>
    <cellStyle name="Обычный 2 8 3 2 2 12" xfId="14129"/>
    <cellStyle name="Обычный 2 8 3 2 2 13" xfId="14130"/>
    <cellStyle name="Обычный 2 8 3 2 2 14" xfId="14131"/>
    <cellStyle name="Обычный 2 8 3 2 2 15" xfId="14132"/>
    <cellStyle name="Обычный 2 8 3 2 2 2" xfId="14133"/>
    <cellStyle name="Обычный 2 8 3 2 2 2 2" xfId="14134"/>
    <cellStyle name="Обычный 2 8 3 2 2 2 2 2" xfId="14135"/>
    <cellStyle name="Обычный 2 8 3 2 2 2 2 2 2" xfId="14136"/>
    <cellStyle name="Обычный 2 8 3 2 2 2 2 2 2 2" xfId="14137"/>
    <cellStyle name="Обычный 2 8 3 2 2 2 2 2 3" xfId="14138"/>
    <cellStyle name="Обычный 2 8 3 2 2 2 2 2 4" xfId="14139"/>
    <cellStyle name="Обычный 2 8 3 2 2 2 2 2 5" xfId="14140"/>
    <cellStyle name="Обычный 2 8 3 2 2 2 2 3" xfId="14141"/>
    <cellStyle name="Обычный 2 8 3 2 2 2 2 3 2" xfId="14142"/>
    <cellStyle name="Обычный 2 8 3 2 2 2 2 3 3" xfId="14143"/>
    <cellStyle name="Обычный 2 8 3 2 2 2 2 3 4" xfId="14144"/>
    <cellStyle name="Обычный 2 8 3 2 2 2 2 4" xfId="14145"/>
    <cellStyle name="Обычный 2 8 3 2 2 2 2 5" xfId="14146"/>
    <cellStyle name="Обычный 2 8 3 2 2 2 2 6" xfId="14147"/>
    <cellStyle name="Обычный 2 8 3 2 2 2 2 7" xfId="14148"/>
    <cellStyle name="Обычный 2 8 3 2 2 2 3" xfId="14149"/>
    <cellStyle name="Обычный 2 8 3 2 2 2 3 2" xfId="14150"/>
    <cellStyle name="Обычный 2 8 3 2 2 2 3 2 2" xfId="14151"/>
    <cellStyle name="Обычный 2 8 3 2 2 2 3 3" xfId="14152"/>
    <cellStyle name="Обычный 2 8 3 2 2 2 3 4" xfId="14153"/>
    <cellStyle name="Обычный 2 8 3 2 2 2 3 5" xfId="14154"/>
    <cellStyle name="Обычный 2 8 3 2 2 2 4" xfId="14155"/>
    <cellStyle name="Обычный 2 8 3 2 2 2 4 2" xfId="14156"/>
    <cellStyle name="Обычный 2 8 3 2 2 2 4 2 2" xfId="14157"/>
    <cellStyle name="Обычный 2 8 3 2 2 2 4 3" xfId="14158"/>
    <cellStyle name="Обычный 2 8 3 2 2 2 4 4" xfId="14159"/>
    <cellStyle name="Обычный 2 8 3 2 2 2 4 5" xfId="14160"/>
    <cellStyle name="Обычный 2 8 3 2 2 2 5" xfId="14161"/>
    <cellStyle name="Обычный 2 8 3 2 2 2 5 2" xfId="14162"/>
    <cellStyle name="Обычный 2 8 3 2 2 2 5 3" xfId="14163"/>
    <cellStyle name="Обычный 2 8 3 2 2 2 5 4" xfId="14164"/>
    <cellStyle name="Обычный 2 8 3 2 2 2 6" xfId="14165"/>
    <cellStyle name="Обычный 2 8 3 2 2 2 7" xfId="14166"/>
    <cellStyle name="Обычный 2 8 3 2 2 2 8" xfId="14167"/>
    <cellStyle name="Обычный 2 8 3 2 2 2 9" xfId="14168"/>
    <cellStyle name="Обычный 2 8 3 2 2 3" xfId="14169"/>
    <cellStyle name="Обычный 2 8 3 2 2 3 2" xfId="14170"/>
    <cellStyle name="Обычный 2 8 3 2 2 3 2 2" xfId="14171"/>
    <cellStyle name="Обычный 2 8 3 2 2 3 2 2 2" xfId="14172"/>
    <cellStyle name="Обычный 2 8 3 2 2 3 2 2 2 2" xfId="14173"/>
    <cellStyle name="Обычный 2 8 3 2 2 3 2 2 3" xfId="14174"/>
    <cellStyle name="Обычный 2 8 3 2 2 3 2 2 4" xfId="14175"/>
    <cellStyle name="Обычный 2 8 3 2 2 3 2 2 5" xfId="14176"/>
    <cellStyle name="Обычный 2 8 3 2 2 3 2 3" xfId="14177"/>
    <cellStyle name="Обычный 2 8 3 2 2 3 2 3 2" xfId="14178"/>
    <cellStyle name="Обычный 2 8 3 2 2 3 2 3 3" xfId="14179"/>
    <cellStyle name="Обычный 2 8 3 2 2 3 2 3 4" xfId="14180"/>
    <cellStyle name="Обычный 2 8 3 2 2 3 2 4" xfId="14181"/>
    <cellStyle name="Обычный 2 8 3 2 2 3 2 5" xfId="14182"/>
    <cellStyle name="Обычный 2 8 3 2 2 3 2 6" xfId="14183"/>
    <cellStyle name="Обычный 2 8 3 2 2 3 2 7" xfId="14184"/>
    <cellStyle name="Обычный 2 8 3 2 2 3 3" xfId="14185"/>
    <cellStyle name="Обычный 2 8 3 2 2 3 3 2" xfId="14186"/>
    <cellStyle name="Обычный 2 8 3 2 2 3 3 2 2" xfId="14187"/>
    <cellStyle name="Обычный 2 8 3 2 2 3 3 3" xfId="14188"/>
    <cellStyle name="Обычный 2 8 3 2 2 3 3 4" xfId="14189"/>
    <cellStyle name="Обычный 2 8 3 2 2 3 3 5" xfId="14190"/>
    <cellStyle name="Обычный 2 8 3 2 2 3 4" xfId="14191"/>
    <cellStyle name="Обычный 2 8 3 2 2 3 4 2" xfId="14192"/>
    <cellStyle name="Обычный 2 8 3 2 2 3 4 2 2" xfId="14193"/>
    <cellStyle name="Обычный 2 8 3 2 2 3 4 3" xfId="14194"/>
    <cellStyle name="Обычный 2 8 3 2 2 3 4 4" xfId="14195"/>
    <cellStyle name="Обычный 2 8 3 2 2 3 4 5" xfId="14196"/>
    <cellStyle name="Обычный 2 8 3 2 2 3 5" xfId="14197"/>
    <cellStyle name="Обычный 2 8 3 2 2 3 5 2" xfId="14198"/>
    <cellStyle name="Обычный 2 8 3 2 2 3 5 3" xfId="14199"/>
    <cellStyle name="Обычный 2 8 3 2 2 3 5 4" xfId="14200"/>
    <cellStyle name="Обычный 2 8 3 2 2 3 6" xfId="14201"/>
    <cellStyle name="Обычный 2 8 3 2 2 3 7" xfId="14202"/>
    <cellStyle name="Обычный 2 8 3 2 2 3 8" xfId="14203"/>
    <cellStyle name="Обычный 2 8 3 2 2 3 9" xfId="14204"/>
    <cellStyle name="Обычный 2 8 3 2 2 4" xfId="14205"/>
    <cellStyle name="Обычный 2 8 3 2 2 4 2" xfId="14206"/>
    <cellStyle name="Обычный 2 8 3 2 2 4 2 2" xfId="14207"/>
    <cellStyle name="Обычный 2 8 3 2 2 4 2 2 2" xfId="14208"/>
    <cellStyle name="Обычный 2 8 3 2 2 4 2 2 2 2" xfId="14209"/>
    <cellStyle name="Обычный 2 8 3 2 2 4 2 2 3" xfId="14210"/>
    <cellStyle name="Обычный 2 8 3 2 2 4 2 2 4" xfId="14211"/>
    <cellStyle name="Обычный 2 8 3 2 2 4 2 2 5" xfId="14212"/>
    <cellStyle name="Обычный 2 8 3 2 2 4 2 3" xfId="14213"/>
    <cellStyle name="Обычный 2 8 3 2 2 4 2 3 2" xfId="14214"/>
    <cellStyle name="Обычный 2 8 3 2 2 4 2 3 3" xfId="14215"/>
    <cellStyle name="Обычный 2 8 3 2 2 4 2 3 4" xfId="14216"/>
    <cellStyle name="Обычный 2 8 3 2 2 4 2 4" xfId="14217"/>
    <cellStyle name="Обычный 2 8 3 2 2 4 2 5" xfId="14218"/>
    <cellStyle name="Обычный 2 8 3 2 2 4 2 6" xfId="14219"/>
    <cellStyle name="Обычный 2 8 3 2 2 4 2 7" xfId="14220"/>
    <cellStyle name="Обычный 2 8 3 2 2 4 3" xfId="14221"/>
    <cellStyle name="Обычный 2 8 3 2 2 4 3 2" xfId="14222"/>
    <cellStyle name="Обычный 2 8 3 2 2 4 3 2 2" xfId="14223"/>
    <cellStyle name="Обычный 2 8 3 2 2 4 3 3" xfId="14224"/>
    <cellStyle name="Обычный 2 8 3 2 2 4 3 4" xfId="14225"/>
    <cellStyle name="Обычный 2 8 3 2 2 4 3 5" xfId="14226"/>
    <cellStyle name="Обычный 2 8 3 2 2 4 4" xfId="14227"/>
    <cellStyle name="Обычный 2 8 3 2 2 4 4 2" xfId="14228"/>
    <cellStyle name="Обычный 2 8 3 2 2 4 4 3" xfId="14229"/>
    <cellStyle name="Обычный 2 8 3 2 2 4 4 4" xfId="14230"/>
    <cellStyle name="Обычный 2 8 3 2 2 4 5" xfId="14231"/>
    <cellStyle name="Обычный 2 8 3 2 2 4 6" xfId="14232"/>
    <cellStyle name="Обычный 2 8 3 2 2 4 7" xfId="14233"/>
    <cellStyle name="Обычный 2 8 3 2 2 4 8" xfId="14234"/>
    <cellStyle name="Обычный 2 8 3 2 2 5" xfId="14235"/>
    <cellStyle name="Обычный 2 8 3 2 2 5 2" xfId="14236"/>
    <cellStyle name="Обычный 2 8 3 2 2 5 2 2" xfId="14237"/>
    <cellStyle name="Обычный 2 8 3 2 2 5 2 2 2" xfId="14238"/>
    <cellStyle name="Обычный 2 8 3 2 2 5 2 2 2 2" xfId="14239"/>
    <cellStyle name="Обычный 2 8 3 2 2 5 2 2 3" xfId="14240"/>
    <cellStyle name="Обычный 2 8 3 2 2 5 2 2 4" xfId="14241"/>
    <cellStyle name="Обычный 2 8 3 2 2 5 2 2 5" xfId="14242"/>
    <cellStyle name="Обычный 2 8 3 2 2 5 2 3" xfId="14243"/>
    <cellStyle name="Обычный 2 8 3 2 2 5 2 3 2" xfId="14244"/>
    <cellStyle name="Обычный 2 8 3 2 2 5 2 3 3" xfId="14245"/>
    <cellStyle name="Обычный 2 8 3 2 2 5 2 3 4" xfId="14246"/>
    <cellStyle name="Обычный 2 8 3 2 2 5 2 4" xfId="14247"/>
    <cellStyle name="Обычный 2 8 3 2 2 5 2 5" xfId="14248"/>
    <cellStyle name="Обычный 2 8 3 2 2 5 2 6" xfId="14249"/>
    <cellStyle name="Обычный 2 8 3 2 2 5 2 7" xfId="14250"/>
    <cellStyle name="Обычный 2 8 3 2 2 5 3" xfId="14251"/>
    <cellStyle name="Обычный 2 8 3 2 2 5 3 2" xfId="14252"/>
    <cellStyle name="Обычный 2 8 3 2 2 5 3 2 2" xfId="14253"/>
    <cellStyle name="Обычный 2 8 3 2 2 5 3 3" xfId="14254"/>
    <cellStyle name="Обычный 2 8 3 2 2 5 3 4" xfId="14255"/>
    <cellStyle name="Обычный 2 8 3 2 2 5 3 5" xfId="14256"/>
    <cellStyle name="Обычный 2 8 3 2 2 5 4" xfId="14257"/>
    <cellStyle name="Обычный 2 8 3 2 2 5 4 2" xfId="14258"/>
    <cellStyle name="Обычный 2 8 3 2 2 5 4 3" xfId="14259"/>
    <cellStyle name="Обычный 2 8 3 2 2 5 4 4" xfId="14260"/>
    <cellStyle name="Обычный 2 8 3 2 2 5 5" xfId="14261"/>
    <cellStyle name="Обычный 2 8 3 2 2 5 6" xfId="14262"/>
    <cellStyle name="Обычный 2 8 3 2 2 5 7" xfId="14263"/>
    <cellStyle name="Обычный 2 8 3 2 2 5 8" xfId="14264"/>
    <cellStyle name="Обычный 2 8 3 2 2 6" xfId="14265"/>
    <cellStyle name="Обычный 2 8 3 2 2 6 2" xfId="14266"/>
    <cellStyle name="Обычный 2 8 3 2 2 6 2 2" xfId="14267"/>
    <cellStyle name="Обычный 2 8 3 2 2 6 2 2 2" xfId="14268"/>
    <cellStyle name="Обычный 2 8 3 2 2 6 2 2 2 2" xfId="14269"/>
    <cellStyle name="Обычный 2 8 3 2 2 6 2 2 3" xfId="14270"/>
    <cellStyle name="Обычный 2 8 3 2 2 6 2 2 4" xfId="14271"/>
    <cellStyle name="Обычный 2 8 3 2 2 6 2 2 5" xfId="14272"/>
    <cellStyle name="Обычный 2 8 3 2 2 6 2 3" xfId="14273"/>
    <cellStyle name="Обычный 2 8 3 2 2 6 2 3 2" xfId="14274"/>
    <cellStyle name="Обычный 2 8 3 2 2 6 2 3 3" xfId="14275"/>
    <cellStyle name="Обычный 2 8 3 2 2 6 2 3 4" xfId="14276"/>
    <cellStyle name="Обычный 2 8 3 2 2 6 2 4" xfId="14277"/>
    <cellStyle name="Обычный 2 8 3 2 2 6 2 5" xfId="14278"/>
    <cellStyle name="Обычный 2 8 3 2 2 6 2 6" xfId="14279"/>
    <cellStyle name="Обычный 2 8 3 2 2 6 2 7" xfId="14280"/>
    <cellStyle name="Обычный 2 8 3 2 2 6 3" xfId="14281"/>
    <cellStyle name="Обычный 2 8 3 2 2 6 3 2" xfId="14282"/>
    <cellStyle name="Обычный 2 8 3 2 2 6 3 2 2" xfId="14283"/>
    <cellStyle name="Обычный 2 8 3 2 2 6 3 3" xfId="14284"/>
    <cellStyle name="Обычный 2 8 3 2 2 6 3 4" xfId="14285"/>
    <cellStyle name="Обычный 2 8 3 2 2 6 3 5" xfId="14286"/>
    <cellStyle name="Обычный 2 8 3 2 2 6 4" xfId="14287"/>
    <cellStyle name="Обычный 2 8 3 2 2 6 4 2" xfId="14288"/>
    <cellStyle name="Обычный 2 8 3 2 2 6 4 3" xfId="14289"/>
    <cellStyle name="Обычный 2 8 3 2 2 6 4 4" xfId="14290"/>
    <cellStyle name="Обычный 2 8 3 2 2 6 5" xfId="14291"/>
    <cellStyle name="Обычный 2 8 3 2 2 6 6" xfId="14292"/>
    <cellStyle name="Обычный 2 8 3 2 2 6 7" xfId="14293"/>
    <cellStyle name="Обычный 2 8 3 2 2 6 8" xfId="14294"/>
    <cellStyle name="Обычный 2 8 3 2 2 7" xfId="14295"/>
    <cellStyle name="Обычный 2 8 3 2 2 7 2" xfId="14296"/>
    <cellStyle name="Обычный 2 8 3 2 2 7 2 2" xfId="14297"/>
    <cellStyle name="Обычный 2 8 3 2 2 7 2 2 2" xfId="14298"/>
    <cellStyle name="Обычный 2 8 3 2 2 7 2 2 2 2" xfId="14299"/>
    <cellStyle name="Обычный 2 8 3 2 2 7 2 2 3" xfId="14300"/>
    <cellStyle name="Обычный 2 8 3 2 2 7 2 2 4" xfId="14301"/>
    <cellStyle name="Обычный 2 8 3 2 2 7 2 2 5" xfId="14302"/>
    <cellStyle name="Обычный 2 8 3 2 2 7 2 3" xfId="14303"/>
    <cellStyle name="Обычный 2 8 3 2 2 7 2 3 2" xfId="14304"/>
    <cellStyle name="Обычный 2 8 3 2 2 7 2 3 3" xfId="14305"/>
    <cellStyle name="Обычный 2 8 3 2 2 7 2 3 4" xfId="14306"/>
    <cellStyle name="Обычный 2 8 3 2 2 7 2 4" xfId="14307"/>
    <cellStyle name="Обычный 2 8 3 2 2 7 2 5" xfId="14308"/>
    <cellStyle name="Обычный 2 8 3 2 2 7 2 6" xfId="14309"/>
    <cellStyle name="Обычный 2 8 3 2 2 7 2 7" xfId="14310"/>
    <cellStyle name="Обычный 2 8 3 2 2 7 3" xfId="14311"/>
    <cellStyle name="Обычный 2 8 3 2 2 7 3 2" xfId="14312"/>
    <cellStyle name="Обычный 2 8 3 2 2 7 3 2 2" xfId="14313"/>
    <cellStyle name="Обычный 2 8 3 2 2 7 3 3" xfId="14314"/>
    <cellStyle name="Обычный 2 8 3 2 2 7 3 4" xfId="14315"/>
    <cellStyle name="Обычный 2 8 3 2 2 7 3 5" xfId="14316"/>
    <cellStyle name="Обычный 2 8 3 2 2 7 4" xfId="14317"/>
    <cellStyle name="Обычный 2 8 3 2 2 7 4 2" xfId="14318"/>
    <cellStyle name="Обычный 2 8 3 2 2 7 4 3" xfId="14319"/>
    <cellStyle name="Обычный 2 8 3 2 2 7 4 4" xfId="14320"/>
    <cellStyle name="Обычный 2 8 3 2 2 7 5" xfId="14321"/>
    <cellStyle name="Обычный 2 8 3 2 2 7 6" xfId="14322"/>
    <cellStyle name="Обычный 2 8 3 2 2 7 7" xfId="14323"/>
    <cellStyle name="Обычный 2 8 3 2 2 7 8" xfId="14324"/>
    <cellStyle name="Обычный 2 8 3 2 2 8" xfId="14325"/>
    <cellStyle name="Обычный 2 8 3 2 2 8 2" xfId="14326"/>
    <cellStyle name="Обычный 2 8 3 2 2 8 2 2" xfId="14327"/>
    <cellStyle name="Обычный 2 8 3 2 2 8 2 2 2" xfId="14328"/>
    <cellStyle name="Обычный 2 8 3 2 2 8 2 3" xfId="14329"/>
    <cellStyle name="Обычный 2 8 3 2 2 8 2 4" xfId="14330"/>
    <cellStyle name="Обычный 2 8 3 2 2 8 2 5" xfId="14331"/>
    <cellStyle name="Обычный 2 8 3 2 2 8 3" xfId="14332"/>
    <cellStyle name="Обычный 2 8 3 2 2 8 3 2" xfId="14333"/>
    <cellStyle name="Обычный 2 8 3 2 2 8 3 3" xfId="14334"/>
    <cellStyle name="Обычный 2 8 3 2 2 8 3 4" xfId="14335"/>
    <cellStyle name="Обычный 2 8 3 2 2 8 4" xfId="14336"/>
    <cellStyle name="Обычный 2 8 3 2 2 8 5" xfId="14337"/>
    <cellStyle name="Обычный 2 8 3 2 2 8 6" xfId="14338"/>
    <cellStyle name="Обычный 2 8 3 2 2 8 7" xfId="14339"/>
    <cellStyle name="Обычный 2 8 3 2 2 9" xfId="14340"/>
    <cellStyle name="Обычный 2 8 3 2 2 9 2" xfId="14341"/>
    <cellStyle name="Обычный 2 8 3 2 2 9 2 2" xfId="14342"/>
    <cellStyle name="Обычный 2 8 3 2 2 9 2 2 2" xfId="14343"/>
    <cellStyle name="Обычный 2 8 3 2 2 9 2 3" xfId="14344"/>
    <cellStyle name="Обычный 2 8 3 2 2 9 2 4" xfId="14345"/>
    <cellStyle name="Обычный 2 8 3 2 2 9 2 5" xfId="14346"/>
    <cellStyle name="Обычный 2 8 3 2 2 9 3" xfId="14347"/>
    <cellStyle name="Обычный 2 8 3 2 2 9 3 2" xfId="14348"/>
    <cellStyle name="Обычный 2 8 3 2 2 9 3 3" xfId="14349"/>
    <cellStyle name="Обычный 2 8 3 2 2 9 3 4" xfId="14350"/>
    <cellStyle name="Обычный 2 8 3 2 2 9 4" xfId="14351"/>
    <cellStyle name="Обычный 2 8 3 2 2 9 5" xfId="14352"/>
    <cellStyle name="Обычный 2 8 3 2 2 9 6" xfId="14353"/>
    <cellStyle name="Обычный 2 8 3 2 2 9 7" xfId="14354"/>
    <cellStyle name="Обычный 2 8 3 2 3" xfId="14355"/>
    <cellStyle name="Обычный 2 8 3 2 3 2" xfId="14356"/>
    <cellStyle name="Обычный 2 8 3 2 3 2 2" xfId="14357"/>
    <cellStyle name="Обычный 2 8 3 2 3 2 2 2" xfId="14358"/>
    <cellStyle name="Обычный 2 8 3 2 3 2 2 2 2" xfId="14359"/>
    <cellStyle name="Обычный 2 8 3 2 3 2 2 3" xfId="14360"/>
    <cellStyle name="Обычный 2 8 3 2 3 2 2 4" xfId="14361"/>
    <cellStyle name="Обычный 2 8 3 2 3 2 2 5" xfId="14362"/>
    <cellStyle name="Обычный 2 8 3 2 3 2 3" xfId="14363"/>
    <cellStyle name="Обычный 2 8 3 2 3 2 3 2" xfId="14364"/>
    <cellStyle name="Обычный 2 8 3 2 3 2 3 3" xfId="14365"/>
    <cellStyle name="Обычный 2 8 3 2 3 2 3 4" xfId="14366"/>
    <cellStyle name="Обычный 2 8 3 2 3 2 4" xfId="14367"/>
    <cellStyle name="Обычный 2 8 3 2 3 2 5" xfId="14368"/>
    <cellStyle name="Обычный 2 8 3 2 3 2 6" xfId="14369"/>
    <cellStyle name="Обычный 2 8 3 2 3 2 7" xfId="14370"/>
    <cellStyle name="Обычный 2 8 3 2 3 3" xfId="14371"/>
    <cellStyle name="Обычный 2 8 3 2 3 3 2" xfId="14372"/>
    <cellStyle name="Обычный 2 8 3 2 3 3 2 2" xfId="14373"/>
    <cellStyle name="Обычный 2 8 3 2 3 3 3" xfId="14374"/>
    <cellStyle name="Обычный 2 8 3 2 3 3 4" xfId="14375"/>
    <cellStyle name="Обычный 2 8 3 2 3 3 5" xfId="14376"/>
    <cellStyle name="Обычный 2 8 3 2 3 4" xfId="14377"/>
    <cellStyle name="Обычный 2 8 3 2 3 4 2" xfId="14378"/>
    <cellStyle name="Обычный 2 8 3 2 3 4 2 2" xfId="14379"/>
    <cellStyle name="Обычный 2 8 3 2 3 4 3" xfId="14380"/>
    <cellStyle name="Обычный 2 8 3 2 3 4 4" xfId="14381"/>
    <cellStyle name="Обычный 2 8 3 2 3 4 5" xfId="14382"/>
    <cellStyle name="Обычный 2 8 3 2 3 5" xfId="14383"/>
    <cellStyle name="Обычный 2 8 3 2 3 5 2" xfId="14384"/>
    <cellStyle name="Обычный 2 8 3 2 3 5 3" xfId="14385"/>
    <cellStyle name="Обычный 2 8 3 2 3 5 4" xfId="14386"/>
    <cellStyle name="Обычный 2 8 3 2 3 6" xfId="14387"/>
    <cellStyle name="Обычный 2 8 3 2 3 7" xfId="14388"/>
    <cellStyle name="Обычный 2 8 3 2 3 8" xfId="14389"/>
    <cellStyle name="Обычный 2 8 3 2 3 9" xfId="14390"/>
    <cellStyle name="Обычный 2 8 3 2 4" xfId="14391"/>
    <cellStyle name="Обычный 2 8 3 2 4 2" xfId="14392"/>
    <cellStyle name="Обычный 2 8 3 2 4 2 2" xfId="14393"/>
    <cellStyle name="Обычный 2 8 3 2 4 2 2 2" xfId="14394"/>
    <cellStyle name="Обычный 2 8 3 2 4 2 2 2 2" xfId="14395"/>
    <cellStyle name="Обычный 2 8 3 2 4 2 2 3" xfId="14396"/>
    <cellStyle name="Обычный 2 8 3 2 4 2 2 4" xfId="14397"/>
    <cellStyle name="Обычный 2 8 3 2 4 2 2 5" xfId="14398"/>
    <cellStyle name="Обычный 2 8 3 2 4 2 3" xfId="14399"/>
    <cellStyle name="Обычный 2 8 3 2 4 2 3 2" xfId="14400"/>
    <cellStyle name="Обычный 2 8 3 2 4 2 3 3" xfId="14401"/>
    <cellStyle name="Обычный 2 8 3 2 4 2 3 4" xfId="14402"/>
    <cellStyle name="Обычный 2 8 3 2 4 2 4" xfId="14403"/>
    <cellStyle name="Обычный 2 8 3 2 4 2 5" xfId="14404"/>
    <cellStyle name="Обычный 2 8 3 2 4 2 6" xfId="14405"/>
    <cellStyle name="Обычный 2 8 3 2 4 2 7" xfId="14406"/>
    <cellStyle name="Обычный 2 8 3 2 4 3" xfId="14407"/>
    <cellStyle name="Обычный 2 8 3 2 4 3 2" xfId="14408"/>
    <cellStyle name="Обычный 2 8 3 2 4 3 2 2" xfId="14409"/>
    <cellStyle name="Обычный 2 8 3 2 4 3 3" xfId="14410"/>
    <cellStyle name="Обычный 2 8 3 2 4 3 4" xfId="14411"/>
    <cellStyle name="Обычный 2 8 3 2 4 3 5" xfId="14412"/>
    <cellStyle name="Обычный 2 8 3 2 4 4" xfId="14413"/>
    <cellStyle name="Обычный 2 8 3 2 4 4 2" xfId="14414"/>
    <cellStyle name="Обычный 2 8 3 2 4 4 2 2" xfId="14415"/>
    <cellStyle name="Обычный 2 8 3 2 4 4 3" xfId="14416"/>
    <cellStyle name="Обычный 2 8 3 2 4 4 4" xfId="14417"/>
    <cellStyle name="Обычный 2 8 3 2 4 4 5" xfId="14418"/>
    <cellStyle name="Обычный 2 8 3 2 4 5" xfId="14419"/>
    <cellStyle name="Обычный 2 8 3 2 4 5 2" xfId="14420"/>
    <cellStyle name="Обычный 2 8 3 2 4 5 3" xfId="14421"/>
    <cellStyle name="Обычный 2 8 3 2 4 5 4" xfId="14422"/>
    <cellStyle name="Обычный 2 8 3 2 4 6" xfId="14423"/>
    <cellStyle name="Обычный 2 8 3 2 4 7" xfId="14424"/>
    <cellStyle name="Обычный 2 8 3 2 4 8" xfId="14425"/>
    <cellStyle name="Обычный 2 8 3 2 4 9" xfId="14426"/>
    <cellStyle name="Обычный 2 8 3 2 5" xfId="14427"/>
    <cellStyle name="Обычный 2 8 3 2 5 2" xfId="14428"/>
    <cellStyle name="Обычный 2 8 3 2 5 2 2" xfId="14429"/>
    <cellStyle name="Обычный 2 8 3 2 5 2 2 2" xfId="14430"/>
    <cellStyle name="Обычный 2 8 3 2 5 2 2 2 2" xfId="14431"/>
    <cellStyle name="Обычный 2 8 3 2 5 2 2 3" xfId="14432"/>
    <cellStyle name="Обычный 2 8 3 2 5 2 2 4" xfId="14433"/>
    <cellStyle name="Обычный 2 8 3 2 5 2 2 5" xfId="14434"/>
    <cellStyle name="Обычный 2 8 3 2 5 2 3" xfId="14435"/>
    <cellStyle name="Обычный 2 8 3 2 5 2 3 2" xfId="14436"/>
    <cellStyle name="Обычный 2 8 3 2 5 2 3 3" xfId="14437"/>
    <cellStyle name="Обычный 2 8 3 2 5 2 3 4" xfId="14438"/>
    <cellStyle name="Обычный 2 8 3 2 5 2 4" xfId="14439"/>
    <cellStyle name="Обычный 2 8 3 2 5 2 5" xfId="14440"/>
    <cellStyle name="Обычный 2 8 3 2 5 2 6" xfId="14441"/>
    <cellStyle name="Обычный 2 8 3 2 5 2 7" xfId="14442"/>
    <cellStyle name="Обычный 2 8 3 2 5 3" xfId="14443"/>
    <cellStyle name="Обычный 2 8 3 2 5 3 2" xfId="14444"/>
    <cellStyle name="Обычный 2 8 3 2 5 3 2 2" xfId="14445"/>
    <cellStyle name="Обычный 2 8 3 2 5 3 3" xfId="14446"/>
    <cellStyle name="Обычный 2 8 3 2 5 3 4" xfId="14447"/>
    <cellStyle name="Обычный 2 8 3 2 5 3 5" xfId="14448"/>
    <cellStyle name="Обычный 2 8 3 2 5 4" xfId="14449"/>
    <cellStyle name="Обычный 2 8 3 2 5 4 2" xfId="14450"/>
    <cellStyle name="Обычный 2 8 3 2 5 4 3" xfId="14451"/>
    <cellStyle name="Обычный 2 8 3 2 5 4 4" xfId="14452"/>
    <cellStyle name="Обычный 2 8 3 2 5 5" xfId="14453"/>
    <cellStyle name="Обычный 2 8 3 2 5 6" xfId="14454"/>
    <cellStyle name="Обычный 2 8 3 2 5 7" xfId="14455"/>
    <cellStyle name="Обычный 2 8 3 2 5 8" xfId="14456"/>
    <cellStyle name="Обычный 2 8 3 2 6" xfId="14457"/>
    <cellStyle name="Обычный 2 8 3 2 6 2" xfId="14458"/>
    <cellStyle name="Обычный 2 8 3 2 6 2 2" xfId="14459"/>
    <cellStyle name="Обычный 2 8 3 2 6 2 2 2" xfId="14460"/>
    <cellStyle name="Обычный 2 8 3 2 6 2 2 2 2" xfId="14461"/>
    <cellStyle name="Обычный 2 8 3 2 6 2 2 3" xfId="14462"/>
    <cellStyle name="Обычный 2 8 3 2 6 2 2 4" xfId="14463"/>
    <cellStyle name="Обычный 2 8 3 2 6 2 2 5" xfId="14464"/>
    <cellStyle name="Обычный 2 8 3 2 6 2 3" xfId="14465"/>
    <cellStyle name="Обычный 2 8 3 2 6 2 3 2" xfId="14466"/>
    <cellStyle name="Обычный 2 8 3 2 6 2 3 3" xfId="14467"/>
    <cellStyle name="Обычный 2 8 3 2 6 2 3 4" xfId="14468"/>
    <cellStyle name="Обычный 2 8 3 2 6 2 4" xfId="14469"/>
    <cellStyle name="Обычный 2 8 3 2 6 2 5" xfId="14470"/>
    <cellStyle name="Обычный 2 8 3 2 6 2 6" xfId="14471"/>
    <cellStyle name="Обычный 2 8 3 2 6 2 7" xfId="14472"/>
    <cellStyle name="Обычный 2 8 3 2 6 3" xfId="14473"/>
    <cellStyle name="Обычный 2 8 3 2 6 3 2" xfId="14474"/>
    <cellStyle name="Обычный 2 8 3 2 6 3 2 2" xfId="14475"/>
    <cellStyle name="Обычный 2 8 3 2 6 3 3" xfId="14476"/>
    <cellStyle name="Обычный 2 8 3 2 6 3 4" xfId="14477"/>
    <cellStyle name="Обычный 2 8 3 2 6 3 5" xfId="14478"/>
    <cellStyle name="Обычный 2 8 3 2 6 4" xfId="14479"/>
    <cellStyle name="Обычный 2 8 3 2 6 4 2" xfId="14480"/>
    <cellStyle name="Обычный 2 8 3 2 6 4 3" xfId="14481"/>
    <cellStyle name="Обычный 2 8 3 2 6 4 4" xfId="14482"/>
    <cellStyle name="Обычный 2 8 3 2 6 5" xfId="14483"/>
    <cellStyle name="Обычный 2 8 3 2 6 6" xfId="14484"/>
    <cellStyle name="Обычный 2 8 3 2 6 7" xfId="14485"/>
    <cellStyle name="Обычный 2 8 3 2 6 8" xfId="14486"/>
    <cellStyle name="Обычный 2 8 3 2 7" xfId="14487"/>
    <cellStyle name="Обычный 2 8 3 2 7 2" xfId="14488"/>
    <cellStyle name="Обычный 2 8 3 2 7 2 2" xfId="14489"/>
    <cellStyle name="Обычный 2 8 3 2 7 2 2 2" xfId="14490"/>
    <cellStyle name="Обычный 2 8 3 2 7 2 2 2 2" xfId="14491"/>
    <cellStyle name="Обычный 2 8 3 2 7 2 2 3" xfId="14492"/>
    <cellStyle name="Обычный 2 8 3 2 7 2 2 4" xfId="14493"/>
    <cellStyle name="Обычный 2 8 3 2 7 2 2 5" xfId="14494"/>
    <cellStyle name="Обычный 2 8 3 2 7 2 3" xfId="14495"/>
    <cellStyle name="Обычный 2 8 3 2 7 2 3 2" xfId="14496"/>
    <cellStyle name="Обычный 2 8 3 2 7 2 3 3" xfId="14497"/>
    <cellStyle name="Обычный 2 8 3 2 7 2 3 4" xfId="14498"/>
    <cellStyle name="Обычный 2 8 3 2 7 2 4" xfId="14499"/>
    <cellStyle name="Обычный 2 8 3 2 7 2 5" xfId="14500"/>
    <cellStyle name="Обычный 2 8 3 2 7 2 6" xfId="14501"/>
    <cellStyle name="Обычный 2 8 3 2 7 2 7" xfId="14502"/>
    <cellStyle name="Обычный 2 8 3 2 7 3" xfId="14503"/>
    <cellStyle name="Обычный 2 8 3 2 7 3 2" xfId="14504"/>
    <cellStyle name="Обычный 2 8 3 2 7 3 2 2" xfId="14505"/>
    <cellStyle name="Обычный 2 8 3 2 7 3 3" xfId="14506"/>
    <cellStyle name="Обычный 2 8 3 2 7 3 4" xfId="14507"/>
    <cellStyle name="Обычный 2 8 3 2 7 3 5" xfId="14508"/>
    <cellStyle name="Обычный 2 8 3 2 7 4" xfId="14509"/>
    <cellStyle name="Обычный 2 8 3 2 7 4 2" xfId="14510"/>
    <cellStyle name="Обычный 2 8 3 2 7 4 3" xfId="14511"/>
    <cellStyle name="Обычный 2 8 3 2 7 4 4" xfId="14512"/>
    <cellStyle name="Обычный 2 8 3 2 7 5" xfId="14513"/>
    <cellStyle name="Обычный 2 8 3 2 7 6" xfId="14514"/>
    <cellStyle name="Обычный 2 8 3 2 7 7" xfId="14515"/>
    <cellStyle name="Обычный 2 8 3 2 7 8" xfId="14516"/>
    <cellStyle name="Обычный 2 8 3 2 8" xfId="14517"/>
    <cellStyle name="Обычный 2 8 3 2 8 2" xfId="14518"/>
    <cellStyle name="Обычный 2 8 3 2 8 2 2" xfId="14519"/>
    <cellStyle name="Обычный 2 8 3 2 8 2 2 2" xfId="14520"/>
    <cellStyle name="Обычный 2 8 3 2 8 2 2 2 2" xfId="14521"/>
    <cellStyle name="Обычный 2 8 3 2 8 2 2 3" xfId="14522"/>
    <cellStyle name="Обычный 2 8 3 2 8 2 2 4" xfId="14523"/>
    <cellStyle name="Обычный 2 8 3 2 8 2 2 5" xfId="14524"/>
    <cellStyle name="Обычный 2 8 3 2 8 2 3" xfId="14525"/>
    <cellStyle name="Обычный 2 8 3 2 8 2 3 2" xfId="14526"/>
    <cellStyle name="Обычный 2 8 3 2 8 2 3 3" xfId="14527"/>
    <cellStyle name="Обычный 2 8 3 2 8 2 3 4" xfId="14528"/>
    <cellStyle name="Обычный 2 8 3 2 8 2 4" xfId="14529"/>
    <cellStyle name="Обычный 2 8 3 2 8 2 5" xfId="14530"/>
    <cellStyle name="Обычный 2 8 3 2 8 2 6" xfId="14531"/>
    <cellStyle name="Обычный 2 8 3 2 8 2 7" xfId="14532"/>
    <cellStyle name="Обычный 2 8 3 2 8 3" xfId="14533"/>
    <cellStyle name="Обычный 2 8 3 2 8 3 2" xfId="14534"/>
    <cellStyle name="Обычный 2 8 3 2 8 3 2 2" xfId="14535"/>
    <cellStyle name="Обычный 2 8 3 2 8 3 3" xfId="14536"/>
    <cellStyle name="Обычный 2 8 3 2 8 3 4" xfId="14537"/>
    <cellStyle name="Обычный 2 8 3 2 8 3 5" xfId="14538"/>
    <cellStyle name="Обычный 2 8 3 2 8 4" xfId="14539"/>
    <cellStyle name="Обычный 2 8 3 2 8 4 2" xfId="14540"/>
    <cellStyle name="Обычный 2 8 3 2 8 4 3" xfId="14541"/>
    <cellStyle name="Обычный 2 8 3 2 8 4 4" xfId="14542"/>
    <cellStyle name="Обычный 2 8 3 2 8 5" xfId="14543"/>
    <cellStyle name="Обычный 2 8 3 2 8 6" xfId="14544"/>
    <cellStyle name="Обычный 2 8 3 2 8 7" xfId="14545"/>
    <cellStyle name="Обычный 2 8 3 2 8 8" xfId="14546"/>
    <cellStyle name="Обычный 2 8 3 2 9" xfId="14547"/>
    <cellStyle name="Обычный 2 8 3 2 9 2" xfId="14548"/>
    <cellStyle name="Обычный 2 8 3 2 9 2 2" xfId="14549"/>
    <cellStyle name="Обычный 2 8 3 2 9 2 2 2" xfId="14550"/>
    <cellStyle name="Обычный 2 8 3 2 9 2 3" xfId="14551"/>
    <cellStyle name="Обычный 2 8 3 2 9 2 4" xfId="14552"/>
    <cellStyle name="Обычный 2 8 3 2 9 2 5" xfId="14553"/>
    <cellStyle name="Обычный 2 8 3 2 9 3" xfId="14554"/>
    <cellStyle name="Обычный 2 8 3 2 9 3 2" xfId="14555"/>
    <cellStyle name="Обычный 2 8 3 2 9 3 3" xfId="14556"/>
    <cellStyle name="Обычный 2 8 3 2 9 3 4" xfId="14557"/>
    <cellStyle name="Обычный 2 8 3 2 9 4" xfId="14558"/>
    <cellStyle name="Обычный 2 8 3 2 9 5" xfId="14559"/>
    <cellStyle name="Обычный 2 8 3 2 9 6" xfId="14560"/>
    <cellStyle name="Обычный 2 8 3 2 9 7" xfId="14561"/>
    <cellStyle name="Обычный 2 8 3 3" xfId="14562"/>
    <cellStyle name="Обычный 2 8 3 3 10" xfId="14563"/>
    <cellStyle name="Обычный 2 8 3 3 10 2" xfId="14564"/>
    <cellStyle name="Обычный 2 8 3 3 10 2 2" xfId="14565"/>
    <cellStyle name="Обычный 2 8 3 3 10 3" xfId="14566"/>
    <cellStyle name="Обычный 2 8 3 3 10 4" xfId="14567"/>
    <cellStyle name="Обычный 2 8 3 3 10 5" xfId="14568"/>
    <cellStyle name="Обычный 2 8 3 3 11" xfId="14569"/>
    <cellStyle name="Обычный 2 8 3 3 11 2" xfId="14570"/>
    <cellStyle name="Обычный 2 8 3 3 11 3" xfId="14571"/>
    <cellStyle name="Обычный 2 8 3 3 11 4" xfId="14572"/>
    <cellStyle name="Обычный 2 8 3 3 12" xfId="14573"/>
    <cellStyle name="Обычный 2 8 3 3 13" xfId="14574"/>
    <cellStyle name="Обычный 2 8 3 3 14" xfId="14575"/>
    <cellStyle name="Обычный 2 8 3 3 15" xfId="14576"/>
    <cellStyle name="Обычный 2 8 3 3 2" xfId="14577"/>
    <cellStyle name="Обычный 2 8 3 3 2 2" xfId="14578"/>
    <cellStyle name="Обычный 2 8 3 3 2 2 2" xfId="14579"/>
    <cellStyle name="Обычный 2 8 3 3 2 2 2 2" xfId="14580"/>
    <cellStyle name="Обычный 2 8 3 3 2 2 2 2 2" xfId="14581"/>
    <cellStyle name="Обычный 2 8 3 3 2 2 2 3" xfId="14582"/>
    <cellStyle name="Обычный 2 8 3 3 2 2 2 4" xfId="14583"/>
    <cellStyle name="Обычный 2 8 3 3 2 2 2 5" xfId="14584"/>
    <cellStyle name="Обычный 2 8 3 3 2 2 3" xfId="14585"/>
    <cellStyle name="Обычный 2 8 3 3 2 2 3 2" xfId="14586"/>
    <cellStyle name="Обычный 2 8 3 3 2 2 3 3" xfId="14587"/>
    <cellStyle name="Обычный 2 8 3 3 2 2 3 4" xfId="14588"/>
    <cellStyle name="Обычный 2 8 3 3 2 2 4" xfId="14589"/>
    <cellStyle name="Обычный 2 8 3 3 2 2 5" xfId="14590"/>
    <cellStyle name="Обычный 2 8 3 3 2 2 6" xfId="14591"/>
    <cellStyle name="Обычный 2 8 3 3 2 2 7" xfId="14592"/>
    <cellStyle name="Обычный 2 8 3 3 2 3" xfId="14593"/>
    <cellStyle name="Обычный 2 8 3 3 2 3 2" xfId="14594"/>
    <cellStyle name="Обычный 2 8 3 3 2 3 2 2" xfId="14595"/>
    <cellStyle name="Обычный 2 8 3 3 2 3 3" xfId="14596"/>
    <cellStyle name="Обычный 2 8 3 3 2 3 4" xfId="14597"/>
    <cellStyle name="Обычный 2 8 3 3 2 3 5" xfId="14598"/>
    <cellStyle name="Обычный 2 8 3 3 2 4" xfId="14599"/>
    <cellStyle name="Обычный 2 8 3 3 2 4 2" xfId="14600"/>
    <cellStyle name="Обычный 2 8 3 3 2 4 2 2" xfId="14601"/>
    <cellStyle name="Обычный 2 8 3 3 2 4 3" xfId="14602"/>
    <cellStyle name="Обычный 2 8 3 3 2 4 4" xfId="14603"/>
    <cellStyle name="Обычный 2 8 3 3 2 4 5" xfId="14604"/>
    <cellStyle name="Обычный 2 8 3 3 2 5" xfId="14605"/>
    <cellStyle name="Обычный 2 8 3 3 2 5 2" xfId="14606"/>
    <cellStyle name="Обычный 2 8 3 3 2 5 3" xfId="14607"/>
    <cellStyle name="Обычный 2 8 3 3 2 5 4" xfId="14608"/>
    <cellStyle name="Обычный 2 8 3 3 2 6" xfId="14609"/>
    <cellStyle name="Обычный 2 8 3 3 2 7" xfId="14610"/>
    <cellStyle name="Обычный 2 8 3 3 2 8" xfId="14611"/>
    <cellStyle name="Обычный 2 8 3 3 2 9" xfId="14612"/>
    <cellStyle name="Обычный 2 8 3 3 3" xfId="14613"/>
    <cellStyle name="Обычный 2 8 3 3 3 2" xfId="14614"/>
    <cellStyle name="Обычный 2 8 3 3 3 2 2" xfId="14615"/>
    <cellStyle name="Обычный 2 8 3 3 3 2 2 2" xfId="14616"/>
    <cellStyle name="Обычный 2 8 3 3 3 2 2 2 2" xfId="14617"/>
    <cellStyle name="Обычный 2 8 3 3 3 2 2 3" xfId="14618"/>
    <cellStyle name="Обычный 2 8 3 3 3 2 2 4" xfId="14619"/>
    <cellStyle name="Обычный 2 8 3 3 3 2 2 5" xfId="14620"/>
    <cellStyle name="Обычный 2 8 3 3 3 2 3" xfId="14621"/>
    <cellStyle name="Обычный 2 8 3 3 3 2 3 2" xfId="14622"/>
    <cellStyle name="Обычный 2 8 3 3 3 2 3 3" xfId="14623"/>
    <cellStyle name="Обычный 2 8 3 3 3 2 3 4" xfId="14624"/>
    <cellStyle name="Обычный 2 8 3 3 3 2 4" xfId="14625"/>
    <cellStyle name="Обычный 2 8 3 3 3 2 5" xfId="14626"/>
    <cellStyle name="Обычный 2 8 3 3 3 2 6" xfId="14627"/>
    <cellStyle name="Обычный 2 8 3 3 3 2 7" xfId="14628"/>
    <cellStyle name="Обычный 2 8 3 3 3 3" xfId="14629"/>
    <cellStyle name="Обычный 2 8 3 3 3 3 2" xfId="14630"/>
    <cellStyle name="Обычный 2 8 3 3 3 3 2 2" xfId="14631"/>
    <cellStyle name="Обычный 2 8 3 3 3 3 3" xfId="14632"/>
    <cellStyle name="Обычный 2 8 3 3 3 3 4" xfId="14633"/>
    <cellStyle name="Обычный 2 8 3 3 3 3 5" xfId="14634"/>
    <cellStyle name="Обычный 2 8 3 3 3 4" xfId="14635"/>
    <cellStyle name="Обычный 2 8 3 3 3 4 2" xfId="14636"/>
    <cellStyle name="Обычный 2 8 3 3 3 4 2 2" xfId="14637"/>
    <cellStyle name="Обычный 2 8 3 3 3 4 3" xfId="14638"/>
    <cellStyle name="Обычный 2 8 3 3 3 4 4" xfId="14639"/>
    <cellStyle name="Обычный 2 8 3 3 3 4 5" xfId="14640"/>
    <cellStyle name="Обычный 2 8 3 3 3 5" xfId="14641"/>
    <cellStyle name="Обычный 2 8 3 3 3 5 2" xfId="14642"/>
    <cellStyle name="Обычный 2 8 3 3 3 5 3" xfId="14643"/>
    <cellStyle name="Обычный 2 8 3 3 3 5 4" xfId="14644"/>
    <cellStyle name="Обычный 2 8 3 3 3 6" xfId="14645"/>
    <cellStyle name="Обычный 2 8 3 3 3 7" xfId="14646"/>
    <cellStyle name="Обычный 2 8 3 3 3 8" xfId="14647"/>
    <cellStyle name="Обычный 2 8 3 3 3 9" xfId="14648"/>
    <cellStyle name="Обычный 2 8 3 3 4" xfId="14649"/>
    <cellStyle name="Обычный 2 8 3 3 4 2" xfId="14650"/>
    <cellStyle name="Обычный 2 8 3 3 4 2 2" xfId="14651"/>
    <cellStyle name="Обычный 2 8 3 3 4 2 2 2" xfId="14652"/>
    <cellStyle name="Обычный 2 8 3 3 4 2 2 2 2" xfId="14653"/>
    <cellStyle name="Обычный 2 8 3 3 4 2 2 3" xfId="14654"/>
    <cellStyle name="Обычный 2 8 3 3 4 2 2 4" xfId="14655"/>
    <cellStyle name="Обычный 2 8 3 3 4 2 2 5" xfId="14656"/>
    <cellStyle name="Обычный 2 8 3 3 4 2 3" xfId="14657"/>
    <cellStyle name="Обычный 2 8 3 3 4 2 3 2" xfId="14658"/>
    <cellStyle name="Обычный 2 8 3 3 4 2 3 3" xfId="14659"/>
    <cellStyle name="Обычный 2 8 3 3 4 2 3 4" xfId="14660"/>
    <cellStyle name="Обычный 2 8 3 3 4 2 4" xfId="14661"/>
    <cellStyle name="Обычный 2 8 3 3 4 2 5" xfId="14662"/>
    <cellStyle name="Обычный 2 8 3 3 4 2 6" xfId="14663"/>
    <cellStyle name="Обычный 2 8 3 3 4 2 7" xfId="14664"/>
    <cellStyle name="Обычный 2 8 3 3 4 3" xfId="14665"/>
    <cellStyle name="Обычный 2 8 3 3 4 3 2" xfId="14666"/>
    <cellStyle name="Обычный 2 8 3 3 4 3 2 2" xfId="14667"/>
    <cellStyle name="Обычный 2 8 3 3 4 3 3" xfId="14668"/>
    <cellStyle name="Обычный 2 8 3 3 4 3 4" xfId="14669"/>
    <cellStyle name="Обычный 2 8 3 3 4 3 5" xfId="14670"/>
    <cellStyle name="Обычный 2 8 3 3 4 4" xfId="14671"/>
    <cellStyle name="Обычный 2 8 3 3 4 4 2" xfId="14672"/>
    <cellStyle name="Обычный 2 8 3 3 4 4 3" xfId="14673"/>
    <cellStyle name="Обычный 2 8 3 3 4 4 4" xfId="14674"/>
    <cellStyle name="Обычный 2 8 3 3 4 5" xfId="14675"/>
    <cellStyle name="Обычный 2 8 3 3 4 6" xfId="14676"/>
    <cellStyle name="Обычный 2 8 3 3 4 7" xfId="14677"/>
    <cellStyle name="Обычный 2 8 3 3 4 8" xfId="14678"/>
    <cellStyle name="Обычный 2 8 3 3 5" xfId="14679"/>
    <cellStyle name="Обычный 2 8 3 3 5 2" xfId="14680"/>
    <cellStyle name="Обычный 2 8 3 3 5 2 2" xfId="14681"/>
    <cellStyle name="Обычный 2 8 3 3 5 2 2 2" xfId="14682"/>
    <cellStyle name="Обычный 2 8 3 3 5 2 2 2 2" xfId="14683"/>
    <cellStyle name="Обычный 2 8 3 3 5 2 2 3" xfId="14684"/>
    <cellStyle name="Обычный 2 8 3 3 5 2 2 4" xfId="14685"/>
    <cellStyle name="Обычный 2 8 3 3 5 2 2 5" xfId="14686"/>
    <cellStyle name="Обычный 2 8 3 3 5 2 3" xfId="14687"/>
    <cellStyle name="Обычный 2 8 3 3 5 2 3 2" xfId="14688"/>
    <cellStyle name="Обычный 2 8 3 3 5 2 3 3" xfId="14689"/>
    <cellStyle name="Обычный 2 8 3 3 5 2 3 4" xfId="14690"/>
    <cellStyle name="Обычный 2 8 3 3 5 2 4" xfId="14691"/>
    <cellStyle name="Обычный 2 8 3 3 5 2 5" xfId="14692"/>
    <cellStyle name="Обычный 2 8 3 3 5 2 6" xfId="14693"/>
    <cellStyle name="Обычный 2 8 3 3 5 2 7" xfId="14694"/>
    <cellStyle name="Обычный 2 8 3 3 5 3" xfId="14695"/>
    <cellStyle name="Обычный 2 8 3 3 5 3 2" xfId="14696"/>
    <cellStyle name="Обычный 2 8 3 3 5 3 2 2" xfId="14697"/>
    <cellStyle name="Обычный 2 8 3 3 5 3 3" xfId="14698"/>
    <cellStyle name="Обычный 2 8 3 3 5 3 4" xfId="14699"/>
    <cellStyle name="Обычный 2 8 3 3 5 3 5" xfId="14700"/>
    <cellStyle name="Обычный 2 8 3 3 5 4" xfId="14701"/>
    <cellStyle name="Обычный 2 8 3 3 5 4 2" xfId="14702"/>
    <cellStyle name="Обычный 2 8 3 3 5 4 3" xfId="14703"/>
    <cellStyle name="Обычный 2 8 3 3 5 4 4" xfId="14704"/>
    <cellStyle name="Обычный 2 8 3 3 5 5" xfId="14705"/>
    <cellStyle name="Обычный 2 8 3 3 5 6" xfId="14706"/>
    <cellStyle name="Обычный 2 8 3 3 5 7" xfId="14707"/>
    <cellStyle name="Обычный 2 8 3 3 5 8" xfId="14708"/>
    <cellStyle name="Обычный 2 8 3 3 6" xfId="14709"/>
    <cellStyle name="Обычный 2 8 3 3 6 2" xfId="14710"/>
    <cellStyle name="Обычный 2 8 3 3 6 2 2" xfId="14711"/>
    <cellStyle name="Обычный 2 8 3 3 6 2 2 2" xfId="14712"/>
    <cellStyle name="Обычный 2 8 3 3 6 2 2 2 2" xfId="14713"/>
    <cellStyle name="Обычный 2 8 3 3 6 2 2 3" xfId="14714"/>
    <cellStyle name="Обычный 2 8 3 3 6 2 2 4" xfId="14715"/>
    <cellStyle name="Обычный 2 8 3 3 6 2 2 5" xfId="14716"/>
    <cellStyle name="Обычный 2 8 3 3 6 2 3" xfId="14717"/>
    <cellStyle name="Обычный 2 8 3 3 6 2 3 2" xfId="14718"/>
    <cellStyle name="Обычный 2 8 3 3 6 2 3 3" xfId="14719"/>
    <cellStyle name="Обычный 2 8 3 3 6 2 3 4" xfId="14720"/>
    <cellStyle name="Обычный 2 8 3 3 6 2 4" xfId="14721"/>
    <cellStyle name="Обычный 2 8 3 3 6 2 5" xfId="14722"/>
    <cellStyle name="Обычный 2 8 3 3 6 2 6" xfId="14723"/>
    <cellStyle name="Обычный 2 8 3 3 6 2 7" xfId="14724"/>
    <cellStyle name="Обычный 2 8 3 3 6 3" xfId="14725"/>
    <cellStyle name="Обычный 2 8 3 3 6 3 2" xfId="14726"/>
    <cellStyle name="Обычный 2 8 3 3 6 3 2 2" xfId="14727"/>
    <cellStyle name="Обычный 2 8 3 3 6 3 3" xfId="14728"/>
    <cellStyle name="Обычный 2 8 3 3 6 3 4" xfId="14729"/>
    <cellStyle name="Обычный 2 8 3 3 6 3 5" xfId="14730"/>
    <cellStyle name="Обычный 2 8 3 3 6 4" xfId="14731"/>
    <cellStyle name="Обычный 2 8 3 3 6 4 2" xfId="14732"/>
    <cellStyle name="Обычный 2 8 3 3 6 4 3" xfId="14733"/>
    <cellStyle name="Обычный 2 8 3 3 6 4 4" xfId="14734"/>
    <cellStyle name="Обычный 2 8 3 3 6 5" xfId="14735"/>
    <cellStyle name="Обычный 2 8 3 3 6 6" xfId="14736"/>
    <cellStyle name="Обычный 2 8 3 3 6 7" xfId="14737"/>
    <cellStyle name="Обычный 2 8 3 3 6 8" xfId="14738"/>
    <cellStyle name="Обычный 2 8 3 3 7" xfId="14739"/>
    <cellStyle name="Обычный 2 8 3 3 7 2" xfId="14740"/>
    <cellStyle name="Обычный 2 8 3 3 7 2 2" xfId="14741"/>
    <cellStyle name="Обычный 2 8 3 3 7 2 2 2" xfId="14742"/>
    <cellStyle name="Обычный 2 8 3 3 7 2 2 2 2" xfId="14743"/>
    <cellStyle name="Обычный 2 8 3 3 7 2 2 3" xfId="14744"/>
    <cellStyle name="Обычный 2 8 3 3 7 2 2 4" xfId="14745"/>
    <cellStyle name="Обычный 2 8 3 3 7 2 2 5" xfId="14746"/>
    <cellStyle name="Обычный 2 8 3 3 7 2 3" xfId="14747"/>
    <cellStyle name="Обычный 2 8 3 3 7 2 3 2" xfId="14748"/>
    <cellStyle name="Обычный 2 8 3 3 7 2 3 3" xfId="14749"/>
    <cellStyle name="Обычный 2 8 3 3 7 2 3 4" xfId="14750"/>
    <cellStyle name="Обычный 2 8 3 3 7 2 4" xfId="14751"/>
    <cellStyle name="Обычный 2 8 3 3 7 2 5" xfId="14752"/>
    <cellStyle name="Обычный 2 8 3 3 7 2 6" xfId="14753"/>
    <cellStyle name="Обычный 2 8 3 3 7 2 7" xfId="14754"/>
    <cellStyle name="Обычный 2 8 3 3 7 3" xfId="14755"/>
    <cellStyle name="Обычный 2 8 3 3 7 3 2" xfId="14756"/>
    <cellStyle name="Обычный 2 8 3 3 7 3 2 2" xfId="14757"/>
    <cellStyle name="Обычный 2 8 3 3 7 3 3" xfId="14758"/>
    <cellStyle name="Обычный 2 8 3 3 7 3 4" xfId="14759"/>
    <cellStyle name="Обычный 2 8 3 3 7 3 5" xfId="14760"/>
    <cellStyle name="Обычный 2 8 3 3 7 4" xfId="14761"/>
    <cellStyle name="Обычный 2 8 3 3 7 4 2" xfId="14762"/>
    <cellStyle name="Обычный 2 8 3 3 7 4 3" xfId="14763"/>
    <cellStyle name="Обычный 2 8 3 3 7 4 4" xfId="14764"/>
    <cellStyle name="Обычный 2 8 3 3 7 5" xfId="14765"/>
    <cellStyle name="Обычный 2 8 3 3 7 6" xfId="14766"/>
    <cellStyle name="Обычный 2 8 3 3 7 7" xfId="14767"/>
    <cellStyle name="Обычный 2 8 3 3 7 8" xfId="14768"/>
    <cellStyle name="Обычный 2 8 3 3 8" xfId="14769"/>
    <cellStyle name="Обычный 2 8 3 3 8 2" xfId="14770"/>
    <cellStyle name="Обычный 2 8 3 3 8 2 2" xfId="14771"/>
    <cellStyle name="Обычный 2 8 3 3 8 2 2 2" xfId="14772"/>
    <cellStyle name="Обычный 2 8 3 3 8 2 3" xfId="14773"/>
    <cellStyle name="Обычный 2 8 3 3 8 2 4" xfId="14774"/>
    <cellStyle name="Обычный 2 8 3 3 8 2 5" xfId="14775"/>
    <cellStyle name="Обычный 2 8 3 3 8 3" xfId="14776"/>
    <cellStyle name="Обычный 2 8 3 3 8 3 2" xfId="14777"/>
    <cellStyle name="Обычный 2 8 3 3 8 3 3" xfId="14778"/>
    <cellStyle name="Обычный 2 8 3 3 8 3 4" xfId="14779"/>
    <cellStyle name="Обычный 2 8 3 3 8 4" xfId="14780"/>
    <cellStyle name="Обычный 2 8 3 3 8 5" xfId="14781"/>
    <cellStyle name="Обычный 2 8 3 3 8 6" xfId="14782"/>
    <cellStyle name="Обычный 2 8 3 3 8 7" xfId="14783"/>
    <cellStyle name="Обычный 2 8 3 3 9" xfId="14784"/>
    <cellStyle name="Обычный 2 8 3 3 9 2" xfId="14785"/>
    <cellStyle name="Обычный 2 8 3 3 9 2 2" xfId="14786"/>
    <cellStyle name="Обычный 2 8 3 3 9 2 2 2" xfId="14787"/>
    <cellStyle name="Обычный 2 8 3 3 9 2 3" xfId="14788"/>
    <cellStyle name="Обычный 2 8 3 3 9 2 4" xfId="14789"/>
    <cellStyle name="Обычный 2 8 3 3 9 2 5" xfId="14790"/>
    <cellStyle name="Обычный 2 8 3 3 9 3" xfId="14791"/>
    <cellStyle name="Обычный 2 8 3 3 9 3 2" xfId="14792"/>
    <cellStyle name="Обычный 2 8 3 3 9 3 3" xfId="14793"/>
    <cellStyle name="Обычный 2 8 3 3 9 3 4" xfId="14794"/>
    <cellStyle name="Обычный 2 8 3 3 9 4" xfId="14795"/>
    <cellStyle name="Обычный 2 8 3 3 9 5" xfId="14796"/>
    <cellStyle name="Обычный 2 8 3 3 9 6" xfId="14797"/>
    <cellStyle name="Обычный 2 8 3 3 9 7" xfId="14798"/>
    <cellStyle name="Обычный 2 8 3 4" xfId="14799"/>
    <cellStyle name="Обычный 2 8 3 4 10" xfId="14800"/>
    <cellStyle name="Обычный 2 8 3 4 10 2" xfId="14801"/>
    <cellStyle name="Обычный 2 8 3 4 10 2 2" xfId="14802"/>
    <cellStyle name="Обычный 2 8 3 4 10 3" xfId="14803"/>
    <cellStyle name="Обычный 2 8 3 4 10 4" xfId="14804"/>
    <cellStyle name="Обычный 2 8 3 4 10 5" xfId="14805"/>
    <cellStyle name="Обычный 2 8 3 4 11" xfId="14806"/>
    <cellStyle name="Обычный 2 8 3 4 11 2" xfId="14807"/>
    <cellStyle name="Обычный 2 8 3 4 11 3" xfId="14808"/>
    <cellStyle name="Обычный 2 8 3 4 11 4" xfId="14809"/>
    <cellStyle name="Обычный 2 8 3 4 12" xfId="14810"/>
    <cellStyle name="Обычный 2 8 3 4 13" xfId="14811"/>
    <cellStyle name="Обычный 2 8 3 4 14" xfId="14812"/>
    <cellStyle name="Обычный 2 8 3 4 15" xfId="14813"/>
    <cellStyle name="Обычный 2 8 3 4 2" xfId="14814"/>
    <cellStyle name="Обычный 2 8 3 4 2 2" xfId="14815"/>
    <cellStyle name="Обычный 2 8 3 4 2 2 2" xfId="14816"/>
    <cellStyle name="Обычный 2 8 3 4 2 2 2 2" xfId="14817"/>
    <cellStyle name="Обычный 2 8 3 4 2 2 2 2 2" xfId="14818"/>
    <cellStyle name="Обычный 2 8 3 4 2 2 2 3" xfId="14819"/>
    <cellStyle name="Обычный 2 8 3 4 2 2 2 4" xfId="14820"/>
    <cellStyle name="Обычный 2 8 3 4 2 2 2 5" xfId="14821"/>
    <cellStyle name="Обычный 2 8 3 4 2 2 3" xfId="14822"/>
    <cellStyle name="Обычный 2 8 3 4 2 2 3 2" xfId="14823"/>
    <cellStyle name="Обычный 2 8 3 4 2 2 3 3" xfId="14824"/>
    <cellStyle name="Обычный 2 8 3 4 2 2 3 4" xfId="14825"/>
    <cellStyle name="Обычный 2 8 3 4 2 2 4" xfId="14826"/>
    <cellStyle name="Обычный 2 8 3 4 2 2 5" xfId="14827"/>
    <cellStyle name="Обычный 2 8 3 4 2 2 6" xfId="14828"/>
    <cellStyle name="Обычный 2 8 3 4 2 2 7" xfId="14829"/>
    <cellStyle name="Обычный 2 8 3 4 2 3" xfId="14830"/>
    <cellStyle name="Обычный 2 8 3 4 2 3 2" xfId="14831"/>
    <cellStyle name="Обычный 2 8 3 4 2 3 2 2" xfId="14832"/>
    <cellStyle name="Обычный 2 8 3 4 2 3 3" xfId="14833"/>
    <cellStyle name="Обычный 2 8 3 4 2 3 4" xfId="14834"/>
    <cellStyle name="Обычный 2 8 3 4 2 3 5" xfId="14835"/>
    <cellStyle name="Обычный 2 8 3 4 2 4" xfId="14836"/>
    <cellStyle name="Обычный 2 8 3 4 2 4 2" xfId="14837"/>
    <cellStyle name="Обычный 2 8 3 4 2 4 2 2" xfId="14838"/>
    <cellStyle name="Обычный 2 8 3 4 2 4 3" xfId="14839"/>
    <cellStyle name="Обычный 2 8 3 4 2 4 4" xfId="14840"/>
    <cellStyle name="Обычный 2 8 3 4 2 4 5" xfId="14841"/>
    <cellStyle name="Обычный 2 8 3 4 2 5" xfId="14842"/>
    <cellStyle name="Обычный 2 8 3 4 2 5 2" xfId="14843"/>
    <cellStyle name="Обычный 2 8 3 4 2 5 3" xfId="14844"/>
    <cellStyle name="Обычный 2 8 3 4 2 5 4" xfId="14845"/>
    <cellStyle name="Обычный 2 8 3 4 2 6" xfId="14846"/>
    <cellStyle name="Обычный 2 8 3 4 2 7" xfId="14847"/>
    <cellStyle name="Обычный 2 8 3 4 2 8" xfId="14848"/>
    <cellStyle name="Обычный 2 8 3 4 2 9" xfId="14849"/>
    <cellStyle name="Обычный 2 8 3 4 3" xfId="14850"/>
    <cellStyle name="Обычный 2 8 3 4 3 2" xfId="14851"/>
    <cellStyle name="Обычный 2 8 3 4 3 2 2" xfId="14852"/>
    <cellStyle name="Обычный 2 8 3 4 3 2 2 2" xfId="14853"/>
    <cellStyle name="Обычный 2 8 3 4 3 2 2 2 2" xfId="14854"/>
    <cellStyle name="Обычный 2 8 3 4 3 2 2 3" xfId="14855"/>
    <cellStyle name="Обычный 2 8 3 4 3 2 2 4" xfId="14856"/>
    <cellStyle name="Обычный 2 8 3 4 3 2 2 5" xfId="14857"/>
    <cellStyle name="Обычный 2 8 3 4 3 2 3" xfId="14858"/>
    <cellStyle name="Обычный 2 8 3 4 3 2 3 2" xfId="14859"/>
    <cellStyle name="Обычный 2 8 3 4 3 2 3 3" xfId="14860"/>
    <cellStyle name="Обычный 2 8 3 4 3 2 3 4" xfId="14861"/>
    <cellStyle name="Обычный 2 8 3 4 3 2 4" xfId="14862"/>
    <cellStyle name="Обычный 2 8 3 4 3 2 5" xfId="14863"/>
    <cellStyle name="Обычный 2 8 3 4 3 2 6" xfId="14864"/>
    <cellStyle name="Обычный 2 8 3 4 3 2 7" xfId="14865"/>
    <cellStyle name="Обычный 2 8 3 4 3 3" xfId="14866"/>
    <cellStyle name="Обычный 2 8 3 4 3 3 2" xfId="14867"/>
    <cellStyle name="Обычный 2 8 3 4 3 3 2 2" xfId="14868"/>
    <cellStyle name="Обычный 2 8 3 4 3 3 3" xfId="14869"/>
    <cellStyle name="Обычный 2 8 3 4 3 3 4" xfId="14870"/>
    <cellStyle name="Обычный 2 8 3 4 3 3 5" xfId="14871"/>
    <cellStyle name="Обычный 2 8 3 4 3 4" xfId="14872"/>
    <cellStyle name="Обычный 2 8 3 4 3 4 2" xfId="14873"/>
    <cellStyle name="Обычный 2 8 3 4 3 4 2 2" xfId="14874"/>
    <cellStyle name="Обычный 2 8 3 4 3 4 3" xfId="14875"/>
    <cellStyle name="Обычный 2 8 3 4 3 4 4" xfId="14876"/>
    <cellStyle name="Обычный 2 8 3 4 3 4 5" xfId="14877"/>
    <cellStyle name="Обычный 2 8 3 4 3 5" xfId="14878"/>
    <cellStyle name="Обычный 2 8 3 4 3 5 2" xfId="14879"/>
    <cellStyle name="Обычный 2 8 3 4 3 5 3" xfId="14880"/>
    <cellStyle name="Обычный 2 8 3 4 3 5 4" xfId="14881"/>
    <cellStyle name="Обычный 2 8 3 4 3 6" xfId="14882"/>
    <cellStyle name="Обычный 2 8 3 4 3 7" xfId="14883"/>
    <cellStyle name="Обычный 2 8 3 4 3 8" xfId="14884"/>
    <cellStyle name="Обычный 2 8 3 4 3 9" xfId="14885"/>
    <cellStyle name="Обычный 2 8 3 4 4" xfId="14886"/>
    <cellStyle name="Обычный 2 8 3 4 4 2" xfId="14887"/>
    <cellStyle name="Обычный 2 8 3 4 4 2 2" xfId="14888"/>
    <cellStyle name="Обычный 2 8 3 4 4 2 2 2" xfId="14889"/>
    <cellStyle name="Обычный 2 8 3 4 4 2 2 2 2" xfId="14890"/>
    <cellStyle name="Обычный 2 8 3 4 4 2 2 3" xfId="14891"/>
    <cellStyle name="Обычный 2 8 3 4 4 2 2 4" xfId="14892"/>
    <cellStyle name="Обычный 2 8 3 4 4 2 2 5" xfId="14893"/>
    <cellStyle name="Обычный 2 8 3 4 4 2 3" xfId="14894"/>
    <cellStyle name="Обычный 2 8 3 4 4 2 3 2" xfId="14895"/>
    <cellStyle name="Обычный 2 8 3 4 4 2 3 3" xfId="14896"/>
    <cellStyle name="Обычный 2 8 3 4 4 2 3 4" xfId="14897"/>
    <cellStyle name="Обычный 2 8 3 4 4 2 4" xfId="14898"/>
    <cellStyle name="Обычный 2 8 3 4 4 2 5" xfId="14899"/>
    <cellStyle name="Обычный 2 8 3 4 4 2 6" xfId="14900"/>
    <cellStyle name="Обычный 2 8 3 4 4 2 7" xfId="14901"/>
    <cellStyle name="Обычный 2 8 3 4 4 3" xfId="14902"/>
    <cellStyle name="Обычный 2 8 3 4 4 3 2" xfId="14903"/>
    <cellStyle name="Обычный 2 8 3 4 4 3 2 2" xfId="14904"/>
    <cellStyle name="Обычный 2 8 3 4 4 3 3" xfId="14905"/>
    <cellStyle name="Обычный 2 8 3 4 4 3 4" xfId="14906"/>
    <cellStyle name="Обычный 2 8 3 4 4 3 5" xfId="14907"/>
    <cellStyle name="Обычный 2 8 3 4 4 4" xfId="14908"/>
    <cellStyle name="Обычный 2 8 3 4 4 4 2" xfId="14909"/>
    <cellStyle name="Обычный 2 8 3 4 4 4 3" xfId="14910"/>
    <cellStyle name="Обычный 2 8 3 4 4 4 4" xfId="14911"/>
    <cellStyle name="Обычный 2 8 3 4 4 5" xfId="14912"/>
    <cellStyle name="Обычный 2 8 3 4 4 6" xfId="14913"/>
    <cellStyle name="Обычный 2 8 3 4 4 7" xfId="14914"/>
    <cellStyle name="Обычный 2 8 3 4 4 8" xfId="14915"/>
    <cellStyle name="Обычный 2 8 3 4 5" xfId="14916"/>
    <cellStyle name="Обычный 2 8 3 4 5 2" xfId="14917"/>
    <cellStyle name="Обычный 2 8 3 4 5 2 2" xfId="14918"/>
    <cellStyle name="Обычный 2 8 3 4 5 2 2 2" xfId="14919"/>
    <cellStyle name="Обычный 2 8 3 4 5 2 2 2 2" xfId="14920"/>
    <cellStyle name="Обычный 2 8 3 4 5 2 2 3" xfId="14921"/>
    <cellStyle name="Обычный 2 8 3 4 5 2 2 4" xfId="14922"/>
    <cellStyle name="Обычный 2 8 3 4 5 2 2 5" xfId="14923"/>
    <cellStyle name="Обычный 2 8 3 4 5 2 3" xfId="14924"/>
    <cellStyle name="Обычный 2 8 3 4 5 2 3 2" xfId="14925"/>
    <cellStyle name="Обычный 2 8 3 4 5 2 3 3" xfId="14926"/>
    <cellStyle name="Обычный 2 8 3 4 5 2 3 4" xfId="14927"/>
    <cellStyle name="Обычный 2 8 3 4 5 2 4" xfId="14928"/>
    <cellStyle name="Обычный 2 8 3 4 5 2 5" xfId="14929"/>
    <cellStyle name="Обычный 2 8 3 4 5 2 6" xfId="14930"/>
    <cellStyle name="Обычный 2 8 3 4 5 2 7" xfId="14931"/>
    <cellStyle name="Обычный 2 8 3 4 5 3" xfId="14932"/>
    <cellStyle name="Обычный 2 8 3 4 5 3 2" xfId="14933"/>
    <cellStyle name="Обычный 2 8 3 4 5 3 2 2" xfId="14934"/>
    <cellStyle name="Обычный 2 8 3 4 5 3 3" xfId="14935"/>
    <cellStyle name="Обычный 2 8 3 4 5 3 4" xfId="14936"/>
    <cellStyle name="Обычный 2 8 3 4 5 3 5" xfId="14937"/>
    <cellStyle name="Обычный 2 8 3 4 5 4" xfId="14938"/>
    <cellStyle name="Обычный 2 8 3 4 5 4 2" xfId="14939"/>
    <cellStyle name="Обычный 2 8 3 4 5 4 3" xfId="14940"/>
    <cellStyle name="Обычный 2 8 3 4 5 4 4" xfId="14941"/>
    <cellStyle name="Обычный 2 8 3 4 5 5" xfId="14942"/>
    <cellStyle name="Обычный 2 8 3 4 5 6" xfId="14943"/>
    <cellStyle name="Обычный 2 8 3 4 5 7" xfId="14944"/>
    <cellStyle name="Обычный 2 8 3 4 5 8" xfId="14945"/>
    <cellStyle name="Обычный 2 8 3 4 6" xfId="14946"/>
    <cellStyle name="Обычный 2 8 3 4 6 2" xfId="14947"/>
    <cellStyle name="Обычный 2 8 3 4 6 2 2" xfId="14948"/>
    <cellStyle name="Обычный 2 8 3 4 6 2 2 2" xfId="14949"/>
    <cellStyle name="Обычный 2 8 3 4 6 2 2 2 2" xfId="14950"/>
    <cellStyle name="Обычный 2 8 3 4 6 2 2 3" xfId="14951"/>
    <cellStyle name="Обычный 2 8 3 4 6 2 2 4" xfId="14952"/>
    <cellStyle name="Обычный 2 8 3 4 6 2 2 5" xfId="14953"/>
    <cellStyle name="Обычный 2 8 3 4 6 2 3" xfId="14954"/>
    <cellStyle name="Обычный 2 8 3 4 6 2 3 2" xfId="14955"/>
    <cellStyle name="Обычный 2 8 3 4 6 2 3 3" xfId="14956"/>
    <cellStyle name="Обычный 2 8 3 4 6 2 3 4" xfId="14957"/>
    <cellStyle name="Обычный 2 8 3 4 6 2 4" xfId="14958"/>
    <cellStyle name="Обычный 2 8 3 4 6 2 5" xfId="14959"/>
    <cellStyle name="Обычный 2 8 3 4 6 2 6" xfId="14960"/>
    <cellStyle name="Обычный 2 8 3 4 6 2 7" xfId="14961"/>
    <cellStyle name="Обычный 2 8 3 4 6 3" xfId="14962"/>
    <cellStyle name="Обычный 2 8 3 4 6 3 2" xfId="14963"/>
    <cellStyle name="Обычный 2 8 3 4 6 3 2 2" xfId="14964"/>
    <cellStyle name="Обычный 2 8 3 4 6 3 3" xfId="14965"/>
    <cellStyle name="Обычный 2 8 3 4 6 3 4" xfId="14966"/>
    <cellStyle name="Обычный 2 8 3 4 6 3 5" xfId="14967"/>
    <cellStyle name="Обычный 2 8 3 4 6 4" xfId="14968"/>
    <cellStyle name="Обычный 2 8 3 4 6 4 2" xfId="14969"/>
    <cellStyle name="Обычный 2 8 3 4 6 4 3" xfId="14970"/>
    <cellStyle name="Обычный 2 8 3 4 6 4 4" xfId="14971"/>
    <cellStyle name="Обычный 2 8 3 4 6 5" xfId="14972"/>
    <cellStyle name="Обычный 2 8 3 4 6 6" xfId="14973"/>
    <cellStyle name="Обычный 2 8 3 4 6 7" xfId="14974"/>
    <cellStyle name="Обычный 2 8 3 4 6 8" xfId="14975"/>
    <cellStyle name="Обычный 2 8 3 4 7" xfId="14976"/>
    <cellStyle name="Обычный 2 8 3 4 7 2" xfId="14977"/>
    <cellStyle name="Обычный 2 8 3 4 7 2 2" xfId="14978"/>
    <cellStyle name="Обычный 2 8 3 4 7 2 2 2" xfId="14979"/>
    <cellStyle name="Обычный 2 8 3 4 7 2 2 2 2" xfId="14980"/>
    <cellStyle name="Обычный 2 8 3 4 7 2 2 3" xfId="14981"/>
    <cellStyle name="Обычный 2 8 3 4 7 2 2 4" xfId="14982"/>
    <cellStyle name="Обычный 2 8 3 4 7 2 2 5" xfId="14983"/>
    <cellStyle name="Обычный 2 8 3 4 7 2 3" xfId="14984"/>
    <cellStyle name="Обычный 2 8 3 4 7 2 3 2" xfId="14985"/>
    <cellStyle name="Обычный 2 8 3 4 7 2 3 3" xfId="14986"/>
    <cellStyle name="Обычный 2 8 3 4 7 2 3 4" xfId="14987"/>
    <cellStyle name="Обычный 2 8 3 4 7 2 4" xfId="14988"/>
    <cellStyle name="Обычный 2 8 3 4 7 2 5" xfId="14989"/>
    <cellStyle name="Обычный 2 8 3 4 7 2 6" xfId="14990"/>
    <cellStyle name="Обычный 2 8 3 4 7 2 7" xfId="14991"/>
    <cellStyle name="Обычный 2 8 3 4 7 3" xfId="14992"/>
    <cellStyle name="Обычный 2 8 3 4 7 3 2" xfId="14993"/>
    <cellStyle name="Обычный 2 8 3 4 7 3 2 2" xfId="14994"/>
    <cellStyle name="Обычный 2 8 3 4 7 3 3" xfId="14995"/>
    <cellStyle name="Обычный 2 8 3 4 7 3 4" xfId="14996"/>
    <cellStyle name="Обычный 2 8 3 4 7 3 5" xfId="14997"/>
    <cellStyle name="Обычный 2 8 3 4 7 4" xfId="14998"/>
    <cellStyle name="Обычный 2 8 3 4 7 4 2" xfId="14999"/>
    <cellStyle name="Обычный 2 8 3 4 7 4 3" xfId="15000"/>
    <cellStyle name="Обычный 2 8 3 4 7 4 4" xfId="15001"/>
    <cellStyle name="Обычный 2 8 3 4 7 5" xfId="15002"/>
    <cellStyle name="Обычный 2 8 3 4 7 6" xfId="15003"/>
    <cellStyle name="Обычный 2 8 3 4 7 7" xfId="15004"/>
    <cellStyle name="Обычный 2 8 3 4 7 8" xfId="15005"/>
    <cellStyle name="Обычный 2 8 3 4 8" xfId="15006"/>
    <cellStyle name="Обычный 2 8 3 4 8 2" xfId="15007"/>
    <cellStyle name="Обычный 2 8 3 4 8 2 2" xfId="15008"/>
    <cellStyle name="Обычный 2 8 3 4 8 2 2 2" xfId="15009"/>
    <cellStyle name="Обычный 2 8 3 4 8 2 3" xfId="15010"/>
    <cellStyle name="Обычный 2 8 3 4 8 2 4" xfId="15011"/>
    <cellStyle name="Обычный 2 8 3 4 8 2 5" xfId="15012"/>
    <cellStyle name="Обычный 2 8 3 4 8 3" xfId="15013"/>
    <cellStyle name="Обычный 2 8 3 4 8 3 2" xfId="15014"/>
    <cellStyle name="Обычный 2 8 3 4 8 3 3" xfId="15015"/>
    <cellStyle name="Обычный 2 8 3 4 8 3 4" xfId="15016"/>
    <cellStyle name="Обычный 2 8 3 4 8 4" xfId="15017"/>
    <cellStyle name="Обычный 2 8 3 4 8 5" xfId="15018"/>
    <cellStyle name="Обычный 2 8 3 4 8 6" xfId="15019"/>
    <cellStyle name="Обычный 2 8 3 4 8 7" xfId="15020"/>
    <cellStyle name="Обычный 2 8 3 4 9" xfId="15021"/>
    <cellStyle name="Обычный 2 8 3 4 9 2" xfId="15022"/>
    <cellStyle name="Обычный 2 8 3 4 9 2 2" xfId="15023"/>
    <cellStyle name="Обычный 2 8 3 4 9 2 2 2" xfId="15024"/>
    <cellStyle name="Обычный 2 8 3 4 9 2 3" xfId="15025"/>
    <cellStyle name="Обычный 2 8 3 4 9 2 4" xfId="15026"/>
    <cellStyle name="Обычный 2 8 3 4 9 2 5" xfId="15027"/>
    <cellStyle name="Обычный 2 8 3 4 9 3" xfId="15028"/>
    <cellStyle name="Обычный 2 8 3 4 9 3 2" xfId="15029"/>
    <cellStyle name="Обычный 2 8 3 4 9 3 3" xfId="15030"/>
    <cellStyle name="Обычный 2 8 3 4 9 3 4" xfId="15031"/>
    <cellStyle name="Обычный 2 8 3 4 9 4" xfId="15032"/>
    <cellStyle name="Обычный 2 8 3 4 9 5" xfId="15033"/>
    <cellStyle name="Обычный 2 8 3 4 9 6" xfId="15034"/>
    <cellStyle name="Обычный 2 8 3 4 9 7" xfId="15035"/>
    <cellStyle name="Обычный 2 8 3 5" xfId="15036"/>
    <cellStyle name="Обычный 2 8 3 5 2" xfId="15037"/>
    <cellStyle name="Обычный 2 8 3 5 2 2" xfId="15038"/>
    <cellStyle name="Обычный 2 8 3 5 2 2 2" xfId="15039"/>
    <cellStyle name="Обычный 2 8 3 5 2 2 2 2" xfId="15040"/>
    <cellStyle name="Обычный 2 8 3 5 2 2 3" xfId="15041"/>
    <cellStyle name="Обычный 2 8 3 5 2 2 4" xfId="15042"/>
    <cellStyle name="Обычный 2 8 3 5 2 2 5" xfId="15043"/>
    <cellStyle name="Обычный 2 8 3 5 2 3" xfId="15044"/>
    <cellStyle name="Обычный 2 8 3 5 2 3 2" xfId="15045"/>
    <cellStyle name="Обычный 2 8 3 5 2 3 3" xfId="15046"/>
    <cellStyle name="Обычный 2 8 3 5 2 3 4" xfId="15047"/>
    <cellStyle name="Обычный 2 8 3 5 2 4" xfId="15048"/>
    <cellStyle name="Обычный 2 8 3 5 2 5" xfId="15049"/>
    <cellStyle name="Обычный 2 8 3 5 2 6" xfId="15050"/>
    <cellStyle name="Обычный 2 8 3 5 2 7" xfId="15051"/>
    <cellStyle name="Обычный 2 8 3 5 3" xfId="15052"/>
    <cellStyle name="Обычный 2 8 3 5 3 2" xfId="15053"/>
    <cellStyle name="Обычный 2 8 3 5 3 2 2" xfId="15054"/>
    <cellStyle name="Обычный 2 8 3 5 3 3" xfId="15055"/>
    <cellStyle name="Обычный 2 8 3 5 3 4" xfId="15056"/>
    <cellStyle name="Обычный 2 8 3 5 3 5" xfId="15057"/>
    <cellStyle name="Обычный 2 8 3 5 4" xfId="15058"/>
    <cellStyle name="Обычный 2 8 3 5 4 2" xfId="15059"/>
    <cellStyle name="Обычный 2 8 3 5 4 2 2" xfId="15060"/>
    <cellStyle name="Обычный 2 8 3 5 4 3" xfId="15061"/>
    <cellStyle name="Обычный 2 8 3 5 4 4" xfId="15062"/>
    <cellStyle name="Обычный 2 8 3 5 4 5" xfId="15063"/>
    <cellStyle name="Обычный 2 8 3 5 5" xfId="15064"/>
    <cellStyle name="Обычный 2 8 3 5 5 2" xfId="15065"/>
    <cellStyle name="Обычный 2 8 3 5 5 3" xfId="15066"/>
    <cellStyle name="Обычный 2 8 3 5 5 4" xfId="15067"/>
    <cellStyle name="Обычный 2 8 3 5 6" xfId="15068"/>
    <cellStyle name="Обычный 2 8 3 5 7" xfId="15069"/>
    <cellStyle name="Обычный 2 8 3 5 8" xfId="15070"/>
    <cellStyle name="Обычный 2 8 3 5 9" xfId="15071"/>
    <cellStyle name="Обычный 2 8 3 6" xfId="15072"/>
    <cellStyle name="Обычный 2 8 3 6 2" xfId="15073"/>
    <cellStyle name="Обычный 2 8 3 6 2 2" xfId="15074"/>
    <cellStyle name="Обычный 2 8 3 6 2 2 2" xfId="15075"/>
    <cellStyle name="Обычный 2 8 3 6 2 2 2 2" xfId="15076"/>
    <cellStyle name="Обычный 2 8 3 6 2 2 3" xfId="15077"/>
    <cellStyle name="Обычный 2 8 3 6 2 2 4" xfId="15078"/>
    <cellStyle name="Обычный 2 8 3 6 2 2 5" xfId="15079"/>
    <cellStyle name="Обычный 2 8 3 6 2 3" xfId="15080"/>
    <cellStyle name="Обычный 2 8 3 6 2 3 2" xfId="15081"/>
    <cellStyle name="Обычный 2 8 3 6 2 3 3" xfId="15082"/>
    <cellStyle name="Обычный 2 8 3 6 2 3 4" xfId="15083"/>
    <cellStyle name="Обычный 2 8 3 6 2 4" xfId="15084"/>
    <cellStyle name="Обычный 2 8 3 6 2 5" xfId="15085"/>
    <cellStyle name="Обычный 2 8 3 6 2 6" xfId="15086"/>
    <cellStyle name="Обычный 2 8 3 6 2 7" xfId="15087"/>
    <cellStyle name="Обычный 2 8 3 6 3" xfId="15088"/>
    <cellStyle name="Обычный 2 8 3 6 3 2" xfId="15089"/>
    <cellStyle name="Обычный 2 8 3 6 3 2 2" xfId="15090"/>
    <cellStyle name="Обычный 2 8 3 6 3 3" xfId="15091"/>
    <cellStyle name="Обычный 2 8 3 6 3 4" xfId="15092"/>
    <cellStyle name="Обычный 2 8 3 6 3 5" xfId="15093"/>
    <cellStyle name="Обычный 2 8 3 6 4" xfId="15094"/>
    <cellStyle name="Обычный 2 8 3 6 4 2" xfId="15095"/>
    <cellStyle name="Обычный 2 8 3 6 4 2 2" xfId="15096"/>
    <cellStyle name="Обычный 2 8 3 6 4 3" xfId="15097"/>
    <cellStyle name="Обычный 2 8 3 6 4 4" xfId="15098"/>
    <cellStyle name="Обычный 2 8 3 6 4 5" xfId="15099"/>
    <cellStyle name="Обычный 2 8 3 6 5" xfId="15100"/>
    <cellStyle name="Обычный 2 8 3 6 5 2" xfId="15101"/>
    <cellStyle name="Обычный 2 8 3 6 5 3" xfId="15102"/>
    <cellStyle name="Обычный 2 8 3 6 5 4" xfId="15103"/>
    <cellStyle name="Обычный 2 8 3 6 6" xfId="15104"/>
    <cellStyle name="Обычный 2 8 3 6 7" xfId="15105"/>
    <cellStyle name="Обычный 2 8 3 6 8" xfId="15106"/>
    <cellStyle name="Обычный 2 8 3 6 9" xfId="15107"/>
    <cellStyle name="Обычный 2 8 3 7" xfId="15108"/>
    <cellStyle name="Обычный 2 8 3 7 2" xfId="15109"/>
    <cellStyle name="Обычный 2 8 3 7 2 2" xfId="15110"/>
    <cellStyle name="Обычный 2 8 3 7 2 2 2" xfId="15111"/>
    <cellStyle name="Обычный 2 8 3 7 2 2 2 2" xfId="15112"/>
    <cellStyle name="Обычный 2 8 3 7 2 2 3" xfId="15113"/>
    <cellStyle name="Обычный 2 8 3 7 2 2 4" xfId="15114"/>
    <cellStyle name="Обычный 2 8 3 7 2 2 5" xfId="15115"/>
    <cellStyle name="Обычный 2 8 3 7 2 3" xfId="15116"/>
    <cellStyle name="Обычный 2 8 3 7 2 3 2" xfId="15117"/>
    <cellStyle name="Обычный 2 8 3 7 2 3 3" xfId="15118"/>
    <cellStyle name="Обычный 2 8 3 7 2 3 4" xfId="15119"/>
    <cellStyle name="Обычный 2 8 3 7 2 4" xfId="15120"/>
    <cellStyle name="Обычный 2 8 3 7 2 5" xfId="15121"/>
    <cellStyle name="Обычный 2 8 3 7 2 6" xfId="15122"/>
    <cellStyle name="Обычный 2 8 3 7 2 7" xfId="15123"/>
    <cellStyle name="Обычный 2 8 3 7 3" xfId="15124"/>
    <cellStyle name="Обычный 2 8 3 7 3 2" xfId="15125"/>
    <cellStyle name="Обычный 2 8 3 7 3 2 2" xfId="15126"/>
    <cellStyle name="Обычный 2 8 3 7 3 3" xfId="15127"/>
    <cellStyle name="Обычный 2 8 3 7 3 4" xfId="15128"/>
    <cellStyle name="Обычный 2 8 3 7 3 5" xfId="15129"/>
    <cellStyle name="Обычный 2 8 3 7 4" xfId="15130"/>
    <cellStyle name="Обычный 2 8 3 7 4 2" xfId="15131"/>
    <cellStyle name="Обычный 2 8 3 7 4 2 2" xfId="15132"/>
    <cellStyle name="Обычный 2 8 3 7 4 3" xfId="15133"/>
    <cellStyle name="Обычный 2 8 3 7 4 4" xfId="15134"/>
    <cellStyle name="Обычный 2 8 3 7 4 5" xfId="15135"/>
    <cellStyle name="Обычный 2 8 3 7 5" xfId="15136"/>
    <cellStyle name="Обычный 2 8 3 7 5 2" xfId="15137"/>
    <cellStyle name="Обычный 2 8 3 7 5 3" xfId="15138"/>
    <cellStyle name="Обычный 2 8 3 7 5 4" xfId="15139"/>
    <cellStyle name="Обычный 2 8 3 7 6" xfId="15140"/>
    <cellStyle name="Обычный 2 8 3 7 7" xfId="15141"/>
    <cellStyle name="Обычный 2 8 3 7 8" xfId="15142"/>
    <cellStyle name="Обычный 2 8 3 7 9" xfId="15143"/>
    <cellStyle name="Обычный 2 8 3 8" xfId="15144"/>
    <cellStyle name="Обычный 2 8 3 8 2" xfId="15145"/>
    <cellStyle name="Обычный 2 8 3 8 2 2" xfId="15146"/>
    <cellStyle name="Обычный 2 8 3 8 2 2 2" xfId="15147"/>
    <cellStyle name="Обычный 2 8 3 8 2 2 2 2" xfId="15148"/>
    <cellStyle name="Обычный 2 8 3 8 2 2 3" xfId="15149"/>
    <cellStyle name="Обычный 2 8 3 8 2 2 4" xfId="15150"/>
    <cellStyle name="Обычный 2 8 3 8 2 2 5" xfId="15151"/>
    <cellStyle name="Обычный 2 8 3 8 2 3" xfId="15152"/>
    <cellStyle name="Обычный 2 8 3 8 2 3 2" xfId="15153"/>
    <cellStyle name="Обычный 2 8 3 8 2 3 3" xfId="15154"/>
    <cellStyle name="Обычный 2 8 3 8 2 3 4" xfId="15155"/>
    <cellStyle name="Обычный 2 8 3 8 2 4" xfId="15156"/>
    <cellStyle name="Обычный 2 8 3 8 2 5" xfId="15157"/>
    <cellStyle name="Обычный 2 8 3 8 2 6" xfId="15158"/>
    <cellStyle name="Обычный 2 8 3 8 2 7" xfId="15159"/>
    <cellStyle name="Обычный 2 8 3 8 3" xfId="15160"/>
    <cellStyle name="Обычный 2 8 3 8 3 2" xfId="15161"/>
    <cellStyle name="Обычный 2 8 3 8 3 2 2" xfId="15162"/>
    <cellStyle name="Обычный 2 8 3 8 3 3" xfId="15163"/>
    <cellStyle name="Обычный 2 8 3 8 3 4" xfId="15164"/>
    <cellStyle name="Обычный 2 8 3 8 3 5" xfId="15165"/>
    <cellStyle name="Обычный 2 8 3 8 4" xfId="15166"/>
    <cellStyle name="Обычный 2 8 3 8 4 2" xfId="15167"/>
    <cellStyle name="Обычный 2 8 3 8 4 3" xfId="15168"/>
    <cellStyle name="Обычный 2 8 3 8 4 4" xfId="15169"/>
    <cellStyle name="Обычный 2 8 3 8 5" xfId="15170"/>
    <cellStyle name="Обычный 2 8 3 8 6" xfId="15171"/>
    <cellStyle name="Обычный 2 8 3 8 7" xfId="15172"/>
    <cellStyle name="Обычный 2 8 3 8 8" xfId="15173"/>
    <cellStyle name="Обычный 2 8 3 9" xfId="15174"/>
    <cellStyle name="Обычный 2 8 3 9 2" xfId="15175"/>
    <cellStyle name="Обычный 2 8 3 9 2 2" xfId="15176"/>
    <cellStyle name="Обычный 2 8 3 9 2 2 2" xfId="15177"/>
    <cellStyle name="Обычный 2 8 3 9 2 2 2 2" xfId="15178"/>
    <cellStyle name="Обычный 2 8 3 9 2 2 3" xfId="15179"/>
    <cellStyle name="Обычный 2 8 3 9 2 2 4" xfId="15180"/>
    <cellStyle name="Обычный 2 8 3 9 2 2 5" xfId="15181"/>
    <cellStyle name="Обычный 2 8 3 9 2 3" xfId="15182"/>
    <cellStyle name="Обычный 2 8 3 9 2 3 2" xfId="15183"/>
    <cellStyle name="Обычный 2 8 3 9 2 3 3" xfId="15184"/>
    <cellStyle name="Обычный 2 8 3 9 2 3 4" xfId="15185"/>
    <cellStyle name="Обычный 2 8 3 9 2 4" xfId="15186"/>
    <cellStyle name="Обычный 2 8 3 9 2 5" xfId="15187"/>
    <cellStyle name="Обычный 2 8 3 9 2 6" xfId="15188"/>
    <cellStyle name="Обычный 2 8 3 9 2 7" xfId="15189"/>
    <cellStyle name="Обычный 2 8 3 9 3" xfId="15190"/>
    <cellStyle name="Обычный 2 8 3 9 3 2" xfId="15191"/>
    <cellStyle name="Обычный 2 8 3 9 3 2 2" xfId="15192"/>
    <cellStyle name="Обычный 2 8 3 9 3 3" xfId="15193"/>
    <cellStyle name="Обычный 2 8 3 9 3 4" xfId="15194"/>
    <cellStyle name="Обычный 2 8 3 9 3 5" xfId="15195"/>
    <cellStyle name="Обычный 2 8 3 9 4" xfId="15196"/>
    <cellStyle name="Обычный 2 8 3 9 4 2" xfId="15197"/>
    <cellStyle name="Обычный 2 8 3 9 4 3" xfId="15198"/>
    <cellStyle name="Обычный 2 8 3 9 4 4" xfId="15199"/>
    <cellStyle name="Обычный 2 8 3 9 5" xfId="15200"/>
    <cellStyle name="Обычный 2 8 3 9 6" xfId="15201"/>
    <cellStyle name="Обычный 2 8 3 9 7" xfId="15202"/>
    <cellStyle name="Обычный 2 8 3 9 8" xfId="15203"/>
    <cellStyle name="Обычный 2 8 4" xfId="15204"/>
    <cellStyle name="Обычный 2 8 4 2" xfId="15205"/>
    <cellStyle name="Обычный 2 8 4 2 2" xfId="15206"/>
    <cellStyle name="Обычный 2 8 4 2 2 2" xfId="15207"/>
    <cellStyle name="Обычный 2 8 4 2 2 2 2" xfId="15208"/>
    <cellStyle name="Обычный 2 8 4 2 2 3" xfId="15209"/>
    <cellStyle name="Обычный 2 8 4 2 2 4" xfId="15210"/>
    <cellStyle name="Обычный 2 8 4 2 2 5" xfId="15211"/>
    <cellStyle name="Обычный 2 8 4 2 3" xfId="15212"/>
    <cellStyle name="Обычный 2 8 4 2 3 2" xfId="15213"/>
    <cellStyle name="Обычный 2 8 4 2 3 2 2" xfId="15214"/>
    <cellStyle name="Обычный 2 8 4 2 3 3" xfId="15215"/>
    <cellStyle name="Обычный 2 8 4 2 3 4" xfId="15216"/>
    <cellStyle name="Обычный 2 8 4 2 3 5" xfId="15217"/>
    <cellStyle name="Обычный 2 8 4 2 4" xfId="15218"/>
    <cellStyle name="Обычный 2 8 4 2 4 2" xfId="15219"/>
    <cellStyle name="Обычный 2 8 4 2 4 3" xfId="15220"/>
    <cellStyle name="Обычный 2 8 4 2 4 4" xfId="15221"/>
    <cellStyle name="Обычный 2 8 4 2 5" xfId="15222"/>
    <cellStyle name="Обычный 2 8 4 2 6" xfId="15223"/>
    <cellStyle name="Обычный 2 8 4 2 7" xfId="15224"/>
    <cellStyle name="Обычный 2 8 4 2 8" xfId="15225"/>
    <cellStyle name="Обычный 2 8 4 3" xfId="15226"/>
    <cellStyle name="Обычный 2 8 4 3 2" xfId="15227"/>
    <cellStyle name="Обычный 2 8 4 3 2 2" xfId="15228"/>
    <cellStyle name="Обычный 2 8 4 3 3" xfId="15229"/>
    <cellStyle name="Обычный 2 8 4 3 4" xfId="15230"/>
    <cellStyle name="Обычный 2 8 4 3 5" xfId="15231"/>
    <cellStyle name="Обычный 2 8 4 4" xfId="15232"/>
    <cellStyle name="Обычный 2 8 4 4 2" xfId="15233"/>
    <cellStyle name="Обычный 2 8 4 4 2 2" xfId="15234"/>
    <cellStyle name="Обычный 2 8 4 4 3" xfId="15235"/>
    <cellStyle name="Обычный 2 8 4 4 4" xfId="15236"/>
    <cellStyle name="Обычный 2 8 4 4 5" xfId="15237"/>
    <cellStyle name="Обычный 2 8 4 5" xfId="15238"/>
    <cellStyle name="Обычный 2 8 4 5 2" xfId="15239"/>
    <cellStyle name="Обычный 2 8 4 5 2 2" xfId="15240"/>
    <cellStyle name="Обычный 2 8 4 5 3" xfId="15241"/>
    <cellStyle name="Обычный 2 8 4 5 4" xfId="15242"/>
    <cellStyle name="Обычный 2 8 4 5 5" xfId="15243"/>
    <cellStyle name="Обычный 2 8 4 6" xfId="15244"/>
    <cellStyle name="Обычный 2 8 4 6 2" xfId="15245"/>
    <cellStyle name="Обычный 2 8 4 6 2 2" xfId="15246"/>
    <cellStyle name="Обычный 2 8 4 6 3" xfId="15247"/>
    <cellStyle name="Обычный 2 8 4 7" xfId="15248"/>
    <cellStyle name="Обычный 2 8 4 7 2" xfId="15249"/>
    <cellStyle name="Обычный 2 8 4 8" xfId="15250"/>
    <cellStyle name="Обычный 2 8 4 9" xfId="15251"/>
    <cellStyle name="Обычный 2 8 5" xfId="15252"/>
    <cellStyle name="Обычный 2 8 5 2" xfId="15253"/>
    <cellStyle name="Обычный 2 8 5 2 2" xfId="15254"/>
    <cellStyle name="Обычный 2 8 5 2 2 2" xfId="15255"/>
    <cellStyle name="Обычный 2 8 5 2 2 2 2" xfId="15256"/>
    <cellStyle name="Обычный 2 8 5 2 2 3" xfId="15257"/>
    <cellStyle name="Обычный 2 8 5 2 2 4" xfId="15258"/>
    <cellStyle name="Обычный 2 8 5 2 2 5" xfId="15259"/>
    <cellStyle name="Обычный 2 8 5 2 3" xfId="15260"/>
    <cellStyle name="Обычный 2 8 5 2 3 2" xfId="15261"/>
    <cellStyle name="Обычный 2 8 5 2 3 3" xfId="15262"/>
    <cellStyle name="Обычный 2 8 5 2 3 4" xfId="15263"/>
    <cellStyle name="Обычный 2 8 5 2 4" xfId="15264"/>
    <cellStyle name="Обычный 2 8 5 2 5" xfId="15265"/>
    <cellStyle name="Обычный 2 8 5 2 6" xfId="15266"/>
    <cellStyle name="Обычный 2 8 5 2 7" xfId="15267"/>
    <cellStyle name="Обычный 2 8 5 3" xfId="15268"/>
    <cellStyle name="Обычный 2 8 5 3 2" xfId="15269"/>
    <cellStyle name="Обычный 2 8 5 3 2 2" xfId="15270"/>
    <cellStyle name="Обычный 2 8 5 3 3" xfId="15271"/>
    <cellStyle name="Обычный 2 8 5 3 4" xfId="15272"/>
    <cellStyle name="Обычный 2 8 5 3 5" xfId="15273"/>
    <cellStyle name="Обычный 2 8 5 4" xfId="15274"/>
    <cellStyle name="Обычный 2 8 5 4 2" xfId="15275"/>
    <cellStyle name="Обычный 2 8 5 4 2 2" xfId="15276"/>
    <cellStyle name="Обычный 2 8 5 4 3" xfId="15277"/>
    <cellStyle name="Обычный 2 8 5 4 4" xfId="15278"/>
    <cellStyle name="Обычный 2 8 5 4 5" xfId="15279"/>
    <cellStyle name="Обычный 2 8 5 5" xfId="15280"/>
    <cellStyle name="Обычный 2 8 5 5 2" xfId="15281"/>
    <cellStyle name="Обычный 2 8 5 5 3" xfId="15282"/>
    <cellStyle name="Обычный 2 8 5 5 4" xfId="15283"/>
    <cellStyle name="Обычный 2 8 5 6" xfId="15284"/>
    <cellStyle name="Обычный 2 8 5 7" xfId="15285"/>
    <cellStyle name="Обычный 2 8 5 8" xfId="15286"/>
    <cellStyle name="Обычный 2 8 5 9" xfId="15287"/>
    <cellStyle name="Обычный 2 8 6" xfId="15288"/>
    <cellStyle name="Обычный 2 8 7" xfId="15289"/>
    <cellStyle name="Обычный 2 8 7 2" xfId="15290"/>
    <cellStyle name="Обычный 2 8 7 2 2" xfId="15291"/>
    <cellStyle name="Обычный 2 8 7 3" xfId="15292"/>
    <cellStyle name="Обычный 2 8 8" xfId="15293"/>
    <cellStyle name="Обычный 2 8 8 2" xfId="15294"/>
    <cellStyle name="Обычный 2 8 9" xfId="15295"/>
    <cellStyle name="Обычный 2 9" xfId="15296"/>
    <cellStyle name="Обычный 2 9 2" xfId="15297"/>
    <cellStyle name="Обычный 2 9 2 10" xfId="15298"/>
    <cellStyle name="Обычный 2 9 2 10 2" xfId="15299"/>
    <cellStyle name="Обычный 2 9 2 10 2 2" xfId="15300"/>
    <cellStyle name="Обычный 2 9 2 10 2 2 2" xfId="15301"/>
    <cellStyle name="Обычный 2 9 2 10 2 2 2 2" xfId="15302"/>
    <cellStyle name="Обычный 2 9 2 10 2 2 3" xfId="15303"/>
    <cellStyle name="Обычный 2 9 2 10 2 2 4" xfId="15304"/>
    <cellStyle name="Обычный 2 9 2 10 2 2 5" xfId="15305"/>
    <cellStyle name="Обычный 2 9 2 10 2 3" xfId="15306"/>
    <cellStyle name="Обычный 2 9 2 10 2 3 2" xfId="15307"/>
    <cellStyle name="Обычный 2 9 2 10 2 3 3" xfId="15308"/>
    <cellStyle name="Обычный 2 9 2 10 2 3 4" xfId="15309"/>
    <cellStyle name="Обычный 2 9 2 10 2 4" xfId="15310"/>
    <cellStyle name="Обычный 2 9 2 10 2 5" xfId="15311"/>
    <cellStyle name="Обычный 2 9 2 10 2 6" xfId="15312"/>
    <cellStyle name="Обычный 2 9 2 10 2 7" xfId="15313"/>
    <cellStyle name="Обычный 2 9 2 10 3" xfId="15314"/>
    <cellStyle name="Обычный 2 9 2 10 3 2" xfId="15315"/>
    <cellStyle name="Обычный 2 9 2 10 3 2 2" xfId="15316"/>
    <cellStyle name="Обычный 2 9 2 10 3 3" xfId="15317"/>
    <cellStyle name="Обычный 2 9 2 10 3 4" xfId="15318"/>
    <cellStyle name="Обычный 2 9 2 10 3 5" xfId="15319"/>
    <cellStyle name="Обычный 2 9 2 10 4" xfId="15320"/>
    <cellStyle name="Обычный 2 9 2 10 4 2" xfId="15321"/>
    <cellStyle name="Обычный 2 9 2 10 4 3" xfId="15322"/>
    <cellStyle name="Обычный 2 9 2 10 4 4" xfId="15323"/>
    <cellStyle name="Обычный 2 9 2 10 5" xfId="15324"/>
    <cellStyle name="Обычный 2 9 2 10 6" xfId="15325"/>
    <cellStyle name="Обычный 2 9 2 10 7" xfId="15326"/>
    <cellStyle name="Обычный 2 9 2 10 8" xfId="15327"/>
    <cellStyle name="Обычный 2 9 2 11" xfId="15328"/>
    <cellStyle name="Обычный 2 9 2 11 2" xfId="15329"/>
    <cellStyle name="Обычный 2 9 2 11 2 2" xfId="15330"/>
    <cellStyle name="Обычный 2 9 2 11 2 2 2" xfId="15331"/>
    <cellStyle name="Обычный 2 9 2 11 2 3" xfId="15332"/>
    <cellStyle name="Обычный 2 9 2 11 2 4" xfId="15333"/>
    <cellStyle name="Обычный 2 9 2 11 2 5" xfId="15334"/>
    <cellStyle name="Обычный 2 9 2 11 3" xfId="15335"/>
    <cellStyle name="Обычный 2 9 2 11 3 2" xfId="15336"/>
    <cellStyle name="Обычный 2 9 2 11 3 3" xfId="15337"/>
    <cellStyle name="Обычный 2 9 2 11 3 4" xfId="15338"/>
    <cellStyle name="Обычный 2 9 2 11 4" xfId="15339"/>
    <cellStyle name="Обычный 2 9 2 11 5" xfId="15340"/>
    <cellStyle name="Обычный 2 9 2 11 6" xfId="15341"/>
    <cellStyle name="Обычный 2 9 2 11 7" xfId="15342"/>
    <cellStyle name="Обычный 2 9 2 12" xfId="15343"/>
    <cellStyle name="Обычный 2 9 2 12 2" xfId="15344"/>
    <cellStyle name="Обычный 2 9 2 12 2 2" xfId="15345"/>
    <cellStyle name="Обычный 2 9 2 12 2 2 2" xfId="15346"/>
    <cellStyle name="Обычный 2 9 2 12 2 3" xfId="15347"/>
    <cellStyle name="Обычный 2 9 2 12 2 4" xfId="15348"/>
    <cellStyle name="Обычный 2 9 2 12 2 5" xfId="15349"/>
    <cellStyle name="Обычный 2 9 2 12 3" xfId="15350"/>
    <cellStyle name="Обычный 2 9 2 12 3 2" xfId="15351"/>
    <cellStyle name="Обычный 2 9 2 12 3 3" xfId="15352"/>
    <cellStyle name="Обычный 2 9 2 12 3 4" xfId="15353"/>
    <cellStyle name="Обычный 2 9 2 12 4" xfId="15354"/>
    <cellStyle name="Обычный 2 9 2 12 5" xfId="15355"/>
    <cellStyle name="Обычный 2 9 2 12 6" xfId="15356"/>
    <cellStyle name="Обычный 2 9 2 12 7" xfId="15357"/>
    <cellStyle name="Обычный 2 9 2 13" xfId="15358"/>
    <cellStyle name="Обычный 2 9 2 13 2" xfId="15359"/>
    <cellStyle name="Обычный 2 9 2 13 2 2" xfId="15360"/>
    <cellStyle name="Обычный 2 9 2 13 3" xfId="15361"/>
    <cellStyle name="Обычный 2 9 2 13 4" xfId="15362"/>
    <cellStyle name="Обычный 2 9 2 13 5" xfId="15363"/>
    <cellStyle name="Обычный 2 9 2 14" xfId="15364"/>
    <cellStyle name="Обычный 2 9 2 14 2" xfId="15365"/>
    <cellStyle name="Обычный 2 9 2 14 2 2" xfId="15366"/>
    <cellStyle name="Обычный 2 9 2 14 3" xfId="15367"/>
    <cellStyle name="Обычный 2 9 2 14 4" xfId="15368"/>
    <cellStyle name="Обычный 2 9 2 14 5" xfId="15369"/>
    <cellStyle name="Обычный 2 9 2 15" xfId="15370"/>
    <cellStyle name="Обычный 2 9 2 15 2" xfId="15371"/>
    <cellStyle name="Обычный 2 9 2 15 2 2" xfId="15372"/>
    <cellStyle name="Обычный 2 9 2 15 3" xfId="15373"/>
    <cellStyle name="Обычный 2 9 2 16" xfId="15374"/>
    <cellStyle name="Обычный 2 9 2 16 2" xfId="15375"/>
    <cellStyle name="Обычный 2 9 2 17" xfId="15376"/>
    <cellStyle name="Обычный 2 9 2 18" xfId="15377"/>
    <cellStyle name="Обычный 2 9 2 2" xfId="15378"/>
    <cellStyle name="Обычный 2 9 2 2 10" xfId="15379"/>
    <cellStyle name="Обычный 2 9 2 2 10 2" xfId="15380"/>
    <cellStyle name="Обычный 2 9 2 2 10 2 2" xfId="15381"/>
    <cellStyle name="Обычный 2 9 2 2 10 2 2 2" xfId="15382"/>
    <cellStyle name="Обычный 2 9 2 2 10 2 3" xfId="15383"/>
    <cellStyle name="Обычный 2 9 2 2 10 2 4" xfId="15384"/>
    <cellStyle name="Обычный 2 9 2 2 10 2 5" xfId="15385"/>
    <cellStyle name="Обычный 2 9 2 2 10 3" xfId="15386"/>
    <cellStyle name="Обычный 2 9 2 2 10 3 2" xfId="15387"/>
    <cellStyle name="Обычный 2 9 2 2 10 3 3" xfId="15388"/>
    <cellStyle name="Обычный 2 9 2 2 10 3 4" xfId="15389"/>
    <cellStyle name="Обычный 2 9 2 2 10 4" xfId="15390"/>
    <cellStyle name="Обычный 2 9 2 2 10 5" xfId="15391"/>
    <cellStyle name="Обычный 2 9 2 2 10 6" xfId="15392"/>
    <cellStyle name="Обычный 2 9 2 2 10 7" xfId="15393"/>
    <cellStyle name="Обычный 2 9 2 2 11" xfId="15394"/>
    <cellStyle name="Обычный 2 9 2 2 11 2" xfId="15395"/>
    <cellStyle name="Обычный 2 9 2 2 11 2 2" xfId="15396"/>
    <cellStyle name="Обычный 2 9 2 2 11 3" xfId="15397"/>
    <cellStyle name="Обычный 2 9 2 2 11 4" xfId="15398"/>
    <cellStyle name="Обычный 2 9 2 2 11 5" xfId="15399"/>
    <cellStyle name="Обычный 2 9 2 2 12" xfId="15400"/>
    <cellStyle name="Обычный 2 9 2 2 12 2" xfId="15401"/>
    <cellStyle name="Обычный 2 9 2 2 12 2 2" xfId="15402"/>
    <cellStyle name="Обычный 2 9 2 2 12 3" xfId="15403"/>
    <cellStyle name="Обычный 2 9 2 2 12 4" xfId="15404"/>
    <cellStyle name="Обычный 2 9 2 2 12 5" xfId="15405"/>
    <cellStyle name="Обычный 2 9 2 2 13" xfId="15406"/>
    <cellStyle name="Обычный 2 9 2 2 13 2" xfId="15407"/>
    <cellStyle name="Обычный 2 9 2 2 13 2 2" xfId="15408"/>
    <cellStyle name="Обычный 2 9 2 2 13 3" xfId="15409"/>
    <cellStyle name="Обычный 2 9 2 2 14" xfId="15410"/>
    <cellStyle name="Обычный 2 9 2 2 14 2" xfId="15411"/>
    <cellStyle name="Обычный 2 9 2 2 15" xfId="15412"/>
    <cellStyle name="Обычный 2 9 2 2 16" xfId="15413"/>
    <cellStyle name="Обычный 2 9 2 2 2" xfId="15414"/>
    <cellStyle name="Обычный 2 9 2 2 2 10" xfId="15415"/>
    <cellStyle name="Обычный 2 9 2 2 2 10 2" xfId="15416"/>
    <cellStyle name="Обычный 2 9 2 2 2 10 2 2" xfId="15417"/>
    <cellStyle name="Обычный 2 9 2 2 2 10 3" xfId="15418"/>
    <cellStyle name="Обычный 2 9 2 2 2 10 4" xfId="15419"/>
    <cellStyle name="Обычный 2 9 2 2 2 10 5" xfId="15420"/>
    <cellStyle name="Обычный 2 9 2 2 2 11" xfId="15421"/>
    <cellStyle name="Обычный 2 9 2 2 2 11 2" xfId="15422"/>
    <cellStyle name="Обычный 2 9 2 2 2 11 3" xfId="15423"/>
    <cellStyle name="Обычный 2 9 2 2 2 11 4" xfId="15424"/>
    <cellStyle name="Обычный 2 9 2 2 2 12" xfId="15425"/>
    <cellStyle name="Обычный 2 9 2 2 2 13" xfId="15426"/>
    <cellStyle name="Обычный 2 9 2 2 2 14" xfId="15427"/>
    <cellStyle name="Обычный 2 9 2 2 2 15" xfId="15428"/>
    <cellStyle name="Обычный 2 9 2 2 2 2" xfId="15429"/>
    <cellStyle name="Обычный 2 9 2 2 2 2 2" xfId="15430"/>
    <cellStyle name="Обычный 2 9 2 2 2 2 2 2" xfId="15431"/>
    <cellStyle name="Обычный 2 9 2 2 2 2 2 2 2" xfId="15432"/>
    <cellStyle name="Обычный 2 9 2 2 2 2 2 2 2 2" xfId="15433"/>
    <cellStyle name="Обычный 2 9 2 2 2 2 2 2 3" xfId="15434"/>
    <cellStyle name="Обычный 2 9 2 2 2 2 2 2 4" xfId="15435"/>
    <cellStyle name="Обычный 2 9 2 2 2 2 2 2 5" xfId="15436"/>
    <cellStyle name="Обычный 2 9 2 2 2 2 2 3" xfId="15437"/>
    <cellStyle name="Обычный 2 9 2 2 2 2 2 3 2" xfId="15438"/>
    <cellStyle name="Обычный 2 9 2 2 2 2 2 3 3" xfId="15439"/>
    <cellStyle name="Обычный 2 9 2 2 2 2 2 3 4" xfId="15440"/>
    <cellStyle name="Обычный 2 9 2 2 2 2 2 4" xfId="15441"/>
    <cellStyle name="Обычный 2 9 2 2 2 2 2 5" xfId="15442"/>
    <cellStyle name="Обычный 2 9 2 2 2 2 2 6" xfId="15443"/>
    <cellStyle name="Обычный 2 9 2 2 2 2 2 7" xfId="15444"/>
    <cellStyle name="Обычный 2 9 2 2 2 2 3" xfId="15445"/>
    <cellStyle name="Обычный 2 9 2 2 2 2 3 2" xfId="15446"/>
    <cellStyle name="Обычный 2 9 2 2 2 2 3 2 2" xfId="15447"/>
    <cellStyle name="Обычный 2 9 2 2 2 2 3 3" xfId="15448"/>
    <cellStyle name="Обычный 2 9 2 2 2 2 3 4" xfId="15449"/>
    <cellStyle name="Обычный 2 9 2 2 2 2 3 5" xfId="15450"/>
    <cellStyle name="Обычный 2 9 2 2 2 2 4" xfId="15451"/>
    <cellStyle name="Обычный 2 9 2 2 2 2 4 2" xfId="15452"/>
    <cellStyle name="Обычный 2 9 2 2 2 2 4 2 2" xfId="15453"/>
    <cellStyle name="Обычный 2 9 2 2 2 2 4 3" xfId="15454"/>
    <cellStyle name="Обычный 2 9 2 2 2 2 4 4" xfId="15455"/>
    <cellStyle name="Обычный 2 9 2 2 2 2 4 5" xfId="15456"/>
    <cellStyle name="Обычный 2 9 2 2 2 2 5" xfId="15457"/>
    <cellStyle name="Обычный 2 9 2 2 2 2 5 2" xfId="15458"/>
    <cellStyle name="Обычный 2 9 2 2 2 2 5 3" xfId="15459"/>
    <cellStyle name="Обычный 2 9 2 2 2 2 5 4" xfId="15460"/>
    <cellStyle name="Обычный 2 9 2 2 2 2 6" xfId="15461"/>
    <cellStyle name="Обычный 2 9 2 2 2 2 7" xfId="15462"/>
    <cellStyle name="Обычный 2 9 2 2 2 2 8" xfId="15463"/>
    <cellStyle name="Обычный 2 9 2 2 2 2 9" xfId="15464"/>
    <cellStyle name="Обычный 2 9 2 2 2 3" xfId="15465"/>
    <cellStyle name="Обычный 2 9 2 2 2 3 2" xfId="15466"/>
    <cellStyle name="Обычный 2 9 2 2 2 3 2 2" xfId="15467"/>
    <cellStyle name="Обычный 2 9 2 2 2 3 2 2 2" xfId="15468"/>
    <cellStyle name="Обычный 2 9 2 2 2 3 2 2 2 2" xfId="15469"/>
    <cellStyle name="Обычный 2 9 2 2 2 3 2 2 3" xfId="15470"/>
    <cellStyle name="Обычный 2 9 2 2 2 3 2 2 4" xfId="15471"/>
    <cellStyle name="Обычный 2 9 2 2 2 3 2 2 5" xfId="15472"/>
    <cellStyle name="Обычный 2 9 2 2 2 3 2 3" xfId="15473"/>
    <cellStyle name="Обычный 2 9 2 2 2 3 2 3 2" xfId="15474"/>
    <cellStyle name="Обычный 2 9 2 2 2 3 2 3 3" xfId="15475"/>
    <cellStyle name="Обычный 2 9 2 2 2 3 2 3 4" xfId="15476"/>
    <cellStyle name="Обычный 2 9 2 2 2 3 2 4" xfId="15477"/>
    <cellStyle name="Обычный 2 9 2 2 2 3 2 5" xfId="15478"/>
    <cellStyle name="Обычный 2 9 2 2 2 3 2 6" xfId="15479"/>
    <cellStyle name="Обычный 2 9 2 2 2 3 2 7" xfId="15480"/>
    <cellStyle name="Обычный 2 9 2 2 2 3 3" xfId="15481"/>
    <cellStyle name="Обычный 2 9 2 2 2 3 3 2" xfId="15482"/>
    <cellStyle name="Обычный 2 9 2 2 2 3 3 2 2" xfId="15483"/>
    <cellStyle name="Обычный 2 9 2 2 2 3 3 3" xfId="15484"/>
    <cellStyle name="Обычный 2 9 2 2 2 3 3 4" xfId="15485"/>
    <cellStyle name="Обычный 2 9 2 2 2 3 3 5" xfId="15486"/>
    <cellStyle name="Обычный 2 9 2 2 2 3 4" xfId="15487"/>
    <cellStyle name="Обычный 2 9 2 2 2 3 4 2" xfId="15488"/>
    <cellStyle name="Обычный 2 9 2 2 2 3 4 2 2" xfId="15489"/>
    <cellStyle name="Обычный 2 9 2 2 2 3 4 3" xfId="15490"/>
    <cellStyle name="Обычный 2 9 2 2 2 3 4 4" xfId="15491"/>
    <cellStyle name="Обычный 2 9 2 2 2 3 4 5" xfId="15492"/>
    <cellStyle name="Обычный 2 9 2 2 2 3 5" xfId="15493"/>
    <cellStyle name="Обычный 2 9 2 2 2 3 5 2" xfId="15494"/>
    <cellStyle name="Обычный 2 9 2 2 2 3 5 3" xfId="15495"/>
    <cellStyle name="Обычный 2 9 2 2 2 3 5 4" xfId="15496"/>
    <cellStyle name="Обычный 2 9 2 2 2 3 6" xfId="15497"/>
    <cellStyle name="Обычный 2 9 2 2 2 3 7" xfId="15498"/>
    <cellStyle name="Обычный 2 9 2 2 2 3 8" xfId="15499"/>
    <cellStyle name="Обычный 2 9 2 2 2 3 9" xfId="15500"/>
    <cellStyle name="Обычный 2 9 2 2 2 4" xfId="15501"/>
    <cellStyle name="Обычный 2 9 2 2 2 4 2" xfId="15502"/>
    <cellStyle name="Обычный 2 9 2 2 2 4 2 2" xfId="15503"/>
    <cellStyle name="Обычный 2 9 2 2 2 4 2 2 2" xfId="15504"/>
    <cellStyle name="Обычный 2 9 2 2 2 4 2 2 2 2" xfId="15505"/>
    <cellStyle name="Обычный 2 9 2 2 2 4 2 2 3" xfId="15506"/>
    <cellStyle name="Обычный 2 9 2 2 2 4 2 2 4" xfId="15507"/>
    <cellStyle name="Обычный 2 9 2 2 2 4 2 2 5" xfId="15508"/>
    <cellStyle name="Обычный 2 9 2 2 2 4 2 3" xfId="15509"/>
    <cellStyle name="Обычный 2 9 2 2 2 4 2 3 2" xfId="15510"/>
    <cellStyle name="Обычный 2 9 2 2 2 4 2 3 3" xfId="15511"/>
    <cellStyle name="Обычный 2 9 2 2 2 4 2 3 4" xfId="15512"/>
    <cellStyle name="Обычный 2 9 2 2 2 4 2 4" xfId="15513"/>
    <cellStyle name="Обычный 2 9 2 2 2 4 2 5" xfId="15514"/>
    <cellStyle name="Обычный 2 9 2 2 2 4 2 6" xfId="15515"/>
    <cellStyle name="Обычный 2 9 2 2 2 4 2 7" xfId="15516"/>
    <cellStyle name="Обычный 2 9 2 2 2 4 3" xfId="15517"/>
    <cellStyle name="Обычный 2 9 2 2 2 4 3 2" xfId="15518"/>
    <cellStyle name="Обычный 2 9 2 2 2 4 3 2 2" xfId="15519"/>
    <cellStyle name="Обычный 2 9 2 2 2 4 3 3" xfId="15520"/>
    <cellStyle name="Обычный 2 9 2 2 2 4 3 4" xfId="15521"/>
    <cellStyle name="Обычный 2 9 2 2 2 4 3 5" xfId="15522"/>
    <cellStyle name="Обычный 2 9 2 2 2 4 4" xfId="15523"/>
    <cellStyle name="Обычный 2 9 2 2 2 4 4 2" xfId="15524"/>
    <cellStyle name="Обычный 2 9 2 2 2 4 4 3" xfId="15525"/>
    <cellStyle name="Обычный 2 9 2 2 2 4 4 4" xfId="15526"/>
    <cellStyle name="Обычный 2 9 2 2 2 4 5" xfId="15527"/>
    <cellStyle name="Обычный 2 9 2 2 2 4 6" xfId="15528"/>
    <cellStyle name="Обычный 2 9 2 2 2 4 7" xfId="15529"/>
    <cellStyle name="Обычный 2 9 2 2 2 4 8" xfId="15530"/>
    <cellStyle name="Обычный 2 9 2 2 2 5" xfId="15531"/>
    <cellStyle name="Обычный 2 9 2 2 2 5 2" xfId="15532"/>
    <cellStyle name="Обычный 2 9 2 2 2 5 2 2" xfId="15533"/>
    <cellStyle name="Обычный 2 9 2 2 2 5 2 2 2" xfId="15534"/>
    <cellStyle name="Обычный 2 9 2 2 2 5 2 2 2 2" xfId="15535"/>
    <cellStyle name="Обычный 2 9 2 2 2 5 2 2 3" xfId="15536"/>
    <cellStyle name="Обычный 2 9 2 2 2 5 2 2 4" xfId="15537"/>
    <cellStyle name="Обычный 2 9 2 2 2 5 2 2 5" xfId="15538"/>
    <cellStyle name="Обычный 2 9 2 2 2 5 2 3" xfId="15539"/>
    <cellStyle name="Обычный 2 9 2 2 2 5 2 3 2" xfId="15540"/>
    <cellStyle name="Обычный 2 9 2 2 2 5 2 3 3" xfId="15541"/>
    <cellStyle name="Обычный 2 9 2 2 2 5 2 3 4" xfId="15542"/>
    <cellStyle name="Обычный 2 9 2 2 2 5 2 4" xfId="15543"/>
    <cellStyle name="Обычный 2 9 2 2 2 5 2 5" xfId="15544"/>
    <cellStyle name="Обычный 2 9 2 2 2 5 2 6" xfId="15545"/>
    <cellStyle name="Обычный 2 9 2 2 2 5 2 7" xfId="15546"/>
    <cellStyle name="Обычный 2 9 2 2 2 5 3" xfId="15547"/>
    <cellStyle name="Обычный 2 9 2 2 2 5 3 2" xfId="15548"/>
    <cellStyle name="Обычный 2 9 2 2 2 5 3 2 2" xfId="15549"/>
    <cellStyle name="Обычный 2 9 2 2 2 5 3 3" xfId="15550"/>
    <cellStyle name="Обычный 2 9 2 2 2 5 3 4" xfId="15551"/>
    <cellStyle name="Обычный 2 9 2 2 2 5 3 5" xfId="15552"/>
    <cellStyle name="Обычный 2 9 2 2 2 5 4" xfId="15553"/>
    <cellStyle name="Обычный 2 9 2 2 2 5 4 2" xfId="15554"/>
    <cellStyle name="Обычный 2 9 2 2 2 5 4 3" xfId="15555"/>
    <cellStyle name="Обычный 2 9 2 2 2 5 4 4" xfId="15556"/>
    <cellStyle name="Обычный 2 9 2 2 2 5 5" xfId="15557"/>
    <cellStyle name="Обычный 2 9 2 2 2 5 6" xfId="15558"/>
    <cellStyle name="Обычный 2 9 2 2 2 5 7" xfId="15559"/>
    <cellStyle name="Обычный 2 9 2 2 2 5 8" xfId="15560"/>
    <cellStyle name="Обычный 2 9 2 2 2 6" xfId="15561"/>
    <cellStyle name="Обычный 2 9 2 2 2 6 2" xfId="15562"/>
    <cellStyle name="Обычный 2 9 2 2 2 6 2 2" xfId="15563"/>
    <cellStyle name="Обычный 2 9 2 2 2 6 2 2 2" xfId="15564"/>
    <cellStyle name="Обычный 2 9 2 2 2 6 2 2 2 2" xfId="15565"/>
    <cellStyle name="Обычный 2 9 2 2 2 6 2 2 3" xfId="15566"/>
    <cellStyle name="Обычный 2 9 2 2 2 6 2 2 4" xfId="15567"/>
    <cellStyle name="Обычный 2 9 2 2 2 6 2 2 5" xfId="15568"/>
    <cellStyle name="Обычный 2 9 2 2 2 6 2 3" xfId="15569"/>
    <cellStyle name="Обычный 2 9 2 2 2 6 2 3 2" xfId="15570"/>
    <cellStyle name="Обычный 2 9 2 2 2 6 2 3 3" xfId="15571"/>
    <cellStyle name="Обычный 2 9 2 2 2 6 2 3 4" xfId="15572"/>
    <cellStyle name="Обычный 2 9 2 2 2 6 2 4" xfId="15573"/>
    <cellStyle name="Обычный 2 9 2 2 2 6 2 5" xfId="15574"/>
    <cellStyle name="Обычный 2 9 2 2 2 6 2 6" xfId="15575"/>
    <cellStyle name="Обычный 2 9 2 2 2 6 2 7" xfId="15576"/>
    <cellStyle name="Обычный 2 9 2 2 2 6 3" xfId="15577"/>
    <cellStyle name="Обычный 2 9 2 2 2 6 3 2" xfId="15578"/>
    <cellStyle name="Обычный 2 9 2 2 2 6 3 2 2" xfId="15579"/>
    <cellStyle name="Обычный 2 9 2 2 2 6 3 3" xfId="15580"/>
    <cellStyle name="Обычный 2 9 2 2 2 6 3 4" xfId="15581"/>
    <cellStyle name="Обычный 2 9 2 2 2 6 3 5" xfId="15582"/>
    <cellStyle name="Обычный 2 9 2 2 2 6 4" xfId="15583"/>
    <cellStyle name="Обычный 2 9 2 2 2 6 4 2" xfId="15584"/>
    <cellStyle name="Обычный 2 9 2 2 2 6 4 3" xfId="15585"/>
    <cellStyle name="Обычный 2 9 2 2 2 6 4 4" xfId="15586"/>
    <cellStyle name="Обычный 2 9 2 2 2 6 5" xfId="15587"/>
    <cellStyle name="Обычный 2 9 2 2 2 6 6" xfId="15588"/>
    <cellStyle name="Обычный 2 9 2 2 2 6 7" xfId="15589"/>
    <cellStyle name="Обычный 2 9 2 2 2 6 8" xfId="15590"/>
    <cellStyle name="Обычный 2 9 2 2 2 7" xfId="15591"/>
    <cellStyle name="Обычный 2 9 2 2 2 7 2" xfId="15592"/>
    <cellStyle name="Обычный 2 9 2 2 2 7 2 2" xfId="15593"/>
    <cellStyle name="Обычный 2 9 2 2 2 7 2 2 2" xfId="15594"/>
    <cellStyle name="Обычный 2 9 2 2 2 7 2 2 2 2" xfId="15595"/>
    <cellStyle name="Обычный 2 9 2 2 2 7 2 2 3" xfId="15596"/>
    <cellStyle name="Обычный 2 9 2 2 2 7 2 2 4" xfId="15597"/>
    <cellStyle name="Обычный 2 9 2 2 2 7 2 2 5" xfId="15598"/>
    <cellStyle name="Обычный 2 9 2 2 2 7 2 3" xfId="15599"/>
    <cellStyle name="Обычный 2 9 2 2 2 7 2 3 2" xfId="15600"/>
    <cellStyle name="Обычный 2 9 2 2 2 7 2 3 3" xfId="15601"/>
    <cellStyle name="Обычный 2 9 2 2 2 7 2 3 4" xfId="15602"/>
    <cellStyle name="Обычный 2 9 2 2 2 7 2 4" xfId="15603"/>
    <cellStyle name="Обычный 2 9 2 2 2 7 2 5" xfId="15604"/>
    <cellStyle name="Обычный 2 9 2 2 2 7 2 6" xfId="15605"/>
    <cellStyle name="Обычный 2 9 2 2 2 7 2 7" xfId="15606"/>
    <cellStyle name="Обычный 2 9 2 2 2 7 3" xfId="15607"/>
    <cellStyle name="Обычный 2 9 2 2 2 7 3 2" xfId="15608"/>
    <cellStyle name="Обычный 2 9 2 2 2 7 3 2 2" xfId="15609"/>
    <cellStyle name="Обычный 2 9 2 2 2 7 3 3" xfId="15610"/>
    <cellStyle name="Обычный 2 9 2 2 2 7 3 4" xfId="15611"/>
    <cellStyle name="Обычный 2 9 2 2 2 7 3 5" xfId="15612"/>
    <cellStyle name="Обычный 2 9 2 2 2 7 4" xfId="15613"/>
    <cellStyle name="Обычный 2 9 2 2 2 7 4 2" xfId="15614"/>
    <cellStyle name="Обычный 2 9 2 2 2 7 4 3" xfId="15615"/>
    <cellStyle name="Обычный 2 9 2 2 2 7 4 4" xfId="15616"/>
    <cellStyle name="Обычный 2 9 2 2 2 7 5" xfId="15617"/>
    <cellStyle name="Обычный 2 9 2 2 2 7 6" xfId="15618"/>
    <cellStyle name="Обычный 2 9 2 2 2 7 7" xfId="15619"/>
    <cellStyle name="Обычный 2 9 2 2 2 7 8" xfId="15620"/>
    <cellStyle name="Обычный 2 9 2 2 2 8" xfId="15621"/>
    <cellStyle name="Обычный 2 9 2 2 2 8 2" xfId="15622"/>
    <cellStyle name="Обычный 2 9 2 2 2 8 2 2" xfId="15623"/>
    <cellStyle name="Обычный 2 9 2 2 2 8 2 2 2" xfId="15624"/>
    <cellStyle name="Обычный 2 9 2 2 2 8 2 3" xfId="15625"/>
    <cellStyle name="Обычный 2 9 2 2 2 8 2 4" xfId="15626"/>
    <cellStyle name="Обычный 2 9 2 2 2 8 2 5" xfId="15627"/>
    <cellStyle name="Обычный 2 9 2 2 2 8 3" xfId="15628"/>
    <cellStyle name="Обычный 2 9 2 2 2 8 3 2" xfId="15629"/>
    <cellStyle name="Обычный 2 9 2 2 2 8 3 3" xfId="15630"/>
    <cellStyle name="Обычный 2 9 2 2 2 8 3 4" xfId="15631"/>
    <cellStyle name="Обычный 2 9 2 2 2 8 4" xfId="15632"/>
    <cellStyle name="Обычный 2 9 2 2 2 8 5" xfId="15633"/>
    <cellStyle name="Обычный 2 9 2 2 2 8 6" xfId="15634"/>
    <cellStyle name="Обычный 2 9 2 2 2 8 7" xfId="15635"/>
    <cellStyle name="Обычный 2 9 2 2 2 9" xfId="15636"/>
    <cellStyle name="Обычный 2 9 2 2 2 9 2" xfId="15637"/>
    <cellStyle name="Обычный 2 9 2 2 2 9 2 2" xfId="15638"/>
    <cellStyle name="Обычный 2 9 2 2 2 9 2 2 2" xfId="15639"/>
    <cellStyle name="Обычный 2 9 2 2 2 9 2 3" xfId="15640"/>
    <cellStyle name="Обычный 2 9 2 2 2 9 2 4" xfId="15641"/>
    <cellStyle name="Обычный 2 9 2 2 2 9 2 5" xfId="15642"/>
    <cellStyle name="Обычный 2 9 2 2 2 9 3" xfId="15643"/>
    <cellStyle name="Обычный 2 9 2 2 2 9 3 2" xfId="15644"/>
    <cellStyle name="Обычный 2 9 2 2 2 9 3 3" xfId="15645"/>
    <cellStyle name="Обычный 2 9 2 2 2 9 3 4" xfId="15646"/>
    <cellStyle name="Обычный 2 9 2 2 2 9 4" xfId="15647"/>
    <cellStyle name="Обычный 2 9 2 2 2 9 5" xfId="15648"/>
    <cellStyle name="Обычный 2 9 2 2 2 9 6" xfId="15649"/>
    <cellStyle name="Обычный 2 9 2 2 2 9 7" xfId="15650"/>
    <cellStyle name="Обычный 2 9 2 2 3" xfId="15651"/>
    <cellStyle name="Обычный 2 9 2 2 3 2" xfId="15652"/>
    <cellStyle name="Обычный 2 9 2 2 3 2 2" xfId="15653"/>
    <cellStyle name="Обычный 2 9 2 2 3 2 2 2" xfId="15654"/>
    <cellStyle name="Обычный 2 9 2 2 3 2 2 2 2" xfId="15655"/>
    <cellStyle name="Обычный 2 9 2 2 3 2 2 3" xfId="15656"/>
    <cellStyle name="Обычный 2 9 2 2 3 2 2 4" xfId="15657"/>
    <cellStyle name="Обычный 2 9 2 2 3 2 2 5" xfId="15658"/>
    <cellStyle name="Обычный 2 9 2 2 3 2 3" xfId="15659"/>
    <cellStyle name="Обычный 2 9 2 2 3 2 3 2" xfId="15660"/>
    <cellStyle name="Обычный 2 9 2 2 3 2 3 3" xfId="15661"/>
    <cellStyle name="Обычный 2 9 2 2 3 2 3 4" xfId="15662"/>
    <cellStyle name="Обычный 2 9 2 2 3 2 4" xfId="15663"/>
    <cellStyle name="Обычный 2 9 2 2 3 2 5" xfId="15664"/>
    <cellStyle name="Обычный 2 9 2 2 3 2 6" xfId="15665"/>
    <cellStyle name="Обычный 2 9 2 2 3 2 7" xfId="15666"/>
    <cellStyle name="Обычный 2 9 2 2 3 3" xfId="15667"/>
    <cellStyle name="Обычный 2 9 2 2 3 3 2" xfId="15668"/>
    <cellStyle name="Обычный 2 9 2 2 3 3 2 2" xfId="15669"/>
    <cellStyle name="Обычный 2 9 2 2 3 3 3" xfId="15670"/>
    <cellStyle name="Обычный 2 9 2 2 3 3 4" xfId="15671"/>
    <cellStyle name="Обычный 2 9 2 2 3 3 5" xfId="15672"/>
    <cellStyle name="Обычный 2 9 2 2 3 4" xfId="15673"/>
    <cellStyle name="Обычный 2 9 2 2 3 4 2" xfId="15674"/>
    <cellStyle name="Обычный 2 9 2 2 3 4 2 2" xfId="15675"/>
    <cellStyle name="Обычный 2 9 2 2 3 4 3" xfId="15676"/>
    <cellStyle name="Обычный 2 9 2 2 3 4 4" xfId="15677"/>
    <cellStyle name="Обычный 2 9 2 2 3 4 5" xfId="15678"/>
    <cellStyle name="Обычный 2 9 2 2 3 5" xfId="15679"/>
    <cellStyle name="Обычный 2 9 2 2 3 5 2" xfId="15680"/>
    <cellStyle name="Обычный 2 9 2 2 3 5 3" xfId="15681"/>
    <cellStyle name="Обычный 2 9 2 2 3 5 4" xfId="15682"/>
    <cellStyle name="Обычный 2 9 2 2 3 6" xfId="15683"/>
    <cellStyle name="Обычный 2 9 2 2 3 7" xfId="15684"/>
    <cellStyle name="Обычный 2 9 2 2 3 8" xfId="15685"/>
    <cellStyle name="Обычный 2 9 2 2 3 9" xfId="15686"/>
    <cellStyle name="Обычный 2 9 2 2 4" xfId="15687"/>
    <cellStyle name="Обычный 2 9 2 2 4 2" xfId="15688"/>
    <cellStyle name="Обычный 2 9 2 2 4 2 2" xfId="15689"/>
    <cellStyle name="Обычный 2 9 2 2 4 2 2 2" xfId="15690"/>
    <cellStyle name="Обычный 2 9 2 2 4 2 2 2 2" xfId="15691"/>
    <cellStyle name="Обычный 2 9 2 2 4 2 2 3" xfId="15692"/>
    <cellStyle name="Обычный 2 9 2 2 4 2 2 4" xfId="15693"/>
    <cellStyle name="Обычный 2 9 2 2 4 2 2 5" xfId="15694"/>
    <cellStyle name="Обычный 2 9 2 2 4 2 3" xfId="15695"/>
    <cellStyle name="Обычный 2 9 2 2 4 2 3 2" xfId="15696"/>
    <cellStyle name="Обычный 2 9 2 2 4 2 3 3" xfId="15697"/>
    <cellStyle name="Обычный 2 9 2 2 4 2 3 4" xfId="15698"/>
    <cellStyle name="Обычный 2 9 2 2 4 2 4" xfId="15699"/>
    <cellStyle name="Обычный 2 9 2 2 4 2 5" xfId="15700"/>
    <cellStyle name="Обычный 2 9 2 2 4 2 6" xfId="15701"/>
    <cellStyle name="Обычный 2 9 2 2 4 2 7" xfId="15702"/>
    <cellStyle name="Обычный 2 9 2 2 4 3" xfId="15703"/>
    <cellStyle name="Обычный 2 9 2 2 4 3 2" xfId="15704"/>
    <cellStyle name="Обычный 2 9 2 2 4 3 2 2" xfId="15705"/>
    <cellStyle name="Обычный 2 9 2 2 4 3 3" xfId="15706"/>
    <cellStyle name="Обычный 2 9 2 2 4 3 4" xfId="15707"/>
    <cellStyle name="Обычный 2 9 2 2 4 3 5" xfId="15708"/>
    <cellStyle name="Обычный 2 9 2 2 4 4" xfId="15709"/>
    <cellStyle name="Обычный 2 9 2 2 4 4 2" xfId="15710"/>
    <cellStyle name="Обычный 2 9 2 2 4 4 2 2" xfId="15711"/>
    <cellStyle name="Обычный 2 9 2 2 4 4 3" xfId="15712"/>
    <cellStyle name="Обычный 2 9 2 2 4 4 4" xfId="15713"/>
    <cellStyle name="Обычный 2 9 2 2 4 4 5" xfId="15714"/>
    <cellStyle name="Обычный 2 9 2 2 4 5" xfId="15715"/>
    <cellStyle name="Обычный 2 9 2 2 4 5 2" xfId="15716"/>
    <cellStyle name="Обычный 2 9 2 2 4 5 3" xfId="15717"/>
    <cellStyle name="Обычный 2 9 2 2 4 5 4" xfId="15718"/>
    <cellStyle name="Обычный 2 9 2 2 4 6" xfId="15719"/>
    <cellStyle name="Обычный 2 9 2 2 4 7" xfId="15720"/>
    <cellStyle name="Обычный 2 9 2 2 4 8" xfId="15721"/>
    <cellStyle name="Обычный 2 9 2 2 4 9" xfId="15722"/>
    <cellStyle name="Обычный 2 9 2 2 5" xfId="15723"/>
    <cellStyle name="Обычный 2 9 2 2 5 2" xfId="15724"/>
    <cellStyle name="Обычный 2 9 2 2 5 2 2" xfId="15725"/>
    <cellStyle name="Обычный 2 9 2 2 5 2 2 2" xfId="15726"/>
    <cellStyle name="Обычный 2 9 2 2 5 2 2 2 2" xfId="15727"/>
    <cellStyle name="Обычный 2 9 2 2 5 2 2 3" xfId="15728"/>
    <cellStyle name="Обычный 2 9 2 2 5 2 2 4" xfId="15729"/>
    <cellStyle name="Обычный 2 9 2 2 5 2 2 5" xfId="15730"/>
    <cellStyle name="Обычный 2 9 2 2 5 2 3" xfId="15731"/>
    <cellStyle name="Обычный 2 9 2 2 5 2 3 2" xfId="15732"/>
    <cellStyle name="Обычный 2 9 2 2 5 2 3 3" xfId="15733"/>
    <cellStyle name="Обычный 2 9 2 2 5 2 3 4" xfId="15734"/>
    <cellStyle name="Обычный 2 9 2 2 5 2 4" xfId="15735"/>
    <cellStyle name="Обычный 2 9 2 2 5 2 5" xfId="15736"/>
    <cellStyle name="Обычный 2 9 2 2 5 2 6" xfId="15737"/>
    <cellStyle name="Обычный 2 9 2 2 5 2 7" xfId="15738"/>
    <cellStyle name="Обычный 2 9 2 2 5 3" xfId="15739"/>
    <cellStyle name="Обычный 2 9 2 2 5 3 2" xfId="15740"/>
    <cellStyle name="Обычный 2 9 2 2 5 3 2 2" xfId="15741"/>
    <cellStyle name="Обычный 2 9 2 2 5 3 3" xfId="15742"/>
    <cellStyle name="Обычный 2 9 2 2 5 3 4" xfId="15743"/>
    <cellStyle name="Обычный 2 9 2 2 5 3 5" xfId="15744"/>
    <cellStyle name="Обычный 2 9 2 2 5 4" xfId="15745"/>
    <cellStyle name="Обычный 2 9 2 2 5 4 2" xfId="15746"/>
    <cellStyle name="Обычный 2 9 2 2 5 4 2 2" xfId="15747"/>
    <cellStyle name="Обычный 2 9 2 2 5 4 3" xfId="15748"/>
    <cellStyle name="Обычный 2 9 2 2 5 4 4" xfId="15749"/>
    <cellStyle name="Обычный 2 9 2 2 5 4 5" xfId="15750"/>
    <cellStyle name="Обычный 2 9 2 2 5 5" xfId="15751"/>
    <cellStyle name="Обычный 2 9 2 2 5 5 2" xfId="15752"/>
    <cellStyle name="Обычный 2 9 2 2 5 5 3" xfId="15753"/>
    <cellStyle name="Обычный 2 9 2 2 5 5 4" xfId="15754"/>
    <cellStyle name="Обычный 2 9 2 2 5 6" xfId="15755"/>
    <cellStyle name="Обычный 2 9 2 2 5 7" xfId="15756"/>
    <cellStyle name="Обычный 2 9 2 2 5 8" xfId="15757"/>
    <cellStyle name="Обычный 2 9 2 2 5 9" xfId="15758"/>
    <cellStyle name="Обычный 2 9 2 2 6" xfId="15759"/>
    <cellStyle name="Обычный 2 9 2 2 6 2" xfId="15760"/>
    <cellStyle name="Обычный 2 9 2 2 6 2 2" xfId="15761"/>
    <cellStyle name="Обычный 2 9 2 2 6 2 2 2" xfId="15762"/>
    <cellStyle name="Обычный 2 9 2 2 6 2 2 2 2" xfId="15763"/>
    <cellStyle name="Обычный 2 9 2 2 6 2 2 3" xfId="15764"/>
    <cellStyle name="Обычный 2 9 2 2 6 2 2 4" xfId="15765"/>
    <cellStyle name="Обычный 2 9 2 2 6 2 2 5" xfId="15766"/>
    <cellStyle name="Обычный 2 9 2 2 6 2 3" xfId="15767"/>
    <cellStyle name="Обычный 2 9 2 2 6 2 3 2" xfId="15768"/>
    <cellStyle name="Обычный 2 9 2 2 6 2 3 3" xfId="15769"/>
    <cellStyle name="Обычный 2 9 2 2 6 2 3 4" xfId="15770"/>
    <cellStyle name="Обычный 2 9 2 2 6 2 4" xfId="15771"/>
    <cellStyle name="Обычный 2 9 2 2 6 2 5" xfId="15772"/>
    <cellStyle name="Обычный 2 9 2 2 6 2 6" xfId="15773"/>
    <cellStyle name="Обычный 2 9 2 2 6 2 7" xfId="15774"/>
    <cellStyle name="Обычный 2 9 2 2 6 3" xfId="15775"/>
    <cellStyle name="Обычный 2 9 2 2 6 3 2" xfId="15776"/>
    <cellStyle name="Обычный 2 9 2 2 6 3 2 2" xfId="15777"/>
    <cellStyle name="Обычный 2 9 2 2 6 3 3" xfId="15778"/>
    <cellStyle name="Обычный 2 9 2 2 6 3 4" xfId="15779"/>
    <cellStyle name="Обычный 2 9 2 2 6 3 5" xfId="15780"/>
    <cellStyle name="Обычный 2 9 2 2 6 4" xfId="15781"/>
    <cellStyle name="Обычный 2 9 2 2 6 4 2" xfId="15782"/>
    <cellStyle name="Обычный 2 9 2 2 6 4 3" xfId="15783"/>
    <cellStyle name="Обычный 2 9 2 2 6 4 4" xfId="15784"/>
    <cellStyle name="Обычный 2 9 2 2 6 5" xfId="15785"/>
    <cellStyle name="Обычный 2 9 2 2 6 6" xfId="15786"/>
    <cellStyle name="Обычный 2 9 2 2 6 7" xfId="15787"/>
    <cellStyle name="Обычный 2 9 2 2 6 8" xfId="15788"/>
    <cellStyle name="Обычный 2 9 2 2 7" xfId="15789"/>
    <cellStyle name="Обычный 2 9 2 2 7 2" xfId="15790"/>
    <cellStyle name="Обычный 2 9 2 2 7 2 2" xfId="15791"/>
    <cellStyle name="Обычный 2 9 2 2 7 2 2 2" xfId="15792"/>
    <cellStyle name="Обычный 2 9 2 2 7 2 2 2 2" xfId="15793"/>
    <cellStyle name="Обычный 2 9 2 2 7 2 2 3" xfId="15794"/>
    <cellStyle name="Обычный 2 9 2 2 7 2 2 4" xfId="15795"/>
    <cellStyle name="Обычный 2 9 2 2 7 2 2 5" xfId="15796"/>
    <cellStyle name="Обычный 2 9 2 2 7 2 3" xfId="15797"/>
    <cellStyle name="Обычный 2 9 2 2 7 2 3 2" xfId="15798"/>
    <cellStyle name="Обычный 2 9 2 2 7 2 3 3" xfId="15799"/>
    <cellStyle name="Обычный 2 9 2 2 7 2 3 4" xfId="15800"/>
    <cellStyle name="Обычный 2 9 2 2 7 2 4" xfId="15801"/>
    <cellStyle name="Обычный 2 9 2 2 7 2 5" xfId="15802"/>
    <cellStyle name="Обычный 2 9 2 2 7 2 6" xfId="15803"/>
    <cellStyle name="Обычный 2 9 2 2 7 2 7" xfId="15804"/>
    <cellStyle name="Обычный 2 9 2 2 7 3" xfId="15805"/>
    <cellStyle name="Обычный 2 9 2 2 7 3 2" xfId="15806"/>
    <cellStyle name="Обычный 2 9 2 2 7 3 2 2" xfId="15807"/>
    <cellStyle name="Обычный 2 9 2 2 7 3 3" xfId="15808"/>
    <cellStyle name="Обычный 2 9 2 2 7 3 4" xfId="15809"/>
    <cellStyle name="Обычный 2 9 2 2 7 3 5" xfId="15810"/>
    <cellStyle name="Обычный 2 9 2 2 7 4" xfId="15811"/>
    <cellStyle name="Обычный 2 9 2 2 7 4 2" xfId="15812"/>
    <cellStyle name="Обычный 2 9 2 2 7 4 3" xfId="15813"/>
    <cellStyle name="Обычный 2 9 2 2 7 4 4" xfId="15814"/>
    <cellStyle name="Обычный 2 9 2 2 7 5" xfId="15815"/>
    <cellStyle name="Обычный 2 9 2 2 7 6" xfId="15816"/>
    <cellStyle name="Обычный 2 9 2 2 7 7" xfId="15817"/>
    <cellStyle name="Обычный 2 9 2 2 7 8" xfId="15818"/>
    <cellStyle name="Обычный 2 9 2 2 8" xfId="15819"/>
    <cellStyle name="Обычный 2 9 2 2 8 2" xfId="15820"/>
    <cellStyle name="Обычный 2 9 2 2 8 2 2" xfId="15821"/>
    <cellStyle name="Обычный 2 9 2 2 8 2 2 2" xfId="15822"/>
    <cellStyle name="Обычный 2 9 2 2 8 2 2 2 2" xfId="15823"/>
    <cellStyle name="Обычный 2 9 2 2 8 2 2 3" xfId="15824"/>
    <cellStyle name="Обычный 2 9 2 2 8 2 2 4" xfId="15825"/>
    <cellStyle name="Обычный 2 9 2 2 8 2 2 5" xfId="15826"/>
    <cellStyle name="Обычный 2 9 2 2 8 2 3" xfId="15827"/>
    <cellStyle name="Обычный 2 9 2 2 8 2 3 2" xfId="15828"/>
    <cellStyle name="Обычный 2 9 2 2 8 2 3 3" xfId="15829"/>
    <cellStyle name="Обычный 2 9 2 2 8 2 3 4" xfId="15830"/>
    <cellStyle name="Обычный 2 9 2 2 8 2 4" xfId="15831"/>
    <cellStyle name="Обычный 2 9 2 2 8 2 5" xfId="15832"/>
    <cellStyle name="Обычный 2 9 2 2 8 2 6" xfId="15833"/>
    <cellStyle name="Обычный 2 9 2 2 8 2 7" xfId="15834"/>
    <cellStyle name="Обычный 2 9 2 2 8 3" xfId="15835"/>
    <cellStyle name="Обычный 2 9 2 2 8 3 2" xfId="15836"/>
    <cellStyle name="Обычный 2 9 2 2 8 3 2 2" xfId="15837"/>
    <cellStyle name="Обычный 2 9 2 2 8 3 3" xfId="15838"/>
    <cellStyle name="Обычный 2 9 2 2 8 3 4" xfId="15839"/>
    <cellStyle name="Обычный 2 9 2 2 8 3 5" xfId="15840"/>
    <cellStyle name="Обычный 2 9 2 2 8 4" xfId="15841"/>
    <cellStyle name="Обычный 2 9 2 2 8 4 2" xfId="15842"/>
    <cellStyle name="Обычный 2 9 2 2 8 4 3" xfId="15843"/>
    <cellStyle name="Обычный 2 9 2 2 8 4 4" xfId="15844"/>
    <cellStyle name="Обычный 2 9 2 2 8 5" xfId="15845"/>
    <cellStyle name="Обычный 2 9 2 2 8 6" xfId="15846"/>
    <cellStyle name="Обычный 2 9 2 2 8 7" xfId="15847"/>
    <cellStyle name="Обычный 2 9 2 2 8 8" xfId="15848"/>
    <cellStyle name="Обычный 2 9 2 2 9" xfId="15849"/>
    <cellStyle name="Обычный 2 9 2 2 9 2" xfId="15850"/>
    <cellStyle name="Обычный 2 9 2 2 9 2 2" xfId="15851"/>
    <cellStyle name="Обычный 2 9 2 2 9 2 2 2" xfId="15852"/>
    <cellStyle name="Обычный 2 9 2 2 9 2 3" xfId="15853"/>
    <cellStyle name="Обычный 2 9 2 2 9 2 4" xfId="15854"/>
    <cellStyle name="Обычный 2 9 2 2 9 2 5" xfId="15855"/>
    <cellStyle name="Обычный 2 9 2 2 9 3" xfId="15856"/>
    <cellStyle name="Обычный 2 9 2 2 9 3 2" xfId="15857"/>
    <cellStyle name="Обычный 2 9 2 2 9 3 3" xfId="15858"/>
    <cellStyle name="Обычный 2 9 2 2 9 3 4" xfId="15859"/>
    <cellStyle name="Обычный 2 9 2 2 9 4" xfId="15860"/>
    <cellStyle name="Обычный 2 9 2 2 9 5" xfId="15861"/>
    <cellStyle name="Обычный 2 9 2 2 9 6" xfId="15862"/>
    <cellStyle name="Обычный 2 9 2 2 9 7" xfId="15863"/>
    <cellStyle name="Обычный 2 9 2 3" xfId="15864"/>
    <cellStyle name="Обычный 2 9 2 3 10" xfId="15865"/>
    <cellStyle name="Обычный 2 9 2 3 10 2" xfId="15866"/>
    <cellStyle name="Обычный 2 9 2 3 10 2 2" xfId="15867"/>
    <cellStyle name="Обычный 2 9 2 3 10 3" xfId="15868"/>
    <cellStyle name="Обычный 2 9 2 3 10 4" xfId="15869"/>
    <cellStyle name="Обычный 2 9 2 3 10 5" xfId="15870"/>
    <cellStyle name="Обычный 2 9 2 3 11" xfId="15871"/>
    <cellStyle name="Обычный 2 9 2 3 11 2" xfId="15872"/>
    <cellStyle name="Обычный 2 9 2 3 11 2 2" xfId="15873"/>
    <cellStyle name="Обычный 2 9 2 3 11 3" xfId="15874"/>
    <cellStyle name="Обычный 2 9 2 3 11 4" xfId="15875"/>
    <cellStyle name="Обычный 2 9 2 3 11 5" xfId="15876"/>
    <cellStyle name="Обычный 2 9 2 3 12" xfId="15877"/>
    <cellStyle name="Обычный 2 9 2 3 12 2" xfId="15878"/>
    <cellStyle name="Обычный 2 9 2 3 12 2 2" xfId="15879"/>
    <cellStyle name="Обычный 2 9 2 3 12 3" xfId="15880"/>
    <cellStyle name="Обычный 2 9 2 3 13" xfId="15881"/>
    <cellStyle name="Обычный 2 9 2 3 13 2" xfId="15882"/>
    <cellStyle name="Обычный 2 9 2 3 14" xfId="15883"/>
    <cellStyle name="Обычный 2 9 2 3 15" xfId="15884"/>
    <cellStyle name="Обычный 2 9 2 3 2" xfId="15885"/>
    <cellStyle name="Обычный 2 9 2 3 2 2" xfId="15886"/>
    <cellStyle name="Обычный 2 9 2 3 2 2 2" xfId="15887"/>
    <cellStyle name="Обычный 2 9 2 3 2 2 2 2" xfId="15888"/>
    <cellStyle name="Обычный 2 9 2 3 2 2 2 2 2" xfId="15889"/>
    <cellStyle name="Обычный 2 9 2 3 2 2 2 3" xfId="15890"/>
    <cellStyle name="Обычный 2 9 2 3 2 2 2 4" xfId="15891"/>
    <cellStyle name="Обычный 2 9 2 3 2 2 2 5" xfId="15892"/>
    <cellStyle name="Обычный 2 9 2 3 2 2 3" xfId="15893"/>
    <cellStyle name="Обычный 2 9 2 3 2 2 3 2" xfId="15894"/>
    <cellStyle name="Обычный 2 9 2 3 2 2 3 3" xfId="15895"/>
    <cellStyle name="Обычный 2 9 2 3 2 2 3 4" xfId="15896"/>
    <cellStyle name="Обычный 2 9 2 3 2 2 4" xfId="15897"/>
    <cellStyle name="Обычный 2 9 2 3 2 2 5" xfId="15898"/>
    <cellStyle name="Обычный 2 9 2 3 2 2 6" xfId="15899"/>
    <cellStyle name="Обычный 2 9 2 3 2 2 7" xfId="15900"/>
    <cellStyle name="Обычный 2 9 2 3 2 3" xfId="15901"/>
    <cellStyle name="Обычный 2 9 2 3 2 3 2" xfId="15902"/>
    <cellStyle name="Обычный 2 9 2 3 2 3 2 2" xfId="15903"/>
    <cellStyle name="Обычный 2 9 2 3 2 3 3" xfId="15904"/>
    <cellStyle name="Обычный 2 9 2 3 2 3 4" xfId="15905"/>
    <cellStyle name="Обычный 2 9 2 3 2 3 5" xfId="15906"/>
    <cellStyle name="Обычный 2 9 2 3 2 4" xfId="15907"/>
    <cellStyle name="Обычный 2 9 2 3 2 4 2" xfId="15908"/>
    <cellStyle name="Обычный 2 9 2 3 2 4 2 2" xfId="15909"/>
    <cellStyle name="Обычный 2 9 2 3 2 4 3" xfId="15910"/>
    <cellStyle name="Обычный 2 9 2 3 2 4 4" xfId="15911"/>
    <cellStyle name="Обычный 2 9 2 3 2 4 5" xfId="15912"/>
    <cellStyle name="Обычный 2 9 2 3 2 5" xfId="15913"/>
    <cellStyle name="Обычный 2 9 2 3 2 5 2" xfId="15914"/>
    <cellStyle name="Обычный 2 9 2 3 2 5 3" xfId="15915"/>
    <cellStyle name="Обычный 2 9 2 3 2 5 4" xfId="15916"/>
    <cellStyle name="Обычный 2 9 2 3 2 6" xfId="15917"/>
    <cellStyle name="Обычный 2 9 2 3 2 7" xfId="15918"/>
    <cellStyle name="Обычный 2 9 2 3 2 8" xfId="15919"/>
    <cellStyle name="Обычный 2 9 2 3 2 9" xfId="15920"/>
    <cellStyle name="Обычный 2 9 2 3 3" xfId="15921"/>
    <cellStyle name="Обычный 2 9 2 3 3 2" xfId="15922"/>
    <cellStyle name="Обычный 2 9 2 3 3 2 2" xfId="15923"/>
    <cellStyle name="Обычный 2 9 2 3 3 2 2 2" xfId="15924"/>
    <cellStyle name="Обычный 2 9 2 3 3 2 2 2 2" xfId="15925"/>
    <cellStyle name="Обычный 2 9 2 3 3 2 2 3" xfId="15926"/>
    <cellStyle name="Обычный 2 9 2 3 3 2 2 4" xfId="15927"/>
    <cellStyle name="Обычный 2 9 2 3 3 2 2 5" xfId="15928"/>
    <cellStyle name="Обычный 2 9 2 3 3 2 3" xfId="15929"/>
    <cellStyle name="Обычный 2 9 2 3 3 2 3 2" xfId="15930"/>
    <cellStyle name="Обычный 2 9 2 3 3 2 3 3" xfId="15931"/>
    <cellStyle name="Обычный 2 9 2 3 3 2 3 4" xfId="15932"/>
    <cellStyle name="Обычный 2 9 2 3 3 2 4" xfId="15933"/>
    <cellStyle name="Обычный 2 9 2 3 3 2 5" xfId="15934"/>
    <cellStyle name="Обычный 2 9 2 3 3 2 6" xfId="15935"/>
    <cellStyle name="Обычный 2 9 2 3 3 2 7" xfId="15936"/>
    <cellStyle name="Обычный 2 9 2 3 3 3" xfId="15937"/>
    <cellStyle name="Обычный 2 9 2 3 3 3 2" xfId="15938"/>
    <cellStyle name="Обычный 2 9 2 3 3 3 2 2" xfId="15939"/>
    <cellStyle name="Обычный 2 9 2 3 3 3 3" xfId="15940"/>
    <cellStyle name="Обычный 2 9 2 3 3 3 4" xfId="15941"/>
    <cellStyle name="Обычный 2 9 2 3 3 3 5" xfId="15942"/>
    <cellStyle name="Обычный 2 9 2 3 3 4" xfId="15943"/>
    <cellStyle name="Обычный 2 9 2 3 3 4 2" xfId="15944"/>
    <cellStyle name="Обычный 2 9 2 3 3 4 2 2" xfId="15945"/>
    <cellStyle name="Обычный 2 9 2 3 3 4 3" xfId="15946"/>
    <cellStyle name="Обычный 2 9 2 3 3 4 4" xfId="15947"/>
    <cellStyle name="Обычный 2 9 2 3 3 4 5" xfId="15948"/>
    <cellStyle name="Обычный 2 9 2 3 3 5" xfId="15949"/>
    <cellStyle name="Обычный 2 9 2 3 3 5 2" xfId="15950"/>
    <cellStyle name="Обычный 2 9 2 3 3 5 3" xfId="15951"/>
    <cellStyle name="Обычный 2 9 2 3 3 5 4" xfId="15952"/>
    <cellStyle name="Обычный 2 9 2 3 3 6" xfId="15953"/>
    <cellStyle name="Обычный 2 9 2 3 3 7" xfId="15954"/>
    <cellStyle name="Обычный 2 9 2 3 3 8" xfId="15955"/>
    <cellStyle name="Обычный 2 9 2 3 3 9" xfId="15956"/>
    <cellStyle name="Обычный 2 9 2 3 4" xfId="15957"/>
    <cellStyle name="Обычный 2 9 2 3 4 2" xfId="15958"/>
    <cellStyle name="Обычный 2 9 2 3 4 2 2" xfId="15959"/>
    <cellStyle name="Обычный 2 9 2 3 4 2 2 2" xfId="15960"/>
    <cellStyle name="Обычный 2 9 2 3 4 2 2 2 2" xfId="15961"/>
    <cellStyle name="Обычный 2 9 2 3 4 2 2 3" xfId="15962"/>
    <cellStyle name="Обычный 2 9 2 3 4 2 2 4" xfId="15963"/>
    <cellStyle name="Обычный 2 9 2 3 4 2 2 5" xfId="15964"/>
    <cellStyle name="Обычный 2 9 2 3 4 2 3" xfId="15965"/>
    <cellStyle name="Обычный 2 9 2 3 4 2 3 2" xfId="15966"/>
    <cellStyle name="Обычный 2 9 2 3 4 2 3 3" xfId="15967"/>
    <cellStyle name="Обычный 2 9 2 3 4 2 3 4" xfId="15968"/>
    <cellStyle name="Обычный 2 9 2 3 4 2 4" xfId="15969"/>
    <cellStyle name="Обычный 2 9 2 3 4 2 5" xfId="15970"/>
    <cellStyle name="Обычный 2 9 2 3 4 2 6" xfId="15971"/>
    <cellStyle name="Обычный 2 9 2 3 4 2 7" xfId="15972"/>
    <cellStyle name="Обычный 2 9 2 3 4 3" xfId="15973"/>
    <cellStyle name="Обычный 2 9 2 3 4 3 2" xfId="15974"/>
    <cellStyle name="Обычный 2 9 2 3 4 3 2 2" xfId="15975"/>
    <cellStyle name="Обычный 2 9 2 3 4 3 3" xfId="15976"/>
    <cellStyle name="Обычный 2 9 2 3 4 3 4" xfId="15977"/>
    <cellStyle name="Обычный 2 9 2 3 4 3 5" xfId="15978"/>
    <cellStyle name="Обычный 2 9 2 3 4 4" xfId="15979"/>
    <cellStyle name="Обычный 2 9 2 3 4 4 2" xfId="15980"/>
    <cellStyle name="Обычный 2 9 2 3 4 4 2 2" xfId="15981"/>
    <cellStyle name="Обычный 2 9 2 3 4 4 3" xfId="15982"/>
    <cellStyle name="Обычный 2 9 2 3 4 4 4" xfId="15983"/>
    <cellStyle name="Обычный 2 9 2 3 4 4 5" xfId="15984"/>
    <cellStyle name="Обычный 2 9 2 3 4 5" xfId="15985"/>
    <cellStyle name="Обычный 2 9 2 3 4 5 2" xfId="15986"/>
    <cellStyle name="Обычный 2 9 2 3 4 5 3" xfId="15987"/>
    <cellStyle name="Обычный 2 9 2 3 4 5 4" xfId="15988"/>
    <cellStyle name="Обычный 2 9 2 3 4 6" xfId="15989"/>
    <cellStyle name="Обычный 2 9 2 3 4 7" xfId="15990"/>
    <cellStyle name="Обычный 2 9 2 3 4 8" xfId="15991"/>
    <cellStyle name="Обычный 2 9 2 3 4 9" xfId="15992"/>
    <cellStyle name="Обычный 2 9 2 3 5" xfId="15993"/>
    <cellStyle name="Обычный 2 9 2 3 5 2" xfId="15994"/>
    <cellStyle name="Обычный 2 9 2 3 5 2 2" xfId="15995"/>
    <cellStyle name="Обычный 2 9 2 3 5 2 2 2" xfId="15996"/>
    <cellStyle name="Обычный 2 9 2 3 5 2 2 2 2" xfId="15997"/>
    <cellStyle name="Обычный 2 9 2 3 5 2 2 3" xfId="15998"/>
    <cellStyle name="Обычный 2 9 2 3 5 2 2 4" xfId="15999"/>
    <cellStyle name="Обычный 2 9 2 3 5 2 2 5" xfId="16000"/>
    <cellStyle name="Обычный 2 9 2 3 5 2 3" xfId="16001"/>
    <cellStyle name="Обычный 2 9 2 3 5 2 3 2" xfId="16002"/>
    <cellStyle name="Обычный 2 9 2 3 5 2 3 3" xfId="16003"/>
    <cellStyle name="Обычный 2 9 2 3 5 2 3 4" xfId="16004"/>
    <cellStyle name="Обычный 2 9 2 3 5 2 4" xfId="16005"/>
    <cellStyle name="Обычный 2 9 2 3 5 2 5" xfId="16006"/>
    <cellStyle name="Обычный 2 9 2 3 5 2 6" xfId="16007"/>
    <cellStyle name="Обычный 2 9 2 3 5 2 7" xfId="16008"/>
    <cellStyle name="Обычный 2 9 2 3 5 3" xfId="16009"/>
    <cellStyle name="Обычный 2 9 2 3 5 3 2" xfId="16010"/>
    <cellStyle name="Обычный 2 9 2 3 5 3 2 2" xfId="16011"/>
    <cellStyle name="Обычный 2 9 2 3 5 3 3" xfId="16012"/>
    <cellStyle name="Обычный 2 9 2 3 5 3 4" xfId="16013"/>
    <cellStyle name="Обычный 2 9 2 3 5 3 5" xfId="16014"/>
    <cellStyle name="Обычный 2 9 2 3 5 4" xfId="16015"/>
    <cellStyle name="Обычный 2 9 2 3 5 4 2" xfId="16016"/>
    <cellStyle name="Обычный 2 9 2 3 5 4 3" xfId="16017"/>
    <cellStyle name="Обычный 2 9 2 3 5 4 4" xfId="16018"/>
    <cellStyle name="Обычный 2 9 2 3 5 5" xfId="16019"/>
    <cellStyle name="Обычный 2 9 2 3 5 6" xfId="16020"/>
    <cellStyle name="Обычный 2 9 2 3 5 7" xfId="16021"/>
    <cellStyle name="Обычный 2 9 2 3 5 8" xfId="16022"/>
    <cellStyle name="Обычный 2 9 2 3 6" xfId="16023"/>
    <cellStyle name="Обычный 2 9 2 3 6 2" xfId="16024"/>
    <cellStyle name="Обычный 2 9 2 3 6 2 2" xfId="16025"/>
    <cellStyle name="Обычный 2 9 2 3 6 2 2 2" xfId="16026"/>
    <cellStyle name="Обычный 2 9 2 3 6 2 2 2 2" xfId="16027"/>
    <cellStyle name="Обычный 2 9 2 3 6 2 2 3" xfId="16028"/>
    <cellStyle name="Обычный 2 9 2 3 6 2 2 4" xfId="16029"/>
    <cellStyle name="Обычный 2 9 2 3 6 2 2 5" xfId="16030"/>
    <cellStyle name="Обычный 2 9 2 3 6 2 3" xfId="16031"/>
    <cellStyle name="Обычный 2 9 2 3 6 2 3 2" xfId="16032"/>
    <cellStyle name="Обычный 2 9 2 3 6 2 3 3" xfId="16033"/>
    <cellStyle name="Обычный 2 9 2 3 6 2 3 4" xfId="16034"/>
    <cellStyle name="Обычный 2 9 2 3 6 2 4" xfId="16035"/>
    <cellStyle name="Обычный 2 9 2 3 6 2 5" xfId="16036"/>
    <cellStyle name="Обычный 2 9 2 3 6 2 6" xfId="16037"/>
    <cellStyle name="Обычный 2 9 2 3 6 2 7" xfId="16038"/>
    <cellStyle name="Обычный 2 9 2 3 6 3" xfId="16039"/>
    <cellStyle name="Обычный 2 9 2 3 6 3 2" xfId="16040"/>
    <cellStyle name="Обычный 2 9 2 3 6 3 2 2" xfId="16041"/>
    <cellStyle name="Обычный 2 9 2 3 6 3 3" xfId="16042"/>
    <cellStyle name="Обычный 2 9 2 3 6 3 4" xfId="16043"/>
    <cellStyle name="Обычный 2 9 2 3 6 3 5" xfId="16044"/>
    <cellStyle name="Обычный 2 9 2 3 6 4" xfId="16045"/>
    <cellStyle name="Обычный 2 9 2 3 6 4 2" xfId="16046"/>
    <cellStyle name="Обычный 2 9 2 3 6 4 3" xfId="16047"/>
    <cellStyle name="Обычный 2 9 2 3 6 4 4" xfId="16048"/>
    <cellStyle name="Обычный 2 9 2 3 6 5" xfId="16049"/>
    <cellStyle name="Обычный 2 9 2 3 6 6" xfId="16050"/>
    <cellStyle name="Обычный 2 9 2 3 6 7" xfId="16051"/>
    <cellStyle name="Обычный 2 9 2 3 6 8" xfId="16052"/>
    <cellStyle name="Обычный 2 9 2 3 7" xfId="16053"/>
    <cellStyle name="Обычный 2 9 2 3 7 2" xfId="16054"/>
    <cellStyle name="Обычный 2 9 2 3 7 2 2" xfId="16055"/>
    <cellStyle name="Обычный 2 9 2 3 7 2 2 2" xfId="16056"/>
    <cellStyle name="Обычный 2 9 2 3 7 2 2 2 2" xfId="16057"/>
    <cellStyle name="Обычный 2 9 2 3 7 2 2 3" xfId="16058"/>
    <cellStyle name="Обычный 2 9 2 3 7 2 2 4" xfId="16059"/>
    <cellStyle name="Обычный 2 9 2 3 7 2 2 5" xfId="16060"/>
    <cellStyle name="Обычный 2 9 2 3 7 2 3" xfId="16061"/>
    <cellStyle name="Обычный 2 9 2 3 7 2 3 2" xfId="16062"/>
    <cellStyle name="Обычный 2 9 2 3 7 2 3 3" xfId="16063"/>
    <cellStyle name="Обычный 2 9 2 3 7 2 3 4" xfId="16064"/>
    <cellStyle name="Обычный 2 9 2 3 7 2 4" xfId="16065"/>
    <cellStyle name="Обычный 2 9 2 3 7 2 5" xfId="16066"/>
    <cellStyle name="Обычный 2 9 2 3 7 2 6" xfId="16067"/>
    <cellStyle name="Обычный 2 9 2 3 7 2 7" xfId="16068"/>
    <cellStyle name="Обычный 2 9 2 3 7 3" xfId="16069"/>
    <cellStyle name="Обычный 2 9 2 3 7 3 2" xfId="16070"/>
    <cellStyle name="Обычный 2 9 2 3 7 3 2 2" xfId="16071"/>
    <cellStyle name="Обычный 2 9 2 3 7 3 3" xfId="16072"/>
    <cellStyle name="Обычный 2 9 2 3 7 3 4" xfId="16073"/>
    <cellStyle name="Обычный 2 9 2 3 7 3 5" xfId="16074"/>
    <cellStyle name="Обычный 2 9 2 3 7 4" xfId="16075"/>
    <cellStyle name="Обычный 2 9 2 3 7 4 2" xfId="16076"/>
    <cellStyle name="Обычный 2 9 2 3 7 4 3" xfId="16077"/>
    <cellStyle name="Обычный 2 9 2 3 7 4 4" xfId="16078"/>
    <cellStyle name="Обычный 2 9 2 3 7 5" xfId="16079"/>
    <cellStyle name="Обычный 2 9 2 3 7 6" xfId="16080"/>
    <cellStyle name="Обычный 2 9 2 3 7 7" xfId="16081"/>
    <cellStyle name="Обычный 2 9 2 3 7 8" xfId="16082"/>
    <cellStyle name="Обычный 2 9 2 3 8" xfId="16083"/>
    <cellStyle name="Обычный 2 9 2 3 8 2" xfId="16084"/>
    <cellStyle name="Обычный 2 9 2 3 8 2 2" xfId="16085"/>
    <cellStyle name="Обычный 2 9 2 3 8 2 2 2" xfId="16086"/>
    <cellStyle name="Обычный 2 9 2 3 8 2 3" xfId="16087"/>
    <cellStyle name="Обычный 2 9 2 3 8 2 4" xfId="16088"/>
    <cellStyle name="Обычный 2 9 2 3 8 2 5" xfId="16089"/>
    <cellStyle name="Обычный 2 9 2 3 8 3" xfId="16090"/>
    <cellStyle name="Обычный 2 9 2 3 8 3 2" xfId="16091"/>
    <cellStyle name="Обычный 2 9 2 3 8 3 3" xfId="16092"/>
    <cellStyle name="Обычный 2 9 2 3 8 3 4" xfId="16093"/>
    <cellStyle name="Обычный 2 9 2 3 8 4" xfId="16094"/>
    <cellStyle name="Обычный 2 9 2 3 8 5" xfId="16095"/>
    <cellStyle name="Обычный 2 9 2 3 8 6" xfId="16096"/>
    <cellStyle name="Обычный 2 9 2 3 8 7" xfId="16097"/>
    <cellStyle name="Обычный 2 9 2 3 9" xfId="16098"/>
    <cellStyle name="Обычный 2 9 2 3 9 2" xfId="16099"/>
    <cellStyle name="Обычный 2 9 2 3 9 2 2" xfId="16100"/>
    <cellStyle name="Обычный 2 9 2 3 9 2 2 2" xfId="16101"/>
    <cellStyle name="Обычный 2 9 2 3 9 2 3" xfId="16102"/>
    <cellStyle name="Обычный 2 9 2 3 9 2 4" xfId="16103"/>
    <cellStyle name="Обычный 2 9 2 3 9 2 5" xfId="16104"/>
    <cellStyle name="Обычный 2 9 2 3 9 3" xfId="16105"/>
    <cellStyle name="Обычный 2 9 2 3 9 3 2" xfId="16106"/>
    <cellStyle name="Обычный 2 9 2 3 9 3 3" xfId="16107"/>
    <cellStyle name="Обычный 2 9 2 3 9 3 4" xfId="16108"/>
    <cellStyle name="Обычный 2 9 2 3 9 4" xfId="16109"/>
    <cellStyle name="Обычный 2 9 2 3 9 5" xfId="16110"/>
    <cellStyle name="Обычный 2 9 2 3 9 6" xfId="16111"/>
    <cellStyle name="Обычный 2 9 2 3 9 7" xfId="16112"/>
    <cellStyle name="Обычный 2 9 2 4" xfId="16113"/>
    <cellStyle name="Обычный 2 9 2 4 10" xfId="16114"/>
    <cellStyle name="Обычный 2 9 2 4 10 2" xfId="16115"/>
    <cellStyle name="Обычный 2 9 2 4 10 2 2" xfId="16116"/>
    <cellStyle name="Обычный 2 9 2 4 10 3" xfId="16117"/>
    <cellStyle name="Обычный 2 9 2 4 10 4" xfId="16118"/>
    <cellStyle name="Обычный 2 9 2 4 10 5" xfId="16119"/>
    <cellStyle name="Обычный 2 9 2 4 11" xfId="16120"/>
    <cellStyle name="Обычный 2 9 2 4 11 2" xfId="16121"/>
    <cellStyle name="Обычный 2 9 2 4 11 3" xfId="16122"/>
    <cellStyle name="Обычный 2 9 2 4 11 4" xfId="16123"/>
    <cellStyle name="Обычный 2 9 2 4 12" xfId="16124"/>
    <cellStyle name="Обычный 2 9 2 4 13" xfId="16125"/>
    <cellStyle name="Обычный 2 9 2 4 14" xfId="16126"/>
    <cellStyle name="Обычный 2 9 2 4 15" xfId="16127"/>
    <cellStyle name="Обычный 2 9 2 4 2" xfId="16128"/>
    <cellStyle name="Обычный 2 9 2 4 2 2" xfId="16129"/>
    <cellStyle name="Обычный 2 9 2 4 2 2 2" xfId="16130"/>
    <cellStyle name="Обычный 2 9 2 4 2 2 2 2" xfId="16131"/>
    <cellStyle name="Обычный 2 9 2 4 2 2 2 2 2" xfId="16132"/>
    <cellStyle name="Обычный 2 9 2 4 2 2 2 3" xfId="16133"/>
    <cellStyle name="Обычный 2 9 2 4 2 2 2 4" xfId="16134"/>
    <cellStyle name="Обычный 2 9 2 4 2 2 2 5" xfId="16135"/>
    <cellStyle name="Обычный 2 9 2 4 2 2 3" xfId="16136"/>
    <cellStyle name="Обычный 2 9 2 4 2 2 3 2" xfId="16137"/>
    <cellStyle name="Обычный 2 9 2 4 2 2 3 3" xfId="16138"/>
    <cellStyle name="Обычный 2 9 2 4 2 2 3 4" xfId="16139"/>
    <cellStyle name="Обычный 2 9 2 4 2 2 4" xfId="16140"/>
    <cellStyle name="Обычный 2 9 2 4 2 2 5" xfId="16141"/>
    <cellStyle name="Обычный 2 9 2 4 2 2 6" xfId="16142"/>
    <cellStyle name="Обычный 2 9 2 4 2 2 7" xfId="16143"/>
    <cellStyle name="Обычный 2 9 2 4 2 3" xfId="16144"/>
    <cellStyle name="Обычный 2 9 2 4 2 3 2" xfId="16145"/>
    <cellStyle name="Обычный 2 9 2 4 2 3 2 2" xfId="16146"/>
    <cellStyle name="Обычный 2 9 2 4 2 3 3" xfId="16147"/>
    <cellStyle name="Обычный 2 9 2 4 2 3 4" xfId="16148"/>
    <cellStyle name="Обычный 2 9 2 4 2 3 5" xfId="16149"/>
    <cellStyle name="Обычный 2 9 2 4 2 4" xfId="16150"/>
    <cellStyle name="Обычный 2 9 2 4 2 4 2" xfId="16151"/>
    <cellStyle name="Обычный 2 9 2 4 2 4 2 2" xfId="16152"/>
    <cellStyle name="Обычный 2 9 2 4 2 4 3" xfId="16153"/>
    <cellStyle name="Обычный 2 9 2 4 2 4 4" xfId="16154"/>
    <cellStyle name="Обычный 2 9 2 4 2 4 5" xfId="16155"/>
    <cellStyle name="Обычный 2 9 2 4 2 5" xfId="16156"/>
    <cellStyle name="Обычный 2 9 2 4 2 5 2" xfId="16157"/>
    <cellStyle name="Обычный 2 9 2 4 2 5 3" xfId="16158"/>
    <cellStyle name="Обычный 2 9 2 4 2 5 4" xfId="16159"/>
    <cellStyle name="Обычный 2 9 2 4 2 6" xfId="16160"/>
    <cellStyle name="Обычный 2 9 2 4 2 7" xfId="16161"/>
    <cellStyle name="Обычный 2 9 2 4 2 8" xfId="16162"/>
    <cellStyle name="Обычный 2 9 2 4 2 9" xfId="16163"/>
    <cellStyle name="Обычный 2 9 2 4 3" xfId="16164"/>
    <cellStyle name="Обычный 2 9 2 4 3 2" xfId="16165"/>
    <cellStyle name="Обычный 2 9 2 4 3 2 2" xfId="16166"/>
    <cellStyle name="Обычный 2 9 2 4 3 2 2 2" xfId="16167"/>
    <cellStyle name="Обычный 2 9 2 4 3 2 2 2 2" xfId="16168"/>
    <cellStyle name="Обычный 2 9 2 4 3 2 2 3" xfId="16169"/>
    <cellStyle name="Обычный 2 9 2 4 3 2 2 4" xfId="16170"/>
    <cellStyle name="Обычный 2 9 2 4 3 2 2 5" xfId="16171"/>
    <cellStyle name="Обычный 2 9 2 4 3 2 3" xfId="16172"/>
    <cellStyle name="Обычный 2 9 2 4 3 2 3 2" xfId="16173"/>
    <cellStyle name="Обычный 2 9 2 4 3 2 3 3" xfId="16174"/>
    <cellStyle name="Обычный 2 9 2 4 3 2 3 4" xfId="16175"/>
    <cellStyle name="Обычный 2 9 2 4 3 2 4" xfId="16176"/>
    <cellStyle name="Обычный 2 9 2 4 3 2 5" xfId="16177"/>
    <cellStyle name="Обычный 2 9 2 4 3 2 6" xfId="16178"/>
    <cellStyle name="Обычный 2 9 2 4 3 2 7" xfId="16179"/>
    <cellStyle name="Обычный 2 9 2 4 3 3" xfId="16180"/>
    <cellStyle name="Обычный 2 9 2 4 3 3 2" xfId="16181"/>
    <cellStyle name="Обычный 2 9 2 4 3 3 2 2" xfId="16182"/>
    <cellStyle name="Обычный 2 9 2 4 3 3 3" xfId="16183"/>
    <cellStyle name="Обычный 2 9 2 4 3 3 4" xfId="16184"/>
    <cellStyle name="Обычный 2 9 2 4 3 3 5" xfId="16185"/>
    <cellStyle name="Обычный 2 9 2 4 3 4" xfId="16186"/>
    <cellStyle name="Обычный 2 9 2 4 3 4 2" xfId="16187"/>
    <cellStyle name="Обычный 2 9 2 4 3 4 2 2" xfId="16188"/>
    <cellStyle name="Обычный 2 9 2 4 3 4 3" xfId="16189"/>
    <cellStyle name="Обычный 2 9 2 4 3 4 4" xfId="16190"/>
    <cellStyle name="Обычный 2 9 2 4 3 4 5" xfId="16191"/>
    <cellStyle name="Обычный 2 9 2 4 3 5" xfId="16192"/>
    <cellStyle name="Обычный 2 9 2 4 3 5 2" xfId="16193"/>
    <cellStyle name="Обычный 2 9 2 4 3 5 3" xfId="16194"/>
    <cellStyle name="Обычный 2 9 2 4 3 5 4" xfId="16195"/>
    <cellStyle name="Обычный 2 9 2 4 3 6" xfId="16196"/>
    <cellStyle name="Обычный 2 9 2 4 3 7" xfId="16197"/>
    <cellStyle name="Обычный 2 9 2 4 3 8" xfId="16198"/>
    <cellStyle name="Обычный 2 9 2 4 3 9" xfId="16199"/>
    <cellStyle name="Обычный 2 9 2 4 4" xfId="16200"/>
    <cellStyle name="Обычный 2 9 2 4 4 2" xfId="16201"/>
    <cellStyle name="Обычный 2 9 2 4 4 2 2" xfId="16202"/>
    <cellStyle name="Обычный 2 9 2 4 4 2 2 2" xfId="16203"/>
    <cellStyle name="Обычный 2 9 2 4 4 2 2 2 2" xfId="16204"/>
    <cellStyle name="Обычный 2 9 2 4 4 2 2 3" xfId="16205"/>
    <cellStyle name="Обычный 2 9 2 4 4 2 2 4" xfId="16206"/>
    <cellStyle name="Обычный 2 9 2 4 4 2 2 5" xfId="16207"/>
    <cellStyle name="Обычный 2 9 2 4 4 2 3" xfId="16208"/>
    <cellStyle name="Обычный 2 9 2 4 4 2 3 2" xfId="16209"/>
    <cellStyle name="Обычный 2 9 2 4 4 2 3 3" xfId="16210"/>
    <cellStyle name="Обычный 2 9 2 4 4 2 3 4" xfId="16211"/>
    <cellStyle name="Обычный 2 9 2 4 4 2 4" xfId="16212"/>
    <cellStyle name="Обычный 2 9 2 4 4 2 5" xfId="16213"/>
    <cellStyle name="Обычный 2 9 2 4 4 2 6" xfId="16214"/>
    <cellStyle name="Обычный 2 9 2 4 4 2 7" xfId="16215"/>
    <cellStyle name="Обычный 2 9 2 4 4 3" xfId="16216"/>
    <cellStyle name="Обычный 2 9 2 4 4 3 2" xfId="16217"/>
    <cellStyle name="Обычный 2 9 2 4 4 3 2 2" xfId="16218"/>
    <cellStyle name="Обычный 2 9 2 4 4 3 3" xfId="16219"/>
    <cellStyle name="Обычный 2 9 2 4 4 3 4" xfId="16220"/>
    <cellStyle name="Обычный 2 9 2 4 4 3 5" xfId="16221"/>
    <cellStyle name="Обычный 2 9 2 4 4 4" xfId="16222"/>
    <cellStyle name="Обычный 2 9 2 4 4 4 2" xfId="16223"/>
    <cellStyle name="Обычный 2 9 2 4 4 4 3" xfId="16224"/>
    <cellStyle name="Обычный 2 9 2 4 4 4 4" xfId="16225"/>
    <cellStyle name="Обычный 2 9 2 4 4 5" xfId="16226"/>
    <cellStyle name="Обычный 2 9 2 4 4 6" xfId="16227"/>
    <cellStyle name="Обычный 2 9 2 4 4 7" xfId="16228"/>
    <cellStyle name="Обычный 2 9 2 4 4 8" xfId="16229"/>
    <cellStyle name="Обычный 2 9 2 4 5" xfId="16230"/>
    <cellStyle name="Обычный 2 9 2 4 5 2" xfId="16231"/>
    <cellStyle name="Обычный 2 9 2 4 5 2 2" xfId="16232"/>
    <cellStyle name="Обычный 2 9 2 4 5 2 2 2" xfId="16233"/>
    <cellStyle name="Обычный 2 9 2 4 5 2 2 2 2" xfId="16234"/>
    <cellStyle name="Обычный 2 9 2 4 5 2 2 3" xfId="16235"/>
    <cellStyle name="Обычный 2 9 2 4 5 2 2 4" xfId="16236"/>
    <cellStyle name="Обычный 2 9 2 4 5 2 2 5" xfId="16237"/>
    <cellStyle name="Обычный 2 9 2 4 5 2 3" xfId="16238"/>
    <cellStyle name="Обычный 2 9 2 4 5 2 3 2" xfId="16239"/>
    <cellStyle name="Обычный 2 9 2 4 5 2 3 3" xfId="16240"/>
    <cellStyle name="Обычный 2 9 2 4 5 2 3 4" xfId="16241"/>
    <cellStyle name="Обычный 2 9 2 4 5 2 4" xfId="16242"/>
    <cellStyle name="Обычный 2 9 2 4 5 2 5" xfId="16243"/>
    <cellStyle name="Обычный 2 9 2 4 5 2 6" xfId="16244"/>
    <cellStyle name="Обычный 2 9 2 4 5 2 7" xfId="16245"/>
    <cellStyle name="Обычный 2 9 2 4 5 3" xfId="16246"/>
    <cellStyle name="Обычный 2 9 2 4 5 3 2" xfId="16247"/>
    <cellStyle name="Обычный 2 9 2 4 5 3 2 2" xfId="16248"/>
    <cellStyle name="Обычный 2 9 2 4 5 3 3" xfId="16249"/>
    <cellStyle name="Обычный 2 9 2 4 5 3 4" xfId="16250"/>
    <cellStyle name="Обычный 2 9 2 4 5 3 5" xfId="16251"/>
    <cellStyle name="Обычный 2 9 2 4 5 4" xfId="16252"/>
    <cellStyle name="Обычный 2 9 2 4 5 4 2" xfId="16253"/>
    <cellStyle name="Обычный 2 9 2 4 5 4 3" xfId="16254"/>
    <cellStyle name="Обычный 2 9 2 4 5 4 4" xfId="16255"/>
    <cellStyle name="Обычный 2 9 2 4 5 5" xfId="16256"/>
    <cellStyle name="Обычный 2 9 2 4 5 6" xfId="16257"/>
    <cellStyle name="Обычный 2 9 2 4 5 7" xfId="16258"/>
    <cellStyle name="Обычный 2 9 2 4 5 8" xfId="16259"/>
    <cellStyle name="Обычный 2 9 2 4 6" xfId="16260"/>
    <cellStyle name="Обычный 2 9 2 4 6 2" xfId="16261"/>
    <cellStyle name="Обычный 2 9 2 4 6 2 2" xfId="16262"/>
    <cellStyle name="Обычный 2 9 2 4 6 2 2 2" xfId="16263"/>
    <cellStyle name="Обычный 2 9 2 4 6 2 2 2 2" xfId="16264"/>
    <cellStyle name="Обычный 2 9 2 4 6 2 2 3" xfId="16265"/>
    <cellStyle name="Обычный 2 9 2 4 6 2 2 4" xfId="16266"/>
    <cellStyle name="Обычный 2 9 2 4 6 2 2 5" xfId="16267"/>
    <cellStyle name="Обычный 2 9 2 4 6 2 3" xfId="16268"/>
    <cellStyle name="Обычный 2 9 2 4 6 2 3 2" xfId="16269"/>
    <cellStyle name="Обычный 2 9 2 4 6 2 3 3" xfId="16270"/>
    <cellStyle name="Обычный 2 9 2 4 6 2 3 4" xfId="16271"/>
    <cellStyle name="Обычный 2 9 2 4 6 2 4" xfId="16272"/>
    <cellStyle name="Обычный 2 9 2 4 6 2 5" xfId="16273"/>
    <cellStyle name="Обычный 2 9 2 4 6 2 6" xfId="16274"/>
    <cellStyle name="Обычный 2 9 2 4 6 2 7" xfId="16275"/>
    <cellStyle name="Обычный 2 9 2 4 6 3" xfId="16276"/>
    <cellStyle name="Обычный 2 9 2 4 6 3 2" xfId="16277"/>
    <cellStyle name="Обычный 2 9 2 4 6 3 2 2" xfId="16278"/>
    <cellStyle name="Обычный 2 9 2 4 6 3 3" xfId="16279"/>
    <cellStyle name="Обычный 2 9 2 4 6 3 4" xfId="16280"/>
    <cellStyle name="Обычный 2 9 2 4 6 3 5" xfId="16281"/>
    <cellStyle name="Обычный 2 9 2 4 6 4" xfId="16282"/>
    <cellStyle name="Обычный 2 9 2 4 6 4 2" xfId="16283"/>
    <cellStyle name="Обычный 2 9 2 4 6 4 3" xfId="16284"/>
    <cellStyle name="Обычный 2 9 2 4 6 4 4" xfId="16285"/>
    <cellStyle name="Обычный 2 9 2 4 6 5" xfId="16286"/>
    <cellStyle name="Обычный 2 9 2 4 6 6" xfId="16287"/>
    <cellStyle name="Обычный 2 9 2 4 6 7" xfId="16288"/>
    <cellStyle name="Обычный 2 9 2 4 6 8" xfId="16289"/>
    <cellStyle name="Обычный 2 9 2 4 7" xfId="16290"/>
    <cellStyle name="Обычный 2 9 2 4 7 2" xfId="16291"/>
    <cellStyle name="Обычный 2 9 2 4 7 2 2" xfId="16292"/>
    <cellStyle name="Обычный 2 9 2 4 7 2 2 2" xfId="16293"/>
    <cellStyle name="Обычный 2 9 2 4 7 2 2 2 2" xfId="16294"/>
    <cellStyle name="Обычный 2 9 2 4 7 2 2 3" xfId="16295"/>
    <cellStyle name="Обычный 2 9 2 4 7 2 2 4" xfId="16296"/>
    <cellStyle name="Обычный 2 9 2 4 7 2 2 5" xfId="16297"/>
    <cellStyle name="Обычный 2 9 2 4 7 2 3" xfId="16298"/>
    <cellStyle name="Обычный 2 9 2 4 7 2 3 2" xfId="16299"/>
    <cellStyle name="Обычный 2 9 2 4 7 2 3 3" xfId="16300"/>
    <cellStyle name="Обычный 2 9 2 4 7 2 3 4" xfId="16301"/>
    <cellStyle name="Обычный 2 9 2 4 7 2 4" xfId="16302"/>
    <cellStyle name="Обычный 2 9 2 4 7 2 5" xfId="16303"/>
    <cellStyle name="Обычный 2 9 2 4 7 2 6" xfId="16304"/>
    <cellStyle name="Обычный 2 9 2 4 7 2 7" xfId="16305"/>
    <cellStyle name="Обычный 2 9 2 4 7 3" xfId="16306"/>
    <cellStyle name="Обычный 2 9 2 4 7 3 2" xfId="16307"/>
    <cellStyle name="Обычный 2 9 2 4 7 3 2 2" xfId="16308"/>
    <cellStyle name="Обычный 2 9 2 4 7 3 3" xfId="16309"/>
    <cellStyle name="Обычный 2 9 2 4 7 3 4" xfId="16310"/>
    <cellStyle name="Обычный 2 9 2 4 7 3 5" xfId="16311"/>
    <cellStyle name="Обычный 2 9 2 4 7 4" xfId="16312"/>
    <cellStyle name="Обычный 2 9 2 4 7 4 2" xfId="16313"/>
    <cellStyle name="Обычный 2 9 2 4 7 4 3" xfId="16314"/>
    <cellStyle name="Обычный 2 9 2 4 7 4 4" xfId="16315"/>
    <cellStyle name="Обычный 2 9 2 4 7 5" xfId="16316"/>
    <cellStyle name="Обычный 2 9 2 4 7 6" xfId="16317"/>
    <cellStyle name="Обычный 2 9 2 4 7 7" xfId="16318"/>
    <cellStyle name="Обычный 2 9 2 4 7 8" xfId="16319"/>
    <cellStyle name="Обычный 2 9 2 4 8" xfId="16320"/>
    <cellStyle name="Обычный 2 9 2 4 8 2" xfId="16321"/>
    <cellStyle name="Обычный 2 9 2 4 8 2 2" xfId="16322"/>
    <cellStyle name="Обычный 2 9 2 4 8 2 2 2" xfId="16323"/>
    <cellStyle name="Обычный 2 9 2 4 8 2 3" xfId="16324"/>
    <cellStyle name="Обычный 2 9 2 4 8 2 4" xfId="16325"/>
    <cellStyle name="Обычный 2 9 2 4 8 2 5" xfId="16326"/>
    <cellStyle name="Обычный 2 9 2 4 8 3" xfId="16327"/>
    <cellStyle name="Обычный 2 9 2 4 8 3 2" xfId="16328"/>
    <cellStyle name="Обычный 2 9 2 4 8 3 3" xfId="16329"/>
    <cellStyle name="Обычный 2 9 2 4 8 3 4" xfId="16330"/>
    <cellStyle name="Обычный 2 9 2 4 8 4" xfId="16331"/>
    <cellStyle name="Обычный 2 9 2 4 8 5" xfId="16332"/>
    <cellStyle name="Обычный 2 9 2 4 8 6" xfId="16333"/>
    <cellStyle name="Обычный 2 9 2 4 8 7" xfId="16334"/>
    <cellStyle name="Обычный 2 9 2 4 9" xfId="16335"/>
    <cellStyle name="Обычный 2 9 2 4 9 2" xfId="16336"/>
    <cellStyle name="Обычный 2 9 2 4 9 2 2" xfId="16337"/>
    <cellStyle name="Обычный 2 9 2 4 9 2 2 2" xfId="16338"/>
    <cellStyle name="Обычный 2 9 2 4 9 2 3" xfId="16339"/>
    <cellStyle name="Обычный 2 9 2 4 9 2 4" xfId="16340"/>
    <cellStyle name="Обычный 2 9 2 4 9 2 5" xfId="16341"/>
    <cellStyle name="Обычный 2 9 2 4 9 3" xfId="16342"/>
    <cellStyle name="Обычный 2 9 2 4 9 3 2" xfId="16343"/>
    <cellStyle name="Обычный 2 9 2 4 9 3 3" xfId="16344"/>
    <cellStyle name="Обычный 2 9 2 4 9 3 4" xfId="16345"/>
    <cellStyle name="Обычный 2 9 2 4 9 4" xfId="16346"/>
    <cellStyle name="Обычный 2 9 2 4 9 5" xfId="16347"/>
    <cellStyle name="Обычный 2 9 2 4 9 6" xfId="16348"/>
    <cellStyle name="Обычный 2 9 2 4 9 7" xfId="16349"/>
    <cellStyle name="Обычный 2 9 2 5" xfId="16350"/>
    <cellStyle name="Обычный 2 9 2 5 2" xfId="16351"/>
    <cellStyle name="Обычный 2 9 2 5 2 2" xfId="16352"/>
    <cellStyle name="Обычный 2 9 2 5 2 2 2" xfId="16353"/>
    <cellStyle name="Обычный 2 9 2 5 2 2 2 2" xfId="16354"/>
    <cellStyle name="Обычный 2 9 2 5 2 2 3" xfId="16355"/>
    <cellStyle name="Обычный 2 9 2 5 2 2 4" xfId="16356"/>
    <cellStyle name="Обычный 2 9 2 5 2 2 5" xfId="16357"/>
    <cellStyle name="Обычный 2 9 2 5 2 3" xfId="16358"/>
    <cellStyle name="Обычный 2 9 2 5 2 3 2" xfId="16359"/>
    <cellStyle name="Обычный 2 9 2 5 2 3 3" xfId="16360"/>
    <cellStyle name="Обычный 2 9 2 5 2 3 4" xfId="16361"/>
    <cellStyle name="Обычный 2 9 2 5 2 4" xfId="16362"/>
    <cellStyle name="Обычный 2 9 2 5 2 5" xfId="16363"/>
    <cellStyle name="Обычный 2 9 2 5 2 6" xfId="16364"/>
    <cellStyle name="Обычный 2 9 2 5 2 7" xfId="16365"/>
    <cellStyle name="Обычный 2 9 2 5 3" xfId="16366"/>
    <cellStyle name="Обычный 2 9 2 5 3 2" xfId="16367"/>
    <cellStyle name="Обычный 2 9 2 5 3 2 2" xfId="16368"/>
    <cellStyle name="Обычный 2 9 2 5 3 3" xfId="16369"/>
    <cellStyle name="Обычный 2 9 2 5 3 4" xfId="16370"/>
    <cellStyle name="Обычный 2 9 2 5 3 5" xfId="16371"/>
    <cellStyle name="Обычный 2 9 2 5 4" xfId="16372"/>
    <cellStyle name="Обычный 2 9 2 5 4 2" xfId="16373"/>
    <cellStyle name="Обычный 2 9 2 5 4 2 2" xfId="16374"/>
    <cellStyle name="Обычный 2 9 2 5 4 3" xfId="16375"/>
    <cellStyle name="Обычный 2 9 2 5 4 4" xfId="16376"/>
    <cellStyle name="Обычный 2 9 2 5 4 5" xfId="16377"/>
    <cellStyle name="Обычный 2 9 2 5 5" xfId="16378"/>
    <cellStyle name="Обычный 2 9 2 5 5 2" xfId="16379"/>
    <cellStyle name="Обычный 2 9 2 5 5 3" xfId="16380"/>
    <cellStyle name="Обычный 2 9 2 5 5 4" xfId="16381"/>
    <cellStyle name="Обычный 2 9 2 5 6" xfId="16382"/>
    <cellStyle name="Обычный 2 9 2 5 7" xfId="16383"/>
    <cellStyle name="Обычный 2 9 2 5 8" xfId="16384"/>
    <cellStyle name="Обычный 2 9 2 5 9" xfId="16385"/>
    <cellStyle name="Обычный 2 9 2 6" xfId="16386"/>
    <cellStyle name="Обычный 2 9 2 6 2" xfId="16387"/>
    <cellStyle name="Обычный 2 9 2 6 2 2" xfId="16388"/>
    <cellStyle name="Обычный 2 9 2 6 2 2 2" xfId="16389"/>
    <cellStyle name="Обычный 2 9 2 6 2 2 2 2" xfId="16390"/>
    <cellStyle name="Обычный 2 9 2 6 2 2 3" xfId="16391"/>
    <cellStyle name="Обычный 2 9 2 6 2 2 4" xfId="16392"/>
    <cellStyle name="Обычный 2 9 2 6 2 2 5" xfId="16393"/>
    <cellStyle name="Обычный 2 9 2 6 2 3" xfId="16394"/>
    <cellStyle name="Обычный 2 9 2 6 2 3 2" xfId="16395"/>
    <cellStyle name="Обычный 2 9 2 6 2 3 3" xfId="16396"/>
    <cellStyle name="Обычный 2 9 2 6 2 3 4" xfId="16397"/>
    <cellStyle name="Обычный 2 9 2 6 2 4" xfId="16398"/>
    <cellStyle name="Обычный 2 9 2 6 2 5" xfId="16399"/>
    <cellStyle name="Обычный 2 9 2 6 2 6" xfId="16400"/>
    <cellStyle name="Обычный 2 9 2 6 2 7" xfId="16401"/>
    <cellStyle name="Обычный 2 9 2 6 3" xfId="16402"/>
    <cellStyle name="Обычный 2 9 2 6 3 2" xfId="16403"/>
    <cellStyle name="Обычный 2 9 2 6 3 2 2" xfId="16404"/>
    <cellStyle name="Обычный 2 9 2 6 3 3" xfId="16405"/>
    <cellStyle name="Обычный 2 9 2 6 3 4" xfId="16406"/>
    <cellStyle name="Обычный 2 9 2 6 3 5" xfId="16407"/>
    <cellStyle name="Обычный 2 9 2 6 4" xfId="16408"/>
    <cellStyle name="Обычный 2 9 2 6 4 2" xfId="16409"/>
    <cellStyle name="Обычный 2 9 2 6 4 2 2" xfId="16410"/>
    <cellStyle name="Обычный 2 9 2 6 4 3" xfId="16411"/>
    <cellStyle name="Обычный 2 9 2 6 4 4" xfId="16412"/>
    <cellStyle name="Обычный 2 9 2 6 4 5" xfId="16413"/>
    <cellStyle name="Обычный 2 9 2 6 5" xfId="16414"/>
    <cellStyle name="Обычный 2 9 2 6 5 2" xfId="16415"/>
    <cellStyle name="Обычный 2 9 2 6 5 3" xfId="16416"/>
    <cellStyle name="Обычный 2 9 2 6 5 4" xfId="16417"/>
    <cellStyle name="Обычный 2 9 2 6 6" xfId="16418"/>
    <cellStyle name="Обычный 2 9 2 6 7" xfId="16419"/>
    <cellStyle name="Обычный 2 9 2 6 8" xfId="16420"/>
    <cellStyle name="Обычный 2 9 2 6 9" xfId="16421"/>
    <cellStyle name="Обычный 2 9 2 7" xfId="16422"/>
    <cellStyle name="Обычный 2 9 2 7 2" xfId="16423"/>
    <cellStyle name="Обычный 2 9 2 7 2 2" xfId="16424"/>
    <cellStyle name="Обычный 2 9 2 7 2 2 2" xfId="16425"/>
    <cellStyle name="Обычный 2 9 2 7 2 2 2 2" xfId="16426"/>
    <cellStyle name="Обычный 2 9 2 7 2 2 3" xfId="16427"/>
    <cellStyle name="Обычный 2 9 2 7 2 2 4" xfId="16428"/>
    <cellStyle name="Обычный 2 9 2 7 2 2 5" xfId="16429"/>
    <cellStyle name="Обычный 2 9 2 7 2 3" xfId="16430"/>
    <cellStyle name="Обычный 2 9 2 7 2 3 2" xfId="16431"/>
    <cellStyle name="Обычный 2 9 2 7 2 3 3" xfId="16432"/>
    <cellStyle name="Обычный 2 9 2 7 2 3 4" xfId="16433"/>
    <cellStyle name="Обычный 2 9 2 7 2 4" xfId="16434"/>
    <cellStyle name="Обычный 2 9 2 7 2 5" xfId="16435"/>
    <cellStyle name="Обычный 2 9 2 7 2 6" xfId="16436"/>
    <cellStyle name="Обычный 2 9 2 7 2 7" xfId="16437"/>
    <cellStyle name="Обычный 2 9 2 7 3" xfId="16438"/>
    <cellStyle name="Обычный 2 9 2 7 3 2" xfId="16439"/>
    <cellStyle name="Обычный 2 9 2 7 3 2 2" xfId="16440"/>
    <cellStyle name="Обычный 2 9 2 7 3 3" xfId="16441"/>
    <cellStyle name="Обычный 2 9 2 7 3 4" xfId="16442"/>
    <cellStyle name="Обычный 2 9 2 7 3 5" xfId="16443"/>
    <cellStyle name="Обычный 2 9 2 7 4" xfId="16444"/>
    <cellStyle name="Обычный 2 9 2 7 4 2" xfId="16445"/>
    <cellStyle name="Обычный 2 9 2 7 4 2 2" xfId="16446"/>
    <cellStyle name="Обычный 2 9 2 7 4 3" xfId="16447"/>
    <cellStyle name="Обычный 2 9 2 7 4 4" xfId="16448"/>
    <cellStyle name="Обычный 2 9 2 7 4 5" xfId="16449"/>
    <cellStyle name="Обычный 2 9 2 7 5" xfId="16450"/>
    <cellStyle name="Обычный 2 9 2 7 5 2" xfId="16451"/>
    <cellStyle name="Обычный 2 9 2 7 5 3" xfId="16452"/>
    <cellStyle name="Обычный 2 9 2 7 5 4" xfId="16453"/>
    <cellStyle name="Обычный 2 9 2 7 6" xfId="16454"/>
    <cellStyle name="Обычный 2 9 2 7 7" xfId="16455"/>
    <cellStyle name="Обычный 2 9 2 7 8" xfId="16456"/>
    <cellStyle name="Обычный 2 9 2 7 9" xfId="16457"/>
    <cellStyle name="Обычный 2 9 2 8" xfId="16458"/>
    <cellStyle name="Обычный 2 9 2 8 2" xfId="16459"/>
    <cellStyle name="Обычный 2 9 2 8 2 2" xfId="16460"/>
    <cellStyle name="Обычный 2 9 2 8 2 2 2" xfId="16461"/>
    <cellStyle name="Обычный 2 9 2 8 2 2 2 2" xfId="16462"/>
    <cellStyle name="Обычный 2 9 2 8 2 2 3" xfId="16463"/>
    <cellStyle name="Обычный 2 9 2 8 2 2 4" xfId="16464"/>
    <cellStyle name="Обычный 2 9 2 8 2 2 5" xfId="16465"/>
    <cellStyle name="Обычный 2 9 2 8 2 3" xfId="16466"/>
    <cellStyle name="Обычный 2 9 2 8 2 3 2" xfId="16467"/>
    <cellStyle name="Обычный 2 9 2 8 2 3 3" xfId="16468"/>
    <cellStyle name="Обычный 2 9 2 8 2 3 4" xfId="16469"/>
    <cellStyle name="Обычный 2 9 2 8 2 4" xfId="16470"/>
    <cellStyle name="Обычный 2 9 2 8 2 5" xfId="16471"/>
    <cellStyle name="Обычный 2 9 2 8 2 6" xfId="16472"/>
    <cellStyle name="Обычный 2 9 2 8 2 7" xfId="16473"/>
    <cellStyle name="Обычный 2 9 2 8 3" xfId="16474"/>
    <cellStyle name="Обычный 2 9 2 8 3 2" xfId="16475"/>
    <cellStyle name="Обычный 2 9 2 8 3 2 2" xfId="16476"/>
    <cellStyle name="Обычный 2 9 2 8 3 3" xfId="16477"/>
    <cellStyle name="Обычный 2 9 2 8 3 4" xfId="16478"/>
    <cellStyle name="Обычный 2 9 2 8 3 5" xfId="16479"/>
    <cellStyle name="Обычный 2 9 2 8 4" xfId="16480"/>
    <cellStyle name="Обычный 2 9 2 8 4 2" xfId="16481"/>
    <cellStyle name="Обычный 2 9 2 8 4 3" xfId="16482"/>
    <cellStyle name="Обычный 2 9 2 8 4 4" xfId="16483"/>
    <cellStyle name="Обычный 2 9 2 8 5" xfId="16484"/>
    <cellStyle name="Обычный 2 9 2 8 6" xfId="16485"/>
    <cellStyle name="Обычный 2 9 2 8 7" xfId="16486"/>
    <cellStyle name="Обычный 2 9 2 8 8" xfId="16487"/>
    <cellStyle name="Обычный 2 9 2 9" xfId="16488"/>
    <cellStyle name="Обычный 2 9 2 9 2" xfId="16489"/>
    <cellStyle name="Обычный 2 9 2 9 2 2" xfId="16490"/>
    <cellStyle name="Обычный 2 9 2 9 2 2 2" xfId="16491"/>
    <cellStyle name="Обычный 2 9 2 9 2 2 2 2" xfId="16492"/>
    <cellStyle name="Обычный 2 9 2 9 2 2 3" xfId="16493"/>
    <cellStyle name="Обычный 2 9 2 9 2 2 4" xfId="16494"/>
    <cellStyle name="Обычный 2 9 2 9 2 2 5" xfId="16495"/>
    <cellStyle name="Обычный 2 9 2 9 2 3" xfId="16496"/>
    <cellStyle name="Обычный 2 9 2 9 2 3 2" xfId="16497"/>
    <cellStyle name="Обычный 2 9 2 9 2 3 3" xfId="16498"/>
    <cellStyle name="Обычный 2 9 2 9 2 3 4" xfId="16499"/>
    <cellStyle name="Обычный 2 9 2 9 2 4" xfId="16500"/>
    <cellStyle name="Обычный 2 9 2 9 2 5" xfId="16501"/>
    <cellStyle name="Обычный 2 9 2 9 2 6" xfId="16502"/>
    <cellStyle name="Обычный 2 9 2 9 2 7" xfId="16503"/>
    <cellStyle name="Обычный 2 9 2 9 3" xfId="16504"/>
    <cellStyle name="Обычный 2 9 2 9 3 2" xfId="16505"/>
    <cellStyle name="Обычный 2 9 2 9 3 2 2" xfId="16506"/>
    <cellStyle name="Обычный 2 9 2 9 3 3" xfId="16507"/>
    <cellStyle name="Обычный 2 9 2 9 3 4" xfId="16508"/>
    <cellStyle name="Обычный 2 9 2 9 3 5" xfId="16509"/>
    <cellStyle name="Обычный 2 9 2 9 4" xfId="16510"/>
    <cellStyle name="Обычный 2 9 2 9 4 2" xfId="16511"/>
    <cellStyle name="Обычный 2 9 2 9 4 3" xfId="16512"/>
    <cellStyle name="Обычный 2 9 2 9 4 4" xfId="16513"/>
    <cellStyle name="Обычный 2 9 2 9 5" xfId="16514"/>
    <cellStyle name="Обычный 2 9 2 9 6" xfId="16515"/>
    <cellStyle name="Обычный 2 9 2 9 7" xfId="16516"/>
    <cellStyle name="Обычный 2 9 2 9 8" xfId="16517"/>
    <cellStyle name="Обычный 2 9 3" xfId="16518"/>
    <cellStyle name="Обычный 2 9 3 10" xfId="16519"/>
    <cellStyle name="Обычный 2 9 3 10 2" xfId="16520"/>
    <cellStyle name="Обычный 2 9 3 10 2 2" xfId="16521"/>
    <cellStyle name="Обычный 2 9 3 10 2 2 2" xfId="16522"/>
    <cellStyle name="Обычный 2 9 3 10 2 2 2 2" xfId="16523"/>
    <cellStyle name="Обычный 2 9 3 10 2 2 3" xfId="16524"/>
    <cellStyle name="Обычный 2 9 3 10 2 2 4" xfId="16525"/>
    <cellStyle name="Обычный 2 9 3 10 2 2 5" xfId="16526"/>
    <cellStyle name="Обычный 2 9 3 10 2 3" xfId="16527"/>
    <cellStyle name="Обычный 2 9 3 10 2 3 2" xfId="16528"/>
    <cellStyle name="Обычный 2 9 3 10 2 3 3" xfId="16529"/>
    <cellStyle name="Обычный 2 9 3 10 2 3 4" xfId="16530"/>
    <cellStyle name="Обычный 2 9 3 10 2 4" xfId="16531"/>
    <cellStyle name="Обычный 2 9 3 10 2 5" xfId="16532"/>
    <cellStyle name="Обычный 2 9 3 10 2 6" xfId="16533"/>
    <cellStyle name="Обычный 2 9 3 10 2 7" xfId="16534"/>
    <cellStyle name="Обычный 2 9 3 10 3" xfId="16535"/>
    <cellStyle name="Обычный 2 9 3 10 3 2" xfId="16536"/>
    <cellStyle name="Обычный 2 9 3 10 3 2 2" xfId="16537"/>
    <cellStyle name="Обычный 2 9 3 10 3 3" xfId="16538"/>
    <cellStyle name="Обычный 2 9 3 10 3 4" xfId="16539"/>
    <cellStyle name="Обычный 2 9 3 10 3 5" xfId="16540"/>
    <cellStyle name="Обычный 2 9 3 10 4" xfId="16541"/>
    <cellStyle name="Обычный 2 9 3 10 4 2" xfId="16542"/>
    <cellStyle name="Обычный 2 9 3 10 4 3" xfId="16543"/>
    <cellStyle name="Обычный 2 9 3 10 4 4" xfId="16544"/>
    <cellStyle name="Обычный 2 9 3 10 5" xfId="16545"/>
    <cellStyle name="Обычный 2 9 3 10 6" xfId="16546"/>
    <cellStyle name="Обычный 2 9 3 10 7" xfId="16547"/>
    <cellStyle name="Обычный 2 9 3 10 8" xfId="16548"/>
    <cellStyle name="Обычный 2 9 3 11" xfId="16549"/>
    <cellStyle name="Обычный 2 9 3 11 2" xfId="16550"/>
    <cellStyle name="Обычный 2 9 3 11 2 2" xfId="16551"/>
    <cellStyle name="Обычный 2 9 3 11 2 2 2" xfId="16552"/>
    <cellStyle name="Обычный 2 9 3 11 2 3" xfId="16553"/>
    <cellStyle name="Обычный 2 9 3 11 2 4" xfId="16554"/>
    <cellStyle name="Обычный 2 9 3 11 2 5" xfId="16555"/>
    <cellStyle name="Обычный 2 9 3 11 3" xfId="16556"/>
    <cellStyle name="Обычный 2 9 3 11 3 2" xfId="16557"/>
    <cellStyle name="Обычный 2 9 3 11 3 3" xfId="16558"/>
    <cellStyle name="Обычный 2 9 3 11 3 4" xfId="16559"/>
    <cellStyle name="Обычный 2 9 3 11 4" xfId="16560"/>
    <cellStyle name="Обычный 2 9 3 11 5" xfId="16561"/>
    <cellStyle name="Обычный 2 9 3 11 6" xfId="16562"/>
    <cellStyle name="Обычный 2 9 3 11 7" xfId="16563"/>
    <cellStyle name="Обычный 2 9 3 12" xfId="16564"/>
    <cellStyle name="Обычный 2 9 3 12 2" xfId="16565"/>
    <cellStyle name="Обычный 2 9 3 12 2 2" xfId="16566"/>
    <cellStyle name="Обычный 2 9 3 12 2 2 2" xfId="16567"/>
    <cellStyle name="Обычный 2 9 3 12 2 3" xfId="16568"/>
    <cellStyle name="Обычный 2 9 3 12 2 4" xfId="16569"/>
    <cellStyle name="Обычный 2 9 3 12 2 5" xfId="16570"/>
    <cellStyle name="Обычный 2 9 3 12 3" xfId="16571"/>
    <cellStyle name="Обычный 2 9 3 12 3 2" xfId="16572"/>
    <cellStyle name="Обычный 2 9 3 12 3 3" xfId="16573"/>
    <cellStyle name="Обычный 2 9 3 12 3 4" xfId="16574"/>
    <cellStyle name="Обычный 2 9 3 12 4" xfId="16575"/>
    <cellStyle name="Обычный 2 9 3 12 5" xfId="16576"/>
    <cellStyle name="Обычный 2 9 3 12 6" xfId="16577"/>
    <cellStyle name="Обычный 2 9 3 12 7" xfId="16578"/>
    <cellStyle name="Обычный 2 9 3 13" xfId="16579"/>
    <cellStyle name="Обычный 2 9 3 13 2" xfId="16580"/>
    <cellStyle name="Обычный 2 9 3 13 2 2" xfId="16581"/>
    <cellStyle name="Обычный 2 9 3 13 3" xfId="16582"/>
    <cellStyle name="Обычный 2 9 3 13 4" xfId="16583"/>
    <cellStyle name="Обычный 2 9 3 13 5" xfId="16584"/>
    <cellStyle name="Обычный 2 9 3 14" xfId="16585"/>
    <cellStyle name="Обычный 2 9 3 14 2" xfId="16586"/>
    <cellStyle name="Обычный 2 9 3 14 2 2" xfId="16587"/>
    <cellStyle name="Обычный 2 9 3 14 3" xfId="16588"/>
    <cellStyle name="Обычный 2 9 3 14 4" xfId="16589"/>
    <cellStyle name="Обычный 2 9 3 14 5" xfId="16590"/>
    <cellStyle name="Обычный 2 9 3 15" xfId="16591"/>
    <cellStyle name="Обычный 2 9 3 15 2" xfId="16592"/>
    <cellStyle name="Обычный 2 9 3 15 2 2" xfId="16593"/>
    <cellStyle name="Обычный 2 9 3 15 3" xfId="16594"/>
    <cellStyle name="Обычный 2 9 3 16" xfId="16595"/>
    <cellStyle name="Обычный 2 9 3 16 2" xfId="16596"/>
    <cellStyle name="Обычный 2 9 3 17" xfId="16597"/>
    <cellStyle name="Обычный 2 9 3 18" xfId="16598"/>
    <cellStyle name="Обычный 2 9 3 2" xfId="16599"/>
    <cellStyle name="Обычный 2 9 3 2 10" xfId="16600"/>
    <cellStyle name="Обычный 2 9 3 2 10 2" xfId="16601"/>
    <cellStyle name="Обычный 2 9 3 2 10 2 2" xfId="16602"/>
    <cellStyle name="Обычный 2 9 3 2 10 2 2 2" xfId="16603"/>
    <cellStyle name="Обычный 2 9 3 2 10 2 3" xfId="16604"/>
    <cellStyle name="Обычный 2 9 3 2 10 2 4" xfId="16605"/>
    <cellStyle name="Обычный 2 9 3 2 10 2 5" xfId="16606"/>
    <cellStyle name="Обычный 2 9 3 2 10 3" xfId="16607"/>
    <cellStyle name="Обычный 2 9 3 2 10 3 2" xfId="16608"/>
    <cellStyle name="Обычный 2 9 3 2 10 3 3" xfId="16609"/>
    <cellStyle name="Обычный 2 9 3 2 10 3 4" xfId="16610"/>
    <cellStyle name="Обычный 2 9 3 2 10 4" xfId="16611"/>
    <cellStyle name="Обычный 2 9 3 2 10 5" xfId="16612"/>
    <cellStyle name="Обычный 2 9 3 2 10 6" xfId="16613"/>
    <cellStyle name="Обычный 2 9 3 2 10 7" xfId="16614"/>
    <cellStyle name="Обычный 2 9 3 2 11" xfId="16615"/>
    <cellStyle name="Обычный 2 9 3 2 11 2" xfId="16616"/>
    <cellStyle name="Обычный 2 9 3 2 11 2 2" xfId="16617"/>
    <cellStyle name="Обычный 2 9 3 2 11 3" xfId="16618"/>
    <cellStyle name="Обычный 2 9 3 2 11 4" xfId="16619"/>
    <cellStyle name="Обычный 2 9 3 2 11 5" xfId="16620"/>
    <cellStyle name="Обычный 2 9 3 2 12" xfId="16621"/>
    <cellStyle name="Обычный 2 9 3 2 12 2" xfId="16622"/>
    <cellStyle name="Обычный 2 9 3 2 12 3" xfId="16623"/>
    <cellStyle name="Обычный 2 9 3 2 12 4" xfId="16624"/>
    <cellStyle name="Обычный 2 9 3 2 13" xfId="16625"/>
    <cellStyle name="Обычный 2 9 3 2 14" xfId="16626"/>
    <cellStyle name="Обычный 2 9 3 2 15" xfId="16627"/>
    <cellStyle name="Обычный 2 9 3 2 16" xfId="16628"/>
    <cellStyle name="Обычный 2 9 3 2 2" xfId="16629"/>
    <cellStyle name="Обычный 2 9 3 2 2 10" xfId="16630"/>
    <cellStyle name="Обычный 2 9 3 2 2 10 2" xfId="16631"/>
    <cellStyle name="Обычный 2 9 3 2 2 10 2 2" xfId="16632"/>
    <cellStyle name="Обычный 2 9 3 2 2 10 3" xfId="16633"/>
    <cellStyle name="Обычный 2 9 3 2 2 10 4" xfId="16634"/>
    <cellStyle name="Обычный 2 9 3 2 2 10 5" xfId="16635"/>
    <cellStyle name="Обычный 2 9 3 2 2 11" xfId="16636"/>
    <cellStyle name="Обычный 2 9 3 2 2 11 2" xfId="16637"/>
    <cellStyle name="Обычный 2 9 3 2 2 11 3" xfId="16638"/>
    <cellStyle name="Обычный 2 9 3 2 2 11 4" xfId="16639"/>
    <cellStyle name="Обычный 2 9 3 2 2 12" xfId="16640"/>
    <cellStyle name="Обычный 2 9 3 2 2 13" xfId="16641"/>
    <cellStyle name="Обычный 2 9 3 2 2 14" xfId="16642"/>
    <cellStyle name="Обычный 2 9 3 2 2 15" xfId="16643"/>
    <cellStyle name="Обычный 2 9 3 2 2 2" xfId="16644"/>
    <cellStyle name="Обычный 2 9 3 2 2 2 2" xfId="16645"/>
    <cellStyle name="Обычный 2 9 3 2 2 2 2 2" xfId="16646"/>
    <cellStyle name="Обычный 2 9 3 2 2 2 2 2 2" xfId="16647"/>
    <cellStyle name="Обычный 2 9 3 2 2 2 2 2 2 2" xfId="16648"/>
    <cellStyle name="Обычный 2 9 3 2 2 2 2 2 3" xfId="16649"/>
    <cellStyle name="Обычный 2 9 3 2 2 2 2 2 4" xfId="16650"/>
    <cellStyle name="Обычный 2 9 3 2 2 2 2 2 5" xfId="16651"/>
    <cellStyle name="Обычный 2 9 3 2 2 2 2 3" xfId="16652"/>
    <cellStyle name="Обычный 2 9 3 2 2 2 2 3 2" xfId="16653"/>
    <cellStyle name="Обычный 2 9 3 2 2 2 2 3 3" xfId="16654"/>
    <cellStyle name="Обычный 2 9 3 2 2 2 2 3 4" xfId="16655"/>
    <cellStyle name="Обычный 2 9 3 2 2 2 2 4" xfId="16656"/>
    <cellStyle name="Обычный 2 9 3 2 2 2 2 5" xfId="16657"/>
    <cellStyle name="Обычный 2 9 3 2 2 2 2 6" xfId="16658"/>
    <cellStyle name="Обычный 2 9 3 2 2 2 2 7" xfId="16659"/>
    <cellStyle name="Обычный 2 9 3 2 2 2 3" xfId="16660"/>
    <cellStyle name="Обычный 2 9 3 2 2 2 3 2" xfId="16661"/>
    <cellStyle name="Обычный 2 9 3 2 2 2 3 2 2" xfId="16662"/>
    <cellStyle name="Обычный 2 9 3 2 2 2 3 3" xfId="16663"/>
    <cellStyle name="Обычный 2 9 3 2 2 2 3 4" xfId="16664"/>
    <cellStyle name="Обычный 2 9 3 2 2 2 3 5" xfId="16665"/>
    <cellStyle name="Обычный 2 9 3 2 2 2 4" xfId="16666"/>
    <cellStyle name="Обычный 2 9 3 2 2 2 4 2" xfId="16667"/>
    <cellStyle name="Обычный 2 9 3 2 2 2 4 2 2" xfId="16668"/>
    <cellStyle name="Обычный 2 9 3 2 2 2 4 3" xfId="16669"/>
    <cellStyle name="Обычный 2 9 3 2 2 2 4 4" xfId="16670"/>
    <cellStyle name="Обычный 2 9 3 2 2 2 4 5" xfId="16671"/>
    <cellStyle name="Обычный 2 9 3 2 2 2 5" xfId="16672"/>
    <cellStyle name="Обычный 2 9 3 2 2 2 5 2" xfId="16673"/>
    <cellStyle name="Обычный 2 9 3 2 2 2 5 3" xfId="16674"/>
    <cellStyle name="Обычный 2 9 3 2 2 2 5 4" xfId="16675"/>
    <cellStyle name="Обычный 2 9 3 2 2 2 6" xfId="16676"/>
    <cellStyle name="Обычный 2 9 3 2 2 2 7" xfId="16677"/>
    <cellStyle name="Обычный 2 9 3 2 2 2 8" xfId="16678"/>
    <cellStyle name="Обычный 2 9 3 2 2 2 9" xfId="16679"/>
    <cellStyle name="Обычный 2 9 3 2 2 3" xfId="16680"/>
    <cellStyle name="Обычный 2 9 3 2 2 3 2" xfId="16681"/>
    <cellStyle name="Обычный 2 9 3 2 2 3 2 2" xfId="16682"/>
    <cellStyle name="Обычный 2 9 3 2 2 3 2 2 2" xfId="16683"/>
    <cellStyle name="Обычный 2 9 3 2 2 3 2 2 2 2" xfId="16684"/>
    <cellStyle name="Обычный 2 9 3 2 2 3 2 2 3" xfId="16685"/>
    <cellStyle name="Обычный 2 9 3 2 2 3 2 2 4" xfId="16686"/>
    <cellStyle name="Обычный 2 9 3 2 2 3 2 2 5" xfId="16687"/>
    <cellStyle name="Обычный 2 9 3 2 2 3 2 3" xfId="16688"/>
    <cellStyle name="Обычный 2 9 3 2 2 3 2 3 2" xfId="16689"/>
    <cellStyle name="Обычный 2 9 3 2 2 3 2 3 3" xfId="16690"/>
    <cellStyle name="Обычный 2 9 3 2 2 3 2 3 4" xfId="16691"/>
    <cellStyle name="Обычный 2 9 3 2 2 3 2 4" xfId="16692"/>
    <cellStyle name="Обычный 2 9 3 2 2 3 2 5" xfId="16693"/>
    <cellStyle name="Обычный 2 9 3 2 2 3 2 6" xfId="16694"/>
    <cellStyle name="Обычный 2 9 3 2 2 3 2 7" xfId="16695"/>
    <cellStyle name="Обычный 2 9 3 2 2 3 3" xfId="16696"/>
    <cellStyle name="Обычный 2 9 3 2 2 3 3 2" xfId="16697"/>
    <cellStyle name="Обычный 2 9 3 2 2 3 3 2 2" xfId="16698"/>
    <cellStyle name="Обычный 2 9 3 2 2 3 3 3" xfId="16699"/>
    <cellStyle name="Обычный 2 9 3 2 2 3 3 4" xfId="16700"/>
    <cellStyle name="Обычный 2 9 3 2 2 3 3 5" xfId="16701"/>
    <cellStyle name="Обычный 2 9 3 2 2 3 4" xfId="16702"/>
    <cellStyle name="Обычный 2 9 3 2 2 3 4 2" xfId="16703"/>
    <cellStyle name="Обычный 2 9 3 2 2 3 4 2 2" xfId="16704"/>
    <cellStyle name="Обычный 2 9 3 2 2 3 4 3" xfId="16705"/>
    <cellStyle name="Обычный 2 9 3 2 2 3 4 4" xfId="16706"/>
    <cellStyle name="Обычный 2 9 3 2 2 3 4 5" xfId="16707"/>
    <cellStyle name="Обычный 2 9 3 2 2 3 5" xfId="16708"/>
    <cellStyle name="Обычный 2 9 3 2 2 3 5 2" xfId="16709"/>
    <cellStyle name="Обычный 2 9 3 2 2 3 5 3" xfId="16710"/>
    <cellStyle name="Обычный 2 9 3 2 2 3 5 4" xfId="16711"/>
    <cellStyle name="Обычный 2 9 3 2 2 3 6" xfId="16712"/>
    <cellStyle name="Обычный 2 9 3 2 2 3 7" xfId="16713"/>
    <cellStyle name="Обычный 2 9 3 2 2 3 8" xfId="16714"/>
    <cellStyle name="Обычный 2 9 3 2 2 3 9" xfId="16715"/>
    <cellStyle name="Обычный 2 9 3 2 2 4" xfId="16716"/>
    <cellStyle name="Обычный 2 9 3 2 2 4 2" xfId="16717"/>
    <cellStyle name="Обычный 2 9 3 2 2 4 2 2" xfId="16718"/>
    <cellStyle name="Обычный 2 9 3 2 2 4 2 2 2" xfId="16719"/>
    <cellStyle name="Обычный 2 9 3 2 2 4 2 2 2 2" xfId="16720"/>
    <cellStyle name="Обычный 2 9 3 2 2 4 2 2 3" xfId="16721"/>
    <cellStyle name="Обычный 2 9 3 2 2 4 2 2 4" xfId="16722"/>
    <cellStyle name="Обычный 2 9 3 2 2 4 2 2 5" xfId="16723"/>
    <cellStyle name="Обычный 2 9 3 2 2 4 2 3" xfId="16724"/>
    <cellStyle name="Обычный 2 9 3 2 2 4 2 3 2" xfId="16725"/>
    <cellStyle name="Обычный 2 9 3 2 2 4 2 3 3" xfId="16726"/>
    <cellStyle name="Обычный 2 9 3 2 2 4 2 3 4" xfId="16727"/>
    <cellStyle name="Обычный 2 9 3 2 2 4 2 4" xfId="16728"/>
    <cellStyle name="Обычный 2 9 3 2 2 4 2 5" xfId="16729"/>
    <cellStyle name="Обычный 2 9 3 2 2 4 2 6" xfId="16730"/>
    <cellStyle name="Обычный 2 9 3 2 2 4 2 7" xfId="16731"/>
    <cellStyle name="Обычный 2 9 3 2 2 4 3" xfId="16732"/>
    <cellStyle name="Обычный 2 9 3 2 2 4 3 2" xfId="16733"/>
    <cellStyle name="Обычный 2 9 3 2 2 4 3 2 2" xfId="16734"/>
    <cellStyle name="Обычный 2 9 3 2 2 4 3 3" xfId="16735"/>
    <cellStyle name="Обычный 2 9 3 2 2 4 3 4" xfId="16736"/>
    <cellStyle name="Обычный 2 9 3 2 2 4 3 5" xfId="16737"/>
    <cellStyle name="Обычный 2 9 3 2 2 4 4" xfId="16738"/>
    <cellStyle name="Обычный 2 9 3 2 2 4 4 2" xfId="16739"/>
    <cellStyle name="Обычный 2 9 3 2 2 4 4 3" xfId="16740"/>
    <cellStyle name="Обычный 2 9 3 2 2 4 4 4" xfId="16741"/>
    <cellStyle name="Обычный 2 9 3 2 2 4 5" xfId="16742"/>
    <cellStyle name="Обычный 2 9 3 2 2 4 6" xfId="16743"/>
    <cellStyle name="Обычный 2 9 3 2 2 4 7" xfId="16744"/>
    <cellStyle name="Обычный 2 9 3 2 2 4 8" xfId="16745"/>
    <cellStyle name="Обычный 2 9 3 2 2 5" xfId="16746"/>
    <cellStyle name="Обычный 2 9 3 2 2 5 2" xfId="16747"/>
    <cellStyle name="Обычный 2 9 3 2 2 5 2 2" xfId="16748"/>
    <cellStyle name="Обычный 2 9 3 2 2 5 2 2 2" xfId="16749"/>
    <cellStyle name="Обычный 2 9 3 2 2 5 2 2 2 2" xfId="16750"/>
    <cellStyle name="Обычный 2 9 3 2 2 5 2 2 3" xfId="16751"/>
    <cellStyle name="Обычный 2 9 3 2 2 5 2 2 4" xfId="16752"/>
    <cellStyle name="Обычный 2 9 3 2 2 5 2 2 5" xfId="16753"/>
    <cellStyle name="Обычный 2 9 3 2 2 5 2 3" xfId="16754"/>
    <cellStyle name="Обычный 2 9 3 2 2 5 2 3 2" xfId="16755"/>
    <cellStyle name="Обычный 2 9 3 2 2 5 2 3 3" xfId="16756"/>
    <cellStyle name="Обычный 2 9 3 2 2 5 2 3 4" xfId="16757"/>
    <cellStyle name="Обычный 2 9 3 2 2 5 2 4" xfId="16758"/>
    <cellStyle name="Обычный 2 9 3 2 2 5 2 5" xfId="16759"/>
    <cellStyle name="Обычный 2 9 3 2 2 5 2 6" xfId="16760"/>
    <cellStyle name="Обычный 2 9 3 2 2 5 2 7" xfId="16761"/>
    <cellStyle name="Обычный 2 9 3 2 2 5 3" xfId="16762"/>
    <cellStyle name="Обычный 2 9 3 2 2 5 3 2" xfId="16763"/>
    <cellStyle name="Обычный 2 9 3 2 2 5 3 2 2" xfId="16764"/>
    <cellStyle name="Обычный 2 9 3 2 2 5 3 3" xfId="16765"/>
    <cellStyle name="Обычный 2 9 3 2 2 5 3 4" xfId="16766"/>
    <cellStyle name="Обычный 2 9 3 2 2 5 3 5" xfId="16767"/>
    <cellStyle name="Обычный 2 9 3 2 2 5 4" xfId="16768"/>
    <cellStyle name="Обычный 2 9 3 2 2 5 4 2" xfId="16769"/>
    <cellStyle name="Обычный 2 9 3 2 2 5 4 3" xfId="16770"/>
    <cellStyle name="Обычный 2 9 3 2 2 5 4 4" xfId="16771"/>
    <cellStyle name="Обычный 2 9 3 2 2 5 5" xfId="16772"/>
    <cellStyle name="Обычный 2 9 3 2 2 5 6" xfId="16773"/>
    <cellStyle name="Обычный 2 9 3 2 2 5 7" xfId="16774"/>
    <cellStyle name="Обычный 2 9 3 2 2 5 8" xfId="16775"/>
    <cellStyle name="Обычный 2 9 3 2 2 6" xfId="16776"/>
    <cellStyle name="Обычный 2 9 3 2 2 6 2" xfId="16777"/>
    <cellStyle name="Обычный 2 9 3 2 2 6 2 2" xfId="16778"/>
    <cellStyle name="Обычный 2 9 3 2 2 6 2 2 2" xfId="16779"/>
    <cellStyle name="Обычный 2 9 3 2 2 6 2 2 2 2" xfId="16780"/>
    <cellStyle name="Обычный 2 9 3 2 2 6 2 2 3" xfId="16781"/>
    <cellStyle name="Обычный 2 9 3 2 2 6 2 2 4" xfId="16782"/>
    <cellStyle name="Обычный 2 9 3 2 2 6 2 2 5" xfId="16783"/>
    <cellStyle name="Обычный 2 9 3 2 2 6 2 3" xfId="16784"/>
    <cellStyle name="Обычный 2 9 3 2 2 6 2 3 2" xfId="16785"/>
    <cellStyle name="Обычный 2 9 3 2 2 6 2 3 3" xfId="16786"/>
    <cellStyle name="Обычный 2 9 3 2 2 6 2 3 4" xfId="16787"/>
    <cellStyle name="Обычный 2 9 3 2 2 6 2 4" xfId="16788"/>
    <cellStyle name="Обычный 2 9 3 2 2 6 2 5" xfId="16789"/>
    <cellStyle name="Обычный 2 9 3 2 2 6 2 6" xfId="16790"/>
    <cellStyle name="Обычный 2 9 3 2 2 6 2 7" xfId="16791"/>
    <cellStyle name="Обычный 2 9 3 2 2 6 3" xfId="16792"/>
    <cellStyle name="Обычный 2 9 3 2 2 6 3 2" xfId="16793"/>
    <cellStyle name="Обычный 2 9 3 2 2 6 3 2 2" xfId="16794"/>
    <cellStyle name="Обычный 2 9 3 2 2 6 3 3" xfId="16795"/>
    <cellStyle name="Обычный 2 9 3 2 2 6 3 4" xfId="16796"/>
    <cellStyle name="Обычный 2 9 3 2 2 6 3 5" xfId="16797"/>
    <cellStyle name="Обычный 2 9 3 2 2 6 4" xfId="16798"/>
    <cellStyle name="Обычный 2 9 3 2 2 6 4 2" xfId="16799"/>
    <cellStyle name="Обычный 2 9 3 2 2 6 4 3" xfId="16800"/>
    <cellStyle name="Обычный 2 9 3 2 2 6 4 4" xfId="16801"/>
    <cellStyle name="Обычный 2 9 3 2 2 6 5" xfId="16802"/>
    <cellStyle name="Обычный 2 9 3 2 2 6 6" xfId="16803"/>
    <cellStyle name="Обычный 2 9 3 2 2 6 7" xfId="16804"/>
    <cellStyle name="Обычный 2 9 3 2 2 6 8" xfId="16805"/>
    <cellStyle name="Обычный 2 9 3 2 2 7" xfId="16806"/>
    <cellStyle name="Обычный 2 9 3 2 2 7 2" xfId="16807"/>
    <cellStyle name="Обычный 2 9 3 2 2 7 2 2" xfId="16808"/>
    <cellStyle name="Обычный 2 9 3 2 2 7 2 2 2" xfId="16809"/>
    <cellStyle name="Обычный 2 9 3 2 2 7 2 2 2 2" xfId="16810"/>
    <cellStyle name="Обычный 2 9 3 2 2 7 2 2 3" xfId="16811"/>
    <cellStyle name="Обычный 2 9 3 2 2 7 2 2 4" xfId="16812"/>
    <cellStyle name="Обычный 2 9 3 2 2 7 2 2 5" xfId="16813"/>
    <cellStyle name="Обычный 2 9 3 2 2 7 2 3" xfId="16814"/>
    <cellStyle name="Обычный 2 9 3 2 2 7 2 3 2" xfId="16815"/>
    <cellStyle name="Обычный 2 9 3 2 2 7 2 3 3" xfId="16816"/>
    <cellStyle name="Обычный 2 9 3 2 2 7 2 3 4" xfId="16817"/>
    <cellStyle name="Обычный 2 9 3 2 2 7 2 4" xfId="16818"/>
    <cellStyle name="Обычный 2 9 3 2 2 7 2 5" xfId="16819"/>
    <cellStyle name="Обычный 2 9 3 2 2 7 2 6" xfId="16820"/>
    <cellStyle name="Обычный 2 9 3 2 2 7 2 7" xfId="16821"/>
    <cellStyle name="Обычный 2 9 3 2 2 7 3" xfId="16822"/>
    <cellStyle name="Обычный 2 9 3 2 2 7 3 2" xfId="16823"/>
    <cellStyle name="Обычный 2 9 3 2 2 7 3 2 2" xfId="16824"/>
    <cellStyle name="Обычный 2 9 3 2 2 7 3 3" xfId="16825"/>
    <cellStyle name="Обычный 2 9 3 2 2 7 3 4" xfId="16826"/>
    <cellStyle name="Обычный 2 9 3 2 2 7 3 5" xfId="16827"/>
    <cellStyle name="Обычный 2 9 3 2 2 7 4" xfId="16828"/>
    <cellStyle name="Обычный 2 9 3 2 2 7 4 2" xfId="16829"/>
    <cellStyle name="Обычный 2 9 3 2 2 7 4 3" xfId="16830"/>
    <cellStyle name="Обычный 2 9 3 2 2 7 4 4" xfId="16831"/>
    <cellStyle name="Обычный 2 9 3 2 2 7 5" xfId="16832"/>
    <cellStyle name="Обычный 2 9 3 2 2 7 6" xfId="16833"/>
    <cellStyle name="Обычный 2 9 3 2 2 7 7" xfId="16834"/>
    <cellStyle name="Обычный 2 9 3 2 2 7 8" xfId="16835"/>
    <cellStyle name="Обычный 2 9 3 2 2 8" xfId="16836"/>
    <cellStyle name="Обычный 2 9 3 2 2 8 2" xfId="16837"/>
    <cellStyle name="Обычный 2 9 3 2 2 8 2 2" xfId="16838"/>
    <cellStyle name="Обычный 2 9 3 2 2 8 2 2 2" xfId="16839"/>
    <cellStyle name="Обычный 2 9 3 2 2 8 2 3" xfId="16840"/>
    <cellStyle name="Обычный 2 9 3 2 2 8 2 4" xfId="16841"/>
    <cellStyle name="Обычный 2 9 3 2 2 8 2 5" xfId="16842"/>
    <cellStyle name="Обычный 2 9 3 2 2 8 3" xfId="16843"/>
    <cellStyle name="Обычный 2 9 3 2 2 8 3 2" xfId="16844"/>
    <cellStyle name="Обычный 2 9 3 2 2 8 3 3" xfId="16845"/>
    <cellStyle name="Обычный 2 9 3 2 2 8 3 4" xfId="16846"/>
    <cellStyle name="Обычный 2 9 3 2 2 8 4" xfId="16847"/>
    <cellStyle name="Обычный 2 9 3 2 2 8 5" xfId="16848"/>
    <cellStyle name="Обычный 2 9 3 2 2 8 6" xfId="16849"/>
    <cellStyle name="Обычный 2 9 3 2 2 8 7" xfId="16850"/>
    <cellStyle name="Обычный 2 9 3 2 2 9" xfId="16851"/>
    <cellStyle name="Обычный 2 9 3 2 2 9 2" xfId="16852"/>
    <cellStyle name="Обычный 2 9 3 2 2 9 2 2" xfId="16853"/>
    <cellStyle name="Обычный 2 9 3 2 2 9 2 2 2" xfId="16854"/>
    <cellStyle name="Обычный 2 9 3 2 2 9 2 3" xfId="16855"/>
    <cellStyle name="Обычный 2 9 3 2 2 9 2 4" xfId="16856"/>
    <cellStyle name="Обычный 2 9 3 2 2 9 2 5" xfId="16857"/>
    <cellStyle name="Обычный 2 9 3 2 2 9 3" xfId="16858"/>
    <cellStyle name="Обычный 2 9 3 2 2 9 3 2" xfId="16859"/>
    <cellStyle name="Обычный 2 9 3 2 2 9 3 3" xfId="16860"/>
    <cellStyle name="Обычный 2 9 3 2 2 9 3 4" xfId="16861"/>
    <cellStyle name="Обычный 2 9 3 2 2 9 4" xfId="16862"/>
    <cellStyle name="Обычный 2 9 3 2 2 9 5" xfId="16863"/>
    <cellStyle name="Обычный 2 9 3 2 2 9 6" xfId="16864"/>
    <cellStyle name="Обычный 2 9 3 2 2 9 7" xfId="16865"/>
    <cellStyle name="Обычный 2 9 3 2 3" xfId="16866"/>
    <cellStyle name="Обычный 2 9 3 2 3 2" xfId="16867"/>
    <cellStyle name="Обычный 2 9 3 2 3 2 2" xfId="16868"/>
    <cellStyle name="Обычный 2 9 3 2 3 2 2 2" xfId="16869"/>
    <cellStyle name="Обычный 2 9 3 2 3 2 2 2 2" xfId="16870"/>
    <cellStyle name="Обычный 2 9 3 2 3 2 2 3" xfId="16871"/>
    <cellStyle name="Обычный 2 9 3 2 3 2 2 4" xfId="16872"/>
    <cellStyle name="Обычный 2 9 3 2 3 2 2 5" xfId="16873"/>
    <cellStyle name="Обычный 2 9 3 2 3 2 3" xfId="16874"/>
    <cellStyle name="Обычный 2 9 3 2 3 2 3 2" xfId="16875"/>
    <cellStyle name="Обычный 2 9 3 2 3 2 3 3" xfId="16876"/>
    <cellStyle name="Обычный 2 9 3 2 3 2 3 4" xfId="16877"/>
    <cellStyle name="Обычный 2 9 3 2 3 2 4" xfId="16878"/>
    <cellStyle name="Обычный 2 9 3 2 3 2 5" xfId="16879"/>
    <cellStyle name="Обычный 2 9 3 2 3 2 6" xfId="16880"/>
    <cellStyle name="Обычный 2 9 3 2 3 2 7" xfId="16881"/>
    <cellStyle name="Обычный 2 9 3 2 3 3" xfId="16882"/>
    <cellStyle name="Обычный 2 9 3 2 3 3 2" xfId="16883"/>
    <cellStyle name="Обычный 2 9 3 2 3 3 2 2" xfId="16884"/>
    <cellStyle name="Обычный 2 9 3 2 3 3 3" xfId="16885"/>
    <cellStyle name="Обычный 2 9 3 2 3 3 4" xfId="16886"/>
    <cellStyle name="Обычный 2 9 3 2 3 3 5" xfId="16887"/>
    <cellStyle name="Обычный 2 9 3 2 3 4" xfId="16888"/>
    <cellStyle name="Обычный 2 9 3 2 3 4 2" xfId="16889"/>
    <cellStyle name="Обычный 2 9 3 2 3 4 2 2" xfId="16890"/>
    <cellStyle name="Обычный 2 9 3 2 3 4 3" xfId="16891"/>
    <cellStyle name="Обычный 2 9 3 2 3 4 4" xfId="16892"/>
    <cellStyle name="Обычный 2 9 3 2 3 4 5" xfId="16893"/>
    <cellStyle name="Обычный 2 9 3 2 3 5" xfId="16894"/>
    <cellStyle name="Обычный 2 9 3 2 3 5 2" xfId="16895"/>
    <cellStyle name="Обычный 2 9 3 2 3 5 3" xfId="16896"/>
    <cellStyle name="Обычный 2 9 3 2 3 5 4" xfId="16897"/>
    <cellStyle name="Обычный 2 9 3 2 3 6" xfId="16898"/>
    <cellStyle name="Обычный 2 9 3 2 3 7" xfId="16899"/>
    <cellStyle name="Обычный 2 9 3 2 3 8" xfId="16900"/>
    <cellStyle name="Обычный 2 9 3 2 3 9" xfId="16901"/>
    <cellStyle name="Обычный 2 9 3 2 4" xfId="16902"/>
    <cellStyle name="Обычный 2 9 3 2 4 2" xfId="16903"/>
    <cellStyle name="Обычный 2 9 3 2 4 2 2" xfId="16904"/>
    <cellStyle name="Обычный 2 9 3 2 4 2 2 2" xfId="16905"/>
    <cellStyle name="Обычный 2 9 3 2 4 2 2 2 2" xfId="16906"/>
    <cellStyle name="Обычный 2 9 3 2 4 2 2 3" xfId="16907"/>
    <cellStyle name="Обычный 2 9 3 2 4 2 2 4" xfId="16908"/>
    <cellStyle name="Обычный 2 9 3 2 4 2 2 5" xfId="16909"/>
    <cellStyle name="Обычный 2 9 3 2 4 2 3" xfId="16910"/>
    <cellStyle name="Обычный 2 9 3 2 4 2 3 2" xfId="16911"/>
    <cellStyle name="Обычный 2 9 3 2 4 2 3 3" xfId="16912"/>
    <cellStyle name="Обычный 2 9 3 2 4 2 3 4" xfId="16913"/>
    <cellStyle name="Обычный 2 9 3 2 4 2 4" xfId="16914"/>
    <cellStyle name="Обычный 2 9 3 2 4 2 5" xfId="16915"/>
    <cellStyle name="Обычный 2 9 3 2 4 2 6" xfId="16916"/>
    <cellStyle name="Обычный 2 9 3 2 4 2 7" xfId="16917"/>
    <cellStyle name="Обычный 2 9 3 2 4 3" xfId="16918"/>
    <cellStyle name="Обычный 2 9 3 2 4 3 2" xfId="16919"/>
    <cellStyle name="Обычный 2 9 3 2 4 3 2 2" xfId="16920"/>
    <cellStyle name="Обычный 2 9 3 2 4 3 3" xfId="16921"/>
    <cellStyle name="Обычный 2 9 3 2 4 3 4" xfId="16922"/>
    <cellStyle name="Обычный 2 9 3 2 4 3 5" xfId="16923"/>
    <cellStyle name="Обычный 2 9 3 2 4 4" xfId="16924"/>
    <cellStyle name="Обычный 2 9 3 2 4 4 2" xfId="16925"/>
    <cellStyle name="Обычный 2 9 3 2 4 4 2 2" xfId="16926"/>
    <cellStyle name="Обычный 2 9 3 2 4 4 3" xfId="16927"/>
    <cellStyle name="Обычный 2 9 3 2 4 4 4" xfId="16928"/>
    <cellStyle name="Обычный 2 9 3 2 4 4 5" xfId="16929"/>
    <cellStyle name="Обычный 2 9 3 2 4 5" xfId="16930"/>
    <cellStyle name="Обычный 2 9 3 2 4 5 2" xfId="16931"/>
    <cellStyle name="Обычный 2 9 3 2 4 5 3" xfId="16932"/>
    <cellStyle name="Обычный 2 9 3 2 4 5 4" xfId="16933"/>
    <cellStyle name="Обычный 2 9 3 2 4 6" xfId="16934"/>
    <cellStyle name="Обычный 2 9 3 2 4 7" xfId="16935"/>
    <cellStyle name="Обычный 2 9 3 2 4 8" xfId="16936"/>
    <cellStyle name="Обычный 2 9 3 2 4 9" xfId="16937"/>
    <cellStyle name="Обычный 2 9 3 2 5" xfId="16938"/>
    <cellStyle name="Обычный 2 9 3 2 5 2" xfId="16939"/>
    <cellStyle name="Обычный 2 9 3 2 5 2 2" xfId="16940"/>
    <cellStyle name="Обычный 2 9 3 2 5 2 2 2" xfId="16941"/>
    <cellStyle name="Обычный 2 9 3 2 5 2 2 2 2" xfId="16942"/>
    <cellStyle name="Обычный 2 9 3 2 5 2 2 3" xfId="16943"/>
    <cellStyle name="Обычный 2 9 3 2 5 2 2 4" xfId="16944"/>
    <cellStyle name="Обычный 2 9 3 2 5 2 2 5" xfId="16945"/>
    <cellStyle name="Обычный 2 9 3 2 5 2 3" xfId="16946"/>
    <cellStyle name="Обычный 2 9 3 2 5 2 3 2" xfId="16947"/>
    <cellStyle name="Обычный 2 9 3 2 5 2 3 3" xfId="16948"/>
    <cellStyle name="Обычный 2 9 3 2 5 2 3 4" xfId="16949"/>
    <cellStyle name="Обычный 2 9 3 2 5 2 4" xfId="16950"/>
    <cellStyle name="Обычный 2 9 3 2 5 2 5" xfId="16951"/>
    <cellStyle name="Обычный 2 9 3 2 5 2 6" xfId="16952"/>
    <cellStyle name="Обычный 2 9 3 2 5 2 7" xfId="16953"/>
    <cellStyle name="Обычный 2 9 3 2 5 3" xfId="16954"/>
    <cellStyle name="Обычный 2 9 3 2 5 3 2" xfId="16955"/>
    <cellStyle name="Обычный 2 9 3 2 5 3 2 2" xfId="16956"/>
    <cellStyle name="Обычный 2 9 3 2 5 3 3" xfId="16957"/>
    <cellStyle name="Обычный 2 9 3 2 5 3 4" xfId="16958"/>
    <cellStyle name="Обычный 2 9 3 2 5 3 5" xfId="16959"/>
    <cellStyle name="Обычный 2 9 3 2 5 4" xfId="16960"/>
    <cellStyle name="Обычный 2 9 3 2 5 4 2" xfId="16961"/>
    <cellStyle name="Обычный 2 9 3 2 5 4 3" xfId="16962"/>
    <cellStyle name="Обычный 2 9 3 2 5 4 4" xfId="16963"/>
    <cellStyle name="Обычный 2 9 3 2 5 5" xfId="16964"/>
    <cellStyle name="Обычный 2 9 3 2 5 6" xfId="16965"/>
    <cellStyle name="Обычный 2 9 3 2 5 7" xfId="16966"/>
    <cellStyle name="Обычный 2 9 3 2 5 8" xfId="16967"/>
    <cellStyle name="Обычный 2 9 3 2 6" xfId="16968"/>
    <cellStyle name="Обычный 2 9 3 2 6 2" xfId="16969"/>
    <cellStyle name="Обычный 2 9 3 2 6 2 2" xfId="16970"/>
    <cellStyle name="Обычный 2 9 3 2 6 2 2 2" xfId="16971"/>
    <cellStyle name="Обычный 2 9 3 2 6 2 2 2 2" xfId="16972"/>
    <cellStyle name="Обычный 2 9 3 2 6 2 2 3" xfId="16973"/>
    <cellStyle name="Обычный 2 9 3 2 6 2 2 4" xfId="16974"/>
    <cellStyle name="Обычный 2 9 3 2 6 2 2 5" xfId="16975"/>
    <cellStyle name="Обычный 2 9 3 2 6 2 3" xfId="16976"/>
    <cellStyle name="Обычный 2 9 3 2 6 2 3 2" xfId="16977"/>
    <cellStyle name="Обычный 2 9 3 2 6 2 3 3" xfId="16978"/>
    <cellStyle name="Обычный 2 9 3 2 6 2 3 4" xfId="16979"/>
    <cellStyle name="Обычный 2 9 3 2 6 2 4" xfId="16980"/>
    <cellStyle name="Обычный 2 9 3 2 6 2 5" xfId="16981"/>
    <cellStyle name="Обычный 2 9 3 2 6 2 6" xfId="16982"/>
    <cellStyle name="Обычный 2 9 3 2 6 2 7" xfId="16983"/>
    <cellStyle name="Обычный 2 9 3 2 6 3" xfId="16984"/>
    <cellStyle name="Обычный 2 9 3 2 6 3 2" xfId="16985"/>
    <cellStyle name="Обычный 2 9 3 2 6 3 2 2" xfId="16986"/>
    <cellStyle name="Обычный 2 9 3 2 6 3 3" xfId="16987"/>
    <cellStyle name="Обычный 2 9 3 2 6 3 4" xfId="16988"/>
    <cellStyle name="Обычный 2 9 3 2 6 3 5" xfId="16989"/>
    <cellStyle name="Обычный 2 9 3 2 6 4" xfId="16990"/>
    <cellStyle name="Обычный 2 9 3 2 6 4 2" xfId="16991"/>
    <cellStyle name="Обычный 2 9 3 2 6 4 3" xfId="16992"/>
    <cellStyle name="Обычный 2 9 3 2 6 4 4" xfId="16993"/>
    <cellStyle name="Обычный 2 9 3 2 6 5" xfId="16994"/>
    <cellStyle name="Обычный 2 9 3 2 6 6" xfId="16995"/>
    <cellStyle name="Обычный 2 9 3 2 6 7" xfId="16996"/>
    <cellStyle name="Обычный 2 9 3 2 6 8" xfId="16997"/>
    <cellStyle name="Обычный 2 9 3 2 7" xfId="16998"/>
    <cellStyle name="Обычный 2 9 3 2 7 2" xfId="16999"/>
    <cellStyle name="Обычный 2 9 3 2 7 2 2" xfId="17000"/>
    <cellStyle name="Обычный 2 9 3 2 7 2 2 2" xfId="17001"/>
    <cellStyle name="Обычный 2 9 3 2 7 2 2 2 2" xfId="17002"/>
    <cellStyle name="Обычный 2 9 3 2 7 2 2 3" xfId="17003"/>
    <cellStyle name="Обычный 2 9 3 2 7 2 2 4" xfId="17004"/>
    <cellStyle name="Обычный 2 9 3 2 7 2 2 5" xfId="17005"/>
    <cellStyle name="Обычный 2 9 3 2 7 2 3" xfId="17006"/>
    <cellStyle name="Обычный 2 9 3 2 7 2 3 2" xfId="17007"/>
    <cellStyle name="Обычный 2 9 3 2 7 2 3 3" xfId="17008"/>
    <cellStyle name="Обычный 2 9 3 2 7 2 3 4" xfId="17009"/>
    <cellStyle name="Обычный 2 9 3 2 7 2 4" xfId="17010"/>
    <cellStyle name="Обычный 2 9 3 2 7 2 5" xfId="17011"/>
    <cellStyle name="Обычный 2 9 3 2 7 2 6" xfId="17012"/>
    <cellStyle name="Обычный 2 9 3 2 7 2 7" xfId="17013"/>
    <cellStyle name="Обычный 2 9 3 2 7 3" xfId="17014"/>
    <cellStyle name="Обычный 2 9 3 2 7 3 2" xfId="17015"/>
    <cellStyle name="Обычный 2 9 3 2 7 3 2 2" xfId="17016"/>
    <cellStyle name="Обычный 2 9 3 2 7 3 3" xfId="17017"/>
    <cellStyle name="Обычный 2 9 3 2 7 3 4" xfId="17018"/>
    <cellStyle name="Обычный 2 9 3 2 7 3 5" xfId="17019"/>
    <cellStyle name="Обычный 2 9 3 2 7 4" xfId="17020"/>
    <cellStyle name="Обычный 2 9 3 2 7 4 2" xfId="17021"/>
    <cellStyle name="Обычный 2 9 3 2 7 4 3" xfId="17022"/>
    <cellStyle name="Обычный 2 9 3 2 7 4 4" xfId="17023"/>
    <cellStyle name="Обычный 2 9 3 2 7 5" xfId="17024"/>
    <cellStyle name="Обычный 2 9 3 2 7 6" xfId="17025"/>
    <cellStyle name="Обычный 2 9 3 2 7 7" xfId="17026"/>
    <cellStyle name="Обычный 2 9 3 2 7 8" xfId="17027"/>
    <cellStyle name="Обычный 2 9 3 2 8" xfId="17028"/>
    <cellStyle name="Обычный 2 9 3 2 8 2" xfId="17029"/>
    <cellStyle name="Обычный 2 9 3 2 8 2 2" xfId="17030"/>
    <cellStyle name="Обычный 2 9 3 2 8 2 2 2" xfId="17031"/>
    <cellStyle name="Обычный 2 9 3 2 8 2 2 2 2" xfId="17032"/>
    <cellStyle name="Обычный 2 9 3 2 8 2 2 3" xfId="17033"/>
    <cellStyle name="Обычный 2 9 3 2 8 2 2 4" xfId="17034"/>
    <cellStyle name="Обычный 2 9 3 2 8 2 2 5" xfId="17035"/>
    <cellStyle name="Обычный 2 9 3 2 8 2 3" xfId="17036"/>
    <cellStyle name="Обычный 2 9 3 2 8 2 3 2" xfId="17037"/>
    <cellStyle name="Обычный 2 9 3 2 8 2 3 3" xfId="17038"/>
    <cellStyle name="Обычный 2 9 3 2 8 2 3 4" xfId="17039"/>
    <cellStyle name="Обычный 2 9 3 2 8 2 4" xfId="17040"/>
    <cellStyle name="Обычный 2 9 3 2 8 2 5" xfId="17041"/>
    <cellStyle name="Обычный 2 9 3 2 8 2 6" xfId="17042"/>
    <cellStyle name="Обычный 2 9 3 2 8 2 7" xfId="17043"/>
    <cellStyle name="Обычный 2 9 3 2 8 3" xfId="17044"/>
    <cellStyle name="Обычный 2 9 3 2 8 3 2" xfId="17045"/>
    <cellStyle name="Обычный 2 9 3 2 8 3 2 2" xfId="17046"/>
    <cellStyle name="Обычный 2 9 3 2 8 3 3" xfId="17047"/>
    <cellStyle name="Обычный 2 9 3 2 8 3 4" xfId="17048"/>
    <cellStyle name="Обычный 2 9 3 2 8 3 5" xfId="17049"/>
    <cellStyle name="Обычный 2 9 3 2 8 4" xfId="17050"/>
    <cellStyle name="Обычный 2 9 3 2 8 4 2" xfId="17051"/>
    <cellStyle name="Обычный 2 9 3 2 8 4 3" xfId="17052"/>
    <cellStyle name="Обычный 2 9 3 2 8 4 4" xfId="17053"/>
    <cellStyle name="Обычный 2 9 3 2 8 5" xfId="17054"/>
    <cellStyle name="Обычный 2 9 3 2 8 6" xfId="17055"/>
    <cellStyle name="Обычный 2 9 3 2 8 7" xfId="17056"/>
    <cellStyle name="Обычный 2 9 3 2 8 8" xfId="17057"/>
    <cellStyle name="Обычный 2 9 3 2 9" xfId="17058"/>
    <cellStyle name="Обычный 2 9 3 2 9 2" xfId="17059"/>
    <cellStyle name="Обычный 2 9 3 2 9 2 2" xfId="17060"/>
    <cellStyle name="Обычный 2 9 3 2 9 2 2 2" xfId="17061"/>
    <cellStyle name="Обычный 2 9 3 2 9 2 3" xfId="17062"/>
    <cellStyle name="Обычный 2 9 3 2 9 2 4" xfId="17063"/>
    <cellStyle name="Обычный 2 9 3 2 9 2 5" xfId="17064"/>
    <cellStyle name="Обычный 2 9 3 2 9 3" xfId="17065"/>
    <cellStyle name="Обычный 2 9 3 2 9 3 2" xfId="17066"/>
    <cellStyle name="Обычный 2 9 3 2 9 3 3" xfId="17067"/>
    <cellStyle name="Обычный 2 9 3 2 9 3 4" xfId="17068"/>
    <cellStyle name="Обычный 2 9 3 2 9 4" xfId="17069"/>
    <cellStyle name="Обычный 2 9 3 2 9 5" xfId="17070"/>
    <cellStyle name="Обычный 2 9 3 2 9 6" xfId="17071"/>
    <cellStyle name="Обычный 2 9 3 2 9 7" xfId="17072"/>
    <cellStyle name="Обычный 2 9 3 3" xfId="17073"/>
    <cellStyle name="Обычный 2 9 3 3 10" xfId="17074"/>
    <cellStyle name="Обычный 2 9 3 3 10 2" xfId="17075"/>
    <cellStyle name="Обычный 2 9 3 3 10 2 2" xfId="17076"/>
    <cellStyle name="Обычный 2 9 3 3 10 3" xfId="17077"/>
    <cellStyle name="Обычный 2 9 3 3 10 4" xfId="17078"/>
    <cellStyle name="Обычный 2 9 3 3 10 5" xfId="17079"/>
    <cellStyle name="Обычный 2 9 3 3 11" xfId="17080"/>
    <cellStyle name="Обычный 2 9 3 3 11 2" xfId="17081"/>
    <cellStyle name="Обычный 2 9 3 3 11 3" xfId="17082"/>
    <cellStyle name="Обычный 2 9 3 3 11 4" xfId="17083"/>
    <cellStyle name="Обычный 2 9 3 3 12" xfId="17084"/>
    <cellStyle name="Обычный 2 9 3 3 13" xfId="17085"/>
    <cellStyle name="Обычный 2 9 3 3 14" xfId="17086"/>
    <cellStyle name="Обычный 2 9 3 3 15" xfId="17087"/>
    <cellStyle name="Обычный 2 9 3 3 2" xfId="17088"/>
    <cellStyle name="Обычный 2 9 3 3 2 2" xfId="17089"/>
    <cellStyle name="Обычный 2 9 3 3 2 2 2" xfId="17090"/>
    <cellStyle name="Обычный 2 9 3 3 2 2 2 2" xfId="17091"/>
    <cellStyle name="Обычный 2 9 3 3 2 2 2 2 2" xfId="17092"/>
    <cellStyle name="Обычный 2 9 3 3 2 2 2 3" xfId="17093"/>
    <cellStyle name="Обычный 2 9 3 3 2 2 2 4" xfId="17094"/>
    <cellStyle name="Обычный 2 9 3 3 2 2 2 5" xfId="17095"/>
    <cellStyle name="Обычный 2 9 3 3 2 2 3" xfId="17096"/>
    <cellStyle name="Обычный 2 9 3 3 2 2 3 2" xfId="17097"/>
    <cellStyle name="Обычный 2 9 3 3 2 2 3 3" xfId="17098"/>
    <cellStyle name="Обычный 2 9 3 3 2 2 3 4" xfId="17099"/>
    <cellStyle name="Обычный 2 9 3 3 2 2 4" xfId="17100"/>
    <cellStyle name="Обычный 2 9 3 3 2 2 5" xfId="17101"/>
    <cellStyle name="Обычный 2 9 3 3 2 2 6" xfId="17102"/>
    <cellStyle name="Обычный 2 9 3 3 2 2 7" xfId="17103"/>
    <cellStyle name="Обычный 2 9 3 3 2 3" xfId="17104"/>
    <cellStyle name="Обычный 2 9 3 3 2 3 2" xfId="17105"/>
    <cellStyle name="Обычный 2 9 3 3 2 3 2 2" xfId="17106"/>
    <cellStyle name="Обычный 2 9 3 3 2 3 3" xfId="17107"/>
    <cellStyle name="Обычный 2 9 3 3 2 3 4" xfId="17108"/>
    <cellStyle name="Обычный 2 9 3 3 2 3 5" xfId="17109"/>
    <cellStyle name="Обычный 2 9 3 3 2 4" xfId="17110"/>
    <cellStyle name="Обычный 2 9 3 3 2 4 2" xfId="17111"/>
    <cellStyle name="Обычный 2 9 3 3 2 4 2 2" xfId="17112"/>
    <cellStyle name="Обычный 2 9 3 3 2 4 3" xfId="17113"/>
    <cellStyle name="Обычный 2 9 3 3 2 4 4" xfId="17114"/>
    <cellStyle name="Обычный 2 9 3 3 2 4 5" xfId="17115"/>
    <cellStyle name="Обычный 2 9 3 3 2 5" xfId="17116"/>
    <cellStyle name="Обычный 2 9 3 3 2 5 2" xfId="17117"/>
    <cellStyle name="Обычный 2 9 3 3 2 5 3" xfId="17118"/>
    <cellStyle name="Обычный 2 9 3 3 2 5 4" xfId="17119"/>
    <cellStyle name="Обычный 2 9 3 3 2 6" xfId="17120"/>
    <cellStyle name="Обычный 2 9 3 3 2 7" xfId="17121"/>
    <cellStyle name="Обычный 2 9 3 3 2 8" xfId="17122"/>
    <cellStyle name="Обычный 2 9 3 3 2 9" xfId="17123"/>
    <cellStyle name="Обычный 2 9 3 3 3" xfId="17124"/>
    <cellStyle name="Обычный 2 9 3 3 3 2" xfId="17125"/>
    <cellStyle name="Обычный 2 9 3 3 3 2 2" xfId="17126"/>
    <cellStyle name="Обычный 2 9 3 3 3 2 2 2" xfId="17127"/>
    <cellStyle name="Обычный 2 9 3 3 3 2 2 2 2" xfId="17128"/>
    <cellStyle name="Обычный 2 9 3 3 3 2 2 3" xfId="17129"/>
    <cellStyle name="Обычный 2 9 3 3 3 2 2 4" xfId="17130"/>
    <cellStyle name="Обычный 2 9 3 3 3 2 2 5" xfId="17131"/>
    <cellStyle name="Обычный 2 9 3 3 3 2 3" xfId="17132"/>
    <cellStyle name="Обычный 2 9 3 3 3 2 3 2" xfId="17133"/>
    <cellStyle name="Обычный 2 9 3 3 3 2 3 3" xfId="17134"/>
    <cellStyle name="Обычный 2 9 3 3 3 2 3 4" xfId="17135"/>
    <cellStyle name="Обычный 2 9 3 3 3 2 4" xfId="17136"/>
    <cellStyle name="Обычный 2 9 3 3 3 2 5" xfId="17137"/>
    <cellStyle name="Обычный 2 9 3 3 3 2 6" xfId="17138"/>
    <cellStyle name="Обычный 2 9 3 3 3 2 7" xfId="17139"/>
    <cellStyle name="Обычный 2 9 3 3 3 3" xfId="17140"/>
    <cellStyle name="Обычный 2 9 3 3 3 3 2" xfId="17141"/>
    <cellStyle name="Обычный 2 9 3 3 3 3 2 2" xfId="17142"/>
    <cellStyle name="Обычный 2 9 3 3 3 3 3" xfId="17143"/>
    <cellStyle name="Обычный 2 9 3 3 3 3 4" xfId="17144"/>
    <cellStyle name="Обычный 2 9 3 3 3 3 5" xfId="17145"/>
    <cellStyle name="Обычный 2 9 3 3 3 4" xfId="17146"/>
    <cellStyle name="Обычный 2 9 3 3 3 4 2" xfId="17147"/>
    <cellStyle name="Обычный 2 9 3 3 3 4 2 2" xfId="17148"/>
    <cellStyle name="Обычный 2 9 3 3 3 4 3" xfId="17149"/>
    <cellStyle name="Обычный 2 9 3 3 3 4 4" xfId="17150"/>
    <cellStyle name="Обычный 2 9 3 3 3 4 5" xfId="17151"/>
    <cellStyle name="Обычный 2 9 3 3 3 5" xfId="17152"/>
    <cellStyle name="Обычный 2 9 3 3 3 5 2" xfId="17153"/>
    <cellStyle name="Обычный 2 9 3 3 3 5 3" xfId="17154"/>
    <cellStyle name="Обычный 2 9 3 3 3 5 4" xfId="17155"/>
    <cellStyle name="Обычный 2 9 3 3 3 6" xfId="17156"/>
    <cellStyle name="Обычный 2 9 3 3 3 7" xfId="17157"/>
    <cellStyle name="Обычный 2 9 3 3 3 8" xfId="17158"/>
    <cellStyle name="Обычный 2 9 3 3 3 9" xfId="17159"/>
    <cellStyle name="Обычный 2 9 3 3 4" xfId="17160"/>
    <cellStyle name="Обычный 2 9 3 3 4 2" xfId="17161"/>
    <cellStyle name="Обычный 2 9 3 3 4 2 2" xfId="17162"/>
    <cellStyle name="Обычный 2 9 3 3 4 2 2 2" xfId="17163"/>
    <cellStyle name="Обычный 2 9 3 3 4 2 2 2 2" xfId="17164"/>
    <cellStyle name="Обычный 2 9 3 3 4 2 2 3" xfId="17165"/>
    <cellStyle name="Обычный 2 9 3 3 4 2 2 4" xfId="17166"/>
    <cellStyle name="Обычный 2 9 3 3 4 2 2 5" xfId="17167"/>
    <cellStyle name="Обычный 2 9 3 3 4 2 3" xfId="17168"/>
    <cellStyle name="Обычный 2 9 3 3 4 2 3 2" xfId="17169"/>
    <cellStyle name="Обычный 2 9 3 3 4 2 3 3" xfId="17170"/>
    <cellStyle name="Обычный 2 9 3 3 4 2 3 4" xfId="17171"/>
    <cellStyle name="Обычный 2 9 3 3 4 2 4" xfId="17172"/>
    <cellStyle name="Обычный 2 9 3 3 4 2 5" xfId="17173"/>
    <cellStyle name="Обычный 2 9 3 3 4 2 6" xfId="17174"/>
    <cellStyle name="Обычный 2 9 3 3 4 2 7" xfId="17175"/>
    <cellStyle name="Обычный 2 9 3 3 4 3" xfId="17176"/>
    <cellStyle name="Обычный 2 9 3 3 4 3 2" xfId="17177"/>
    <cellStyle name="Обычный 2 9 3 3 4 3 2 2" xfId="17178"/>
    <cellStyle name="Обычный 2 9 3 3 4 3 3" xfId="17179"/>
    <cellStyle name="Обычный 2 9 3 3 4 3 4" xfId="17180"/>
    <cellStyle name="Обычный 2 9 3 3 4 3 5" xfId="17181"/>
    <cellStyle name="Обычный 2 9 3 3 4 4" xfId="17182"/>
    <cellStyle name="Обычный 2 9 3 3 4 4 2" xfId="17183"/>
    <cellStyle name="Обычный 2 9 3 3 4 4 3" xfId="17184"/>
    <cellStyle name="Обычный 2 9 3 3 4 4 4" xfId="17185"/>
    <cellStyle name="Обычный 2 9 3 3 4 5" xfId="17186"/>
    <cellStyle name="Обычный 2 9 3 3 4 6" xfId="17187"/>
    <cellStyle name="Обычный 2 9 3 3 4 7" xfId="17188"/>
    <cellStyle name="Обычный 2 9 3 3 4 8" xfId="17189"/>
    <cellStyle name="Обычный 2 9 3 3 5" xfId="17190"/>
    <cellStyle name="Обычный 2 9 3 3 5 2" xfId="17191"/>
    <cellStyle name="Обычный 2 9 3 3 5 2 2" xfId="17192"/>
    <cellStyle name="Обычный 2 9 3 3 5 2 2 2" xfId="17193"/>
    <cellStyle name="Обычный 2 9 3 3 5 2 2 2 2" xfId="17194"/>
    <cellStyle name="Обычный 2 9 3 3 5 2 2 3" xfId="17195"/>
    <cellStyle name="Обычный 2 9 3 3 5 2 2 4" xfId="17196"/>
    <cellStyle name="Обычный 2 9 3 3 5 2 2 5" xfId="17197"/>
    <cellStyle name="Обычный 2 9 3 3 5 2 3" xfId="17198"/>
    <cellStyle name="Обычный 2 9 3 3 5 2 3 2" xfId="17199"/>
    <cellStyle name="Обычный 2 9 3 3 5 2 3 3" xfId="17200"/>
    <cellStyle name="Обычный 2 9 3 3 5 2 3 4" xfId="17201"/>
    <cellStyle name="Обычный 2 9 3 3 5 2 4" xfId="17202"/>
    <cellStyle name="Обычный 2 9 3 3 5 2 5" xfId="17203"/>
    <cellStyle name="Обычный 2 9 3 3 5 2 6" xfId="17204"/>
    <cellStyle name="Обычный 2 9 3 3 5 2 7" xfId="17205"/>
    <cellStyle name="Обычный 2 9 3 3 5 3" xfId="17206"/>
    <cellStyle name="Обычный 2 9 3 3 5 3 2" xfId="17207"/>
    <cellStyle name="Обычный 2 9 3 3 5 3 2 2" xfId="17208"/>
    <cellStyle name="Обычный 2 9 3 3 5 3 3" xfId="17209"/>
    <cellStyle name="Обычный 2 9 3 3 5 3 4" xfId="17210"/>
    <cellStyle name="Обычный 2 9 3 3 5 3 5" xfId="17211"/>
    <cellStyle name="Обычный 2 9 3 3 5 4" xfId="17212"/>
    <cellStyle name="Обычный 2 9 3 3 5 4 2" xfId="17213"/>
    <cellStyle name="Обычный 2 9 3 3 5 4 3" xfId="17214"/>
    <cellStyle name="Обычный 2 9 3 3 5 4 4" xfId="17215"/>
    <cellStyle name="Обычный 2 9 3 3 5 5" xfId="17216"/>
    <cellStyle name="Обычный 2 9 3 3 5 6" xfId="17217"/>
    <cellStyle name="Обычный 2 9 3 3 5 7" xfId="17218"/>
    <cellStyle name="Обычный 2 9 3 3 5 8" xfId="17219"/>
    <cellStyle name="Обычный 2 9 3 3 6" xfId="17220"/>
    <cellStyle name="Обычный 2 9 3 3 6 2" xfId="17221"/>
    <cellStyle name="Обычный 2 9 3 3 6 2 2" xfId="17222"/>
    <cellStyle name="Обычный 2 9 3 3 6 2 2 2" xfId="17223"/>
    <cellStyle name="Обычный 2 9 3 3 6 2 2 2 2" xfId="17224"/>
    <cellStyle name="Обычный 2 9 3 3 6 2 2 3" xfId="17225"/>
    <cellStyle name="Обычный 2 9 3 3 6 2 2 4" xfId="17226"/>
    <cellStyle name="Обычный 2 9 3 3 6 2 2 5" xfId="17227"/>
    <cellStyle name="Обычный 2 9 3 3 6 2 3" xfId="17228"/>
    <cellStyle name="Обычный 2 9 3 3 6 2 3 2" xfId="17229"/>
    <cellStyle name="Обычный 2 9 3 3 6 2 3 3" xfId="17230"/>
    <cellStyle name="Обычный 2 9 3 3 6 2 3 4" xfId="17231"/>
    <cellStyle name="Обычный 2 9 3 3 6 2 4" xfId="17232"/>
    <cellStyle name="Обычный 2 9 3 3 6 2 5" xfId="17233"/>
    <cellStyle name="Обычный 2 9 3 3 6 2 6" xfId="17234"/>
    <cellStyle name="Обычный 2 9 3 3 6 2 7" xfId="17235"/>
    <cellStyle name="Обычный 2 9 3 3 6 3" xfId="17236"/>
    <cellStyle name="Обычный 2 9 3 3 6 3 2" xfId="17237"/>
    <cellStyle name="Обычный 2 9 3 3 6 3 2 2" xfId="17238"/>
    <cellStyle name="Обычный 2 9 3 3 6 3 3" xfId="17239"/>
    <cellStyle name="Обычный 2 9 3 3 6 3 4" xfId="17240"/>
    <cellStyle name="Обычный 2 9 3 3 6 3 5" xfId="17241"/>
    <cellStyle name="Обычный 2 9 3 3 6 4" xfId="17242"/>
    <cellStyle name="Обычный 2 9 3 3 6 4 2" xfId="17243"/>
    <cellStyle name="Обычный 2 9 3 3 6 4 3" xfId="17244"/>
    <cellStyle name="Обычный 2 9 3 3 6 4 4" xfId="17245"/>
    <cellStyle name="Обычный 2 9 3 3 6 5" xfId="17246"/>
    <cellStyle name="Обычный 2 9 3 3 6 6" xfId="17247"/>
    <cellStyle name="Обычный 2 9 3 3 6 7" xfId="17248"/>
    <cellStyle name="Обычный 2 9 3 3 6 8" xfId="17249"/>
    <cellStyle name="Обычный 2 9 3 3 7" xfId="17250"/>
    <cellStyle name="Обычный 2 9 3 3 7 2" xfId="17251"/>
    <cellStyle name="Обычный 2 9 3 3 7 2 2" xfId="17252"/>
    <cellStyle name="Обычный 2 9 3 3 7 2 2 2" xfId="17253"/>
    <cellStyle name="Обычный 2 9 3 3 7 2 2 2 2" xfId="17254"/>
    <cellStyle name="Обычный 2 9 3 3 7 2 2 3" xfId="17255"/>
    <cellStyle name="Обычный 2 9 3 3 7 2 2 4" xfId="17256"/>
    <cellStyle name="Обычный 2 9 3 3 7 2 2 5" xfId="17257"/>
    <cellStyle name="Обычный 2 9 3 3 7 2 3" xfId="17258"/>
    <cellStyle name="Обычный 2 9 3 3 7 2 3 2" xfId="17259"/>
    <cellStyle name="Обычный 2 9 3 3 7 2 3 3" xfId="17260"/>
    <cellStyle name="Обычный 2 9 3 3 7 2 3 4" xfId="17261"/>
    <cellStyle name="Обычный 2 9 3 3 7 2 4" xfId="17262"/>
    <cellStyle name="Обычный 2 9 3 3 7 2 5" xfId="17263"/>
    <cellStyle name="Обычный 2 9 3 3 7 2 6" xfId="17264"/>
    <cellStyle name="Обычный 2 9 3 3 7 2 7" xfId="17265"/>
    <cellStyle name="Обычный 2 9 3 3 7 3" xfId="17266"/>
    <cellStyle name="Обычный 2 9 3 3 7 3 2" xfId="17267"/>
    <cellStyle name="Обычный 2 9 3 3 7 3 2 2" xfId="17268"/>
    <cellStyle name="Обычный 2 9 3 3 7 3 3" xfId="17269"/>
    <cellStyle name="Обычный 2 9 3 3 7 3 4" xfId="17270"/>
    <cellStyle name="Обычный 2 9 3 3 7 3 5" xfId="17271"/>
    <cellStyle name="Обычный 2 9 3 3 7 4" xfId="17272"/>
    <cellStyle name="Обычный 2 9 3 3 7 4 2" xfId="17273"/>
    <cellStyle name="Обычный 2 9 3 3 7 4 3" xfId="17274"/>
    <cellStyle name="Обычный 2 9 3 3 7 4 4" xfId="17275"/>
    <cellStyle name="Обычный 2 9 3 3 7 5" xfId="17276"/>
    <cellStyle name="Обычный 2 9 3 3 7 6" xfId="17277"/>
    <cellStyle name="Обычный 2 9 3 3 7 7" xfId="17278"/>
    <cellStyle name="Обычный 2 9 3 3 7 8" xfId="17279"/>
    <cellStyle name="Обычный 2 9 3 3 8" xfId="17280"/>
    <cellStyle name="Обычный 2 9 3 3 8 2" xfId="17281"/>
    <cellStyle name="Обычный 2 9 3 3 8 2 2" xfId="17282"/>
    <cellStyle name="Обычный 2 9 3 3 8 2 2 2" xfId="17283"/>
    <cellStyle name="Обычный 2 9 3 3 8 2 3" xfId="17284"/>
    <cellStyle name="Обычный 2 9 3 3 8 2 4" xfId="17285"/>
    <cellStyle name="Обычный 2 9 3 3 8 2 5" xfId="17286"/>
    <cellStyle name="Обычный 2 9 3 3 8 3" xfId="17287"/>
    <cellStyle name="Обычный 2 9 3 3 8 3 2" xfId="17288"/>
    <cellStyle name="Обычный 2 9 3 3 8 3 3" xfId="17289"/>
    <cellStyle name="Обычный 2 9 3 3 8 3 4" xfId="17290"/>
    <cellStyle name="Обычный 2 9 3 3 8 4" xfId="17291"/>
    <cellStyle name="Обычный 2 9 3 3 8 5" xfId="17292"/>
    <cellStyle name="Обычный 2 9 3 3 8 6" xfId="17293"/>
    <cellStyle name="Обычный 2 9 3 3 8 7" xfId="17294"/>
    <cellStyle name="Обычный 2 9 3 3 9" xfId="17295"/>
    <cellStyle name="Обычный 2 9 3 3 9 2" xfId="17296"/>
    <cellStyle name="Обычный 2 9 3 3 9 2 2" xfId="17297"/>
    <cellStyle name="Обычный 2 9 3 3 9 2 2 2" xfId="17298"/>
    <cellStyle name="Обычный 2 9 3 3 9 2 3" xfId="17299"/>
    <cellStyle name="Обычный 2 9 3 3 9 2 4" xfId="17300"/>
    <cellStyle name="Обычный 2 9 3 3 9 2 5" xfId="17301"/>
    <cellStyle name="Обычный 2 9 3 3 9 3" xfId="17302"/>
    <cellStyle name="Обычный 2 9 3 3 9 3 2" xfId="17303"/>
    <cellStyle name="Обычный 2 9 3 3 9 3 3" xfId="17304"/>
    <cellStyle name="Обычный 2 9 3 3 9 3 4" xfId="17305"/>
    <cellStyle name="Обычный 2 9 3 3 9 4" xfId="17306"/>
    <cellStyle name="Обычный 2 9 3 3 9 5" xfId="17307"/>
    <cellStyle name="Обычный 2 9 3 3 9 6" xfId="17308"/>
    <cellStyle name="Обычный 2 9 3 3 9 7" xfId="17309"/>
    <cellStyle name="Обычный 2 9 3 4" xfId="17310"/>
    <cellStyle name="Обычный 2 9 3 4 10" xfId="17311"/>
    <cellStyle name="Обычный 2 9 3 4 10 2" xfId="17312"/>
    <cellStyle name="Обычный 2 9 3 4 10 2 2" xfId="17313"/>
    <cellStyle name="Обычный 2 9 3 4 10 3" xfId="17314"/>
    <cellStyle name="Обычный 2 9 3 4 10 4" xfId="17315"/>
    <cellStyle name="Обычный 2 9 3 4 10 5" xfId="17316"/>
    <cellStyle name="Обычный 2 9 3 4 11" xfId="17317"/>
    <cellStyle name="Обычный 2 9 3 4 11 2" xfId="17318"/>
    <cellStyle name="Обычный 2 9 3 4 11 3" xfId="17319"/>
    <cellStyle name="Обычный 2 9 3 4 11 4" xfId="17320"/>
    <cellStyle name="Обычный 2 9 3 4 12" xfId="17321"/>
    <cellStyle name="Обычный 2 9 3 4 13" xfId="17322"/>
    <cellStyle name="Обычный 2 9 3 4 14" xfId="17323"/>
    <cellStyle name="Обычный 2 9 3 4 15" xfId="17324"/>
    <cellStyle name="Обычный 2 9 3 4 2" xfId="17325"/>
    <cellStyle name="Обычный 2 9 3 4 2 2" xfId="17326"/>
    <cellStyle name="Обычный 2 9 3 4 2 2 2" xfId="17327"/>
    <cellStyle name="Обычный 2 9 3 4 2 2 2 2" xfId="17328"/>
    <cellStyle name="Обычный 2 9 3 4 2 2 2 2 2" xfId="17329"/>
    <cellStyle name="Обычный 2 9 3 4 2 2 2 3" xfId="17330"/>
    <cellStyle name="Обычный 2 9 3 4 2 2 2 4" xfId="17331"/>
    <cellStyle name="Обычный 2 9 3 4 2 2 2 5" xfId="17332"/>
    <cellStyle name="Обычный 2 9 3 4 2 2 3" xfId="17333"/>
    <cellStyle name="Обычный 2 9 3 4 2 2 3 2" xfId="17334"/>
    <cellStyle name="Обычный 2 9 3 4 2 2 3 3" xfId="17335"/>
    <cellStyle name="Обычный 2 9 3 4 2 2 3 4" xfId="17336"/>
    <cellStyle name="Обычный 2 9 3 4 2 2 4" xfId="17337"/>
    <cellStyle name="Обычный 2 9 3 4 2 2 5" xfId="17338"/>
    <cellStyle name="Обычный 2 9 3 4 2 2 6" xfId="17339"/>
    <cellStyle name="Обычный 2 9 3 4 2 2 7" xfId="17340"/>
    <cellStyle name="Обычный 2 9 3 4 2 3" xfId="17341"/>
    <cellStyle name="Обычный 2 9 3 4 2 3 2" xfId="17342"/>
    <cellStyle name="Обычный 2 9 3 4 2 3 2 2" xfId="17343"/>
    <cellStyle name="Обычный 2 9 3 4 2 3 3" xfId="17344"/>
    <cellStyle name="Обычный 2 9 3 4 2 3 4" xfId="17345"/>
    <cellStyle name="Обычный 2 9 3 4 2 3 5" xfId="17346"/>
    <cellStyle name="Обычный 2 9 3 4 2 4" xfId="17347"/>
    <cellStyle name="Обычный 2 9 3 4 2 4 2" xfId="17348"/>
    <cellStyle name="Обычный 2 9 3 4 2 4 2 2" xfId="17349"/>
    <cellStyle name="Обычный 2 9 3 4 2 4 3" xfId="17350"/>
    <cellStyle name="Обычный 2 9 3 4 2 4 4" xfId="17351"/>
    <cellStyle name="Обычный 2 9 3 4 2 4 5" xfId="17352"/>
    <cellStyle name="Обычный 2 9 3 4 2 5" xfId="17353"/>
    <cellStyle name="Обычный 2 9 3 4 2 5 2" xfId="17354"/>
    <cellStyle name="Обычный 2 9 3 4 2 5 3" xfId="17355"/>
    <cellStyle name="Обычный 2 9 3 4 2 5 4" xfId="17356"/>
    <cellStyle name="Обычный 2 9 3 4 2 6" xfId="17357"/>
    <cellStyle name="Обычный 2 9 3 4 2 7" xfId="17358"/>
    <cellStyle name="Обычный 2 9 3 4 2 8" xfId="17359"/>
    <cellStyle name="Обычный 2 9 3 4 2 9" xfId="17360"/>
    <cellStyle name="Обычный 2 9 3 4 3" xfId="17361"/>
    <cellStyle name="Обычный 2 9 3 4 3 2" xfId="17362"/>
    <cellStyle name="Обычный 2 9 3 4 3 2 2" xfId="17363"/>
    <cellStyle name="Обычный 2 9 3 4 3 2 2 2" xfId="17364"/>
    <cellStyle name="Обычный 2 9 3 4 3 2 2 2 2" xfId="17365"/>
    <cellStyle name="Обычный 2 9 3 4 3 2 2 3" xfId="17366"/>
    <cellStyle name="Обычный 2 9 3 4 3 2 2 4" xfId="17367"/>
    <cellStyle name="Обычный 2 9 3 4 3 2 2 5" xfId="17368"/>
    <cellStyle name="Обычный 2 9 3 4 3 2 3" xfId="17369"/>
    <cellStyle name="Обычный 2 9 3 4 3 2 3 2" xfId="17370"/>
    <cellStyle name="Обычный 2 9 3 4 3 2 3 3" xfId="17371"/>
    <cellStyle name="Обычный 2 9 3 4 3 2 3 4" xfId="17372"/>
    <cellStyle name="Обычный 2 9 3 4 3 2 4" xfId="17373"/>
    <cellStyle name="Обычный 2 9 3 4 3 2 5" xfId="17374"/>
    <cellStyle name="Обычный 2 9 3 4 3 2 6" xfId="17375"/>
    <cellStyle name="Обычный 2 9 3 4 3 2 7" xfId="17376"/>
    <cellStyle name="Обычный 2 9 3 4 3 3" xfId="17377"/>
    <cellStyle name="Обычный 2 9 3 4 3 3 2" xfId="17378"/>
    <cellStyle name="Обычный 2 9 3 4 3 3 2 2" xfId="17379"/>
    <cellStyle name="Обычный 2 9 3 4 3 3 3" xfId="17380"/>
    <cellStyle name="Обычный 2 9 3 4 3 3 4" xfId="17381"/>
    <cellStyle name="Обычный 2 9 3 4 3 3 5" xfId="17382"/>
    <cellStyle name="Обычный 2 9 3 4 3 4" xfId="17383"/>
    <cellStyle name="Обычный 2 9 3 4 3 4 2" xfId="17384"/>
    <cellStyle name="Обычный 2 9 3 4 3 4 2 2" xfId="17385"/>
    <cellStyle name="Обычный 2 9 3 4 3 4 3" xfId="17386"/>
    <cellStyle name="Обычный 2 9 3 4 3 4 4" xfId="17387"/>
    <cellStyle name="Обычный 2 9 3 4 3 4 5" xfId="17388"/>
    <cellStyle name="Обычный 2 9 3 4 3 5" xfId="17389"/>
    <cellStyle name="Обычный 2 9 3 4 3 5 2" xfId="17390"/>
    <cellStyle name="Обычный 2 9 3 4 3 5 3" xfId="17391"/>
    <cellStyle name="Обычный 2 9 3 4 3 5 4" xfId="17392"/>
    <cellStyle name="Обычный 2 9 3 4 3 6" xfId="17393"/>
    <cellStyle name="Обычный 2 9 3 4 3 7" xfId="17394"/>
    <cellStyle name="Обычный 2 9 3 4 3 8" xfId="17395"/>
    <cellStyle name="Обычный 2 9 3 4 3 9" xfId="17396"/>
    <cellStyle name="Обычный 2 9 3 4 4" xfId="17397"/>
    <cellStyle name="Обычный 2 9 3 4 4 2" xfId="17398"/>
    <cellStyle name="Обычный 2 9 3 4 4 2 2" xfId="17399"/>
    <cellStyle name="Обычный 2 9 3 4 4 2 2 2" xfId="17400"/>
    <cellStyle name="Обычный 2 9 3 4 4 2 2 2 2" xfId="17401"/>
    <cellStyle name="Обычный 2 9 3 4 4 2 2 3" xfId="17402"/>
    <cellStyle name="Обычный 2 9 3 4 4 2 2 4" xfId="17403"/>
    <cellStyle name="Обычный 2 9 3 4 4 2 2 5" xfId="17404"/>
    <cellStyle name="Обычный 2 9 3 4 4 2 3" xfId="17405"/>
    <cellStyle name="Обычный 2 9 3 4 4 2 3 2" xfId="17406"/>
    <cellStyle name="Обычный 2 9 3 4 4 2 3 3" xfId="17407"/>
    <cellStyle name="Обычный 2 9 3 4 4 2 3 4" xfId="17408"/>
    <cellStyle name="Обычный 2 9 3 4 4 2 4" xfId="17409"/>
    <cellStyle name="Обычный 2 9 3 4 4 2 5" xfId="17410"/>
    <cellStyle name="Обычный 2 9 3 4 4 2 6" xfId="17411"/>
    <cellStyle name="Обычный 2 9 3 4 4 2 7" xfId="17412"/>
    <cellStyle name="Обычный 2 9 3 4 4 3" xfId="17413"/>
    <cellStyle name="Обычный 2 9 3 4 4 3 2" xfId="17414"/>
    <cellStyle name="Обычный 2 9 3 4 4 3 2 2" xfId="17415"/>
    <cellStyle name="Обычный 2 9 3 4 4 3 3" xfId="17416"/>
    <cellStyle name="Обычный 2 9 3 4 4 3 4" xfId="17417"/>
    <cellStyle name="Обычный 2 9 3 4 4 3 5" xfId="17418"/>
    <cellStyle name="Обычный 2 9 3 4 4 4" xfId="17419"/>
    <cellStyle name="Обычный 2 9 3 4 4 4 2" xfId="17420"/>
    <cellStyle name="Обычный 2 9 3 4 4 4 3" xfId="17421"/>
    <cellStyle name="Обычный 2 9 3 4 4 4 4" xfId="17422"/>
    <cellStyle name="Обычный 2 9 3 4 4 5" xfId="17423"/>
    <cellStyle name="Обычный 2 9 3 4 4 6" xfId="17424"/>
    <cellStyle name="Обычный 2 9 3 4 4 7" xfId="17425"/>
    <cellStyle name="Обычный 2 9 3 4 4 8" xfId="17426"/>
    <cellStyle name="Обычный 2 9 3 4 5" xfId="17427"/>
    <cellStyle name="Обычный 2 9 3 4 5 2" xfId="17428"/>
    <cellStyle name="Обычный 2 9 3 4 5 2 2" xfId="17429"/>
    <cellStyle name="Обычный 2 9 3 4 5 2 2 2" xfId="17430"/>
    <cellStyle name="Обычный 2 9 3 4 5 2 2 2 2" xfId="17431"/>
    <cellStyle name="Обычный 2 9 3 4 5 2 2 3" xfId="17432"/>
    <cellStyle name="Обычный 2 9 3 4 5 2 2 4" xfId="17433"/>
    <cellStyle name="Обычный 2 9 3 4 5 2 2 5" xfId="17434"/>
    <cellStyle name="Обычный 2 9 3 4 5 2 3" xfId="17435"/>
    <cellStyle name="Обычный 2 9 3 4 5 2 3 2" xfId="17436"/>
    <cellStyle name="Обычный 2 9 3 4 5 2 3 3" xfId="17437"/>
    <cellStyle name="Обычный 2 9 3 4 5 2 3 4" xfId="17438"/>
    <cellStyle name="Обычный 2 9 3 4 5 2 4" xfId="17439"/>
    <cellStyle name="Обычный 2 9 3 4 5 2 5" xfId="17440"/>
    <cellStyle name="Обычный 2 9 3 4 5 2 6" xfId="17441"/>
    <cellStyle name="Обычный 2 9 3 4 5 2 7" xfId="17442"/>
    <cellStyle name="Обычный 2 9 3 4 5 3" xfId="17443"/>
    <cellStyle name="Обычный 2 9 3 4 5 3 2" xfId="17444"/>
    <cellStyle name="Обычный 2 9 3 4 5 3 2 2" xfId="17445"/>
    <cellStyle name="Обычный 2 9 3 4 5 3 3" xfId="17446"/>
    <cellStyle name="Обычный 2 9 3 4 5 3 4" xfId="17447"/>
    <cellStyle name="Обычный 2 9 3 4 5 3 5" xfId="17448"/>
    <cellStyle name="Обычный 2 9 3 4 5 4" xfId="17449"/>
    <cellStyle name="Обычный 2 9 3 4 5 4 2" xfId="17450"/>
    <cellStyle name="Обычный 2 9 3 4 5 4 3" xfId="17451"/>
    <cellStyle name="Обычный 2 9 3 4 5 4 4" xfId="17452"/>
    <cellStyle name="Обычный 2 9 3 4 5 5" xfId="17453"/>
    <cellStyle name="Обычный 2 9 3 4 5 6" xfId="17454"/>
    <cellStyle name="Обычный 2 9 3 4 5 7" xfId="17455"/>
    <cellStyle name="Обычный 2 9 3 4 5 8" xfId="17456"/>
    <cellStyle name="Обычный 2 9 3 4 6" xfId="17457"/>
    <cellStyle name="Обычный 2 9 3 4 6 2" xfId="17458"/>
    <cellStyle name="Обычный 2 9 3 4 6 2 2" xfId="17459"/>
    <cellStyle name="Обычный 2 9 3 4 6 2 2 2" xfId="17460"/>
    <cellStyle name="Обычный 2 9 3 4 6 2 2 2 2" xfId="17461"/>
    <cellStyle name="Обычный 2 9 3 4 6 2 2 3" xfId="17462"/>
    <cellStyle name="Обычный 2 9 3 4 6 2 2 4" xfId="17463"/>
    <cellStyle name="Обычный 2 9 3 4 6 2 2 5" xfId="17464"/>
    <cellStyle name="Обычный 2 9 3 4 6 2 3" xfId="17465"/>
    <cellStyle name="Обычный 2 9 3 4 6 2 3 2" xfId="17466"/>
    <cellStyle name="Обычный 2 9 3 4 6 2 3 3" xfId="17467"/>
    <cellStyle name="Обычный 2 9 3 4 6 2 3 4" xfId="17468"/>
    <cellStyle name="Обычный 2 9 3 4 6 2 4" xfId="17469"/>
    <cellStyle name="Обычный 2 9 3 4 6 2 5" xfId="17470"/>
    <cellStyle name="Обычный 2 9 3 4 6 2 6" xfId="17471"/>
    <cellStyle name="Обычный 2 9 3 4 6 2 7" xfId="17472"/>
    <cellStyle name="Обычный 2 9 3 4 6 3" xfId="17473"/>
    <cellStyle name="Обычный 2 9 3 4 6 3 2" xfId="17474"/>
    <cellStyle name="Обычный 2 9 3 4 6 3 2 2" xfId="17475"/>
    <cellStyle name="Обычный 2 9 3 4 6 3 3" xfId="17476"/>
    <cellStyle name="Обычный 2 9 3 4 6 3 4" xfId="17477"/>
    <cellStyle name="Обычный 2 9 3 4 6 3 5" xfId="17478"/>
    <cellStyle name="Обычный 2 9 3 4 6 4" xfId="17479"/>
    <cellStyle name="Обычный 2 9 3 4 6 4 2" xfId="17480"/>
    <cellStyle name="Обычный 2 9 3 4 6 4 3" xfId="17481"/>
    <cellStyle name="Обычный 2 9 3 4 6 4 4" xfId="17482"/>
    <cellStyle name="Обычный 2 9 3 4 6 5" xfId="17483"/>
    <cellStyle name="Обычный 2 9 3 4 6 6" xfId="17484"/>
    <cellStyle name="Обычный 2 9 3 4 6 7" xfId="17485"/>
    <cellStyle name="Обычный 2 9 3 4 6 8" xfId="17486"/>
    <cellStyle name="Обычный 2 9 3 4 7" xfId="17487"/>
    <cellStyle name="Обычный 2 9 3 4 7 2" xfId="17488"/>
    <cellStyle name="Обычный 2 9 3 4 7 2 2" xfId="17489"/>
    <cellStyle name="Обычный 2 9 3 4 7 2 2 2" xfId="17490"/>
    <cellStyle name="Обычный 2 9 3 4 7 2 2 2 2" xfId="17491"/>
    <cellStyle name="Обычный 2 9 3 4 7 2 2 3" xfId="17492"/>
    <cellStyle name="Обычный 2 9 3 4 7 2 2 4" xfId="17493"/>
    <cellStyle name="Обычный 2 9 3 4 7 2 2 5" xfId="17494"/>
    <cellStyle name="Обычный 2 9 3 4 7 2 3" xfId="17495"/>
    <cellStyle name="Обычный 2 9 3 4 7 2 3 2" xfId="17496"/>
    <cellStyle name="Обычный 2 9 3 4 7 2 3 3" xfId="17497"/>
    <cellStyle name="Обычный 2 9 3 4 7 2 3 4" xfId="17498"/>
    <cellStyle name="Обычный 2 9 3 4 7 2 4" xfId="17499"/>
    <cellStyle name="Обычный 2 9 3 4 7 2 5" xfId="17500"/>
    <cellStyle name="Обычный 2 9 3 4 7 2 6" xfId="17501"/>
    <cellStyle name="Обычный 2 9 3 4 7 2 7" xfId="17502"/>
    <cellStyle name="Обычный 2 9 3 4 7 3" xfId="17503"/>
    <cellStyle name="Обычный 2 9 3 4 7 3 2" xfId="17504"/>
    <cellStyle name="Обычный 2 9 3 4 7 3 2 2" xfId="17505"/>
    <cellStyle name="Обычный 2 9 3 4 7 3 3" xfId="17506"/>
    <cellStyle name="Обычный 2 9 3 4 7 3 4" xfId="17507"/>
    <cellStyle name="Обычный 2 9 3 4 7 3 5" xfId="17508"/>
    <cellStyle name="Обычный 2 9 3 4 7 4" xfId="17509"/>
    <cellStyle name="Обычный 2 9 3 4 7 4 2" xfId="17510"/>
    <cellStyle name="Обычный 2 9 3 4 7 4 3" xfId="17511"/>
    <cellStyle name="Обычный 2 9 3 4 7 4 4" xfId="17512"/>
    <cellStyle name="Обычный 2 9 3 4 7 5" xfId="17513"/>
    <cellStyle name="Обычный 2 9 3 4 7 6" xfId="17514"/>
    <cellStyle name="Обычный 2 9 3 4 7 7" xfId="17515"/>
    <cellStyle name="Обычный 2 9 3 4 7 8" xfId="17516"/>
    <cellStyle name="Обычный 2 9 3 4 8" xfId="17517"/>
    <cellStyle name="Обычный 2 9 3 4 8 2" xfId="17518"/>
    <cellStyle name="Обычный 2 9 3 4 8 2 2" xfId="17519"/>
    <cellStyle name="Обычный 2 9 3 4 8 2 2 2" xfId="17520"/>
    <cellStyle name="Обычный 2 9 3 4 8 2 3" xfId="17521"/>
    <cellStyle name="Обычный 2 9 3 4 8 2 4" xfId="17522"/>
    <cellStyle name="Обычный 2 9 3 4 8 2 5" xfId="17523"/>
    <cellStyle name="Обычный 2 9 3 4 8 3" xfId="17524"/>
    <cellStyle name="Обычный 2 9 3 4 8 3 2" xfId="17525"/>
    <cellStyle name="Обычный 2 9 3 4 8 3 3" xfId="17526"/>
    <cellStyle name="Обычный 2 9 3 4 8 3 4" xfId="17527"/>
    <cellStyle name="Обычный 2 9 3 4 8 4" xfId="17528"/>
    <cellStyle name="Обычный 2 9 3 4 8 5" xfId="17529"/>
    <cellStyle name="Обычный 2 9 3 4 8 6" xfId="17530"/>
    <cellStyle name="Обычный 2 9 3 4 8 7" xfId="17531"/>
    <cellStyle name="Обычный 2 9 3 4 9" xfId="17532"/>
    <cellStyle name="Обычный 2 9 3 4 9 2" xfId="17533"/>
    <cellStyle name="Обычный 2 9 3 4 9 2 2" xfId="17534"/>
    <cellStyle name="Обычный 2 9 3 4 9 2 2 2" xfId="17535"/>
    <cellStyle name="Обычный 2 9 3 4 9 2 3" xfId="17536"/>
    <cellStyle name="Обычный 2 9 3 4 9 2 4" xfId="17537"/>
    <cellStyle name="Обычный 2 9 3 4 9 2 5" xfId="17538"/>
    <cellStyle name="Обычный 2 9 3 4 9 3" xfId="17539"/>
    <cellStyle name="Обычный 2 9 3 4 9 3 2" xfId="17540"/>
    <cellStyle name="Обычный 2 9 3 4 9 3 3" xfId="17541"/>
    <cellStyle name="Обычный 2 9 3 4 9 3 4" xfId="17542"/>
    <cellStyle name="Обычный 2 9 3 4 9 4" xfId="17543"/>
    <cellStyle name="Обычный 2 9 3 4 9 5" xfId="17544"/>
    <cellStyle name="Обычный 2 9 3 4 9 6" xfId="17545"/>
    <cellStyle name="Обычный 2 9 3 4 9 7" xfId="17546"/>
    <cellStyle name="Обычный 2 9 3 5" xfId="17547"/>
    <cellStyle name="Обычный 2 9 3 5 2" xfId="17548"/>
    <cellStyle name="Обычный 2 9 3 5 2 2" xfId="17549"/>
    <cellStyle name="Обычный 2 9 3 5 2 2 2" xfId="17550"/>
    <cellStyle name="Обычный 2 9 3 5 2 2 2 2" xfId="17551"/>
    <cellStyle name="Обычный 2 9 3 5 2 2 3" xfId="17552"/>
    <cellStyle name="Обычный 2 9 3 5 2 2 4" xfId="17553"/>
    <cellStyle name="Обычный 2 9 3 5 2 2 5" xfId="17554"/>
    <cellStyle name="Обычный 2 9 3 5 2 3" xfId="17555"/>
    <cellStyle name="Обычный 2 9 3 5 2 3 2" xfId="17556"/>
    <cellStyle name="Обычный 2 9 3 5 2 3 3" xfId="17557"/>
    <cellStyle name="Обычный 2 9 3 5 2 3 4" xfId="17558"/>
    <cellStyle name="Обычный 2 9 3 5 2 4" xfId="17559"/>
    <cellStyle name="Обычный 2 9 3 5 2 5" xfId="17560"/>
    <cellStyle name="Обычный 2 9 3 5 2 6" xfId="17561"/>
    <cellStyle name="Обычный 2 9 3 5 2 7" xfId="17562"/>
    <cellStyle name="Обычный 2 9 3 5 3" xfId="17563"/>
    <cellStyle name="Обычный 2 9 3 5 3 2" xfId="17564"/>
    <cellStyle name="Обычный 2 9 3 5 3 2 2" xfId="17565"/>
    <cellStyle name="Обычный 2 9 3 5 3 3" xfId="17566"/>
    <cellStyle name="Обычный 2 9 3 5 3 4" xfId="17567"/>
    <cellStyle name="Обычный 2 9 3 5 3 5" xfId="17568"/>
    <cellStyle name="Обычный 2 9 3 5 4" xfId="17569"/>
    <cellStyle name="Обычный 2 9 3 5 4 2" xfId="17570"/>
    <cellStyle name="Обычный 2 9 3 5 4 2 2" xfId="17571"/>
    <cellStyle name="Обычный 2 9 3 5 4 3" xfId="17572"/>
    <cellStyle name="Обычный 2 9 3 5 4 4" xfId="17573"/>
    <cellStyle name="Обычный 2 9 3 5 4 5" xfId="17574"/>
    <cellStyle name="Обычный 2 9 3 5 5" xfId="17575"/>
    <cellStyle name="Обычный 2 9 3 5 5 2" xfId="17576"/>
    <cellStyle name="Обычный 2 9 3 5 5 3" xfId="17577"/>
    <cellStyle name="Обычный 2 9 3 5 5 4" xfId="17578"/>
    <cellStyle name="Обычный 2 9 3 5 6" xfId="17579"/>
    <cellStyle name="Обычный 2 9 3 5 7" xfId="17580"/>
    <cellStyle name="Обычный 2 9 3 5 8" xfId="17581"/>
    <cellStyle name="Обычный 2 9 3 5 9" xfId="17582"/>
    <cellStyle name="Обычный 2 9 3 6" xfId="17583"/>
    <cellStyle name="Обычный 2 9 3 6 2" xfId="17584"/>
    <cellStyle name="Обычный 2 9 3 6 2 2" xfId="17585"/>
    <cellStyle name="Обычный 2 9 3 6 2 2 2" xfId="17586"/>
    <cellStyle name="Обычный 2 9 3 6 2 2 2 2" xfId="17587"/>
    <cellStyle name="Обычный 2 9 3 6 2 2 3" xfId="17588"/>
    <cellStyle name="Обычный 2 9 3 6 2 2 4" xfId="17589"/>
    <cellStyle name="Обычный 2 9 3 6 2 2 5" xfId="17590"/>
    <cellStyle name="Обычный 2 9 3 6 2 3" xfId="17591"/>
    <cellStyle name="Обычный 2 9 3 6 2 3 2" xfId="17592"/>
    <cellStyle name="Обычный 2 9 3 6 2 3 3" xfId="17593"/>
    <cellStyle name="Обычный 2 9 3 6 2 3 4" xfId="17594"/>
    <cellStyle name="Обычный 2 9 3 6 2 4" xfId="17595"/>
    <cellStyle name="Обычный 2 9 3 6 2 5" xfId="17596"/>
    <cellStyle name="Обычный 2 9 3 6 2 6" xfId="17597"/>
    <cellStyle name="Обычный 2 9 3 6 2 7" xfId="17598"/>
    <cellStyle name="Обычный 2 9 3 6 3" xfId="17599"/>
    <cellStyle name="Обычный 2 9 3 6 3 2" xfId="17600"/>
    <cellStyle name="Обычный 2 9 3 6 3 2 2" xfId="17601"/>
    <cellStyle name="Обычный 2 9 3 6 3 3" xfId="17602"/>
    <cellStyle name="Обычный 2 9 3 6 3 4" xfId="17603"/>
    <cellStyle name="Обычный 2 9 3 6 3 5" xfId="17604"/>
    <cellStyle name="Обычный 2 9 3 6 4" xfId="17605"/>
    <cellStyle name="Обычный 2 9 3 6 4 2" xfId="17606"/>
    <cellStyle name="Обычный 2 9 3 6 4 2 2" xfId="17607"/>
    <cellStyle name="Обычный 2 9 3 6 4 3" xfId="17608"/>
    <cellStyle name="Обычный 2 9 3 6 4 4" xfId="17609"/>
    <cellStyle name="Обычный 2 9 3 6 4 5" xfId="17610"/>
    <cellStyle name="Обычный 2 9 3 6 5" xfId="17611"/>
    <cellStyle name="Обычный 2 9 3 6 5 2" xfId="17612"/>
    <cellStyle name="Обычный 2 9 3 6 5 3" xfId="17613"/>
    <cellStyle name="Обычный 2 9 3 6 5 4" xfId="17614"/>
    <cellStyle name="Обычный 2 9 3 6 6" xfId="17615"/>
    <cellStyle name="Обычный 2 9 3 6 7" xfId="17616"/>
    <cellStyle name="Обычный 2 9 3 6 8" xfId="17617"/>
    <cellStyle name="Обычный 2 9 3 6 9" xfId="17618"/>
    <cellStyle name="Обычный 2 9 3 7" xfId="17619"/>
    <cellStyle name="Обычный 2 9 3 7 2" xfId="17620"/>
    <cellStyle name="Обычный 2 9 3 7 2 2" xfId="17621"/>
    <cellStyle name="Обычный 2 9 3 7 2 2 2" xfId="17622"/>
    <cellStyle name="Обычный 2 9 3 7 2 2 2 2" xfId="17623"/>
    <cellStyle name="Обычный 2 9 3 7 2 2 3" xfId="17624"/>
    <cellStyle name="Обычный 2 9 3 7 2 2 4" xfId="17625"/>
    <cellStyle name="Обычный 2 9 3 7 2 2 5" xfId="17626"/>
    <cellStyle name="Обычный 2 9 3 7 2 3" xfId="17627"/>
    <cellStyle name="Обычный 2 9 3 7 2 3 2" xfId="17628"/>
    <cellStyle name="Обычный 2 9 3 7 2 3 3" xfId="17629"/>
    <cellStyle name="Обычный 2 9 3 7 2 3 4" xfId="17630"/>
    <cellStyle name="Обычный 2 9 3 7 2 4" xfId="17631"/>
    <cellStyle name="Обычный 2 9 3 7 2 5" xfId="17632"/>
    <cellStyle name="Обычный 2 9 3 7 2 6" xfId="17633"/>
    <cellStyle name="Обычный 2 9 3 7 2 7" xfId="17634"/>
    <cellStyle name="Обычный 2 9 3 7 3" xfId="17635"/>
    <cellStyle name="Обычный 2 9 3 7 3 2" xfId="17636"/>
    <cellStyle name="Обычный 2 9 3 7 3 2 2" xfId="17637"/>
    <cellStyle name="Обычный 2 9 3 7 3 3" xfId="17638"/>
    <cellStyle name="Обычный 2 9 3 7 3 4" xfId="17639"/>
    <cellStyle name="Обычный 2 9 3 7 3 5" xfId="17640"/>
    <cellStyle name="Обычный 2 9 3 7 4" xfId="17641"/>
    <cellStyle name="Обычный 2 9 3 7 4 2" xfId="17642"/>
    <cellStyle name="Обычный 2 9 3 7 4 2 2" xfId="17643"/>
    <cellStyle name="Обычный 2 9 3 7 4 3" xfId="17644"/>
    <cellStyle name="Обычный 2 9 3 7 4 4" xfId="17645"/>
    <cellStyle name="Обычный 2 9 3 7 4 5" xfId="17646"/>
    <cellStyle name="Обычный 2 9 3 7 5" xfId="17647"/>
    <cellStyle name="Обычный 2 9 3 7 5 2" xfId="17648"/>
    <cellStyle name="Обычный 2 9 3 7 5 3" xfId="17649"/>
    <cellStyle name="Обычный 2 9 3 7 5 4" xfId="17650"/>
    <cellStyle name="Обычный 2 9 3 7 6" xfId="17651"/>
    <cellStyle name="Обычный 2 9 3 7 7" xfId="17652"/>
    <cellStyle name="Обычный 2 9 3 7 8" xfId="17653"/>
    <cellStyle name="Обычный 2 9 3 7 9" xfId="17654"/>
    <cellStyle name="Обычный 2 9 3 8" xfId="17655"/>
    <cellStyle name="Обычный 2 9 3 8 2" xfId="17656"/>
    <cellStyle name="Обычный 2 9 3 8 2 2" xfId="17657"/>
    <cellStyle name="Обычный 2 9 3 8 2 2 2" xfId="17658"/>
    <cellStyle name="Обычный 2 9 3 8 2 2 2 2" xfId="17659"/>
    <cellStyle name="Обычный 2 9 3 8 2 2 3" xfId="17660"/>
    <cellStyle name="Обычный 2 9 3 8 2 2 4" xfId="17661"/>
    <cellStyle name="Обычный 2 9 3 8 2 2 5" xfId="17662"/>
    <cellStyle name="Обычный 2 9 3 8 2 3" xfId="17663"/>
    <cellStyle name="Обычный 2 9 3 8 2 3 2" xfId="17664"/>
    <cellStyle name="Обычный 2 9 3 8 2 3 3" xfId="17665"/>
    <cellStyle name="Обычный 2 9 3 8 2 3 4" xfId="17666"/>
    <cellStyle name="Обычный 2 9 3 8 2 4" xfId="17667"/>
    <cellStyle name="Обычный 2 9 3 8 2 5" xfId="17668"/>
    <cellStyle name="Обычный 2 9 3 8 2 6" xfId="17669"/>
    <cellStyle name="Обычный 2 9 3 8 2 7" xfId="17670"/>
    <cellStyle name="Обычный 2 9 3 8 3" xfId="17671"/>
    <cellStyle name="Обычный 2 9 3 8 3 2" xfId="17672"/>
    <cellStyle name="Обычный 2 9 3 8 3 2 2" xfId="17673"/>
    <cellStyle name="Обычный 2 9 3 8 3 3" xfId="17674"/>
    <cellStyle name="Обычный 2 9 3 8 3 4" xfId="17675"/>
    <cellStyle name="Обычный 2 9 3 8 3 5" xfId="17676"/>
    <cellStyle name="Обычный 2 9 3 8 4" xfId="17677"/>
    <cellStyle name="Обычный 2 9 3 8 4 2" xfId="17678"/>
    <cellStyle name="Обычный 2 9 3 8 4 3" xfId="17679"/>
    <cellStyle name="Обычный 2 9 3 8 4 4" xfId="17680"/>
    <cellStyle name="Обычный 2 9 3 8 5" xfId="17681"/>
    <cellStyle name="Обычный 2 9 3 8 6" xfId="17682"/>
    <cellStyle name="Обычный 2 9 3 8 7" xfId="17683"/>
    <cellStyle name="Обычный 2 9 3 8 8" xfId="17684"/>
    <cellStyle name="Обычный 2 9 3 9" xfId="17685"/>
    <cellStyle name="Обычный 2 9 3 9 2" xfId="17686"/>
    <cellStyle name="Обычный 2 9 3 9 2 2" xfId="17687"/>
    <cellStyle name="Обычный 2 9 3 9 2 2 2" xfId="17688"/>
    <cellStyle name="Обычный 2 9 3 9 2 2 2 2" xfId="17689"/>
    <cellStyle name="Обычный 2 9 3 9 2 2 3" xfId="17690"/>
    <cellStyle name="Обычный 2 9 3 9 2 2 4" xfId="17691"/>
    <cellStyle name="Обычный 2 9 3 9 2 2 5" xfId="17692"/>
    <cellStyle name="Обычный 2 9 3 9 2 3" xfId="17693"/>
    <cellStyle name="Обычный 2 9 3 9 2 3 2" xfId="17694"/>
    <cellStyle name="Обычный 2 9 3 9 2 3 3" xfId="17695"/>
    <cellStyle name="Обычный 2 9 3 9 2 3 4" xfId="17696"/>
    <cellStyle name="Обычный 2 9 3 9 2 4" xfId="17697"/>
    <cellStyle name="Обычный 2 9 3 9 2 5" xfId="17698"/>
    <cellStyle name="Обычный 2 9 3 9 2 6" xfId="17699"/>
    <cellStyle name="Обычный 2 9 3 9 2 7" xfId="17700"/>
    <cellStyle name="Обычный 2 9 3 9 3" xfId="17701"/>
    <cellStyle name="Обычный 2 9 3 9 3 2" xfId="17702"/>
    <cellStyle name="Обычный 2 9 3 9 3 2 2" xfId="17703"/>
    <cellStyle name="Обычный 2 9 3 9 3 3" xfId="17704"/>
    <cellStyle name="Обычный 2 9 3 9 3 4" xfId="17705"/>
    <cellStyle name="Обычный 2 9 3 9 3 5" xfId="17706"/>
    <cellStyle name="Обычный 2 9 3 9 4" xfId="17707"/>
    <cellStyle name="Обычный 2 9 3 9 4 2" xfId="17708"/>
    <cellStyle name="Обычный 2 9 3 9 4 3" xfId="17709"/>
    <cellStyle name="Обычный 2 9 3 9 4 4" xfId="17710"/>
    <cellStyle name="Обычный 2 9 3 9 5" xfId="17711"/>
    <cellStyle name="Обычный 2 9 3 9 6" xfId="17712"/>
    <cellStyle name="Обычный 2 9 3 9 7" xfId="17713"/>
    <cellStyle name="Обычный 2 9 3 9 8" xfId="17714"/>
    <cellStyle name="Обычный 2 9 4" xfId="17715"/>
    <cellStyle name="Обычный 2 9 4 2" xfId="17716"/>
    <cellStyle name="Обычный 2 9 4 2 2" xfId="17717"/>
    <cellStyle name="Обычный 2 9 4 2 2 2" xfId="17718"/>
    <cellStyle name="Обычный 2 9 4 2 2 2 2" xfId="17719"/>
    <cellStyle name="Обычный 2 9 4 2 2 3" xfId="17720"/>
    <cellStyle name="Обычный 2 9 4 2 2 4" xfId="17721"/>
    <cellStyle name="Обычный 2 9 4 2 2 5" xfId="17722"/>
    <cellStyle name="Обычный 2 9 4 2 3" xfId="17723"/>
    <cellStyle name="Обычный 2 9 4 2 3 2" xfId="17724"/>
    <cellStyle name="Обычный 2 9 4 2 3 2 2" xfId="17725"/>
    <cellStyle name="Обычный 2 9 4 2 3 3" xfId="17726"/>
    <cellStyle name="Обычный 2 9 4 2 3 4" xfId="17727"/>
    <cellStyle name="Обычный 2 9 4 2 3 5" xfId="17728"/>
    <cellStyle name="Обычный 2 9 4 2 4" xfId="17729"/>
    <cellStyle name="Обычный 2 9 4 2 4 2" xfId="17730"/>
    <cellStyle name="Обычный 2 9 4 2 4 3" xfId="17731"/>
    <cellStyle name="Обычный 2 9 4 2 4 4" xfId="17732"/>
    <cellStyle name="Обычный 2 9 4 2 5" xfId="17733"/>
    <cellStyle name="Обычный 2 9 4 2 6" xfId="17734"/>
    <cellStyle name="Обычный 2 9 4 2 7" xfId="17735"/>
    <cellStyle name="Обычный 2 9 4 2 8" xfId="17736"/>
    <cellStyle name="Обычный 2 9 4 3" xfId="17737"/>
    <cellStyle name="Обычный 2 9 4 3 2" xfId="17738"/>
    <cellStyle name="Обычный 2 9 4 3 2 2" xfId="17739"/>
    <cellStyle name="Обычный 2 9 4 3 3" xfId="17740"/>
    <cellStyle name="Обычный 2 9 4 3 4" xfId="17741"/>
    <cellStyle name="Обычный 2 9 4 3 5" xfId="17742"/>
    <cellStyle name="Обычный 2 9 4 4" xfId="17743"/>
    <cellStyle name="Обычный 2 9 4 4 2" xfId="17744"/>
    <cellStyle name="Обычный 2 9 4 4 2 2" xfId="17745"/>
    <cellStyle name="Обычный 2 9 4 4 3" xfId="17746"/>
    <cellStyle name="Обычный 2 9 4 4 4" xfId="17747"/>
    <cellStyle name="Обычный 2 9 4 4 5" xfId="17748"/>
    <cellStyle name="Обычный 2 9 4 5" xfId="17749"/>
    <cellStyle name="Обычный 2 9 4 5 2" xfId="17750"/>
    <cellStyle name="Обычный 2 9 4 5 2 2" xfId="17751"/>
    <cellStyle name="Обычный 2 9 4 5 3" xfId="17752"/>
    <cellStyle name="Обычный 2 9 4 5 4" xfId="17753"/>
    <cellStyle name="Обычный 2 9 4 5 5" xfId="17754"/>
    <cellStyle name="Обычный 2 9 4 6" xfId="17755"/>
    <cellStyle name="Обычный 2 9 4 6 2" xfId="17756"/>
    <cellStyle name="Обычный 2 9 4 6 2 2" xfId="17757"/>
    <cellStyle name="Обычный 2 9 4 6 3" xfId="17758"/>
    <cellStyle name="Обычный 2 9 4 7" xfId="17759"/>
    <cellStyle name="Обычный 2 9 4 7 2" xfId="17760"/>
    <cellStyle name="Обычный 2 9 4 8" xfId="17761"/>
    <cellStyle name="Обычный 2 9 4 9" xfId="17762"/>
    <cellStyle name="Обычный 2 9 5" xfId="17763"/>
    <cellStyle name="Обычный 2 9 5 2" xfId="17764"/>
    <cellStyle name="Обычный 2 9 5 2 2" xfId="17765"/>
    <cellStyle name="Обычный 2 9 5 2 2 2" xfId="17766"/>
    <cellStyle name="Обычный 2 9 5 2 2 2 2" xfId="17767"/>
    <cellStyle name="Обычный 2 9 5 2 2 3" xfId="17768"/>
    <cellStyle name="Обычный 2 9 5 2 2 4" xfId="17769"/>
    <cellStyle name="Обычный 2 9 5 2 2 5" xfId="17770"/>
    <cellStyle name="Обычный 2 9 5 2 3" xfId="17771"/>
    <cellStyle name="Обычный 2 9 5 2 3 2" xfId="17772"/>
    <cellStyle name="Обычный 2 9 5 2 3 3" xfId="17773"/>
    <cellStyle name="Обычный 2 9 5 2 3 4" xfId="17774"/>
    <cellStyle name="Обычный 2 9 5 2 4" xfId="17775"/>
    <cellStyle name="Обычный 2 9 5 2 5" xfId="17776"/>
    <cellStyle name="Обычный 2 9 5 2 6" xfId="17777"/>
    <cellStyle name="Обычный 2 9 5 2 7" xfId="17778"/>
    <cellStyle name="Обычный 2 9 5 3" xfId="17779"/>
    <cellStyle name="Обычный 2 9 5 3 2" xfId="17780"/>
    <cellStyle name="Обычный 2 9 5 3 2 2" xfId="17781"/>
    <cellStyle name="Обычный 2 9 5 3 3" xfId="17782"/>
    <cellStyle name="Обычный 2 9 5 3 4" xfId="17783"/>
    <cellStyle name="Обычный 2 9 5 3 5" xfId="17784"/>
    <cellStyle name="Обычный 2 9 5 4" xfId="17785"/>
    <cellStyle name="Обычный 2 9 5 4 2" xfId="17786"/>
    <cellStyle name="Обычный 2 9 5 4 2 2" xfId="17787"/>
    <cellStyle name="Обычный 2 9 5 4 3" xfId="17788"/>
    <cellStyle name="Обычный 2 9 5 4 4" xfId="17789"/>
    <cellStyle name="Обычный 2 9 5 4 5" xfId="17790"/>
    <cellStyle name="Обычный 2 9 5 5" xfId="17791"/>
    <cellStyle name="Обычный 2 9 5 5 2" xfId="17792"/>
    <cellStyle name="Обычный 2 9 5 5 3" xfId="17793"/>
    <cellStyle name="Обычный 2 9 5 5 4" xfId="17794"/>
    <cellStyle name="Обычный 2 9 5 6" xfId="17795"/>
    <cellStyle name="Обычный 2 9 5 7" xfId="17796"/>
    <cellStyle name="Обычный 2 9 5 8" xfId="17797"/>
    <cellStyle name="Обычный 2 9 5 9" xfId="17798"/>
    <cellStyle name="Обычный 2 9 6" xfId="17799"/>
    <cellStyle name="Обычный 2 9 7" xfId="17800"/>
    <cellStyle name="Обычный 2 9 7 2" xfId="17801"/>
    <cellStyle name="Обычный 2 9 7 2 2" xfId="17802"/>
    <cellStyle name="Обычный 2 9 7 3" xfId="17803"/>
    <cellStyle name="Обычный 2 9 8" xfId="17804"/>
    <cellStyle name="Обычный 2 9 8 2" xfId="17805"/>
    <cellStyle name="Обычный 2 9 9" xfId="17806"/>
    <cellStyle name="Обычный 2__940_РВвВА свод за 1 полугодие 2009" xfId="17807"/>
    <cellStyle name="Обычный 20" xfId="17808"/>
    <cellStyle name="Обычный 20 2" xfId="59225"/>
    <cellStyle name="Обычный 21" xfId="17809"/>
    <cellStyle name="Обычный 21 2" xfId="17810"/>
    <cellStyle name="Обычный 21 3" xfId="59155"/>
    <cellStyle name="Обычный 22" xfId="17811"/>
    <cellStyle name="Обычный 22 2" xfId="17812"/>
    <cellStyle name="Обычный 22 2 2" xfId="59921"/>
    <cellStyle name="Обычный 22 3" xfId="59156"/>
    <cellStyle name="Обычный 22 4" xfId="59099"/>
    <cellStyle name="Обычный 23" xfId="17813"/>
    <cellStyle name="Обычный 23 2" xfId="59157"/>
    <cellStyle name="Обычный 24" xfId="17814"/>
    <cellStyle name="Обычный 24 2" xfId="59158"/>
    <cellStyle name="Обычный 25" xfId="17815"/>
    <cellStyle name="Обычный 25 2" xfId="59922"/>
    <cellStyle name="Обычный 25 3" xfId="59129"/>
    <cellStyle name="Обычный 25 4" xfId="59100"/>
    <cellStyle name="Обычный 26" xfId="17816"/>
    <cellStyle name="Обычный 26 2" xfId="59923"/>
    <cellStyle name="Обычный 26 3" xfId="59230"/>
    <cellStyle name="Обычный 26 4" xfId="59101"/>
    <cellStyle name="Обычный 27" xfId="17817"/>
    <cellStyle name="Обычный 27 2" xfId="59924"/>
    <cellStyle name="Обычный 27 3" xfId="59246"/>
    <cellStyle name="Обычный 27 4" xfId="59102"/>
    <cellStyle name="Обычный 28" xfId="17818"/>
    <cellStyle name="Обычный 28 2" xfId="59193"/>
    <cellStyle name="Обычный 29" xfId="17819"/>
    <cellStyle name="Обычный 29 2" xfId="59208"/>
    <cellStyle name="Обычный 3" xfId="17820"/>
    <cellStyle name="Обычный 3 10" xfId="17821"/>
    <cellStyle name="Обычный 3 11" xfId="17822"/>
    <cellStyle name="Обычный 3 12" xfId="17823"/>
    <cellStyle name="Обычный 3 13" xfId="17824"/>
    <cellStyle name="Обычный 3 14" xfId="17825"/>
    <cellStyle name="Обычный 3 15" xfId="17826"/>
    <cellStyle name="Обычный 3 16" xfId="17827"/>
    <cellStyle name="Обычный 3 17" xfId="17828"/>
    <cellStyle name="Обычный 3 18" xfId="17829"/>
    <cellStyle name="Обычный 3 19" xfId="17830"/>
    <cellStyle name="Обычный 3 2" xfId="4"/>
    <cellStyle name="Обычный 3 2 10" xfId="17831"/>
    <cellStyle name="Обычный 3 2 11" xfId="59829"/>
    <cellStyle name="Обычный 3 2 2" xfId="17832"/>
    <cellStyle name="Обычный 3 2 2 10" xfId="17833"/>
    <cellStyle name="Обычный 3 2 2 10 2" xfId="17834"/>
    <cellStyle name="Обычный 3 2 2 10 2 2" xfId="17835"/>
    <cellStyle name="Обычный 3 2 2 10 2 2 2" xfId="17836"/>
    <cellStyle name="Обычный 3 2 2 10 2 2 2 2" xfId="17837"/>
    <cellStyle name="Обычный 3 2 2 10 2 2 3" xfId="17838"/>
    <cellStyle name="Обычный 3 2 2 10 2 2 4" xfId="17839"/>
    <cellStyle name="Обычный 3 2 2 10 2 2 5" xfId="17840"/>
    <cellStyle name="Обычный 3 2 2 10 2 3" xfId="17841"/>
    <cellStyle name="Обычный 3 2 2 10 2 3 2" xfId="17842"/>
    <cellStyle name="Обычный 3 2 2 10 2 3 3" xfId="17843"/>
    <cellStyle name="Обычный 3 2 2 10 2 3 4" xfId="17844"/>
    <cellStyle name="Обычный 3 2 2 10 2 4" xfId="17845"/>
    <cellStyle name="Обычный 3 2 2 10 2 5" xfId="17846"/>
    <cellStyle name="Обычный 3 2 2 10 2 6" xfId="17847"/>
    <cellStyle name="Обычный 3 2 2 10 2 7" xfId="17848"/>
    <cellStyle name="Обычный 3 2 2 10 3" xfId="17849"/>
    <cellStyle name="Обычный 3 2 2 10 3 2" xfId="17850"/>
    <cellStyle name="Обычный 3 2 2 10 3 2 2" xfId="17851"/>
    <cellStyle name="Обычный 3 2 2 10 3 3" xfId="17852"/>
    <cellStyle name="Обычный 3 2 2 10 3 4" xfId="17853"/>
    <cellStyle name="Обычный 3 2 2 10 3 5" xfId="17854"/>
    <cellStyle name="Обычный 3 2 2 10 4" xfId="17855"/>
    <cellStyle name="Обычный 3 2 2 10 4 2" xfId="17856"/>
    <cellStyle name="Обычный 3 2 2 10 4 3" xfId="17857"/>
    <cellStyle name="Обычный 3 2 2 10 4 4" xfId="17858"/>
    <cellStyle name="Обычный 3 2 2 10 5" xfId="17859"/>
    <cellStyle name="Обычный 3 2 2 10 6" xfId="17860"/>
    <cellStyle name="Обычный 3 2 2 10 7" xfId="17861"/>
    <cellStyle name="Обычный 3 2 2 10 8" xfId="17862"/>
    <cellStyle name="Обычный 3 2 2 11" xfId="17863"/>
    <cellStyle name="Обычный 3 2 2 11 2" xfId="17864"/>
    <cellStyle name="Обычный 3 2 2 11 2 2" xfId="17865"/>
    <cellStyle name="Обычный 3 2 2 11 2 2 2" xfId="17866"/>
    <cellStyle name="Обычный 3 2 2 11 2 3" xfId="17867"/>
    <cellStyle name="Обычный 3 2 2 11 2 4" xfId="17868"/>
    <cellStyle name="Обычный 3 2 2 11 2 5" xfId="17869"/>
    <cellStyle name="Обычный 3 2 2 11 3" xfId="17870"/>
    <cellStyle name="Обычный 3 2 2 11 3 2" xfId="17871"/>
    <cellStyle name="Обычный 3 2 2 11 3 3" xfId="17872"/>
    <cellStyle name="Обычный 3 2 2 11 3 4" xfId="17873"/>
    <cellStyle name="Обычный 3 2 2 11 4" xfId="17874"/>
    <cellStyle name="Обычный 3 2 2 11 5" xfId="17875"/>
    <cellStyle name="Обычный 3 2 2 11 6" xfId="17876"/>
    <cellStyle name="Обычный 3 2 2 11 7" xfId="17877"/>
    <cellStyle name="Обычный 3 2 2 12" xfId="17878"/>
    <cellStyle name="Обычный 3 2 2 12 2" xfId="17879"/>
    <cellStyle name="Обычный 3 2 2 12 2 2" xfId="17880"/>
    <cellStyle name="Обычный 3 2 2 12 2 2 2" xfId="17881"/>
    <cellStyle name="Обычный 3 2 2 12 2 3" xfId="17882"/>
    <cellStyle name="Обычный 3 2 2 12 2 4" xfId="17883"/>
    <cellStyle name="Обычный 3 2 2 12 2 5" xfId="17884"/>
    <cellStyle name="Обычный 3 2 2 12 3" xfId="17885"/>
    <cellStyle name="Обычный 3 2 2 12 3 2" xfId="17886"/>
    <cellStyle name="Обычный 3 2 2 12 3 3" xfId="17887"/>
    <cellStyle name="Обычный 3 2 2 12 3 4" xfId="17888"/>
    <cellStyle name="Обычный 3 2 2 12 4" xfId="17889"/>
    <cellStyle name="Обычный 3 2 2 12 5" xfId="17890"/>
    <cellStyle name="Обычный 3 2 2 12 6" xfId="17891"/>
    <cellStyle name="Обычный 3 2 2 12 7" xfId="17892"/>
    <cellStyle name="Обычный 3 2 2 13" xfId="17893"/>
    <cellStyle name="Обычный 3 2 2 13 2" xfId="17894"/>
    <cellStyle name="Обычный 3 2 2 13 2 2" xfId="17895"/>
    <cellStyle name="Обычный 3 2 2 13 3" xfId="17896"/>
    <cellStyle name="Обычный 3 2 2 13 4" xfId="17897"/>
    <cellStyle name="Обычный 3 2 2 13 5" xfId="17898"/>
    <cellStyle name="Обычный 3 2 2 14" xfId="17899"/>
    <cellStyle name="Обычный 3 2 2 14 2" xfId="17900"/>
    <cellStyle name="Обычный 3 2 2 14 2 2" xfId="17901"/>
    <cellStyle name="Обычный 3 2 2 14 3" xfId="17902"/>
    <cellStyle name="Обычный 3 2 2 14 4" xfId="17903"/>
    <cellStyle name="Обычный 3 2 2 14 5" xfId="17904"/>
    <cellStyle name="Обычный 3 2 2 15" xfId="17905"/>
    <cellStyle name="Обычный 3 2 2 15 2" xfId="17906"/>
    <cellStyle name="Обычный 3 2 2 15 2 2" xfId="17907"/>
    <cellStyle name="Обычный 3 2 2 15 3" xfId="17908"/>
    <cellStyle name="Обычный 3 2 2 16" xfId="17909"/>
    <cellStyle name="Обычный 3 2 2 16 2" xfId="17910"/>
    <cellStyle name="Обычный 3 2 2 17" xfId="17911"/>
    <cellStyle name="Обычный 3 2 2 18" xfId="17912"/>
    <cellStyle name="Обычный 3 2 2 2" xfId="17913"/>
    <cellStyle name="Обычный 3 2 2 2 10" xfId="17914"/>
    <cellStyle name="Обычный 3 2 2 2 10 2" xfId="17915"/>
    <cellStyle name="Обычный 3 2 2 2 10 2 2" xfId="17916"/>
    <cellStyle name="Обычный 3 2 2 2 10 2 2 2" xfId="17917"/>
    <cellStyle name="Обычный 3 2 2 2 10 2 3" xfId="17918"/>
    <cellStyle name="Обычный 3 2 2 2 10 2 4" xfId="17919"/>
    <cellStyle name="Обычный 3 2 2 2 10 2 5" xfId="17920"/>
    <cellStyle name="Обычный 3 2 2 2 10 3" xfId="17921"/>
    <cellStyle name="Обычный 3 2 2 2 10 3 2" xfId="17922"/>
    <cellStyle name="Обычный 3 2 2 2 10 3 3" xfId="17923"/>
    <cellStyle name="Обычный 3 2 2 2 10 3 4" xfId="17924"/>
    <cellStyle name="Обычный 3 2 2 2 10 4" xfId="17925"/>
    <cellStyle name="Обычный 3 2 2 2 10 5" xfId="17926"/>
    <cellStyle name="Обычный 3 2 2 2 10 6" xfId="17927"/>
    <cellStyle name="Обычный 3 2 2 2 10 7" xfId="17928"/>
    <cellStyle name="Обычный 3 2 2 2 11" xfId="17929"/>
    <cellStyle name="Обычный 3 2 2 2 11 2" xfId="17930"/>
    <cellStyle name="Обычный 3 2 2 2 11 2 2" xfId="17931"/>
    <cellStyle name="Обычный 3 2 2 2 11 3" xfId="17932"/>
    <cellStyle name="Обычный 3 2 2 2 11 4" xfId="17933"/>
    <cellStyle name="Обычный 3 2 2 2 11 5" xfId="17934"/>
    <cellStyle name="Обычный 3 2 2 2 12" xfId="17935"/>
    <cellStyle name="Обычный 3 2 2 2 12 2" xfId="17936"/>
    <cellStyle name="Обычный 3 2 2 2 12 2 2" xfId="17937"/>
    <cellStyle name="Обычный 3 2 2 2 12 3" xfId="17938"/>
    <cellStyle name="Обычный 3 2 2 2 12 4" xfId="17939"/>
    <cellStyle name="Обычный 3 2 2 2 12 5" xfId="17940"/>
    <cellStyle name="Обычный 3 2 2 2 13" xfId="17941"/>
    <cellStyle name="Обычный 3 2 2 2 13 2" xfId="17942"/>
    <cellStyle name="Обычный 3 2 2 2 13 2 2" xfId="17943"/>
    <cellStyle name="Обычный 3 2 2 2 13 3" xfId="17944"/>
    <cellStyle name="Обычный 3 2 2 2 14" xfId="17945"/>
    <cellStyle name="Обычный 3 2 2 2 14 2" xfId="17946"/>
    <cellStyle name="Обычный 3 2 2 2 15" xfId="17947"/>
    <cellStyle name="Обычный 3 2 2 2 16" xfId="17948"/>
    <cellStyle name="Обычный 3 2 2 2 2" xfId="17949"/>
    <cellStyle name="Обычный 3 2 2 2 2 10" xfId="17950"/>
    <cellStyle name="Обычный 3 2 2 2 2 10 2" xfId="17951"/>
    <cellStyle name="Обычный 3 2 2 2 2 10 2 2" xfId="17952"/>
    <cellStyle name="Обычный 3 2 2 2 2 10 3" xfId="17953"/>
    <cellStyle name="Обычный 3 2 2 2 2 10 4" xfId="17954"/>
    <cellStyle name="Обычный 3 2 2 2 2 10 5" xfId="17955"/>
    <cellStyle name="Обычный 3 2 2 2 2 11" xfId="17956"/>
    <cellStyle name="Обычный 3 2 2 2 2 11 2" xfId="17957"/>
    <cellStyle name="Обычный 3 2 2 2 2 11 3" xfId="17958"/>
    <cellStyle name="Обычный 3 2 2 2 2 11 4" xfId="17959"/>
    <cellStyle name="Обычный 3 2 2 2 2 12" xfId="17960"/>
    <cellStyle name="Обычный 3 2 2 2 2 13" xfId="17961"/>
    <cellStyle name="Обычный 3 2 2 2 2 14" xfId="17962"/>
    <cellStyle name="Обычный 3 2 2 2 2 15" xfId="17963"/>
    <cellStyle name="Обычный 3 2 2 2 2 2" xfId="17964"/>
    <cellStyle name="Обычный 3 2 2 2 2 2 2" xfId="17965"/>
    <cellStyle name="Обычный 3 2 2 2 2 2 2 2" xfId="17966"/>
    <cellStyle name="Обычный 3 2 2 2 2 2 2 2 2" xfId="17967"/>
    <cellStyle name="Обычный 3 2 2 2 2 2 2 2 2 2" xfId="17968"/>
    <cellStyle name="Обычный 3 2 2 2 2 2 2 2 3" xfId="17969"/>
    <cellStyle name="Обычный 3 2 2 2 2 2 2 2 4" xfId="17970"/>
    <cellStyle name="Обычный 3 2 2 2 2 2 2 2 5" xfId="17971"/>
    <cellStyle name="Обычный 3 2 2 2 2 2 2 3" xfId="17972"/>
    <cellStyle name="Обычный 3 2 2 2 2 2 2 3 2" xfId="17973"/>
    <cellStyle name="Обычный 3 2 2 2 2 2 2 3 3" xfId="17974"/>
    <cellStyle name="Обычный 3 2 2 2 2 2 2 3 4" xfId="17975"/>
    <cellStyle name="Обычный 3 2 2 2 2 2 2 4" xfId="17976"/>
    <cellStyle name="Обычный 3 2 2 2 2 2 2 5" xfId="17977"/>
    <cellStyle name="Обычный 3 2 2 2 2 2 2 6" xfId="17978"/>
    <cellStyle name="Обычный 3 2 2 2 2 2 2 7" xfId="17979"/>
    <cellStyle name="Обычный 3 2 2 2 2 2 3" xfId="17980"/>
    <cellStyle name="Обычный 3 2 2 2 2 2 3 2" xfId="17981"/>
    <cellStyle name="Обычный 3 2 2 2 2 2 3 2 2" xfId="17982"/>
    <cellStyle name="Обычный 3 2 2 2 2 2 3 3" xfId="17983"/>
    <cellStyle name="Обычный 3 2 2 2 2 2 3 4" xfId="17984"/>
    <cellStyle name="Обычный 3 2 2 2 2 2 3 5" xfId="17985"/>
    <cellStyle name="Обычный 3 2 2 2 2 2 4" xfId="17986"/>
    <cellStyle name="Обычный 3 2 2 2 2 2 4 2" xfId="17987"/>
    <cellStyle name="Обычный 3 2 2 2 2 2 4 2 2" xfId="17988"/>
    <cellStyle name="Обычный 3 2 2 2 2 2 4 3" xfId="17989"/>
    <cellStyle name="Обычный 3 2 2 2 2 2 4 4" xfId="17990"/>
    <cellStyle name="Обычный 3 2 2 2 2 2 4 5" xfId="17991"/>
    <cellStyle name="Обычный 3 2 2 2 2 2 5" xfId="17992"/>
    <cellStyle name="Обычный 3 2 2 2 2 2 5 2" xfId="17993"/>
    <cellStyle name="Обычный 3 2 2 2 2 2 5 3" xfId="17994"/>
    <cellStyle name="Обычный 3 2 2 2 2 2 5 4" xfId="17995"/>
    <cellStyle name="Обычный 3 2 2 2 2 2 6" xfId="17996"/>
    <cellStyle name="Обычный 3 2 2 2 2 2 7" xfId="17997"/>
    <cellStyle name="Обычный 3 2 2 2 2 2 8" xfId="17998"/>
    <cellStyle name="Обычный 3 2 2 2 2 2 9" xfId="17999"/>
    <cellStyle name="Обычный 3 2 2 2 2 3" xfId="18000"/>
    <cellStyle name="Обычный 3 2 2 2 2 3 2" xfId="18001"/>
    <cellStyle name="Обычный 3 2 2 2 2 3 2 2" xfId="18002"/>
    <cellStyle name="Обычный 3 2 2 2 2 3 2 2 2" xfId="18003"/>
    <cellStyle name="Обычный 3 2 2 2 2 3 2 2 2 2" xfId="18004"/>
    <cellStyle name="Обычный 3 2 2 2 2 3 2 2 3" xfId="18005"/>
    <cellStyle name="Обычный 3 2 2 2 2 3 2 2 4" xfId="18006"/>
    <cellStyle name="Обычный 3 2 2 2 2 3 2 2 5" xfId="18007"/>
    <cellStyle name="Обычный 3 2 2 2 2 3 2 3" xfId="18008"/>
    <cellStyle name="Обычный 3 2 2 2 2 3 2 3 2" xfId="18009"/>
    <cellStyle name="Обычный 3 2 2 2 2 3 2 3 3" xfId="18010"/>
    <cellStyle name="Обычный 3 2 2 2 2 3 2 3 4" xfId="18011"/>
    <cellStyle name="Обычный 3 2 2 2 2 3 2 4" xfId="18012"/>
    <cellStyle name="Обычный 3 2 2 2 2 3 2 5" xfId="18013"/>
    <cellStyle name="Обычный 3 2 2 2 2 3 2 6" xfId="18014"/>
    <cellStyle name="Обычный 3 2 2 2 2 3 2 7" xfId="18015"/>
    <cellStyle name="Обычный 3 2 2 2 2 3 3" xfId="18016"/>
    <cellStyle name="Обычный 3 2 2 2 2 3 3 2" xfId="18017"/>
    <cellStyle name="Обычный 3 2 2 2 2 3 3 2 2" xfId="18018"/>
    <cellStyle name="Обычный 3 2 2 2 2 3 3 3" xfId="18019"/>
    <cellStyle name="Обычный 3 2 2 2 2 3 3 4" xfId="18020"/>
    <cellStyle name="Обычный 3 2 2 2 2 3 3 5" xfId="18021"/>
    <cellStyle name="Обычный 3 2 2 2 2 3 4" xfId="18022"/>
    <cellStyle name="Обычный 3 2 2 2 2 3 4 2" xfId="18023"/>
    <cellStyle name="Обычный 3 2 2 2 2 3 4 2 2" xfId="18024"/>
    <cellStyle name="Обычный 3 2 2 2 2 3 4 3" xfId="18025"/>
    <cellStyle name="Обычный 3 2 2 2 2 3 4 4" xfId="18026"/>
    <cellStyle name="Обычный 3 2 2 2 2 3 4 5" xfId="18027"/>
    <cellStyle name="Обычный 3 2 2 2 2 3 5" xfId="18028"/>
    <cellStyle name="Обычный 3 2 2 2 2 3 5 2" xfId="18029"/>
    <cellStyle name="Обычный 3 2 2 2 2 3 5 3" xfId="18030"/>
    <cellStyle name="Обычный 3 2 2 2 2 3 5 4" xfId="18031"/>
    <cellStyle name="Обычный 3 2 2 2 2 3 6" xfId="18032"/>
    <cellStyle name="Обычный 3 2 2 2 2 3 7" xfId="18033"/>
    <cellStyle name="Обычный 3 2 2 2 2 3 8" xfId="18034"/>
    <cellStyle name="Обычный 3 2 2 2 2 3 9" xfId="18035"/>
    <cellStyle name="Обычный 3 2 2 2 2 4" xfId="18036"/>
    <cellStyle name="Обычный 3 2 2 2 2 4 2" xfId="18037"/>
    <cellStyle name="Обычный 3 2 2 2 2 4 2 2" xfId="18038"/>
    <cellStyle name="Обычный 3 2 2 2 2 4 2 2 2" xfId="18039"/>
    <cellStyle name="Обычный 3 2 2 2 2 4 2 2 2 2" xfId="18040"/>
    <cellStyle name="Обычный 3 2 2 2 2 4 2 2 3" xfId="18041"/>
    <cellStyle name="Обычный 3 2 2 2 2 4 2 2 4" xfId="18042"/>
    <cellStyle name="Обычный 3 2 2 2 2 4 2 2 5" xfId="18043"/>
    <cellStyle name="Обычный 3 2 2 2 2 4 2 3" xfId="18044"/>
    <cellStyle name="Обычный 3 2 2 2 2 4 2 3 2" xfId="18045"/>
    <cellStyle name="Обычный 3 2 2 2 2 4 2 3 3" xfId="18046"/>
    <cellStyle name="Обычный 3 2 2 2 2 4 2 3 4" xfId="18047"/>
    <cellStyle name="Обычный 3 2 2 2 2 4 2 4" xfId="18048"/>
    <cellStyle name="Обычный 3 2 2 2 2 4 2 5" xfId="18049"/>
    <cellStyle name="Обычный 3 2 2 2 2 4 2 6" xfId="18050"/>
    <cellStyle name="Обычный 3 2 2 2 2 4 2 7" xfId="18051"/>
    <cellStyle name="Обычный 3 2 2 2 2 4 3" xfId="18052"/>
    <cellStyle name="Обычный 3 2 2 2 2 4 3 2" xfId="18053"/>
    <cellStyle name="Обычный 3 2 2 2 2 4 3 2 2" xfId="18054"/>
    <cellStyle name="Обычный 3 2 2 2 2 4 3 3" xfId="18055"/>
    <cellStyle name="Обычный 3 2 2 2 2 4 3 4" xfId="18056"/>
    <cellStyle name="Обычный 3 2 2 2 2 4 3 5" xfId="18057"/>
    <cellStyle name="Обычный 3 2 2 2 2 4 4" xfId="18058"/>
    <cellStyle name="Обычный 3 2 2 2 2 4 4 2" xfId="18059"/>
    <cellStyle name="Обычный 3 2 2 2 2 4 4 3" xfId="18060"/>
    <cellStyle name="Обычный 3 2 2 2 2 4 4 4" xfId="18061"/>
    <cellStyle name="Обычный 3 2 2 2 2 4 5" xfId="18062"/>
    <cellStyle name="Обычный 3 2 2 2 2 4 6" xfId="18063"/>
    <cellStyle name="Обычный 3 2 2 2 2 4 7" xfId="18064"/>
    <cellStyle name="Обычный 3 2 2 2 2 4 8" xfId="18065"/>
    <cellStyle name="Обычный 3 2 2 2 2 5" xfId="18066"/>
    <cellStyle name="Обычный 3 2 2 2 2 5 2" xfId="18067"/>
    <cellStyle name="Обычный 3 2 2 2 2 5 2 2" xfId="18068"/>
    <cellStyle name="Обычный 3 2 2 2 2 5 2 2 2" xfId="18069"/>
    <cellStyle name="Обычный 3 2 2 2 2 5 2 2 2 2" xfId="18070"/>
    <cellStyle name="Обычный 3 2 2 2 2 5 2 2 3" xfId="18071"/>
    <cellStyle name="Обычный 3 2 2 2 2 5 2 2 4" xfId="18072"/>
    <cellStyle name="Обычный 3 2 2 2 2 5 2 2 5" xfId="18073"/>
    <cellStyle name="Обычный 3 2 2 2 2 5 2 3" xfId="18074"/>
    <cellStyle name="Обычный 3 2 2 2 2 5 2 3 2" xfId="18075"/>
    <cellStyle name="Обычный 3 2 2 2 2 5 2 3 3" xfId="18076"/>
    <cellStyle name="Обычный 3 2 2 2 2 5 2 3 4" xfId="18077"/>
    <cellStyle name="Обычный 3 2 2 2 2 5 2 4" xfId="18078"/>
    <cellStyle name="Обычный 3 2 2 2 2 5 2 5" xfId="18079"/>
    <cellStyle name="Обычный 3 2 2 2 2 5 2 6" xfId="18080"/>
    <cellStyle name="Обычный 3 2 2 2 2 5 2 7" xfId="18081"/>
    <cellStyle name="Обычный 3 2 2 2 2 5 3" xfId="18082"/>
    <cellStyle name="Обычный 3 2 2 2 2 5 3 2" xfId="18083"/>
    <cellStyle name="Обычный 3 2 2 2 2 5 3 2 2" xfId="18084"/>
    <cellStyle name="Обычный 3 2 2 2 2 5 3 3" xfId="18085"/>
    <cellStyle name="Обычный 3 2 2 2 2 5 3 4" xfId="18086"/>
    <cellStyle name="Обычный 3 2 2 2 2 5 3 5" xfId="18087"/>
    <cellStyle name="Обычный 3 2 2 2 2 5 4" xfId="18088"/>
    <cellStyle name="Обычный 3 2 2 2 2 5 4 2" xfId="18089"/>
    <cellStyle name="Обычный 3 2 2 2 2 5 4 3" xfId="18090"/>
    <cellStyle name="Обычный 3 2 2 2 2 5 4 4" xfId="18091"/>
    <cellStyle name="Обычный 3 2 2 2 2 5 5" xfId="18092"/>
    <cellStyle name="Обычный 3 2 2 2 2 5 6" xfId="18093"/>
    <cellStyle name="Обычный 3 2 2 2 2 5 7" xfId="18094"/>
    <cellStyle name="Обычный 3 2 2 2 2 5 8" xfId="18095"/>
    <cellStyle name="Обычный 3 2 2 2 2 6" xfId="18096"/>
    <cellStyle name="Обычный 3 2 2 2 2 6 2" xfId="18097"/>
    <cellStyle name="Обычный 3 2 2 2 2 6 2 2" xfId="18098"/>
    <cellStyle name="Обычный 3 2 2 2 2 6 2 2 2" xfId="18099"/>
    <cellStyle name="Обычный 3 2 2 2 2 6 2 2 2 2" xfId="18100"/>
    <cellStyle name="Обычный 3 2 2 2 2 6 2 2 3" xfId="18101"/>
    <cellStyle name="Обычный 3 2 2 2 2 6 2 2 4" xfId="18102"/>
    <cellStyle name="Обычный 3 2 2 2 2 6 2 2 5" xfId="18103"/>
    <cellStyle name="Обычный 3 2 2 2 2 6 2 3" xfId="18104"/>
    <cellStyle name="Обычный 3 2 2 2 2 6 2 3 2" xfId="18105"/>
    <cellStyle name="Обычный 3 2 2 2 2 6 2 3 3" xfId="18106"/>
    <cellStyle name="Обычный 3 2 2 2 2 6 2 3 4" xfId="18107"/>
    <cellStyle name="Обычный 3 2 2 2 2 6 2 4" xfId="18108"/>
    <cellStyle name="Обычный 3 2 2 2 2 6 2 5" xfId="18109"/>
    <cellStyle name="Обычный 3 2 2 2 2 6 2 6" xfId="18110"/>
    <cellStyle name="Обычный 3 2 2 2 2 6 2 7" xfId="18111"/>
    <cellStyle name="Обычный 3 2 2 2 2 6 3" xfId="18112"/>
    <cellStyle name="Обычный 3 2 2 2 2 6 3 2" xfId="18113"/>
    <cellStyle name="Обычный 3 2 2 2 2 6 3 2 2" xfId="18114"/>
    <cellStyle name="Обычный 3 2 2 2 2 6 3 3" xfId="18115"/>
    <cellStyle name="Обычный 3 2 2 2 2 6 3 4" xfId="18116"/>
    <cellStyle name="Обычный 3 2 2 2 2 6 3 5" xfId="18117"/>
    <cellStyle name="Обычный 3 2 2 2 2 6 4" xfId="18118"/>
    <cellStyle name="Обычный 3 2 2 2 2 6 4 2" xfId="18119"/>
    <cellStyle name="Обычный 3 2 2 2 2 6 4 3" xfId="18120"/>
    <cellStyle name="Обычный 3 2 2 2 2 6 4 4" xfId="18121"/>
    <cellStyle name="Обычный 3 2 2 2 2 6 5" xfId="18122"/>
    <cellStyle name="Обычный 3 2 2 2 2 6 6" xfId="18123"/>
    <cellStyle name="Обычный 3 2 2 2 2 6 7" xfId="18124"/>
    <cellStyle name="Обычный 3 2 2 2 2 6 8" xfId="18125"/>
    <cellStyle name="Обычный 3 2 2 2 2 7" xfId="18126"/>
    <cellStyle name="Обычный 3 2 2 2 2 7 2" xfId="18127"/>
    <cellStyle name="Обычный 3 2 2 2 2 7 2 2" xfId="18128"/>
    <cellStyle name="Обычный 3 2 2 2 2 7 2 2 2" xfId="18129"/>
    <cellStyle name="Обычный 3 2 2 2 2 7 2 2 2 2" xfId="18130"/>
    <cellStyle name="Обычный 3 2 2 2 2 7 2 2 3" xfId="18131"/>
    <cellStyle name="Обычный 3 2 2 2 2 7 2 2 4" xfId="18132"/>
    <cellStyle name="Обычный 3 2 2 2 2 7 2 2 5" xfId="18133"/>
    <cellStyle name="Обычный 3 2 2 2 2 7 2 3" xfId="18134"/>
    <cellStyle name="Обычный 3 2 2 2 2 7 2 3 2" xfId="18135"/>
    <cellStyle name="Обычный 3 2 2 2 2 7 2 3 3" xfId="18136"/>
    <cellStyle name="Обычный 3 2 2 2 2 7 2 3 4" xfId="18137"/>
    <cellStyle name="Обычный 3 2 2 2 2 7 2 4" xfId="18138"/>
    <cellStyle name="Обычный 3 2 2 2 2 7 2 5" xfId="18139"/>
    <cellStyle name="Обычный 3 2 2 2 2 7 2 6" xfId="18140"/>
    <cellStyle name="Обычный 3 2 2 2 2 7 2 7" xfId="18141"/>
    <cellStyle name="Обычный 3 2 2 2 2 7 3" xfId="18142"/>
    <cellStyle name="Обычный 3 2 2 2 2 7 3 2" xfId="18143"/>
    <cellStyle name="Обычный 3 2 2 2 2 7 3 2 2" xfId="18144"/>
    <cellStyle name="Обычный 3 2 2 2 2 7 3 3" xfId="18145"/>
    <cellStyle name="Обычный 3 2 2 2 2 7 3 4" xfId="18146"/>
    <cellStyle name="Обычный 3 2 2 2 2 7 3 5" xfId="18147"/>
    <cellStyle name="Обычный 3 2 2 2 2 7 4" xfId="18148"/>
    <cellStyle name="Обычный 3 2 2 2 2 7 4 2" xfId="18149"/>
    <cellStyle name="Обычный 3 2 2 2 2 7 4 3" xfId="18150"/>
    <cellStyle name="Обычный 3 2 2 2 2 7 4 4" xfId="18151"/>
    <cellStyle name="Обычный 3 2 2 2 2 7 5" xfId="18152"/>
    <cellStyle name="Обычный 3 2 2 2 2 7 6" xfId="18153"/>
    <cellStyle name="Обычный 3 2 2 2 2 7 7" xfId="18154"/>
    <cellStyle name="Обычный 3 2 2 2 2 7 8" xfId="18155"/>
    <cellStyle name="Обычный 3 2 2 2 2 8" xfId="18156"/>
    <cellStyle name="Обычный 3 2 2 2 2 8 2" xfId="18157"/>
    <cellStyle name="Обычный 3 2 2 2 2 8 2 2" xfId="18158"/>
    <cellStyle name="Обычный 3 2 2 2 2 8 2 2 2" xfId="18159"/>
    <cellStyle name="Обычный 3 2 2 2 2 8 2 3" xfId="18160"/>
    <cellStyle name="Обычный 3 2 2 2 2 8 2 4" xfId="18161"/>
    <cellStyle name="Обычный 3 2 2 2 2 8 2 5" xfId="18162"/>
    <cellStyle name="Обычный 3 2 2 2 2 8 3" xfId="18163"/>
    <cellStyle name="Обычный 3 2 2 2 2 8 3 2" xfId="18164"/>
    <cellStyle name="Обычный 3 2 2 2 2 8 3 3" xfId="18165"/>
    <cellStyle name="Обычный 3 2 2 2 2 8 3 4" xfId="18166"/>
    <cellStyle name="Обычный 3 2 2 2 2 8 4" xfId="18167"/>
    <cellStyle name="Обычный 3 2 2 2 2 8 5" xfId="18168"/>
    <cellStyle name="Обычный 3 2 2 2 2 8 6" xfId="18169"/>
    <cellStyle name="Обычный 3 2 2 2 2 8 7" xfId="18170"/>
    <cellStyle name="Обычный 3 2 2 2 2 9" xfId="18171"/>
    <cellStyle name="Обычный 3 2 2 2 2 9 2" xfId="18172"/>
    <cellStyle name="Обычный 3 2 2 2 2 9 2 2" xfId="18173"/>
    <cellStyle name="Обычный 3 2 2 2 2 9 2 2 2" xfId="18174"/>
    <cellStyle name="Обычный 3 2 2 2 2 9 2 3" xfId="18175"/>
    <cellStyle name="Обычный 3 2 2 2 2 9 2 4" xfId="18176"/>
    <cellStyle name="Обычный 3 2 2 2 2 9 2 5" xfId="18177"/>
    <cellStyle name="Обычный 3 2 2 2 2 9 3" xfId="18178"/>
    <cellStyle name="Обычный 3 2 2 2 2 9 3 2" xfId="18179"/>
    <cellStyle name="Обычный 3 2 2 2 2 9 3 3" xfId="18180"/>
    <cellStyle name="Обычный 3 2 2 2 2 9 3 4" xfId="18181"/>
    <cellStyle name="Обычный 3 2 2 2 2 9 4" xfId="18182"/>
    <cellStyle name="Обычный 3 2 2 2 2 9 5" xfId="18183"/>
    <cellStyle name="Обычный 3 2 2 2 2 9 6" xfId="18184"/>
    <cellStyle name="Обычный 3 2 2 2 2 9 7" xfId="18185"/>
    <cellStyle name="Обычный 3 2 2 2 3" xfId="18186"/>
    <cellStyle name="Обычный 3 2 2 2 3 2" xfId="18187"/>
    <cellStyle name="Обычный 3 2 2 2 3 2 2" xfId="18188"/>
    <cellStyle name="Обычный 3 2 2 2 3 2 2 2" xfId="18189"/>
    <cellStyle name="Обычный 3 2 2 2 3 2 2 2 2" xfId="18190"/>
    <cellStyle name="Обычный 3 2 2 2 3 2 2 3" xfId="18191"/>
    <cellStyle name="Обычный 3 2 2 2 3 2 2 4" xfId="18192"/>
    <cellStyle name="Обычный 3 2 2 2 3 2 2 5" xfId="18193"/>
    <cellStyle name="Обычный 3 2 2 2 3 2 3" xfId="18194"/>
    <cellStyle name="Обычный 3 2 2 2 3 2 3 2" xfId="18195"/>
    <cellStyle name="Обычный 3 2 2 2 3 2 3 3" xfId="18196"/>
    <cellStyle name="Обычный 3 2 2 2 3 2 3 4" xfId="18197"/>
    <cellStyle name="Обычный 3 2 2 2 3 2 4" xfId="18198"/>
    <cellStyle name="Обычный 3 2 2 2 3 2 5" xfId="18199"/>
    <cellStyle name="Обычный 3 2 2 2 3 2 6" xfId="18200"/>
    <cellStyle name="Обычный 3 2 2 2 3 2 7" xfId="18201"/>
    <cellStyle name="Обычный 3 2 2 2 3 3" xfId="18202"/>
    <cellStyle name="Обычный 3 2 2 2 3 3 2" xfId="18203"/>
    <cellStyle name="Обычный 3 2 2 2 3 3 2 2" xfId="18204"/>
    <cellStyle name="Обычный 3 2 2 2 3 3 3" xfId="18205"/>
    <cellStyle name="Обычный 3 2 2 2 3 3 4" xfId="18206"/>
    <cellStyle name="Обычный 3 2 2 2 3 3 5" xfId="18207"/>
    <cellStyle name="Обычный 3 2 2 2 3 4" xfId="18208"/>
    <cellStyle name="Обычный 3 2 2 2 3 4 2" xfId="18209"/>
    <cellStyle name="Обычный 3 2 2 2 3 4 2 2" xfId="18210"/>
    <cellStyle name="Обычный 3 2 2 2 3 4 3" xfId="18211"/>
    <cellStyle name="Обычный 3 2 2 2 3 4 4" xfId="18212"/>
    <cellStyle name="Обычный 3 2 2 2 3 4 5" xfId="18213"/>
    <cellStyle name="Обычный 3 2 2 2 3 5" xfId="18214"/>
    <cellStyle name="Обычный 3 2 2 2 3 5 2" xfId="18215"/>
    <cellStyle name="Обычный 3 2 2 2 3 5 3" xfId="18216"/>
    <cellStyle name="Обычный 3 2 2 2 3 5 4" xfId="18217"/>
    <cellStyle name="Обычный 3 2 2 2 3 6" xfId="18218"/>
    <cellStyle name="Обычный 3 2 2 2 3 7" xfId="18219"/>
    <cellStyle name="Обычный 3 2 2 2 3 8" xfId="18220"/>
    <cellStyle name="Обычный 3 2 2 2 3 9" xfId="18221"/>
    <cellStyle name="Обычный 3 2 2 2 4" xfId="18222"/>
    <cellStyle name="Обычный 3 2 2 2 4 2" xfId="18223"/>
    <cellStyle name="Обычный 3 2 2 2 4 2 2" xfId="18224"/>
    <cellStyle name="Обычный 3 2 2 2 4 2 2 2" xfId="18225"/>
    <cellStyle name="Обычный 3 2 2 2 4 2 2 2 2" xfId="18226"/>
    <cellStyle name="Обычный 3 2 2 2 4 2 2 3" xfId="18227"/>
    <cellStyle name="Обычный 3 2 2 2 4 2 2 4" xfId="18228"/>
    <cellStyle name="Обычный 3 2 2 2 4 2 2 5" xfId="18229"/>
    <cellStyle name="Обычный 3 2 2 2 4 2 3" xfId="18230"/>
    <cellStyle name="Обычный 3 2 2 2 4 2 3 2" xfId="18231"/>
    <cellStyle name="Обычный 3 2 2 2 4 2 3 3" xfId="18232"/>
    <cellStyle name="Обычный 3 2 2 2 4 2 3 4" xfId="18233"/>
    <cellStyle name="Обычный 3 2 2 2 4 2 4" xfId="18234"/>
    <cellStyle name="Обычный 3 2 2 2 4 2 5" xfId="18235"/>
    <cellStyle name="Обычный 3 2 2 2 4 2 6" xfId="18236"/>
    <cellStyle name="Обычный 3 2 2 2 4 2 7" xfId="18237"/>
    <cellStyle name="Обычный 3 2 2 2 4 3" xfId="18238"/>
    <cellStyle name="Обычный 3 2 2 2 4 3 2" xfId="18239"/>
    <cellStyle name="Обычный 3 2 2 2 4 3 2 2" xfId="18240"/>
    <cellStyle name="Обычный 3 2 2 2 4 3 3" xfId="18241"/>
    <cellStyle name="Обычный 3 2 2 2 4 3 4" xfId="18242"/>
    <cellStyle name="Обычный 3 2 2 2 4 3 5" xfId="18243"/>
    <cellStyle name="Обычный 3 2 2 2 4 4" xfId="18244"/>
    <cellStyle name="Обычный 3 2 2 2 4 4 2" xfId="18245"/>
    <cellStyle name="Обычный 3 2 2 2 4 4 2 2" xfId="18246"/>
    <cellStyle name="Обычный 3 2 2 2 4 4 3" xfId="18247"/>
    <cellStyle name="Обычный 3 2 2 2 4 4 4" xfId="18248"/>
    <cellStyle name="Обычный 3 2 2 2 4 4 5" xfId="18249"/>
    <cellStyle name="Обычный 3 2 2 2 4 5" xfId="18250"/>
    <cellStyle name="Обычный 3 2 2 2 4 5 2" xfId="18251"/>
    <cellStyle name="Обычный 3 2 2 2 4 5 3" xfId="18252"/>
    <cellStyle name="Обычный 3 2 2 2 4 5 4" xfId="18253"/>
    <cellStyle name="Обычный 3 2 2 2 4 6" xfId="18254"/>
    <cellStyle name="Обычный 3 2 2 2 4 7" xfId="18255"/>
    <cellStyle name="Обычный 3 2 2 2 4 8" xfId="18256"/>
    <cellStyle name="Обычный 3 2 2 2 4 9" xfId="18257"/>
    <cellStyle name="Обычный 3 2 2 2 5" xfId="18258"/>
    <cellStyle name="Обычный 3 2 2 2 5 2" xfId="18259"/>
    <cellStyle name="Обычный 3 2 2 2 5 2 2" xfId="18260"/>
    <cellStyle name="Обычный 3 2 2 2 5 2 2 2" xfId="18261"/>
    <cellStyle name="Обычный 3 2 2 2 5 2 2 2 2" xfId="18262"/>
    <cellStyle name="Обычный 3 2 2 2 5 2 2 3" xfId="18263"/>
    <cellStyle name="Обычный 3 2 2 2 5 2 2 4" xfId="18264"/>
    <cellStyle name="Обычный 3 2 2 2 5 2 2 5" xfId="18265"/>
    <cellStyle name="Обычный 3 2 2 2 5 2 3" xfId="18266"/>
    <cellStyle name="Обычный 3 2 2 2 5 2 3 2" xfId="18267"/>
    <cellStyle name="Обычный 3 2 2 2 5 2 3 3" xfId="18268"/>
    <cellStyle name="Обычный 3 2 2 2 5 2 3 4" xfId="18269"/>
    <cellStyle name="Обычный 3 2 2 2 5 2 4" xfId="18270"/>
    <cellStyle name="Обычный 3 2 2 2 5 2 5" xfId="18271"/>
    <cellStyle name="Обычный 3 2 2 2 5 2 6" xfId="18272"/>
    <cellStyle name="Обычный 3 2 2 2 5 2 7" xfId="18273"/>
    <cellStyle name="Обычный 3 2 2 2 5 3" xfId="18274"/>
    <cellStyle name="Обычный 3 2 2 2 5 3 2" xfId="18275"/>
    <cellStyle name="Обычный 3 2 2 2 5 3 2 2" xfId="18276"/>
    <cellStyle name="Обычный 3 2 2 2 5 3 3" xfId="18277"/>
    <cellStyle name="Обычный 3 2 2 2 5 3 4" xfId="18278"/>
    <cellStyle name="Обычный 3 2 2 2 5 3 5" xfId="18279"/>
    <cellStyle name="Обычный 3 2 2 2 5 4" xfId="18280"/>
    <cellStyle name="Обычный 3 2 2 2 5 4 2" xfId="18281"/>
    <cellStyle name="Обычный 3 2 2 2 5 4 2 2" xfId="18282"/>
    <cellStyle name="Обычный 3 2 2 2 5 4 3" xfId="18283"/>
    <cellStyle name="Обычный 3 2 2 2 5 4 4" xfId="18284"/>
    <cellStyle name="Обычный 3 2 2 2 5 4 5" xfId="18285"/>
    <cellStyle name="Обычный 3 2 2 2 5 5" xfId="18286"/>
    <cellStyle name="Обычный 3 2 2 2 5 5 2" xfId="18287"/>
    <cellStyle name="Обычный 3 2 2 2 5 5 3" xfId="18288"/>
    <cellStyle name="Обычный 3 2 2 2 5 5 4" xfId="18289"/>
    <cellStyle name="Обычный 3 2 2 2 5 6" xfId="18290"/>
    <cellStyle name="Обычный 3 2 2 2 5 7" xfId="18291"/>
    <cellStyle name="Обычный 3 2 2 2 5 8" xfId="18292"/>
    <cellStyle name="Обычный 3 2 2 2 5 9" xfId="18293"/>
    <cellStyle name="Обычный 3 2 2 2 6" xfId="18294"/>
    <cellStyle name="Обычный 3 2 2 2 6 2" xfId="18295"/>
    <cellStyle name="Обычный 3 2 2 2 6 2 2" xfId="18296"/>
    <cellStyle name="Обычный 3 2 2 2 6 2 2 2" xfId="18297"/>
    <cellStyle name="Обычный 3 2 2 2 6 2 2 2 2" xfId="18298"/>
    <cellStyle name="Обычный 3 2 2 2 6 2 2 3" xfId="18299"/>
    <cellStyle name="Обычный 3 2 2 2 6 2 2 4" xfId="18300"/>
    <cellStyle name="Обычный 3 2 2 2 6 2 2 5" xfId="18301"/>
    <cellStyle name="Обычный 3 2 2 2 6 2 3" xfId="18302"/>
    <cellStyle name="Обычный 3 2 2 2 6 2 3 2" xfId="18303"/>
    <cellStyle name="Обычный 3 2 2 2 6 2 3 3" xfId="18304"/>
    <cellStyle name="Обычный 3 2 2 2 6 2 3 4" xfId="18305"/>
    <cellStyle name="Обычный 3 2 2 2 6 2 4" xfId="18306"/>
    <cellStyle name="Обычный 3 2 2 2 6 2 5" xfId="18307"/>
    <cellStyle name="Обычный 3 2 2 2 6 2 6" xfId="18308"/>
    <cellStyle name="Обычный 3 2 2 2 6 2 7" xfId="18309"/>
    <cellStyle name="Обычный 3 2 2 2 6 3" xfId="18310"/>
    <cellStyle name="Обычный 3 2 2 2 6 3 2" xfId="18311"/>
    <cellStyle name="Обычный 3 2 2 2 6 3 2 2" xfId="18312"/>
    <cellStyle name="Обычный 3 2 2 2 6 3 3" xfId="18313"/>
    <cellStyle name="Обычный 3 2 2 2 6 3 4" xfId="18314"/>
    <cellStyle name="Обычный 3 2 2 2 6 3 5" xfId="18315"/>
    <cellStyle name="Обычный 3 2 2 2 6 4" xfId="18316"/>
    <cellStyle name="Обычный 3 2 2 2 6 4 2" xfId="18317"/>
    <cellStyle name="Обычный 3 2 2 2 6 4 3" xfId="18318"/>
    <cellStyle name="Обычный 3 2 2 2 6 4 4" xfId="18319"/>
    <cellStyle name="Обычный 3 2 2 2 6 5" xfId="18320"/>
    <cellStyle name="Обычный 3 2 2 2 6 6" xfId="18321"/>
    <cellStyle name="Обычный 3 2 2 2 6 7" xfId="18322"/>
    <cellStyle name="Обычный 3 2 2 2 6 8" xfId="18323"/>
    <cellStyle name="Обычный 3 2 2 2 7" xfId="18324"/>
    <cellStyle name="Обычный 3 2 2 2 7 2" xfId="18325"/>
    <cellStyle name="Обычный 3 2 2 2 7 2 2" xfId="18326"/>
    <cellStyle name="Обычный 3 2 2 2 7 2 2 2" xfId="18327"/>
    <cellStyle name="Обычный 3 2 2 2 7 2 2 2 2" xfId="18328"/>
    <cellStyle name="Обычный 3 2 2 2 7 2 2 3" xfId="18329"/>
    <cellStyle name="Обычный 3 2 2 2 7 2 2 4" xfId="18330"/>
    <cellStyle name="Обычный 3 2 2 2 7 2 2 5" xfId="18331"/>
    <cellStyle name="Обычный 3 2 2 2 7 2 3" xfId="18332"/>
    <cellStyle name="Обычный 3 2 2 2 7 2 3 2" xfId="18333"/>
    <cellStyle name="Обычный 3 2 2 2 7 2 3 3" xfId="18334"/>
    <cellStyle name="Обычный 3 2 2 2 7 2 3 4" xfId="18335"/>
    <cellStyle name="Обычный 3 2 2 2 7 2 4" xfId="18336"/>
    <cellStyle name="Обычный 3 2 2 2 7 2 5" xfId="18337"/>
    <cellStyle name="Обычный 3 2 2 2 7 2 6" xfId="18338"/>
    <cellStyle name="Обычный 3 2 2 2 7 2 7" xfId="18339"/>
    <cellStyle name="Обычный 3 2 2 2 7 3" xfId="18340"/>
    <cellStyle name="Обычный 3 2 2 2 7 3 2" xfId="18341"/>
    <cellStyle name="Обычный 3 2 2 2 7 3 2 2" xfId="18342"/>
    <cellStyle name="Обычный 3 2 2 2 7 3 3" xfId="18343"/>
    <cellStyle name="Обычный 3 2 2 2 7 3 4" xfId="18344"/>
    <cellStyle name="Обычный 3 2 2 2 7 3 5" xfId="18345"/>
    <cellStyle name="Обычный 3 2 2 2 7 4" xfId="18346"/>
    <cellStyle name="Обычный 3 2 2 2 7 4 2" xfId="18347"/>
    <cellStyle name="Обычный 3 2 2 2 7 4 3" xfId="18348"/>
    <cellStyle name="Обычный 3 2 2 2 7 4 4" xfId="18349"/>
    <cellStyle name="Обычный 3 2 2 2 7 5" xfId="18350"/>
    <cellStyle name="Обычный 3 2 2 2 7 6" xfId="18351"/>
    <cellStyle name="Обычный 3 2 2 2 7 7" xfId="18352"/>
    <cellStyle name="Обычный 3 2 2 2 7 8" xfId="18353"/>
    <cellStyle name="Обычный 3 2 2 2 8" xfId="18354"/>
    <cellStyle name="Обычный 3 2 2 2 8 2" xfId="18355"/>
    <cellStyle name="Обычный 3 2 2 2 8 2 2" xfId="18356"/>
    <cellStyle name="Обычный 3 2 2 2 8 2 2 2" xfId="18357"/>
    <cellStyle name="Обычный 3 2 2 2 8 2 2 2 2" xfId="18358"/>
    <cellStyle name="Обычный 3 2 2 2 8 2 2 3" xfId="18359"/>
    <cellStyle name="Обычный 3 2 2 2 8 2 2 4" xfId="18360"/>
    <cellStyle name="Обычный 3 2 2 2 8 2 2 5" xfId="18361"/>
    <cellStyle name="Обычный 3 2 2 2 8 2 3" xfId="18362"/>
    <cellStyle name="Обычный 3 2 2 2 8 2 3 2" xfId="18363"/>
    <cellStyle name="Обычный 3 2 2 2 8 2 3 3" xfId="18364"/>
    <cellStyle name="Обычный 3 2 2 2 8 2 3 4" xfId="18365"/>
    <cellStyle name="Обычный 3 2 2 2 8 2 4" xfId="18366"/>
    <cellStyle name="Обычный 3 2 2 2 8 2 5" xfId="18367"/>
    <cellStyle name="Обычный 3 2 2 2 8 2 6" xfId="18368"/>
    <cellStyle name="Обычный 3 2 2 2 8 2 7" xfId="18369"/>
    <cellStyle name="Обычный 3 2 2 2 8 3" xfId="18370"/>
    <cellStyle name="Обычный 3 2 2 2 8 3 2" xfId="18371"/>
    <cellStyle name="Обычный 3 2 2 2 8 3 2 2" xfId="18372"/>
    <cellStyle name="Обычный 3 2 2 2 8 3 3" xfId="18373"/>
    <cellStyle name="Обычный 3 2 2 2 8 3 4" xfId="18374"/>
    <cellStyle name="Обычный 3 2 2 2 8 3 5" xfId="18375"/>
    <cellStyle name="Обычный 3 2 2 2 8 4" xfId="18376"/>
    <cellStyle name="Обычный 3 2 2 2 8 4 2" xfId="18377"/>
    <cellStyle name="Обычный 3 2 2 2 8 4 3" xfId="18378"/>
    <cellStyle name="Обычный 3 2 2 2 8 4 4" xfId="18379"/>
    <cellStyle name="Обычный 3 2 2 2 8 5" xfId="18380"/>
    <cellStyle name="Обычный 3 2 2 2 8 6" xfId="18381"/>
    <cellStyle name="Обычный 3 2 2 2 8 7" xfId="18382"/>
    <cellStyle name="Обычный 3 2 2 2 8 8" xfId="18383"/>
    <cellStyle name="Обычный 3 2 2 2 9" xfId="18384"/>
    <cellStyle name="Обычный 3 2 2 2 9 2" xfId="18385"/>
    <cellStyle name="Обычный 3 2 2 2 9 2 2" xfId="18386"/>
    <cellStyle name="Обычный 3 2 2 2 9 2 2 2" xfId="18387"/>
    <cellStyle name="Обычный 3 2 2 2 9 2 3" xfId="18388"/>
    <cellStyle name="Обычный 3 2 2 2 9 2 4" xfId="18389"/>
    <cellStyle name="Обычный 3 2 2 2 9 2 5" xfId="18390"/>
    <cellStyle name="Обычный 3 2 2 2 9 3" xfId="18391"/>
    <cellStyle name="Обычный 3 2 2 2 9 3 2" xfId="18392"/>
    <cellStyle name="Обычный 3 2 2 2 9 3 3" xfId="18393"/>
    <cellStyle name="Обычный 3 2 2 2 9 3 4" xfId="18394"/>
    <cellStyle name="Обычный 3 2 2 2 9 4" xfId="18395"/>
    <cellStyle name="Обычный 3 2 2 2 9 5" xfId="18396"/>
    <cellStyle name="Обычный 3 2 2 2 9 6" xfId="18397"/>
    <cellStyle name="Обычный 3 2 2 2 9 7" xfId="18398"/>
    <cellStyle name="Обычный 3 2 2 3" xfId="18399"/>
    <cellStyle name="Обычный 3 2 2 3 10" xfId="18400"/>
    <cellStyle name="Обычный 3 2 2 3 10 2" xfId="18401"/>
    <cellStyle name="Обычный 3 2 2 3 10 2 2" xfId="18402"/>
    <cellStyle name="Обычный 3 2 2 3 10 3" xfId="18403"/>
    <cellStyle name="Обычный 3 2 2 3 10 4" xfId="18404"/>
    <cellStyle name="Обычный 3 2 2 3 10 5" xfId="18405"/>
    <cellStyle name="Обычный 3 2 2 3 11" xfId="18406"/>
    <cellStyle name="Обычный 3 2 2 3 11 2" xfId="18407"/>
    <cellStyle name="Обычный 3 2 2 3 11 2 2" xfId="18408"/>
    <cellStyle name="Обычный 3 2 2 3 11 3" xfId="18409"/>
    <cellStyle name="Обычный 3 2 2 3 11 4" xfId="18410"/>
    <cellStyle name="Обычный 3 2 2 3 11 5" xfId="18411"/>
    <cellStyle name="Обычный 3 2 2 3 12" xfId="18412"/>
    <cellStyle name="Обычный 3 2 2 3 12 2" xfId="18413"/>
    <cellStyle name="Обычный 3 2 2 3 12 2 2" xfId="18414"/>
    <cellStyle name="Обычный 3 2 2 3 12 3" xfId="18415"/>
    <cellStyle name="Обычный 3 2 2 3 13" xfId="18416"/>
    <cellStyle name="Обычный 3 2 2 3 13 2" xfId="18417"/>
    <cellStyle name="Обычный 3 2 2 3 14" xfId="18418"/>
    <cellStyle name="Обычный 3 2 2 3 15" xfId="18419"/>
    <cellStyle name="Обычный 3 2 2 3 2" xfId="18420"/>
    <cellStyle name="Обычный 3 2 2 3 2 2" xfId="18421"/>
    <cellStyle name="Обычный 3 2 2 3 2 2 2" xfId="18422"/>
    <cellStyle name="Обычный 3 2 2 3 2 2 2 2" xfId="18423"/>
    <cellStyle name="Обычный 3 2 2 3 2 2 2 2 2" xfId="18424"/>
    <cellStyle name="Обычный 3 2 2 3 2 2 2 3" xfId="18425"/>
    <cellStyle name="Обычный 3 2 2 3 2 2 2 4" xfId="18426"/>
    <cellStyle name="Обычный 3 2 2 3 2 2 2 5" xfId="18427"/>
    <cellStyle name="Обычный 3 2 2 3 2 2 3" xfId="18428"/>
    <cellStyle name="Обычный 3 2 2 3 2 2 3 2" xfId="18429"/>
    <cellStyle name="Обычный 3 2 2 3 2 2 3 3" xfId="18430"/>
    <cellStyle name="Обычный 3 2 2 3 2 2 3 4" xfId="18431"/>
    <cellStyle name="Обычный 3 2 2 3 2 2 4" xfId="18432"/>
    <cellStyle name="Обычный 3 2 2 3 2 2 5" xfId="18433"/>
    <cellStyle name="Обычный 3 2 2 3 2 2 6" xfId="18434"/>
    <cellStyle name="Обычный 3 2 2 3 2 2 7" xfId="18435"/>
    <cellStyle name="Обычный 3 2 2 3 2 3" xfId="18436"/>
    <cellStyle name="Обычный 3 2 2 3 2 3 2" xfId="18437"/>
    <cellStyle name="Обычный 3 2 2 3 2 3 2 2" xfId="18438"/>
    <cellStyle name="Обычный 3 2 2 3 2 3 3" xfId="18439"/>
    <cellStyle name="Обычный 3 2 2 3 2 3 4" xfId="18440"/>
    <cellStyle name="Обычный 3 2 2 3 2 3 5" xfId="18441"/>
    <cellStyle name="Обычный 3 2 2 3 2 4" xfId="18442"/>
    <cellStyle name="Обычный 3 2 2 3 2 4 2" xfId="18443"/>
    <cellStyle name="Обычный 3 2 2 3 2 4 2 2" xfId="18444"/>
    <cellStyle name="Обычный 3 2 2 3 2 4 3" xfId="18445"/>
    <cellStyle name="Обычный 3 2 2 3 2 4 4" xfId="18446"/>
    <cellStyle name="Обычный 3 2 2 3 2 4 5" xfId="18447"/>
    <cellStyle name="Обычный 3 2 2 3 2 5" xfId="18448"/>
    <cellStyle name="Обычный 3 2 2 3 2 5 2" xfId="18449"/>
    <cellStyle name="Обычный 3 2 2 3 2 5 3" xfId="18450"/>
    <cellStyle name="Обычный 3 2 2 3 2 5 4" xfId="18451"/>
    <cellStyle name="Обычный 3 2 2 3 2 6" xfId="18452"/>
    <cellStyle name="Обычный 3 2 2 3 2 7" xfId="18453"/>
    <cellStyle name="Обычный 3 2 2 3 2 8" xfId="18454"/>
    <cellStyle name="Обычный 3 2 2 3 2 9" xfId="18455"/>
    <cellStyle name="Обычный 3 2 2 3 3" xfId="18456"/>
    <cellStyle name="Обычный 3 2 2 3 3 2" xfId="18457"/>
    <cellStyle name="Обычный 3 2 2 3 3 2 2" xfId="18458"/>
    <cellStyle name="Обычный 3 2 2 3 3 2 2 2" xfId="18459"/>
    <cellStyle name="Обычный 3 2 2 3 3 2 2 2 2" xfId="18460"/>
    <cellStyle name="Обычный 3 2 2 3 3 2 2 3" xfId="18461"/>
    <cellStyle name="Обычный 3 2 2 3 3 2 2 4" xfId="18462"/>
    <cellStyle name="Обычный 3 2 2 3 3 2 2 5" xfId="18463"/>
    <cellStyle name="Обычный 3 2 2 3 3 2 3" xfId="18464"/>
    <cellStyle name="Обычный 3 2 2 3 3 2 3 2" xfId="18465"/>
    <cellStyle name="Обычный 3 2 2 3 3 2 3 3" xfId="18466"/>
    <cellStyle name="Обычный 3 2 2 3 3 2 3 4" xfId="18467"/>
    <cellStyle name="Обычный 3 2 2 3 3 2 4" xfId="18468"/>
    <cellStyle name="Обычный 3 2 2 3 3 2 5" xfId="18469"/>
    <cellStyle name="Обычный 3 2 2 3 3 2 6" xfId="18470"/>
    <cellStyle name="Обычный 3 2 2 3 3 2 7" xfId="18471"/>
    <cellStyle name="Обычный 3 2 2 3 3 3" xfId="18472"/>
    <cellStyle name="Обычный 3 2 2 3 3 3 2" xfId="18473"/>
    <cellStyle name="Обычный 3 2 2 3 3 3 2 2" xfId="18474"/>
    <cellStyle name="Обычный 3 2 2 3 3 3 3" xfId="18475"/>
    <cellStyle name="Обычный 3 2 2 3 3 3 4" xfId="18476"/>
    <cellStyle name="Обычный 3 2 2 3 3 3 5" xfId="18477"/>
    <cellStyle name="Обычный 3 2 2 3 3 4" xfId="18478"/>
    <cellStyle name="Обычный 3 2 2 3 3 4 2" xfId="18479"/>
    <cellStyle name="Обычный 3 2 2 3 3 4 2 2" xfId="18480"/>
    <cellStyle name="Обычный 3 2 2 3 3 4 3" xfId="18481"/>
    <cellStyle name="Обычный 3 2 2 3 3 4 4" xfId="18482"/>
    <cellStyle name="Обычный 3 2 2 3 3 4 5" xfId="18483"/>
    <cellStyle name="Обычный 3 2 2 3 3 5" xfId="18484"/>
    <cellStyle name="Обычный 3 2 2 3 3 5 2" xfId="18485"/>
    <cellStyle name="Обычный 3 2 2 3 3 5 3" xfId="18486"/>
    <cellStyle name="Обычный 3 2 2 3 3 5 4" xfId="18487"/>
    <cellStyle name="Обычный 3 2 2 3 3 6" xfId="18488"/>
    <cellStyle name="Обычный 3 2 2 3 3 7" xfId="18489"/>
    <cellStyle name="Обычный 3 2 2 3 3 8" xfId="18490"/>
    <cellStyle name="Обычный 3 2 2 3 3 9" xfId="18491"/>
    <cellStyle name="Обычный 3 2 2 3 4" xfId="18492"/>
    <cellStyle name="Обычный 3 2 2 3 4 2" xfId="18493"/>
    <cellStyle name="Обычный 3 2 2 3 4 2 2" xfId="18494"/>
    <cellStyle name="Обычный 3 2 2 3 4 2 2 2" xfId="18495"/>
    <cellStyle name="Обычный 3 2 2 3 4 2 2 2 2" xfId="18496"/>
    <cellStyle name="Обычный 3 2 2 3 4 2 2 3" xfId="18497"/>
    <cellStyle name="Обычный 3 2 2 3 4 2 2 4" xfId="18498"/>
    <cellStyle name="Обычный 3 2 2 3 4 2 2 5" xfId="18499"/>
    <cellStyle name="Обычный 3 2 2 3 4 2 3" xfId="18500"/>
    <cellStyle name="Обычный 3 2 2 3 4 2 3 2" xfId="18501"/>
    <cellStyle name="Обычный 3 2 2 3 4 2 3 3" xfId="18502"/>
    <cellStyle name="Обычный 3 2 2 3 4 2 3 4" xfId="18503"/>
    <cellStyle name="Обычный 3 2 2 3 4 2 4" xfId="18504"/>
    <cellStyle name="Обычный 3 2 2 3 4 2 5" xfId="18505"/>
    <cellStyle name="Обычный 3 2 2 3 4 2 6" xfId="18506"/>
    <cellStyle name="Обычный 3 2 2 3 4 2 7" xfId="18507"/>
    <cellStyle name="Обычный 3 2 2 3 4 3" xfId="18508"/>
    <cellStyle name="Обычный 3 2 2 3 4 3 2" xfId="18509"/>
    <cellStyle name="Обычный 3 2 2 3 4 3 2 2" xfId="18510"/>
    <cellStyle name="Обычный 3 2 2 3 4 3 3" xfId="18511"/>
    <cellStyle name="Обычный 3 2 2 3 4 3 4" xfId="18512"/>
    <cellStyle name="Обычный 3 2 2 3 4 3 5" xfId="18513"/>
    <cellStyle name="Обычный 3 2 2 3 4 4" xfId="18514"/>
    <cellStyle name="Обычный 3 2 2 3 4 4 2" xfId="18515"/>
    <cellStyle name="Обычный 3 2 2 3 4 4 2 2" xfId="18516"/>
    <cellStyle name="Обычный 3 2 2 3 4 4 3" xfId="18517"/>
    <cellStyle name="Обычный 3 2 2 3 4 4 4" xfId="18518"/>
    <cellStyle name="Обычный 3 2 2 3 4 4 5" xfId="18519"/>
    <cellStyle name="Обычный 3 2 2 3 4 5" xfId="18520"/>
    <cellStyle name="Обычный 3 2 2 3 4 5 2" xfId="18521"/>
    <cellStyle name="Обычный 3 2 2 3 4 5 3" xfId="18522"/>
    <cellStyle name="Обычный 3 2 2 3 4 5 4" xfId="18523"/>
    <cellStyle name="Обычный 3 2 2 3 4 6" xfId="18524"/>
    <cellStyle name="Обычный 3 2 2 3 4 7" xfId="18525"/>
    <cellStyle name="Обычный 3 2 2 3 4 8" xfId="18526"/>
    <cellStyle name="Обычный 3 2 2 3 4 9" xfId="18527"/>
    <cellStyle name="Обычный 3 2 2 3 5" xfId="18528"/>
    <cellStyle name="Обычный 3 2 2 3 5 2" xfId="18529"/>
    <cellStyle name="Обычный 3 2 2 3 5 2 2" xfId="18530"/>
    <cellStyle name="Обычный 3 2 2 3 5 2 2 2" xfId="18531"/>
    <cellStyle name="Обычный 3 2 2 3 5 2 2 2 2" xfId="18532"/>
    <cellStyle name="Обычный 3 2 2 3 5 2 2 3" xfId="18533"/>
    <cellStyle name="Обычный 3 2 2 3 5 2 2 4" xfId="18534"/>
    <cellStyle name="Обычный 3 2 2 3 5 2 2 5" xfId="18535"/>
    <cellStyle name="Обычный 3 2 2 3 5 2 3" xfId="18536"/>
    <cellStyle name="Обычный 3 2 2 3 5 2 3 2" xfId="18537"/>
    <cellStyle name="Обычный 3 2 2 3 5 2 3 3" xfId="18538"/>
    <cellStyle name="Обычный 3 2 2 3 5 2 3 4" xfId="18539"/>
    <cellStyle name="Обычный 3 2 2 3 5 2 4" xfId="18540"/>
    <cellStyle name="Обычный 3 2 2 3 5 2 5" xfId="18541"/>
    <cellStyle name="Обычный 3 2 2 3 5 2 6" xfId="18542"/>
    <cellStyle name="Обычный 3 2 2 3 5 2 7" xfId="18543"/>
    <cellStyle name="Обычный 3 2 2 3 5 3" xfId="18544"/>
    <cellStyle name="Обычный 3 2 2 3 5 3 2" xfId="18545"/>
    <cellStyle name="Обычный 3 2 2 3 5 3 2 2" xfId="18546"/>
    <cellStyle name="Обычный 3 2 2 3 5 3 3" xfId="18547"/>
    <cellStyle name="Обычный 3 2 2 3 5 3 4" xfId="18548"/>
    <cellStyle name="Обычный 3 2 2 3 5 3 5" xfId="18549"/>
    <cellStyle name="Обычный 3 2 2 3 5 4" xfId="18550"/>
    <cellStyle name="Обычный 3 2 2 3 5 4 2" xfId="18551"/>
    <cellStyle name="Обычный 3 2 2 3 5 4 3" xfId="18552"/>
    <cellStyle name="Обычный 3 2 2 3 5 4 4" xfId="18553"/>
    <cellStyle name="Обычный 3 2 2 3 5 5" xfId="18554"/>
    <cellStyle name="Обычный 3 2 2 3 5 6" xfId="18555"/>
    <cellStyle name="Обычный 3 2 2 3 5 7" xfId="18556"/>
    <cellStyle name="Обычный 3 2 2 3 5 8" xfId="18557"/>
    <cellStyle name="Обычный 3 2 2 3 6" xfId="18558"/>
    <cellStyle name="Обычный 3 2 2 3 6 2" xfId="18559"/>
    <cellStyle name="Обычный 3 2 2 3 6 2 2" xfId="18560"/>
    <cellStyle name="Обычный 3 2 2 3 6 2 2 2" xfId="18561"/>
    <cellStyle name="Обычный 3 2 2 3 6 2 2 2 2" xfId="18562"/>
    <cellStyle name="Обычный 3 2 2 3 6 2 2 3" xfId="18563"/>
    <cellStyle name="Обычный 3 2 2 3 6 2 2 4" xfId="18564"/>
    <cellStyle name="Обычный 3 2 2 3 6 2 2 5" xfId="18565"/>
    <cellStyle name="Обычный 3 2 2 3 6 2 3" xfId="18566"/>
    <cellStyle name="Обычный 3 2 2 3 6 2 3 2" xfId="18567"/>
    <cellStyle name="Обычный 3 2 2 3 6 2 3 3" xfId="18568"/>
    <cellStyle name="Обычный 3 2 2 3 6 2 3 4" xfId="18569"/>
    <cellStyle name="Обычный 3 2 2 3 6 2 4" xfId="18570"/>
    <cellStyle name="Обычный 3 2 2 3 6 2 5" xfId="18571"/>
    <cellStyle name="Обычный 3 2 2 3 6 2 6" xfId="18572"/>
    <cellStyle name="Обычный 3 2 2 3 6 2 7" xfId="18573"/>
    <cellStyle name="Обычный 3 2 2 3 6 3" xfId="18574"/>
    <cellStyle name="Обычный 3 2 2 3 6 3 2" xfId="18575"/>
    <cellStyle name="Обычный 3 2 2 3 6 3 2 2" xfId="18576"/>
    <cellStyle name="Обычный 3 2 2 3 6 3 3" xfId="18577"/>
    <cellStyle name="Обычный 3 2 2 3 6 3 4" xfId="18578"/>
    <cellStyle name="Обычный 3 2 2 3 6 3 5" xfId="18579"/>
    <cellStyle name="Обычный 3 2 2 3 6 4" xfId="18580"/>
    <cellStyle name="Обычный 3 2 2 3 6 4 2" xfId="18581"/>
    <cellStyle name="Обычный 3 2 2 3 6 4 3" xfId="18582"/>
    <cellStyle name="Обычный 3 2 2 3 6 4 4" xfId="18583"/>
    <cellStyle name="Обычный 3 2 2 3 6 5" xfId="18584"/>
    <cellStyle name="Обычный 3 2 2 3 6 6" xfId="18585"/>
    <cellStyle name="Обычный 3 2 2 3 6 7" xfId="18586"/>
    <cellStyle name="Обычный 3 2 2 3 6 8" xfId="18587"/>
    <cellStyle name="Обычный 3 2 2 3 7" xfId="18588"/>
    <cellStyle name="Обычный 3 2 2 3 7 2" xfId="18589"/>
    <cellStyle name="Обычный 3 2 2 3 7 2 2" xfId="18590"/>
    <cellStyle name="Обычный 3 2 2 3 7 2 2 2" xfId="18591"/>
    <cellStyle name="Обычный 3 2 2 3 7 2 2 2 2" xfId="18592"/>
    <cellStyle name="Обычный 3 2 2 3 7 2 2 3" xfId="18593"/>
    <cellStyle name="Обычный 3 2 2 3 7 2 2 4" xfId="18594"/>
    <cellStyle name="Обычный 3 2 2 3 7 2 2 5" xfId="18595"/>
    <cellStyle name="Обычный 3 2 2 3 7 2 3" xfId="18596"/>
    <cellStyle name="Обычный 3 2 2 3 7 2 3 2" xfId="18597"/>
    <cellStyle name="Обычный 3 2 2 3 7 2 3 3" xfId="18598"/>
    <cellStyle name="Обычный 3 2 2 3 7 2 3 4" xfId="18599"/>
    <cellStyle name="Обычный 3 2 2 3 7 2 4" xfId="18600"/>
    <cellStyle name="Обычный 3 2 2 3 7 2 5" xfId="18601"/>
    <cellStyle name="Обычный 3 2 2 3 7 2 6" xfId="18602"/>
    <cellStyle name="Обычный 3 2 2 3 7 2 7" xfId="18603"/>
    <cellStyle name="Обычный 3 2 2 3 7 3" xfId="18604"/>
    <cellStyle name="Обычный 3 2 2 3 7 3 2" xfId="18605"/>
    <cellStyle name="Обычный 3 2 2 3 7 3 2 2" xfId="18606"/>
    <cellStyle name="Обычный 3 2 2 3 7 3 3" xfId="18607"/>
    <cellStyle name="Обычный 3 2 2 3 7 3 4" xfId="18608"/>
    <cellStyle name="Обычный 3 2 2 3 7 3 5" xfId="18609"/>
    <cellStyle name="Обычный 3 2 2 3 7 4" xfId="18610"/>
    <cellStyle name="Обычный 3 2 2 3 7 4 2" xfId="18611"/>
    <cellStyle name="Обычный 3 2 2 3 7 4 3" xfId="18612"/>
    <cellStyle name="Обычный 3 2 2 3 7 4 4" xfId="18613"/>
    <cellStyle name="Обычный 3 2 2 3 7 5" xfId="18614"/>
    <cellStyle name="Обычный 3 2 2 3 7 6" xfId="18615"/>
    <cellStyle name="Обычный 3 2 2 3 7 7" xfId="18616"/>
    <cellStyle name="Обычный 3 2 2 3 7 8" xfId="18617"/>
    <cellStyle name="Обычный 3 2 2 3 8" xfId="18618"/>
    <cellStyle name="Обычный 3 2 2 3 8 2" xfId="18619"/>
    <cellStyle name="Обычный 3 2 2 3 8 2 2" xfId="18620"/>
    <cellStyle name="Обычный 3 2 2 3 8 2 2 2" xfId="18621"/>
    <cellStyle name="Обычный 3 2 2 3 8 2 3" xfId="18622"/>
    <cellStyle name="Обычный 3 2 2 3 8 2 4" xfId="18623"/>
    <cellStyle name="Обычный 3 2 2 3 8 2 5" xfId="18624"/>
    <cellStyle name="Обычный 3 2 2 3 8 3" xfId="18625"/>
    <cellStyle name="Обычный 3 2 2 3 8 3 2" xfId="18626"/>
    <cellStyle name="Обычный 3 2 2 3 8 3 3" xfId="18627"/>
    <cellStyle name="Обычный 3 2 2 3 8 3 4" xfId="18628"/>
    <cellStyle name="Обычный 3 2 2 3 8 4" xfId="18629"/>
    <cellStyle name="Обычный 3 2 2 3 8 5" xfId="18630"/>
    <cellStyle name="Обычный 3 2 2 3 8 6" xfId="18631"/>
    <cellStyle name="Обычный 3 2 2 3 8 7" xfId="18632"/>
    <cellStyle name="Обычный 3 2 2 3 9" xfId="18633"/>
    <cellStyle name="Обычный 3 2 2 3 9 2" xfId="18634"/>
    <cellStyle name="Обычный 3 2 2 3 9 2 2" xfId="18635"/>
    <cellStyle name="Обычный 3 2 2 3 9 2 2 2" xfId="18636"/>
    <cellStyle name="Обычный 3 2 2 3 9 2 3" xfId="18637"/>
    <cellStyle name="Обычный 3 2 2 3 9 2 4" xfId="18638"/>
    <cellStyle name="Обычный 3 2 2 3 9 2 5" xfId="18639"/>
    <cellStyle name="Обычный 3 2 2 3 9 3" xfId="18640"/>
    <cellStyle name="Обычный 3 2 2 3 9 3 2" xfId="18641"/>
    <cellStyle name="Обычный 3 2 2 3 9 3 3" xfId="18642"/>
    <cellStyle name="Обычный 3 2 2 3 9 3 4" xfId="18643"/>
    <cellStyle name="Обычный 3 2 2 3 9 4" xfId="18644"/>
    <cellStyle name="Обычный 3 2 2 3 9 5" xfId="18645"/>
    <cellStyle name="Обычный 3 2 2 3 9 6" xfId="18646"/>
    <cellStyle name="Обычный 3 2 2 3 9 7" xfId="18647"/>
    <cellStyle name="Обычный 3 2 2 4" xfId="18648"/>
    <cellStyle name="Обычный 3 2 2 4 10" xfId="18649"/>
    <cellStyle name="Обычный 3 2 2 4 10 2" xfId="18650"/>
    <cellStyle name="Обычный 3 2 2 4 10 2 2" xfId="18651"/>
    <cellStyle name="Обычный 3 2 2 4 10 3" xfId="18652"/>
    <cellStyle name="Обычный 3 2 2 4 10 4" xfId="18653"/>
    <cellStyle name="Обычный 3 2 2 4 10 5" xfId="18654"/>
    <cellStyle name="Обычный 3 2 2 4 11" xfId="18655"/>
    <cellStyle name="Обычный 3 2 2 4 11 2" xfId="18656"/>
    <cellStyle name="Обычный 3 2 2 4 11 3" xfId="18657"/>
    <cellStyle name="Обычный 3 2 2 4 11 4" xfId="18658"/>
    <cellStyle name="Обычный 3 2 2 4 12" xfId="18659"/>
    <cellStyle name="Обычный 3 2 2 4 13" xfId="18660"/>
    <cellStyle name="Обычный 3 2 2 4 14" xfId="18661"/>
    <cellStyle name="Обычный 3 2 2 4 15" xfId="18662"/>
    <cellStyle name="Обычный 3 2 2 4 2" xfId="18663"/>
    <cellStyle name="Обычный 3 2 2 4 2 2" xfId="18664"/>
    <cellStyle name="Обычный 3 2 2 4 2 2 2" xfId="18665"/>
    <cellStyle name="Обычный 3 2 2 4 2 2 2 2" xfId="18666"/>
    <cellStyle name="Обычный 3 2 2 4 2 2 2 2 2" xfId="18667"/>
    <cellStyle name="Обычный 3 2 2 4 2 2 2 3" xfId="18668"/>
    <cellStyle name="Обычный 3 2 2 4 2 2 2 4" xfId="18669"/>
    <cellStyle name="Обычный 3 2 2 4 2 2 2 5" xfId="18670"/>
    <cellStyle name="Обычный 3 2 2 4 2 2 3" xfId="18671"/>
    <cellStyle name="Обычный 3 2 2 4 2 2 3 2" xfId="18672"/>
    <cellStyle name="Обычный 3 2 2 4 2 2 3 3" xfId="18673"/>
    <cellStyle name="Обычный 3 2 2 4 2 2 3 4" xfId="18674"/>
    <cellStyle name="Обычный 3 2 2 4 2 2 4" xfId="18675"/>
    <cellStyle name="Обычный 3 2 2 4 2 2 5" xfId="18676"/>
    <cellStyle name="Обычный 3 2 2 4 2 2 6" xfId="18677"/>
    <cellStyle name="Обычный 3 2 2 4 2 2 7" xfId="18678"/>
    <cellStyle name="Обычный 3 2 2 4 2 3" xfId="18679"/>
    <cellStyle name="Обычный 3 2 2 4 2 3 2" xfId="18680"/>
    <cellStyle name="Обычный 3 2 2 4 2 3 2 2" xfId="18681"/>
    <cellStyle name="Обычный 3 2 2 4 2 3 3" xfId="18682"/>
    <cellStyle name="Обычный 3 2 2 4 2 3 4" xfId="18683"/>
    <cellStyle name="Обычный 3 2 2 4 2 3 5" xfId="18684"/>
    <cellStyle name="Обычный 3 2 2 4 2 4" xfId="18685"/>
    <cellStyle name="Обычный 3 2 2 4 2 4 2" xfId="18686"/>
    <cellStyle name="Обычный 3 2 2 4 2 4 2 2" xfId="18687"/>
    <cellStyle name="Обычный 3 2 2 4 2 4 3" xfId="18688"/>
    <cellStyle name="Обычный 3 2 2 4 2 4 4" xfId="18689"/>
    <cellStyle name="Обычный 3 2 2 4 2 4 5" xfId="18690"/>
    <cellStyle name="Обычный 3 2 2 4 2 5" xfId="18691"/>
    <cellStyle name="Обычный 3 2 2 4 2 5 2" xfId="18692"/>
    <cellStyle name="Обычный 3 2 2 4 2 5 3" xfId="18693"/>
    <cellStyle name="Обычный 3 2 2 4 2 5 4" xfId="18694"/>
    <cellStyle name="Обычный 3 2 2 4 2 6" xfId="18695"/>
    <cellStyle name="Обычный 3 2 2 4 2 7" xfId="18696"/>
    <cellStyle name="Обычный 3 2 2 4 2 8" xfId="18697"/>
    <cellStyle name="Обычный 3 2 2 4 2 9" xfId="18698"/>
    <cellStyle name="Обычный 3 2 2 4 3" xfId="18699"/>
    <cellStyle name="Обычный 3 2 2 4 3 2" xfId="18700"/>
    <cellStyle name="Обычный 3 2 2 4 3 2 2" xfId="18701"/>
    <cellStyle name="Обычный 3 2 2 4 3 2 2 2" xfId="18702"/>
    <cellStyle name="Обычный 3 2 2 4 3 2 2 2 2" xfId="18703"/>
    <cellStyle name="Обычный 3 2 2 4 3 2 2 3" xfId="18704"/>
    <cellStyle name="Обычный 3 2 2 4 3 2 2 4" xfId="18705"/>
    <cellStyle name="Обычный 3 2 2 4 3 2 2 5" xfId="18706"/>
    <cellStyle name="Обычный 3 2 2 4 3 2 3" xfId="18707"/>
    <cellStyle name="Обычный 3 2 2 4 3 2 3 2" xfId="18708"/>
    <cellStyle name="Обычный 3 2 2 4 3 2 3 3" xfId="18709"/>
    <cellStyle name="Обычный 3 2 2 4 3 2 3 4" xfId="18710"/>
    <cellStyle name="Обычный 3 2 2 4 3 2 4" xfId="18711"/>
    <cellStyle name="Обычный 3 2 2 4 3 2 5" xfId="18712"/>
    <cellStyle name="Обычный 3 2 2 4 3 2 6" xfId="18713"/>
    <cellStyle name="Обычный 3 2 2 4 3 2 7" xfId="18714"/>
    <cellStyle name="Обычный 3 2 2 4 3 3" xfId="18715"/>
    <cellStyle name="Обычный 3 2 2 4 3 3 2" xfId="18716"/>
    <cellStyle name="Обычный 3 2 2 4 3 3 2 2" xfId="18717"/>
    <cellStyle name="Обычный 3 2 2 4 3 3 3" xfId="18718"/>
    <cellStyle name="Обычный 3 2 2 4 3 3 4" xfId="18719"/>
    <cellStyle name="Обычный 3 2 2 4 3 3 5" xfId="18720"/>
    <cellStyle name="Обычный 3 2 2 4 3 4" xfId="18721"/>
    <cellStyle name="Обычный 3 2 2 4 3 4 2" xfId="18722"/>
    <cellStyle name="Обычный 3 2 2 4 3 4 2 2" xfId="18723"/>
    <cellStyle name="Обычный 3 2 2 4 3 4 3" xfId="18724"/>
    <cellStyle name="Обычный 3 2 2 4 3 4 4" xfId="18725"/>
    <cellStyle name="Обычный 3 2 2 4 3 4 5" xfId="18726"/>
    <cellStyle name="Обычный 3 2 2 4 3 5" xfId="18727"/>
    <cellStyle name="Обычный 3 2 2 4 3 5 2" xfId="18728"/>
    <cellStyle name="Обычный 3 2 2 4 3 5 3" xfId="18729"/>
    <cellStyle name="Обычный 3 2 2 4 3 5 4" xfId="18730"/>
    <cellStyle name="Обычный 3 2 2 4 3 6" xfId="18731"/>
    <cellStyle name="Обычный 3 2 2 4 3 7" xfId="18732"/>
    <cellStyle name="Обычный 3 2 2 4 3 8" xfId="18733"/>
    <cellStyle name="Обычный 3 2 2 4 3 9" xfId="18734"/>
    <cellStyle name="Обычный 3 2 2 4 4" xfId="18735"/>
    <cellStyle name="Обычный 3 2 2 4 4 2" xfId="18736"/>
    <cellStyle name="Обычный 3 2 2 4 4 2 2" xfId="18737"/>
    <cellStyle name="Обычный 3 2 2 4 4 2 2 2" xfId="18738"/>
    <cellStyle name="Обычный 3 2 2 4 4 2 2 2 2" xfId="18739"/>
    <cellStyle name="Обычный 3 2 2 4 4 2 2 3" xfId="18740"/>
    <cellStyle name="Обычный 3 2 2 4 4 2 2 4" xfId="18741"/>
    <cellStyle name="Обычный 3 2 2 4 4 2 2 5" xfId="18742"/>
    <cellStyle name="Обычный 3 2 2 4 4 2 3" xfId="18743"/>
    <cellStyle name="Обычный 3 2 2 4 4 2 3 2" xfId="18744"/>
    <cellStyle name="Обычный 3 2 2 4 4 2 3 3" xfId="18745"/>
    <cellStyle name="Обычный 3 2 2 4 4 2 3 4" xfId="18746"/>
    <cellStyle name="Обычный 3 2 2 4 4 2 4" xfId="18747"/>
    <cellStyle name="Обычный 3 2 2 4 4 2 5" xfId="18748"/>
    <cellStyle name="Обычный 3 2 2 4 4 2 6" xfId="18749"/>
    <cellStyle name="Обычный 3 2 2 4 4 2 7" xfId="18750"/>
    <cellStyle name="Обычный 3 2 2 4 4 3" xfId="18751"/>
    <cellStyle name="Обычный 3 2 2 4 4 3 2" xfId="18752"/>
    <cellStyle name="Обычный 3 2 2 4 4 3 2 2" xfId="18753"/>
    <cellStyle name="Обычный 3 2 2 4 4 3 3" xfId="18754"/>
    <cellStyle name="Обычный 3 2 2 4 4 3 4" xfId="18755"/>
    <cellStyle name="Обычный 3 2 2 4 4 3 5" xfId="18756"/>
    <cellStyle name="Обычный 3 2 2 4 4 4" xfId="18757"/>
    <cellStyle name="Обычный 3 2 2 4 4 4 2" xfId="18758"/>
    <cellStyle name="Обычный 3 2 2 4 4 4 3" xfId="18759"/>
    <cellStyle name="Обычный 3 2 2 4 4 4 4" xfId="18760"/>
    <cellStyle name="Обычный 3 2 2 4 4 5" xfId="18761"/>
    <cellStyle name="Обычный 3 2 2 4 4 6" xfId="18762"/>
    <cellStyle name="Обычный 3 2 2 4 4 7" xfId="18763"/>
    <cellStyle name="Обычный 3 2 2 4 4 8" xfId="18764"/>
    <cellStyle name="Обычный 3 2 2 4 5" xfId="18765"/>
    <cellStyle name="Обычный 3 2 2 4 5 2" xfId="18766"/>
    <cellStyle name="Обычный 3 2 2 4 5 2 2" xfId="18767"/>
    <cellStyle name="Обычный 3 2 2 4 5 2 2 2" xfId="18768"/>
    <cellStyle name="Обычный 3 2 2 4 5 2 2 2 2" xfId="18769"/>
    <cellStyle name="Обычный 3 2 2 4 5 2 2 3" xfId="18770"/>
    <cellStyle name="Обычный 3 2 2 4 5 2 2 4" xfId="18771"/>
    <cellStyle name="Обычный 3 2 2 4 5 2 2 5" xfId="18772"/>
    <cellStyle name="Обычный 3 2 2 4 5 2 3" xfId="18773"/>
    <cellStyle name="Обычный 3 2 2 4 5 2 3 2" xfId="18774"/>
    <cellStyle name="Обычный 3 2 2 4 5 2 3 3" xfId="18775"/>
    <cellStyle name="Обычный 3 2 2 4 5 2 3 4" xfId="18776"/>
    <cellStyle name="Обычный 3 2 2 4 5 2 4" xfId="18777"/>
    <cellStyle name="Обычный 3 2 2 4 5 2 5" xfId="18778"/>
    <cellStyle name="Обычный 3 2 2 4 5 2 6" xfId="18779"/>
    <cellStyle name="Обычный 3 2 2 4 5 2 7" xfId="18780"/>
    <cellStyle name="Обычный 3 2 2 4 5 3" xfId="18781"/>
    <cellStyle name="Обычный 3 2 2 4 5 3 2" xfId="18782"/>
    <cellStyle name="Обычный 3 2 2 4 5 3 2 2" xfId="18783"/>
    <cellStyle name="Обычный 3 2 2 4 5 3 3" xfId="18784"/>
    <cellStyle name="Обычный 3 2 2 4 5 3 4" xfId="18785"/>
    <cellStyle name="Обычный 3 2 2 4 5 3 5" xfId="18786"/>
    <cellStyle name="Обычный 3 2 2 4 5 4" xfId="18787"/>
    <cellStyle name="Обычный 3 2 2 4 5 4 2" xfId="18788"/>
    <cellStyle name="Обычный 3 2 2 4 5 4 3" xfId="18789"/>
    <cellStyle name="Обычный 3 2 2 4 5 4 4" xfId="18790"/>
    <cellStyle name="Обычный 3 2 2 4 5 5" xfId="18791"/>
    <cellStyle name="Обычный 3 2 2 4 5 6" xfId="18792"/>
    <cellStyle name="Обычный 3 2 2 4 5 7" xfId="18793"/>
    <cellStyle name="Обычный 3 2 2 4 5 8" xfId="18794"/>
    <cellStyle name="Обычный 3 2 2 4 6" xfId="18795"/>
    <cellStyle name="Обычный 3 2 2 4 6 2" xfId="18796"/>
    <cellStyle name="Обычный 3 2 2 4 6 2 2" xfId="18797"/>
    <cellStyle name="Обычный 3 2 2 4 6 2 2 2" xfId="18798"/>
    <cellStyle name="Обычный 3 2 2 4 6 2 2 2 2" xfId="18799"/>
    <cellStyle name="Обычный 3 2 2 4 6 2 2 3" xfId="18800"/>
    <cellStyle name="Обычный 3 2 2 4 6 2 2 4" xfId="18801"/>
    <cellStyle name="Обычный 3 2 2 4 6 2 2 5" xfId="18802"/>
    <cellStyle name="Обычный 3 2 2 4 6 2 3" xfId="18803"/>
    <cellStyle name="Обычный 3 2 2 4 6 2 3 2" xfId="18804"/>
    <cellStyle name="Обычный 3 2 2 4 6 2 3 3" xfId="18805"/>
    <cellStyle name="Обычный 3 2 2 4 6 2 3 4" xfId="18806"/>
    <cellStyle name="Обычный 3 2 2 4 6 2 4" xfId="18807"/>
    <cellStyle name="Обычный 3 2 2 4 6 2 5" xfId="18808"/>
    <cellStyle name="Обычный 3 2 2 4 6 2 6" xfId="18809"/>
    <cellStyle name="Обычный 3 2 2 4 6 2 7" xfId="18810"/>
    <cellStyle name="Обычный 3 2 2 4 6 3" xfId="18811"/>
    <cellStyle name="Обычный 3 2 2 4 6 3 2" xfId="18812"/>
    <cellStyle name="Обычный 3 2 2 4 6 3 2 2" xfId="18813"/>
    <cellStyle name="Обычный 3 2 2 4 6 3 3" xfId="18814"/>
    <cellStyle name="Обычный 3 2 2 4 6 3 4" xfId="18815"/>
    <cellStyle name="Обычный 3 2 2 4 6 3 5" xfId="18816"/>
    <cellStyle name="Обычный 3 2 2 4 6 4" xfId="18817"/>
    <cellStyle name="Обычный 3 2 2 4 6 4 2" xfId="18818"/>
    <cellStyle name="Обычный 3 2 2 4 6 4 3" xfId="18819"/>
    <cellStyle name="Обычный 3 2 2 4 6 4 4" xfId="18820"/>
    <cellStyle name="Обычный 3 2 2 4 6 5" xfId="18821"/>
    <cellStyle name="Обычный 3 2 2 4 6 6" xfId="18822"/>
    <cellStyle name="Обычный 3 2 2 4 6 7" xfId="18823"/>
    <cellStyle name="Обычный 3 2 2 4 6 8" xfId="18824"/>
    <cellStyle name="Обычный 3 2 2 4 7" xfId="18825"/>
    <cellStyle name="Обычный 3 2 2 4 7 2" xfId="18826"/>
    <cellStyle name="Обычный 3 2 2 4 7 2 2" xfId="18827"/>
    <cellStyle name="Обычный 3 2 2 4 7 2 2 2" xfId="18828"/>
    <cellStyle name="Обычный 3 2 2 4 7 2 2 2 2" xfId="18829"/>
    <cellStyle name="Обычный 3 2 2 4 7 2 2 3" xfId="18830"/>
    <cellStyle name="Обычный 3 2 2 4 7 2 2 4" xfId="18831"/>
    <cellStyle name="Обычный 3 2 2 4 7 2 2 5" xfId="18832"/>
    <cellStyle name="Обычный 3 2 2 4 7 2 3" xfId="18833"/>
    <cellStyle name="Обычный 3 2 2 4 7 2 3 2" xfId="18834"/>
    <cellStyle name="Обычный 3 2 2 4 7 2 3 3" xfId="18835"/>
    <cellStyle name="Обычный 3 2 2 4 7 2 3 4" xfId="18836"/>
    <cellStyle name="Обычный 3 2 2 4 7 2 4" xfId="18837"/>
    <cellStyle name="Обычный 3 2 2 4 7 2 5" xfId="18838"/>
    <cellStyle name="Обычный 3 2 2 4 7 2 6" xfId="18839"/>
    <cellStyle name="Обычный 3 2 2 4 7 2 7" xfId="18840"/>
    <cellStyle name="Обычный 3 2 2 4 7 3" xfId="18841"/>
    <cellStyle name="Обычный 3 2 2 4 7 3 2" xfId="18842"/>
    <cellStyle name="Обычный 3 2 2 4 7 3 2 2" xfId="18843"/>
    <cellStyle name="Обычный 3 2 2 4 7 3 3" xfId="18844"/>
    <cellStyle name="Обычный 3 2 2 4 7 3 4" xfId="18845"/>
    <cellStyle name="Обычный 3 2 2 4 7 3 5" xfId="18846"/>
    <cellStyle name="Обычный 3 2 2 4 7 4" xfId="18847"/>
    <cellStyle name="Обычный 3 2 2 4 7 4 2" xfId="18848"/>
    <cellStyle name="Обычный 3 2 2 4 7 4 3" xfId="18849"/>
    <cellStyle name="Обычный 3 2 2 4 7 4 4" xfId="18850"/>
    <cellStyle name="Обычный 3 2 2 4 7 5" xfId="18851"/>
    <cellStyle name="Обычный 3 2 2 4 7 6" xfId="18852"/>
    <cellStyle name="Обычный 3 2 2 4 7 7" xfId="18853"/>
    <cellStyle name="Обычный 3 2 2 4 7 8" xfId="18854"/>
    <cellStyle name="Обычный 3 2 2 4 8" xfId="18855"/>
    <cellStyle name="Обычный 3 2 2 4 8 2" xfId="18856"/>
    <cellStyle name="Обычный 3 2 2 4 8 2 2" xfId="18857"/>
    <cellStyle name="Обычный 3 2 2 4 8 2 2 2" xfId="18858"/>
    <cellStyle name="Обычный 3 2 2 4 8 2 3" xfId="18859"/>
    <cellStyle name="Обычный 3 2 2 4 8 2 4" xfId="18860"/>
    <cellStyle name="Обычный 3 2 2 4 8 2 5" xfId="18861"/>
    <cellStyle name="Обычный 3 2 2 4 8 3" xfId="18862"/>
    <cellStyle name="Обычный 3 2 2 4 8 3 2" xfId="18863"/>
    <cellStyle name="Обычный 3 2 2 4 8 3 3" xfId="18864"/>
    <cellStyle name="Обычный 3 2 2 4 8 3 4" xfId="18865"/>
    <cellStyle name="Обычный 3 2 2 4 8 4" xfId="18866"/>
    <cellStyle name="Обычный 3 2 2 4 8 5" xfId="18867"/>
    <cellStyle name="Обычный 3 2 2 4 8 6" xfId="18868"/>
    <cellStyle name="Обычный 3 2 2 4 8 7" xfId="18869"/>
    <cellStyle name="Обычный 3 2 2 4 9" xfId="18870"/>
    <cellStyle name="Обычный 3 2 2 4 9 2" xfId="18871"/>
    <cellStyle name="Обычный 3 2 2 4 9 2 2" xfId="18872"/>
    <cellStyle name="Обычный 3 2 2 4 9 2 2 2" xfId="18873"/>
    <cellStyle name="Обычный 3 2 2 4 9 2 3" xfId="18874"/>
    <cellStyle name="Обычный 3 2 2 4 9 2 4" xfId="18875"/>
    <cellStyle name="Обычный 3 2 2 4 9 2 5" xfId="18876"/>
    <cellStyle name="Обычный 3 2 2 4 9 3" xfId="18877"/>
    <cellStyle name="Обычный 3 2 2 4 9 3 2" xfId="18878"/>
    <cellStyle name="Обычный 3 2 2 4 9 3 3" xfId="18879"/>
    <cellStyle name="Обычный 3 2 2 4 9 3 4" xfId="18880"/>
    <cellStyle name="Обычный 3 2 2 4 9 4" xfId="18881"/>
    <cellStyle name="Обычный 3 2 2 4 9 5" xfId="18882"/>
    <cellStyle name="Обычный 3 2 2 4 9 6" xfId="18883"/>
    <cellStyle name="Обычный 3 2 2 4 9 7" xfId="18884"/>
    <cellStyle name="Обычный 3 2 2 5" xfId="18885"/>
    <cellStyle name="Обычный 3 2 2 5 2" xfId="18886"/>
    <cellStyle name="Обычный 3 2 2 5 2 2" xfId="18887"/>
    <cellStyle name="Обычный 3 2 2 5 2 2 2" xfId="18888"/>
    <cellStyle name="Обычный 3 2 2 5 2 2 2 2" xfId="18889"/>
    <cellStyle name="Обычный 3 2 2 5 2 2 3" xfId="18890"/>
    <cellStyle name="Обычный 3 2 2 5 2 2 4" xfId="18891"/>
    <cellStyle name="Обычный 3 2 2 5 2 2 5" xfId="18892"/>
    <cellStyle name="Обычный 3 2 2 5 2 3" xfId="18893"/>
    <cellStyle name="Обычный 3 2 2 5 2 3 2" xfId="18894"/>
    <cellStyle name="Обычный 3 2 2 5 2 3 3" xfId="18895"/>
    <cellStyle name="Обычный 3 2 2 5 2 3 4" xfId="18896"/>
    <cellStyle name="Обычный 3 2 2 5 2 4" xfId="18897"/>
    <cellStyle name="Обычный 3 2 2 5 2 5" xfId="18898"/>
    <cellStyle name="Обычный 3 2 2 5 2 6" xfId="18899"/>
    <cellStyle name="Обычный 3 2 2 5 2 7" xfId="18900"/>
    <cellStyle name="Обычный 3 2 2 5 3" xfId="18901"/>
    <cellStyle name="Обычный 3 2 2 5 3 2" xfId="18902"/>
    <cellStyle name="Обычный 3 2 2 5 3 2 2" xfId="18903"/>
    <cellStyle name="Обычный 3 2 2 5 3 3" xfId="18904"/>
    <cellStyle name="Обычный 3 2 2 5 3 4" xfId="18905"/>
    <cellStyle name="Обычный 3 2 2 5 3 5" xfId="18906"/>
    <cellStyle name="Обычный 3 2 2 5 4" xfId="18907"/>
    <cellStyle name="Обычный 3 2 2 5 4 2" xfId="18908"/>
    <cellStyle name="Обычный 3 2 2 5 4 2 2" xfId="18909"/>
    <cellStyle name="Обычный 3 2 2 5 4 3" xfId="18910"/>
    <cellStyle name="Обычный 3 2 2 5 4 4" xfId="18911"/>
    <cellStyle name="Обычный 3 2 2 5 4 5" xfId="18912"/>
    <cellStyle name="Обычный 3 2 2 5 5" xfId="18913"/>
    <cellStyle name="Обычный 3 2 2 5 5 2" xfId="18914"/>
    <cellStyle name="Обычный 3 2 2 5 5 3" xfId="18915"/>
    <cellStyle name="Обычный 3 2 2 5 5 4" xfId="18916"/>
    <cellStyle name="Обычный 3 2 2 5 6" xfId="18917"/>
    <cellStyle name="Обычный 3 2 2 5 7" xfId="18918"/>
    <cellStyle name="Обычный 3 2 2 5 8" xfId="18919"/>
    <cellStyle name="Обычный 3 2 2 5 9" xfId="18920"/>
    <cellStyle name="Обычный 3 2 2 6" xfId="18921"/>
    <cellStyle name="Обычный 3 2 2 6 2" xfId="18922"/>
    <cellStyle name="Обычный 3 2 2 6 2 2" xfId="18923"/>
    <cellStyle name="Обычный 3 2 2 6 2 2 2" xfId="18924"/>
    <cellStyle name="Обычный 3 2 2 6 2 2 2 2" xfId="18925"/>
    <cellStyle name="Обычный 3 2 2 6 2 2 3" xfId="18926"/>
    <cellStyle name="Обычный 3 2 2 6 2 2 4" xfId="18927"/>
    <cellStyle name="Обычный 3 2 2 6 2 2 5" xfId="18928"/>
    <cellStyle name="Обычный 3 2 2 6 2 3" xfId="18929"/>
    <cellStyle name="Обычный 3 2 2 6 2 3 2" xfId="18930"/>
    <cellStyle name="Обычный 3 2 2 6 2 3 3" xfId="18931"/>
    <cellStyle name="Обычный 3 2 2 6 2 3 4" xfId="18932"/>
    <cellStyle name="Обычный 3 2 2 6 2 4" xfId="18933"/>
    <cellStyle name="Обычный 3 2 2 6 2 5" xfId="18934"/>
    <cellStyle name="Обычный 3 2 2 6 2 6" xfId="18935"/>
    <cellStyle name="Обычный 3 2 2 6 2 7" xfId="18936"/>
    <cellStyle name="Обычный 3 2 2 6 3" xfId="18937"/>
    <cellStyle name="Обычный 3 2 2 6 3 2" xfId="18938"/>
    <cellStyle name="Обычный 3 2 2 6 3 2 2" xfId="18939"/>
    <cellStyle name="Обычный 3 2 2 6 3 3" xfId="18940"/>
    <cellStyle name="Обычный 3 2 2 6 3 4" xfId="18941"/>
    <cellStyle name="Обычный 3 2 2 6 3 5" xfId="18942"/>
    <cellStyle name="Обычный 3 2 2 6 4" xfId="18943"/>
    <cellStyle name="Обычный 3 2 2 6 4 2" xfId="18944"/>
    <cellStyle name="Обычный 3 2 2 6 4 2 2" xfId="18945"/>
    <cellStyle name="Обычный 3 2 2 6 4 3" xfId="18946"/>
    <cellStyle name="Обычный 3 2 2 6 4 4" xfId="18947"/>
    <cellStyle name="Обычный 3 2 2 6 4 5" xfId="18948"/>
    <cellStyle name="Обычный 3 2 2 6 5" xfId="18949"/>
    <cellStyle name="Обычный 3 2 2 6 5 2" xfId="18950"/>
    <cellStyle name="Обычный 3 2 2 6 5 3" xfId="18951"/>
    <cellStyle name="Обычный 3 2 2 6 5 4" xfId="18952"/>
    <cellStyle name="Обычный 3 2 2 6 6" xfId="18953"/>
    <cellStyle name="Обычный 3 2 2 6 7" xfId="18954"/>
    <cellStyle name="Обычный 3 2 2 6 8" xfId="18955"/>
    <cellStyle name="Обычный 3 2 2 6 9" xfId="18956"/>
    <cellStyle name="Обычный 3 2 2 7" xfId="18957"/>
    <cellStyle name="Обычный 3 2 2 7 2" xfId="18958"/>
    <cellStyle name="Обычный 3 2 2 7 2 2" xfId="18959"/>
    <cellStyle name="Обычный 3 2 2 7 2 2 2" xfId="18960"/>
    <cellStyle name="Обычный 3 2 2 7 2 2 2 2" xfId="18961"/>
    <cellStyle name="Обычный 3 2 2 7 2 2 3" xfId="18962"/>
    <cellStyle name="Обычный 3 2 2 7 2 2 4" xfId="18963"/>
    <cellStyle name="Обычный 3 2 2 7 2 2 5" xfId="18964"/>
    <cellStyle name="Обычный 3 2 2 7 2 3" xfId="18965"/>
    <cellStyle name="Обычный 3 2 2 7 2 3 2" xfId="18966"/>
    <cellStyle name="Обычный 3 2 2 7 2 3 3" xfId="18967"/>
    <cellStyle name="Обычный 3 2 2 7 2 3 4" xfId="18968"/>
    <cellStyle name="Обычный 3 2 2 7 2 4" xfId="18969"/>
    <cellStyle name="Обычный 3 2 2 7 2 5" xfId="18970"/>
    <cellStyle name="Обычный 3 2 2 7 2 6" xfId="18971"/>
    <cellStyle name="Обычный 3 2 2 7 2 7" xfId="18972"/>
    <cellStyle name="Обычный 3 2 2 7 3" xfId="18973"/>
    <cellStyle name="Обычный 3 2 2 7 3 2" xfId="18974"/>
    <cellStyle name="Обычный 3 2 2 7 3 2 2" xfId="18975"/>
    <cellStyle name="Обычный 3 2 2 7 3 3" xfId="18976"/>
    <cellStyle name="Обычный 3 2 2 7 3 4" xfId="18977"/>
    <cellStyle name="Обычный 3 2 2 7 3 5" xfId="18978"/>
    <cellStyle name="Обычный 3 2 2 7 4" xfId="18979"/>
    <cellStyle name="Обычный 3 2 2 7 4 2" xfId="18980"/>
    <cellStyle name="Обычный 3 2 2 7 4 2 2" xfId="18981"/>
    <cellStyle name="Обычный 3 2 2 7 4 3" xfId="18982"/>
    <cellStyle name="Обычный 3 2 2 7 4 4" xfId="18983"/>
    <cellStyle name="Обычный 3 2 2 7 4 5" xfId="18984"/>
    <cellStyle name="Обычный 3 2 2 7 5" xfId="18985"/>
    <cellStyle name="Обычный 3 2 2 7 5 2" xfId="18986"/>
    <cellStyle name="Обычный 3 2 2 7 5 3" xfId="18987"/>
    <cellStyle name="Обычный 3 2 2 7 5 4" xfId="18988"/>
    <cellStyle name="Обычный 3 2 2 7 6" xfId="18989"/>
    <cellStyle name="Обычный 3 2 2 7 7" xfId="18990"/>
    <cellStyle name="Обычный 3 2 2 7 8" xfId="18991"/>
    <cellStyle name="Обычный 3 2 2 7 9" xfId="18992"/>
    <cellStyle name="Обычный 3 2 2 8" xfId="18993"/>
    <cellStyle name="Обычный 3 2 2 8 2" xfId="18994"/>
    <cellStyle name="Обычный 3 2 2 8 2 2" xfId="18995"/>
    <cellStyle name="Обычный 3 2 2 8 2 2 2" xfId="18996"/>
    <cellStyle name="Обычный 3 2 2 8 2 2 2 2" xfId="18997"/>
    <cellStyle name="Обычный 3 2 2 8 2 2 3" xfId="18998"/>
    <cellStyle name="Обычный 3 2 2 8 2 2 4" xfId="18999"/>
    <cellStyle name="Обычный 3 2 2 8 2 2 5" xfId="19000"/>
    <cellStyle name="Обычный 3 2 2 8 2 3" xfId="19001"/>
    <cellStyle name="Обычный 3 2 2 8 2 3 2" xfId="19002"/>
    <cellStyle name="Обычный 3 2 2 8 2 3 3" xfId="19003"/>
    <cellStyle name="Обычный 3 2 2 8 2 3 4" xfId="19004"/>
    <cellStyle name="Обычный 3 2 2 8 2 4" xfId="19005"/>
    <cellStyle name="Обычный 3 2 2 8 2 5" xfId="19006"/>
    <cellStyle name="Обычный 3 2 2 8 2 6" xfId="19007"/>
    <cellStyle name="Обычный 3 2 2 8 2 7" xfId="19008"/>
    <cellStyle name="Обычный 3 2 2 8 3" xfId="19009"/>
    <cellStyle name="Обычный 3 2 2 8 3 2" xfId="19010"/>
    <cellStyle name="Обычный 3 2 2 8 3 2 2" xfId="19011"/>
    <cellStyle name="Обычный 3 2 2 8 3 3" xfId="19012"/>
    <cellStyle name="Обычный 3 2 2 8 3 4" xfId="19013"/>
    <cellStyle name="Обычный 3 2 2 8 3 5" xfId="19014"/>
    <cellStyle name="Обычный 3 2 2 8 4" xfId="19015"/>
    <cellStyle name="Обычный 3 2 2 8 4 2" xfId="19016"/>
    <cellStyle name="Обычный 3 2 2 8 4 3" xfId="19017"/>
    <cellStyle name="Обычный 3 2 2 8 4 4" xfId="19018"/>
    <cellStyle name="Обычный 3 2 2 8 5" xfId="19019"/>
    <cellStyle name="Обычный 3 2 2 8 6" xfId="19020"/>
    <cellStyle name="Обычный 3 2 2 8 7" xfId="19021"/>
    <cellStyle name="Обычный 3 2 2 8 8" xfId="19022"/>
    <cellStyle name="Обычный 3 2 2 9" xfId="19023"/>
    <cellStyle name="Обычный 3 2 2 9 2" xfId="19024"/>
    <cellStyle name="Обычный 3 2 2 9 2 2" xfId="19025"/>
    <cellStyle name="Обычный 3 2 2 9 2 2 2" xfId="19026"/>
    <cellStyle name="Обычный 3 2 2 9 2 2 2 2" xfId="19027"/>
    <cellStyle name="Обычный 3 2 2 9 2 2 3" xfId="19028"/>
    <cellStyle name="Обычный 3 2 2 9 2 2 4" xfId="19029"/>
    <cellStyle name="Обычный 3 2 2 9 2 2 5" xfId="19030"/>
    <cellStyle name="Обычный 3 2 2 9 2 3" xfId="19031"/>
    <cellStyle name="Обычный 3 2 2 9 2 3 2" xfId="19032"/>
    <cellStyle name="Обычный 3 2 2 9 2 3 3" xfId="19033"/>
    <cellStyle name="Обычный 3 2 2 9 2 3 4" xfId="19034"/>
    <cellStyle name="Обычный 3 2 2 9 2 4" xfId="19035"/>
    <cellStyle name="Обычный 3 2 2 9 2 5" xfId="19036"/>
    <cellStyle name="Обычный 3 2 2 9 2 6" xfId="19037"/>
    <cellStyle name="Обычный 3 2 2 9 2 7" xfId="19038"/>
    <cellStyle name="Обычный 3 2 2 9 3" xfId="19039"/>
    <cellStyle name="Обычный 3 2 2 9 3 2" xfId="19040"/>
    <cellStyle name="Обычный 3 2 2 9 3 2 2" xfId="19041"/>
    <cellStyle name="Обычный 3 2 2 9 3 3" xfId="19042"/>
    <cellStyle name="Обычный 3 2 2 9 3 4" xfId="19043"/>
    <cellStyle name="Обычный 3 2 2 9 3 5" xfId="19044"/>
    <cellStyle name="Обычный 3 2 2 9 4" xfId="19045"/>
    <cellStyle name="Обычный 3 2 2 9 4 2" xfId="19046"/>
    <cellStyle name="Обычный 3 2 2 9 4 3" xfId="19047"/>
    <cellStyle name="Обычный 3 2 2 9 4 4" xfId="19048"/>
    <cellStyle name="Обычный 3 2 2 9 5" xfId="19049"/>
    <cellStyle name="Обычный 3 2 2 9 6" xfId="19050"/>
    <cellStyle name="Обычный 3 2 2 9 7" xfId="19051"/>
    <cellStyle name="Обычный 3 2 2 9 8" xfId="19052"/>
    <cellStyle name="Обычный 3 2 3" xfId="19053"/>
    <cellStyle name="Обычный 3 2 3 10" xfId="19054"/>
    <cellStyle name="Обычный 3 2 3 10 2" xfId="19055"/>
    <cellStyle name="Обычный 3 2 3 10 2 2" xfId="19056"/>
    <cellStyle name="Обычный 3 2 3 10 2 2 2" xfId="19057"/>
    <cellStyle name="Обычный 3 2 3 10 2 2 2 2" xfId="19058"/>
    <cellStyle name="Обычный 3 2 3 10 2 2 3" xfId="19059"/>
    <cellStyle name="Обычный 3 2 3 10 2 2 4" xfId="19060"/>
    <cellStyle name="Обычный 3 2 3 10 2 2 5" xfId="19061"/>
    <cellStyle name="Обычный 3 2 3 10 2 3" xfId="19062"/>
    <cellStyle name="Обычный 3 2 3 10 2 3 2" xfId="19063"/>
    <cellStyle name="Обычный 3 2 3 10 2 3 3" xfId="19064"/>
    <cellStyle name="Обычный 3 2 3 10 2 3 4" xfId="19065"/>
    <cellStyle name="Обычный 3 2 3 10 2 4" xfId="19066"/>
    <cellStyle name="Обычный 3 2 3 10 2 5" xfId="19067"/>
    <cellStyle name="Обычный 3 2 3 10 2 6" xfId="19068"/>
    <cellStyle name="Обычный 3 2 3 10 2 7" xfId="19069"/>
    <cellStyle name="Обычный 3 2 3 10 3" xfId="19070"/>
    <cellStyle name="Обычный 3 2 3 10 3 2" xfId="19071"/>
    <cellStyle name="Обычный 3 2 3 10 3 2 2" xfId="19072"/>
    <cellStyle name="Обычный 3 2 3 10 3 3" xfId="19073"/>
    <cellStyle name="Обычный 3 2 3 10 3 4" xfId="19074"/>
    <cellStyle name="Обычный 3 2 3 10 3 5" xfId="19075"/>
    <cellStyle name="Обычный 3 2 3 10 4" xfId="19076"/>
    <cellStyle name="Обычный 3 2 3 10 4 2" xfId="19077"/>
    <cellStyle name="Обычный 3 2 3 10 4 3" xfId="19078"/>
    <cellStyle name="Обычный 3 2 3 10 4 4" xfId="19079"/>
    <cellStyle name="Обычный 3 2 3 10 5" xfId="19080"/>
    <cellStyle name="Обычный 3 2 3 10 6" xfId="19081"/>
    <cellStyle name="Обычный 3 2 3 10 7" xfId="19082"/>
    <cellStyle name="Обычный 3 2 3 10 8" xfId="19083"/>
    <cellStyle name="Обычный 3 2 3 11" xfId="19084"/>
    <cellStyle name="Обычный 3 2 3 11 2" xfId="19085"/>
    <cellStyle name="Обычный 3 2 3 11 2 2" xfId="19086"/>
    <cellStyle name="Обычный 3 2 3 11 2 2 2" xfId="19087"/>
    <cellStyle name="Обычный 3 2 3 11 2 3" xfId="19088"/>
    <cellStyle name="Обычный 3 2 3 11 2 4" xfId="19089"/>
    <cellStyle name="Обычный 3 2 3 11 2 5" xfId="19090"/>
    <cellStyle name="Обычный 3 2 3 11 3" xfId="19091"/>
    <cellStyle name="Обычный 3 2 3 11 3 2" xfId="19092"/>
    <cellStyle name="Обычный 3 2 3 11 3 3" xfId="19093"/>
    <cellStyle name="Обычный 3 2 3 11 3 4" xfId="19094"/>
    <cellStyle name="Обычный 3 2 3 11 4" xfId="19095"/>
    <cellStyle name="Обычный 3 2 3 11 5" xfId="19096"/>
    <cellStyle name="Обычный 3 2 3 11 6" xfId="19097"/>
    <cellStyle name="Обычный 3 2 3 11 7" xfId="19098"/>
    <cellStyle name="Обычный 3 2 3 12" xfId="19099"/>
    <cellStyle name="Обычный 3 2 3 12 2" xfId="19100"/>
    <cellStyle name="Обычный 3 2 3 12 2 2" xfId="19101"/>
    <cellStyle name="Обычный 3 2 3 12 2 2 2" xfId="19102"/>
    <cellStyle name="Обычный 3 2 3 12 2 3" xfId="19103"/>
    <cellStyle name="Обычный 3 2 3 12 2 4" xfId="19104"/>
    <cellStyle name="Обычный 3 2 3 12 2 5" xfId="19105"/>
    <cellStyle name="Обычный 3 2 3 12 3" xfId="19106"/>
    <cellStyle name="Обычный 3 2 3 12 3 2" xfId="19107"/>
    <cellStyle name="Обычный 3 2 3 12 3 3" xfId="19108"/>
    <cellStyle name="Обычный 3 2 3 12 3 4" xfId="19109"/>
    <cellStyle name="Обычный 3 2 3 12 4" xfId="19110"/>
    <cellStyle name="Обычный 3 2 3 12 5" xfId="19111"/>
    <cellStyle name="Обычный 3 2 3 12 6" xfId="19112"/>
    <cellStyle name="Обычный 3 2 3 12 7" xfId="19113"/>
    <cellStyle name="Обычный 3 2 3 13" xfId="19114"/>
    <cellStyle name="Обычный 3 2 3 13 2" xfId="19115"/>
    <cellStyle name="Обычный 3 2 3 13 2 2" xfId="19116"/>
    <cellStyle name="Обычный 3 2 3 13 3" xfId="19117"/>
    <cellStyle name="Обычный 3 2 3 13 4" xfId="19118"/>
    <cellStyle name="Обычный 3 2 3 13 5" xfId="19119"/>
    <cellStyle name="Обычный 3 2 3 14" xfId="19120"/>
    <cellStyle name="Обычный 3 2 3 14 2" xfId="19121"/>
    <cellStyle name="Обычный 3 2 3 14 2 2" xfId="19122"/>
    <cellStyle name="Обычный 3 2 3 14 3" xfId="19123"/>
    <cellStyle name="Обычный 3 2 3 14 4" xfId="19124"/>
    <cellStyle name="Обычный 3 2 3 14 5" xfId="19125"/>
    <cellStyle name="Обычный 3 2 3 15" xfId="19126"/>
    <cellStyle name="Обычный 3 2 3 15 2" xfId="19127"/>
    <cellStyle name="Обычный 3 2 3 15 2 2" xfId="19128"/>
    <cellStyle name="Обычный 3 2 3 15 3" xfId="19129"/>
    <cellStyle name="Обычный 3 2 3 16" xfId="19130"/>
    <cellStyle name="Обычный 3 2 3 16 2" xfId="19131"/>
    <cellStyle name="Обычный 3 2 3 17" xfId="19132"/>
    <cellStyle name="Обычный 3 2 3 18" xfId="19133"/>
    <cellStyle name="Обычный 3 2 3 2" xfId="19134"/>
    <cellStyle name="Обычный 3 2 3 2 10" xfId="19135"/>
    <cellStyle name="Обычный 3 2 3 2 10 2" xfId="19136"/>
    <cellStyle name="Обычный 3 2 3 2 10 2 2" xfId="19137"/>
    <cellStyle name="Обычный 3 2 3 2 10 2 2 2" xfId="19138"/>
    <cellStyle name="Обычный 3 2 3 2 10 2 3" xfId="19139"/>
    <cellStyle name="Обычный 3 2 3 2 10 2 4" xfId="19140"/>
    <cellStyle name="Обычный 3 2 3 2 10 2 5" xfId="19141"/>
    <cellStyle name="Обычный 3 2 3 2 10 3" xfId="19142"/>
    <cellStyle name="Обычный 3 2 3 2 10 3 2" xfId="19143"/>
    <cellStyle name="Обычный 3 2 3 2 10 3 3" xfId="19144"/>
    <cellStyle name="Обычный 3 2 3 2 10 3 4" xfId="19145"/>
    <cellStyle name="Обычный 3 2 3 2 10 4" xfId="19146"/>
    <cellStyle name="Обычный 3 2 3 2 10 5" xfId="19147"/>
    <cellStyle name="Обычный 3 2 3 2 10 6" xfId="19148"/>
    <cellStyle name="Обычный 3 2 3 2 10 7" xfId="19149"/>
    <cellStyle name="Обычный 3 2 3 2 11" xfId="19150"/>
    <cellStyle name="Обычный 3 2 3 2 11 2" xfId="19151"/>
    <cellStyle name="Обычный 3 2 3 2 11 2 2" xfId="19152"/>
    <cellStyle name="Обычный 3 2 3 2 11 3" xfId="19153"/>
    <cellStyle name="Обычный 3 2 3 2 11 4" xfId="19154"/>
    <cellStyle name="Обычный 3 2 3 2 11 5" xfId="19155"/>
    <cellStyle name="Обычный 3 2 3 2 12" xfId="19156"/>
    <cellStyle name="Обычный 3 2 3 2 12 2" xfId="19157"/>
    <cellStyle name="Обычный 3 2 3 2 12 3" xfId="19158"/>
    <cellStyle name="Обычный 3 2 3 2 12 4" xfId="19159"/>
    <cellStyle name="Обычный 3 2 3 2 13" xfId="19160"/>
    <cellStyle name="Обычный 3 2 3 2 14" xfId="19161"/>
    <cellStyle name="Обычный 3 2 3 2 15" xfId="19162"/>
    <cellStyle name="Обычный 3 2 3 2 16" xfId="19163"/>
    <cellStyle name="Обычный 3 2 3 2 2" xfId="19164"/>
    <cellStyle name="Обычный 3 2 3 2 2 10" xfId="19165"/>
    <cellStyle name="Обычный 3 2 3 2 2 10 2" xfId="19166"/>
    <cellStyle name="Обычный 3 2 3 2 2 10 2 2" xfId="19167"/>
    <cellStyle name="Обычный 3 2 3 2 2 10 3" xfId="19168"/>
    <cellStyle name="Обычный 3 2 3 2 2 10 4" xfId="19169"/>
    <cellStyle name="Обычный 3 2 3 2 2 10 5" xfId="19170"/>
    <cellStyle name="Обычный 3 2 3 2 2 11" xfId="19171"/>
    <cellStyle name="Обычный 3 2 3 2 2 11 2" xfId="19172"/>
    <cellStyle name="Обычный 3 2 3 2 2 11 3" xfId="19173"/>
    <cellStyle name="Обычный 3 2 3 2 2 11 4" xfId="19174"/>
    <cellStyle name="Обычный 3 2 3 2 2 12" xfId="19175"/>
    <cellStyle name="Обычный 3 2 3 2 2 13" xfId="19176"/>
    <cellStyle name="Обычный 3 2 3 2 2 14" xfId="19177"/>
    <cellStyle name="Обычный 3 2 3 2 2 15" xfId="19178"/>
    <cellStyle name="Обычный 3 2 3 2 2 2" xfId="19179"/>
    <cellStyle name="Обычный 3 2 3 2 2 2 2" xfId="19180"/>
    <cellStyle name="Обычный 3 2 3 2 2 2 2 2" xfId="19181"/>
    <cellStyle name="Обычный 3 2 3 2 2 2 2 2 2" xfId="19182"/>
    <cellStyle name="Обычный 3 2 3 2 2 2 2 2 2 2" xfId="19183"/>
    <cellStyle name="Обычный 3 2 3 2 2 2 2 2 3" xfId="19184"/>
    <cellStyle name="Обычный 3 2 3 2 2 2 2 2 4" xfId="19185"/>
    <cellStyle name="Обычный 3 2 3 2 2 2 2 2 5" xfId="19186"/>
    <cellStyle name="Обычный 3 2 3 2 2 2 2 3" xfId="19187"/>
    <cellStyle name="Обычный 3 2 3 2 2 2 2 3 2" xfId="19188"/>
    <cellStyle name="Обычный 3 2 3 2 2 2 2 3 3" xfId="19189"/>
    <cellStyle name="Обычный 3 2 3 2 2 2 2 3 4" xfId="19190"/>
    <cellStyle name="Обычный 3 2 3 2 2 2 2 4" xfId="19191"/>
    <cellStyle name="Обычный 3 2 3 2 2 2 2 5" xfId="19192"/>
    <cellStyle name="Обычный 3 2 3 2 2 2 2 6" xfId="19193"/>
    <cellStyle name="Обычный 3 2 3 2 2 2 2 7" xfId="19194"/>
    <cellStyle name="Обычный 3 2 3 2 2 2 3" xfId="19195"/>
    <cellStyle name="Обычный 3 2 3 2 2 2 3 2" xfId="19196"/>
    <cellStyle name="Обычный 3 2 3 2 2 2 3 2 2" xfId="19197"/>
    <cellStyle name="Обычный 3 2 3 2 2 2 3 3" xfId="19198"/>
    <cellStyle name="Обычный 3 2 3 2 2 2 3 4" xfId="19199"/>
    <cellStyle name="Обычный 3 2 3 2 2 2 3 5" xfId="19200"/>
    <cellStyle name="Обычный 3 2 3 2 2 2 4" xfId="19201"/>
    <cellStyle name="Обычный 3 2 3 2 2 2 4 2" xfId="19202"/>
    <cellStyle name="Обычный 3 2 3 2 2 2 4 2 2" xfId="19203"/>
    <cellStyle name="Обычный 3 2 3 2 2 2 4 3" xfId="19204"/>
    <cellStyle name="Обычный 3 2 3 2 2 2 4 4" xfId="19205"/>
    <cellStyle name="Обычный 3 2 3 2 2 2 4 5" xfId="19206"/>
    <cellStyle name="Обычный 3 2 3 2 2 2 5" xfId="19207"/>
    <cellStyle name="Обычный 3 2 3 2 2 2 5 2" xfId="19208"/>
    <cellStyle name="Обычный 3 2 3 2 2 2 5 3" xfId="19209"/>
    <cellStyle name="Обычный 3 2 3 2 2 2 5 4" xfId="19210"/>
    <cellStyle name="Обычный 3 2 3 2 2 2 6" xfId="19211"/>
    <cellStyle name="Обычный 3 2 3 2 2 2 7" xfId="19212"/>
    <cellStyle name="Обычный 3 2 3 2 2 2 8" xfId="19213"/>
    <cellStyle name="Обычный 3 2 3 2 2 2 9" xfId="19214"/>
    <cellStyle name="Обычный 3 2 3 2 2 3" xfId="19215"/>
    <cellStyle name="Обычный 3 2 3 2 2 3 2" xfId="19216"/>
    <cellStyle name="Обычный 3 2 3 2 2 3 2 2" xfId="19217"/>
    <cellStyle name="Обычный 3 2 3 2 2 3 2 2 2" xfId="19218"/>
    <cellStyle name="Обычный 3 2 3 2 2 3 2 2 2 2" xfId="19219"/>
    <cellStyle name="Обычный 3 2 3 2 2 3 2 2 3" xfId="19220"/>
    <cellStyle name="Обычный 3 2 3 2 2 3 2 2 4" xfId="19221"/>
    <cellStyle name="Обычный 3 2 3 2 2 3 2 2 5" xfId="19222"/>
    <cellStyle name="Обычный 3 2 3 2 2 3 2 3" xfId="19223"/>
    <cellStyle name="Обычный 3 2 3 2 2 3 2 3 2" xfId="19224"/>
    <cellStyle name="Обычный 3 2 3 2 2 3 2 3 3" xfId="19225"/>
    <cellStyle name="Обычный 3 2 3 2 2 3 2 3 4" xfId="19226"/>
    <cellStyle name="Обычный 3 2 3 2 2 3 2 4" xfId="19227"/>
    <cellStyle name="Обычный 3 2 3 2 2 3 2 5" xfId="19228"/>
    <cellStyle name="Обычный 3 2 3 2 2 3 2 6" xfId="19229"/>
    <cellStyle name="Обычный 3 2 3 2 2 3 2 7" xfId="19230"/>
    <cellStyle name="Обычный 3 2 3 2 2 3 3" xfId="19231"/>
    <cellStyle name="Обычный 3 2 3 2 2 3 3 2" xfId="19232"/>
    <cellStyle name="Обычный 3 2 3 2 2 3 3 2 2" xfId="19233"/>
    <cellStyle name="Обычный 3 2 3 2 2 3 3 3" xfId="19234"/>
    <cellStyle name="Обычный 3 2 3 2 2 3 3 4" xfId="19235"/>
    <cellStyle name="Обычный 3 2 3 2 2 3 3 5" xfId="19236"/>
    <cellStyle name="Обычный 3 2 3 2 2 3 4" xfId="19237"/>
    <cellStyle name="Обычный 3 2 3 2 2 3 4 2" xfId="19238"/>
    <cellStyle name="Обычный 3 2 3 2 2 3 4 2 2" xfId="19239"/>
    <cellStyle name="Обычный 3 2 3 2 2 3 4 3" xfId="19240"/>
    <cellStyle name="Обычный 3 2 3 2 2 3 4 4" xfId="19241"/>
    <cellStyle name="Обычный 3 2 3 2 2 3 4 5" xfId="19242"/>
    <cellStyle name="Обычный 3 2 3 2 2 3 5" xfId="19243"/>
    <cellStyle name="Обычный 3 2 3 2 2 3 5 2" xfId="19244"/>
    <cellStyle name="Обычный 3 2 3 2 2 3 5 3" xfId="19245"/>
    <cellStyle name="Обычный 3 2 3 2 2 3 5 4" xfId="19246"/>
    <cellStyle name="Обычный 3 2 3 2 2 3 6" xfId="19247"/>
    <cellStyle name="Обычный 3 2 3 2 2 3 7" xfId="19248"/>
    <cellStyle name="Обычный 3 2 3 2 2 3 8" xfId="19249"/>
    <cellStyle name="Обычный 3 2 3 2 2 3 9" xfId="19250"/>
    <cellStyle name="Обычный 3 2 3 2 2 4" xfId="19251"/>
    <cellStyle name="Обычный 3 2 3 2 2 4 2" xfId="19252"/>
    <cellStyle name="Обычный 3 2 3 2 2 4 2 2" xfId="19253"/>
    <cellStyle name="Обычный 3 2 3 2 2 4 2 2 2" xfId="19254"/>
    <cellStyle name="Обычный 3 2 3 2 2 4 2 2 2 2" xfId="19255"/>
    <cellStyle name="Обычный 3 2 3 2 2 4 2 2 3" xfId="19256"/>
    <cellStyle name="Обычный 3 2 3 2 2 4 2 2 4" xfId="19257"/>
    <cellStyle name="Обычный 3 2 3 2 2 4 2 2 5" xfId="19258"/>
    <cellStyle name="Обычный 3 2 3 2 2 4 2 3" xfId="19259"/>
    <cellStyle name="Обычный 3 2 3 2 2 4 2 3 2" xfId="19260"/>
    <cellStyle name="Обычный 3 2 3 2 2 4 2 3 3" xfId="19261"/>
    <cellStyle name="Обычный 3 2 3 2 2 4 2 3 4" xfId="19262"/>
    <cellStyle name="Обычный 3 2 3 2 2 4 2 4" xfId="19263"/>
    <cellStyle name="Обычный 3 2 3 2 2 4 2 5" xfId="19264"/>
    <cellStyle name="Обычный 3 2 3 2 2 4 2 6" xfId="19265"/>
    <cellStyle name="Обычный 3 2 3 2 2 4 2 7" xfId="19266"/>
    <cellStyle name="Обычный 3 2 3 2 2 4 3" xfId="19267"/>
    <cellStyle name="Обычный 3 2 3 2 2 4 3 2" xfId="19268"/>
    <cellStyle name="Обычный 3 2 3 2 2 4 3 2 2" xfId="19269"/>
    <cellStyle name="Обычный 3 2 3 2 2 4 3 3" xfId="19270"/>
    <cellStyle name="Обычный 3 2 3 2 2 4 3 4" xfId="19271"/>
    <cellStyle name="Обычный 3 2 3 2 2 4 3 5" xfId="19272"/>
    <cellStyle name="Обычный 3 2 3 2 2 4 4" xfId="19273"/>
    <cellStyle name="Обычный 3 2 3 2 2 4 4 2" xfId="19274"/>
    <cellStyle name="Обычный 3 2 3 2 2 4 4 3" xfId="19275"/>
    <cellStyle name="Обычный 3 2 3 2 2 4 4 4" xfId="19276"/>
    <cellStyle name="Обычный 3 2 3 2 2 4 5" xfId="19277"/>
    <cellStyle name="Обычный 3 2 3 2 2 4 6" xfId="19278"/>
    <cellStyle name="Обычный 3 2 3 2 2 4 7" xfId="19279"/>
    <cellStyle name="Обычный 3 2 3 2 2 4 8" xfId="19280"/>
    <cellStyle name="Обычный 3 2 3 2 2 5" xfId="19281"/>
    <cellStyle name="Обычный 3 2 3 2 2 5 2" xfId="19282"/>
    <cellStyle name="Обычный 3 2 3 2 2 5 2 2" xfId="19283"/>
    <cellStyle name="Обычный 3 2 3 2 2 5 2 2 2" xfId="19284"/>
    <cellStyle name="Обычный 3 2 3 2 2 5 2 2 2 2" xfId="19285"/>
    <cellStyle name="Обычный 3 2 3 2 2 5 2 2 3" xfId="19286"/>
    <cellStyle name="Обычный 3 2 3 2 2 5 2 2 4" xfId="19287"/>
    <cellStyle name="Обычный 3 2 3 2 2 5 2 2 5" xfId="19288"/>
    <cellStyle name="Обычный 3 2 3 2 2 5 2 3" xfId="19289"/>
    <cellStyle name="Обычный 3 2 3 2 2 5 2 3 2" xfId="19290"/>
    <cellStyle name="Обычный 3 2 3 2 2 5 2 3 3" xfId="19291"/>
    <cellStyle name="Обычный 3 2 3 2 2 5 2 3 4" xfId="19292"/>
    <cellStyle name="Обычный 3 2 3 2 2 5 2 4" xfId="19293"/>
    <cellStyle name="Обычный 3 2 3 2 2 5 2 5" xfId="19294"/>
    <cellStyle name="Обычный 3 2 3 2 2 5 2 6" xfId="19295"/>
    <cellStyle name="Обычный 3 2 3 2 2 5 2 7" xfId="19296"/>
    <cellStyle name="Обычный 3 2 3 2 2 5 3" xfId="19297"/>
    <cellStyle name="Обычный 3 2 3 2 2 5 3 2" xfId="19298"/>
    <cellStyle name="Обычный 3 2 3 2 2 5 3 2 2" xfId="19299"/>
    <cellStyle name="Обычный 3 2 3 2 2 5 3 3" xfId="19300"/>
    <cellStyle name="Обычный 3 2 3 2 2 5 3 4" xfId="19301"/>
    <cellStyle name="Обычный 3 2 3 2 2 5 3 5" xfId="19302"/>
    <cellStyle name="Обычный 3 2 3 2 2 5 4" xfId="19303"/>
    <cellStyle name="Обычный 3 2 3 2 2 5 4 2" xfId="19304"/>
    <cellStyle name="Обычный 3 2 3 2 2 5 4 3" xfId="19305"/>
    <cellStyle name="Обычный 3 2 3 2 2 5 4 4" xfId="19306"/>
    <cellStyle name="Обычный 3 2 3 2 2 5 5" xfId="19307"/>
    <cellStyle name="Обычный 3 2 3 2 2 5 6" xfId="19308"/>
    <cellStyle name="Обычный 3 2 3 2 2 5 7" xfId="19309"/>
    <cellStyle name="Обычный 3 2 3 2 2 5 8" xfId="19310"/>
    <cellStyle name="Обычный 3 2 3 2 2 6" xfId="19311"/>
    <cellStyle name="Обычный 3 2 3 2 2 6 2" xfId="19312"/>
    <cellStyle name="Обычный 3 2 3 2 2 6 2 2" xfId="19313"/>
    <cellStyle name="Обычный 3 2 3 2 2 6 2 2 2" xfId="19314"/>
    <cellStyle name="Обычный 3 2 3 2 2 6 2 2 2 2" xfId="19315"/>
    <cellStyle name="Обычный 3 2 3 2 2 6 2 2 3" xfId="19316"/>
    <cellStyle name="Обычный 3 2 3 2 2 6 2 2 4" xfId="19317"/>
    <cellStyle name="Обычный 3 2 3 2 2 6 2 2 5" xfId="19318"/>
    <cellStyle name="Обычный 3 2 3 2 2 6 2 3" xfId="19319"/>
    <cellStyle name="Обычный 3 2 3 2 2 6 2 3 2" xfId="19320"/>
    <cellStyle name="Обычный 3 2 3 2 2 6 2 3 3" xfId="19321"/>
    <cellStyle name="Обычный 3 2 3 2 2 6 2 3 4" xfId="19322"/>
    <cellStyle name="Обычный 3 2 3 2 2 6 2 4" xfId="19323"/>
    <cellStyle name="Обычный 3 2 3 2 2 6 2 5" xfId="19324"/>
    <cellStyle name="Обычный 3 2 3 2 2 6 2 6" xfId="19325"/>
    <cellStyle name="Обычный 3 2 3 2 2 6 2 7" xfId="19326"/>
    <cellStyle name="Обычный 3 2 3 2 2 6 3" xfId="19327"/>
    <cellStyle name="Обычный 3 2 3 2 2 6 3 2" xfId="19328"/>
    <cellStyle name="Обычный 3 2 3 2 2 6 3 2 2" xfId="19329"/>
    <cellStyle name="Обычный 3 2 3 2 2 6 3 3" xfId="19330"/>
    <cellStyle name="Обычный 3 2 3 2 2 6 3 4" xfId="19331"/>
    <cellStyle name="Обычный 3 2 3 2 2 6 3 5" xfId="19332"/>
    <cellStyle name="Обычный 3 2 3 2 2 6 4" xfId="19333"/>
    <cellStyle name="Обычный 3 2 3 2 2 6 4 2" xfId="19334"/>
    <cellStyle name="Обычный 3 2 3 2 2 6 4 3" xfId="19335"/>
    <cellStyle name="Обычный 3 2 3 2 2 6 4 4" xfId="19336"/>
    <cellStyle name="Обычный 3 2 3 2 2 6 5" xfId="19337"/>
    <cellStyle name="Обычный 3 2 3 2 2 6 6" xfId="19338"/>
    <cellStyle name="Обычный 3 2 3 2 2 6 7" xfId="19339"/>
    <cellStyle name="Обычный 3 2 3 2 2 6 8" xfId="19340"/>
    <cellStyle name="Обычный 3 2 3 2 2 7" xfId="19341"/>
    <cellStyle name="Обычный 3 2 3 2 2 7 2" xfId="19342"/>
    <cellStyle name="Обычный 3 2 3 2 2 7 2 2" xfId="19343"/>
    <cellStyle name="Обычный 3 2 3 2 2 7 2 2 2" xfId="19344"/>
    <cellStyle name="Обычный 3 2 3 2 2 7 2 2 2 2" xfId="19345"/>
    <cellStyle name="Обычный 3 2 3 2 2 7 2 2 3" xfId="19346"/>
    <cellStyle name="Обычный 3 2 3 2 2 7 2 2 4" xfId="19347"/>
    <cellStyle name="Обычный 3 2 3 2 2 7 2 2 5" xfId="19348"/>
    <cellStyle name="Обычный 3 2 3 2 2 7 2 3" xfId="19349"/>
    <cellStyle name="Обычный 3 2 3 2 2 7 2 3 2" xfId="19350"/>
    <cellStyle name="Обычный 3 2 3 2 2 7 2 3 3" xfId="19351"/>
    <cellStyle name="Обычный 3 2 3 2 2 7 2 3 4" xfId="19352"/>
    <cellStyle name="Обычный 3 2 3 2 2 7 2 4" xfId="19353"/>
    <cellStyle name="Обычный 3 2 3 2 2 7 2 5" xfId="19354"/>
    <cellStyle name="Обычный 3 2 3 2 2 7 2 6" xfId="19355"/>
    <cellStyle name="Обычный 3 2 3 2 2 7 2 7" xfId="19356"/>
    <cellStyle name="Обычный 3 2 3 2 2 7 3" xfId="19357"/>
    <cellStyle name="Обычный 3 2 3 2 2 7 3 2" xfId="19358"/>
    <cellStyle name="Обычный 3 2 3 2 2 7 3 2 2" xfId="19359"/>
    <cellStyle name="Обычный 3 2 3 2 2 7 3 3" xfId="19360"/>
    <cellStyle name="Обычный 3 2 3 2 2 7 3 4" xfId="19361"/>
    <cellStyle name="Обычный 3 2 3 2 2 7 3 5" xfId="19362"/>
    <cellStyle name="Обычный 3 2 3 2 2 7 4" xfId="19363"/>
    <cellStyle name="Обычный 3 2 3 2 2 7 4 2" xfId="19364"/>
    <cellStyle name="Обычный 3 2 3 2 2 7 4 3" xfId="19365"/>
    <cellStyle name="Обычный 3 2 3 2 2 7 4 4" xfId="19366"/>
    <cellStyle name="Обычный 3 2 3 2 2 7 5" xfId="19367"/>
    <cellStyle name="Обычный 3 2 3 2 2 7 6" xfId="19368"/>
    <cellStyle name="Обычный 3 2 3 2 2 7 7" xfId="19369"/>
    <cellStyle name="Обычный 3 2 3 2 2 7 8" xfId="19370"/>
    <cellStyle name="Обычный 3 2 3 2 2 8" xfId="19371"/>
    <cellStyle name="Обычный 3 2 3 2 2 8 2" xfId="19372"/>
    <cellStyle name="Обычный 3 2 3 2 2 8 2 2" xfId="19373"/>
    <cellStyle name="Обычный 3 2 3 2 2 8 2 2 2" xfId="19374"/>
    <cellStyle name="Обычный 3 2 3 2 2 8 2 3" xfId="19375"/>
    <cellStyle name="Обычный 3 2 3 2 2 8 2 4" xfId="19376"/>
    <cellStyle name="Обычный 3 2 3 2 2 8 2 5" xfId="19377"/>
    <cellStyle name="Обычный 3 2 3 2 2 8 3" xfId="19378"/>
    <cellStyle name="Обычный 3 2 3 2 2 8 3 2" xfId="19379"/>
    <cellStyle name="Обычный 3 2 3 2 2 8 3 3" xfId="19380"/>
    <cellStyle name="Обычный 3 2 3 2 2 8 3 4" xfId="19381"/>
    <cellStyle name="Обычный 3 2 3 2 2 8 4" xfId="19382"/>
    <cellStyle name="Обычный 3 2 3 2 2 8 5" xfId="19383"/>
    <cellStyle name="Обычный 3 2 3 2 2 8 6" xfId="19384"/>
    <cellStyle name="Обычный 3 2 3 2 2 8 7" xfId="19385"/>
    <cellStyle name="Обычный 3 2 3 2 2 9" xfId="19386"/>
    <cellStyle name="Обычный 3 2 3 2 2 9 2" xfId="19387"/>
    <cellStyle name="Обычный 3 2 3 2 2 9 2 2" xfId="19388"/>
    <cellStyle name="Обычный 3 2 3 2 2 9 2 2 2" xfId="19389"/>
    <cellStyle name="Обычный 3 2 3 2 2 9 2 3" xfId="19390"/>
    <cellStyle name="Обычный 3 2 3 2 2 9 2 4" xfId="19391"/>
    <cellStyle name="Обычный 3 2 3 2 2 9 2 5" xfId="19392"/>
    <cellStyle name="Обычный 3 2 3 2 2 9 3" xfId="19393"/>
    <cellStyle name="Обычный 3 2 3 2 2 9 3 2" xfId="19394"/>
    <cellStyle name="Обычный 3 2 3 2 2 9 3 3" xfId="19395"/>
    <cellStyle name="Обычный 3 2 3 2 2 9 3 4" xfId="19396"/>
    <cellStyle name="Обычный 3 2 3 2 2 9 4" xfId="19397"/>
    <cellStyle name="Обычный 3 2 3 2 2 9 5" xfId="19398"/>
    <cellStyle name="Обычный 3 2 3 2 2 9 6" xfId="19399"/>
    <cellStyle name="Обычный 3 2 3 2 2 9 7" xfId="19400"/>
    <cellStyle name="Обычный 3 2 3 2 3" xfId="19401"/>
    <cellStyle name="Обычный 3 2 3 2 3 2" xfId="19402"/>
    <cellStyle name="Обычный 3 2 3 2 3 2 2" xfId="19403"/>
    <cellStyle name="Обычный 3 2 3 2 3 2 2 2" xfId="19404"/>
    <cellStyle name="Обычный 3 2 3 2 3 2 2 2 2" xfId="19405"/>
    <cellStyle name="Обычный 3 2 3 2 3 2 2 3" xfId="19406"/>
    <cellStyle name="Обычный 3 2 3 2 3 2 2 4" xfId="19407"/>
    <cellStyle name="Обычный 3 2 3 2 3 2 2 5" xfId="19408"/>
    <cellStyle name="Обычный 3 2 3 2 3 2 3" xfId="19409"/>
    <cellStyle name="Обычный 3 2 3 2 3 2 3 2" xfId="19410"/>
    <cellStyle name="Обычный 3 2 3 2 3 2 3 3" xfId="19411"/>
    <cellStyle name="Обычный 3 2 3 2 3 2 3 4" xfId="19412"/>
    <cellStyle name="Обычный 3 2 3 2 3 2 4" xfId="19413"/>
    <cellStyle name="Обычный 3 2 3 2 3 2 5" xfId="19414"/>
    <cellStyle name="Обычный 3 2 3 2 3 2 6" xfId="19415"/>
    <cellStyle name="Обычный 3 2 3 2 3 2 7" xfId="19416"/>
    <cellStyle name="Обычный 3 2 3 2 3 3" xfId="19417"/>
    <cellStyle name="Обычный 3 2 3 2 3 3 2" xfId="19418"/>
    <cellStyle name="Обычный 3 2 3 2 3 3 2 2" xfId="19419"/>
    <cellStyle name="Обычный 3 2 3 2 3 3 3" xfId="19420"/>
    <cellStyle name="Обычный 3 2 3 2 3 3 4" xfId="19421"/>
    <cellStyle name="Обычный 3 2 3 2 3 3 5" xfId="19422"/>
    <cellStyle name="Обычный 3 2 3 2 3 4" xfId="19423"/>
    <cellStyle name="Обычный 3 2 3 2 3 4 2" xfId="19424"/>
    <cellStyle name="Обычный 3 2 3 2 3 4 2 2" xfId="19425"/>
    <cellStyle name="Обычный 3 2 3 2 3 4 3" xfId="19426"/>
    <cellStyle name="Обычный 3 2 3 2 3 4 4" xfId="19427"/>
    <cellStyle name="Обычный 3 2 3 2 3 4 5" xfId="19428"/>
    <cellStyle name="Обычный 3 2 3 2 3 5" xfId="19429"/>
    <cellStyle name="Обычный 3 2 3 2 3 5 2" xfId="19430"/>
    <cellStyle name="Обычный 3 2 3 2 3 5 3" xfId="19431"/>
    <cellStyle name="Обычный 3 2 3 2 3 5 4" xfId="19432"/>
    <cellStyle name="Обычный 3 2 3 2 3 6" xfId="19433"/>
    <cellStyle name="Обычный 3 2 3 2 3 7" xfId="19434"/>
    <cellStyle name="Обычный 3 2 3 2 3 8" xfId="19435"/>
    <cellStyle name="Обычный 3 2 3 2 3 9" xfId="19436"/>
    <cellStyle name="Обычный 3 2 3 2 4" xfId="19437"/>
    <cellStyle name="Обычный 3 2 3 2 4 2" xfId="19438"/>
    <cellStyle name="Обычный 3 2 3 2 4 2 2" xfId="19439"/>
    <cellStyle name="Обычный 3 2 3 2 4 2 2 2" xfId="19440"/>
    <cellStyle name="Обычный 3 2 3 2 4 2 2 2 2" xfId="19441"/>
    <cellStyle name="Обычный 3 2 3 2 4 2 2 3" xfId="19442"/>
    <cellStyle name="Обычный 3 2 3 2 4 2 2 4" xfId="19443"/>
    <cellStyle name="Обычный 3 2 3 2 4 2 2 5" xfId="19444"/>
    <cellStyle name="Обычный 3 2 3 2 4 2 3" xfId="19445"/>
    <cellStyle name="Обычный 3 2 3 2 4 2 3 2" xfId="19446"/>
    <cellStyle name="Обычный 3 2 3 2 4 2 3 3" xfId="19447"/>
    <cellStyle name="Обычный 3 2 3 2 4 2 3 4" xfId="19448"/>
    <cellStyle name="Обычный 3 2 3 2 4 2 4" xfId="19449"/>
    <cellStyle name="Обычный 3 2 3 2 4 2 5" xfId="19450"/>
    <cellStyle name="Обычный 3 2 3 2 4 2 6" xfId="19451"/>
    <cellStyle name="Обычный 3 2 3 2 4 2 7" xfId="19452"/>
    <cellStyle name="Обычный 3 2 3 2 4 3" xfId="19453"/>
    <cellStyle name="Обычный 3 2 3 2 4 3 2" xfId="19454"/>
    <cellStyle name="Обычный 3 2 3 2 4 3 2 2" xfId="19455"/>
    <cellStyle name="Обычный 3 2 3 2 4 3 3" xfId="19456"/>
    <cellStyle name="Обычный 3 2 3 2 4 3 4" xfId="19457"/>
    <cellStyle name="Обычный 3 2 3 2 4 3 5" xfId="19458"/>
    <cellStyle name="Обычный 3 2 3 2 4 4" xfId="19459"/>
    <cellStyle name="Обычный 3 2 3 2 4 4 2" xfId="19460"/>
    <cellStyle name="Обычный 3 2 3 2 4 4 2 2" xfId="19461"/>
    <cellStyle name="Обычный 3 2 3 2 4 4 3" xfId="19462"/>
    <cellStyle name="Обычный 3 2 3 2 4 4 4" xfId="19463"/>
    <cellStyle name="Обычный 3 2 3 2 4 4 5" xfId="19464"/>
    <cellStyle name="Обычный 3 2 3 2 4 5" xfId="19465"/>
    <cellStyle name="Обычный 3 2 3 2 4 5 2" xfId="19466"/>
    <cellStyle name="Обычный 3 2 3 2 4 5 3" xfId="19467"/>
    <cellStyle name="Обычный 3 2 3 2 4 5 4" xfId="19468"/>
    <cellStyle name="Обычный 3 2 3 2 4 6" xfId="19469"/>
    <cellStyle name="Обычный 3 2 3 2 4 7" xfId="19470"/>
    <cellStyle name="Обычный 3 2 3 2 4 8" xfId="19471"/>
    <cellStyle name="Обычный 3 2 3 2 4 9" xfId="19472"/>
    <cellStyle name="Обычный 3 2 3 2 5" xfId="19473"/>
    <cellStyle name="Обычный 3 2 3 2 5 2" xfId="19474"/>
    <cellStyle name="Обычный 3 2 3 2 5 2 2" xfId="19475"/>
    <cellStyle name="Обычный 3 2 3 2 5 2 2 2" xfId="19476"/>
    <cellStyle name="Обычный 3 2 3 2 5 2 2 2 2" xfId="19477"/>
    <cellStyle name="Обычный 3 2 3 2 5 2 2 3" xfId="19478"/>
    <cellStyle name="Обычный 3 2 3 2 5 2 2 4" xfId="19479"/>
    <cellStyle name="Обычный 3 2 3 2 5 2 2 5" xfId="19480"/>
    <cellStyle name="Обычный 3 2 3 2 5 2 3" xfId="19481"/>
    <cellStyle name="Обычный 3 2 3 2 5 2 3 2" xfId="19482"/>
    <cellStyle name="Обычный 3 2 3 2 5 2 3 3" xfId="19483"/>
    <cellStyle name="Обычный 3 2 3 2 5 2 3 4" xfId="19484"/>
    <cellStyle name="Обычный 3 2 3 2 5 2 4" xfId="19485"/>
    <cellStyle name="Обычный 3 2 3 2 5 2 5" xfId="19486"/>
    <cellStyle name="Обычный 3 2 3 2 5 2 6" xfId="19487"/>
    <cellStyle name="Обычный 3 2 3 2 5 2 7" xfId="19488"/>
    <cellStyle name="Обычный 3 2 3 2 5 3" xfId="19489"/>
    <cellStyle name="Обычный 3 2 3 2 5 3 2" xfId="19490"/>
    <cellStyle name="Обычный 3 2 3 2 5 3 2 2" xfId="19491"/>
    <cellStyle name="Обычный 3 2 3 2 5 3 3" xfId="19492"/>
    <cellStyle name="Обычный 3 2 3 2 5 3 4" xfId="19493"/>
    <cellStyle name="Обычный 3 2 3 2 5 3 5" xfId="19494"/>
    <cellStyle name="Обычный 3 2 3 2 5 4" xfId="19495"/>
    <cellStyle name="Обычный 3 2 3 2 5 4 2" xfId="19496"/>
    <cellStyle name="Обычный 3 2 3 2 5 4 3" xfId="19497"/>
    <cellStyle name="Обычный 3 2 3 2 5 4 4" xfId="19498"/>
    <cellStyle name="Обычный 3 2 3 2 5 5" xfId="19499"/>
    <cellStyle name="Обычный 3 2 3 2 5 6" xfId="19500"/>
    <cellStyle name="Обычный 3 2 3 2 5 7" xfId="19501"/>
    <cellStyle name="Обычный 3 2 3 2 5 8" xfId="19502"/>
    <cellStyle name="Обычный 3 2 3 2 6" xfId="19503"/>
    <cellStyle name="Обычный 3 2 3 2 6 2" xfId="19504"/>
    <cellStyle name="Обычный 3 2 3 2 6 2 2" xfId="19505"/>
    <cellStyle name="Обычный 3 2 3 2 6 2 2 2" xfId="19506"/>
    <cellStyle name="Обычный 3 2 3 2 6 2 2 2 2" xfId="19507"/>
    <cellStyle name="Обычный 3 2 3 2 6 2 2 3" xfId="19508"/>
    <cellStyle name="Обычный 3 2 3 2 6 2 2 4" xfId="19509"/>
    <cellStyle name="Обычный 3 2 3 2 6 2 2 5" xfId="19510"/>
    <cellStyle name="Обычный 3 2 3 2 6 2 3" xfId="19511"/>
    <cellStyle name="Обычный 3 2 3 2 6 2 3 2" xfId="19512"/>
    <cellStyle name="Обычный 3 2 3 2 6 2 3 3" xfId="19513"/>
    <cellStyle name="Обычный 3 2 3 2 6 2 3 4" xfId="19514"/>
    <cellStyle name="Обычный 3 2 3 2 6 2 4" xfId="19515"/>
    <cellStyle name="Обычный 3 2 3 2 6 2 5" xfId="19516"/>
    <cellStyle name="Обычный 3 2 3 2 6 2 6" xfId="19517"/>
    <cellStyle name="Обычный 3 2 3 2 6 2 7" xfId="19518"/>
    <cellStyle name="Обычный 3 2 3 2 6 3" xfId="19519"/>
    <cellStyle name="Обычный 3 2 3 2 6 3 2" xfId="19520"/>
    <cellStyle name="Обычный 3 2 3 2 6 3 2 2" xfId="19521"/>
    <cellStyle name="Обычный 3 2 3 2 6 3 3" xfId="19522"/>
    <cellStyle name="Обычный 3 2 3 2 6 3 4" xfId="19523"/>
    <cellStyle name="Обычный 3 2 3 2 6 3 5" xfId="19524"/>
    <cellStyle name="Обычный 3 2 3 2 6 4" xfId="19525"/>
    <cellStyle name="Обычный 3 2 3 2 6 4 2" xfId="19526"/>
    <cellStyle name="Обычный 3 2 3 2 6 4 3" xfId="19527"/>
    <cellStyle name="Обычный 3 2 3 2 6 4 4" xfId="19528"/>
    <cellStyle name="Обычный 3 2 3 2 6 5" xfId="19529"/>
    <cellStyle name="Обычный 3 2 3 2 6 6" xfId="19530"/>
    <cellStyle name="Обычный 3 2 3 2 6 7" xfId="19531"/>
    <cellStyle name="Обычный 3 2 3 2 6 8" xfId="19532"/>
    <cellStyle name="Обычный 3 2 3 2 7" xfId="19533"/>
    <cellStyle name="Обычный 3 2 3 2 7 2" xfId="19534"/>
    <cellStyle name="Обычный 3 2 3 2 7 2 2" xfId="19535"/>
    <cellStyle name="Обычный 3 2 3 2 7 2 2 2" xfId="19536"/>
    <cellStyle name="Обычный 3 2 3 2 7 2 2 2 2" xfId="19537"/>
    <cellStyle name="Обычный 3 2 3 2 7 2 2 3" xfId="19538"/>
    <cellStyle name="Обычный 3 2 3 2 7 2 2 4" xfId="19539"/>
    <cellStyle name="Обычный 3 2 3 2 7 2 2 5" xfId="19540"/>
    <cellStyle name="Обычный 3 2 3 2 7 2 3" xfId="19541"/>
    <cellStyle name="Обычный 3 2 3 2 7 2 3 2" xfId="19542"/>
    <cellStyle name="Обычный 3 2 3 2 7 2 3 3" xfId="19543"/>
    <cellStyle name="Обычный 3 2 3 2 7 2 3 4" xfId="19544"/>
    <cellStyle name="Обычный 3 2 3 2 7 2 4" xfId="19545"/>
    <cellStyle name="Обычный 3 2 3 2 7 2 5" xfId="19546"/>
    <cellStyle name="Обычный 3 2 3 2 7 2 6" xfId="19547"/>
    <cellStyle name="Обычный 3 2 3 2 7 2 7" xfId="19548"/>
    <cellStyle name="Обычный 3 2 3 2 7 3" xfId="19549"/>
    <cellStyle name="Обычный 3 2 3 2 7 3 2" xfId="19550"/>
    <cellStyle name="Обычный 3 2 3 2 7 3 2 2" xfId="19551"/>
    <cellStyle name="Обычный 3 2 3 2 7 3 3" xfId="19552"/>
    <cellStyle name="Обычный 3 2 3 2 7 3 4" xfId="19553"/>
    <cellStyle name="Обычный 3 2 3 2 7 3 5" xfId="19554"/>
    <cellStyle name="Обычный 3 2 3 2 7 4" xfId="19555"/>
    <cellStyle name="Обычный 3 2 3 2 7 4 2" xfId="19556"/>
    <cellStyle name="Обычный 3 2 3 2 7 4 3" xfId="19557"/>
    <cellStyle name="Обычный 3 2 3 2 7 4 4" xfId="19558"/>
    <cellStyle name="Обычный 3 2 3 2 7 5" xfId="19559"/>
    <cellStyle name="Обычный 3 2 3 2 7 6" xfId="19560"/>
    <cellStyle name="Обычный 3 2 3 2 7 7" xfId="19561"/>
    <cellStyle name="Обычный 3 2 3 2 7 8" xfId="19562"/>
    <cellStyle name="Обычный 3 2 3 2 8" xfId="19563"/>
    <cellStyle name="Обычный 3 2 3 2 8 2" xfId="19564"/>
    <cellStyle name="Обычный 3 2 3 2 8 2 2" xfId="19565"/>
    <cellStyle name="Обычный 3 2 3 2 8 2 2 2" xfId="19566"/>
    <cellStyle name="Обычный 3 2 3 2 8 2 2 2 2" xfId="19567"/>
    <cellStyle name="Обычный 3 2 3 2 8 2 2 3" xfId="19568"/>
    <cellStyle name="Обычный 3 2 3 2 8 2 2 4" xfId="19569"/>
    <cellStyle name="Обычный 3 2 3 2 8 2 2 5" xfId="19570"/>
    <cellStyle name="Обычный 3 2 3 2 8 2 3" xfId="19571"/>
    <cellStyle name="Обычный 3 2 3 2 8 2 3 2" xfId="19572"/>
    <cellStyle name="Обычный 3 2 3 2 8 2 3 3" xfId="19573"/>
    <cellStyle name="Обычный 3 2 3 2 8 2 3 4" xfId="19574"/>
    <cellStyle name="Обычный 3 2 3 2 8 2 4" xfId="19575"/>
    <cellStyle name="Обычный 3 2 3 2 8 2 5" xfId="19576"/>
    <cellStyle name="Обычный 3 2 3 2 8 2 6" xfId="19577"/>
    <cellStyle name="Обычный 3 2 3 2 8 2 7" xfId="19578"/>
    <cellStyle name="Обычный 3 2 3 2 8 3" xfId="19579"/>
    <cellStyle name="Обычный 3 2 3 2 8 3 2" xfId="19580"/>
    <cellStyle name="Обычный 3 2 3 2 8 3 2 2" xfId="19581"/>
    <cellStyle name="Обычный 3 2 3 2 8 3 3" xfId="19582"/>
    <cellStyle name="Обычный 3 2 3 2 8 3 4" xfId="19583"/>
    <cellStyle name="Обычный 3 2 3 2 8 3 5" xfId="19584"/>
    <cellStyle name="Обычный 3 2 3 2 8 4" xfId="19585"/>
    <cellStyle name="Обычный 3 2 3 2 8 4 2" xfId="19586"/>
    <cellStyle name="Обычный 3 2 3 2 8 4 3" xfId="19587"/>
    <cellStyle name="Обычный 3 2 3 2 8 4 4" xfId="19588"/>
    <cellStyle name="Обычный 3 2 3 2 8 5" xfId="19589"/>
    <cellStyle name="Обычный 3 2 3 2 8 6" xfId="19590"/>
    <cellStyle name="Обычный 3 2 3 2 8 7" xfId="19591"/>
    <cellStyle name="Обычный 3 2 3 2 8 8" xfId="19592"/>
    <cellStyle name="Обычный 3 2 3 2 9" xfId="19593"/>
    <cellStyle name="Обычный 3 2 3 2 9 2" xfId="19594"/>
    <cellStyle name="Обычный 3 2 3 2 9 2 2" xfId="19595"/>
    <cellStyle name="Обычный 3 2 3 2 9 2 2 2" xfId="19596"/>
    <cellStyle name="Обычный 3 2 3 2 9 2 3" xfId="19597"/>
    <cellStyle name="Обычный 3 2 3 2 9 2 4" xfId="19598"/>
    <cellStyle name="Обычный 3 2 3 2 9 2 5" xfId="19599"/>
    <cellStyle name="Обычный 3 2 3 2 9 3" xfId="19600"/>
    <cellStyle name="Обычный 3 2 3 2 9 3 2" xfId="19601"/>
    <cellStyle name="Обычный 3 2 3 2 9 3 3" xfId="19602"/>
    <cellStyle name="Обычный 3 2 3 2 9 3 4" xfId="19603"/>
    <cellStyle name="Обычный 3 2 3 2 9 4" xfId="19604"/>
    <cellStyle name="Обычный 3 2 3 2 9 5" xfId="19605"/>
    <cellStyle name="Обычный 3 2 3 2 9 6" xfId="19606"/>
    <cellStyle name="Обычный 3 2 3 2 9 7" xfId="19607"/>
    <cellStyle name="Обычный 3 2 3 3" xfId="19608"/>
    <cellStyle name="Обычный 3 2 3 3 10" xfId="19609"/>
    <cellStyle name="Обычный 3 2 3 3 10 2" xfId="19610"/>
    <cellStyle name="Обычный 3 2 3 3 10 2 2" xfId="19611"/>
    <cellStyle name="Обычный 3 2 3 3 10 3" xfId="19612"/>
    <cellStyle name="Обычный 3 2 3 3 10 4" xfId="19613"/>
    <cellStyle name="Обычный 3 2 3 3 10 5" xfId="19614"/>
    <cellStyle name="Обычный 3 2 3 3 11" xfId="19615"/>
    <cellStyle name="Обычный 3 2 3 3 11 2" xfId="19616"/>
    <cellStyle name="Обычный 3 2 3 3 11 3" xfId="19617"/>
    <cellStyle name="Обычный 3 2 3 3 11 4" xfId="19618"/>
    <cellStyle name="Обычный 3 2 3 3 12" xfId="19619"/>
    <cellStyle name="Обычный 3 2 3 3 13" xfId="19620"/>
    <cellStyle name="Обычный 3 2 3 3 14" xfId="19621"/>
    <cellStyle name="Обычный 3 2 3 3 15" xfId="19622"/>
    <cellStyle name="Обычный 3 2 3 3 2" xfId="19623"/>
    <cellStyle name="Обычный 3 2 3 3 2 2" xfId="19624"/>
    <cellStyle name="Обычный 3 2 3 3 2 2 2" xfId="19625"/>
    <cellStyle name="Обычный 3 2 3 3 2 2 2 2" xfId="19626"/>
    <cellStyle name="Обычный 3 2 3 3 2 2 2 2 2" xfId="19627"/>
    <cellStyle name="Обычный 3 2 3 3 2 2 2 3" xfId="19628"/>
    <cellStyle name="Обычный 3 2 3 3 2 2 2 4" xfId="19629"/>
    <cellStyle name="Обычный 3 2 3 3 2 2 2 5" xfId="19630"/>
    <cellStyle name="Обычный 3 2 3 3 2 2 3" xfId="19631"/>
    <cellStyle name="Обычный 3 2 3 3 2 2 3 2" xfId="19632"/>
    <cellStyle name="Обычный 3 2 3 3 2 2 3 3" xfId="19633"/>
    <cellStyle name="Обычный 3 2 3 3 2 2 3 4" xfId="19634"/>
    <cellStyle name="Обычный 3 2 3 3 2 2 4" xfId="19635"/>
    <cellStyle name="Обычный 3 2 3 3 2 2 5" xfId="19636"/>
    <cellStyle name="Обычный 3 2 3 3 2 2 6" xfId="19637"/>
    <cellStyle name="Обычный 3 2 3 3 2 2 7" xfId="19638"/>
    <cellStyle name="Обычный 3 2 3 3 2 3" xfId="19639"/>
    <cellStyle name="Обычный 3 2 3 3 2 3 2" xfId="19640"/>
    <cellStyle name="Обычный 3 2 3 3 2 3 2 2" xfId="19641"/>
    <cellStyle name="Обычный 3 2 3 3 2 3 3" xfId="19642"/>
    <cellStyle name="Обычный 3 2 3 3 2 3 4" xfId="19643"/>
    <cellStyle name="Обычный 3 2 3 3 2 3 5" xfId="19644"/>
    <cellStyle name="Обычный 3 2 3 3 2 4" xfId="19645"/>
    <cellStyle name="Обычный 3 2 3 3 2 4 2" xfId="19646"/>
    <cellStyle name="Обычный 3 2 3 3 2 4 2 2" xfId="19647"/>
    <cellStyle name="Обычный 3 2 3 3 2 4 3" xfId="19648"/>
    <cellStyle name="Обычный 3 2 3 3 2 4 4" xfId="19649"/>
    <cellStyle name="Обычный 3 2 3 3 2 4 5" xfId="19650"/>
    <cellStyle name="Обычный 3 2 3 3 2 5" xfId="19651"/>
    <cellStyle name="Обычный 3 2 3 3 2 5 2" xfId="19652"/>
    <cellStyle name="Обычный 3 2 3 3 2 5 3" xfId="19653"/>
    <cellStyle name="Обычный 3 2 3 3 2 5 4" xfId="19654"/>
    <cellStyle name="Обычный 3 2 3 3 2 6" xfId="19655"/>
    <cellStyle name="Обычный 3 2 3 3 2 7" xfId="19656"/>
    <cellStyle name="Обычный 3 2 3 3 2 8" xfId="19657"/>
    <cellStyle name="Обычный 3 2 3 3 2 9" xfId="19658"/>
    <cellStyle name="Обычный 3 2 3 3 3" xfId="19659"/>
    <cellStyle name="Обычный 3 2 3 3 3 2" xfId="19660"/>
    <cellStyle name="Обычный 3 2 3 3 3 2 2" xfId="19661"/>
    <cellStyle name="Обычный 3 2 3 3 3 2 2 2" xfId="19662"/>
    <cellStyle name="Обычный 3 2 3 3 3 2 2 2 2" xfId="19663"/>
    <cellStyle name="Обычный 3 2 3 3 3 2 2 3" xfId="19664"/>
    <cellStyle name="Обычный 3 2 3 3 3 2 2 4" xfId="19665"/>
    <cellStyle name="Обычный 3 2 3 3 3 2 2 5" xfId="19666"/>
    <cellStyle name="Обычный 3 2 3 3 3 2 3" xfId="19667"/>
    <cellStyle name="Обычный 3 2 3 3 3 2 3 2" xfId="19668"/>
    <cellStyle name="Обычный 3 2 3 3 3 2 3 3" xfId="19669"/>
    <cellStyle name="Обычный 3 2 3 3 3 2 3 4" xfId="19670"/>
    <cellStyle name="Обычный 3 2 3 3 3 2 4" xfId="19671"/>
    <cellStyle name="Обычный 3 2 3 3 3 2 5" xfId="19672"/>
    <cellStyle name="Обычный 3 2 3 3 3 2 6" xfId="19673"/>
    <cellStyle name="Обычный 3 2 3 3 3 2 7" xfId="19674"/>
    <cellStyle name="Обычный 3 2 3 3 3 3" xfId="19675"/>
    <cellStyle name="Обычный 3 2 3 3 3 3 2" xfId="19676"/>
    <cellStyle name="Обычный 3 2 3 3 3 3 2 2" xfId="19677"/>
    <cellStyle name="Обычный 3 2 3 3 3 3 3" xfId="19678"/>
    <cellStyle name="Обычный 3 2 3 3 3 3 4" xfId="19679"/>
    <cellStyle name="Обычный 3 2 3 3 3 3 5" xfId="19680"/>
    <cellStyle name="Обычный 3 2 3 3 3 4" xfId="19681"/>
    <cellStyle name="Обычный 3 2 3 3 3 4 2" xfId="19682"/>
    <cellStyle name="Обычный 3 2 3 3 3 4 2 2" xfId="19683"/>
    <cellStyle name="Обычный 3 2 3 3 3 4 3" xfId="19684"/>
    <cellStyle name="Обычный 3 2 3 3 3 4 4" xfId="19685"/>
    <cellStyle name="Обычный 3 2 3 3 3 4 5" xfId="19686"/>
    <cellStyle name="Обычный 3 2 3 3 3 5" xfId="19687"/>
    <cellStyle name="Обычный 3 2 3 3 3 5 2" xfId="19688"/>
    <cellStyle name="Обычный 3 2 3 3 3 5 3" xfId="19689"/>
    <cellStyle name="Обычный 3 2 3 3 3 5 4" xfId="19690"/>
    <cellStyle name="Обычный 3 2 3 3 3 6" xfId="19691"/>
    <cellStyle name="Обычный 3 2 3 3 3 7" xfId="19692"/>
    <cellStyle name="Обычный 3 2 3 3 3 8" xfId="19693"/>
    <cellStyle name="Обычный 3 2 3 3 3 9" xfId="19694"/>
    <cellStyle name="Обычный 3 2 3 3 4" xfId="19695"/>
    <cellStyle name="Обычный 3 2 3 3 4 2" xfId="19696"/>
    <cellStyle name="Обычный 3 2 3 3 4 2 2" xfId="19697"/>
    <cellStyle name="Обычный 3 2 3 3 4 2 2 2" xfId="19698"/>
    <cellStyle name="Обычный 3 2 3 3 4 2 2 2 2" xfId="19699"/>
    <cellStyle name="Обычный 3 2 3 3 4 2 2 3" xfId="19700"/>
    <cellStyle name="Обычный 3 2 3 3 4 2 2 4" xfId="19701"/>
    <cellStyle name="Обычный 3 2 3 3 4 2 2 5" xfId="19702"/>
    <cellStyle name="Обычный 3 2 3 3 4 2 3" xfId="19703"/>
    <cellStyle name="Обычный 3 2 3 3 4 2 3 2" xfId="19704"/>
    <cellStyle name="Обычный 3 2 3 3 4 2 3 3" xfId="19705"/>
    <cellStyle name="Обычный 3 2 3 3 4 2 3 4" xfId="19706"/>
    <cellStyle name="Обычный 3 2 3 3 4 2 4" xfId="19707"/>
    <cellStyle name="Обычный 3 2 3 3 4 2 5" xfId="19708"/>
    <cellStyle name="Обычный 3 2 3 3 4 2 6" xfId="19709"/>
    <cellStyle name="Обычный 3 2 3 3 4 2 7" xfId="19710"/>
    <cellStyle name="Обычный 3 2 3 3 4 3" xfId="19711"/>
    <cellStyle name="Обычный 3 2 3 3 4 3 2" xfId="19712"/>
    <cellStyle name="Обычный 3 2 3 3 4 3 2 2" xfId="19713"/>
    <cellStyle name="Обычный 3 2 3 3 4 3 3" xfId="19714"/>
    <cellStyle name="Обычный 3 2 3 3 4 3 4" xfId="19715"/>
    <cellStyle name="Обычный 3 2 3 3 4 3 5" xfId="19716"/>
    <cellStyle name="Обычный 3 2 3 3 4 4" xfId="19717"/>
    <cellStyle name="Обычный 3 2 3 3 4 4 2" xfId="19718"/>
    <cellStyle name="Обычный 3 2 3 3 4 4 3" xfId="19719"/>
    <cellStyle name="Обычный 3 2 3 3 4 4 4" xfId="19720"/>
    <cellStyle name="Обычный 3 2 3 3 4 5" xfId="19721"/>
    <cellStyle name="Обычный 3 2 3 3 4 6" xfId="19722"/>
    <cellStyle name="Обычный 3 2 3 3 4 7" xfId="19723"/>
    <cellStyle name="Обычный 3 2 3 3 4 8" xfId="19724"/>
    <cellStyle name="Обычный 3 2 3 3 5" xfId="19725"/>
    <cellStyle name="Обычный 3 2 3 3 5 2" xfId="19726"/>
    <cellStyle name="Обычный 3 2 3 3 5 2 2" xfId="19727"/>
    <cellStyle name="Обычный 3 2 3 3 5 2 2 2" xfId="19728"/>
    <cellStyle name="Обычный 3 2 3 3 5 2 2 2 2" xfId="19729"/>
    <cellStyle name="Обычный 3 2 3 3 5 2 2 3" xfId="19730"/>
    <cellStyle name="Обычный 3 2 3 3 5 2 2 4" xfId="19731"/>
    <cellStyle name="Обычный 3 2 3 3 5 2 2 5" xfId="19732"/>
    <cellStyle name="Обычный 3 2 3 3 5 2 3" xfId="19733"/>
    <cellStyle name="Обычный 3 2 3 3 5 2 3 2" xfId="19734"/>
    <cellStyle name="Обычный 3 2 3 3 5 2 3 3" xfId="19735"/>
    <cellStyle name="Обычный 3 2 3 3 5 2 3 4" xfId="19736"/>
    <cellStyle name="Обычный 3 2 3 3 5 2 4" xfId="19737"/>
    <cellStyle name="Обычный 3 2 3 3 5 2 5" xfId="19738"/>
    <cellStyle name="Обычный 3 2 3 3 5 2 6" xfId="19739"/>
    <cellStyle name="Обычный 3 2 3 3 5 2 7" xfId="19740"/>
    <cellStyle name="Обычный 3 2 3 3 5 3" xfId="19741"/>
    <cellStyle name="Обычный 3 2 3 3 5 3 2" xfId="19742"/>
    <cellStyle name="Обычный 3 2 3 3 5 3 2 2" xfId="19743"/>
    <cellStyle name="Обычный 3 2 3 3 5 3 3" xfId="19744"/>
    <cellStyle name="Обычный 3 2 3 3 5 3 4" xfId="19745"/>
    <cellStyle name="Обычный 3 2 3 3 5 3 5" xfId="19746"/>
    <cellStyle name="Обычный 3 2 3 3 5 4" xfId="19747"/>
    <cellStyle name="Обычный 3 2 3 3 5 4 2" xfId="19748"/>
    <cellStyle name="Обычный 3 2 3 3 5 4 3" xfId="19749"/>
    <cellStyle name="Обычный 3 2 3 3 5 4 4" xfId="19750"/>
    <cellStyle name="Обычный 3 2 3 3 5 5" xfId="19751"/>
    <cellStyle name="Обычный 3 2 3 3 5 6" xfId="19752"/>
    <cellStyle name="Обычный 3 2 3 3 5 7" xfId="19753"/>
    <cellStyle name="Обычный 3 2 3 3 5 8" xfId="19754"/>
    <cellStyle name="Обычный 3 2 3 3 6" xfId="19755"/>
    <cellStyle name="Обычный 3 2 3 3 6 2" xfId="19756"/>
    <cellStyle name="Обычный 3 2 3 3 6 2 2" xfId="19757"/>
    <cellStyle name="Обычный 3 2 3 3 6 2 2 2" xfId="19758"/>
    <cellStyle name="Обычный 3 2 3 3 6 2 2 2 2" xfId="19759"/>
    <cellStyle name="Обычный 3 2 3 3 6 2 2 3" xfId="19760"/>
    <cellStyle name="Обычный 3 2 3 3 6 2 2 4" xfId="19761"/>
    <cellStyle name="Обычный 3 2 3 3 6 2 2 5" xfId="19762"/>
    <cellStyle name="Обычный 3 2 3 3 6 2 3" xfId="19763"/>
    <cellStyle name="Обычный 3 2 3 3 6 2 3 2" xfId="19764"/>
    <cellStyle name="Обычный 3 2 3 3 6 2 3 3" xfId="19765"/>
    <cellStyle name="Обычный 3 2 3 3 6 2 3 4" xfId="19766"/>
    <cellStyle name="Обычный 3 2 3 3 6 2 4" xfId="19767"/>
    <cellStyle name="Обычный 3 2 3 3 6 2 5" xfId="19768"/>
    <cellStyle name="Обычный 3 2 3 3 6 2 6" xfId="19769"/>
    <cellStyle name="Обычный 3 2 3 3 6 2 7" xfId="19770"/>
    <cellStyle name="Обычный 3 2 3 3 6 3" xfId="19771"/>
    <cellStyle name="Обычный 3 2 3 3 6 3 2" xfId="19772"/>
    <cellStyle name="Обычный 3 2 3 3 6 3 2 2" xfId="19773"/>
    <cellStyle name="Обычный 3 2 3 3 6 3 3" xfId="19774"/>
    <cellStyle name="Обычный 3 2 3 3 6 3 4" xfId="19775"/>
    <cellStyle name="Обычный 3 2 3 3 6 3 5" xfId="19776"/>
    <cellStyle name="Обычный 3 2 3 3 6 4" xfId="19777"/>
    <cellStyle name="Обычный 3 2 3 3 6 4 2" xfId="19778"/>
    <cellStyle name="Обычный 3 2 3 3 6 4 3" xfId="19779"/>
    <cellStyle name="Обычный 3 2 3 3 6 4 4" xfId="19780"/>
    <cellStyle name="Обычный 3 2 3 3 6 5" xfId="19781"/>
    <cellStyle name="Обычный 3 2 3 3 6 6" xfId="19782"/>
    <cellStyle name="Обычный 3 2 3 3 6 7" xfId="19783"/>
    <cellStyle name="Обычный 3 2 3 3 6 8" xfId="19784"/>
    <cellStyle name="Обычный 3 2 3 3 7" xfId="19785"/>
    <cellStyle name="Обычный 3 2 3 3 7 2" xfId="19786"/>
    <cellStyle name="Обычный 3 2 3 3 7 2 2" xfId="19787"/>
    <cellStyle name="Обычный 3 2 3 3 7 2 2 2" xfId="19788"/>
    <cellStyle name="Обычный 3 2 3 3 7 2 2 2 2" xfId="19789"/>
    <cellStyle name="Обычный 3 2 3 3 7 2 2 3" xfId="19790"/>
    <cellStyle name="Обычный 3 2 3 3 7 2 2 4" xfId="19791"/>
    <cellStyle name="Обычный 3 2 3 3 7 2 2 5" xfId="19792"/>
    <cellStyle name="Обычный 3 2 3 3 7 2 3" xfId="19793"/>
    <cellStyle name="Обычный 3 2 3 3 7 2 3 2" xfId="19794"/>
    <cellStyle name="Обычный 3 2 3 3 7 2 3 3" xfId="19795"/>
    <cellStyle name="Обычный 3 2 3 3 7 2 3 4" xfId="19796"/>
    <cellStyle name="Обычный 3 2 3 3 7 2 4" xfId="19797"/>
    <cellStyle name="Обычный 3 2 3 3 7 2 5" xfId="19798"/>
    <cellStyle name="Обычный 3 2 3 3 7 2 6" xfId="19799"/>
    <cellStyle name="Обычный 3 2 3 3 7 2 7" xfId="19800"/>
    <cellStyle name="Обычный 3 2 3 3 7 3" xfId="19801"/>
    <cellStyle name="Обычный 3 2 3 3 7 3 2" xfId="19802"/>
    <cellStyle name="Обычный 3 2 3 3 7 3 2 2" xfId="19803"/>
    <cellStyle name="Обычный 3 2 3 3 7 3 3" xfId="19804"/>
    <cellStyle name="Обычный 3 2 3 3 7 3 4" xfId="19805"/>
    <cellStyle name="Обычный 3 2 3 3 7 3 5" xfId="19806"/>
    <cellStyle name="Обычный 3 2 3 3 7 4" xfId="19807"/>
    <cellStyle name="Обычный 3 2 3 3 7 4 2" xfId="19808"/>
    <cellStyle name="Обычный 3 2 3 3 7 4 3" xfId="19809"/>
    <cellStyle name="Обычный 3 2 3 3 7 4 4" xfId="19810"/>
    <cellStyle name="Обычный 3 2 3 3 7 5" xfId="19811"/>
    <cellStyle name="Обычный 3 2 3 3 7 6" xfId="19812"/>
    <cellStyle name="Обычный 3 2 3 3 7 7" xfId="19813"/>
    <cellStyle name="Обычный 3 2 3 3 7 8" xfId="19814"/>
    <cellStyle name="Обычный 3 2 3 3 8" xfId="19815"/>
    <cellStyle name="Обычный 3 2 3 3 8 2" xfId="19816"/>
    <cellStyle name="Обычный 3 2 3 3 8 2 2" xfId="19817"/>
    <cellStyle name="Обычный 3 2 3 3 8 2 2 2" xfId="19818"/>
    <cellStyle name="Обычный 3 2 3 3 8 2 3" xfId="19819"/>
    <cellStyle name="Обычный 3 2 3 3 8 2 4" xfId="19820"/>
    <cellStyle name="Обычный 3 2 3 3 8 2 5" xfId="19821"/>
    <cellStyle name="Обычный 3 2 3 3 8 3" xfId="19822"/>
    <cellStyle name="Обычный 3 2 3 3 8 3 2" xfId="19823"/>
    <cellStyle name="Обычный 3 2 3 3 8 3 3" xfId="19824"/>
    <cellStyle name="Обычный 3 2 3 3 8 3 4" xfId="19825"/>
    <cellStyle name="Обычный 3 2 3 3 8 4" xfId="19826"/>
    <cellStyle name="Обычный 3 2 3 3 8 5" xfId="19827"/>
    <cellStyle name="Обычный 3 2 3 3 8 6" xfId="19828"/>
    <cellStyle name="Обычный 3 2 3 3 8 7" xfId="19829"/>
    <cellStyle name="Обычный 3 2 3 3 9" xfId="19830"/>
    <cellStyle name="Обычный 3 2 3 3 9 2" xfId="19831"/>
    <cellStyle name="Обычный 3 2 3 3 9 2 2" xfId="19832"/>
    <cellStyle name="Обычный 3 2 3 3 9 2 2 2" xfId="19833"/>
    <cellStyle name="Обычный 3 2 3 3 9 2 3" xfId="19834"/>
    <cellStyle name="Обычный 3 2 3 3 9 2 4" xfId="19835"/>
    <cellStyle name="Обычный 3 2 3 3 9 2 5" xfId="19836"/>
    <cellStyle name="Обычный 3 2 3 3 9 3" xfId="19837"/>
    <cellStyle name="Обычный 3 2 3 3 9 3 2" xfId="19838"/>
    <cellStyle name="Обычный 3 2 3 3 9 3 3" xfId="19839"/>
    <cellStyle name="Обычный 3 2 3 3 9 3 4" xfId="19840"/>
    <cellStyle name="Обычный 3 2 3 3 9 4" xfId="19841"/>
    <cellStyle name="Обычный 3 2 3 3 9 5" xfId="19842"/>
    <cellStyle name="Обычный 3 2 3 3 9 6" xfId="19843"/>
    <cellStyle name="Обычный 3 2 3 3 9 7" xfId="19844"/>
    <cellStyle name="Обычный 3 2 3 4" xfId="19845"/>
    <cellStyle name="Обычный 3 2 3 4 10" xfId="19846"/>
    <cellStyle name="Обычный 3 2 3 4 10 2" xfId="19847"/>
    <cellStyle name="Обычный 3 2 3 4 10 2 2" xfId="19848"/>
    <cellStyle name="Обычный 3 2 3 4 10 3" xfId="19849"/>
    <cellStyle name="Обычный 3 2 3 4 10 4" xfId="19850"/>
    <cellStyle name="Обычный 3 2 3 4 10 5" xfId="19851"/>
    <cellStyle name="Обычный 3 2 3 4 11" xfId="19852"/>
    <cellStyle name="Обычный 3 2 3 4 11 2" xfId="19853"/>
    <cellStyle name="Обычный 3 2 3 4 11 3" xfId="19854"/>
    <cellStyle name="Обычный 3 2 3 4 11 4" xfId="19855"/>
    <cellStyle name="Обычный 3 2 3 4 12" xfId="19856"/>
    <cellStyle name="Обычный 3 2 3 4 13" xfId="19857"/>
    <cellStyle name="Обычный 3 2 3 4 14" xfId="19858"/>
    <cellStyle name="Обычный 3 2 3 4 15" xfId="19859"/>
    <cellStyle name="Обычный 3 2 3 4 2" xfId="19860"/>
    <cellStyle name="Обычный 3 2 3 4 2 2" xfId="19861"/>
    <cellStyle name="Обычный 3 2 3 4 2 2 2" xfId="19862"/>
    <cellStyle name="Обычный 3 2 3 4 2 2 2 2" xfId="19863"/>
    <cellStyle name="Обычный 3 2 3 4 2 2 2 2 2" xfId="19864"/>
    <cellStyle name="Обычный 3 2 3 4 2 2 2 3" xfId="19865"/>
    <cellStyle name="Обычный 3 2 3 4 2 2 2 4" xfId="19866"/>
    <cellStyle name="Обычный 3 2 3 4 2 2 2 5" xfId="19867"/>
    <cellStyle name="Обычный 3 2 3 4 2 2 3" xfId="19868"/>
    <cellStyle name="Обычный 3 2 3 4 2 2 3 2" xfId="19869"/>
    <cellStyle name="Обычный 3 2 3 4 2 2 3 3" xfId="19870"/>
    <cellStyle name="Обычный 3 2 3 4 2 2 3 4" xfId="19871"/>
    <cellStyle name="Обычный 3 2 3 4 2 2 4" xfId="19872"/>
    <cellStyle name="Обычный 3 2 3 4 2 2 5" xfId="19873"/>
    <cellStyle name="Обычный 3 2 3 4 2 2 6" xfId="19874"/>
    <cellStyle name="Обычный 3 2 3 4 2 2 7" xfId="19875"/>
    <cellStyle name="Обычный 3 2 3 4 2 3" xfId="19876"/>
    <cellStyle name="Обычный 3 2 3 4 2 3 2" xfId="19877"/>
    <cellStyle name="Обычный 3 2 3 4 2 3 2 2" xfId="19878"/>
    <cellStyle name="Обычный 3 2 3 4 2 3 3" xfId="19879"/>
    <cellStyle name="Обычный 3 2 3 4 2 3 4" xfId="19880"/>
    <cellStyle name="Обычный 3 2 3 4 2 3 5" xfId="19881"/>
    <cellStyle name="Обычный 3 2 3 4 2 4" xfId="19882"/>
    <cellStyle name="Обычный 3 2 3 4 2 4 2" xfId="19883"/>
    <cellStyle name="Обычный 3 2 3 4 2 4 2 2" xfId="19884"/>
    <cellStyle name="Обычный 3 2 3 4 2 4 3" xfId="19885"/>
    <cellStyle name="Обычный 3 2 3 4 2 4 4" xfId="19886"/>
    <cellStyle name="Обычный 3 2 3 4 2 4 5" xfId="19887"/>
    <cellStyle name="Обычный 3 2 3 4 2 5" xfId="19888"/>
    <cellStyle name="Обычный 3 2 3 4 2 5 2" xfId="19889"/>
    <cellStyle name="Обычный 3 2 3 4 2 5 3" xfId="19890"/>
    <cellStyle name="Обычный 3 2 3 4 2 5 4" xfId="19891"/>
    <cellStyle name="Обычный 3 2 3 4 2 6" xfId="19892"/>
    <cellStyle name="Обычный 3 2 3 4 2 7" xfId="19893"/>
    <cellStyle name="Обычный 3 2 3 4 2 8" xfId="19894"/>
    <cellStyle name="Обычный 3 2 3 4 2 9" xfId="19895"/>
    <cellStyle name="Обычный 3 2 3 4 3" xfId="19896"/>
    <cellStyle name="Обычный 3 2 3 4 3 2" xfId="19897"/>
    <cellStyle name="Обычный 3 2 3 4 3 2 2" xfId="19898"/>
    <cellStyle name="Обычный 3 2 3 4 3 2 2 2" xfId="19899"/>
    <cellStyle name="Обычный 3 2 3 4 3 2 2 2 2" xfId="19900"/>
    <cellStyle name="Обычный 3 2 3 4 3 2 2 3" xfId="19901"/>
    <cellStyle name="Обычный 3 2 3 4 3 2 2 4" xfId="19902"/>
    <cellStyle name="Обычный 3 2 3 4 3 2 2 5" xfId="19903"/>
    <cellStyle name="Обычный 3 2 3 4 3 2 3" xfId="19904"/>
    <cellStyle name="Обычный 3 2 3 4 3 2 3 2" xfId="19905"/>
    <cellStyle name="Обычный 3 2 3 4 3 2 3 3" xfId="19906"/>
    <cellStyle name="Обычный 3 2 3 4 3 2 3 4" xfId="19907"/>
    <cellStyle name="Обычный 3 2 3 4 3 2 4" xfId="19908"/>
    <cellStyle name="Обычный 3 2 3 4 3 2 5" xfId="19909"/>
    <cellStyle name="Обычный 3 2 3 4 3 2 6" xfId="19910"/>
    <cellStyle name="Обычный 3 2 3 4 3 2 7" xfId="19911"/>
    <cellStyle name="Обычный 3 2 3 4 3 3" xfId="19912"/>
    <cellStyle name="Обычный 3 2 3 4 3 3 2" xfId="19913"/>
    <cellStyle name="Обычный 3 2 3 4 3 3 2 2" xfId="19914"/>
    <cellStyle name="Обычный 3 2 3 4 3 3 3" xfId="19915"/>
    <cellStyle name="Обычный 3 2 3 4 3 3 4" xfId="19916"/>
    <cellStyle name="Обычный 3 2 3 4 3 3 5" xfId="19917"/>
    <cellStyle name="Обычный 3 2 3 4 3 4" xfId="19918"/>
    <cellStyle name="Обычный 3 2 3 4 3 4 2" xfId="19919"/>
    <cellStyle name="Обычный 3 2 3 4 3 4 2 2" xfId="19920"/>
    <cellStyle name="Обычный 3 2 3 4 3 4 3" xfId="19921"/>
    <cellStyle name="Обычный 3 2 3 4 3 4 4" xfId="19922"/>
    <cellStyle name="Обычный 3 2 3 4 3 4 5" xfId="19923"/>
    <cellStyle name="Обычный 3 2 3 4 3 5" xfId="19924"/>
    <cellStyle name="Обычный 3 2 3 4 3 5 2" xfId="19925"/>
    <cellStyle name="Обычный 3 2 3 4 3 5 3" xfId="19926"/>
    <cellStyle name="Обычный 3 2 3 4 3 5 4" xfId="19927"/>
    <cellStyle name="Обычный 3 2 3 4 3 6" xfId="19928"/>
    <cellStyle name="Обычный 3 2 3 4 3 7" xfId="19929"/>
    <cellStyle name="Обычный 3 2 3 4 3 8" xfId="19930"/>
    <cellStyle name="Обычный 3 2 3 4 3 9" xfId="19931"/>
    <cellStyle name="Обычный 3 2 3 4 4" xfId="19932"/>
    <cellStyle name="Обычный 3 2 3 4 4 2" xfId="19933"/>
    <cellStyle name="Обычный 3 2 3 4 4 2 2" xfId="19934"/>
    <cellStyle name="Обычный 3 2 3 4 4 2 2 2" xfId="19935"/>
    <cellStyle name="Обычный 3 2 3 4 4 2 2 2 2" xfId="19936"/>
    <cellStyle name="Обычный 3 2 3 4 4 2 2 3" xfId="19937"/>
    <cellStyle name="Обычный 3 2 3 4 4 2 2 4" xfId="19938"/>
    <cellStyle name="Обычный 3 2 3 4 4 2 2 5" xfId="19939"/>
    <cellStyle name="Обычный 3 2 3 4 4 2 3" xfId="19940"/>
    <cellStyle name="Обычный 3 2 3 4 4 2 3 2" xfId="19941"/>
    <cellStyle name="Обычный 3 2 3 4 4 2 3 3" xfId="19942"/>
    <cellStyle name="Обычный 3 2 3 4 4 2 3 4" xfId="19943"/>
    <cellStyle name="Обычный 3 2 3 4 4 2 4" xfId="19944"/>
    <cellStyle name="Обычный 3 2 3 4 4 2 5" xfId="19945"/>
    <cellStyle name="Обычный 3 2 3 4 4 2 6" xfId="19946"/>
    <cellStyle name="Обычный 3 2 3 4 4 2 7" xfId="19947"/>
    <cellStyle name="Обычный 3 2 3 4 4 3" xfId="19948"/>
    <cellStyle name="Обычный 3 2 3 4 4 3 2" xfId="19949"/>
    <cellStyle name="Обычный 3 2 3 4 4 3 2 2" xfId="19950"/>
    <cellStyle name="Обычный 3 2 3 4 4 3 3" xfId="19951"/>
    <cellStyle name="Обычный 3 2 3 4 4 3 4" xfId="19952"/>
    <cellStyle name="Обычный 3 2 3 4 4 3 5" xfId="19953"/>
    <cellStyle name="Обычный 3 2 3 4 4 4" xfId="19954"/>
    <cellStyle name="Обычный 3 2 3 4 4 4 2" xfId="19955"/>
    <cellStyle name="Обычный 3 2 3 4 4 4 3" xfId="19956"/>
    <cellStyle name="Обычный 3 2 3 4 4 4 4" xfId="19957"/>
    <cellStyle name="Обычный 3 2 3 4 4 5" xfId="19958"/>
    <cellStyle name="Обычный 3 2 3 4 4 6" xfId="19959"/>
    <cellStyle name="Обычный 3 2 3 4 4 7" xfId="19960"/>
    <cellStyle name="Обычный 3 2 3 4 4 8" xfId="19961"/>
    <cellStyle name="Обычный 3 2 3 4 5" xfId="19962"/>
    <cellStyle name="Обычный 3 2 3 4 5 2" xfId="19963"/>
    <cellStyle name="Обычный 3 2 3 4 5 2 2" xfId="19964"/>
    <cellStyle name="Обычный 3 2 3 4 5 2 2 2" xfId="19965"/>
    <cellStyle name="Обычный 3 2 3 4 5 2 2 2 2" xfId="19966"/>
    <cellStyle name="Обычный 3 2 3 4 5 2 2 3" xfId="19967"/>
    <cellStyle name="Обычный 3 2 3 4 5 2 2 4" xfId="19968"/>
    <cellStyle name="Обычный 3 2 3 4 5 2 2 5" xfId="19969"/>
    <cellStyle name="Обычный 3 2 3 4 5 2 3" xfId="19970"/>
    <cellStyle name="Обычный 3 2 3 4 5 2 3 2" xfId="19971"/>
    <cellStyle name="Обычный 3 2 3 4 5 2 3 3" xfId="19972"/>
    <cellStyle name="Обычный 3 2 3 4 5 2 3 4" xfId="19973"/>
    <cellStyle name="Обычный 3 2 3 4 5 2 4" xfId="19974"/>
    <cellStyle name="Обычный 3 2 3 4 5 2 5" xfId="19975"/>
    <cellStyle name="Обычный 3 2 3 4 5 2 6" xfId="19976"/>
    <cellStyle name="Обычный 3 2 3 4 5 2 7" xfId="19977"/>
    <cellStyle name="Обычный 3 2 3 4 5 3" xfId="19978"/>
    <cellStyle name="Обычный 3 2 3 4 5 3 2" xfId="19979"/>
    <cellStyle name="Обычный 3 2 3 4 5 3 2 2" xfId="19980"/>
    <cellStyle name="Обычный 3 2 3 4 5 3 3" xfId="19981"/>
    <cellStyle name="Обычный 3 2 3 4 5 3 4" xfId="19982"/>
    <cellStyle name="Обычный 3 2 3 4 5 3 5" xfId="19983"/>
    <cellStyle name="Обычный 3 2 3 4 5 4" xfId="19984"/>
    <cellStyle name="Обычный 3 2 3 4 5 4 2" xfId="19985"/>
    <cellStyle name="Обычный 3 2 3 4 5 4 3" xfId="19986"/>
    <cellStyle name="Обычный 3 2 3 4 5 4 4" xfId="19987"/>
    <cellStyle name="Обычный 3 2 3 4 5 5" xfId="19988"/>
    <cellStyle name="Обычный 3 2 3 4 5 6" xfId="19989"/>
    <cellStyle name="Обычный 3 2 3 4 5 7" xfId="19990"/>
    <cellStyle name="Обычный 3 2 3 4 5 8" xfId="19991"/>
    <cellStyle name="Обычный 3 2 3 4 6" xfId="19992"/>
    <cellStyle name="Обычный 3 2 3 4 6 2" xfId="19993"/>
    <cellStyle name="Обычный 3 2 3 4 6 2 2" xfId="19994"/>
    <cellStyle name="Обычный 3 2 3 4 6 2 2 2" xfId="19995"/>
    <cellStyle name="Обычный 3 2 3 4 6 2 2 2 2" xfId="19996"/>
    <cellStyle name="Обычный 3 2 3 4 6 2 2 3" xfId="19997"/>
    <cellStyle name="Обычный 3 2 3 4 6 2 2 4" xfId="19998"/>
    <cellStyle name="Обычный 3 2 3 4 6 2 2 5" xfId="19999"/>
    <cellStyle name="Обычный 3 2 3 4 6 2 3" xfId="20000"/>
    <cellStyle name="Обычный 3 2 3 4 6 2 3 2" xfId="20001"/>
    <cellStyle name="Обычный 3 2 3 4 6 2 3 3" xfId="20002"/>
    <cellStyle name="Обычный 3 2 3 4 6 2 3 4" xfId="20003"/>
    <cellStyle name="Обычный 3 2 3 4 6 2 4" xfId="20004"/>
    <cellStyle name="Обычный 3 2 3 4 6 2 5" xfId="20005"/>
    <cellStyle name="Обычный 3 2 3 4 6 2 6" xfId="20006"/>
    <cellStyle name="Обычный 3 2 3 4 6 2 7" xfId="20007"/>
    <cellStyle name="Обычный 3 2 3 4 6 3" xfId="20008"/>
    <cellStyle name="Обычный 3 2 3 4 6 3 2" xfId="20009"/>
    <cellStyle name="Обычный 3 2 3 4 6 3 2 2" xfId="20010"/>
    <cellStyle name="Обычный 3 2 3 4 6 3 3" xfId="20011"/>
    <cellStyle name="Обычный 3 2 3 4 6 3 4" xfId="20012"/>
    <cellStyle name="Обычный 3 2 3 4 6 3 5" xfId="20013"/>
    <cellStyle name="Обычный 3 2 3 4 6 4" xfId="20014"/>
    <cellStyle name="Обычный 3 2 3 4 6 4 2" xfId="20015"/>
    <cellStyle name="Обычный 3 2 3 4 6 4 3" xfId="20016"/>
    <cellStyle name="Обычный 3 2 3 4 6 4 4" xfId="20017"/>
    <cellStyle name="Обычный 3 2 3 4 6 5" xfId="20018"/>
    <cellStyle name="Обычный 3 2 3 4 6 6" xfId="20019"/>
    <cellStyle name="Обычный 3 2 3 4 6 7" xfId="20020"/>
    <cellStyle name="Обычный 3 2 3 4 6 8" xfId="20021"/>
    <cellStyle name="Обычный 3 2 3 4 7" xfId="20022"/>
    <cellStyle name="Обычный 3 2 3 4 7 2" xfId="20023"/>
    <cellStyle name="Обычный 3 2 3 4 7 2 2" xfId="20024"/>
    <cellStyle name="Обычный 3 2 3 4 7 2 2 2" xfId="20025"/>
    <cellStyle name="Обычный 3 2 3 4 7 2 2 2 2" xfId="20026"/>
    <cellStyle name="Обычный 3 2 3 4 7 2 2 3" xfId="20027"/>
    <cellStyle name="Обычный 3 2 3 4 7 2 2 4" xfId="20028"/>
    <cellStyle name="Обычный 3 2 3 4 7 2 2 5" xfId="20029"/>
    <cellStyle name="Обычный 3 2 3 4 7 2 3" xfId="20030"/>
    <cellStyle name="Обычный 3 2 3 4 7 2 3 2" xfId="20031"/>
    <cellStyle name="Обычный 3 2 3 4 7 2 3 3" xfId="20032"/>
    <cellStyle name="Обычный 3 2 3 4 7 2 3 4" xfId="20033"/>
    <cellStyle name="Обычный 3 2 3 4 7 2 4" xfId="20034"/>
    <cellStyle name="Обычный 3 2 3 4 7 2 5" xfId="20035"/>
    <cellStyle name="Обычный 3 2 3 4 7 2 6" xfId="20036"/>
    <cellStyle name="Обычный 3 2 3 4 7 2 7" xfId="20037"/>
    <cellStyle name="Обычный 3 2 3 4 7 3" xfId="20038"/>
    <cellStyle name="Обычный 3 2 3 4 7 3 2" xfId="20039"/>
    <cellStyle name="Обычный 3 2 3 4 7 3 2 2" xfId="20040"/>
    <cellStyle name="Обычный 3 2 3 4 7 3 3" xfId="20041"/>
    <cellStyle name="Обычный 3 2 3 4 7 3 4" xfId="20042"/>
    <cellStyle name="Обычный 3 2 3 4 7 3 5" xfId="20043"/>
    <cellStyle name="Обычный 3 2 3 4 7 4" xfId="20044"/>
    <cellStyle name="Обычный 3 2 3 4 7 4 2" xfId="20045"/>
    <cellStyle name="Обычный 3 2 3 4 7 4 3" xfId="20046"/>
    <cellStyle name="Обычный 3 2 3 4 7 4 4" xfId="20047"/>
    <cellStyle name="Обычный 3 2 3 4 7 5" xfId="20048"/>
    <cellStyle name="Обычный 3 2 3 4 7 6" xfId="20049"/>
    <cellStyle name="Обычный 3 2 3 4 7 7" xfId="20050"/>
    <cellStyle name="Обычный 3 2 3 4 7 8" xfId="20051"/>
    <cellStyle name="Обычный 3 2 3 4 8" xfId="20052"/>
    <cellStyle name="Обычный 3 2 3 4 8 2" xfId="20053"/>
    <cellStyle name="Обычный 3 2 3 4 8 2 2" xfId="20054"/>
    <cellStyle name="Обычный 3 2 3 4 8 2 2 2" xfId="20055"/>
    <cellStyle name="Обычный 3 2 3 4 8 2 3" xfId="20056"/>
    <cellStyle name="Обычный 3 2 3 4 8 2 4" xfId="20057"/>
    <cellStyle name="Обычный 3 2 3 4 8 2 5" xfId="20058"/>
    <cellStyle name="Обычный 3 2 3 4 8 3" xfId="20059"/>
    <cellStyle name="Обычный 3 2 3 4 8 3 2" xfId="20060"/>
    <cellStyle name="Обычный 3 2 3 4 8 3 3" xfId="20061"/>
    <cellStyle name="Обычный 3 2 3 4 8 3 4" xfId="20062"/>
    <cellStyle name="Обычный 3 2 3 4 8 4" xfId="20063"/>
    <cellStyle name="Обычный 3 2 3 4 8 5" xfId="20064"/>
    <cellStyle name="Обычный 3 2 3 4 8 6" xfId="20065"/>
    <cellStyle name="Обычный 3 2 3 4 8 7" xfId="20066"/>
    <cellStyle name="Обычный 3 2 3 4 9" xfId="20067"/>
    <cellStyle name="Обычный 3 2 3 4 9 2" xfId="20068"/>
    <cellStyle name="Обычный 3 2 3 4 9 2 2" xfId="20069"/>
    <cellStyle name="Обычный 3 2 3 4 9 2 2 2" xfId="20070"/>
    <cellStyle name="Обычный 3 2 3 4 9 2 3" xfId="20071"/>
    <cellStyle name="Обычный 3 2 3 4 9 2 4" xfId="20072"/>
    <cellStyle name="Обычный 3 2 3 4 9 2 5" xfId="20073"/>
    <cellStyle name="Обычный 3 2 3 4 9 3" xfId="20074"/>
    <cellStyle name="Обычный 3 2 3 4 9 3 2" xfId="20075"/>
    <cellStyle name="Обычный 3 2 3 4 9 3 3" xfId="20076"/>
    <cellStyle name="Обычный 3 2 3 4 9 3 4" xfId="20077"/>
    <cellStyle name="Обычный 3 2 3 4 9 4" xfId="20078"/>
    <cellStyle name="Обычный 3 2 3 4 9 5" xfId="20079"/>
    <cellStyle name="Обычный 3 2 3 4 9 6" xfId="20080"/>
    <cellStyle name="Обычный 3 2 3 4 9 7" xfId="20081"/>
    <cellStyle name="Обычный 3 2 3 5" xfId="20082"/>
    <cellStyle name="Обычный 3 2 3 5 2" xfId="20083"/>
    <cellStyle name="Обычный 3 2 3 5 2 2" xfId="20084"/>
    <cellStyle name="Обычный 3 2 3 5 2 2 2" xfId="20085"/>
    <cellStyle name="Обычный 3 2 3 5 2 2 2 2" xfId="20086"/>
    <cellStyle name="Обычный 3 2 3 5 2 2 3" xfId="20087"/>
    <cellStyle name="Обычный 3 2 3 5 2 2 4" xfId="20088"/>
    <cellStyle name="Обычный 3 2 3 5 2 2 5" xfId="20089"/>
    <cellStyle name="Обычный 3 2 3 5 2 3" xfId="20090"/>
    <cellStyle name="Обычный 3 2 3 5 2 3 2" xfId="20091"/>
    <cellStyle name="Обычный 3 2 3 5 2 3 3" xfId="20092"/>
    <cellStyle name="Обычный 3 2 3 5 2 3 4" xfId="20093"/>
    <cellStyle name="Обычный 3 2 3 5 2 4" xfId="20094"/>
    <cellStyle name="Обычный 3 2 3 5 2 5" xfId="20095"/>
    <cellStyle name="Обычный 3 2 3 5 2 6" xfId="20096"/>
    <cellStyle name="Обычный 3 2 3 5 2 7" xfId="20097"/>
    <cellStyle name="Обычный 3 2 3 5 3" xfId="20098"/>
    <cellStyle name="Обычный 3 2 3 5 3 2" xfId="20099"/>
    <cellStyle name="Обычный 3 2 3 5 3 2 2" xfId="20100"/>
    <cellStyle name="Обычный 3 2 3 5 3 3" xfId="20101"/>
    <cellStyle name="Обычный 3 2 3 5 3 4" xfId="20102"/>
    <cellStyle name="Обычный 3 2 3 5 3 5" xfId="20103"/>
    <cellStyle name="Обычный 3 2 3 5 4" xfId="20104"/>
    <cellStyle name="Обычный 3 2 3 5 4 2" xfId="20105"/>
    <cellStyle name="Обычный 3 2 3 5 4 2 2" xfId="20106"/>
    <cellStyle name="Обычный 3 2 3 5 4 3" xfId="20107"/>
    <cellStyle name="Обычный 3 2 3 5 4 4" xfId="20108"/>
    <cellStyle name="Обычный 3 2 3 5 4 5" xfId="20109"/>
    <cellStyle name="Обычный 3 2 3 5 5" xfId="20110"/>
    <cellStyle name="Обычный 3 2 3 5 5 2" xfId="20111"/>
    <cellStyle name="Обычный 3 2 3 5 5 3" xfId="20112"/>
    <cellStyle name="Обычный 3 2 3 5 5 4" xfId="20113"/>
    <cellStyle name="Обычный 3 2 3 5 6" xfId="20114"/>
    <cellStyle name="Обычный 3 2 3 5 7" xfId="20115"/>
    <cellStyle name="Обычный 3 2 3 5 8" xfId="20116"/>
    <cellStyle name="Обычный 3 2 3 5 9" xfId="20117"/>
    <cellStyle name="Обычный 3 2 3 6" xfId="20118"/>
    <cellStyle name="Обычный 3 2 3 6 2" xfId="20119"/>
    <cellStyle name="Обычный 3 2 3 6 2 2" xfId="20120"/>
    <cellStyle name="Обычный 3 2 3 6 2 2 2" xfId="20121"/>
    <cellStyle name="Обычный 3 2 3 6 2 2 2 2" xfId="20122"/>
    <cellStyle name="Обычный 3 2 3 6 2 2 3" xfId="20123"/>
    <cellStyle name="Обычный 3 2 3 6 2 2 4" xfId="20124"/>
    <cellStyle name="Обычный 3 2 3 6 2 2 5" xfId="20125"/>
    <cellStyle name="Обычный 3 2 3 6 2 3" xfId="20126"/>
    <cellStyle name="Обычный 3 2 3 6 2 3 2" xfId="20127"/>
    <cellStyle name="Обычный 3 2 3 6 2 3 3" xfId="20128"/>
    <cellStyle name="Обычный 3 2 3 6 2 3 4" xfId="20129"/>
    <cellStyle name="Обычный 3 2 3 6 2 4" xfId="20130"/>
    <cellStyle name="Обычный 3 2 3 6 2 5" xfId="20131"/>
    <cellStyle name="Обычный 3 2 3 6 2 6" xfId="20132"/>
    <cellStyle name="Обычный 3 2 3 6 2 7" xfId="20133"/>
    <cellStyle name="Обычный 3 2 3 6 3" xfId="20134"/>
    <cellStyle name="Обычный 3 2 3 6 3 2" xfId="20135"/>
    <cellStyle name="Обычный 3 2 3 6 3 2 2" xfId="20136"/>
    <cellStyle name="Обычный 3 2 3 6 3 3" xfId="20137"/>
    <cellStyle name="Обычный 3 2 3 6 3 4" xfId="20138"/>
    <cellStyle name="Обычный 3 2 3 6 3 5" xfId="20139"/>
    <cellStyle name="Обычный 3 2 3 6 4" xfId="20140"/>
    <cellStyle name="Обычный 3 2 3 6 4 2" xfId="20141"/>
    <cellStyle name="Обычный 3 2 3 6 4 2 2" xfId="20142"/>
    <cellStyle name="Обычный 3 2 3 6 4 3" xfId="20143"/>
    <cellStyle name="Обычный 3 2 3 6 4 4" xfId="20144"/>
    <cellStyle name="Обычный 3 2 3 6 4 5" xfId="20145"/>
    <cellStyle name="Обычный 3 2 3 6 5" xfId="20146"/>
    <cellStyle name="Обычный 3 2 3 6 5 2" xfId="20147"/>
    <cellStyle name="Обычный 3 2 3 6 5 3" xfId="20148"/>
    <cellStyle name="Обычный 3 2 3 6 5 4" xfId="20149"/>
    <cellStyle name="Обычный 3 2 3 6 6" xfId="20150"/>
    <cellStyle name="Обычный 3 2 3 6 7" xfId="20151"/>
    <cellStyle name="Обычный 3 2 3 6 8" xfId="20152"/>
    <cellStyle name="Обычный 3 2 3 6 9" xfId="20153"/>
    <cellStyle name="Обычный 3 2 3 7" xfId="20154"/>
    <cellStyle name="Обычный 3 2 3 7 2" xfId="20155"/>
    <cellStyle name="Обычный 3 2 3 7 2 2" xfId="20156"/>
    <cellStyle name="Обычный 3 2 3 7 2 2 2" xfId="20157"/>
    <cellStyle name="Обычный 3 2 3 7 2 2 2 2" xfId="20158"/>
    <cellStyle name="Обычный 3 2 3 7 2 2 3" xfId="20159"/>
    <cellStyle name="Обычный 3 2 3 7 2 2 4" xfId="20160"/>
    <cellStyle name="Обычный 3 2 3 7 2 2 5" xfId="20161"/>
    <cellStyle name="Обычный 3 2 3 7 2 3" xfId="20162"/>
    <cellStyle name="Обычный 3 2 3 7 2 3 2" xfId="20163"/>
    <cellStyle name="Обычный 3 2 3 7 2 3 3" xfId="20164"/>
    <cellStyle name="Обычный 3 2 3 7 2 3 4" xfId="20165"/>
    <cellStyle name="Обычный 3 2 3 7 2 4" xfId="20166"/>
    <cellStyle name="Обычный 3 2 3 7 2 5" xfId="20167"/>
    <cellStyle name="Обычный 3 2 3 7 2 6" xfId="20168"/>
    <cellStyle name="Обычный 3 2 3 7 2 7" xfId="20169"/>
    <cellStyle name="Обычный 3 2 3 7 3" xfId="20170"/>
    <cellStyle name="Обычный 3 2 3 7 3 2" xfId="20171"/>
    <cellStyle name="Обычный 3 2 3 7 3 2 2" xfId="20172"/>
    <cellStyle name="Обычный 3 2 3 7 3 3" xfId="20173"/>
    <cellStyle name="Обычный 3 2 3 7 3 4" xfId="20174"/>
    <cellStyle name="Обычный 3 2 3 7 3 5" xfId="20175"/>
    <cellStyle name="Обычный 3 2 3 7 4" xfId="20176"/>
    <cellStyle name="Обычный 3 2 3 7 4 2" xfId="20177"/>
    <cellStyle name="Обычный 3 2 3 7 4 2 2" xfId="20178"/>
    <cellStyle name="Обычный 3 2 3 7 4 3" xfId="20179"/>
    <cellStyle name="Обычный 3 2 3 7 4 4" xfId="20180"/>
    <cellStyle name="Обычный 3 2 3 7 4 5" xfId="20181"/>
    <cellStyle name="Обычный 3 2 3 7 5" xfId="20182"/>
    <cellStyle name="Обычный 3 2 3 7 5 2" xfId="20183"/>
    <cellStyle name="Обычный 3 2 3 7 5 3" xfId="20184"/>
    <cellStyle name="Обычный 3 2 3 7 5 4" xfId="20185"/>
    <cellStyle name="Обычный 3 2 3 7 6" xfId="20186"/>
    <cellStyle name="Обычный 3 2 3 7 7" xfId="20187"/>
    <cellStyle name="Обычный 3 2 3 7 8" xfId="20188"/>
    <cellStyle name="Обычный 3 2 3 7 9" xfId="20189"/>
    <cellStyle name="Обычный 3 2 3 8" xfId="20190"/>
    <cellStyle name="Обычный 3 2 3 8 2" xfId="20191"/>
    <cellStyle name="Обычный 3 2 3 8 2 2" xfId="20192"/>
    <cellStyle name="Обычный 3 2 3 8 2 2 2" xfId="20193"/>
    <cellStyle name="Обычный 3 2 3 8 2 2 2 2" xfId="20194"/>
    <cellStyle name="Обычный 3 2 3 8 2 2 3" xfId="20195"/>
    <cellStyle name="Обычный 3 2 3 8 2 2 4" xfId="20196"/>
    <cellStyle name="Обычный 3 2 3 8 2 2 5" xfId="20197"/>
    <cellStyle name="Обычный 3 2 3 8 2 3" xfId="20198"/>
    <cellStyle name="Обычный 3 2 3 8 2 3 2" xfId="20199"/>
    <cellStyle name="Обычный 3 2 3 8 2 3 3" xfId="20200"/>
    <cellStyle name="Обычный 3 2 3 8 2 3 4" xfId="20201"/>
    <cellStyle name="Обычный 3 2 3 8 2 4" xfId="20202"/>
    <cellStyle name="Обычный 3 2 3 8 2 5" xfId="20203"/>
    <cellStyle name="Обычный 3 2 3 8 2 6" xfId="20204"/>
    <cellStyle name="Обычный 3 2 3 8 2 7" xfId="20205"/>
    <cellStyle name="Обычный 3 2 3 8 3" xfId="20206"/>
    <cellStyle name="Обычный 3 2 3 8 3 2" xfId="20207"/>
    <cellStyle name="Обычный 3 2 3 8 3 2 2" xfId="20208"/>
    <cellStyle name="Обычный 3 2 3 8 3 3" xfId="20209"/>
    <cellStyle name="Обычный 3 2 3 8 3 4" xfId="20210"/>
    <cellStyle name="Обычный 3 2 3 8 3 5" xfId="20211"/>
    <cellStyle name="Обычный 3 2 3 8 4" xfId="20212"/>
    <cellStyle name="Обычный 3 2 3 8 4 2" xfId="20213"/>
    <cellStyle name="Обычный 3 2 3 8 4 3" xfId="20214"/>
    <cellStyle name="Обычный 3 2 3 8 4 4" xfId="20215"/>
    <cellStyle name="Обычный 3 2 3 8 5" xfId="20216"/>
    <cellStyle name="Обычный 3 2 3 8 6" xfId="20217"/>
    <cellStyle name="Обычный 3 2 3 8 7" xfId="20218"/>
    <cellStyle name="Обычный 3 2 3 8 8" xfId="20219"/>
    <cellStyle name="Обычный 3 2 3 9" xfId="20220"/>
    <cellStyle name="Обычный 3 2 3 9 2" xfId="20221"/>
    <cellStyle name="Обычный 3 2 3 9 2 2" xfId="20222"/>
    <cellStyle name="Обычный 3 2 3 9 2 2 2" xfId="20223"/>
    <cellStyle name="Обычный 3 2 3 9 2 2 2 2" xfId="20224"/>
    <cellStyle name="Обычный 3 2 3 9 2 2 3" xfId="20225"/>
    <cellStyle name="Обычный 3 2 3 9 2 2 4" xfId="20226"/>
    <cellStyle name="Обычный 3 2 3 9 2 2 5" xfId="20227"/>
    <cellStyle name="Обычный 3 2 3 9 2 3" xfId="20228"/>
    <cellStyle name="Обычный 3 2 3 9 2 3 2" xfId="20229"/>
    <cellStyle name="Обычный 3 2 3 9 2 3 3" xfId="20230"/>
    <cellStyle name="Обычный 3 2 3 9 2 3 4" xfId="20231"/>
    <cellStyle name="Обычный 3 2 3 9 2 4" xfId="20232"/>
    <cellStyle name="Обычный 3 2 3 9 2 5" xfId="20233"/>
    <cellStyle name="Обычный 3 2 3 9 2 6" xfId="20234"/>
    <cellStyle name="Обычный 3 2 3 9 2 7" xfId="20235"/>
    <cellStyle name="Обычный 3 2 3 9 3" xfId="20236"/>
    <cellStyle name="Обычный 3 2 3 9 3 2" xfId="20237"/>
    <cellStyle name="Обычный 3 2 3 9 3 2 2" xfId="20238"/>
    <cellStyle name="Обычный 3 2 3 9 3 3" xfId="20239"/>
    <cellStyle name="Обычный 3 2 3 9 3 4" xfId="20240"/>
    <cellStyle name="Обычный 3 2 3 9 3 5" xfId="20241"/>
    <cellStyle name="Обычный 3 2 3 9 4" xfId="20242"/>
    <cellStyle name="Обычный 3 2 3 9 4 2" xfId="20243"/>
    <cellStyle name="Обычный 3 2 3 9 4 3" xfId="20244"/>
    <cellStyle name="Обычный 3 2 3 9 4 4" xfId="20245"/>
    <cellStyle name="Обычный 3 2 3 9 5" xfId="20246"/>
    <cellStyle name="Обычный 3 2 3 9 6" xfId="20247"/>
    <cellStyle name="Обычный 3 2 3 9 7" xfId="20248"/>
    <cellStyle name="Обычный 3 2 3 9 8" xfId="20249"/>
    <cellStyle name="Обычный 3 2 4" xfId="20250"/>
    <cellStyle name="Обычный 3 2 4 2" xfId="20251"/>
    <cellStyle name="Обычный 3 2 4 2 2" xfId="20252"/>
    <cellStyle name="Обычный 3 2 4 2 2 2" xfId="20253"/>
    <cellStyle name="Обычный 3 2 4 2 2 2 2" xfId="20254"/>
    <cellStyle name="Обычный 3 2 4 2 2 3" xfId="20255"/>
    <cellStyle name="Обычный 3 2 4 2 2 4" xfId="20256"/>
    <cellStyle name="Обычный 3 2 4 2 2 5" xfId="20257"/>
    <cellStyle name="Обычный 3 2 4 2 3" xfId="20258"/>
    <cellStyle name="Обычный 3 2 4 2 3 2" xfId="20259"/>
    <cellStyle name="Обычный 3 2 4 2 3 2 2" xfId="20260"/>
    <cellStyle name="Обычный 3 2 4 2 3 3" xfId="20261"/>
    <cellStyle name="Обычный 3 2 4 2 3 4" xfId="20262"/>
    <cellStyle name="Обычный 3 2 4 2 3 5" xfId="20263"/>
    <cellStyle name="Обычный 3 2 4 2 4" xfId="20264"/>
    <cellStyle name="Обычный 3 2 4 2 4 2" xfId="20265"/>
    <cellStyle name="Обычный 3 2 4 2 4 3" xfId="20266"/>
    <cellStyle name="Обычный 3 2 4 2 4 4" xfId="20267"/>
    <cellStyle name="Обычный 3 2 4 2 5" xfId="20268"/>
    <cellStyle name="Обычный 3 2 4 2 6" xfId="20269"/>
    <cellStyle name="Обычный 3 2 4 2 7" xfId="20270"/>
    <cellStyle name="Обычный 3 2 4 2 8" xfId="20271"/>
    <cellStyle name="Обычный 3 2 4 3" xfId="20272"/>
    <cellStyle name="Обычный 3 2 4 3 2" xfId="20273"/>
    <cellStyle name="Обычный 3 2 4 3 2 2" xfId="20274"/>
    <cellStyle name="Обычный 3 2 4 3 3" xfId="20275"/>
    <cellStyle name="Обычный 3 2 4 3 4" xfId="20276"/>
    <cellStyle name="Обычный 3 2 4 3 5" xfId="20277"/>
    <cellStyle name="Обычный 3 2 4 4" xfId="20278"/>
    <cellStyle name="Обычный 3 2 4 4 2" xfId="20279"/>
    <cellStyle name="Обычный 3 2 4 4 2 2" xfId="20280"/>
    <cellStyle name="Обычный 3 2 4 4 3" xfId="20281"/>
    <cellStyle name="Обычный 3 2 4 4 4" xfId="20282"/>
    <cellStyle name="Обычный 3 2 4 4 5" xfId="20283"/>
    <cellStyle name="Обычный 3 2 4 5" xfId="20284"/>
    <cellStyle name="Обычный 3 2 4 5 2" xfId="20285"/>
    <cellStyle name="Обычный 3 2 4 5 2 2" xfId="20286"/>
    <cellStyle name="Обычный 3 2 4 5 3" xfId="20287"/>
    <cellStyle name="Обычный 3 2 4 5 4" xfId="20288"/>
    <cellStyle name="Обычный 3 2 4 5 5" xfId="20289"/>
    <cellStyle name="Обычный 3 2 4 6" xfId="20290"/>
    <cellStyle name="Обычный 3 2 4 6 2" xfId="20291"/>
    <cellStyle name="Обычный 3 2 4 6 2 2" xfId="20292"/>
    <cellStyle name="Обычный 3 2 4 6 3" xfId="20293"/>
    <cellStyle name="Обычный 3 2 4 7" xfId="20294"/>
    <cellStyle name="Обычный 3 2 4 7 2" xfId="20295"/>
    <cellStyle name="Обычный 3 2 4 8" xfId="20296"/>
    <cellStyle name="Обычный 3 2 4 9" xfId="20297"/>
    <cellStyle name="Обычный 3 2 5" xfId="20298"/>
    <cellStyle name="Обычный 3 2 5 10" xfId="20299"/>
    <cellStyle name="Обычный 3 2 5 2" xfId="20300"/>
    <cellStyle name="Обычный 3 2 5 2 2" xfId="20301"/>
    <cellStyle name="Обычный 3 2 5 2 2 2" xfId="20302"/>
    <cellStyle name="Обычный 3 2 5 2 2 2 2" xfId="20303"/>
    <cellStyle name="Обычный 3 2 5 2 2 3" xfId="20304"/>
    <cellStyle name="Обычный 3 2 5 2 2 4" xfId="20305"/>
    <cellStyle name="Обычный 3 2 5 2 2 5" xfId="20306"/>
    <cellStyle name="Обычный 3 2 5 2 3" xfId="20307"/>
    <cellStyle name="Обычный 3 2 5 2 3 2" xfId="20308"/>
    <cellStyle name="Обычный 3 2 5 2 3 3" xfId="20309"/>
    <cellStyle name="Обычный 3 2 5 2 3 4" xfId="20310"/>
    <cellStyle name="Обычный 3 2 5 2 4" xfId="20311"/>
    <cellStyle name="Обычный 3 2 5 2 5" xfId="20312"/>
    <cellStyle name="Обычный 3 2 5 2 6" xfId="20313"/>
    <cellStyle name="Обычный 3 2 5 2 7" xfId="20314"/>
    <cellStyle name="Обычный 3 2 5 3" xfId="20315"/>
    <cellStyle name="Обычный 3 2 5 3 2" xfId="20316"/>
    <cellStyle name="Обычный 3 2 5 3 2 2" xfId="20317"/>
    <cellStyle name="Обычный 3 2 5 3 3" xfId="20318"/>
    <cellStyle name="Обычный 3 2 5 3 4" xfId="20319"/>
    <cellStyle name="Обычный 3 2 5 3 5" xfId="20320"/>
    <cellStyle name="Обычный 3 2 5 4" xfId="20321"/>
    <cellStyle name="Обычный 3 2 5 4 2" xfId="20322"/>
    <cellStyle name="Обычный 3 2 5 4 2 2" xfId="20323"/>
    <cellStyle name="Обычный 3 2 5 4 3" xfId="20324"/>
    <cellStyle name="Обычный 3 2 5 4 4" xfId="20325"/>
    <cellStyle name="Обычный 3 2 5 4 5" xfId="20326"/>
    <cellStyle name="Обычный 3 2 5 5" xfId="20327"/>
    <cellStyle name="Обычный 3 2 5 5 2" xfId="20328"/>
    <cellStyle name="Обычный 3 2 5 5 2 2" xfId="20329"/>
    <cellStyle name="Обычный 3 2 5 5 3" xfId="20330"/>
    <cellStyle name="Обычный 3 2 5 5 4" xfId="20331"/>
    <cellStyle name="Обычный 3 2 5 6" xfId="20332"/>
    <cellStyle name="Обычный 3 2 5 7" xfId="20333"/>
    <cellStyle name="Обычный 3 2 5 8" xfId="20334"/>
    <cellStyle name="Обычный 3 2 5 9" xfId="20335"/>
    <cellStyle name="Обычный 3 2 6" xfId="20336"/>
    <cellStyle name="Обычный 3 2 7" xfId="20337"/>
    <cellStyle name="Обычный 3 2 7 2" xfId="20338"/>
    <cellStyle name="Обычный 3 2 7 2 2" xfId="20339"/>
    <cellStyle name="Обычный 3 2 7 3" xfId="20340"/>
    <cellStyle name="Обычный 3 2 8" xfId="20341"/>
    <cellStyle name="Обычный 3 2 8 2" xfId="20342"/>
    <cellStyle name="Обычный 3 2 9" xfId="20343"/>
    <cellStyle name="Обычный 3 20" xfId="20344"/>
    <cellStyle name="Обычный 3 21" xfId="20345"/>
    <cellStyle name="Обычный 3 22" xfId="20346"/>
    <cellStyle name="Обычный 3 22 2" xfId="20347"/>
    <cellStyle name="Обычный 3 23" xfId="20348"/>
    <cellStyle name="Обычный 3 24" xfId="20349"/>
    <cellStyle name="Обычный 3 25" xfId="20350"/>
    <cellStyle name="Обычный 3 3" xfId="20351"/>
    <cellStyle name="Обычный 3 3 2" xfId="20352"/>
    <cellStyle name="Обычный 3 3 2 2" xfId="20353"/>
    <cellStyle name="Обычный 3 3 2 2 2" xfId="20354"/>
    <cellStyle name="Обычный 3 3 2 3" xfId="20355"/>
    <cellStyle name="Обычный 3 3 3" xfId="20356"/>
    <cellStyle name="Обычный 3 3 3 2" xfId="20357"/>
    <cellStyle name="Обычный 3 3 4" xfId="20358"/>
    <cellStyle name="Обычный 3 3 5" xfId="59830"/>
    <cellStyle name="Обычный 3 4" xfId="6"/>
    <cellStyle name="Обычный 3 4 2" xfId="20359"/>
    <cellStyle name="Обычный 3 4 2 2" xfId="20360"/>
    <cellStyle name="Обычный 3 4 2 2 2" xfId="20361"/>
    <cellStyle name="Обычный 3 4 2 3" xfId="20362"/>
    <cellStyle name="Обычный 3 4 3" xfId="20363"/>
    <cellStyle name="Обычный 3 4 3 2" xfId="20364"/>
    <cellStyle name="Обычный 3 5" xfId="20365"/>
    <cellStyle name="Обычный 3 5 2" xfId="20366"/>
    <cellStyle name="Обычный 3 5 2 2" xfId="20367"/>
    <cellStyle name="Обычный 3 5 2 2 2" xfId="20368"/>
    <cellStyle name="Обычный 3 5 2 3" xfId="20369"/>
    <cellStyle name="Обычный 3 5 3" xfId="20370"/>
    <cellStyle name="Обычный 3 5 3 2" xfId="20371"/>
    <cellStyle name="Обычный 3 5 4" xfId="20372"/>
    <cellStyle name="Обычный 3 5 4 2" xfId="20373"/>
    <cellStyle name="Обычный 3 5 5" xfId="20374"/>
    <cellStyle name="Обычный 3 6" xfId="20375"/>
    <cellStyle name="Обычный 3 6 2" xfId="20376"/>
    <cellStyle name="Обычный 3 6 2 2" xfId="20377"/>
    <cellStyle name="Обычный 3 6 3" xfId="20378"/>
    <cellStyle name="Обычный 3 7" xfId="20379"/>
    <cellStyle name="Обычный 3 7 2" xfId="20380"/>
    <cellStyle name="Обычный 3 7 2 2" xfId="20381"/>
    <cellStyle name="Обычный 3 7 3" xfId="20382"/>
    <cellStyle name="Обычный 3 8" xfId="20383"/>
    <cellStyle name="Обычный 3 8 2" xfId="20384"/>
    <cellStyle name="Обычный 3 9" xfId="20385"/>
    <cellStyle name="Обычный 3_Допматериалы ДБП" xfId="20386"/>
    <cellStyle name="Обычный 30" xfId="20387"/>
    <cellStyle name="Обычный 30 2" xfId="59194"/>
    <cellStyle name="Обычный 31" xfId="20388"/>
    <cellStyle name="Обычный 31 2" xfId="59195"/>
    <cellStyle name="Обычный 32" xfId="20389"/>
    <cellStyle name="Обычный 32 2" xfId="59159"/>
    <cellStyle name="Обычный 33" xfId="20390"/>
    <cellStyle name="Обычный 33 2" xfId="59160"/>
    <cellStyle name="Обычный 34" xfId="20391"/>
    <cellStyle name="Обычный 34 2" xfId="20392"/>
    <cellStyle name="Обычный 34 3" xfId="59161"/>
    <cellStyle name="Обычный 35" xfId="20393"/>
    <cellStyle name="Обычный 35 2" xfId="59162"/>
    <cellStyle name="Обычный 36" xfId="20394"/>
    <cellStyle name="Обычный 36 2" xfId="59163"/>
    <cellStyle name="Обычный 37" xfId="20395"/>
    <cellStyle name="Обычный 37 2" xfId="59231"/>
    <cellStyle name="Обычный 38" xfId="20396"/>
    <cellStyle name="Обычный 38 2" xfId="20397"/>
    <cellStyle name="Обычный 38 3" xfId="59207"/>
    <cellStyle name="Обычный 39" xfId="20398"/>
    <cellStyle name="Обычный 39 2" xfId="20399"/>
    <cellStyle name="Обычный 39 3" xfId="59224"/>
    <cellStyle name="Обычный 4" xfId="20400"/>
    <cellStyle name="Обычный 4 10" xfId="20401"/>
    <cellStyle name="Обычный 4 10 10" xfId="20402"/>
    <cellStyle name="Обычный 4 10 10 2" xfId="20403"/>
    <cellStyle name="Обычный 4 10 10 2 2" xfId="20404"/>
    <cellStyle name="Обычный 4 10 10 2 2 2" xfId="20405"/>
    <cellStyle name="Обычный 4 10 10 2 2 2 2" xfId="20406"/>
    <cellStyle name="Обычный 4 10 10 2 2 2 2 2" xfId="20407"/>
    <cellStyle name="Обычный 4 10 10 2 2 3" xfId="20408"/>
    <cellStyle name="Обычный 4 10 10 2 2 4" xfId="20409"/>
    <cellStyle name="Обычный 4 10 10 2 2 5" xfId="20410"/>
    <cellStyle name="Обычный 4 10 10 2 3" xfId="20411"/>
    <cellStyle name="Обычный 4 10 10 2 3 2" xfId="20412"/>
    <cellStyle name="Обычный 4 10 10 2 3 3" xfId="20413"/>
    <cellStyle name="Обычный 4 10 10 2 3 4" xfId="20414"/>
    <cellStyle name="Обычный 4 10 10 2 4" xfId="20415"/>
    <cellStyle name="Обычный 4 10 10 2 5" xfId="20416"/>
    <cellStyle name="Обычный 4 10 10 2 6" xfId="20417"/>
    <cellStyle name="Обычный 4 10 10 2 7" xfId="20418"/>
    <cellStyle name="Обычный 4 10 10 3" xfId="20419"/>
    <cellStyle name="Обычный 4 10 10 3 2" xfId="20420"/>
    <cellStyle name="Обычный 4 10 10 3 2 2" xfId="20421"/>
    <cellStyle name="Обычный 4 10 10 3 3" xfId="20422"/>
    <cellStyle name="Обычный 4 10 10 3 4" xfId="20423"/>
    <cellStyle name="Обычный 4 10 10 3 5" xfId="20424"/>
    <cellStyle name="Обычный 4 10 10 4" xfId="20425"/>
    <cellStyle name="Обычный 4 10 10 4 2" xfId="20426"/>
    <cellStyle name="Обычный 4 10 10 4 3" xfId="20427"/>
    <cellStyle name="Обычный 4 10 10 4 4" xfId="20428"/>
    <cellStyle name="Обычный 4 10 10 5" xfId="20429"/>
    <cellStyle name="Обычный 4 10 10 6" xfId="20430"/>
    <cellStyle name="Обычный 4 10 10 7" xfId="20431"/>
    <cellStyle name="Обычный 4 10 10 8" xfId="20432"/>
    <cellStyle name="Обычный 4 10 11" xfId="20433"/>
    <cellStyle name="Обычный 4 10 11 2" xfId="20434"/>
    <cellStyle name="Обычный 4 10 11 2 2" xfId="20435"/>
    <cellStyle name="Обычный 4 10 11 2 2 2" xfId="20436"/>
    <cellStyle name="Обычный 4 10 11 2 3" xfId="20437"/>
    <cellStyle name="Обычный 4 10 11 2 4" xfId="20438"/>
    <cellStyle name="Обычный 4 10 11 2 5" xfId="20439"/>
    <cellStyle name="Обычный 4 10 11 3" xfId="20440"/>
    <cellStyle name="Обычный 4 10 11 3 2" xfId="20441"/>
    <cellStyle name="Обычный 4 10 11 3 3" xfId="20442"/>
    <cellStyle name="Обычный 4 10 11 3 4" xfId="20443"/>
    <cellStyle name="Обычный 4 10 11 4" xfId="20444"/>
    <cellStyle name="Обычный 4 10 11 5" xfId="20445"/>
    <cellStyle name="Обычный 4 10 11 6" xfId="20446"/>
    <cellStyle name="Обычный 4 10 11 7" xfId="20447"/>
    <cellStyle name="Обычный 4 10 12" xfId="20448"/>
    <cellStyle name="Обычный 4 10 12 2" xfId="20449"/>
    <cellStyle name="Обычный 4 10 12 2 2" xfId="20450"/>
    <cellStyle name="Обычный 4 10 12 2 2 2" xfId="20451"/>
    <cellStyle name="Обычный 4 10 12 2 3" xfId="20452"/>
    <cellStyle name="Обычный 4 10 12 2 4" xfId="20453"/>
    <cellStyle name="Обычный 4 10 12 2 5" xfId="20454"/>
    <cellStyle name="Обычный 4 10 12 3" xfId="20455"/>
    <cellStyle name="Обычный 4 10 12 3 2" xfId="20456"/>
    <cellStyle name="Обычный 4 10 12 3 3" xfId="20457"/>
    <cellStyle name="Обычный 4 10 12 3 4" xfId="20458"/>
    <cellStyle name="Обычный 4 10 12 4" xfId="20459"/>
    <cellStyle name="Обычный 4 10 12 5" xfId="20460"/>
    <cellStyle name="Обычный 4 10 12 6" xfId="20461"/>
    <cellStyle name="Обычный 4 10 12 7" xfId="20462"/>
    <cellStyle name="Обычный 4 10 13" xfId="20463"/>
    <cellStyle name="Обычный 4 10 13 2" xfId="20464"/>
    <cellStyle name="Обычный 4 10 13 2 2" xfId="20465"/>
    <cellStyle name="Обычный 4 10 13 3" xfId="20466"/>
    <cellStyle name="Обычный 4 10 13 4" xfId="20467"/>
    <cellStyle name="Обычный 4 10 13 5" xfId="20468"/>
    <cellStyle name="Обычный 4 10 14" xfId="20469"/>
    <cellStyle name="Обычный 4 10 14 2" xfId="20470"/>
    <cellStyle name="Обычный 4 10 14 3" xfId="20471"/>
    <cellStyle name="Обычный 4 10 14 4" xfId="20472"/>
    <cellStyle name="Обычный 4 10 15" xfId="20473"/>
    <cellStyle name="Обычный 4 10 16" xfId="20474"/>
    <cellStyle name="Обычный 4 10 17" xfId="20475"/>
    <cellStyle name="Обычный 4 10 18" xfId="20476"/>
    <cellStyle name="Обычный 4 10 2" xfId="20477"/>
    <cellStyle name="Обычный 4 10 2 10" xfId="20478"/>
    <cellStyle name="Обычный 4 10 2 10 2" xfId="20479"/>
    <cellStyle name="Обычный 4 10 2 10 2 2" xfId="20480"/>
    <cellStyle name="Обычный 4 10 2 10 2 2 2" xfId="20481"/>
    <cellStyle name="Обычный 4 10 2 10 2 3" xfId="20482"/>
    <cellStyle name="Обычный 4 10 2 10 2 4" xfId="20483"/>
    <cellStyle name="Обычный 4 10 2 10 2 5" xfId="20484"/>
    <cellStyle name="Обычный 4 10 2 10 3" xfId="20485"/>
    <cellStyle name="Обычный 4 10 2 10 3 2" xfId="20486"/>
    <cellStyle name="Обычный 4 10 2 10 3 3" xfId="20487"/>
    <cellStyle name="Обычный 4 10 2 10 3 4" xfId="20488"/>
    <cellStyle name="Обычный 4 10 2 10 4" xfId="20489"/>
    <cellStyle name="Обычный 4 10 2 10 5" xfId="20490"/>
    <cellStyle name="Обычный 4 10 2 10 6" xfId="20491"/>
    <cellStyle name="Обычный 4 10 2 10 7" xfId="20492"/>
    <cellStyle name="Обычный 4 10 2 11" xfId="20493"/>
    <cellStyle name="Обычный 4 10 2 11 2" xfId="20494"/>
    <cellStyle name="Обычный 4 10 2 11 2 2" xfId="20495"/>
    <cellStyle name="Обычный 4 10 2 11 3" xfId="20496"/>
    <cellStyle name="Обычный 4 10 2 11 4" xfId="20497"/>
    <cellStyle name="Обычный 4 10 2 11 5" xfId="20498"/>
    <cellStyle name="Обычный 4 10 2 12" xfId="20499"/>
    <cellStyle name="Обычный 4 10 2 12 2" xfId="20500"/>
    <cellStyle name="Обычный 4 10 2 12 3" xfId="20501"/>
    <cellStyle name="Обычный 4 10 2 12 4" xfId="20502"/>
    <cellStyle name="Обычный 4 10 2 13" xfId="20503"/>
    <cellStyle name="Обычный 4 10 2 14" xfId="20504"/>
    <cellStyle name="Обычный 4 10 2 15" xfId="20505"/>
    <cellStyle name="Обычный 4 10 2 16" xfId="20506"/>
    <cellStyle name="Обычный 4 10 2 2" xfId="20507"/>
    <cellStyle name="Обычный 4 10 2 2 10" xfId="20508"/>
    <cellStyle name="Обычный 4 10 2 2 10 2" xfId="20509"/>
    <cellStyle name="Обычный 4 10 2 2 10 2 2" xfId="20510"/>
    <cellStyle name="Обычный 4 10 2 2 10 3" xfId="20511"/>
    <cellStyle name="Обычный 4 10 2 2 10 4" xfId="20512"/>
    <cellStyle name="Обычный 4 10 2 2 10 5" xfId="20513"/>
    <cellStyle name="Обычный 4 10 2 2 11" xfId="20514"/>
    <cellStyle name="Обычный 4 10 2 2 11 2" xfId="20515"/>
    <cellStyle name="Обычный 4 10 2 2 11 3" xfId="20516"/>
    <cellStyle name="Обычный 4 10 2 2 11 4" xfId="20517"/>
    <cellStyle name="Обычный 4 10 2 2 12" xfId="20518"/>
    <cellStyle name="Обычный 4 10 2 2 13" xfId="20519"/>
    <cellStyle name="Обычный 4 10 2 2 14" xfId="20520"/>
    <cellStyle name="Обычный 4 10 2 2 15" xfId="20521"/>
    <cellStyle name="Обычный 4 10 2 2 2" xfId="20522"/>
    <cellStyle name="Обычный 4 10 2 2 2 2" xfId="20523"/>
    <cellStyle name="Обычный 4 10 2 2 2 2 2" xfId="20524"/>
    <cellStyle name="Обычный 4 10 2 2 2 2 2 2" xfId="20525"/>
    <cellStyle name="Обычный 4 10 2 2 2 2 2 2 2" xfId="20526"/>
    <cellStyle name="Обычный 4 10 2 2 2 2 2 3" xfId="20527"/>
    <cellStyle name="Обычный 4 10 2 2 2 2 2 4" xfId="20528"/>
    <cellStyle name="Обычный 4 10 2 2 2 2 2 5" xfId="20529"/>
    <cellStyle name="Обычный 4 10 2 2 2 2 3" xfId="20530"/>
    <cellStyle name="Обычный 4 10 2 2 2 2 3 2" xfId="20531"/>
    <cellStyle name="Обычный 4 10 2 2 2 2 3 3" xfId="20532"/>
    <cellStyle name="Обычный 4 10 2 2 2 2 3 4" xfId="20533"/>
    <cellStyle name="Обычный 4 10 2 2 2 2 4" xfId="20534"/>
    <cellStyle name="Обычный 4 10 2 2 2 2 5" xfId="20535"/>
    <cellStyle name="Обычный 4 10 2 2 2 2 6" xfId="20536"/>
    <cellStyle name="Обычный 4 10 2 2 2 2 7" xfId="20537"/>
    <cellStyle name="Обычный 4 10 2 2 2 3" xfId="20538"/>
    <cellStyle name="Обычный 4 10 2 2 2 3 2" xfId="20539"/>
    <cellStyle name="Обычный 4 10 2 2 2 3 2 2" xfId="20540"/>
    <cellStyle name="Обычный 4 10 2 2 2 3 3" xfId="20541"/>
    <cellStyle name="Обычный 4 10 2 2 2 3 4" xfId="20542"/>
    <cellStyle name="Обычный 4 10 2 2 2 3 5" xfId="20543"/>
    <cellStyle name="Обычный 4 10 2 2 2 4" xfId="20544"/>
    <cellStyle name="Обычный 4 10 2 2 2 4 2" xfId="20545"/>
    <cellStyle name="Обычный 4 10 2 2 2 4 2 2" xfId="20546"/>
    <cellStyle name="Обычный 4 10 2 2 2 4 3" xfId="20547"/>
    <cellStyle name="Обычный 4 10 2 2 2 4 4" xfId="20548"/>
    <cellStyle name="Обычный 4 10 2 2 2 4 5" xfId="20549"/>
    <cellStyle name="Обычный 4 10 2 2 2 5" xfId="20550"/>
    <cellStyle name="Обычный 4 10 2 2 2 5 2" xfId="20551"/>
    <cellStyle name="Обычный 4 10 2 2 2 5 3" xfId="20552"/>
    <cellStyle name="Обычный 4 10 2 2 2 5 4" xfId="20553"/>
    <cellStyle name="Обычный 4 10 2 2 2 6" xfId="20554"/>
    <cellStyle name="Обычный 4 10 2 2 2 7" xfId="20555"/>
    <cellStyle name="Обычный 4 10 2 2 2 8" xfId="20556"/>
    <cellStyle name="Обычный 4 10 2 2 2 9" xfId="20557"/>
    <cellStyle name="Обычный 4 10 2 2 3" xfId="20558"/>
    <cellStyle name="Обычный 4 10 2 2 3 2" xfId="20559"/>
    <cellStyle name="Обычный 4 10 2 2 3 2 2" xfId="20560"/>
    <cellStyle name="Обычный 4 10 2 2 3 2 2 2" xfId="20561"/>
    <cellStyle name="Обычный 4 10 2 2 3 2 2 2 2" xfId="20562"/>
    <cellStyle name="Обычный 4 10 2 2 3 2 2 3" xfId="20563"/>
    <cellStyle name="Обычный 4 10 2 2 3 2 2 4" xfId="20564"/>
    <cellStyle name="Обычный 4 10 2 2 3 2 2 5" xfId="20565"/>
    <cellStyle name="Обычный 4 10 2 2 3 2 3" xfId="20566"/>
    <cellStyle name="Обычный 4 10 2 2 3 2 3 2" xfId="20567"/>
    <cellStyle name="Обычный 4 10 2 2 3 2 3 3" xfId="20568"/>
    <cellStyle name="Обычный 4 10 2 2 3 2 3 4" xfId="20569"/>
    <cellStyle name="Обычный 4 10 2 2 3 2 4" xfId="20570"/>
    <cellStyle name="Обычный 4 10 2 2 3 2 5" xfId="20571"/>
    <cellStyle name="Обычный 4 10 2 2 3 2 6" xfId="20572"/>
    <cellStyle name="Обычный 4 10 2 2 3 2 7" xfId="20573"/>
    <cellStyle name="Обычный 4 10 2 2 3 3" xfId="20574"/>
    <cellStyle name="Обычный 4 10 2 2 3 3 2" xfId="20575"/>
    <cellStyle name="Обычный 4 10 2 2 3 3 2 2" xfId="20576"/>
    <cellStyle name="Обычный 4 10 2 2 3 3 3" xfId="20577"/>
    <cellStyle name="Обычный 4 10 2 2 3 3 4" xfId="20578"/>
    <cellStyle name="Обычный 4 10 2 2 3 3 5" xfId="20579"/>
    <cellStyle name="Обычный 4 10 2 2 3 4" xfId="20580"/>
    <cellStyle name="Обычный 4 10 2 2 3 4 2" xfId="20581"/>
    <cellStyle name="Обычный 4 10 2 2 3 4 2 2" xfId="20582"/>
    <cellStyle name="Обычный 4 10 2 2 3 4 3" xfId="20583"/>
    <cellStyle name="Обычный 4 10 2 2 3 4 4" xfId="20584"/>
    <cellStyle name="Обычный 4 10 2 2 3 4 5" xfId="20585"/>
    <cellStyle name="Обычный 4 10 2 2 3 5" xfId="20586"/>
    <cellStyle name="Обычный 4 10 2 2 3 5 2" xfId="20587"/>
    <cellStyle name="Обычный 4 10 2 2 3 5 3" xfId="20588"/>
    <cellStyle name="Обычный 4 10 2 2 3 5 4" xfId="20589"/>
    <cellStyle name="Обычный 4 10 2 2 3 6" xfId="20590"/>
    <cellStyle name="Обычный 4 10 2 2 3 7" xfId="20591"/>
    <cellStyle name="Обычный 4 10 2 2 3 8" xfId="20592"/>
    <cellStyle name="Обычный 4 10 2 2 3 9" xfId="20593"/>
    <cellStyle name="Обычный 4 10 2 2 4" xfId="20594"/>
    <cellStyle name="Обычный 4 10 2 2 4 2" xfId="20595"/>
    <cellStyle name="Обычный 4 10 2 2 4 2 2" xfId="20596"/>
    <cellStyle name="Обычный 4 10 2 2 4 2 2 2" xfId="20597"/>
    <cellStyle name="Обычный 4 10 2 2 4 2 2 2 2" xfId="20598"/>
    <cellStyle name="Обычный 4 10 2 2 4 2 2 3" xfId="20599"/>
    <cellStyle name="Обычный 4 10 2 2 4 2 2 4" xfId="20600"/>
    <cellStyle name="Обычный 4 10 2 2 4 2 2 5" xfId="20601"/>
    <cellStyle name="Обычный 4 10 2 2 4 2 3" xfId="20602"/>
    <cellStyle name="Обычный 4 10 2 2 4 2 3 2" xfId="20603"/>
    <cellStyle name="Обычный 4 10 2 2 4 2 3 3" xfId="20604"/>
    <cellStyle name="Обычный 4 10 2 2 4 2 3 4" xfId="20605"/>
    <cellStyle name="Обычный 4 10 2 2 4 2 4" xfId="20606"/>
    <cellStyle name="Обычный 4 10 2 2 4 2 5" xfId="20607"/>
    <cellStyle name="Обычный 4 10 2 2 4 2 6" xfId="20608"/>
    <cellStyle name="Обычный 4 10 2 2 4 2 7" xfId="20609"/>
    <cellStyle name="Обычный 4 10 2 2 4 3" xfId="20610"/>
    <cellStyle name="Обычный 4 10 2 2 4 3 2" xfId="20611"/>
    <cellStyle name="Обычный 4 10 2 2 4 3 2 2" xfId="20612"/>
    <cellStyle name="Обычный 4 10 2 2 4 3 3" xfId="20613"/>
    <cellStyle name="Обычный 4 10 2 2 4 3 4" xfId="20614"/>
    <cellStyle name="Обычный 4 10 2 2 4 3 5" xfId="20615"/>
    <cellStyle name="Обычный 4 10 2 2 4 4" xfId="20616"/>
    <cellStyle name="Обычный 4 10 2 2 4 4 2" xfId="20617"/>
    <cellStyle name="Обычный 4 10 2 2 4 4 3" xfId="20618"/>
    <cellStyle name="Обычный 4 10 2 2 4 4 4" xfId="20619"/>
    <cellStyle name="Обычный 4 10 2 2 4 5" xfId="20620"/>
    <cellStyle name="Обычный 4 10 2 2 4 6" xfId="20621"/>
    <cellStyle name="Обычный 4 10 2 2 4 7" xfId="20622"/>
    <cellStyle name="Обычный 4 10 2 2 4 8" xfId="20623"/>
    <cellStyle name="Обычный 4 10 2 2 5" xfId="20624"/>
    <cellStyle name="Обычный 4 10 2 2 5 2" xfId="20625"/>
    <cellStyle name="Обычный 4 10 2 2 5 2 2" xfId="20626"/>
    <cellStyle name="Обычный 4 10 2 2 5 2 2 2" xfId="20627"/>
    <cellStyle name="Обычный 4 10 2 2 5 2 2 2 2" xfId="20628"/>
    <cellStyle name="Обычный 4 10 2 2 5 2 2 3" xfId="20629"/>
    <cellStyle name="Обычный 4 10 2 2 5 2 2 4" xfId="20630"/>
    <cellStyle name="Обычный 4 10 2 2 5 2 2 5" xfId="20631"/>
    <cellStyle name="Обычный 4 10 2 2 5 2 3" xfId="20632"/>
    <cellStyle name="Обычный 4 10 2 2 5 2 3 2" xfId="20633"/>
    <cellStyle name="Обычный 4 10 2 2 5 2 3 3" xfId="20634"/>
    <cellStyle name="Обычный 4 10 2 2 5 2 3 4" xfId="20635"/>
    <cellStyle name="Обычный 4 10 2 2 5 2 4" xfId="20636"/>
    <cellStyle name="Обычный 4 10 2 2 5 2 5" xfId="20637"/>
    <cellStyle name="Обычный 4 10 2 2 5 2 6" xfId="20638"/>
    <cellStyle name="Обычный 4 10 2 2 5 2 7" xfId="20639"/>
    <cellStyle name="Обычный 4 10 2 2 5 3" xfId="20640"/>
    <cellStyle name="Обычный 4 10 2 2 5 3 2" xfId="20641"/>
    <cellStyle name="Обычный 4 10 2 2 5 3 2 2" xfId="20642"/>
    <cellStyle name="Обычный 4 10 2 2 5 3 3" xfId="20643"/>
    <cellStyle name="Обычный 4 10 2 2 5 3 4" xfId="20644"/>
    <cellStyle name="Обычный 4 10 2 2 5 3 5" xfId="20645"/>
    <cellStyle name="Обычный 4 10 2 2 5 4" xfId="20646"/>
    <cellStyle name="Обычный 4 10 2 2 5 4 2" xfId="20647"/>
    <cellStyle name="Обычный 4 10 2 2 5 4 3" xfId="20648"/>
    <cellStyle name="Обычный 4 10 2 2 5 4 4" xfId="20649"/>
    <cellStyle name="Обычный 4 10 2 2 5 5" xfId="20650"/>
    <cellStyle name="Обычный 4 10 2 2 5 6" xfId="20651"/>
    <cellStyle name="Обычный 4 10 2 2 5 7" xfId="20652"/>
    <cellStyle name="Обычный 4 10 2 2 5 8" xfId="20653"/>
    <cellStyle name="Обычный 4 10 2 2 6" xfId="20654"/>
    <cellStyle name="Обычный 4 10 2 2 6 2" xfId="20655"/>
    <cellStyle name="Обычный 4 10 2 2 6 2 2" xfId="20656"/>
    <cellStyle name="Обычный 4 10 2 2 6 2 2 2" xfId="20657"/>
    <cellStyle name="Обычный 4 10 2 2 6 2 2 2 2" xfId="20658"/>
    <cellStyle name="Обычный 4 10 2 2 6 2 2 3" xfId="20659"/>
    <cellStyle name="Обычный 4 10 2 2 6 2 2 4" xfId="20660"/>
    <cellStyle name="Обычный 4 10 2 2 6 2 2 5" xfId="20661"/>
    <cellStyle name="Обычный 4 10 2 2 6 2 3" xfId="20662"/>
    <cellStyle name="Обычный 4 10 2 2 6 2 3 2" xfId="20663"/>
    <cellStyle name="Обычный 4 10 2 2 6 2 3 3" xfId="20664"/>
    <cellStyle name="Обычный 4 10 2 2 6 2 3 4" xfId="20665"/>
    <cellStyle name="Обычный 4 10 2 2 6 2 4" xfId="20666"/>
    <cellStyle name="Обычный 4 10 2 2 6 2 5" xfId="20667"/>
    <cellStyle name="Обычный 4 10 2 2 6 2 6" xfId="20668"/>
    <cellStyle name="Обычный 4 10 2 2 6 2 7" xfId="20669"/>
    <cellStyle name="Обычный 4 10 2 2 6 3" xfId="20670"/>
    <cellStyle name="Обычный 4 10 2 2 6 3 2" xfId="20671"/>
    <cellStyle name="Обычный 4 10 2 2 6 3 2 2" xfId="20672"/>
    <cellStyle name="Обычный 4 10 2 2 6 3 3" xfId="20673"/>
    <cellStyle name="Обычный 4 10 2 2 6 3 4" xfId="20674"/>
    <cellStyle name="Обычный 4 10 2 2 6 3 5" xfId="20675"/>
    <cellStyle name="Обычный 4 10 2 2 6 4" xfId="20676"/>
    <cellStyle name="Обычный 4 10 2 2 6 4 2" xfId="20677"/>
    <cellStyle name="Обычный 4 10 2 2 6 4 3" xfId="20678"/>
    <cellStyle name="Обычный 4 10 2 2 6 4 4" xfId="20679"/>
    <cellStyle name="Обычный 4 10 2 2 6 5" xfId="20680"/>
    <cellStyle name="Обычный 4 10 2 2 6 6" xfId="20681"/>
    <cellStyle name="Обычный 4 10 2 2 6 7" xfId="20682"/>
    <cellStyle name="Обычный 4 10 2 2 6 8" xfId="20683"/>
    <cellStyle name="Обычный 4 10 2 2 7" xfId="20684"/>
    <cellStyle name="Обычный 4 10 2 2 7 2" xfId="20685"/>
    <cellStyle name="Обычный 4 10 2 2 7 2 2" xfId="20686"/>
    <cellStyle name="Обычный 4 10 2 2 7 2 2 2" xfId="20687"/>
    <cellStyle name="Обычный 4 10 2 2 7 2 2 2 2" xfId="20688"/>
    <cellStyle name="Обычный 4 10 2 2 7 2 2 3" xfId="20689"/>
    <cellStyle name="Обычный 4 10 2 2 7 2 2 4" xfId="20690"/>
    <cellStyle name="Обычный 4 10 2 2 7 2 2 5" xfId="20691"/>
    <cellStyle name="Обычный 4 10 2 2 7 2 3" xfId="20692"/>
    <cellStyle name="Обычный 4 10 2 2 7 2 3 2" xfId="20693"/>
    <cellStyle name="Обычный 4 10 2 2 7 2 3 3" xfId="20694"/>
    <cellStyle name="Обычный 4 10 2 2 7 2 3 4" xfId="20695"/>
    <cellStyle name="Обычный 4 10 2 2 7 2 4" xfId="20696"/>
    <cellStyle name="Обычный 4 10 2 2 7 2 5" xfId="20697"/>
    <cellStyle name="Обычный 4 10 2 2 7 2 6" xfId="20698"/>
    <cellStyle name="Обычный 4 10 2 2 7 2 7" xfId="20699"/>
    <cellStyle name="Обычный 4 10 2 2 7 3" xfId="20700"/>
    <cellStyle name="Обычный 4 10 2 2 7 3 2" xfId="20701"/>
    <cellStyle name="Обычный 4 10 2 2 7 3 2 2" xfId="20702"/>
    <cellStyle name="Обычный 4 10 2 2 7 3 3" xfId="20703"/>
    <cellStyle name="Обычный 4 10 2 2 7 3 4" xfId="20704"/>
    <cellStyle name="Обычный 4 10 2 2 7 3 5" xfId="20705"/>
    <cellStyle name="Обычный 4 10 2 2 7 4" xfId="20706"/>
    <cellStyle name="Обычный 4 10 2 2 7 4 2" xfId="20707"/>
    <cellStyle name="Обычный 4 10 2 2 7 4 3" xfId="20708"/>
    <cellStyle name="Обычный 4 10 2 2 7 4 4" xfId="20709"/>
    <cellStyle name="Обычный 4 10 2 2 7 5" xfId="20710"/>
    <cellStyle name="Обычный 4 10 2 2 7 6" xfId="20711"/>
    <cellStyle name="Обычный 4 10 2 2 7 7" xfId="20712"/>
    <cellStyle name="Обычный 4 10 2 2 7 8" xfId="20713"/>
    <cellStyle name="Обычный 4 10 2 2 8" xfId="20714"/>
    <cellStyle name="Обычный 4 10 2 2 8 2" xfId="20715"/>
    <cellStyle name="Обычный 4 10 2 2 8 2 2" xfId="20716"/>
    <cellStyle name="Обычный 4 10 2 2 8 2 2 2" xfId="20717"/>
    <cellStyle name="Обычный 4 10 2 2 8 2 3" xfId="20718"/>
    <cellStyle name="Обычный 4 10 2 2 8 2 4" xfId="20719"/>
    <cellStyle name="Обычный 4 10 2 2 8 2 5" xfId="20720"/>
    <cellStyle name="Обычный 4 10 2 2 8 3" xfId="20721"/>
    <cellStyle name="Обычный 4 10 2 2 8 3 2" xfId="20722"/>
    <cellStyle name="Обычный 4 10 2 2 8 3 3" xfId="20723"/>
    <cellStyle name="Обычный 4 10 2 2 8 3 4" xfId="20724"/>
    <cellStyle name="Обычный 4 10 2 2 8 4" xfId="20725"/>
    <cellStyle name="Обычный 4 10 2 2 8 5" xfId="20726"/>
    <cellStyle name="Обычный 4 10 2 2 8 6" xfId="20727"/>
    <cellStyle name="Обычный 4 10 2 2 8 7" xfId="20728"/>
    <cellStyle name="Обычный 4 10 2 2 9" xfId="20729"/>
    <cellStyle name="Обычный 4 10 2 2 9 2" xfId="20730"/>
    <cellStyle name="Обычный 4 10 2 2 9 2 2" xfId="20731"/>
    <cellStyle name="Обычный 4 10 2 2 9 2 2 2" xfId="20732"/>
    <cellStyle name="Обычный 4 10 2 2 9 2 3" xfId="20733"/>
    <cellStyle name="Обычный 4 10 2 2 9 2 4" xfId="20734"/>
    <cellStyle name="Обычный 4 10 2 2 9 2 5" xfId="20735"/>
    <cellStyle name="Обычный 4 10 2 2 9 3" xfId="20736"/>
    <cellStyle name="Обычный 4 10 2 2 9 3 2" xfId="20737"/>
    <cellStyle name="Обычный 4 10 2 2 9 3 3" xfId="20738"/>
    <cellStyle name="Обычный 4 10 2 2 9 3 4" xfId="20739"/>
    <cellStyle name="Обычный 4 10 2 2 9 4" xfId="20740"/>
    <cellStyle name="Обычный 4 10 2 2 9 5" xfId="20741"/>
    <cellStyle name="Обычный 4 10 2 2 9 6" xfId="20742"/>
    <cellStyle name="Обычный 4 10 2 2 9 7" xfId="20743"/>
    <cellStyle name="Обычный 4 10 2 3" xfId="20744"/>
    <cellStyle name="Обычный 4 10 2 3 2" xfId="20745"/>
    <cellStyle name="Обычный 4 10 2 3 2 2" xfId="20746"/>
    <cellStyle name="Обычный 4 10 2 3 2 2 2" xfId="20747"/>
    <cellStyle name="Обычный 4 10 2 3 2 2 2 2" xfId="20748"/>
    <cellStyle name="Обычный 4 10 2 3 2 2 3" xfId="20749"/>
    <cellStyle name="Обычный 4 10 2 3 2 2 4" xfId="20750"/>
    <cellStyle name="Обычный 4 10 2 3 2 2 5" xfId="20751"/>
    <cellStyle name="Обычный 4 10 2 3 2 3" xfId="20752"/>
    <cellStyle name="Обычный 4 10 2 3 2 3 2" xfId="20753"/>
    <cellStyle name="Обычный 4 10 2 3 2 3 3" xfId="20754"/>
    <cellStyle name="Обычный 4 10 2 3 2 3 4" xfId="20755"/>
    <cellStyle name="Обычный 4 10 2 3 2 4" xfId="20756"/>
    <cellStyle name="Обычный 4 10 2 3 2 5" xfId="20757"/>
    <cellStyle name="Обычный 4 10 2 3 2 6" xfId="20758"/>
    <cellStyle name="Обычный 4 10 2 3 2 7" xfId="20759"/>
    <cellStyle name="Обычный 4 10 2 3 3" xfId="20760"/>
    <cellStyle name="Обычный 4 10 2 3 3 2" xfId="20761"/>
    <cellStyle name="Обычный 4 10 2 3 3 2 2" xfId="20762"/>
    <cellStyle name="Обычный 4 10 2 3 3 3" xfId="20763"/>
    <cellStyle name="Обычный 4 10 2 3 3 4" xfId="20764"/>
    <cellStyle name="Обычный 4 10 2 3 3 5" xfId="20765"/>
    <cellStyle name="Обычный 4 10 2 3 4" xfId="20766"/>
    <cellStyle name="Обычный 4 10 2 3 4 2" xfId="20767"/>
    <cellStyle name="Обычный 4 10 2 3 4 2 2" xfId="20768"/>
    <cellStyle name="Обычный 4 10 2 3 4 3" xfId="20769"/>
    <cellStyle name="Обычный 4 10 2 3 4 4" xfId="20770"/>
    <cellStyle name="Обычный 4 10 2 3 4 5" xfId="20771"/>
    <cellStyle name="Обычный 4 10 2 3 5" xfId="20772"/>
    <cellStyle name="Обычный 4 10 2 3 5 2" xfId="20773"/>
    <cellStyle name="Обычный 4 10 2 3 5 3" xfId="20774"/>
    <cellStyle name="Обычный 4 10 2 3 5 4" xfId="20775"/>
    <cellStyle name="Обычный 4 10 2 3 6" xfId="20776"/>
    <cellStyle name="Обычный 4 10 2 3 7" xfId="20777"/>
    <cellStyle name="Обычный 4 10 2 3 8" xfId="20778"/>
    <cellStyle name="Обычный 4 10 2 3 9" xfId="20779"/>
    <cellStyle name="Обычный 4 10 2 4" xfId="20780"/>
    <cellStyle name="Обычный 4 10 2 4 2" xfId="20781"/>
    <cellStyle name="Обычный 4 10 2 4 2 2" xfId="20782"/>
    <cellStyle name="Обычный 4 10 2 4 2 2 2" xfId="20783"/>
    <cellStyle name="Обычный 4 10 2 4 2 2 2 2" xfId="20784"/>
    <cellStyle name="Обычный 4 10 2 4 2 2 3" xfId="20785"/>
    <cellStyle name="Обычный 4 10 2 4 2 2 4" xfId="20786"/>
    <cellStyle name="Обычный 4 10 2 4 2 2 5" xfId="20787"/>
    <cellStyle name="Обычный 4 10 2 4 2 3" xfId="20788"/>
    <cellStyle name="Обычный 4 10 2 4 2 3 2" xfId="20789"/>
    <cellStyle name="Обычный 4 10 2 4 2 3 3" xfId="20790"/>
    <cellStyle name="Обычный 4 10 2 4 2 3 4" xfId="20791"/>
    <cellStyle name="Обычный 4 10 2 4 2 4" xfId="20792"/>
    <cellStyle name="Обычный 4 10 2 4 2 5" xfId="20793"/>
    <cellStyle name="Обычный 4 10 2 4 2 6" xfId="20794"/>
    <cellStyle name="Обычный 4 10 2 4 2 7" xfId="20795"/>
    <cellStyle name="Обычный 4 10 2 4 3" xfId="20796"/>
    <cellStyle name="Обычный 4 10 2 4 3 2" xfId="20797"/>
    <cellStyle name="Обычный 4 10 2 4 3 2 2" xfId="20798"/>
    <cellStyle name="Обычный 4 10 2 4 3 3" xfId="20799"/>
    <cellStyle name="Обычный 4 10 2 4 3 4" xfId="20800"/>
    <cellStyle name="Обычный 4 10 2 4 3 5" xfId="20801"/>
    <cellStyle name="Обычный 4 10 2 4 4" xfId="20802"/>
    <cellStyle name="Обычный 4 10 2 4 4 2" xfId="20803"/>
    <cellStyle name="Обычный 4 10 2 4 4 2 2" xfId="20804"/>
    <cellStyle name="Обычный 4 10 2 4 4 3" xfId="20805"/>
    <cellStyle name="Обычный 4 10 2 4 4 4" xfId="20806"/>
    <cellStyle name="Обычный 4 10 2 4 4 5" xfId="20807"/>
    <cellStyle name="Обычный 4 10 2 4 5" xfId="20808"/>
    <cellStyle name="Обычный 4 10 2 4 5 2" xfId="20809"/>
    <cellStyle name="Обычный 4 10 2 4 5 3" xfId="20810"/>
    <cellStyle name="Обычный 4 10 2 4 5 4" xfId="20811"/>
    <cellStyle name="Обычный 4 10 2 4 6" xfId="20812"/>
    <cellStyle name="Обычный 4 10 2 4 7" xfId="20813"/>
    <cellStyle name="Обычный 4 10 2 4 8" xfId="20814"/>
    <cellStyle name="Обычный 4 10 2 4 9" xfId="20815"/>
    <cellStyle name="Обычный 4 10 2 5" xfId="20816"/>
    <cellStyle name="Обычный 4 10 2 5 2" xfId="20817"/>
    <cellStyle name="Обычный 4 10 2 5 2 2" xfId="20818"/>
    <cellStyle name="Обычный 4 10 2 5 2 2 2" xfId="20819"/>
    <cellStyle name="Обычный 4 10 2 5 2 2 2 2" xfId="20820"/>
    <cellStyle name="Обычный 4 10 2 5 2 2 3" xfId="20821"/>
    <cellStyle name="Обычный 4 10 2 5 2 2 4" xfId="20822"/>
    <cellStyle name="Обычный 4 10 2 5 2 2 5" xfId="20823"/>
    <cellStyle name="Обычный 4 10 2 5 2 3" xfId="20824"/>
    <cellStyle name="Обычный 4 10 2 5 2 3 2" xfId="20825"/>
    <cellStyle name="Обычный 4 10 2 5 2 3 3" xfId="20826"/>
    <cellStyle name="Обычный 4 10 2 5 2 3 4" xfId="20827"/>
    <cellStyle name="Обычный 4 10 2 5 2 4" xfId="20828"/>
    <cellStyle name="Обычный 4 10 2 5 2 5" xfId="20829"/>
    <cellStyle name="Обычный 4 10 2 5 2 6" xfId="20830"/>
    <cellStyle name="Обычный 4 10 2 5 2 7" xfId="20831"/>
    <cellStyle name="Обычный 4 10 2 5 3" xfId="20832"/>
    <cellStyle name="Обычный 4 10 2 5 3 2" xfId="20833"/>
    <cellStyle name="Обычный 4 10 2 5 3 2 2" xfId="20834"/>
    <cellStyle name="Обычный 4 10 2 5 3 3" xfId="20835"/>
    <cellStyle name="Обычный 4 10 2 5 3 4" xfId="20836"/>
    <cellStyle name="Обычный 4 10 2 5 3 5" xfId="20837"/>
    <cellStyle name="Обычный 4 10 2 5 4" xfId="20838"/>
    <cellStyle name="Обычный 4 10 2 5 4 2" xfId="20839"/>
    <cellStyle name="Обычный 4 10 2 5 4 3" xfId="20840"/>
    <cellStyle name="Обычный 4 10 2 5 4 4" xfId="20841"/>
    <cellStyle name="Обычный 4 10 2 5 5" xfId="20842"/>
    <cellStyle name="Обычный 4 10 2 5 6" xfId="20843"/>
    <cellStyle name="Обычный 4 10 2 5 7" xfId="20844"/>
    <cellStyle name="Обычный 4 10 2 5 8" xfId="20845"/>
    <cellStyle name="Обычный 4 10 2 6" xfId="20846"/>
    <cellStyle name="Обычный 4 10 2 6 2" xfId="20847"/>
    <cellStyle name="Обычный 4 10 2 6 2 2" xfId="20848"/>
    <cellStyle name="Обычный 4 10 2 6 2 2 2" xfId="20849"/>
    <cellStyle name="Обычный 4 10 2 6 2 2 2 2" xfId="20850"/>
    <cellStyle name="Обычный 4 10 2 6 2 2 3" xfId="20851"/>
    <cellStyle name="Обычный 4 10 2 6 2 2 4" xfId="20852"/>
    <cellStyle name="Обычный 4 10 2 6 2 2 5" xfId="20853"/>
    <cellStyle name="Обычный 4 10 2 6 2 3" xfId="20854"/>
    <cellStyle name="Обычный 4 10 2 6 2 3 2" xfId="20855"/>
    <cellStyle name="Обычный 4 10 2 6 2 3 3" xfId="20856"/>
    <cellStyle name="Обычный 4 10 2 6 2 3 4" xfId="20857"/>
    <cellStyle name="Обычный 4 10 2 6 2 4" xfId="20858"/>
    <cellStyle name="Обычный 4 10 2 6 2 5" xfId="20859"/>
    <cellStyle name="Обычный 4 10 2 6 2 6" xfId="20860"/>
    <cellStyle name="Обычный 4 10 2 6 2 7" xfId="20861"/>
    <cellStyle name="Обычный 4 10 2 6 3" xfId="20862"/>
    <cellStyle name="Обычный 4 10 2 6 3 2" xfId="20863"/>
    <cellStyle name="Обычный 4 10 2 6 3 2 2" xfId="20864"/>
    <cellStyle name="Обычный 4 10 2 6 3 3" xfId="20865"/>
    <cellStyle name="Обычный 4 10 2 6 3 4" xfId="20866"/>
    <cellStyle name="Обычный 4 10 2 6 3 5" xfId="20867"/>
    <cellStyle name="Обычный 4 10 2 6 4" xfId="20868"/>
    <cellStyle name="Обычный 4 10 2 6 4 2" xfId="20869"/>
    <cellStyle name="Обычный 4 10 2 6 4 3" xfId="20870"/>
    <cellStyle name="Обычный 4 10 2 6 4 4" xfId="20871"/>
    <cellStyle name="Обычный 4 10 2 6 5" xfId="20872"/>
    <cellStyle name="Обычный 4 10 2 6 6" xfId="20873"/>
    <cellStyle name="Обычный 4 10 2 6 7" xfId="20874"/>
    <cellStyle name="Обычный 4 10 2 6 8" xfId="20875"/>
    <cellStyle name="Обычный 4 10 2 7" xfId="20876"/>
    <cellStyle name="Обычный 4 10 2 7 2" xfId="20877"/>
    <cellStyle name="Обычный 4 10 2 7 2 2" xfId="20878"/>
    <cellStyle name="Обычный 4 10 2 7 2 2 2" xfId="20879"/>
    <cellStyle name="Обычный 4 10 2 7 2 2 2 2" xfId="20880"/>
    <cellStyle name="Обычный 4 10 2 7 2 2 3" xfId="20881"/>
    <cellStyle name="Обычный 4 10 2 7 2 2 4" xfId="20882"/>
    <cellStyle name="Обычный 4 10 2 7 2 2 5" xfId="20883"/>
    <cellStyle name="Обычный 4 10 2 7 2 3" xfId="20884"/>
    <cellStyle name="Обычный 4 10 2 7 2 3 2" xfId="20885"/>
    <cellStyle name="Обычный 4 10 2 7 2 3 3" xfId="20886"/>
    <cellStyle name="Обычный 4 10 2 7 2 3 4" xfId="20887"/>
    <cellStyle name="Обычный 4 10 2 7 2 4" xfId="20888"/>
    <cellStyle name="Обычный 4 10 2 7 2 5" xfId="20889"/>
    <cellStyle name="Обычный 4 10 2 7 2 6" xfId="20890"/>
    <cellStyle name="Обычный 4 10 2 7 2 7" xfId="20891"/>
    <cellStyle name="Обычный 4 10 2 7 3" xfId="20892"/>
    <cellStyle name="Обычный 4 10 2 7 3 2" xfId="20893"/>
    <cellStyle name="Обычный 4 10 2 7 3 2 2" xfId="20894"/>
    <cellStyle name="Обычный 4 10 2 7 3 3" xfId="20895"/>
    <cellStyle name="Обычный 4 10 2 7 3 4" xfId="20896"/>
    <cellStyle name="Обычный 4 10 2 7 3 5" xfId="20897"/>
    <cellStyle name="Обычный 4 10 2 7 4" xfId="20898"/>
    <cellStyle name="Обычный 4 10 2 7 4 2" xfId="20899"/>
    <cellStyle name="Обычный 4 10 2 7 4 3" xfId="20900"/>
    <cellStyle name="Обычный 4 10 2 7 4 4" xfId="20901"/>
    <cellStyle name="Обычный 4 10 2 7 5" xfId="20902"/>
    <cellStyle name="Обычный 4 10 2 7 6" xfId="20903"/>
    <cellStyle name="Обычный 4 10 2 7 7" xfId="20904"/>
    <cellStyle name="Обычный 4 10 2 7 8" xfId="20905"/>
    <cellStyle name="Обычный 4 10 2 8" xfId="20906"/>
    <cellStyle name="Обычный 4 10 2 8 2" xfId="20907"/>
    <cellStyle name="Обычный 4 10 2 8 2 2" xfId="20908"/>
    <cellStyle name="Обычный 4 10 2 8 2 2 2" xfId="20909"/>
    <cellStyle name="Обычный 4 10 2 8 2 2 2 2" xfId="20910"/>
    <cellStyle name="Обычный 4 10 2 8 2 2 3" xfId="20911"/>
    <cellStyle name="Обычный 4 10 2 8 2 2 4" xfId="20912"/>
    <cellStyle name="Обычный 4 10 2 8 2 2 5" xfId="20913"/>
    <cellStyle name="Обычный 4 10 2 8 2 3" xfId="20914"/>
    <cellStyle name="Обычный 4 10 2 8 2 3 2" xfId="20915"/>
    <cellStyle name="Обычный 4 10 2 8 2 3 3" xfId="20916"/>
    <cellStyle name="Обычный 4 10 2 8 2 3 4" xfId="20917"/>
    <cellStyle name="Обычный 4 10 2 8 2 4" xfId="20918"/>
    <cellStyle name="Обычный 4 10 2 8 2 5" xfId="20919"/>
    <cellStyle name="Обычный 4 10 2 8 2 6" xfId="20920"/>
    <cellStyle name="Обычный 4 10 2 8 2 7" xfId="20921"/>
    <cellStyle name="Обычный 4 10 2 8 3" xfId="20922"/>
    <cellStyle name="Обычный 4 10 2 8 3 2" xfId="20923"/>
    <cellStyle name="Обычный 4 10 2 8 3 2 2" xfId="20924"/>
    <cellStyle name="Обычный 4 10 2 8 3 3" xfId="20925"/>
    <cellStyle name="Обычный 4 10 2 8 3 4" xfId="20926"/>
    <cellStyle name="Обычный 4 10 2 8 3 5" xfId="20927"/>
    <cellStyle name="Обычный 4 10 2 8 4" xfId="20928"/>
    <cellStyle name="Обычный 4 10 2 8 4 2" xfId="20929"/>
    <cellStyle name="Обычный 4 10 2 8 4 3" xfId="20930"/>
    <cellStyle name="Обычный 4 10 2 8 4 4" xfId="20931"/>
    <cellStyle name="Обычный 4 10 2 8 5" xfId="20932"/>
    <cellStyle name="Обычный 4 10 2 8 6" xfId="20933"/>
    <cellStyle name="Обычный 4 10 2 8 7" xfId="20934"/>
    <cellStyle name="Обычный 4 10 2 8 8" xfId="20935"/>
    <cellStyle name="Обычный 4 10 2 9" xfId="20936"/>
    <cellStyle name="Обычный 4 10 2 9 2" xfId="20937"/>
    <cellStyle name="Обычный 4 10 2 9 2 2" xfId="20938"/>
    <cellStyle name="Обычный 4 10 2 9 2 2 2" xfId="20939"/>
    <cellStyle name="Обычный 4 10 2 9 2 3" xfId="20940"/>
    <cellStyle name="Обычный 4 10 2 9 2 4" xfId="20941"/>
    <cellStyle name="Обычный 4 10 2 9 2 5" xfId="20942"/>
    <cellStyle name="Обычный 4 10 2 9 3" xfId="20943"/>
    <cellStyle name="Обычный 4 10 2 9 3 2" xfId="20944"/>
    <cellStyle name="Обычный 4 10 2 9 3 3" xfId="20945"/>
    <cellStyle name="Обычный 4 10 2 9 3 4" xfId="20946"/>
    <cellStyle name="Обычный 4 10 2 9 4" xfId="20947"/>
    <cellStyle name="Обычный 4 10 2 9 5" xfId="20948"/>
    <cellStyle name="Обычный 4 10 2 9 6" xfId="20949"/>
    <cellStyle name="Обычный 4 10 2 9 7" xfId="20950"/>
    <cellStyle name="Обычный 4 10 3" xfId="20951"/>
    <cellStyle name="Обычный 4 10 3 10" xfId="20952"/>
    <cellStyle name="Обычный 4 10 3 10 2" xfId="20953"/>
    <cellStyle name="Обычный 4 10 3 10 2 2" xfId="20954"/>
    <cellStyle name="Обычный 4 10 3 10 3" xfId="20955"/>
    <cellStyle name="Обычный 4 10 3 10 4" xfId="20956"/>
    <cellStyle name="Обычный 4 10 3 10 5" xfId="20957"/>
    <cellStyle name="Обычный 4 10 3 11" xfId="20958"/>
    <cellStyle name="Обычный 4 10 3 11 2" xfId="20959"/>
    <cellStyle name="Обычный 4 10 3 11 3" xfId="20960"/>
    <cellStyle name="Обычный 4 10 3 11 4" xfId="20961"/>
    <cellStyle name="Обычный 4 10 3 12" xfId="20962"/>
    <cellStyle name="Обычный 4 10 3 13" xfId="20963"/>
    <cellStyle name="Обычный 4 10 3 14" xfId="20964"/>
    <cellStyle name="Обычный 4 10 3 15" xfId="20965"/>
    <cellStyle name="Обычный 4 10 3 2" xfId="20966"/>
    <cellStyle name="Обычный 4 10 3 2 2" xfId="20967"/>
    <cellStyle name="Обычный 4 10 3 2 2 2" xfId="20968"/>
    <cellStyle name="Обычный 4 10 3 2 2 2 2" xfId="20969"/>
    <cellStyle name="Обычный 4 10 3 2 2 2 2 2" xfId="20970"/>
    <cellStyle name="Обычный 4 10 3 2 2 2 3" xfId="20971"/>
    <cellStyle name="Обычный 4 10 3 2 2 2 4" xfId="20972"/>
    <cellStyle name="Обычный 4 10 3 2 2 2 5" xfId="20973"/>
    <cellStyle name="Обычный 4 10 3 2 2 3" xfId="20974"/>
    <cellStyle name="Обычный 4 10 3 2 2 3 2" xfId="20975"/>
    <cellStyle name="Обычный 4 10 3 2 2 3 3" xfId="20976"/>
    <cellStyle name="Обычный 4 10 3 2 2 3 4" xfId="20977"/>
    <cellStyle name="Обычный 4 10 3 2 2 4" xfId="20978"/>
    <cellStyle name="Обычный 4 10 3 2 2 5" xfId="20979"/>
    <cellStyle name="Обычный 4 10 3 2 2 6" xfId="20980"/>
    <cellStyle name="Обычный 4 10 3 2 2 7" xfId="20981"/>
    <cellStyle name="Обычный 4 10 3 2 3" xfId="20982"/>
    <cellStyle name="Обычный 4 10 3 2 3 2" xfId="20983"/>
    <cellStyle name="Обычный 4 10 3 2 3 2 2" xfId="20984"/>
    <cellStyle name="Обычный 4 10 3 2 3 3" xfId="20985"/>
    <cellStyle name="Обычный 4 10 3 2 3 4" xfId="20986"/>
    <cellStyle name="Обычный 4 10 3 2 3 5" xfId="20987"/>
    <cellStyle name="Обычный 4 10 3 2 4" xfId="20988"/>
    <cellStyle name="Обычный 4 10 3 2 4 2" xfId="20989"/>
    <cellStyle name="Обычный 4 10 3 2 4 2 2" xfId="20990"/>
    <cellStyle name="Обычный 4 10 3 2 4 3" xfId="20991"/>
    <cellStyle name="Обычный 4 10 3 2 4 4" xfId="20992"/>
    <cellStyle name="Обычный 4 10 3 2 4 5" xfId="20993"/>
    <cellStyle name="Обычный 4 10 3 2 5" xfId="20994"/>
    <cellStyle name="Обычный 4 10 3 2 5 2" xfId="20995"/>
    <cellStyle name="Обычный 4 10 3 2 5 3" xfId="20996"/>
    <cellStyle name="Обычный 4 10 3 2 5 4" xfId="20997"/>
    <cellStyle name="Обычный 4 10 3 2 6" xfId="20998"/>
    <cellStyle name="Обычный 4 10 3 2 7" xfId="20999"/>
    <cellStyle name="Обычный 4 10 3 2 8" xfId="21000"/>
    <cellStyle name="Обычный 4 10 3 2 9" xfId="21001"/>
    <cellStyle name="Обычный 4 10 3 3" xfId="21002"/>
    <cellStyle name="Обычный 4 10 3 3 2" xfId="21003"/>
    <cellStyle name="Обычный 4 10 3 3 2 2" xfId="21004"/>
    <cellStyle name="Обычный 4 10 3 3 2 2 2" xfId="21005"/>
    <cellStyle name="Обычный 4 10 3 3 2 2 2 2" xfId="21006"/>
    <cellStyle name="Обычный 4 10 3 3 2 2 3" xfId="21007"/>
    <cellStyle name="Обычный 4 10 3 3 2 2 4" xfId="21008"/>
    <cellStyle name="Обычный 4 10 3 3 2 2 5" xfId="21009"/>
    <cellStyle name="Обычный 4 10 3 3 2 3" xfId="21010"/>
    <cellStyle name="Обычный 4 10 3 3 2 3 2" xfId="21011"/>
    <cellStyle name="Обычный 4 10 3 3 2 3 3" xfId="21012"/>
    <cellStyle name="Обычный 4 10 3 3 2 3 4" xfId="21013"/>
    <cellStyle name="Обычный 4 10 3 3 2 4" xfId="21014"/>
    <cellStyle name="Обычный 4 10 3 3 2 5" xfId="21015"/>
    <cellStyle name="Обычный 4 10 3 3 2 6" xfId="21016"/>
    <cellStyle name="Обычный 4 10 3 3 2 7" xfId="21017"/>
    <cellStyle name="Обычный 4 10 3 3 3" xfId="21018"/>
    <cellStyle name="Обычный 4 10 3 3 3 2" xfId="21019"/>
    <cellStyle name="Обычный 4 10 3 3 3 2 2" xfId="21020"/>
    <cellStyle name="Обычный 4 10 3 3 3 3" xfId="21021"/>
    <cellStyle name="Обычный 4 10 3 3 3 4" xfId="21022"/>
    <cellStyle name="Обычный 4 10 3 3 3 5" xfId="21023"/>
    <cellStyle name="Обычный 4 10 3 3 4" xfId="21024"/>
    <cellStyle name="Обычный 4 10 3 3 4 2" xfId="21025"/>
    <cellStyle name="Обычный 4 10 3 3 4 2 2" xfId="21026"/>
    <cellStyle name="Обычный 4 10 3 3 4 3" xfId="21027"/>
    <cellStyle name="Обычный 4 10 3 3 4 4" xfId="21028"/>
    <cellStyle name="Обычный 4 10 3 3 4 5" xfId="21029"/>
    <cellStyle name="Обычный 4 10 3 3 5" xfId="21030"/>
    <cellStyle name="Обычный 4 10 3 3 5 2" xfId="21031"/>
    <cellStyle name="Обычный 4 10 3 3 5 3" xfId="21032"/>
    <cellStyle name="Обычный 4 10 3 3 5 4" xfId="21033"/>
    <cellStyle name="Обычный 4 10 3 3 6" xfId="21034"/>
    <cellStyle name="Обычный 4 10 3 3 7" xfId="21035"/>
    <cellStyle name="Обычный 4 10 3 3 8" xfId="21036"/>
    <cellStyle name="Обычный 4 10 3 3 9" xfId="21037"/>
    <cellStyle name="Обычный 4 10 3 4" xfId="21038"/>
    <cellStyle name="Обычный 4 10 3 4 2" xfId="21039"/>
    <cellStyle name="Обычный 4 10 3 4 2 2" xfId="21040"/>
    <cellStyle name="Обычный 4 10 3 4 2 2 2" xfId="21041"/>
    <cellStyle name="Обычный 4 10 3 4 2 2 2 2" xfId="21042"/>
    <cellStyle name="Обычный 4 10 3 4 2 2 3" xfId="21043"/>
    <cellStyle name="Обычный 4 10 3 4 2 2 4" xfId="21044"/>
    <cellStyle name="Обычный 4 10 3 4 2 2 5" xfId="21045"/>
    <cellStyle name="Обычный 4 10 3 4 2 3" xfId="21046"/>
    <cellStyle name="Обычный 4 10 3 4 2 3 2" xfId="21047"/>
    <cellStyle name="Обычный 4 10 3 4 2 3 3" xfId="21048"/>
    <cellStyle name="Обычный 4 10 3 4 2 3 4" xfId="21049"/>
    <cellStyle name="Обычный 4 10 3 4 2 4" xfId="21050"/>
    <cellStyle name="Обычный 4 10 3 4 2 5" xfId="21051"/>
    <cellStyle name="Обычный 4 10 3 4 2 6" xfId="21052"/>
    <cellStyle name="Обычный 4 10 3 4 2 7" xfId="21053"/>
    <cellStyle name="Обычный 4 10 3 4 3" xfId="21054"/>
    <cellStyle name="Обычный 4 10 3 4 3 2" xfId="21055"/>
    <cellStyle name="Обычный 4 10 3 4 3 2 2" xfId="21056"/>
    <cellStyle name="Обычный 4 10 3 4 3 3" xfId="21057"/>
    <cellStyle name="Обычный 4 10 3 4 3 4" xfId="21058"/>
    <cellStyle name="Обычный 4 10 3 4 3 5" xfId="21059"/>
    <cellStyle name="Обычный 4 10 3 4 4" xfId="21060"/>
    <cellStyle name="Обычный 4 10 3 4 4 2" xfId="21061"/>
    <cellStyle name="Обычный 4 10 3 4 4 3" xfId="21062"/>
    <cellStyle name="Обычный 4 10 3 4 4 4" xfId="21063"/>
    <cellStyle name="Обычный 4 10 3 4 5" xfId="21064"/>
    <cellStyle name="Обычный 4 10 3 4 6" xfId="21065"/>
    <cellStyle name="Обычный 4 10 3 4 7" xfId="21066"/>
    <cellStyle name="Обычный 4 10 3 4 8" xfId="21067"/>
    <cellStyle name="Обычный 4 10 3 5" xfId="21068"/>
    <cellStyle name="Обычный 4 10 3 5 2" xfId="21069"/>
    <cellStyle name="Обычный 4 10 3 5 2 2" xfId="21070"/>
    <cellStyle name="Обычный 4 10 3 5 2 2 2" xfId="21071"/>
    <cellStyle name="Обычный 4 10 3 5 2 2 2 2" xfId="21072"/>
    <cellStyle name="Обычный 4 10 3 5 2 2 3" xfId="21073"/>
    <cellStyle name="Обычный 4 10 3 5 2 2 4" xfId="21074"/>
    <cellStyle name="Обычный 4 10 3 5 2 2 5" xfId="21075"/>
    <cellStyle name="Обычный 4 10 3 5 2 3" xfId="21076"/>
    <cellStyle name="Обычный 4 10 3 5 2 3 2" xfId="21077"/>
    <cellStyle name="Обычный 4 10 3 5 2 3 3" xfId="21078"/>
    <cellStyle name="Обычный 4 10 3 5 2 3 4" xfId="21079"/>
    <cellStyle name="Обычный 4 10 3 5 2 4" xfId="21080"/>
    <cellStyle name="Обычный 4 10 3 5 2 5" xfId="21081"/>
    <cellStyle name="Обычный 4 10 3 5 2 6" xfId="21082"/>
    <cellStyle name="Обычный 4 10 3 5 2 7" xfId="21083"/>
    <cellStyle name="Обычный 4 10 3 5 3" xfId="21084"/>
    <cellStyle name="Обычный 4 10 3 5 3 2" xfId="21085"/>
    <cellStyle name="Обычный 4 10 3 5 3 2 2" xfId="21086"/>
    <cellStyle name="Обычный 4 10 3 5 3 3" xfId="21087"/>
    <cellStyle name="Обычный 4 10 3 5 3 4" xfId="21088"/>
    <cellStyle name="Обычный 4 10 3 5 3 5" xfId="21089"/>
    <cellStyle name="Обычный 4 10 3 5 4" xfId="21090"/>
    <cellStyle name="Обычный 4 10 3 5 4 2" xfId="21091"/>
    <cellStyle name="Обычный 4 10 3 5 4 3" xfId="21092"/>
    <cellStyle name="Обычный 4 10 3 5 4 4" xfId="21093"/>
    <cellStyle name="Обычный 4 10 3 5 5" xfId="21094"/>
    <cellStyle name="Обычный 4 10 3 5 6" xfId="21095"/>
    <cellStyle name="Обычный 4 10 3 5 7" xfId="21096"/>
    <cellStyle name="Обычный 4 10 3 5 8" xfId="21097"/>
    <cellStyle name="Обычный 4 10 3 6" xfId="21098"/>
    <cellStyle name="Обычный 4 10 3 6 2" xfId="21099"/>
    <cellStyle name="Обычный 4 10 3 6 2 2" xfId="21100"/>
    <cellStyle name="Обычный 4 10 3 6 2 2 2" xfId="21101"/>
    <cellStyle name="Обычный 4 10 3 6 2 2 2 2" xfId="21102"/>
    <cellStyle name="Обычный 4 10 3 6 2 2 3" xfId="21103"/>
    <cellStyle name="Обычный 4 10 3 6 2 2 4" xfId="21104"/>
    <cellStyle name="Обычный 4 10 3 6 2 2 5" xfId="21105"/>
    <cellStyle name="Обычный 4 10 3 6 2 3" xfId="21106"/>
    <cellStyle name="Обычный 4 10 3 6 2 3 2" xfId="21107"/>
    <cellStyle name="Обычный 4 10 3 6 2 3 3" xfId="21108"/>
    <cellStyle name="Обычный 4 10 3 6 2 3 4" xfId="21109"/>
    <cellStyle name="Обычный 4 10 3 6 2 4" xfId="21110"/>
    <cellStyle name="Обычный 4 10 3 6 2 5" xfId="21111"/>
    <cellStyle name="Обычный 4 10 3 6 2 6" xfId="21112"/>
    <cellStyle name="Обычный 4 10 3 6 2 7" xfId="21113"/>
    <cellStyle name="Обычный 4 10 3 6 3" xfId="21114"/>
    <cellStyle name="Обычный 4 10 3 6 3 2" xfId="21115"/>
    <cellStyle name="Обычный 4 10 3 6 3 2 2" xfId="21116"/>
    <cellStyle name="Обычный 4 10 3 6 3 3" xfId="21117"/>
    <cellStyle name="Обычный 4 10 3 6 3 4" xfId="21118"/>
    <cellStyle name="Обычный 4 10 3 6 3 5" xfId="21119"/>
    <cellStyle name="Обычный 4 10 3 6 4" xfId="21120"/>
    <cellStyle name="Обычный 4 10 3 6 4 2" xfId="21121"/>
    <cellStyle name="Обычный 4 10 3 6 4 3" xfId="21122"/>
    <cellStyle name="Обычный 4 10 3 6 4 4" xfId="21123"/>
    <cellStyle name="Обычный 4 10 3 6 5" xfId="21124"/>
    <cellStyle name="Обычный 4 10 3 6 6" xfId="21125"/>
    <cellStyle name="Обычный 4 10 3 6 7" xfId="21126"/>
    <cellStyle name="Обычный 4 10 3 6 8" xfId="21127"/>
    <cellStyle name="Обычный 4 10 3 7" xfId="21128"/>
    <cellStyle name="Обычный 4 10 3 7 2" xfId="21129"/>
    <cellStyle name="Обычный 4 10 3 7 2 2" xfId="21130"/>
    <cellStyle name="Обычный 4 10 3 7 2 2 2" xfId="21131"/>
    <cellStyle name="Обычный 4 10 3 7 2 2 2 2" xfId="21132"/>
    <cellStyle name="Обычный 4 10 3 7 2 2 3" xfId="21133"/>
    <cellStyle name="Обычный 4 10 3 7 2 2 4" xfId="21134"/>
    <cellStyle name="Обычный 4 10 3 7 2 2 5" xfId="21135"/>
    <cellStyle name="Обычный 4 10 3 7 2 3" xfId="21136"/>
    <cellStyle name="Обычный 4 10 3 7 2 3 2" xfId="21137"/>
    <cellStyle name="Обычный 4 10 3 7 2 3 3" xfId="21138"/>
    <cellStyle name="Обычный 4 10 3 7 2 3 4" xfId="21139"/>
    <cellStyle name="Обычный 4 10 3 7 2 4" xfId="21140"/>
    <cellStyle name="Обычный 4 10 3 7 2 5" xfId="21141"/>
    <cellStyle name="Обычный 4 10 3 7 2 6" xfId="21142"/>
    <cellStyle name="Обычный 4 10 3 7 2 7" xfId="21143"/>
    <cellStyle name="Обычный 4 10 3 7 3" xfId="21144"/>
    <cellStyle name="Обычный 4 10 3 7 3 2" xfId="21145"/>
    <cellStyle name="Обычный 4 10 3 7 3 2 2" xfId="21146"/>
    <cellStyle name="Обычный 4 10 3 7 3 3" xfId="21147"/>
    <cellStyle name="Обычный 4 10 3 7 3 4" xfId="21148"/>
    <cellStyle name="Обычный 4 10 3 7 3 5" xfId="21149"/>
    <cellStyle name="Обычный 4 10 3 7 4" xfId="21150"/>
    <cellStyle name="Обычный 4 10 3 7 4 2" xfId="21151"/>
    <cellStyle name="Обычный 4 10 3 7 4 3" xfId="21152"/>
    <cellStyle name="Обычный 4 10 3 7 4 4" xfId="21153"/>
    <cellStyle name="Обычный 4 10 3 7 5" xfId="21154"/>
    <cellStyle name="Обычный 4 10 3 7 6" xfId="21155"/>
    <cellStyle name="Обычный 4 10 3 7 7" xfId="21156"/>
    <cellStyle name="Обычный 4 10 3 7 8" xfId="21157"/>
    <cellStyle name="Обычный 4 10 3 8" xfId="21158"/>
    <cellStyle name="Обычный 4 10 3 8 2" xfId="21159"/>
    <cellStyle name="Обычный 4 10 3 8 2 2" xfId="21160"/>
    <cellStyle name="Обычный 4 10 3 8 2 2 2" xfId="21161"/>
    <cellStyle name="Обычный 4 10 3 8 2 3" xfId="21162"/>
    <cellStyle name="Обычный 4 10 3 8 2 4" xfId="21163"/>
    <cellStyle name="Обычный 4 10 3 8 2 5" xfId="21164"/>
    <cellStyle name="Обычный 4 10 3 8 3" xfId="21165"/>
    <cellStyle name="Обычный 4 10 3 8 3 2" xfId="21166"/>
    <cellStyle name="Обычный 4 10 3 8 3 3" xfId="21167"/>
    <cellStyle name="Обычный 4 10 3 8 3 4" xfId="21168"/>
    <cellStyle name="Обычный 4 10 3 8 4" xfId="21169"/>
    <cellStyle name="Обычный 4 10 3 8 5" xfId="21170"/>
    <cellStyle name="Обычный 4 10 3 8 6" xfId="21171"/>
    <cellStyle name="Обычный 4 10 3 8 7" xfId="21172"/>
    <cellStyle name="Обычный 4 10 3 9" xfId="21173"/>
    <cellStyle name="Обычный 4 10 3 9 2" xfId="21174"/>
    <cellStyle name="Обычный 4 10 3 9 2 2" xfId="21175"/>
    <cellStyle name="Обычный 4 10 3 9 2 2 2" xfId="21176"/>
    <cellStyle name="Обычный 4 10 3 9 2 3" xfId="21177"/>
    <cellStyle name="Обычный 4 10 3 9 2 4" xfId="21178"/>
    <cellStyle name="Обычный 4 10 3 9 2 5" xfId="21179"/>
    <cellStyle name="Обычный 4 10 3 9 3" xfId="21180"/>
    <cellStyle name="Обычный 4 10 3 9 3 2" xfId="21181"/>
    <cellStyle name="Обычный 4 10 3 9 3 3" xfId="21182"/>
    <cellStyle name="Обычный 4 10 3 9 3 4" xfId="21183"/>
    <cellStyle name="Обычный 4 10 3 9 4" xfId="21184"/>
    <cellStyle name="Обычный 4 10 3 9 5" xfId="21185"/>
    <cellStyle name="Обычный 4 10 3 9 6" xfId="21186"/>
    <cellStyle name="Обычный 4 10 3 9 7" xfId="21187"/>
    <cellStyle name="Обычный 4 10 4" xfId="21188"/>
    <cellStyle name="Обычный 4 10 4 10" xfId="21189"/>
    <cellStyle name="Обычный 4 10 4 10 2" xfId="21190"/>
    <cellStyle name="Обычный 4 10 4 10 2 2" xfId="21191"/>
    <cellStyle name="Обычный 4 10 4 10 3" xfId="21192"/>
    <cellStyle name="Обычный 4 10 4 10 4" xfId="21193"/>
    <cellStyle name="Обычный 4 10 4 10 5" xfId="21194"/>
    <cellStyle name="Обычный 4 10 4 11" xfId="21195"/>
    <cellStyle name="Обычный 4 10 4 11 2" xfId="21196"/>
    <cellStyle name="Обычный 4 10 4 11 3" xfId="21197"/>
    <cellStyle name="Обычный 4 10 4 11 4" xfId="21198"/>
    <cellStyle name="Обычный 4 10 4 12" xfId="21199"/>
    <cellStyle name="Обычный 4 10 4 13" xfId="21200"/>
    <cellStyle name="Обычный 4 10 4 14" xfId="21201"/>
    <cellStyle name="Обычный 4 10 4 15" xfId="21202"/>
    <cellStyle name="Обычный 4 10 4 2" xfId="21203"/>
    <cellStyle name="Обычный 4 10 4 2 2" xfId="21204"/>
    <cellStyle name="Обычный 4 10 4 2 2 2" xfId="21205"/>
    <cellStyle name="Обычный 4 10 4 2 2 2 2" xfId="21206"/>
    <cellStyle name="Обычный 4 10 4 2 2 2 2 2" xfId="21207"/>
    <cellStyle name="Обычный 4 10 4 2 2 2 3" xfId="21208"/>
    <cellStyle name="Обычный 4 10 4 2 2 2 4" xfId="21209"/>
    <cellStyle name="Обычный 4 10 4 2 2 2 5" xfId="21210"/>
    <cellStyle name="Обычный 4 10 4 2 2 3" xfId="21211"/>
    <cellStyle name="Обычный 4 10 4 2 2 3 2" xfId="21212"/>
    <cellStyle name="Обычный 4 10 4 2 2 3 3" xfId="21213"/>
    <cellStyle name="Обычный 4 10 4 2 2 3 4" xfId="21214"/>
    <cellStyle name="Обычный 4 10 4 2 2 4" xfId="21215"/>
    <cellStyle name="Обычный 4 10 4 2 2 5" xfId="21216"/>
    <cellStyle name="Обычный 4 10 4 2 2 6" xfId="21217"/>
    <cellStyle name="Обычный 4 10 4 2 2 7" xfId="21218"/>
    <cellStyle name="Обычный 4 10 4 2 3" xfId="21219"/>
    <cellStyle name="Обычный 4 10 4 2 3 2" xfId="21220"/>
    <cellStyle name="Обычный 4 10 4 2 3 2 2" xfId="21221"/>
    <cellStyle name="Обычный 4 10 4 2 3 3" xfId="21222"/>
    <cellStyle name="Обычный 4 10 4 2 3 4" xfId="21223"/>
    <cellStyle name="Обычный 4 10 4 2 3 5" xfId="21224"/>
    <cellStyle name="Обычный 4 10 4 2 4" xfId="21225"/>
    <cellStyle name="Обычный 4 10 4 2 4 2" xfId="21226"/>
    <cellStyle name="Обычный 4 10 4 2 4 2 2" xfId="21227"/>
    <cellStyle name="Обычный 4 10 4 2 4 3" xfId="21228"/>
    <cellStyle name="Обычный 4 10 4 2 4 4" xfId="21229"/>
    <cellStyle name="Обычный 4 10 4 2 4 5" xfId="21230"/>
    <cellStyle name="Обычный 4 10 4 2 5" xfId="21231"/>
    <cellStyle name="Обычный 4 10 4 2 5 2" xfId="21232"/>
    <cellStyle name="Обычный 4 10 4 2 5 3" xfId="21233"/>
    <cellStyle name="Обычный 4 10 4 2 5 4" xfId="21234"/>
    <cellStyle name="Обычный 4 10 4 2 6" xfId="21235"/>
    <cellStyle name="Обычный 4 10 4 2 7" xfId="21236"/>
    <cellStyle name="Обычный 4 10 4 2 8" xfId="21237"/>
    <cellStyle name="Обычный 4 10 4 2 9" xfId="21238"/>
    <cellStyle name="Обычный 4 10 4 3" xfId="21239"/>
    <cellStyle name="Обычный 4 10 4 3 2" xfId="21240"/>
    <cellStyle name="Обычный 4 10 4 3 2 2" xfId="21241"/>
    <cellStyle name="Обычный 4 10 4 3 2 2 2" xfId="21242"/>
    <cellStyle name="Обычный 4 10 4 3 2 2 2 2" xfId="21243"/>
    <cellStyle name="Обычный 4 10 4 3 2 2 3" xfId="21244"/>
    <cellStyle name="Обычный 4 10 4 3 2 2 4" xfId="21245"/>
    <cellStyle name="Обычный 4 10 4 3 2 2 5" xfId="21246"/>
    <cellStyle name="Обычный 4 10 4 3 2 3" xfId="21247"/>
    <cellStyle name="Обычный 4 10 4 3 2 3 2" xfId="21248"/>
    <cellStyle name="Обычный 4 10 4 3 2 3 3" xfId="21249"/>
    <cellStyle name="Обычный 4 10 4 3 2 3 4" xfId="21250"/>
    <cellStyle name="Обычный 4 10 4 3 2 4" xfId="21251"/>
    <cellStyle name="Обычный 4 10 4 3 2 5" xfId="21252"/>
    <cellStyle name="Обычный 4 10 4 3 2 6" xfId="21253"/>
    <cellStyle name="Обычный 4 10 4 3 2 7" xfId="21254"/>
    <cellStyle name="Обычный 4 10 4 3 3" xfId="21255"/>
    <cellStyle name="Обычный 4 10 4 3 3 2" xfId="21256"/>
    <cellStyle name="Обычный 4 10 4 3 3 2 2" xfId="21257"/>
    <cellStyle name="Обычный 4 10 4 3 3 3" xfId="21258"/>
    <cellStyle name="Обычный 4 10 4 3 3 4" xfId="21259"/>
    <cellStyle name="Обычный 4 10 4 3 3 5" xfId="21260"/>
    <cellStyle name="Обычный 4 10 4 3 4" xfId="21261"/>
    <cellStyle name="Обычный 4 10 4 3 4 2" xfId="21262"/>
    <cellStyle name="Обычный 4 10 4 3 4 2 2" xfId="21263"/>
    <cellStyle name="Обычный 4 10 4 3 4 3" xfId="21264"/>
    <cellStyle name="Обычный 4 10 4 3 4 4" xfId="21265"/>
    <cellStyle name="Обычный 4 10 4 3 4 5" xfId="21266"/>
    <cellStyle name="Обычный 4 10 4 3 5" xfId="21267"/>
    <cellStyle name="Обычный 4 10 4 3 5 2" xfId="21268"/>
    <cellStyle name="Обычный 4 10 4 3 5 3" xfId="21269"/>
    <cellStyle name="Обычный 4 10 4 3 5 4" xfId="21270"/>
    <cellStyle name="Обычный 4 10 4 3 6" xfId="21271"/>
    <cellStyle name="Обычный 4 10 4 3 7" xfId="21272"/>
    <cellStyle name="Обычный 4 10 4 3 8" xfId="21273"/>
    <cellStyle name="Обычный 4 10 4 3 9" xfId="21274"/>
    <cellStyle name="Обычный 4 10 4 4" xfId="21275"/>
    <cellStyle name="Обычный 4 10 4 4 2" xfId="21276"/>
    <cellStyle name="Обычный 4 10 4 4 2 2" xfId="21277"/>
    <cellStyle name="Обычный 4 10 4 4 2 2 2" xfId="21278"/>
    <cellStyle name="Обычный 4 10 4 4 2 2 2 2" xfId="21279"/>
    <cellStyle name="Обычный 4 10 4 4 2 2 3" xfId="21280"/>
    <cellStyle name="Обычный 4 10 4 4 2 2 4" xfId="21281"/>
    <cellStyle name="Обычный 4 10 4 4 2 2 5" xfId="21282"/>
    <cellStyle name="Обычный 4 10 4 4 2 3" xfId="21283"/>
    <cellStyle name="Обычный 4 10 4 4 2 3 2" xfId="21284"/>
    <cellStyle name="Обычный 4 10 4 4 2 3 3" xfId="21285"/>
    <cellStyle name="Обычный 4 10 4 4 2 3 4" xfId="21286"/>
    <cellStyle name="Обычный 4 10 4 4 2 4" xfId="21287"/>
    <cellStyle name="Обычный 4 10 4 4 2 5" xfId="21288"/>
    <cellStyle name="Обычный 4 10 4 4 2 6" xfId="21289"/>
    <cellStyle name="Обычный 4 10 4 4 2 7" xfId="21290"/>
    <cellStyle name="Обычный 4 10 4 4 3" xfId="21291"/>
    <cellStyle name="Обычный 4 10 4 4 3 2" xfId="21292"/>
    <cellStyle name="Обычный 4 10 4 4 3 2 2" xfId="21293"/>
    <cellStyle name="Обычный 4 10 4 4 3 3" xfId="21294"/>
    <cellStyle name="Обычный 4 10 4 4 3 4" xfId="21295"/>
    <cellStyle name="Обычный 4 10 4 4 3 5" xfId="21296"/>
    <cellStyle name="Обычный 4 10 4 4 4" xfId="21297"/>
    <cellStyle name="Обычный 4 10 4 4 4 2" xfId="21298"/>
    <cellStyle name="Обычный 4 10 4 4 4 3" xfId="21299"/>
    <cellStyle name="Обычный 4 10 4 4 4 4" xfId="21300"/>
    <cellStyle name="Обычный 4 10 4 4 5" xfId="21301"/>
    <cellStyle name="Обычный 4 10 4 4 6" xfId="21302"/>
    <cellStyle name="Обычный 4 10 4 4 7" xfId="21303"/>
    <cellStyle name="Обычный 4 10 4 4 8" xfId="21304"/>
    <cellStyle name="Обычный 4 10 4 5" xfId="21305"/>
    <cellStyle name="Обычный 4 10 4 5 2" xfId="21306"/>
    <cellStyle name="Обычный 4 10 4 5 2 2" xfId="21307"/>
    <cellStyle name="Обычный 4 10 4 5 2 2 2" xfId="21308"/>
    <cellStyle name="Обычный 4 10 4 5 2 2 2 2" xfId="21309"/>
    <cellStyle name="Обычный 4 10 4 5 2 2 3" xfId="21310"/>
    <cellStyle name="Обычный 4 10 4 5 2 2 4" xfId="21311"/>
    <cellStyle name="Обычный 4 10 4 5 2 2 5" xfId="21312"/>
    <cellStyle name="Обычный 4 10 4 5 2 3" xfId="21313"/>
    <cellStyle name="Обычный 4 10 4 5 2 3 2" xfId="21314"/>
    <cellStyle name="Обычный 4 10 4 5 2 3 3" xfId="21315"/>
    <cellStyle name="Обычный 4 10 4 5 2 3 4" xfId="21316"/>
    <cellStyle name="Обычный 4 10 4 5 2 4" xfId="21317"/>
    <cellStyle name="Обычный 4 10 4 5 2 5" xfId="21318"/>
    <cellStyle name="Обычный 4 10 4 5 2 6" xfId="21319"/>
    <cellStyle name="Обычный 4 10 4 5 2 7" xfId="21320"/>
    <cellStyle name="Обычный 4 10 4 5 3" xfId="21321"/>
    <cellStyle name="Обычный 4 10 4 5 3 2" xfId="21322"/>
    <cellStyle name="Обычный 4 10 4 5 3 2 2" xfId="21323"/>
    <cellStyle name="Обычный 4 10 4 5 3 3" xfId="21324"/>
    <cellStyle name="Обычный 4 10 4 5 3 4" xfId="21325"/>
    <cellStyle name="Обычный 4 10 4 5 3 5" xfId="21326"/>
    <cellStyle name="Обычный 4 10 4 5 4" xfId="21327"/>
    <cellStyle name="Обычный 4 10 4 5 4 2" xfId="21328"/>
    <cellStyle name="Обычный 4 10 4 5 4 3" xfId="21329"/>
    <cellStyle name="Обычный 4 10 4 5 4 4" xfId="21330"/>
    <cellStyle name="Обычный 4 10 4 5 5" xfId="21331"/>
    <cellStyle name="Обычный 4 10 4 5 6" xfId="21332"/>
    <cellStyle name="Обычный 4 10 4 5 7" xfId="21333"/>
    <cellStyle name="Обычный 4 10 4 5 8" xfId="21334"/>
    <cellStyle name="Обычный 4 10 4 6" xfId="21335"/>
    <cellStyle name="Обычный 4 10 4 6 2" xfId="21336"/>
    <cellStyle name="Обычный 4 10 4 6 2 2" xfId="21337"/>
    <cellStyle name="Обычный 4 10 4 6 2 2 2" xfId="21338"/>
    <cellStyle name="Обычный 4 10 4 6 2 2 2 2" xfId="21339"/>
    <cellStyle name="Обычный 4 10 4 6 2 2 3" xfId="21340"/>
    <cellStyle name="Обычный 4 10 4 6 2 2 4" xfId="21341"/>
    <cellStyle name="Обычный 4 10 4 6 2 2 5" xfId="21342"/>
    <cellStyle name="Обычный 4 10 4 6 2 3" xfId="21343"/>
    <cellStyle name="Обычный 4 10 4 6 2 3 2" xfId="21344"/>
    <cellStyle name="Обычный 4 10 4 6 2 3 3" xfId="21345"/>
    <cellStyle name="Обычный 4 10 4 6 2 3 4" xfId="21346"/>
    <cellStyle name="Обычный 4 10 4 6 2 4" xfId="21347"/>
    <cellStyle name="Обычный 4 10 4 6 2 5" xfId="21348"/>
    <cellStyle name="Обычный 4 10 4 6 2 6" xfId="21349"/>
    <cellStyle name="Обычный 4 10 4 6 2 7" xfId="21350"/>
    <cellStyle name="Обычный 4 10 4 6 3" xfId="21351"/>
    <cellStyle name="Обычный 4 10 4 6 3 2" xfId="21352"/>
    <cellStyle name="Обычный 4 10 4 6 3 2 2" xfId="21353"/>
    <cellStyle name="Обычный 4 10 4 6 3 3" xfId="21354"/>
    <cellStyle name="Обычный 4 10 4 6 3 4" xfId="21355"/>
    <cellStyle name="Обычный 4 10 4 6 3 5" xfId="21356"/>
    <cellStyle name="Обычный 4 10 4 6 4" xfId="21357"/>
    <cellStyle name="Обычный 4 10 4 6 4 2" xfId="21358"/>
    <cellStyle name="Обычный 4 10 4 6 4 3" xfId="21359"/>
    <cellStyle name="Обычный 4 10 4 6 4 4" xfId="21360"/>
    <cellStyle name="Обычный 4 10 4 6 5" xfId="21361"/>
    <cellStyle name="Обычный 4 10 4 6 6" xfId="21362"/>
    <cellStyle name="Обычный 4 10 4 6 7" xfId="21363"/>
    <cellStyle name="Обычный 4 10 4 6 8" xfId="21364"/>
    <cellStyle name="Обычный 4 10 4 7" xfId="21365"/>
    <cellStyle name="Обычный 4 10 4 7 2" xfId="21366"/>
    <cellStyle name="Обычный 4 10 4 7 2 2" xfId="21367"/>
    <cellStyle name="Обычный 4 10 4 7 2 2 2" xfId="21368"/>
    <cellStyle name="Обычный 4 10 4 7 2 2 2 2" xfId="21369"/>
    <cellStyle name="Обычный 4 10 4 7 2 2 3" xfId="21370"/>
    <cellStyle name="Обычный 4 10 4 7 2 2 4" xfId="21371"/>
    <cellStyle name="Обычный 4 10 4 7 2 2 5" xfId="21372"/>
    <cellStyle name="Обычный 4 10 4 7 2 3" xfId="21373"/>
    <cellStyle name="Обычный 4 10 4 7 2 3 2" xfId="21374"/>
    <cellStyle name="Обычный 4 10 4 7 2 3 3" xfId="21375"/>
    <cellStyle name="Обычный 4 10 4 7 2 3 4" xfId="21376"/>
    <cellStyle name="Обычный 4 10 4 7 2 4" xfId="21377"/>
    <cellStyle name="Обычный 4 10 4 7 2 5" xfId="21378"/>
    <cellStyle name="Обычный 4 10 4 7 2 6" xfId="21379"/>
    <cellStyle name="Обычный 4 10 4 7 2 7" xfId="21380"/>
    <cellStyle name="Обычный 4 10 4 7 3" xfId="21381"/>
    <cellStyle name="Обычный 4 10 4 7 3 2" xfId="21382"/>
    <cellStyle name="Обычный 4 10 4 7 3 2 2" xfId="21383"/>
    <cellStyle name="Обычный 4 10 4 7 3 3" xfId="21384"/>
    <cellStyle name="Обычный 4 10 4 7 3 4" xfId="21385"/>
    <cellStyle name="Обычный 4 10 4 7 3 5" xfId="21386"/>
    <cellStyle name="Обычный 4 10 4 7 4" xfId="21387"/>
    <cellStyle name="Обычный 4 10 4 7 4 2" xfId="21388"/>
    <cellStyle name="Обычный 4 10 4 7 4 3" xfId="21389"/>
    <cellStyle name="Обычный 4 10 4 7 4 4" xfId="21390"/>
    <cellStyle name="Обычный 4 10 4 7 5" xfId="21391"/>
    <cellStyle name="Обычный 4 10 4 7 6" xfId="21392"/>
    <cellStyle name="Обычный 4 10 4 7 7" xfId="21393"/>
    <cellStyle name="Обычный 4 10 4 7 8" xfId="21394"/>
    <cellStyle name="Обычный 4 10 4 8" xfId="21395"/>
    <cellStyle name="Обычный 4 10 4 8 2" xfId="21396"/>
    <cellStyle name="Обычный 4 10 4 8 2 2" xfId="21397"/>
    <cellStyle name="Обычный 4 10 4 8 2 2 2" xfId="21398"/>
    <cellStyle name="Обычный 4 10 4 8 2 3" xfId="21399"/>
    <cellStyle name="Обычный 4 10 4 8 2 4" xfId="21400"/>
    <cellStyle name="Обычный 4 10 4 8 2 5" xfId="21401"/>
    <cellStyle name="Обычный 4 10 4 8 3" xfId="21402"/>
    <cellStyle name="Обычный 4 10 4 8 3 2" xfId="21403"/>
    <cellStyle name="Обычный 4 10 4 8 3 3" xfId="21404"/>
    <cellStyle name="Обычный 4 10 4 8 3 4" xfId="21405"/>
    <cellStyle name="Обычный 4 10 4 8 4" xfId="21406"/>
    <cellStyle name="Обычный 4 10 4 8 5" xfId="21407"/>
    <cellStyle name="Обычный 4 10 4 8 6" xfId="21408"/>
    <cellStyle name="Обычный 4 10 4 8 7" xfId="21409"/>
    <cellStyle name="Обычный 4 10 4 9" xfId="21410"/>
    <cellStyle name="Обычный 4 10 4 9 2" xfId="21411"/>
    <cellStyle name="Обычный 4 10 4 9 2 2" xfId="21412"/>
    <cellStyle name="Обычный 4 10 4 9 2 2 2" xfId="21413"/>
    <cellStyle name="Обычный 4 10 4 9 2 3" xfId="21414"/>
    <cellStyle name="Обычный 4 10 4 9 2 4" xfId="21415"/>
    <cellStyle name="Обычный 4 10 4 9 2 5" xfId="21416"/>
    <cellStyle name="Обычный 4 10 4 9 3" xfId="21417"/>
    <cellStyle name="Обычный 4 10 4 9 3 2" xfId="21418"/>
    <cellStyle name="Обычный 4 10 4 9 3 3" xfId="21419"/>
    <cellStyle name="Обычный 4 10 4 9 3 4" xfId="21420"/>
    <cellStyle name="Обычный 4 10 4 9 4" xfId="21421"/>
    <cellStyle name="Обычный 4 10 4 9 5" xfId="21422"/>
    <cellStyle name="Обычный 4 10 4 9 6" xfId="21423"/>
    <cellStyle name="Обычный 4 10 4 9 7" xfId="21424"/>
    <cellStyle name="Обычный 4 10 5" xfId="21425"/>
    <cellStyle name="Обычный 4 10 5 2" xfId="21426"/>
    <cellStyle name="Обычный 4 10 5 2 2" xfId="21427"/>
    <cellStyle name="Обычный 4 10 5 2 2 2" xfId="21428"/>
    <cellStyle name="Обычный 4 10 5 2 2 2 2" xfId="21429"/>
    <cellStyle name="Обычный 4 10 5 2 2 3" xfId="21430"/>
    <cellStyle name="Обычный 4 10 5 2 2 4" xfId="21431"/>
    <cellStyle name="Обычный 4 10 5 2 2 5" xfId="21432"/>
    <cellStyle name="Обычный 4 10 5 2 3" xfId="21433"/>
    <cellStyle name="Обычный 4 10 5 2 3 2" xfId="21434"/>
    <cellStyle name="Обычный 4 10 5 2 3 3" xfId="21435"/>
    <cellStyle name="Обычный 4 10 5 2 3 4" xfId="21436"/>
    <cellStyle name="Обычный 4 10 5 2 4" xfId="21437"/>
    <cellStyle name="Обычный 4 10 5 2 5" xfId="21438"/>
    <cellStyle name="Обычный 4 10 5 2 6" xfId="21439"/>
    <cellStyle name="Обычный 4 10 5 2 7" xfId="21440"/>
    <cellStyle name="Обычный 4 10 5 3" xfId="21441"/>
    <cellStyle name="Обычный 4 10 5 3 2" xfId="21442"/>
    <cellStyle name="Обычный 4 10 5 3 2 2" xfId="21443"/>
    <cellStyle name="Обычный 4 10 5 3 3" xfId="21444"/>
    <cellStyle name="Обычный 4 10 5 3 4" xfId="21445"/>
    <cellStyle name="Обычный 4 10 5 3 5" xfId="21446"/>
    <cellStyle name="Обычный 4 10 5 4" xfId="21447"/>
    <cellStyle name="Обычный 4 10 5 4 2" xfId="21448"/>
    <cellStyle name="Обычный 4 10 5 4 2 2" xfId="21449"/>
    <cellStyle name="Обычный 4 10 5 4 3" xfId="21450"/>
    <cellStyle name="Обычный 4 10 5 4 4" xfId="21451"/>
    <cellStyle name="Обычный 4 10 5 4 5" xfId="21452"/>
    <cellStyle name="Обычный 4 10 5 5" xfId="21453"/>
    <cellStyle name="Обычный 4 10 5 5 2" xfId="21454"/>
    <cellStyle name="Обычный 4 10 5 5 3" xfId="21455"/>
    <cellStyle name="Обычный 4 10 5 5 4" xfId="21456"/>
    <cellStyle name="Обычный 4 10 5 6" xfId="21457"/>
    <cellStyle name="Обычный 4 10 5 7" xfId="21458"/>
    <cellStyle name="Обычный 4 10 5 8" xfId="21459"/>
    <cellStyle name="Обычный 4 10 5 9" xfId="21460"/>
    <cellStyle name="Обычный 4 10 6" xfId="21461"/>
    <cellStyle name="Обычный 4 10 6 2" xfId="21462"/>
    <cellStyle name="Обычный 4 10 6 2 2" xfId="21463"/>
    <cellStyle name="Обычный 4 10 6 2 2 2" xfId="21464"/>
    <cellStyle name="Обычный 4 10 6 2 2 2 2" xfId="21465"/>
    <cellStyle name="Обычный 4 10 6 2 2 3" xfId="21466"/>
    <cellStyle name="Обычный 4 10 6 2 2 4" xfId="21467"/>
    <cellStyle name="Обычный 4 10 6 2 2 5" xfId="21468"/>
    <cellStyle name="Обычный 4 10 6 2 3" xfId="21469"/>
    <cellStyle name="Обычный 4 10 6 2 3 2" xfId="21470"/>
    <cellStyle name="Обычный 4 10 6 2 3 3" xfId="21471"/>
    <cellStyle name="Обычный 4 10 6 2 3 4" xfId="21472"/>
    <cellStyle name="Обычный 4 10 6 2 4" xfId="21473"/>
    <cellStyle name="Обычный 4 10 6 2 5" xfId="21474"/>
    <cellStyle name="Обычный 4 10 6 2 6" xfId="21475"/>
    <cellStyle name="Обычный 4 10 6 2 7" xfId="21476"/>
    <cellStyle name="Обычный 4 10 6 3" xfId="21477"/>
    <cellStyle name="Обычный 4 10 6 3 2" xfId="21478"/>
    <cellStyle name="Обычный 4 10 6 3 2 2" xfId="21479"/>
    <cellStyle name="Обычный 4 10 6 3 3" xfId="21480"/>
    <cellStyle name="Обычный 4 10 6 3 4" xfId="21481"/>
    <cellStyle name="Обычный 4 10 6 3 5" xfId="21482"/>
    <cellStyle name="Обычный 4 10 6 4" xfId="21483"/>
    <cellStyle name="Обычный 4 10 6 4 2" xfId="21484"/>
    <cellStyle name="Обычный 4 10 6 4 2 2" xfId="21485"/>
    <cellStyle name="Обычный 4 10 6 4 3" xfId="21486"/>
    <cellStyle name="Обычный 4 10 6 4 4" xfId="21487"/>
    <cellStyle name="Обычный 4 10 6 4 5" xfId="21488"/>
    <cellStyle name="Обычный 4 10 6 5" xfId="21489"/>
    <cellStyle name="Обычный 4 10 6 5 2" xfId="21490"/>
    <cellStyle name="Обычный 4 10 6 5 3" xfId="21491"/>
    <cellStyle name="Обычный 4 10 6 5 4" xfId="21492"/>
    <cellStyle name="Обычный 4 10 6 6" xfId="21493"/>
    <cellStyle name="Обычный 4 10 6 7" xfId="21494"/>
    <cellStyle name="Обычный 4 10 6 8" xfId="21495"/>
    <cellStyle name="Обычный 4 10 6 9" xfId="21496"/>
    <cellStyle name="Обычный 4 10 7" xfId="21497"/>
    <cellStyle name="Обычный 4 10 7 2" xfId="21498"/>
    <cellStyle name="Обычный 4 10 7 2 2" xfId="21499"/>
    <cellStyle name="Обычный 4 10 7 2 2 2" xfId="21500"/>
    <cellStyle name="Обычный 4 10 7 2 2 2 2" xfId="21501"/>
    <cellStyle name="Обычный 4 10 7 2 2 3" xfId="21502"/>
    <cellStyle name="Обычный 4 10 7 2 2 4" xfId="21503"/>
    <cellStyle name="Обычный 4 10 7 2 2 5" xfId="21504"/>
    <cellStyle name="Обычный 4 10 7 2 3" xfId="21505"/>
    <cellStyle name="Обычный 4 10 7 2 3 2" xfId="21506"/>
    <cellStyle name="Обычный 4 10 7 2 3 3" xfId="21507"/>
    <cellStyle name="Обычный 4 10 7 2 3 4" xfId="21508"/>
    <cellStyle name="Обычный 4 10 7 2 4" xfId="21509"/>
    <cellStyle name="Обычный 4 10 7 2 5" xfId="21510"/>
    <cellStyle name="Обычный 4 10 7 2 6" xfId="21511"/>
    <cellStyle name="Обычный 4 10 7 2 7" xfId="21512"/>
    <cellStyle name="Обычный 4 10 7 3" xfId="21513"/>
    <cellStyle name="Обычный 4 10 7 3 2" xfId="21514"/>
    <cellStyle name="Обычный 4 10 7 3 2 2" xfId="21515"/>
    <cellStyle name="Обычный 4 10 7 3 3" xfId="21516"/>
    <cellStyle name="Обычный 4 10 7 3 4" xfId="21517"/>
    <cellStyle name="Обычный 4 10 7 3 5" xfId="21518"/>
    <cellStyle name="Обычный 4 10 7 4" xfId="21519"/>
    <cellStyle name="Обычный 4 10 7 4 2" xfId="21520"/>
    <cellStyle name="Обычный 4 10 7 4 3" xfId="21521"/>
    <cellStyle name="Обычный 4 10 7 4 4" xfId="21522"/>
    <cellStyle name="Обычный 4 10 7 5" xfId="21523"/>
    <cellStyle name="Обычный 4 10 7 6" xfId="21524"/>
    <cellStyle name="Обычный 4 10 7 7" xfId="21525"/>
    <cellStyle name="Обычный 4 10 7 8" xfId="21526"/>
    <cellStyle name="Обычный 4 10 8" xfId="21527"/>
    <cellStyle name="Обычный 4 10 8 2" xfId="21528"/>
    <cellStyle name="Обычный 4 10 8 2 2" xfId="21529"/>
    <cellStyle name="Обычный 4 10 8 2 2 2" xfId="21530"/>
    <cellStyle name="Обычный 4 10 8 2 2 2 2" xfId="21531"/>
    <cellStyle name="Обычный 4 10 8 2 2 3" xfId="21532"/>
    <cellStyle name="Обычный 4 10 8 2 2 4" xfId="21533"/>
    <cellStyle name="Обычный 4 10 8 2 2 5" xfId="21534"/>
    <cellStyle name="Обычный 4 10 8 2 3" xfId="21535"/>
    <cellStyle name="Обычный 4 10 8 2 3 2" xfId="21536"/>
    <cellStyle name="Обычный 4 10 8 2 3 3" xfId="21537"/>
    <cellStyle name="Обычный 4 10 8 2 3 4" xfId="21538"/>
    <cellStyle name="Обычный 4 10 8 2 4" xfId="21539"/>
    <cellStyle name="Обычный 4 10 8 2 5" xfId="21540"/>
    <cellStyle name="Обычный 4 10 8 2 6" xfId="21541"/>
    <cellStyle name="Обычный 4 10 8 2 7" xfId="21542"/>
    <cellStyle name="Обычный 4 10 8 3" xfId="21543"/>
    <cellStyle name="Обычный 4 10 8 3 2" xfId="21544"/>
    <cellStyle name="Обычный 4 10 8 3 2 2" xfId="21545"/>
    <cellStyle name="Обычный 4 10 8 3 3" xfId="21546"/>
    <cellStyle name="Обычный 4 10 8 3 4" xfId="21547"/>
    <cellStyle name="Обычный 4 10 8 3 5" xfId="21548"/>
    <cellStyle name="Обычный 4 10 8 4" xfId="21549"/>
    <cellStyle name="Обычный 4 10 8 4 2" xfId="21550"/>
    <cellStyle name="Обычный 4 10 8 4 3" xfId="21551"/>
    <cellStyle name="Обычный 4 10 8 4 4" xfId="21552"/>
    <cellStyle name="Обычный 4 10 8 5" xfId="21553"/>
    <cellStyle name="Обычный 4 10 8 6" xfId="21554"/>
    <cellStyle name="Обычный 4 10 8 7" xfId="21555"/>
    <cellStyle name="Обычный 4 10 8 8" xfId="21556"/>
    <cellStyle name="Обычный 4 10 9" xfId="21557"/>
    <cellStyle name="Обычный 4 10 9 2" xfId="21558"/>
    <cellStyle name="Обычный 4 10 9 2 2" xfId="21559"/>
    <cellStyle name="Обычный 4 10 9 2 2 2" xfId="21560"/>
    <cellStyle name="Обычный 4 10 9 2 2 2 2" xfId="21561"/>
    <cellStyle name="Обычный 4 10 9 2 2 3" xfId="21562"/>
    <cellStyle name="Обычный 4 10 9 2 2 4" xfId="21563"/>
    <cellStyle name="Обычный 4 10 9 2 2 5" xfId="21564"/>
    <cellStyle name="Обычный 4 10 9 2 3" xfId="21565"/>
    <cellStyle name="Обычный 4 10 9 2 3 2" xfId="21566"/>
    <cellStyle name="Обычный 4 10 9 2 3 3" xfId="21567"/>
    <cellStyle name="Обычный 4 10 9 2 3 4" xfId="21568"/>
    <cellStyle name="Обычный 4 10 9 2 4" xfId="21569"/>
    <cellStyle name="Обычный 4 10 9 2 5" xfId="21570"/>
    <cellStyle name="Обычный 4 10 9 2 6" xfId="21571"/>
    <cellStyle name="Обычный 4 10 9 2 7" xfId="21572"/>
    <cellStyle name="Обычный 4 10 9 3" xfId="21573"/>
    <cellStyle name="Обычный 4 10 9 3 2" xfId="21574"/>
    <cellStyle name="Обычный 4 10 9 3 2 2" xfId="21575"/>
    <cellStyle name="Обычный 4 10 9 3 3" xfId="21576"/>
    <cellStyle name="Обычный 4 10 9 3 4" xfId="21577"/>
    <cellStyle name="Обычный 4 10 9 3 5" xfId="21578"/>
    <cellStyle name="Обычный 4 10 9 4" xfId="21579"/>
    <cellStyle name="Обычный 4 10 9 4 2" xfId="21580"/>
    <cellStyle name="Обычный 4 10 9 4 3" xfId="21581"/>
    <cellStyle name="Обычный 4 10 9 4 4" xfId="21582"/>
    <cellStyle name="Обычный 4 10 9 5" xfId="21583"/>
    <cellStyle name="Обычный 4 10 9 6" xfId="21584"/>
    <cellStyle name="Обычный 4 10 9 7" xfId="21585"/>
    <cellStyle name="Обычный 4 10 9 8" xfId="21586"/>
    <cellStyle name="Обычный 4 11" xfId="21587"/>
    <cellStyle name="Обычный 4 11 10" xfId="21588"/>
    <cellStyle name="Обычный 4 11 10 2" xfId="21589"/>
    <cellStyle name="Обычный 4 11 10 2 2" xfId="21590"/>
    <cellStyle name="Обычный 4 11 10 3" xfId="21591"/>
    <cellStyle name="Обычный 4 11 10 4" xfId="21592"/>
    <cellStyle name="Обычный 4 11 10 5" xfId="21593"/>
    <cellStyle name="Обычный 4 11 11" xfId="21594"/>
    <cellStyle name="Обычный 4 11 11 2" xfId="21595"/>
    <cellStyle name="Обычный 4 11 11 3" xfId="21596"/>
    <cellStyle name="Обычный 4 11 11 4" xfId="21597"/>
    <cellStyle name="Обычный 4 11 12" xfId="21598"/>
    <cellStyle name="Обычный 4 11 13" xfId="21599"/>
    <cellStyle name="Обычный 4 11 14" xfId="21600"/>
    <cellStyle name="Обычный 4 11 15" xfId="21601"/>
    <cellStyle name="Обычный 4 11 2" xfId="21602"/>
    <cellStyle name="Обычный 4 11 2 2" xfId="21603"/>
    <cellStyle name="Обычный 4 11 2 2 2" xfId="21604"/>
    <cellStyle name="Обычный 4 11 2 2 2 2" xfId="21605"/>
    <cellStyle name="Обычный 4 11 2 2 2 2 2" xfId="21606"/>
    <cellStyle name="Обычный 4 11 2 2 2 3" xfId="21607"/>
    <cellStyle name="Обычный 4 11 2 2 2 4" xfId="21608"/>
    <cellStyle name="Обычный 4 11 2 2 2 5" xfId="21609"/>
    <cellStyle name="Обычный 4 11 2 2 3" xfId="21610"/>
    <cellStyle name="Обычный 4 11 2 2 3 2" xfId="21611"/>
    <cellStyle name="Обычный 4 11 2 2 3 3" xfId="21612"/>
    <cellStyle name="Обычный 4 11 2 2 3 4" xfId="21613"/>
    <cellStyle name="Обычный 4 11 2 2 4" xfId="21614"/>
    <cellStyle name="Обычный 4 11 2 2 5" xfId="21615"/>
    <cellStyle name="Обычный 4 11 2 2 6" xfId="21616"/>
    <cellStyle name="Обычный 4 11 2 2 7" xfId="21617"/>
    <cellStyle name="Обычный 4 11 2 3" xfId="21618"/>
    <cellStyle name="Обычный 4 11 2 3 2" xfId="21619"/>
    <cellStyle name="Обычный 4 11 2 3 2 2" xfId="21620"/>
    <cellStyle name="Обычный 4 11 2 3 3" xfId="21621"/>
    <cellStyle name="Обычный 4 11 2 3 4" xfId="21622"/>
    <cellStyle name="Обычный 4 11 2 3 5" xfId="21623"/>
    <cellStyle name="Обычный 4 11 2 4" xfId="21624"/>
    <cellStyle name="Обычный 4 11 2 4 2" xfId="21625"/>
    <cellStyle name="Обычный 4 11 2 4 2 2" xfId="21626"/>
    <cellStyle name="Обычный 4 11 2 4 3" xfId="21627"/>
    <cellStyle name="Обычный 4 11 2 4 4" xfId="21628"/>
    <cellStyle name="Обычный 4 11 2 4 5" xfId="21629"/>
    <cellStyle name="Обычный 4 11 2 5" xfId="21630"/>
    <cellStyle name="Обычный 4 11 2 5 2" xfId="21631"/>
    <cellStyle name="Обычный 4 11 2 5 3" xfId="21632"/>
    <cellStyle name="Обычный 4 11 2 5 4" xfId="21633"/>
    <cellStyle name="Обычный 4 11 2 6" xfId="21634"/>
    <cellStyle name="Обычный 4 11 2 7" xfId="21635"/>
    <cellStyle name="Обычный 4 11 2 8" xfId="21636"/>
    <cellStyle name="Обычный 4 11 2 9" xfId="21637"/>
    <cellStyle name="Обычный 4 11 3" xfId="21638"/>
    <cellStyle name="Обычный 4 11 3 2" xfId="21639"/>
    <cellStyle name="Обычный 4 11 3 2 2" xfId="21640"/>
    <cellStyle name="Обычный 4 11 3 2 2 2" xfId="21641"/>
    <cellStyle name="Обычный 4 11 3 2 2 2 2" xfId="21642"/>
    <cellStyle name="Обычный 4 11 3 2 2 3" xfId="21643"/>
    <cellStyle name="Обычный 4 11 3 2 2 4" xfId="21644"/>
    <cellStyle name="Обычный 4 11 3 2 2 5" xfId="21645"/>
    <cellStyle name="Обычный 4 11 3 2 3" xfId="21646"/>
    <cellStyle name="Обычный 4 11 3 2 3 2" xfId="21647"/>
    <cellStyle name="Обычный 4 11 3 2 3 3" xfId="21648"/>
    <cellStyle name="Обычный 4 11 3 2 3 4" xfId="21649"/>
    <cellStyle name="Обычный 4 11 3 2 4" xfId="21650"/>
    <cellStyle name="Обычный 4 11 3 2 5" xfId="21651"/>
    <cellStyle name="Обычный 4 11 3 2 6" xfId="21652"/>
    <cellStyle name="Обычный 4 11 3 2 7" xfId="21653"/>
    <cellStyle name="Обычный 4 11 3 3" xfId="21654"/>
    <cellStyle name="Обычный 4 11 3 3 2" xfId="21655"/>
    <cellStyle name="Обычный 4 11 3 3 2 2" xfId="21656"/>
    <cellStyle name="Обычный 4 11 3 3 3" xfId="21657"/>
    <cellStyle name="Обычный 4 11 3 3 4" xfId="21658"/>
    <cellStyle name="Обычный 4 11 3 3 5" xfId="21659"/>
    <cellStyle name="Обычный 4 11 3 4" xfId="21660"/>
    <cellStyle name="Обычный 4 11 3 4 2" xfId="21661"/>
    <cellStyle name="Обычный 4 11 3 4 2 2" xfId="21662"/>
    <cellStyle name="Обычный 4 11 3 4 3" xfId="21663"/>
    <cellStyle name="Обычный 4 11 3 4 4" xfId="21664"/>
    <cellStyle name="Обычный 4 11 3 4 5" xfId="21665"/>
    <cellStyle name="Обычный 4 11 3 5" xfId="21666"/>
    <cellStyle name="Обычный 4 11 3 5 2" xfId="21667"/>
    <cellStyle name="Обычный 4 11 3 5 3" xfId="21668"/>
    <cellStyle name="Обычный 4 11 3 5 4" xfId="21669"/>
    <cellStyle name="Обычный 4 11 3 6" xfId="21670"/>
    <cellStyle name="Обычный 4 11 3 7" xfId="21671"/>
    <cellStyle name="Обычный 4 11 3 8" xfId="21672"/>
    <cellStyle name="Обычный 4 11 3 9" xfId="21673"/>
    <cellStyle name="Обычный 4 11 4" xfId="21674"/>
    <cellStyle name="Обычный 4 11 4 2" xfId="21675"/>
    <cellStyle name="Обычный 4 11 4 2 2" xfId="21676"/>
    <cellStyle name="Обычный 4 11 4 2 2 2" xfId="21677"/>
    <cellStyle name="Обычный 4 11 4 2 2 2 2" xfId="21678"/>
    <cellStyle name="Обычный 4 11 4 2 2 3" xfId="21679"/>
    <cellStyle name="Обычный 4 11 4 2 2 4" xfId="21680"/>
    <cellStyle name="Обычный 4 11 4 2 2 5" xfId="21681"/>
    <cellStyle name="Обычный 4 11 4 2 3" xfId="21682"/>
    <cellStyle name="Обычный 4 11 4 2 3 2" xfId="21683"/>
    <cellStyle name="Обычный 4 11 4 2 3 3" xfId="21684"/>
    <cellStyle name="Обычный 4 11 4 2 3 4" xfId="21685"/>
    <cellStyle name="Обычный 4 11 4 2 4" xfId="21686"/>
    <cellStyle name="Обычный 4 11 4 2 5" xfId="21687"/>
    <cellStyle name="Обычный 4 11 4 2 6" xfId="21688"/>
    <cellStyle name="Обычный 4 11 4 2 7" xfId="21689"/>
    <cellStyle name="Обычный 4 11 4 3" xfId="21690"/>
    <cellStyle name="Обычный 4 11 4 3 2" xfId="21691"/>
    <cellStyle name="Обычный 4 11 4 3 2 2" xfId="21692"/>
    <cellStyle name="Обычный 4 11 4 3 3" xfId="21693"/>
    <cellStyle name="Обычный 4 11 4 3 4" xfId="21694"/>
    <cellStyle name="Обычный 4 11 4 3 5" xfId="21695"/>
    <cellStyle name="Обычный 4 11 4 4" xfId="21696"/>
    <cellStyle name="Обычный 4 11 4 4 2" xfId="21697"/>
    <cellStyle name="Обычный 4 11 4 4 3" xfId="21698"/>
    <cellStyle name="Обычный 4 11 4 4 4" xfId="21699"/>
    <cellStyle name="Обычный 4 11 4 5" xfId="21700"/>
    <cellStyle name="Обычный 4 11 4 6" xfId="21701"/>
    <cellStyle name="Обычный 4 11 4 7" xfId="21702"/>
    <cellStyle name="Обычный 4 11 4 8" xfId="21703"/>
    <cellStyle name="Обычный 4 11 5" xfId="21704"/>
    <cellStyle name="Обычный 4 11 5 2" xfId="21705"/>
    <cellStyle name="Обычный 4 11 5 2 2" xfId="21706"/>
    <cellStyle name="Обычный 4 11 5 2 2 2" xfId="21707"/>
    <cellStyle name="Обычный 4 11 5 2 2 2 2" xfId="21708"/>
    <cellStyle name="Обычный 4 11 5 2 2 3" xfId="21709"/>
    <cellStyle name="Обычный 4 11 5 2 2 4" xfId="21710"/>
    <cellStyle name="Обычный 4 11 5 2 2 5" xfId="21711"/>
    <cellStyle name="Обычный 4 11 5 2 3" xfId="21712"/>
    <cellStyle name="Обычный 4 11 5 2 3 2" xfId="21713"/>
    <cellStyle name="Обычный 4 11 5 2 3 3" xfId="21714"/>
    <cellStyle name="Обычный 4 11 5 2 3 4" xfId="21715"/>
    <cellStyle name="Обычный 4 11 5 2 4" xfId="21716"/>
    <cellStyle name="Обычный 4 11 5 2 5" xfId="21717"/>
    <cellStyle name="Обычный 4 11 5 2 6" xfId="21718"/>
    <cellStyle name="Обычный 4 11 5 2 7" xfId="21719"/>
    <cellStyle name="Обычный 4 11 5 3" xfId="21720"/>
    <cellStyle name="Обычный 4 11 5 3 2" xfId="21721"/>
    <cellStyle name="Обычный 4 11 5 3 2 2" xfId="21722"/>
    <cellStyle name="Обычный 4 11 5 3 3" xfId="21723"/>
    <cellStyle name="Обычный 4 11 5 3 4" xfId="21724"/>
    <cellStyle name="Обычный 4 11 5 3 5" xfId="21725"/>
    <cellStyle name="Обычный 4 11 5 4" xfId="21726"/>
    <cellStyle name="Обычный 4 11 5 4 2" xfId="21727"/>
    <cellStyle name="Обычный 4 11 5 4 3" xfId="21728"/>
    <cellStyle name="Обычный 4 11 5 4 4" xfId="21729"/>
    <cellStyle name="Обычный 4 11 5 5" xfId="21730"/>
    <cellStyle name="Обычный 4 11 5 6" xfId="21731"/>
    <cellStyle name="Обычный 4 11 5 7" xfId="21732"/>
    <cellStyle name="Обычный 4 11 5 8" xfId="21733"/>
    <cellStyle name="Обычный 4 11 6" xfId="21734"/>
    <cellStyle name="Обычный 4 11 6 2" xfId="21735"/>
    <cellStyle name="Обычный 4 11 6 2 2" xfId="21736"/>
    <cellStyle name="Обычный 4 11 6 2 2 2" xfId="21737"/>
    <cellStyle name="Обычный 4 11 6 2 2 2 2" xfId="21738"/>
    <cellStyle name="Обычный 4 11 6 2 2 3" xfId="21739"/>
    <cellStyle name="Обычный 4 11 6 2 2 4" xfId="21740"/>
    <cellStyle name="Обычный 4 11 6 2 2 5" xfId="21741"/>
    <cellStyle name="Обычный 4 11 6 2 3" xfId="21742"/>
    <cellStyle name="Обычный 4 11 6 2 3 2" xfId="21743"/>
    <cellStyle name="Обычный 4 11 6 2 3 3" xfId="21744"/>
    <cellStyle name="Обычный 4 11 6 2 3 4" xfId="21745"/>
    <cellStyle name="Обычный 4 11 6 2 4" xfId="21746"/>
    <cellStyle name="Обычный 4 11 6 2 5" xfId="21747"/>
    <cellStyle name="Обычный 4 11 6 2 6" xfId="21748"/>
    <cellStyle name="Обычный 4 11 6 2 7" xfId="21749"/>
    <cellStyle name="Обычный 4 11 6 3" xfId="21750"/>
    <cellStyle name="Обычный 4 11 6 3 2" xfId="21751"/>
    <cellStyle name="Обычный 4 11 6 3 2 2" xfId="21752"/>
    <cellStyle name="Обычный 4 11 6 3 3" xfId="21753"/>
    <cellStyle name="Обычный 4 11 6 3 4" xfId="21754"/>
    <cellStyle name="Обычный 4 11 6 3 5" xfId="21755"/>
    <cellStyle name="Обычный 4 11 6 4" xfId="21756"/>
    <cellStyle name="Обычный 4 11 6 4 2" xfId="21757"/>
    <cellStyle name="Обычный 4 11 6 4 3" xfId="21758"/>
    <cellStyle name="Обычный 4 11 6 4 4" xfId="21759"/>
    <cellStyle name="Обычный 4 11 6 5" xfId="21760"/>
    <cellStyle name="Обычный 4 11 6 6" xfId="21761"/>
    <cellStyle name="Обычный 4 11 6 7" xfId="21762"/>
    <cellStyle name="Обычный 4 11 6 8" xfId="21763"/>
    <cellStyle name="Обычный 4 11 7" xfId="21764"/>
    <cellStyle name="Обычный 4 11 7 2" xfId="21765"/>
    <cellStyle name="Обычный 4 11 7 2 2" xfId="21766"/>
    <cellStyle name="Обычный 4 11 7 2 2 2" xfId="21767"/>
    <cellStyle name="Обычный 4 11 7 2 2 2 2" xfId="21768"/>
    <cellStyle name="Обычный 4 11 7 2 2 3" xfId="21769"/>
    <cellStyle name="Обычный 4 11 7 2 2 4" xfId="21770"/>
    <cellStyle name="Обычный 4 11 7 2 2 5" xfId="21771"/>
    <cellStyle name="Обычный 4 11 7 2 3" xfId="21772"/>
    <cellStyle name="Обычный 4 11 7 2 3 2" xfId="21773"/>
    <cellStyle name="Обычный 4 11 7 2 3 3" xfId="21774"/>
    <cellStyle name="Обычный 4 11 7 2 3 4" xfId="21775"/>
    <cellStyle name="Обычный 4 11 7 2 4" xfId="21776"/>
    <cellStyle name="Обычный 4 11 7 2 5" xfId="21777"/>
    <cellStyle name="Обычный 4 11 7 2 6" xfId="21778"/>
    <cellStyle name="Обычный 4 11 7 2 7" xfId="21779"/>
    <cellStyle name="Обычный 4 11 7 3" xfId="21780"/>
    <cellStyle name="Обычный 4 11 7 3 2" xfId="21781"/>
    <cellStyle name="Обычный 4 11 7 3 2 2" xfId="21782"/>
    <cellStyle name="Обычный 4 11 7 3 3" xfId="21783"/>
    <cellStyle name="Обычный 4 11 7 3 4" xfId="21784"/>
    <cellStyle name="Обычный 4 11 7 3 5" xfId="21785"/>
    <cellStyle name="Обычный 4 11 7 4" xfId="21786"/>
    <cellStyle name="Обычный 4 11 7 4 2" xfId="21787"/>
    <cellStyle name="Обычный 4 11 7 4 3" xfId="21788"/>
    <cellStyle name="Обычный 4 11 7 4 4" xfId="21789"/>
    <cellStyle name="Обычный 4 11 7 5" xfId="21790"/>
    <cellStyle name="Обычный 4 11 7 6" xfId="21791"/>
    <cellStyle name="Обычный 4 11 7 7" xfId="21792"/>
    <cellStyle name="Обычный 4 11 7 8" xfId="21793"/>
    <cellStyle name="Обычный 4 11 8" xfId="21794"/>
    <cellStyle name="Обычный 4 11 8 2" xfId="21795"/>
    <cellStyle name="Обычный 4 11 8 2 2" xfId="21796"/>
    <cellStyle name="Обычный 4 11 8 2 2 2" xfId="21797"/>
    <cellStyle name="Обычный 4 11 8 2 3" xfId="21798"/>
    <cellStyle name="Обычный 4 11 8 2 4" xfId="21799"/>
    <cellStyle name="Обычный 4 11 8 2 5" xfId="21800"/>
    <cellStyle name="Обычный 4 11 8 3" xfId="21801"/>
    <cellStyle name="Обычный 4 11 8 3 2" xfId="21802"/>
    <cellStyle name="Обычный 4 11 8 3 3" xfId="21803"/>
    <cellStyle name="Обычный 4 11 8 3 4" xfId="21804"/>
    <cellStyle name="Обычный 4 11 8 4" xfId="21805"/>
    <cellStyle name="Обычный 4 11 8 5" xfId="21806"/>
    <cellStyle name="Обычный 4 11 8 6" xfId="21807"/>
    <cellStyle name="Обычный 4 11 8 7" xfId="21808"/>
    <cellStyle name="Обычный 4 11 9" xfId="21809"/>
    <cellStyle name="Обычный 4 11 9 2" xfId="21810"/>
    <cellStyle name="Обычный 4 11 9 2 2" xfId="21811"/>
    <cellStyle name="Обычный 4 11 9 2 2 2" xfId="21812"/>
    <cellStyle name="Обычный 4 11 9 2 3" xfId="21813"/>
    <cellStyle name="Обычный 4 11 9 2 4" xfId="21814"/>
    <cellStyle name="Обычный 4 11 9 2 5" xfId="21815"/>
    <cellStyle name="Обычный 4 11 9 3" xfId="21816"/>
    <cellStyle name="Обычный 4 11 9 3 2" xfId="21817"/>
    <cellStyle name="Обычный 4 11 9 3 3" xfId="21818"/>
    <cellStyle name="Обычный 4 11 9 3 4" xfId="21819"/>
    <cellStyle name="Обычный 4 11 9 4" xfId="21820"/>
    <cellStyle name="Обычный 4 11 9 5" xfId="21821"/>
    <cellStyle name="Обычный 4 11 9 6" xfId="21822"/>
    <cellStyle name="Обычный 4 11 9 7" xfId="21823"/>
    <cellStyle name="Обычный 4 12" xfId="21824"/>
    <cellStyle name="Обычный 4 12 10" xfId="21825"/>
    <cellStyle name="Обычный 4 12 10 2" xfId="21826"/>
    <cellStyle name="Обычный 4 12 10 2 2" xfId="21827"/>
    <cellStyle name="Обычный 4 12 10 3" xfId="21828"/>
    <cellStyle name="Обычный 4 12 10 4" xfId="21829"/>
    <cellStyle name="Обычный 4 12 10 5" xfId="21830"/>
    <cellStyle name="Обычный 4 12 11" xfId="21831"/>
    <cellStyle name="Обычный 4 12 11 2" xfId="21832"/>
    <cellStyle name="Обычный 4 12 11 3" xfId="21833"/>
    <cellStyle name="Обычный 4 12 11 4" xfId="21834"/>
    <cellStyle name="Обычный 4 12 12" xfId="21835"/>
    <cellStyle name="Обычный 4 12 13" xfId="21836"/>
    <cellStyle name="Обычный 4 12 14" xfId="21837"/>
    <cellStyle name="Обычный 4 12 15" xfId="21838"/>
    <cellStyle name="Обычный 4 12 2" xfId="21839"/>
    <cellStyle name="Обычный 4 12 2 2" xfId="21840"/>
    <cellStyle name="Обычный 4 12 2 2 2" xfId="21841"/>
    <cellStyle name="Обычный 4 12 2 2 2 2" xfId="21842"/>
    <cellStyle name="Обычный 4 12 2 2 2 2 2" xfId="21843"/>
    <cellStyle name="Обычный 4 12 2 2 2 3" xfId="21844"/>
    <cellStyle name="Обычный 4 12 2 2 2 4" xfId="21845"/>
    <cellStyle name="Обычный 4 12 2 2 2 5" xfId="21846"/>
    <cellStyle name="Обычный 4 12 2 2 3" xfId="21847"/>
    <cellStyle name="Обычный 4 12 2 2 3 2" xfId="21848"/>
    <cellStyle name="Обычный 4 12 2 2 3 3" xfId="21849"/>
    <cellStyle name="Обычный 4 12 2 2 3 4" xfId="21850"/>
    <cellStyle name="Обычный 4 12 2 2 4" xfId="21851"/>
    <cellStyle name="Обычный 4 12 2 2 5" xfId="21852"/>
    <cellStyle name="Обычный 4 12 2 2 6" xfId="21853"/>
    <cellStyle name="Обычный 4 12 2 2 7" xfId="21854"/>
    <cellStyle name="Обычный 4 12 2 3" xfId="21855"/>
    <cellStyle name="Обычный 4 12 2 3 2" xfId="21856"/>
    <cellStyle name="Обычный 4 12 2 3 2 2" xfId="21857"/>
    <cellStyle name="Обычный 4 12 2 3 3" xfId="21858"/>
    <cellStyle name="Обычный 4 12 2 3 4" xfId="21859"/>
    <cellStyle name="Обычный 4 12 2 3 5" xfId="21860"/>
    <cellStyle name="Обычный 4 12 2 4" xfId="21861"/>
    <cellStyle name="Обычный 4 12 2 4 2" xfId="21862"/>
    <cellStyle name="Обычный 4 12 2 4 2 2" xfId="21863"/>
    <cellStyle name="Обычный 4 12 2 4 3" xfId="21864"/>
    <cellStyle name="Обычный 4 12 2 4 4" xfId="21865"/>
    <cellStyle name="Обычный 4 12 2 4 5" xfId="21866"/>
    <cellStyle name="Обычный 4 12 2 5" xfId="21867"/>
    <cellStyle name="Обычный 4 12 2 5 2" xfId="21868"/>
    <cellStyle name="Обычный 4 12 2 5 3" xfId="21869"/>
    <cellStyle name="Обычный 4 12 2 5 4" xfId="21870"/>
    <cellStyle name="Обычный 4 12 2 6" xfId="21871"/>
    <cellStyle name="Обычный 4 12 2 7" xfId="21872"/>
    <cellStyle name="Обычный 4 12 2 8" xfId="21873"/>
    <cellStyle name="Обычный 4 12 2 9" xfId="21874"/>
    <cellStyle name="Обычный 4 12 3" xfId="21875"/>
    <cellStyle name="Обычный 4 12 3 2" xfId="21876"/>
    <cellStyle name="Обычный 4 12 3 2 2" xfId="21877"/>
    <cellStyle name="Обычный 4 12 3 2 2 2" xfId="21878"/>
    <cellStyle name="Обычный 4 12 3 2 2 2 2" xfId="21879"/>
    <cellStyle name="Обычный 4 12 3 2 2 3" xfId="21880"/>
    <cellStyle name="Обычный 4 12 3 2 2 4" xfId="21881"/>
    <cellStyle name="Обычный 4 12 3 2 2 5" xfId="21882"/>
    <cellStyle name="Обычный 4 12 3 2 3" xfId="21883"/>
    <cellStyle name="Обычный 4 12 3 2 3 2" xfId="21884"/>
    <cellStyle name="Обычный 4 12 3 2 3 3" xfId="21885"/>
    <cellStyle name="Обычный 4 12 3 2 3 4" xfId="21886"/>
    <cellStyle name="Обычный 4 12 3 2 4" xfId="21887"/>
    <cellStyle name="Обычный 4 12 3 2 5" xfId="21888"/>
    <cellStyle name="Обычный 4 12 3 2 6" xfId="21889"/>
    <cellStyle name="Обычный 4 12 3 2 7" xfId="21890"/>
    <cellStyle name="Обычный 4 12 3 3" xfId="21891"/>
    <cellStyle name="Обычный 4 12 3 3 2" xfId="21892"/>
    <cellStyle name="Обычный 4 12 3 3 2 2" xfId="21893"/>
    <cellStyle name="Обычный 4 12 3 3 3" xfId="21894"/>
    <cellStyle name="Обычный 4 12 3 3 4" xfId="21895"/>
    <cellStyle name="Обычный 4 12 3 3 5" xfId="21896"/>
    <cellStyle name="Обычный 4 12 3 4" xfId="21897"/>
    <cellStyle name="Обычный 4 12 3 4 2" xfId="21898"/>
    <cellStyle name="Обычный 4 12 3 4 2 2" xfId="21899"/>
    <cellStyle name="Обычный 4 12 3 4 3" xfId="21900"/>
    <cellStyle name="Обычный 4 12 3 4 4" xfId="21901"/>
    <cellStyle name="Обычный 4 12 3 4 5" xfId="21902"/>
    <cellStyle name="Обычный 4 12 3 5" xfId="21903"/>
    <cellStyle name="Обычный 4 12 3 5 2" xfId="21904"/>
    <cellStyle name="Обычный 4 12 3 5 3" xfId="21905"/>
    <cellStyle name="Обычный 4 12 3 5 4" xfId="21906"/>
    <cellStyle name="Обычный 4 12 3 6" xfId="21907"/>
    <cellStyle name="Обычный 4 12 3 7" xfId="21908"/>
    <cellStyle name="Обычный 4 12 3 8" xfId="21909"/>
    <cellStyle name="Обычный 4 12 3 9" xfId="21910"/>
    <cellStyle name="Обычный 4 12 4" xfId="21911"/>
    <cellStyle name="Обычный 4 12 4 2" xfId="21912"/>
    <cellStyle name="Обычный 4 12 4 2 2" xfId="21913"/>
    <cellStyle name="Обычный 4 12 4 2 2 2" xfId="21914"/>
    <cellStyle name="Обычный 4 12 4 2 2 2 2" xfId="21915"/>
    <cellStyle name="Обычный 4 12 4 2 2 3" xfId="21916"/>
    <cellStyle name="Обычный 4 12 4 2 2 4" xfId="21917"/>
    <cellStyle name="Обычный 4 12 4 2 2 5" xfId="21918"/>
    <cellStyle name="Обычный 4 12 4 2 3" xfId="21919"/>
    <cellStyle name="Обычный 4 12 4 2 3 2" xfId="21920"/>
    <cellStyle name="Обычный 4 12 4 2 3 3" xfId="21921"/>
    <cellStyle name="Обычный 4 12 4 2 3 4" xfId="21922"/>
    <cellStyle name="Обычный 4 12 4 2 4" xfId="21923"/>
    <cellStyle name="Обычный 4 12 4 2 5" xfId="21924"/>
    <cellStyle name="Обычный 4 12 4 2 6" xfId="21925"/>
    <cellStyle name="Обычный 4 12 4 2 7" xfId="21926"/>
    <cellStyle name="Обычный 4 12 4 3" xfId="21927"/>
    <cellStyle name="Обычный 4 12 4 3 2" xfId="21928"/>
    <cellStyle name="Обычный 4 12 4 3 2 2" xfId="21929"/>
    <cellStyle name="Обычный 4 12 4 3 3" xfId="21930"/>
    <cellStyle name="Обычный 4 12 4 3 4" xfId="21931"/>
    <cellStyle name="Обычный 4 12 4 3 5" xfId="21932"/>
    <cellStyle name="Обычный 4 12 4 4" xfId="21933"/>
    <cellStyle name="Обычный 4 12 4 4 2" xfId="21934"/>
    <cellStyle name="Обычный 4 12 4 4 3" xfId="21935"/>
    <cellStyle name="Обычный 4 12 4 4 4" xfId="21936"/>
    <cellStyle name="Обычный 4 12 4 5" xfId="21937"/>
    <cellStyle name="Обычный 4 12 4 6" xfId="21938"/>
    <cellStyle name="Обычный 4 12 4 7" xfId="21939"/>
    <cellStyle name="Обычный 4 12 4 8" xfId="21940"/>
    <cellStyle name="Обычный 4 12 5" xfId="21941"/>
    <cellStyle name="Обычный 4 12 5 2" xfId="21942"/>
    <cellStyle name="Обычный 4 12 5 2 2" xfId="21943"/>
    <cellStyle name="Обычный 4 12 5 2 2 2" xfId="21944"/>
    <cellStyle name="Обычный 4 12 5 2 2 2 2" xfId="21945"/>
    <cellStyle name="Обычный 4 12 5 2 2 3" xfId="21946"/>
    <cellStyle name="Обычный 4 12 5 2 2 4" xfId="21947"/>
    <cellStyle name="Обычный 4 12 5 2 2 5" xfId="21948"/>
    <cellStyle name="Обычный 4 12 5 2 3" xfId="21949"/>
    <cellStyle name="Обычный 4 12 5 2 3 2" xfId="21950"/>
    <cellStyle name="Обычный 4 12 5 2 3 3" xfId="21951"/>
    <cellStyle name="Обычный 4 12 5 2 3 4" xfId="21952"/>
    <cellStyle name="Обычный 4 12 5 2 4" xfId="21953"/>
    <cellStyle name="Обычный 4 12 5 2 5" xfId="21954"/>
    <cellStyle name="Обычный 4 12 5 2 6" xfId="21955"/>
    <cellStyle name="Обычный 4 12 5 2 7" xfId="21956"/>
    <cellStyle name="Обычный 4 12 5 3" xfId="21957"/>
    <cellStyle name="Обычный 4 12 5 3 2" xfId="21958"/>
    <cellStyle name="Обычный 4 12 5 3 2 2" xfId="21959"/>
    <cellStyle name="Обычный 4 12 5 3 3" xfId="21960"/>
    <cellStyle name="Обычный 4 12 5 3 4" xfId="21961"/>
    <cellStyle name="Обычный 4 12 5 3 5" xfId="21962"/>
    <cellStyle name="Обычный 4 12 5 4" xfId="21963"/>
    <cellStyle name="Обычный 4 12 5 4 2" xfId="21964"/>
    <cellStyle name="Обычный 4 12 5 4 3" xfId="21965"/>
    <cellStyle name="Обычный 4 12 5 4 4" xfId="21966"/>
    <cellStyle name="Обычный 4 12 5 5" xfId="21967"/>
    <cellStyle name="Обычный 4 12 5 6" xfId="21968"/>
    <cellStyle name="Обычный 4 12 5 7" xfId="21969"/>
    <cellStyle name="Обычный 4 12 5 8" xfId="21970"/>
    <cellStyle name="Обычный 4 12 6" xfId="21971"/>
    <cellStyle name="Обычный 4 12 6 2" xfId="21972"/>
    <cellStyle name="Обычный 4 12 6 2 2" xfId="21973"/>
    <cellStyle name="Обычный 4 12 6 2 2 2" xfId="21974"/>
    <cellStyle name="Обычный 4 12 6 2 2 2 2" xfId="21975"/>
    <cellStyle name="Обычный 4 12 6 2 2 3" xfId="21976"/>
    <cellStyle name="Обычный 4 12 6 2 2 4" xfId="21977"/>
    <cellStyle name="Обычный 4 12 6 2 2 5" xfId="21978"/>
    <cellStyle name="Обычный 4 12 6 2 3" xfId="21979"/>
    <cellStyle name="Обычный 4 12 6 2 3 2" xfId="21980"/>
    <cellStyle name="Обычный 4 12 6 2 3 3" xfId="21981"/>
    <cellStyle name="Обычный 4 12 6 2 3 4" xfId="21982"/>
    <cellStyle name="Обычный 4 12 6 2 4" xfId="21983"/>
    <cellStyle name="Обычный 4 12 6 2 5" xfId="21984"/>
    <cellStyle name="Обычный 4 12 6 2 6" xfId="21985"/>
    <cellStyle name="Обычный 4 12 6 2 7" xfId="21986"/>
    <cellStyle name="Обычный 4 12 6 3" xfId="21987"/>
    <cellStyle name="Обычный 4 12 6 3 2" xfId="21988"/>
    <cellStyle name="Обычный 4 12 6 3 2 2" xfId="21989"/>
    <cellStyle name="Обычный 4 12 6 3 3" xfId="21990"/>
    <cellStyle name="Обычный 4 12 6 3 4" xfId="21991"/>
    <cellStyle name="Обычный 4 12 6 3 5" xfId="21992"/>
    <cellStyle name="Обычный 4 12 6 4" xfId="21993"/>
    <cellStyle name="Обычный 4 12 6 4 2" xfId="21994"/>
    <cellStyle name="Обычный 4 12 6 4 3" xfId="21995"/>
    <cellStyle name="Обычный 4 12 6 4 4" xfId="21996"/>
    <cellStyle name="Обычный 4 12 6 5" xfId="21997"/>
    <cellStyle name="Обычный 4 12 6 6" xfId="21998"/>
    <cellStyle name="Обычный 4 12 6 7" xfId="21999"/>
    <cellStyle name="Обычный 4 12 6 8" xfId="22000"/>
    <cellStyle name="Обычный 4 12 7" xfId="22001"/>
    <cellStyle name="Обычный 4 12 7 2" xfId="22002"/>
    <cellStyle name="Обычный 4 12 7 2 2" xfId="22003"/>
    <cellStyle name="Обычный 4 12 7 2 2 2" xfId="22004"/>
    <cellStyle name="Обычный 4 12 7 2 2 2 2" xfId="22005"/>
    <cellStyle name="Обычный 4 12 7 2 2 3" xfId="22006"/>
    <cellStyle name="Обычный 4 12 7 2 2 4" xfId="22007"/>
    <cellStyle name="Обычный 4 12 7 2 2 5" xfId="22008"/>
    <cellStyle name="Обычный 4 12 7 2 3" xfId="22009"/>
    <cellStyle name="Обычный 4 12 7 2 3 2" xfId="22010"/>
    <cellStyle name="Обычный 4 12 7 2 3 3" xfId="22011"/>
    <cellStyle name="Обычный 4 12 7 2 3 4" xfId="22012"/>
    <cellStyle name="Обычный 4 12 7 2 4" xfId="22013"/>
    <cellStyle name="Обычный 4 12 7 2 5" xfId="22014"/>
    <cellStyle name="Обычный 4 12 7 2 6" xfId="22015"/>
    <cellStyle name="Обычный 4 12 7 2 7" xfId="22016"/>
    <cellStyle name="Обычный 4 12 7 3" xfId="22017"/>
    <cellStyle name="Обычный 4 12 7 3 2" xfId="22018"/>
    <cellStyle name="Обычный 4 12 7 3 2 2" xfId="22019"/>
    <cellStyle name="Обычный 4 12 7 3 3" xfId="22020"/>
    <cellStyle name="Обычный 4 12 7 3 4" xfId="22021"/>
    <cellStyle name="Обычный 4 12 7 3 5" xfId="22022"/>
    <cellStyle name="Обычный 4 12 7 4" xfId="22023"/>
    <cellStyle name="Обычный 4 12 7 4 2" xfId="22024"/>
    <cellStyle name="Обычный 4 12 7 4 3" xfId="22025"/>
    <cellStyle name="Обычный 4 12 7 4 4" xfId="22026"/>
    <cellStyle name="Обычный 4 12 7 5" xfId="22027"/>
    <cellStyle name="Обычный 4 12 7 6" xfId="22028"/>
    <cellStyle name="Обычный 4 12 7 7" xfId="22029"/>
    <cellStyle name="Обычный 4 12 7 8" xfId="22030"/>
    <cellStyle name="Обычный 4 12 8" xfId="22031"/>
    <cellStyle name="Обычный 4 12 8 2" xfId="22032"/>
    <cellStyle name="Обычный 4 12 8 2 2" xfId="22033"/>
    <cellStyle name="Обычный 4 12 8 2 2 2" xfId="22034"/>
    <cellStyle name="Обычный 4 12 8 2 3" xfId="22035"/>
    <cellStyle name="Обычный 4 12 8 2 4" xfId="22036"/>
    <cellStyle name="Обычный 4 12 8 2 5" xfId="22037"/>
    <cellStyle name="Обычный 4 12 8 3" xfId="22038"/>
    <cellStyle name="Обычный 4 12 8 3 2" xfId="22039"/>
    <cellStyle name="Обычный 4 12 8 3 3" xfId="22040"/>
    <cellStyle name="Обычный 4 12 8 3 4" xfId="22041"/>
    <cellStyle name="Обычный 4 12 8 4" xfId="22042"/>
    <cellStyle name="Обычный 4 12 8 5" xfId="22043"/>
    <cellStyle name="Обычный 4 12 8 6" xfId="22044"/>
    <cellStyle name="Обычный 4 12 8 7" xfId="22045"/>
    <cellStyle name="Обычный 4 12 9" xfId="22046"/>
    <cellStyle name="Обычный 4 12 9 2" xfId="22047"/>
    <cellStyle name="Обычный 4 12 9 2 2" xfId="22048"/>
    <cellStyle name="Обычный 4 12 9 2 2 2" xfId="22049"/>
    <cellStyle name="Обычный 4 12 9 2 3" xfId="22050"/>
    <cellStyle name="Обычный 4 12 9 2 4" xfId="22051"/>
    <cellStyle name="Обычный 4 12 9 2 5" xfId="22052"/>
    <cellStyle name="Обычный 4 12 9 3" xfId="22053"/>
    <cellStyle name="Обычный 4 12 9 3 2" xfId="22054"/>
    <cellStyle name="Обычный 4 12 9 3 3" xfId="22055"/>
    <cellStyle name="Обычный 4 12 9 3 4" xfId="22056"/>
    <cellStyle name="Обычный 4 12 9 4" xfId="22057"/>
    <cellStyle name="Обычный 4 12 9 5" xfId="22058"/>
    <cellStyle name="Обычный 4 12 9 6" xfId="22059"/>
    <cellStyle name="Обычный 4 12 9 7" xfId="22060"/>
    <cellStyle name="Обычный 4 13" xfId="22061"/>
    <cellStyle name="Обычный 4 13 10" xfId="22062"/>
    <cellStyle name="Обычный 4 13 11" xfId="22063"/>
    <cellStyle name="Обычный 4 13 2" xfId="22064"/>
    <cellStyle name="Обычный 4 13 2 2" xfId="22065"/>
    <cellStyle name="Обычный 4 13 2 2 2" xfId="22066"/>
    <cellStyle name="Обычный 4 13 2 2 2 2" xfId="22067"/>
    <cellStyle name="Обычный 4 13 2 2 2 2 2" xfId="22068"/>
    <cellStyle name="Обычный 4 13 2 2 2 3" xfId="22069"/>
    <cellStyle name="Обычный 4 13 2 2 2 4" xfId="22070"/>
    <cellStyle name="Обычный 4 13 2 2 2 5" xfId="22071"/>
    <cellStyle name="Обычный 4 13 2 2 3" xfId="22072"/>
    <cellStyle name="Обычный 4 13 2 2 3 2" xfId="22073"/>
    <cellStyle name="Обычный 4 13 2 2 3 3" xfId="22074"/>
    <cellStyle name="Обычный 4 13 2 2 3 4" xfId="22075"/>
    <cellStyle name="Обычный 4 13 2 2 4" xfId="22076"/>
    <cellStyle name="Обычный 4 13 2 2 5" xfId="22077"/>
    <cellStyle name="Обычный 4 13 2 2 6" xfId="22078"/>
    <cellStyle name="Обычный 4 13 2 2 7" xfId="22079"/>
    <cellStyle name="Обычный 4 13 2 3" xfId="22080"/>
    <cellStyle name="Обычный 4 13 2 3 2" xfId="22081"/>
    <cellStyle name="Обычный 4 13 2 3 2 2" xfId="22082"/>
    <cellStyle name="Обычный 4 13 2 3 3" xfId="22083"/>
    <cellStyle name="Обычный 4 13 2 3 4" xfId="22084"/>
    <cellStyle name="Обычный 4 13 2 3 5" xfId="22085"/>
    <cellStyle name="Обычный 4 13 2 4" xfId="22086"/>
    <cellStyle name="Обычный 4 13 2 4 2" xfId="22087"/>
    <cellStyle name="Обычный 4 13 2 4 2 2" xfId="22088"/>
    <cellStyle name="Обычный 4 13 2 4 3" xfId="22089"/>
    <cellStyle name="Обычный 4 13 2 4 4" xfId="22090"/>
    <cellStyle name="Обычный 4 13 2 4 5" xfId="22091"/>
    <cellStyle name="Обычный 4 13 2 5" xfId="22092"/>
    <cellStyle name="Обычный 4 13 2 5 2" xfId="22093"/>
    <cellStyle name="Обычный 4 13 2 5 3" xfId="22094"/>
    <cellStyle name="Обычный 4 13 2 5 4" xfId="22095"/>
    <cellStyle name="Обычный 4 13 2 6" xfId="22096"/>
    <cellStyle name="Обычный 4 13 2 7" xfId="22097"/>
    <cellStyle name="Обычный 4 13 2 8" xfId="22098"/>
    <cellStyle name="Обычный 4 13 2 9" xfId="22099"/>
    <cellStyle name="Обычный 4 13 3" xfId="22100"/>
    <cellStyle name="Обычный 4 13 3 2" xfId="22101"/>
    <cellStyle name="Обычный 4 13 3 2 2" xfId="22102"/>
    <cellStyle name="Обычный 4 13 3 2 2 2" xfId="22103"/>
    <cellStyle name="Обычный 4 13 3 2 2 2 2" xfId="22104"/>
    <cellStyle name="Обычный 4 13 3 2 2 3" xfId="22105"/>
    <cellStyle name="Обычный 4 13 3 2 2 4" xfId="22106"/>
    <cellStyle name="Обычный 4 13 3 2 2 5" xfId="22107"/>
    <cellStyle name="Обычный 4 13 3 2 3" xfId="22108"/>
    <cellStyle name="Обычный 4 13 3 2 3 2" xfId="22109"/>
    <cellStyle name="Обычный 4 13 3 2 3 3" xfId="22110"/>
    <cellStyle name="Обычный 4 13 3 2 3 4" xfId="22111"/>
    <cellStyle name="Обычный 4 13 3 2 4" xfId="22112"/>
    <cellStyle name="Обычный 4 13 3 2 5" xfId="22113"/>
    <cellStyle name="Обычный 4 13 3 2 6" xfId="22114"/>
    <cellStyle name="Обычный 4 13 3 2 7" xfId="22115"/>
    <cellStyle name="Обычный 4 13 3 3" xfId="22116"/>
    <cellStyle name="Обычный 4 13 3 3 2" xfId="22117"/>
    <cellStyle name="Обычный 4 13 3 3 2 2" xfId="22118"/>
    <cellStyle name="Обычный 4 13 3 3 3" xfId="22119"/>
    <cellStyle name="Обычный 4 13 3 3 4" xfId="22120"/>
    <cellStyle name="Обычный 4 13 3 3 5" xfId="22121"/>
    <cellStyle name="Обычный 4 13 3 4" xfId="22122"/>
    <cellStyle name="Обычный 4 13 3 4 2" xfId="22123"/>
    <cellStyle name="Обычный 4 13 3 4 3" xfId="22124"/>
    <cellStyle name="Обычный 4 13 3 4 4" xfId="22125"/>
    <cellStyle name="Обычный 4 13 3 5" xfId="22126"/>
    <cellStyle name="Обычный 4 13 3 6" xfId="22127"/>
    <cellStyle name="Обычный 4 13 3 7" xfId="22128"/>
    <cellStyle name="Обычный 4 13 3 8" xfId="22129"/>
    <cellStyle name="Обычный 4 13 4" xfId="22130"/>
    <cellStyle name="Обычный 4 13 4 2" xfId="22131"/>
    <cellStyle name="Обычный 4 13 4 2 2" xfId="22132"/>
    <cellStyle name="Обычный 4 13 4 2 2 2" xfId="22133"/>
    <cellStyle name="Обычный 4 13 4 2 3" xfId="22134"/>
    <cellStyle name="Обычный 4 13 4 2 4" xfId="22135"/>
    <cellStyle name="Обычный 4 13 4 2 5" xfId="22136"/>
    <cellStyle name="Обычный 4 13 4 3" xfId="22137"/>
    <cellStyle name="Обычный 4 13 4 3 2" xfId="22138"/>
    <cellStyle name="Обычный 4 13 4 3 3" xfId="22139"/>
    <cellStyle name="Обычный 4 13 4 3 4" xfId="22140"/>
    <cellStyle name="Обычный 4 13 4 4" xfId="22141"/>
    <cellStyle name="Обычный 4 13 4 5" xfId="22142"/>
    <cellStyle name="Обычный 4 13 4 6" xfId="22143"/>
    <cellStyle name="Обычный 4 13 4 7" xfId="22144"/>
    <cellStyle name="Обычный 4 13 5" xfId="22145"/>
    <cellStyle name="Обычный 4 13 5 2" xfId="22146"/>
    <cellStyle name="Обычный 4 13 5 3" xfId="22147"/>
    <cellStyle name="Обычный 4 13 5 3 2" xfId="22148"/>
    <cellStyle name="Обычный 4 13 5 4" xfId="22149"/>
    <cellStyle name="Обычный 4 13 5 5" xfId="22150"/>
    <cellStyle name="Обычный 4 13 5 6" xfId="22151"/>
    <cellStyle name="Обычный 4 13 6" xfId="22152"/>
    <cellStyle name="Обычный 4 13 6 2" xfId="22153"/>
    <cellStyle name="Обычный 4 13 6 2 2" xfId="22154"/>
    <cellStyle name="Обычный 4 13 6 3" xfId="22155"/>
    <cellStyle name="Обычный 4 13 6 4" xfId="22156"/>
    <cellStyle name="Обычный 4 13 6 5" xfId="22157"/>
    <cellStyle name="Обычный 4 13 7" xfId="22158"/>
    <cellStyle name="Обычный 4 13 7 2" xfId="22159"/>
    <cellStyle name="Обычный 4 13 7 3" xfId="22160"/>
    <cellStyle name="Обычный 4 13 7 4" xfId="22161"/>
    <cellStyle name="Обычный 4 13 8" xfId="22162"/>
    <cellStyle name="Обычный 4 13 9" xfId="22163"/>
    <cellStyle name="Обычный 4 14" xfId="22164"/>
    <cellStyle name="Обычный 4 15" xfId="22165"/>
    <cellStyle name="Обычный 4 15 2" xfId="22166"/>
    <cellStyle name="Обычный 4 15 2 2" xfId="22167"/>
    <cellStyle name="Обычный 4 15 2 2 2" xfId="22168"/>
    <cellStyle name="Обычный 4 15 2 2 2 2" xfId="22169"/>
    <cellStyle name="Обычный 4 15 2 2 3" xfId="22170"/>
    <cellStyle name="Обычный 4 15 2 2 4" xfId="22171"/>
    <cellStyle name="Обычный 4 15 2 2 5" xfId="22172"/>
    <cellStyle name="Обычный 4 15 2 3" xfId="22173"/>
    <cellStyle name="Обычный 4 15 2 3 2" xfId="22174"/>
    <cellStyle name="Обычный 4 15 2 3 3" xfId="22175"/>
    <cellStyle name="Обычный 4 15 2 3 4" xfId="22176"/>
    <cellStyle name="Обычный 4 15 2 4" xfId="22177"/>
    <cellStyle name="Обычный 4 15 2 5" xfId="22178"/>
    <cellStyle name="Обычный 4 15 2 6" xfId="22179"/>
    <cellStyle name="Обычный 4 15 2 7" xfId="22180"/>
    <cellStyle name="Обычный 4 15 3" xfId="22181"/>
    <cellStyle name="Обычный 4 15 3 2" xfId="22182"/>
    <cellStyle name="Обычный 4 15 3 2 2" xfId="22183"/>
    <cellStyle name="Обычный 4 15 3 3" xfId="22184"/>
    <cellStyle name="Обычный 4 15 3 4" xfId="22185"/>
    <cellStyle name="Обычный 4 15 3 5" xfId="22186"/>
    <cellStyle name="Обычный 4 15 4" xfId="22187"/>
    <cellStyle name="Обычный 4 15 4 2" xfId="22188"/>
    <cellStyle name="Обычный 4 15 4 2 2" xfId="22189"/>
    <cellStyle name="Обычный 4 15 4 3" xfId="22190"/>
    <cellStyle name="Обычный 4 15 4 4" xfId="22191"/>
    <cellStyle name="Обычный 4 15 4 5" xfId="22192"/>
    <cellStyle name="Обычный 4 15 5" xfId="22193"/>
    <cellStyle name="Обычный 4 15 5 2" xfId="22194"/>
    <cellStyle name="Обычный 4 15 5 3" xfId="22195"/>
    <cellStyle name="Обычный 4 15 5 4" xfId="22196"/>
    <cellStyle name="Обычный 4 15 6" xfId="22197"/>
    <cellStyle name="Обычный 4 15 7" xfId="22198"/>
    <cellStyle name="Обычный 4 15 8" xfId="22199"/>
    <cellStyle name="Обычный 4 15 9" xfId="22200"/>
    <cellStyle name="Обычный 4 16" xfId="22201"/>
    <cellStyle name="Обычный 4 16 2" xfId="22202"/>
    <cellStyle name="Обычный 4 16 2 2" xfId="22203"/>
    <cellStyle name="Обычный 4 16 2 3" xfId="22204"/>
    <cellStyle name="Обычный 4 16 2 4" xfId="22205"/>
    <cellStyle name="Обычный 4 16 3" xfId="22206"/>
    <cellStyle name="Обычный 4 16 4" xfId="22207"/>
    <cellStyle name="Обычный 4 16 5" xfId="22208"/>
    <cellStyle name="Обычный 4 16 6" xfId="22209"/>
    <cellStyle name="Обычный 4 17" xfId="22210"/>
    <cellStyle name="Обычный 4 18" xfId="22211"/>
    <cellStyle name="Обычный 4 18 2" xfId="22212"/>
    <cellStyle name="Обычный 4 18 2 2" xfId="22213"/>
    <cellStyle name="Обычный 4 18 3" xfId="22214"/>
    <cellStyle name="Обычный 4 19" xfId="22215"/>
    <cellStyle name="Обычный 4 19 2" xfId="22216"/>
    <cellStyle name="Обычный 4 2" xfId="22217"/>
    <cellStyle name="Обычный 4 2 2" xfId="22218"/>
    <cellStyle name="Обычный 4 2 2 2" xfId="22219"/>
    <cellStyle name="Обычный 4 2 2 2 2" xfId="22220"/>
    <cellStyle name="Обычный 4 2 2 2 2 2" xfId="22221"/>
    <cellStyle name="Обычный 4 2 2 2 2 2 2" xfId="22222"/>
    <cellStyle name="Обычный 4 2 2 2 2 2 2 2" xfId="22223"/>
    <cellStyle name="Обычный 4 2 2 2 2 2 3" xfId="22224"/>
    <cellStyle name="Обычный 4 2 2 2 2 2 4" xfId="22225"/>
    <cellStyle name="Обычный 4 2 2 2 2 2 5" xfId="22226"/>
    <cellStyle name="Обычный 4 2 2 2 2 3" xfId="22227"/>
    <cellStyle name="Обычный 4 2 2 2 2 3 2" xfId="22228"/>
    <cellStyle name="Обычный 4 2 2 2 2 3 3" xfId="22229"/>
    <cellStyle name="Обычный 4 2 2 2 2 3 4" xfId="22230"/>
    <cellStyle name="Обычный 4 2 2 2 2 4" xfId="22231"/>
    <cellStyle name="Обычный 4 2 2 2 2 5" xfId="22232"/>
    <cellStyle name="Обычный 4 2 2 2 2 6" xfId="22233"/>
    <cellStyle name="Обычный 4 2 2 2 2 7" xfId="22234"/>
    <cellStyle name="Обычный 4 2 2 2 3" xfId="22235"/>
    <cellStyle name="Обычный 4 2 2 2 3 2" xfId="22236"/>
    <cellStyle name="Обычный 4 2 2 2 3 2 2" xfId="22237"/>
    <cellStyle name="Обычный 4 2 2 2 3 3" xfId="22238"/>
    <cellStyle name="Обычный 4 2 2 2 3 4" xfId="22239"/>
    <cellStyle name="Обычный 4 2 2 2 3 5" xfId="22240"/>
    <cellStyle name="Обычный 4 2 2 2 4" xfId="22241"/>
    <cellStyle name="Обычный 4 2 2 2 4 2" xfId="22242"/>
    <cellStyle name="Обычный 4 2 2 2 4 3" xfId="22243"/>
    <cellStyle name="Обычный 4 2 2 2 4 4" xfId="22244"/>
    <cellStyle name="Обычный 4 2 2 2 5" xfId="22245"/>
    <cellStyle name="Обычный 4 2 2 2 6" xfId="22246"/>
    <cellStyle name="Обычный 4 2 2 2 7" xfId="22247"/>
    <cellStyle name="Обычный 4 2 2 2 8" xfId="22248"/>
    <cellStyle name="Обычный 4 2 2 3" xfId="22249"/>
    <cellStyle name="Обычный 4 2 2 3 2" xfId="22250"/>
    <cellStyle name="Обычный 4 2 2 3 2 2" xfId="22251"/>
    <cellStyle name="Обычный 4 2 2 3 2 2 2" xfId="22252"/>
    <cellStyle name="Обычный 4 2 2 3 2 3" xfId="22253"/>
    <cellStyle name="Обычный 4 2 2 3 2 4" xfId="22254"/>
    <cellStyle name="Обычный 4 2 2 3 2 5" xfId="22255"/>
    <cellStyle name="Обычный 4 2 2 3 3" xfId="22256"/>
    <cellStyle name="Обычный 4 2 2 3 3 2" xfId="22257"/>
    <cellStyle name="Обычный 4 2 2 3 3 3" xfId="22258"/>
    <cellStyle name="Обычный 4 2 2 3 3 4" xfId="22259"/>
    <cellStyle name="Обычный 4 2 2 3 4" xfId="22260"/>
    <cellStyle name="Обычный 4 2 2 3 5" xfId="22261"/>
    <cellStyle name="Обычный 4 2 2 3 6" xfId="22262"/>
    <cellStyle name="Обычный 4 2 2 3 7" xfId="22263"/>
    <cellStyle name="Обычный 4 2 2 4" xfId="22264"/>
    <cellStyle name="Обычный 4 2 2 4 2" xfId="22265"/>
    <cellStyle name="Обычный 4 2 2 4 2 2" xfId="22266"/>
    <cellStyle name="Обычный 4 2 2 4 3" xfId="22267"/>
    <cellStyle name="Обычный 4 2 2 4 4" xfId="22268"/>
    <cellStyle name="Обычный 4 2 2 4 5" xfId="22269"/>
    <cellStyle name="Обычный 4 2 2 5" xfId="22270"/>
    <cellStyle name="Обычный 4 2 2 5 2" xfId="22271"/>
    <cellStyle name="Обычный 4 2 2 5 3" xfId="22272"/>
    <cellStyle name="Обычный 4 2 2 5 4" xfId="22273"/>
    <cellStyle name="Обычный 4 2 2 6" xfId="22274"/>
    <cellStyle name="Обычный 4 2 2 7" xfId="22275"/>
    <cellStyle name="Обычный 4 2 2 8" xfId="22276"/>
    <cellStyle name="Обычный 4 2 2 9" xfId="22277"/>
    <cellStyle name="Обычный 4 2 3" xfId="22278"/>
    <cellStyle name="Обычный 4 2 4" xfId="22279"/>
    <cellStyle name="Обычный 4 2 5" xfId="22280"/>
    <cellStyle name="Обычный 4 2 6" xfId="22281"/>
    <cellStyle name="Обычный 4 2 7" xfId="22282"/>
    <cellStyle name="Обычный 4 2 8" xfId="59140"/>
    <cellStyle name="Обычный 4 20" xfId="22283"/>
    <cellStyle name="Обычный 4 20 2" xfId="22284"/>
    <cellStyle name="Обычный 4 21" xfId="22285"/>
    <cellStyle name="Обычный 4 22" xfId="22286"/>
    <cellStyle name="Обычный 4 22 2" xfId="22287"/>
    <cellStyle name="Обычный 4 23" xfId="22288"/>
    <cellStyle name="Обычный 4 24" xfId="22289"/>
    <cellStyle name="Обычный 4 25" xfId="22290"/>
    <cellStyle name="Обычный 4 25 10" xfId="22291"/>
    <cellStyle name="Обычный 4 25 2" xfId="22292"/>
    <cellStyle name="Обычный 4 25 3" xfId="22293"/>
    <cellStyle name="Обычный 4 25 4" xfId="22294"/>
    <cellStyle name="Обычный 4 25 5" xfId="22295"/>
    <cellStyle name="Обычный 4 25 5 2" xfId="22296"/>
    <cellStyle name="Обычный 4 25 5 2 2" xfId="22297"/>
    <cellStyle name="Обычный 4 25 6" xfId="22298"/>
    <cellStyle name="Обычный 4 25 6 2" xfId="22299"/>
    <cellStyle name="Обычный 4 25 7" xfId="22300"/>
    <cellStyle name="Обычный 4 25 8" xfId="22301"/>
    <cellStyle name="Обычный 4 25 9" xfId="22302"/>
    <cellStyle name="Обычный 4 26" xfId="22303"/>
    <cellStyle name="Обычный 4 26 2" xfId="22304"/>
    <cellStyle name="Обычный 4 27" xfId="22305"/>
    <cellStyle name="Обычный 4 28" xfId="22306"/>
    <cellStyle name="Обычный 4 28 2" xfId="22307"/>
    <cellStyle name="Обычный 4 28 3" xfId="22308"/>
    <cellStyle name="Обычный 4 28 3 2" xfId="22309"/>
    <cellStyle name="Обычный 4 28 4" xfId="22310"/>
    <cellStyle name="Обычный 4 28 5" xfId="22311"/>
    <cellStyle name="Обычный 4 28 6" xfId="22312"/>
    <cellStyle name="Обычный 4 28 7" xfId="22313"/>
    <cellStyle name="Обычный 4 29" xfId="22314"/>
    <cellStyle name="Обычный 4 29 2" xfId="22315"/>
    <cellStyle name="Обычный 4 29 2 2" xfId="22316"/>
    <cellStyle name="Обычный 4 29 3" xfId="22317"/>
    <cellStyle name="Обычный 4 29 4" xfId="22318"/>
    <cellStyle name="Обычный 4 29 5" xfId="22319"/>
    <cellStyle name="Обычный 4 3" xfId="22320"/>
    <cellStyle name="Обычный 4 3 2" xfId="22321"/>
    <cellStyle name="Обычный 4 3 3" xfId="59831"/>
    <cellStyle name="Обычный 4 4" xfId="22322"/>
    <cellStyle name="Обычный 4 4 10" xfId="22323"/>
    <cellStyle name="Обычный 4 4 10 2" xfId="22324"/>
    <cellStyle name="Обычный 4 4 11" xfId="22325"/>
    <cellStyle name="Обычный 4 4 2" xfId="22326"/>
    <cellStyle name="Обычный 4 4 2 2" xfId="22327"/>
    <cellStyle name="Обычный 4 4 2 2 2" xfId="22328"/>
    <cellStyle name="Обычный 4 4 2 2 2 2" xfId="22329"/>
    <cellStyle name="Обычный 4 4 2 2 2 2 2" xfId="22330"/>
    <cellStyle name="Обычный 4 4 2 2 2 3" xfId="22331"/>
    <cellStyle name="Обычный 4 4 2 2 2 4" xfId="22332"/>
    <cellStyle name="Обычный 4 4 2 2 2 5" xfId="22333"/>
    <cellStyle name="Обычный 4 4 2 2 3" xfId="22334"/>
    <cellStyle name="Обычный 4 4 2 2 3 2" xfId="22335"/>
    <cellStyle name="Обычный 4 4 2 2 3 2 2" xfId="22336"/>
    <cellStyle name="Обычный 4 4 2 2 3 3" xfId="22337"/>
    <cellStyle name="Обычный 4 4 2 2 3 4" xfId="22338"/>
    <cellStyle name="Обычный 4 4 2 2 3 5" xfId="22339"/>
    <cellStyle name="Обычный 4 4 2 2 4" xfId="22340"/>
    <cellStyle name="Обычный 4 4 2 2 4 2" xfId="22341"/>
    <cellStyle name="Обычный 4 4 2 2 4 2 2" xfId="22342"/>
    <cellStyle name="Обычный 4 4 2 2 4 3" xfId="22343"/>
    <cellStyle name="Обычный 4 4 2 2 5" xfId="22344"/>
    <cellStyle name="Обычный 4 4 2 2 5 2" xfId="22345"/>
    <cellStyle name="Обычный 4 4 2 2 5 2 2" xfId="22346"/>
    <cellStyle name="Обычный 4 4 2 2 5 3" xfId="22347"/>
    <cellStyle name="Обычный 4 4 2 2 6" xfId="22348"/>
    <cellStyle name="Обычный 4 4 2 2 6 2" xfId="22349"/>
    <cellStyle name="Обычный 4 4 2 2 7" xfId="22350"/>
    <cellStyle name="Обычный 4 4 2 3" xfId="22351"/>
    <cellStyle name="Обычный 4 4 2 3 2" xfId="22352"/>
    <cellStyle name="Обычный 4 4 2 3 2 2" xfId="22353"/>
    <cellStyle name="Обычный 4 4 2 3 2 2 2" xfId="22354"/>
    <cellStyle name="Обычный 4 4 2 3 2 3" xfId="22355"/>
    <cellStyle name="Обычный 4 4 2 3 2 4" xfId="22356"/>
    <cellStyle name="Обычный 4 4 2 3 2 5" xfId="22357"/>
    <cellStyle name="Обычный 4 4 2 3 3" xfId="22358"/>
    <cellStyle name="Обычный 4 4 2 3 3 2" xfId="22359"/>
    <cellStyle name="Обычный 4 4 2 3 3 2 2" xfId="22360"/>
    <cellStyle name="Обычный 4 4 2 3 3 3" xfId="22361"/>
    <cellStyle name="Обычный 4 4 2 3 3 4" xfId="22362"/>
    <cellStyle name="Обычный 4 4 2 3 3 5" xfId="22363"/>
    <cellStyle name="Обычный 4 4 2 3 4" xfId="22364"/>
    <cellStyle name="Обычный 4 4 2 3 4 2" xfId="22365"/>
    <cellStyle name="Обычный 4 4 2 3 4 2 2" xfId="22366"/>
    <cellStyle name="Обычный 4 4 2 3 4 3" xfId="22367"/>
    <cellStyle name="Обычный 4 4 2 3 5" xfId="22368"/>
    <cellStyle name="Обычный 4 4 2 3 5 2" xfId="22369"/>
    <cellStyle name="Обычный 4 4 2 3 5 2 2" xfId="22370"/>
    <cellStyle name="Обычный 4 4 2 3 5 3" xfId="22371"/>
    <cellStyle name="Обычный 4 4 2 3 6" xfId="22372"/>
    <cellStyle name="Обычный 4 4 2 3 6 2" xfId="22373"/>
    <cellStyle name="Обычный 4 4 2 3 7" xfId="22374"/>
    <cellStyle name="Обычный 4 4 2 4" xfId="22375"/>
    <cellStyle name="Обычный 4 4 2 4 2" xfId="22376"/>
    <cellStyle name="Обычный 4 4 2 4 2 2" xfId="22377"/>
    <cellStyle name="Обычный 4 4 2 4 3" xfId="22378"/>
    <cellStyle name="Обычный 4 4 2 4 4" xfId="22379"/>
    <cellStyle name="Обычный 4 4 2 4 5" xfId="22380"/>
    <cellStyle name="Обычный 4 4 2 5" xfId="22381"/>
    <cellStyle name="Обычный 4 4 2 5 2" xfId="22382"/>
    <cellStyle name="Обычный 4 4 2 5 2 2" xfId="22383"/>
    <cellStyle name="Обычный 4 4 2 5 3" xfId="22384"/>
    <cellStyle name="Обычный 4 4 2 5 4" xfId="22385"/>
    <cellStyle name="Обычный 4 4 2 5 5" xfId="22386"/>
    <cellStyle name="Обычный 4 4 2 6" xfId="22387"/>
    <cellStyle name="Обычный 4 4 2 6 2" xfId="22388"/>
    <cellStyle name="Обычный 4 4 2 6 2 2" xfId="22389"/>
    <cellStyle name="Обычный 4 4 2 6 3" xfId="22390"/>
    <cellStyle name="Обычный 4 4 2 7" xfId="22391"/>
    <cellStyle name="Обычный 4 4 2 7 2" xfId="22392"/>
    <cellStyle name="Обычный 4 4 2 7 2 2" xfId="22393"/>
    <cellStyle name="Обычный 4 4 2 7 3" xfId="22394"/>
    <cellStyle name="Обычный 4 4 2 8" xfId="22395"/>
    <cellStyle name="Обычный 4 4 2 8 2" xfId="22396"/>
    <cellStyle name="Обычный 4 4 2 9" xfId="22397"/>
    <cellStyle name="Обычный 4 4 3" xfId="22398"/>
    <cellStyle name="Обычный 4 4 3 2" xfId="22399"/>
    <cellStyle name="Обычный 4 4 3 2 2" xfId="22400"/>
    <cellStyle name="Обычный 4 4 3 2 2 2" xfId="22401"/>
    <cellStyle name="Обычный 4 4 3 2 3" xfId="22402"/>
    <cellStyle name="Обычный 4 4 3 2 4" xfId="22403"/>
    <cellStyle name="Обычный 4 4 3 2 5" xfId="22404"/>
    <cellStyle name="Обычный 4 4 3 3" xfId="22405"/>
    <cellStyle name="Обычный 4 4 3 3 2" xfId="22406"/>
    <cellStyle name="Обычный 4 4 3 3 2 2" xfId="22407"/>
    <cellStyle name="Обычный 4 4 3 3 3" xfId="22408"/>
    <cellStyle name="Обычный 4 4 3 3 4" xfId="22409"/>
    <cellStyle name="Обычный 4 4 3 3 5" xfId="22410"/>
    <cellStyle name="Обычный 4 4 3 4" xfId="22411"/>
    <cellStyle name="Обычный 4 4 3 4 2" xfId="22412"/>
    <cellStyle name="Обычный 4 4 3 4 2 2" xfId="22413"/>
    <cellStyle name="Обычный 4 4 3 4 3" xfId="22414"/>
    <cellStyle name="Обычный 4 4 3 5" xfId="22415"/>
    <cellStyle name="Обычный 4 4 3 5 2" xfId="22416"/>
    <cellStyle name="Обычный 4 4 3 5 2 2" xfId="22417"/>
    <cellStyle name="Обычный 4 4 3 5 3" xfId="22418"/>
    <cellStyle name="Обычный 4 4 3 6" xfId="22419"/>
    <cellStyle name="Обычный 4 4 3 6 2" xfId="22420"/>
    <cellStyle name="Обычный 4 4 3 7" xfId="22421"/>
    <cellStyle name="Обычный 4 4 4" xfId="22422"/>
    <cellStyle name="Обычный 4 4 4 2" xfId="22423"/>
    <cellStyle name="Обычный 4 4 4 2 2" xfId="22424"/>
    <cellStyle name="Обычный 4 4 4 2 2 2" xfId="22425"/>
    <cellStyle name="Обычный 4 4 4 2 3" xfId="22426"/>
    <cellStyle name="Обычный 4 4 4 2 4" xfId="22427"/>
    <cellStyle name="Обычный 4 4 4 2 5" xfId="22428"/>
    <cellStyle name="Обычный 4 4 4 3" xfId="22429"/>
    <cellStyle name="Обычный 4 4 4 3 2" xfId="22430"/>
    <cellStyle name="Обычный 4 4 4 3 2 2" xfId="22431"/>
    <cellStyle name="Обычный 4 4 4 3 3" xfId="22432"/>
    <cellStyle name="Обычный 4 4 4 3 4" xfId="22433"/>
    <cellStyle name="Обычный 4 4 4 3 5" xfId="22434"/>
    <cellStyle name="Обычный 4 4 4 4" xfId="22435"/>
    <cellStyle name="Обычный 4 4 4 4 2" xfId="22436"/>
    <cellStyle name="Обычный 4 4 4 4 2 2" xfId="22437"/>
    <cellStyle name="Обычный 4 4 4 4 3" xfId="22438"/>
    <cellStyle name="Обычный 4 4 4 5" xfId="22439"/>
    <cellStyle name="Обычный 4 4 4 5 2" xfId="22440"/>
    <cellStyle name="Обычный 4 4 4 5 2 2" xfId="22441"/>
    <cellStyle name="Обычный 4 4 4 5 3" xfId="22442"/>
    <cellStyle name="Обычный 4 4 4 6" xfId="22443"/>
    <cellStyle name="Обычный 4 4 4 6 2" xfId="22444"/>
    <cellStyle name="Обычный 4 4 4 7" xfId="22445"/>
    <cellStyle name="Обычный 4 4 5" xfId="22446"/>
    <cellStyle name="Обычный 4 4 5 2" xfId="22447"/>
    <cellStyle name="Обычный 4 4 5 2 2" xfId="22448"/>
    <cellStyle name="Обычный 4 4 5 3" xfId="22449"/>
    <cellStyle name="Обычный 4 4 5 4" xfId="22450"/>
    <cellStyle name="Обычный 4 4 5 5" xfId="22451"/>
    <cellStyle name="Обычный 4 4 6" xfId="22452"/>
    <cellStyle name="Обычный 4 4 6 2" xfId="22453"/>
    <cellStyle name="Обычный 4 4 6 2 2" xfId="22454"/>
    <cellStyle name="Обычный 4 4 6 3" xfId="22455"/>
    <cellStyle name="Обычный 4 4 6 4" xfId="22456"/>
    <cellStyle name="Обычный 4 4 6 5" xfId="22457"/>
    <cellStyle name="Обычный 4 4 7" xfId="22458"/>
    <cellStyle name="Обычный 4 4 7 2" xfId="22459"/>
    <cellStyle name="Обычный 4 4 7 2 2" xfId="22460"/>
    <cellStyle name="Обычный 4 4 7 3" xfId="22461"/>
    <cellStyle name="Обычный 4 4 7 4" xfId="22462"/>
    <cellStyle name="Обычный 4 4 7 5" xfId="22463"/>
    <cellStyle name="Обычный 4 4 8" xfId="22464"/>
    <cellStyle name="Обычный 4 4 9" xfId="22465"/>
    <cellStyle name="Обычный 4 4 9 2" xfId="22466"/>
    <cellStyle name="Обычный 4 4 9 2 2" xfId="22467"/>
    <cellStyle name="Обычный 4 4 9 3" xfId="22468"/>
    <cellStyle name="Обычный 4 5" xfId="22469"/>
    <cellStyle name="Обычный 4 5 10" xfId="22470"/>
    <cellStyle name="Обычный 4 5 10 2" xfId="22471"/>
    <cellStyle name="Обычный 4 5 11" xfId="22472"/>
    <cellStyle name="Обычный 4 5 2" xfId="22473"/>
    <cellStyle name="Обычный 4 5 2 2" xfId="22474"/>
    <cellStyle name="Обычный 4 5 2 2 2" xfId="22475"/>
    <cellStyle name="Обычный 4 5 2 2 2 2" xfId="22476"/>
    <cellStyle name="Обычный 4 5 2 2 2 2 2" xfId="22477"/>
    <cellStyle name="Обычный 4 5 2 2 2 3" xfId="22478"/>
    <cellStyle name="Обычный 4 5 2 2 2 4" xfId="22479"/>
    <cellStyle name="Обычный 4 5 2 2 2 5" xfId="22480"/>
    <cellStyle name="Обычный 4 5 2 2 3" xfId="22481"/>
    <cellStyle name="Обычный 4 5 2 2 3 2" xfId="22482"/>
    <cellStyle name="Обычный 4 5 2 2 3 2 2" xfId="22483"/>
    <cellStyle name="Обычный 4 5 2 2 3 3" xfId="22484"/>
    <cellStyle name="Обычный 4 5 2 2 3 4" xfId="22485"/>
    <cellStyle name="Обычный 4 5 2 2 3 5" xfId="22486"/>
    <cellStyle name="Обычный 4 5 2 2 4" xfId="22487"/>
    <cellStyle name="Обычный 4 5 2 2 4 2" xfId="22488"/>
    <cellStyle name="Обычный 4 5 2 2 4 2 2" xfId="22489"/>
    <cellStyle name="Обычный 4 5 2 2 4 3" xfId="22490"/>
    <cellStyle name="Обычный 4 5 2 2 5" xfId="22491"/>
    <cellStyle name="Обычный 4 5 2 2 5 2" xfId="22492"/>
    <cellStyle name="Обычный 4 5 2 2 5 2 2" xfId="22493"/>
    <cellStyle name="Обычный 4 5 2 2 5 3" xfId="22494"/>
    <cellStyle name="Обычный 4 5 2 2 6" xfId="22495"/>
    <cellStyle name="Обычный 4 5 2 2 6 2" xfId="22496"/>
    <cellStyle name="Обычный 4 5 2 2 7" xfId="22497"/>
    <cellStyle name="Обычный 4 5 2 3" xfId="22498"/>
    <cellStyle name="Обычный 4 5 2 3 2" xfId="22499"/>
    <cellStyle name="Обычный 4 5 2 3 2 2" xfId="22500"/>
    <cellStyle name="Обычный 4 5 2 3 2 2 2" xfId="22501"/>
    <cellStyle name="Обычный 4 5 2 3 2 3" xfId="22502"/>
    <cellStyle name="Обычный 4 5 2 3 2 4" xfId="22503"/>
    <cellStyle name="Обычный 4 5 2 3 2 5" xfId="22504"/>
    <cellStyle name="Обычный 4 5 2 3 3" xfId="22505"/>
    <cellStyle name="Обычный 4 5 2 3 3 2" xfId="22506"/>
    <cellStyle name="Обычный 4 5 2 3 3 2 2" xfId="22507"/>
    <cellStyle name="Обычный 4 5 2 3 3 3" xfId="22508"/>
    <cellStyle name="Обычный 4 5 2 3 3 4" xfId="22509"/>
    <cellStyle name="Обычный 4 5 2 3 3 5" xfId="22510"/>
    <cellStyle name="Обычный 4 5 2 3 4" xfId="22511"/>
    <cellStyle name="Обычный 4 5 2 3 4 2" xfId="22512"/>
    <cellStyle name="Обычный 4 5 2 3 4 2 2" xfId="22513"/>
    <cellStyle name="Обычный 4 5 2 3 4 3" xfId="22514"/>
    <cellStyle name="Обычный 4 5 2 3 5" xfId="22515"/>
    <cellStyle name="Обычный 4 5 2 3 5 2" xfId="22516"/>
    <cellStyle name="Обычный 4 5 2 3 5 2 2" xfId="22517"/>
    <cellStyle name="Обычный 4 5 2 3 5 3" xfId="22518"/>
    <cellStyle name="Обычный 4 5 2 3 6" xfId="22519"/>
    <cellStyle name="Обычный 4 5 2 3 6 2" xfId="22520"/>
    <cellStyle name="Обычный 4 5 2 3 7" xfId="22521"/>
    <cellStyle name="Обычный 4 5 2 4" xfId="22522"/>
    <cellStyle name="Обычный 4 5 2 4 2" xfId="22523"/>
    <cellStyle name="Обычный 4 5 2 4 2 2" xfId="22524"/>
    <cellStyle name="Обычный 4 5 2 4 3" xfId="22525"/>
    <cellStyle name="Обычный 4 5 2 4 4" xfId="22526"/>
    <cellStyle name="Обычный 4 5 2 4 5" xfId="22527"/>
    <cellStyle name="Обычный 4 5 2 5" xfId="22528"/>
    <cellStyle name="Обычный 4 5 2 5 2" xfId="22529"/>
    <cellStyle name="Обычный 4 5 2 5 2 2" xfId="22530"/>
    <cellStyle name="Обычный 4 5 2 5 3" xfId="22531"/>
    <cellStyle name="Обычный 4 5 2 5 4" xfId="22532"/>
    <cellStyle name="Обычный 4 5 2 5 5" xfId="22533"/>
    <cellStyle name="Обычный 4 5 2 6" xfId="22534"/>
    <cellStyle name="Обычный 4 5 2 6 2" xfId="22535"/>
    <cellStyle name="Обычный 4 5 2 6 2 2" xfId="22536"/>
    <cellStyle name="Обычный 4 5 2 6 3" xfId="22537"/>
    <cellStyle name="Обычный 4 5 2 7" xfId="22538"/>
    <cellStyle name="Обычный 4 5 2 7 2" xfId="22539"/>
    <cellStyle name="Обычный 4 5 2 7 2 2" xfId="22540"/>
    <cellStyle name="Обычный 4 5 2 7 3" xfId="22541"/>
    <cellStyle name="Обычный 4 5 2 8" xfId="22542"/>
    <cellStyle name="Обычный 4 5 2 8 2" xfId="22543"/>
    <cellStyle name="Обычный 4 5 2 9" xfId="22544"/>
    <cellStyle name="Обычный 4 5 3" xfId="22545"/>
    <cellStyle name="Обычный 4 5 3 2" xfId="22546"/>
    <cellStyle name="Обычный 4 5 3 2 2" xfId="22547"/>
    <cellStyle name="Обычный 4 5 3 2 2 2" xfId="22548"/>
    <cellStyle name="Обычный 4 5 3 2 3" xfId="22549"/>
    <cellStyle name="Обычный 4 5 3 2 4" xfId="22550"/>
    <cellStyle name="Обычный 4 5 3 2 5" xfId="22551"/>
    <cellStyle name="Обычный 4 5 3 3" xfId="22552"/>
    <cellStyle name="Обычный 4 5 3 3 2" xfId="22553"/>
    <cellStyle name="Обычный 4 5 3 3 2 2" xfId="22554"/>
    <cellStyle name="Обычный 4 5 3 3 3" xfId="22555"/>
    <cellStyle name="Обычный 4 5 3 3 4" xfId="22556"/>
    <cellStyle name="Обычный 4 5 3 3 5" xfId="22557"/>
    <cellStyle name="Обычный 4 5 3 4" xfId="22558"/>
    <cellStyle name="Обычный 4 5 3 4 2" xfId="22559"/>
    <cellStyle name="Обычный 4 5 3 4 2 2" xfId="22560"/>
    <cellStyle name="Обычный 4 5 3 4 3" xfId="22561"/>
    <cellStyle name="Обычный 4 5 3 5" xfId="22562"/>
    <cellStyle name="Обычный 4 5 3 5 2" xfId="22563"/>
    <cellStyle name="Обычный 4 5 3 5 2 2" xfId="22564"/>
    <cellStyle name="Обычный 4 5 3 5 3" xfId="22565"/>
    <cellStyle name="Обычный 4 5 3 6" xfId="22566"/>
    <cellStyle name="Обычный 4 5 3 6 2" xfId="22567"/>
    <cellStyle name="Обычный 4 5 3 7" xfId="22568"/>
    <cellStyle name="Обычный 4 5 4" xfId="22569"/>
    <cellStyle name="Обычный 4 5 4 2" xfId="22570"/>
    <cellStyle name="Обычный 4 5 4 2 2" xfId="22571"/>
    <cellStyle name="Обычный 4 5 4 2 2 2" xfId="22572"/>
    <cellStyle name="Обычный 4 5 4 2 3" xfId="22573"/>
    <cellStyle name="Обычный 4 5 4 2 4" xfId="22574"/>
    <cellStyle name="Обычный 4 5 4 2 5" xfId="22575"/>
    <cellStyle name="Обычный 4 5 4 3" xfId="22576"/>
    <cellStyle name="Обычный 4 5 4 3 2" xfId="22577"/>
    <cellStyle name="Обычный 4 5 4 3 2 2" xfId="22578"/>
    <cellStyle name="Обычный 4 5 4 3 3" xfId="22579"/>
    <cellStyle name="Обычный 4 5 4 3 4" xfId="22580"/>
    <cellStyle name="Обычный 4 5 4 3 5" xfId="22581"/>
    <cellStyle name="Обычный 4 5 4 4" xfId="22582"/>
    <cellStyle name="Обычный 4 5 4 4 2" xfId="22583"/>
    <cellStyle name="Обычный 4 5 4 4 2 2" xfId="22584"/>
    <cellStyle name="Обычный 4 5 4 4 3" xfId="22585"/>
    <cellStyle name="Обычный 4 5 4 5" xfId="22586"/>
    <cellStyle name="Обычный 4 5 4 5 2" xfId="22587"/>
    <cellStyle name="Обычный 4 5 4 5 2 2" xfId="22588"/>
    <cellStyle name="Обычный 4 5 4 5 3" xfId="22589"/>
    <cellStyle name="Обычный 4 5 4 6" xfId="22590"/>
    <cellStyle name="Обычный 4 5 4 6 2" xfId="22591"/>
    <cellStyle name="Обычный 4 5 4 7" xfId="22592"/>
    <cellStyle name="Обычный 4 5 5" xfId="22593"/>
    <cellStyle name="Обычный 4 5 5 2" xfId="22594"/>
    <cellStyle name="Обычный 4 5 5 2 2" xfId="22595"/>
    <cellStyle name="Обычный 4 5 5 3" xfId="22596"/>
    <cellStyle name="Обычный 4 5 5 4" xfId="22597"/>
    <cellStyle name="Обычный 4 5 5 5" xfId="22598"/>
    <cellStyle name="Обычный 4 5 6" xfId="22599"/>
    <cellStyle name="Обычный 4 5 6 2" xfId="22600"/>
    <cellStyle name="Обычный 4 5 6 2 2" xfId="22601"/>
    <cellStyle name="Обычный 4 5 6 3" xfId="22602"/>
    <cellStyle name="Обычный 4 5 6 4" xfId="22603"/>
    <cellStyle name="Обычный 4 5 6 5" xfId="22604"/>
    <cellStyle name="Обычный 4 5 7" xfId="22605"/>
    <cellStyle name="Обычный 4 5 7 2" xfId="22606"/>
    <cellStyle name="Обычный 4 5 7 2 2" xfId="22607"/>
    <cellStyle name="Обычный 4 5 7 3" xfId="22608"/>
    <cellStyle name="Обычный 4 5 7 4" xfId="22609"/>
    <cellStyle name="Обычный 4 5 7 5" xfId="22610"/>
    <cellStyle name="Обычный 4 5 8" xfId="22611"/>
    <cellStyle name="Обычный 4 5 9" xfId="22612"/>
    <cellStyle name="Обычный 4 5 9 2" xfId="22613"/>
    <cellStyle name="Обычный 4 5 9 2 2" xfId="22614"/>
    <cellStyle name="Обычный 4 5 9 3" xfId="22615"/>
    <cellStyle name="Обычный 4 6" xfId="22616"/>
    <cellStyle name="Обычный 4 6 10" xfId="22617"/>
    <cellStyle name="Обычный 4 6 10 2" xfId="22618"/>
    <cellStyle name="Обычный 4 6 11" xfId="22619"/>
    <cellStyle name="Обычный 4 6 2" xfId="22620"/>
    <cellStyle name="Обычный 4 6 2 2" xfId="22621"/>
    <cellStyle name="Обычный 4 6 2 2 2" xfId="22622"/>
    <cellStyle name="Обычный 4 6 2 2 2 2" xfId="22623"/>
    <cellStyle name="Обычный 4 6 2 2 2 2 2" xfId="22624"/>
    <cellStyle name="Обычный 4 6 2 2 2 3" xfId="22625"/>
    <cellStyle name="Обычный 4 6 2 2 2 4" xfId="22626"/>
    <cellStyle name="Обычный 4 6 2 2 2 5" xfId="22627"/>
    <cellStyle name="Обычный 4 6 2 2 3" xfId="22628"/>
    <cellStyle name="Обычный 4 6 2 2 3 2" xfId="22629"/>
    <cellStyle name="Обычный 4 6 2 2 3 2 2" xfId="22630"/>
    <cellStyle name="Обычный 4 6 2 2 3 3" xfId="22631"/>
    <cellStyle name="Обычный 4 6 2 2 3 4" xfId="22632"/>
    <cellStyle name="Обычный 4 6 2 2 3 5" xfId="22633"/>
    <cellStyle name="Обычный 4 6 2 2 4" xfId="22634"/>
    <cellStyle name="Обычный 4 6 2 2 4 2" xfId="22635"/>
    <cellStyle name="Обычный 4 6 2 2 4 2 2" xfId="22636"/>
    <cellStyle name="Обычный 4 6 2 2 4 3" xfId="22637"/>
    <cellStyle name="Обычный 4 6 2 2 5" xfId="22638"/>
    <cellStyle name="Обычный 4 6 2 2 5 2" xfId="22639"/>
    <cellStyle name="Обычный 4 6 2 2 5 2 2" xfId="22640"/>
    <cellStyle name="Обычный 4 6 2 2 5 3" xfId="22641"/>
    <cellStyle name="Обычный 4 6 2 2 6" xfId="22642"/>
    <cellStyle name="Обычный 4 6 2 2 6 2" xfId="22643"/>
    <cellStyle name="Обычный 4 6 2 2 7" xfId="22644"/>
    <cellStyle name="Обычный 4 6 2 3" xfId="22645"/>
    <cellStyle name="Обычный 4 6 2 3 2" xfId="22646"/>
    <cellStyle name="Обычный 4 6 2 3 2 2" xfId="22647"/>
    <cellStyle name="Обычный 4 6 2 3 2 2 2" xfId="22648"/>
    <cellStyle name="Обычный 4 6 2 3 2 3" xfId="22649"/>
    <cellStyle name="Обычный 4 6 2 3 2 4" xfId="22650"/>
    <cellStyle name="Обычный 4 6 2 3 2 5" xfId="22651"/>
    <cellStyle name="Обычный 4 6 2 3 3" xfId="22652"/>
    <cellStyle name="Обычный 4 6 2 3 3 2" xfId="22653"/>
    <cellStyle name="Обычный 4 6 2 3 3 2 2" xfId="22654"/>
    <cellStyle name="Обычный 4 6 2 3 3 3" xfId="22655"/>
    <cellStyle name="Обычный 4 6 2 3 3 4" xfId="22656"/>
    <cellStyle name="Обычный 4 6 2 3 3 5" xfId="22657"/>
    <cellStyle name="Обычный 4 6 2 3 4" xfId="22658"/>
    <cellStyle name="Обычный 4 6 2 3 4 2" xfId="22659"/>
    <cellStyle name="Обычный 4 6 2 3 4 2 2" xfId="22660"/>
    <cellStyle name="Обычный 4 6 2 3 4 3" xfId="22661"/>
    <cellStyle name="Обычный 4 6 2 3 5" xfId="22662"/>
    <cellStyle name="Обычный 4 6 2 3 5 2" xfId="22663"/>
    <cellStyle name="Обычный 4 6 2 3 5 2 2" xfId="22664"/>
    <cellStyle name="Обычный 4 6 2 3 5 3" xfId="22665"/>
    <cellStyle name="Обычный 4 6 2 3 6" xfId="22666"/>
    <cellStyle name="Обычный 4 6 2 3 6 2" xfId="22667"/>
    <cellStyle name="Обычный 4 6 2 3 7" xfId="22668"/>
    <cellStyle name="Обычный 4 6 2 4" xfId="22669"/>
    <cellStyle name="Обычный 4 6 2 4 2" xfId="22670"/>
    <cellStyle name="Обычный 4 6 2 4 2 2" xfId="22671"/>
    <cellStyle name="Обычный 4 6 2 4 3" xfId="22672"/>
    <cellStyle name="Обычный 4 6 2 4 4" xfId="22673"/>
    <cellStyle name="Обычный 4 6 2 4 5" xfId="22674"/>
    <cellStyle name="Обычный 4 6 2 5" xfId="22675"/>
    <cellStyle name="Обычный 4 6 2 5 2" xfId="22676"/>
    <cellStyle name="Обычный 4 6 2 5 2 2" xfId="22677"/>
    <cellStyle name="Обычный 4 6 2 5 3" xfId="22678"/>
    <cellStyle name="Обычный 4 6 2 5 4" xfId="22679"/>
    <cellStyle name="Обычный 4 6 2 5 5" xfId="22680"/>
    <cellStyle name="Обычный 4 6 2 6" xfId="22681"/>
    <cellStyle name="Обычный 4 6 2 6 2" xfId="22682"/>
    <cellStyle name="Обычный 4 6 2 6 2 2" xfId="22683"/>
    <cellStyle name="Обычный 4 6 2 6 3" xfId="22684"/>
    <cellStyle name="Обычный 4 6 2 7" xfId="22685"/>
    <cellStyle name="Обычный 4 6 2 7 2" xfId="22686"/>
    <cellStyle name="Обычный 4 6 2 7 2 2" xfId="22687"/>
    <cellStyle name="Обычный 4 6 2 7 3" xfId="22688"/>
    <cellStyle name="Обычный 4 6 2 8" xfId="22689"/>
    <cellStyle name="Обычный 4 6 2 8 2" xfId="22690"/>
    <cellStyle name="Обычный 4 6 2 9" xfId="22691"/>
    <cellStyle name="Обычный 4 6 3" xfId="22692"/>
    <cellStyle name="Обычный 4 6 3 2" xfId="22693"/>
    <cellStyle name="Обычный 4 6 3 2 2" xfId="22694"/>
    <cellStyle name="Обычный 4 6 3 2 2 2" xfId="22695"/>
    <cellStyle name="Обычный 4 6 3 2 3" xfId="22696"/>
    <cellStyle name="Обычный 4 6 3 2 4" xfId="22697"/>
    <cellStyle name="Обычный 4 6 3 2 5" xfId="22698"/>
    <cellStyle name="Обычный 4 6 3 3" xfId="22699"/>
    <cellStyle name="Обычный 4 6 3 3 2" xfId="22700"/>
    <cellStyle name="Обычный 4 6 3 3 2 2" xfId="22701"/>
    <cellStyle name="Обычный 4 6 3 3 3" xfId="22702"/>
    <cellStyle name="Обычный 4 6 3 3 4" xfId="22703"/>
    <cellStyle name="Обычный 4 6 3 3 5" xfId="22704"/>
    <cellStyle name="Обычный 4 6 3 4" xfId="22705"/>
    <cellStyle name="Обычный 4 6 3 4 2" xfId="22706"/>
    <cellStyle name="Обычный 4 6 3 4 2 2" xfId="22707"/>
    <cellStyle name="Обычный 4 6 3 4 3" xfId="22708"/>
    <cellStyle name="Обычный 4 6 3 5" xfId="22709"/>
    <cellStyle name="Обычный 4 6 3 5 2" xfId="22710"/>
    <cellStyle name="Обычный 4 6 3 5 2 2" xfId="22711"/>
    <cellStyle name="Обычный 4 6 3 5 3" xfId="22712"/>
    <cellStyle name="Обычный 4 6 3 6" xfId="22713"/>
    <cellStyle name="Обычный 4 6 3 6 2" xfId="22714"/>
    <cellStyle name="Обычный 4 6 3 7" xfId="22715"/>
    <cellStyle name="Обычный 4 6 4" xfId="22716"/>
    <cellStyle name="Обычный 4 6 4 2" xfId="22717"/>
    <cellStyle name="Обычный 4 6 4 2 2" xfId="22718"/>
    <cellStyle name="Обычный 4 6 4 2 2 2" xfId="22719"/>
    <cellStyle name="Обычный 4 6 4 2 3" xfId="22720"/>
    <cellStyle name="Обычный 4 6 4 2 4" xfId="22721"/>
    <cellStyle name="Обычный 4 6 4 2 5" xfId="22722"/>
    <cellStyle name="Обычный 4 6 4 3" xfId="22723"/>
    <cellStyle name="Обычный 4 6 4 3 2" xfId="22724"/>
    <cellStyle name="Обычный 4 6 4 3 2 2" xfId="22725"/>
    <cellStyle name="Обычный 4 6 4 3 3" xfId="22726"/>
    <cellStyle name="Обычный 4 6 4 3 4" xfId="22727"/>
    <cellStyle name="Обычный 4 6 4 3 5" xfId="22728"/>
    <cellStyle name="Обычный 4 6 4 4" xfId="22729"/>
    <cellStyle name="Обычный 4 6 4 4 2" xfId="22730"/>
    <cellStyle name="Обычный 4 6 4 4 2 2" xfId="22731"/>
    <cellStyle name="Обычный 4 6 4 4 3" xfId="22732"/>
    <cellStyle name="Обычный 4 6 4 5" xfId="22733"/>
    <cellStyle name="Обычный 4 6 4 5 2" xfId="22734"/>
    <cellStyle name="Обычный 4 6 4 5 2 2" xfId="22735"/>
    <cellStyle name="Обычный 4 6 4 5 3" xfId="22736"/>
    <cellStyle name="Обычный 4 6 4 6" xfId="22737"/>
    <cellStyle name="Обычный 4 6 4 6 2" xfId="22738"/>
    <cellStyle name="Обычный 4 6 4 7" xfId="22739"/>
    <cellStyle name="Обычный 4 6 5" xfId="22740"/>
    <cellStyle name="Обычный 4 6 5 2" xfId="22741"/>
    <cellStyle name="Обычный 4 6 5 2 2" xfId="22742"/>
    <cellStyle name="Обычный 4 6 5 3" xfId="22743"/>
    <cellStyle name="Обычный 4 6 5 4" xfId="22744"/>
    <cellStyle name="Обычный 4 6 5 5" xfId="22745"/>
    <cellStyle name="Обычный 4 6 6" xfId="22746"/>
    <cellStyle name="Обычный 4 6 6 2" xfId="22747"/>
    <cellStyle name="Обычный 4 6 6 2 2" xfId="22748"/>
    <cellStyle name="Обычный 4 6 6 3" xfId="22749"/>
    <cellStyle name="Обычный 4 6 6 4" xfId="22750"/>
    <cellStyle name="Обычный 4 6 6 5" xfId="22751"/>
    <cellStyle name="Обычный 4 6 7" xfId="22752"/>
    <cellStyle name="Обычный 4 6 7 2" xfId="22753"/>
    <cellStyle name="Обычный 4 6 7 2 2" xfId="22754"/>
    <cellStyle name="Обычный 4 6 7 3" xfId="22755"/>
    <cellStyle name="Обычный 4 6 7 4" xfId="22756"/>
    <cellStyle name="Обычный 4 6 7 5" xfId="22757"/>
    <cellStyle name="Обычный 4 6 8" xfId="22758"/>
    <cellStyle name="Обычный 4 6 9" xfId="22759"/>
    <cellStyle name="Обычный 4 6 9 2" xfId="22760"/>
    <cellStyle name="Обычный 4 6 9 2 2" xfId="22761"/>
    <cellStyle name="Обычный 4 6 9 3" xfId="22762"/>
    <cellStyle name="Обычный 4 7" xfId="22763"/>
    <cellStyle name="Обычный 4 7 10" xfId="22764"/>
    <cellStyle name="Обычный 4 7 2" xfId="22765"/>
    <cellStyle name="Обычный 4 7 2 2" xfId="22766"/>
    <cellStyle name="Обычный 4 7 2 2 2" xfId="22767"/>
    <cellStyle name="Обычный 4 7 2 2 2 2" xfId="22768"/>
    <cellStyle name="Обычный 4 7 2 2 3" xfId="22769"/>
    <cellStyle name="Обычный 4 7 2 2 4" xfId="22770"/>
    <cellStyle name="Обычный 4 7 2 2 5" xfId="22771"/>
    <cellStyle name="Обычный 4 7 2 3" xfId="22772"/>
    <cellStyle name="Обычный 4 7 2 3 2" xfId="22773"/>
    <cellStyle name="Обычный 4 7 2 3 2 2" xfId="22774"/>
    <cellStyle name="Обычный 4 7 2 3 3" xfId="22775"/>
    <cellStyle name="Обычный 4 7 2 3 4" xfId="22776"/>
    <cellStyle name="Обычный 4 7 2 3 5" xfId="22777"/>
    <cellStyle name="Обычный 4 7 2 4" xfId="22778"/>
    <cellStyle name="Обычный 4 7 2 4 2" xfId="22779"/>
    <cellStyle name="Обычный 4 7 2 4 2 2" xfId="22780"/>
    <cellStyle name="Обычный 4 7 2 4 3" xfId="22781"/>
    <cellStyle name="Обычный 4 7 2 5" xfId="22782"/>
    <cellStyle name="Обычный 4 7 2 5 2" xfId="22783"/>
    <cellStyle name="Обычный 4 7 2 5 2 2" xfId="22784"/>
    <cellStyle name="Обычный 4 7 2 5 3" xfId="22785"/>
    <cellStyle name="Обычный 4 7 2 6" xfId="22786"/>
    <cellStyle name="Обычный 4 7 2 6 2" xfId="22787"/>
    <cellStyle name="Обычный 4 7 2 7" xfId="22788"/>
    <cellStyle name="Обычный 4 7 3" xfId="22789"/>
    <cellStyle name="Обычный 4 7 3 2" xfId="22790"/>
    <cellStyle name="Обычный 4 7 3 2 2" xfId="22791"/>
    <cellStyle name="Обычный 4 7 3 2 2 2" xfId="22792"/>
    <cellStyle name="Обычный 4 7 3 2 3" xfId="22793"/>
    <cellStyle name="Обычный 4 7 3 2 4" xfId="22794"/>
    <cellStyle name="Обычный 4 7 3 2 5" xfId="22795"/>
    <cellStyle name="Обычный 4 7 3 3" xfId="22796"/>
    <cellStyle name="Обычный 4 7 3 3 2" xfId="22797"/>
    <cellStyle name="Обычный 4 7 3 3 2 2" xfId="22798"/>
    <cellStyle name="Обычный 4 7 3 3 3" xfId="22799"/>
    <cellStyle name="Обычный 4 7 3 3 4" xfId="22800"/>
    <cellStyle name="Обычный 4 7 3 3 5" xfId="22801"/>
    <cellStyle name="Обычный 4 7 3 4" xfId="22802"/>
    <cellStyle name="Обычный 4 7 3 4 2" xfId="22803"/>
    <cellStyle name="Обычный 4 7 3 4 2 2" xfId="22804"/>
    <cellStyle name="Обычный 4 7 3 4 3" xfId="22805"/>
    <cellStyle name="Обычный 4 7 3 5" xfId="22806"/>
    <cellStyle name="Обычный 4 7 3 5 2" xfId="22807"/>
    <cellStyle name="Обычный 4 7 3 5 2 2" xfId="22808"/>
    <cellStyle name="Обычный 4 7 3 5 3" xfId="22809"/>
    <cellStyle name="Обычный 4 7 3 6" xfId="22810"/>
    <cellStyle name="Обычный 4 7 3 6 2" xfId="22811"/>
    <cellStyle name="Обычный 4 7 3 7" xfId="22812"/>
    <cellStyle name="Обычный 4 7 4" xfId="22813"/>
    <cellStyle name="Обычный 4 7 4 2" xfId="22814"/>
    <cellStyle name="Обычный 4 7 4 2 2" xfId="22815"/>
    <cellStyle name="Обычный 4 7 4 3" xfId="22816"/>
    <cellStyle name="Обычный 4 7 4 4" xfId="22817"/>
    <cellStyle name="Обычный 4 7 4 5" xfId="22818"/>
    <cellStyle name="Обычный 4 7 5" xfId="22819"/>
    <cellStyle name="Обычный 4 7 5 2" xfId="22820"/>
    <cellStyle name="Обычный 4 7 5 2 2" xfId="22821"/>
    <cellStyle name="Обычный 4 7 5 3" xfId="22822"/>
    <cellStyle name="Обычный 4 7 5 4" xfId="22823"/>
    <cellStyle name="Обычный 4 7 5 5" xfId="22824"/>
    <cellStyle name="Обычный 4 7 6" xfId="22825"/>
    <cellStyle name="Обычный 4 7 6 2" xfId="22826"/>
    <cellStyle name="Обычный 4 7 6 2 2" xfId="22827"/>
    <cellStyle name="Обычный 4 7 6 3" xfId="22828"/>
    <cellStyle name="Обычный 4 7 6 4" xfId="22829"/>
    <cellStyle name="Обычный 4 7 6 5" xfId="22830"/>
    <cellStyle name="Обычный 4 7 7" xfId="22831"/>
    <cellStyle name="Обычный 4 7 8" xfId="22832"/>
    <cellStyle name="Обычный 4 7 8 2" xfId="22833"/>
    <cellStyle name="Обычный 4 7 8 2 2" xfId="22834"/>
    <cellStyle name="Обычный 4 7 8 3" xfId="22835"/>
    <cellStyle name="Обычный 4 7 9" xfId="22836"/>
    <cellStyle name="Обычный 4 7 9 2" xfId="22837"/>
    <cellStyle name="Обычный 4 8" xfId="22838"/>
    <cellStyle name="Обычный 4 8 2" xfId="22839"/>
    <cellStyle name="Обычный 4 8 2 2" xfId="22840"/>
    <cellStyle name="Обычный 4 8 2 2 2" xfId="22841"/>
    <cellStyle name="Обычный 4 8 2 3" xfId="22842"/>
    <cellStyle name="Обычный 4 8 2 4" xfId="22843"/>
    <cellStyle name="Обычный 4 8 2 5" xfId="22844"/>
    <cellStyle name="Обычный 4 8 3" xfId="22845"/>
    <cellStyle name="Обычный 4 8 3 2" xfId="22846"/>
    <cellStyle name="Обычный 4 8 3 2 2" xfId="22847"/>
    <cellStyle name="Обычный 4 8 3 3" xfId="22848"/>
    <cellStyle name="Обычный 4 8 3 4" xfId="22849"/>
    <cellStyle name="Обычный 4 8 3 5" xfId="22850"/>
    <cellStyle name="Обычный 4 8 4" xfId="22851"/>
    <cellStyle name="Обычный 4 8 4 2" xfId="22852"/>
    <cellStyle name="Обычный 4 8 4 2 2" xfId="22853"/>
    <cellStyle name="Обычный 4 8 4 3" xfId="22854"/>
    <cellStyle name="Обычный 4 8 4 4" xfId="22855"/>
    <cellStyle name="Обычный 4 8 4 5" xfId="22856"/>
    <cellStyle name="Обычный 4 8 5" xfId="22857"/>
    <cellStyle name="Обычный 4 8 6" xfId="22858"/>
    <cellStyle name="Обычный 4 8 6 2" xfId="22859"/>
    <cellStyle name="Обычный 4 8 6 2 2" xfId="22860"/>
    <cellStyle name="Обычный 4 8 6 3" xfId="22861"/>
    <cellStyle name="Обычный 4 8 7" xfId="22862"/>
    <cellStyle name="Обычный 4 8 7 2" xfId="22863"/>
    <cellStyle name="Обычный 4 8 8" xfId="22864"/>
    <cellStyle name="Обычный 4 9" xfId="22865"/>
    <cellStyle name="Обычный 4 9 10" xfId="22866"/>
    <cellStyle name="Обычный 4 9 10 2" xfId="22867"/>
    <cellStyle name="Обычный 4 9 10 2 2" xfId="22868"/>
    <cellStyle name="Обычный 4 9 10 2 2 2" xfId="22869"/>
    <cellStyle name="Обычный 4 9 10 2 2 2 2" xfId="22870"/>
    <cellStyle name="Обычный 4 9 10 2 2 3" xfId="22871"/>
    <cellStyle name="Обычный 4 9 10 2 2 4" xfId="22872"/>
    <cellStyle name="Обычный 4 9 10 2 2 5" xfId="22873"/>
    <cellStyle name="Обычный 4 9 10 2 3" xfId="22874"/>
    <cellStyle name="Обычный 4 9 10 2 3 2" xfId="22875"/>
    <cellStyle name="Обычный 4 9 10 2 3 3" xfId="22876"/>
    <cellStyle name="Обычный 4 9 10 2 3 4" xfId="22877"/>
    <cellStyle name="Обычный 4 9 10 2 4" xfId="22878"/>
    <cellStyle name="Обычный 4 9 10 2 5" xfId="22879"/>
    <cellStyle name="Обычный 4 9 10 2 6" xfId="22880"/>
    <cellStyle name="Обычный 4 9 10 2 7" xfId="22881"/>
    <cellStyle name="Обычный 4 9 10 3" xfId="22882"/>
    <cellStyle name="Обычный 4 9 10 3 2" xfId="22883"/>
    <cellStyle name="Обычный 4 9 10 3 2 2" xfId="22884"/>
    <cellStyle name="Обычный 4 9 10 3 3" xfId="22885"/>
    <cellStyle name="Обычный 4 9 10 3 4" xfId="22886"/>
    <cellStyle name="Обычный 4 9 10 3 5" xfId="22887"/>
    <cellStyle name="Обычный 4 9 10 4" xfId="22888"/>
    <cellStyle name="Обычный 4 9 10 4 2" xfId="22889"/>
    <cellStyle name="Обычный 4 9 10 4 3" xfId="22890"/>
    <cellStyle name="Обычный 4 9 10 4 4" xfId="22891"/>
    <cellStyle name="Обычный 4 9 10 5" xfId="22892"/>
    <cellStyle name="Обычный 4 9 10 6" xfId="22893"/>
    <cellStyle name="Обычный 4 9 10 7" xfId="22894"/>
    <cellStyle name="Обычный 4 9 10 8" xfId="22895"/>
    <cellStyle name="Обычный 4 9 11" xfId="22896"/>
    <cellStyle name="Обычный 4 9 11 2" xfId="22897"/>
    <cellStyle name="Обычный 4 9 11 2 2" xfId="22898"/>
    <cellStyle name="Обычный 4 9 11 2 2 2" xfId="22899"/>
    <cellStyle name="Обычный 4 9 11 2 3" xfId="22900"/>
    <cellStyle name="Обычный 4 9 11 2 4" xfId="22901"/>
    <cellStyle name="Обычный 4 9 11 2 5" xfId="22902"/>
    <cellStyle name="Обычный 4 9 11 3" xfId="22903"/>
    <cellStyle name="Обычный 4 9 11 3 2" xfId="22904"/>
    <cellStyle name="Обычный 4 9 11 3 3" xfId="22905"/>
    <cellStyle name="Обычный 4 9 11 3 4" xfId="22906"/>
    <cellStyle name="Обычный 4 9 11 4" xfId="22907"/>
    <cellStyle name="Обычный 4 9 11 5" xfId="22908"/>
    <cellStyle name="Обычный 4 9 11 6" xfId="22909"/>
    <cellStyle name="Обычный 4 9 11 7" xfId="22910"/>
    <cellStyle name="Обычный 4 9 12" xfId="22911"/>
    <cellStyle name="Обычный 4 9 12 2" xfId="22912"/>
    <cellStyle name="Обычный 4 9 12 2 2" xfId="22913"/>
    <cellStyle name="Обычный 4 9 12 2 2 2" xfId="22914"/>
    <cellStyle name="Обычный 4 9 12 2 3" xfId="22915"/>
    <cellStyle name="Обычный 4 9 12 2 4" xfId="22916"/>
    <cellStyle name="Обычный 4 9 12 2 5" xfId="22917"/>
    <cellStyle name="Обычный 4 9 12 3" xfId="22918"/>
    <cellStyle name="Обычный 4 9 12 3 2" xfId="22919"/>
    <cellStyle name="Обычный 4 9 12 3 3" xfId="22920"/>
    <cellStyle name="Обычный 4 9 12 3 4" xfId="22921"/>
    <cellStyle name="Обычный 4 9 12 4" xfId="22922"/>
    <cellStyle name="Обычный 4 9 12 5" xfId="22923"/>
    <cellStyle name="Обычный 4 9 12 6" xfId="22924"/>
    <cellStyle name="Обычный 4 9 12 7" xfId="22925"/>
    <cellStyle name="Обычный 4 9 13" xfId="22926"/>
    <cellStyle name="Обычный 4 9 13 2" xfId="22927"/>
    <cellStyle name="Обычный 4 9 13 2 2" xfId="22928"/>
    <cellStyle name="Обычный 4 9 13 3" xfId="22929"/>
    <cellStyle name="Обычный 4 9 13 4" xfId="22930"/>
    <cellStyle name="Обычный 4 9 13 5" xfId="22931"/>
    <cellStyle name="Обычный 4 9 14" xfId="22932"/>
    <cellStyle name="Обычный 4 9 14 2" xfId="22933"/>
    <cellStyle name="Обычный 4 9 14 2 2" xfId="22934"/>
    <cellStyle name="Обычный 4 9 14 3" xfId="22935"/>
    <cellStyle name="Обычный 4 9 14 4" xfId="22936"/>
    <cellStyle name="Обычный 4 9 14 5" xfId="22937"/>
    <cellStyle name="Обычный 4 9 15" xfId="22938"/>
    <cellStyle name="Обычный 4 9 15 2" xfId="22939"/>
    <cellStyle name="Обычный 4 9 15 2 2" xfId="22940"/>
    <cellStyle name="Обычный 4 9 15 3" xfId="22941"/>
    <cellStyle name="Обычный 4 9 16" xfId="22942"/>
    <cellStyle name="Обычный 4 9 16 2" xfId="22943"/>
    <cellStyle name="Обычный 4 9 17" xfId="22944"/>
    <cellStyle name="Обычный 4 9 18" xfId="22945"/>
    <cellStyle name="Обычный 4 9 2" xfId="22946"/>
    <cellStyle name="Обычный 4 9 2 10" xfId="22947"/>
    <cellStyle name="Обычный 4 9 2 10 2" xfId="22948"/>
    <cellStyle name="Обычный 4 9 2 10 2 2" xfId="22949"/>
    <cellStyle name="Обычный 4 9 2 10 2 2 2" xfId="22950"/>
    <cellStyle name="Обычный 4 9 2 10 2 3" xfId="22951"/>
    <cellStyle name="Обычный 4 9 2 10 2 4" xfId="22952"/>
    <cellStyle name="Обычный 4 9 2 10 2 5" xfId="22953"/>
    <cellStyle name="Обычный 4 9 2 10 3" xfId="22954"/>
    <cellStyle name="Обычный 4 9 2 10 3 2" xfId="22955"/>
    <cellStyle name="Обычный 4 9 2 10 3 3" xfId="22956"/>
    <cellStyle name="Обычный 4 9 2 10 3 4" xfId="22957"/>
    <cellStyle name="Обычный 4 9 2 10 4" xfId="22958"/>
    <cellStyle name="Обычный 4 9 2 10 5" xfId="22959"/>
    <cellStyle name="Обычный 4 9 2 10 6" xfId="22960"/>
    <cellStyle name="Обычный 4 9 2 10 7" xfId="22961"/>
    <cellStyle name="Обычный 4 9 2 11" xfId="22962"/>
    <cellStyle name="Обычный 4 9 2 11 2" xfId="22963"/>
    <cellStyle name="Обычный 4 9 2 11 2 2" xfId="22964"/>
    <cellStyle name="Обычный 4 9 2 11 3" xfId="22965"/>
    <cellStyle name="Обычный 4 9 2 11 4" xfId="22966"/>
    <cellStyle name="Обычный 4 9 2 11 5" xfId="22967"/>
    <cellStyle name="Обычный 4 9 2 12" xfId="22968"/>
    <cellStyle name="Обычный 4 9 2 12 2" xfId="22969"/>
    <cellStyle name="Обычный 4 9 2 12 3" xfId="22970"/>
    <cellStyle name="Обычный 4 9 2 12 4" xfId="22971"/>
    <cellStyle name="Обычный 4 9 2 13" xfId="22972"/>
    <cellStyle name="Обычный 4 9 2 14" xfId="22973"/>
    <cellStyle name="Обычный 4 9 2 15" xfId="22974"/>
    <cellStyle name="Обычный 4 9 2 16" xfId="22975"/>
    <cellStyle name="Обычный 4 9 2 2" xfId="22976"/>
    <cellStyle name="Обычный 4 9 2 2 10" xfId="22977"/>
    <cellStyle name="Обычный 4 9 2 2 10 2" xfId="22978"/>
    <cellStyle name="Обычный 4 9 2 2 10 2 2" xfId="22979"/>
    <cellStyle name="Обычный 4 9 2 2 10 3" xfId="22980"/>
    <cellStyle name="Обычный 4 9 2 2 10 4" xfId="22981"/>
    <cellStyle name="Обычный 4 9 2 2 10 5" xfId="22982"/>
    <cellStyle name="Обычный 4 9 2 2 11" xfId="22983"/>
    <cellStyle name="Обычный 4 9 2 2 11 2" xfId="22984"/>
    <cellStyle name="Обычный 4 9 2 2 11 3" xfId="22985"/>
    <cellStyle name="Обычный 4 9 2 2 11 4" xfId="22986"/>
    <cellStyle name="Обычный 4 9 2 2 12" xfId="22987"/>
    <cellStyle name="Обычный 4 9 2 2 13" xfId="22988"/>
    <cellStyle name="Обычный 4 9 2 2 14" xfId="22989"/>
    <cellStyle name="Обычный 4 9 2 2 15" xfId="22990"/>
    <cellStyle name="Обычный 4 9 2 2 2" xfId="22991"/>
    <cellStyle name="Обычный 4 9 2 2 2 2" xfId="22992"/>
    <cellStyle name="Обычный 4 9 2 2 2 2 2" xfId="22993"/>
    <cellStyle name="Обычный 4 9 2 2 2 2 2 2" xfId="22994"/>
    <cellStyle name="Обычный 4 9 2 2 2 2 2 2 2" xfId="22995"/>
    <cellStyle name="Обычный 4 9 2 2 2 2 2 3" xfId="22996"/>
    <cellStyle name="Обычный 4 9 2 2 2 2 2 4" xfId="22997"/>
    <cellStyle name="Обычный 4 9 2 2 2 2 2 5" xfId="22998"/>
    <cellStyle name="Обычный 4 9 2 2 2 2 3" xfId="22999"/>
    <cellStyle name="Обычный 4 9 2 2 2 2 3 2" xfId="23000"/>
    <cellStyle name="Обычный 4 9 2 2 2 2 3 3" xfId="23001"/>
    <cellStyle name="Обычный 4 9 2 2 2 2 3 4" xfId="23002"/>
    <cellStyle name="Обычный 4 9 2 2 2 2 4" xfId="23003"/>
    <cellStyle name="Обычный 4 9 2 2 2 2 5" xfId="23004"/>
    <cellStyle name="Обычный 4 9 2 2 2 2 6" xfId="23005"/>
    <cellStyle name="Обычный 4 9 2 2 2 2 7" xfId="23006"/>
    <cellStyle name="Обычный 4 9 2 2 2 3" xfId="23007"/>
    <cellStyle name="Обычный 4 9 2 2 2 3 2" xfId="23008"/>
    <cellStyle name="Обычный 4 9 2 2 2 3 2 2" xfId="23009"/>
    <cellStyle name="Обычный 4 9 2 2 2 3 3" xfId="23010"/>
    <cellStyle name="Обычный 4 9 2 2 2 3 4" xfId="23011"/>
    <cellStyle name="Обычный 4 9 2 2 2 3 5" xfId="23012"/>
    <cellStyle name="Обычный 4 9 2 2 2 4" xfId="23013"/>
    <cellStyle name="Обычный 4 9 2 2 2 4 2" xfId="23014"/>
    <cellStyle name="Обычный 4 9 2 2 2 4 2 2" xfId="23015"/>
    <cellStyle name="Обычный 4 9 2 2 2 4 3" xfId="23016"/>
    <cellStyle name="Обычный 4 9 2 2 2 4 4" xfId="23017"/>
    <cellStyle name="Обычный 4 9 2 2 2 4 5" xfId="23018"/>
    <cellStyle name="Обычный 4 9 2 2 2 5" xfId="23019"/>
    <cellStyle name="Обычный 4 9 2 2 2 5 2" xfId="23020"/>
    <cellStyle name="Обычный 4 9 2 2 2 5 3" xfId="23021"/>
    <cellStyle name="Обычный 4 9 2 2 2 5 4" xfId="23022"/>
    <cellStyle name="Обычный 4 9 2 2 2 6" xfId="23023"/>
    <cellStyle name="Обычный 4 9 2 2 2 7" xfId="23024"/>
    <cellStyle name="Обычный 4 9 2 2 2 8" xfId="23025"/>
    <cellStyle name="Обычный 4 9 2 2 2 9" xfId="23026"/>
    <cellStyle name="Обычный 4 9 2 2 3" xfId="23027"/>
    <cellStyle name="Обычный 4 9 2 2 3 2" xfId="23028"/>
    <cellStyle name="Обычный 4 9 2 2 3 2 2" xfId="23029"/>
    <cellStyle name="Обычный 4 9 2 2 3 2 2 2" xfId="23030"/>
    <cellStyle name="Обычный 4 9 2 2 3 2 2 2 2" xfId="23031"/>
    <cellStyle name="Обычный 4 9 2 2 3 2 2 3" xfId="23032"/>
    <cellStyle name="Обычный 4 9 2 2 3 2 2 4" xfId="23033"/>
    <cellStyle name="Обычный 4 9 2 2 3 2 2 5" xfId="23034"/>
    <cellStyle name="Обычный 4 9 2 2 3 2 3" xfId="23035"/>
    <cellStyle name="Обычный 4 9 2 2 3 2 3 2" xfId="23036"/>
    <cellStyle name="Обычный 4 9 2 2 3 2 3 3" xfId="23037"/>
    <cellStyle name="Обычный 4 9 2 2 3 2 3 4" xfId="23038"/>
    <cellStyle name="Обычный 4 9 2 2 3 2 4" xfId="23039"/>
    <cellStyle name="Обычный 4 9 2 2 3 2 5" xfId="23040"/>
    <cellStyle name="Обычный 4 9 2 2 3 2 6" xfId="23041"/>
    <cellStyle name="Обычный 4 9 2 2 3 2 7" xfId="23042"/>
    <cellStyle name="Обычный 4 9 2 2 3 3" xfId="23043"/>
    <cellStyle name="Обычный 4 9 2 2 3 3 2" xfId="23044"/>
    <cellStyle name="Обычный 4 9 2 2 3 3 2 2" xfId="23045"/>
    <cellStyle name="Обычный 4 9 2 2 3 3 3" xfId="23046"/>
    <cellStyle name="Обычный 4 9 2 2 3 3 4" xfId="23047"/>
    <cellStyle name="Обычный 4 9 2 2 3 3 5" xfId="23048"/>
    <cellStyle name="Обычный 4 9 2 2 3 4" xfId="23049"/>
    <cellStyle name="Обычный 4 9 2 2 3 4 2" xfId="23050"/>
    <cellStyle name="Обычный 4 9 2 2 3 4 2 2" xfId="23051"/>
    <cellStyle name="Обычный 4 9 2 2 3 4 3" xfId="23052"/>
    <cellStyle name="Обычный 4 9 2 2 3 4 4" xfId="23053"/>
    <cellStyle name="Обычный 4 9 2 2 3 4 5" xfId="23054"/>
    <cellStyle name="Обычный 4 9 2 2 3 5" xfId="23055"/>
    <cellStyle name="Обычный 4 9 2 2 3 5 2" xfId="23056"/>
    <cellStyle name="Обычный 4 9 2 2 3 5 3" xfId="23057"/>
    <cellStyle name="Обычный 4 9 2 2 3 5 4" xfId="23058"/>
    <cellStyle name="Обычный 4 9 2 2 3 6" xfId="23059"/>
    <cellStyle name="Обычный 4 9 2 2 3 7" xfId="23060"/>
    <cellStyle name="Обычный 4 9 2 2 3 8" xfId="23061"/>
    <cellStyle name="Обычный 4 9 2 2 3 9" xfId="23062"/>
    <cellStyle name="Обычный 4 9 2 2 4" xfId="23063"/>
    <cellStyle name="Обычный 4 9 2 2 4 2" xfId="23064"/>
    <cellStyle name="Обычный 4 9 2 2 4 2 2" xfId="23065"/>
    <cellStyle name="Обычный 4 9 2 2 4 2 2 2" xfId="23066"/>
    <cellStyle name="Обычный 4 9 2 2 4 2 2 2 2" xfId="23067"/>
    <cellStyle name="Обычный 4 9 2 2 4 2 2 3" xfId="23068"/>
    <cellStyle name="Обычный 4 9 2 2 4 2 2 4" xfId="23069"/>
    <cellStyle name="Обычный 4 9 2 2 4 2 2 5" xfId="23070"/>
    <cellStyle name="Обычный 4 9 2 2 4 2 3" xfId="23071"/>
    <cellStyle name="Обычный 4 9 2 2 4 2 3 2" xfId="23072"/>
    <cellStyle name="Обычный 4 9 2 2 4 2 3 3" xfId="23073"/>
    <cellStyle name="Обычный 4 9 2 2 4 2 3 4" xfId="23074"/>
    <cellStyle name="Обычный 4 9 2 2 4 2 4" xfId="23075"/>
    <cellStyle name="Обычный 4 9 2 2 4 2 5" xfId="23076"/>
    <cellStyle name="Обычный 4 9 2 2 4 2 6" xfId="23077"/>
    <cellStyle name="Обычный 4 9 2 2 4 2 7" xfId="23078"/>
    <cellStyle name="Обычный 4 9 2 2 4 3" xfId="23079"/>
    <cellStyle name="Обычный 4 9 2 2 4 3 2" xfId="23080"/>
    <cellStyle name="Обычный 4 9 2 2 4 3 2 2" xfId="23081"/>
    <cellStyle name="Обычный 4 9 2 2 4 3 3" xfId="23082"/>
    <cellStyle name="Обычный 4 9 2 2 4 3 4" xfId="23083"/>
    <cellStyle name="Обычный 4 9 2 2 4 3 5" xfId="23084"/>
    <cellStyle name="Обычный 4 9 2 2 4 4" xfId="23085"/>
    <cellStyle name="Обычный 4 9 2 2 4 4 2" xfId="23086"/>
    <cellStyle name="Обычный 4 9 2 2 4 4 3" xfId="23087"/>
    <cellStyle name="Обычный 4 9 2 2 4 4 4" xfId="23088"/>
    <cellStyle name="Обычный 4 9 2 2 4 5" xfId="23089"/>
    <cellStyle name="Обычный 4 9 2 2 4 6" xfId="23090"/>
    <cellStyle name="Обычный 4 9 2 2 4 7" xfId="23091"/>
    <cellStyle name="Обычный 4 9 2 2 4 8" xfId="23092"/>
    <cellStyle name="Обычный 4 9 2 2 5" xfId="23093"/>
    <cellStyle name="Обычный 4 9 2 2 5 2" xfId="23094"/>
    <cellStyle name="Обычный 4 9 2 2 5 2 2" xfId="23095"/>
    <cellStyle name="Обычный 4 9 2 2 5 2 2 2" xfId="23096"/>
    <cellStyle name="Обычный 4 9 2 2 5 2 2 2 2" xfId="23097"/>
    <cellStyle name="Обычный 4 9 2 2 5 2 2 3" xfId="23098"/>
    <cellStyle name="Обычный 4 9 2 2 5 2 2 4" xfId="23099"/>
    <cellStyle name="Обычный 4 9 2 2 5 2 2 5" xfId="23100"/>
    <cellStyle name="Обычный 4 9 2 2 5 2 3" xfId="23101"/>
    <cellStyle name="Обычный 4 9 2 2 5 2 3 2" xfId="23102"/>
    <cellStyle name="Обычный 4 9 2 2 5 2 3 3" xfId="23103"/>
    <cellStyle name="Обычный 4 9 2 2 5 2 3 4" xfId="23104"/>
    <cellStyle name="Обычный 4 9 2 2 5 2 4" xfId="23105"/>
    <cellStyle name="Обычный 4 9 2 2 5 2 5" xfId="23106"/>
    <cellStyle name="Обычный 4 9 2 2 5 2 6" xfId="23107"/>
    <cellStyle name="Обычный 4 9 2 2 5 2 7" xfId="23108"/>
    <cellStyle name="Обычный 4 9 2 2 5 3" xfId="23109"/>
    <cellStyle name="Обычный 4 9 2 2 5 3 2" xfId="23110"/>
    <cellStyle name="Обычный 4 9 2 2 5 3 2 2" xfId="23111"/>
    <cellStyle name="Обычный 4 9 2 2 5 3 3" xfId="23112"/>
    <cellStyle name="Обычный 4 9 2 2 5 3 4" xfId="23113"/>
    <cellStyle name="Обычный 4 9 2 2 5 3 5" xfId="23114"/>
    <cellStyle name="Обычный 4 9 2 2 5 4" xfId="23115"/>
    <cellStyle name="Обычный 4 9 2 2 5 4 2" xfId="23116"/>
    <cellStyle name="Обычный 4 9 2 2 5 4 3" xfId="23117"/>
    <cellStyle name="Обычный 4 9 2 2 5 4 4" xfId="23118"/>
    <cellStyle name="Обычный 4 9 2 2 5 5" xfId="23119"/>
    <cellStyle name="Обычный 4 9 2 2 5 6" xfId="23120"/>
    <cellStyle name="Обычный 4 9 2 2 5 7" xfId="23121"/>
    <cellStyle name="Обычный 4 9 2 2 5 8" xfId="23122"/>
    <cellStyle name="Обычный 4 9 2 2 6" xfId="23123"/>
    <cellStyle name="Обычный 4 9 2 2 6 2" xfId="23124"/>
    <cellStyle name="Обычный 4 9 2 2 6 2 2" xfId="23125"/>
    <cellStyle name="Обычный 4 9 2 2 6 2 2 2" xfId="23126"/>
    <cellStyle name="Обычный 4 9 2 2 6 2 2 2 2" xfId="23127"/>
    <cellStyle name="Обычный 4 9 2 2 6 2 2 3" xfId="23128"/>
    <cellStyle name="Обычный 4 9 2 2 6 2 2 4" xfId="23129"/>
    <cellStyle name="Обычный 4 9 2 2 6 2 2 5" xfId="23130"/>
    <cellStyle name="Обычный 4 9 2 2 6 2 3" xfId="23131"/>
    <cellStyle name="Обычный 4 9 2 2 6 2 3 2" xfId="23132"/>
    <cellStyle name="Обычный 4 9 2 2 6 2 3 3" xfId="23133"/>
    <cellStyle name="Обычный 4 9 2 2 6 2 3 4" xfId="23134"/>
    <cellStyle name="Обычный 4 9 2 2 6 2 4" xfId="23135"/>
    <cellStyle name="Обычный 4 9 2 2 6 2 5" xfId="23136"/>
    <cellStyle name="Обычный 4 9 2 2 6 2 6" xfId="23137"/>
    <cellStyle name="Обычный 4 9 2 2 6 2 7" xfId="23138"/>
    <cellStyle name="Обычный 4 9 2 2 6 3" xfId="23139"/>
    <cellStyle name="Обычный 4 9 2 2 6 3 2" xfId="23140"/>
    <cellStyle name="Обычный 4 9 2 2 6 3 2 2" xfId="23141"/>
    <cellStyle name="Обычный 4 9 2 2 6 3 3" xfId="23142"/>
    <cellStyle name="Обычный 4 9 2 2 6 3 4" xfId="23143"/>
    <cellStyle name="Обычный 4 9 2 2 6 3 5" xfId="23144"/>
    <cellStyle name="Обычный 4 9 2 2 6 4" xfId="23145"/>
    <cellStyle name="Обычный 4 9 2 2 6 4 2" xfId="23146"/>
    <cellStyle name="Обычный 4 9 2 2 6 4 3" xfId="23147"/>
    <cellStyle name="Обычный 4 9 2 2 6 4 4" xfId="23148"/>
    <cellStyle name="Обычный 4 9 2 2 6 5" xfId="23149"/>
    <cellStyle name="Обычный 4 9 2 2 6 6" xfId="23150"/>
    <cellStyle name="Обычный 4 9 2 2 6 7" xfId="23151"/>
    <cellStyle name="Обычный 4 9 2 2 6 8" xfId="23152"/>
    <cellStyle name="Обычный 4 9 2 2 7" xfId="23153"/>
    <cellStyle name="Обычный 4 9 2 2 7 2" xfId="23154"/>
    <cellStyle name="Обычный 4 9 2 2 7 2 2" xfId="23155"/>
    <cellStyle name="Обычный 4 9 2 2 7 2 2 2" xfId="23156"/>
    <cellStyle name="Обычный 4 9 2 2 7 2 2 2 2" xfId="23157"/>
    <cellStyle name="Обычный 4 9 2 2 7 2 2 3" xfId="23158"/>
    <cellStyle name="Обычный 4 9 2 2 7 2 2 4" xfId="23159"/>
    <cellStyle name="Обычный 4 9 2 2 7 2 2 5" xfId="23160"/>
    <cellStyle name="Обычный 4 9 2 2 7 2 3" xfId="23161"/>
    <cellStyle name="Обычный 4 9 2 2 7 2 3 2" xfId="23162"/>
    <cellStyle name="Обычный 4 9 2 2 7 2 3 3" xfId="23163"/>
    <cellStyle name="Обычный 4 9 2 2 7 2 3 4" xfId="23164"/>
    <cellStyle name="Обычный 4 9 2 2 7 2 4" xfId="23165"/>
    <cellStyle name="Обычный 4 9 2 2 7 2 5" xfId="23166"/>
    <cellStyle name="Обычный 4 9 2 2 7 2 6" xfId="23167"/>
    <cellStyle name="Обычный 4 9 2 2 7 2 7" xfId="23168"/>
    <cellStyle name="Обычный 4 9 2 2 7 3" xfId="23169"/>
    <cellStyle name="Обычный 4 9 2 2 7 3 2" xfId="23170"/>
    <cellStyle name="Обычный 4 9 2 2 7 3 2 2" xfId="23171"/>
    <cellStyle name="Обычный 4 9 2 2 7 3 3" xfId="23172"/>
    <cellStyle name="Обычный 4 9 2 2 7 3 4" xfId="23173"/>
    <cellStyle name="Обычный 4 9 2 2 7 3 5" xfId="23174"/>
    <cellStyle name="Обычный 4 9 2 2 7 4" xfId="23175"/>
    <cellStyle name="Обычный 4 9 2 2 7 4 2" xfId="23176"/>
    <cellStyle name="Обычный 4 9 2 2 7 4 3" xfId="23177"/>
    <cellStyle name="Обычный 4 9 2 2 7 4 4" xfId="23178"/>
    <cellStyle name="Обычный 4 9 2 2 7 5" xfId="23179"/>
    <cellStyle name="Обычный 4 9 2 2 7 6" xfId="23180"/>
    <cellStyle name="Обычный 4 9 2 2 7 7" xfId="23181"/>
    <cellStyle name="Обычный 4 9 2 2 7 8" xfId="23182"/>
    <cellStyle name="Обычный 4 9 2 2 8" xfId="23183"/>
    <cellStyle name="Обычный 4 9 2 2 8 2" xfId="23184"/>
    <cellStyle name="Обычный 4 9 2 2 8 2 2" xfId="23185"/>
    <cellStyle name="Обычный 4 9 2 2 8 2 2 2" xfId="23186"/>
    <cellStyle name="Обычный 4 9 2 2 8 2 3" xfId="23187"/>
    <cellStyle name="Обычный 4 9 2 2 8 2 4" xfId="23188"/>
    <cellStyle name="Обычный 4 9 2 2 8 2 5" xfId="23189"/>
    <cellStyle name="Обычный 4 9 2 2 8 3" xfId="23190"/>
    <cellStyle name="Обычный 4 9 2 2 8 3 2" xfId="23191"/>
    <cellStyle name="Обычный 4 9 2 2 8 3 3" xfId="23192"/>
    <cellStyle name="Обычный 4 9 2 2 8 3 4" xfId="23193"/>
    <cellStyle name="Обычный 4 9 2 2 8 4" xfId="23194"/>
    <cellStyle name="Обычный 4 9 2 2 8 5" xfId="23195"/>
    <cellStyle name="Обычный 4 9 2 2 8 6" xfId="23196"/>
    <cellStyle name="Обычный 4 9 2 2 8 7" xfId="23197"/>
    <cellStyle name="Обычный 4 9 2 2 9" xfId="23198"/>
    <cellStyle name="Обычный 4 9 2 2 9 2" xfId="23199"/>
    <cellStyle name="Обычный 4 9 2 2 9 2 2" xfId="23200"/>
    <cellStyle name="Обычный 4 9 2 2 9 2 2 2" xfId="23201"/>
    <cellStyle name="Обычный 4 9 2 2 9 2 3" xfId="23202"/>
    <cellStyle name="Обычный 4 9 2 2 9 2 4" xfId="23203"/>
    <cellStyle name="Обычный 4 9 2 2 9 2 5" xfId="23204"/>
    <cellStyle name="Обычный 4 9 2 2 9 3" xfId="23205"/>
    <cellStyle name="Обычный 4 9 2 2 9 3 2" xfId="23206"/>
    <cellStyle name="Обычный 4 9 2 2 9 3 3" xfId="23207"/>
    <cellStyle name="Обычный 4 9 2 2 9 3 4" xfId="23208"/>
    <cellStyle name="Обычный 4 9 2 2 9 4" xfId="23209"/>
    <cellStyle name="Обычный 4 9 2 2 9 5" xfId="23210"/>
    <cellStyle name="Обычный 4 9 2 2 9 6" xfId="23211"/>
    <cellStyle name="Обычный 4 9 2 2 9 7" xfId="23212"/>
    <cellStyle name="Обычный 4 9 2 3" xfId="23213"/>
    <cellStyle name="Обычный 4 9 2 3 2" xfId="23214"/>
    <cellStyle name="Обычный 4 9 2 3 2 2" xfId="23215"/>
    <cellStyle name="Обычный 4 9 2 3 2 2 2" xfId="23216"/>
    <cellStyle name="Обычный 4 9 2 3 2 2 2 2" xfId="23217"/>
    <cellStyle name="Обычный 4 9 2 3 2 2 3" xfId="23218"/>
    <cellStyle name="Обычный 4 9 2 3 2 2 4" xfId="23219"/>
    <cellStyle name="Обычный 4 9 2 3 2 2 5" xfId="23220"/>
    <cellStyle name="Обычный 4 9 2 3 2 3" xfId="23221"/>
    <cellStyle name="Обычный 4 9 2 3 2 3 2" xfId="23222"/>
    <cellStyle name="Обычный 4 9 2 3 2 3 3" xfId="23223"/>
    <cellStyle name="Обычный 4 9 2 3 2 3 4" xfId="23224"/>
    <cellStyle name="Обычный 4 9 2 3 2 4" xfId="23225"/>
    <cellStyle name="Обычный 4 9 2 3 2 5" xfId="23226"/>
    <cellStyle name="Обычный 4 9 2 3 2 6" xfId="23227"/>
    <cellStyle name="Обычный 4 9 2 3 2 7" xfId="23228"/>
    <cellStyle name="Обычный 4 9 2 3 3" xfId="23229"/>
    <cellStyle name="Обычный 4 9 2 3 3 2" xfId="23230"/>
    <cellStyle name="Обычный 4 9 2 3 3 2 2" xfId="23231"/>
    <cellStyle name="Обычный 4 9 2 3 3 3" xfId="23232"/>
    <cellStyle name="Обычный 4 9 2 3 3 4" xfId="23233"/>
    <cellStyle name="Обычный 4 9 2 3 3 5" xfId="23234"/>
    <cellStyle name="Обычный 4 9 2 3 4" xfId="23235"/>
    <cellStyle name="Обычный 4 9 2 3 4 2" xfId="23236"/>
    <cellStyle name="Обычный 4 9 2 3 4 2 2" xfId="23237"/>
    <cellStyle name="Обычный 4 9 2 3 4 3" xfId="23238"/>
    <cellStyle name="Обычный 4 9 2 3 4 4" xfId="23239"/>
    <cellStyle name="Обычный 4 9 2 3 4 5" xfId="23240"/>
    <cellStyle name="Обычный 4 9 2 3 5" xfId="23241"/>
    <cellStyle name="Обычный 4 9 2 3 5 2" xfId="23242"/>
    <cellStyle name="Обычный 4 9 2 3 5 3" xfId="23243"/>
    <cellStyle name="Обычный 4 9 2 3 5 4" xfId="23244"/>
    <cellStyle name="Обычный 4 9 2 3 6" xfId="23245"/>
    <cellStyle name="Обычный 4 9 2 3 7" xfId="23246"/>
    <cellStyle name="Обычный 4 9 2 3 8" xfId="23247"/>
    <cellStyle name="Обычный 4 9 2 3 9" xfId="23248"/>
    <cellStyle name="Обычный 4 9 2 4" xfId="23249"/>
    <cellStyle name="Обычный 4 9 2 4 2" xfId="23250"/>
    <cellStyle name="Обычный 4 9 2 4 2 2" xfId="23251"/>
    <cellStyle name="Обычный 4 9 2 4 2 2 2" xfId="23252"/>
    <cellStyle name="Обычный 4 9 2 4 2 2 2 2" xfId="23253"/>
    <cellStyle name="Обычный 4 9 2 4 2 2 3" xfId="23254"/>
    <cellStyle name="Обычный 4 9 2 4 2 2 4" xfId="23255"/>
    <cellStyle name="Обычный 4 9 2 4 2 2 5" xfId="23256"/>
    <cellStyle name="Обычный 4 9 2 4 2 3" xfId="23257"/>
    <cellStyle name="Обычный 4 9 2 4 2 3 2" xfId="23258"/>
    <cellStyle name="Обычный 4 9 2 4 2 3 3" xfId="23259"/>
    <cellStyle name="Обычный 4 9 2 4 2 3 4" xfId="23260"/>
    <cellStyle name="Обычный 4 9 2 4 2 4" xfId="23261"/>
    <cellStyle name="Обычный 4 9 2 4 2 5" xfId="23262"/>
    <cellStyle name="Обычный 4 9 2 4 2 6" xfId="23263"/>
    <cellStyle name="Обычный 4 9 2 4 2 7" xfId="23264"/>
    <cellStyle name="Обычный 4 9 2 4 3" xfId="23265"/>
    <cellStyle name="Обычный 4 9 2 4 3 2" xfId="23266"/>
    <cellStyle name="Обычный 4 9 2 4 3 2 2" xfId="23267"/>
    <cellStyle name="Обычный 4 9 2 4 3 3" xfId="23268"/>
    <cellStyle name="Обычный 4 9 2 4 3 4" xfId="23269"/>
    <cellStyle name="Обычный 4 9 2 4 3 5" xfId="23270"/>
    <cellStyle name="Обычный 4 9 2 4 4" xfId="23271"/>
    <cellStyle name="Обычный 4 9 2 4 4 2" xfId="23272"/>
    <cellStyle name="Обычный 4 9 2 4 4 2 2" xfId="23273"/>
    <cellStyle name="Обычный 4 9 2 4 4 3" xfId="23274"/>
    <cellStyle name="Обычный 4 9 2 4 4 4" xfId="23275"/>
    <cellStyle name="Обычный 4 9 2 4 4 5" xfId="23276"/>
    <cellStyle name="Обычный 4 9 2 4 5" xfId="23277"/>
    <cellStyle name="Обычный 4 9 2 4 5 2" xfId="23278"/>
    <cellStyle name="Обычный 4 9 2 4 5 3" xfId="23279"/>
    <cellStyle name="Обычный 4 9 2 4 5 4" xfId="23280"/>
    <cellStyle name="Обычный 4 9 2 4 6" xfId="23281"/>
    <cellStyle name="Обычный 4 9 2 4 7" xfId="23282"/>
    <cellStyle name="Обычный 4 9 2 4 8" xfId="23283"/>
    <cellStyle name="Обычный 4 9 2 4 9" xfId="23284"/>
    <cellStyle name="Обычный 4 9 2 5" xfId="23285"/>
    <cellStyle name="Обычный 4 9 2 5 2" xfId="23286"/>
    <cellStyle name="Обычный 4 9 2 5 2 2" xfId="23287"/>
    <cellStyle name="Обычный 4 9 2 5 2 2 2" xfId="23288"/>
    <cellStyle name="Обычный 4 9 2 5 2 2 2 2" xfId="23289"/>
    <cellStyle name="Обычный 4 9 2 5 2 2 3" xfId="23290"/>
    <cellStyle name="Обычный 4 9 2 5 2 2 4" xfId="23291"/>
    <cellStyle name="Обычный 4 9 2 5 2 2 5" xfId="23292"/>
    <cellStyle name="Обычный 4 9 2 5 2 3" xfId="23293"/>
    <cellStyle name="Обычный 4 9 2 5 2 3 2" xfId="23294"/>
    <cellStyle name="Обычный 4 9 2 5 2 3 3" xfId="23295"/>
    <cellStyle name="Обычный 4 9 2 5 2 3 4" xfId="23296"/>
    <cellStyle name="Обычный 4 9 2 5 2 4" xfId="23297"/>
    <cellStyle name="Обычный 4 9 2 5 2 5" xfId="23298"/>
    <cellStyle name="Обычный 4 9 2 5 2 6" xfId="23299"/>
    <cellStyle name="Обычный 4 9 2 5 2 7" xfId="23300"/>
    <cellStyle name="Обычный 4 9 2 5 3" xfId="23301"/>
    <cellStyle name="Обычный 4 9 2 5 3 2" xfId="23302"/>
    <cellStyle name="Обычный 4 9 2 5 3 2 2" xfId="23303"/>
    <cellStyle name="Обычный 4 9 2 5 3 3" xfId="23304"/>
    <cellStyle name="Обычный 4 9 2 5 3 4" xfId="23305"/>
    <cellStyle name="Обычный 4 9 2 5 3 5" xfId="23306"/>
    <cellStyle name="Обычный 4 9 2 5 4" xfId="23307"/>
    <cellStyle name="Обычный 4 9 2 5 4 2" xfId="23308"/>
    <cellStyle name="Обычный 4 9 2 5 4 3" xfId="23309"/>
    <cellStyle name="Обычный 4 9 2 5 4 4" xfId="23310"/>
    <cellStyle name="Обычный 4 9 2 5 5" xfId="23311"/>
    <cellStyle name="Обычный 4 9 2 5 6" xfId="23312"/>
    <cellStyle name="Обычный 4 9 2 5 7" xfId="23313"/>
    <cellStyle name="Обычный 4 9 2 5 8" xfId="23314"/>
    <cellStyle name="Обычный 4 9 2 6" xfId="23315"/>
    <cellStyle name="Обычный 4 9 2 6 2" xfId="23316"/>
    <cellStyle name="Обычный 4 9 2 6 2 2" xfId="23317"/>
    <cellStyle name="Обычный 4 9 2 6 2 2 2" xfId="23318"/>
    <cellStyle name="Обычный 4 9 2 6 2 2 2 2" xfId="23319"/>
    <cellStyle name="Обычный 4 9 2 6 2 2 3" xfId="23320"/>
    <cellStyle name="Обычный 4 9 2 6 2 2 4" xfId="23321"/>
    <cellStyle name="Обычный 4 9 2 6 2 2 5" xfId="23322"/>
    <cellStyle name="Обычный 4 9 2 6 2 3" xfId="23323"/>
    <cellStyle name="Обычный 4 9 2 6 2 3 2" xfId="23324"/>
    <cellStyle name="Обычный 4 9 2 6 2 3 3" xfId="23325"/>
    <cellStyle name="Обычный 4 9 2 6 2 3 4" xfId="23326"/>
    <cellStyle name="Обычный 4 9 2 6 2 4" xfId="23327"/>
    <cellStyle name="Обычный 4 9 2 6 2 5" xfId="23328"/>
    <cellStyle name="Обычный 4 9 2 6 2 6" xfId="23329"/>
    <cellStyle name="Обычный 4 9 2 6 2 7" xfId="23330"/>
    <cellStyle name="Обычный 4 9 2 6 3" xfId="23331"/>
    <cellStyle name="Обычный 4 9 2 6 3 2" xfId="23332"/>
    <cellStyle name="Обычный 4 9 2 6 3 2 2" xfId="23333"/>
    <cellStyle name="Обычный 4 9 2 6 3 3" xfId="23334"/>
    <cellStyle name="Обычный 4 9 2 6 3 4" xfId="23335"/>
    <cellStyle name="Обычный 4 9 2 6 3 5" xfId="23336"/>
    <cellStyle name="Обычный 4 9 2 6 4" xfId="23337"/>
    <cellStyle name="Обычный 4 9 2 6 4 2" xfId="23338"/>
    <cellStyle name="Обычный 4 9 2 6 4 3" xfId="23339"/>
    <cellStyle name="Обычный 4 9 2 6 4 4" xfId="23340"/>
    <cellStyle name="Обычный 4 9 2 6 5" xfId="23341"/>
    <cellStyle name="Обычный 4 9 2 6 6" xfId="23342"/>
    <cellStyle name="Обычный 4 9 2 6 7" xfId="23343"/>
    <cellStyle name="Обычный 4 9 2 6 8" xfId="23344"/>
    <cellStyle name="Обычный 4 9 2 7" xfId="23345"/>
    <cellStyle name="Обычный 4 9 2 7 2" xfId="23346"/>
    <cellStyle name="Обычный 4 9 2 7 2 2" xfId="23347"/>
    <cellStyle name="Обычный 4 9 2 7 2 2 2" xfId="23348"/>
    <cellStyle name="Обычный 4 9 2 7 2 2 2 2" xfId="23349"/>
    <cellStyle name="Обычный 4 9 2 7 2 2 3" xfId="23350"/>
    <cellStyle name="Обычный 4 9 2 7 2 2 4" xfId="23351"/>
    <cellStyle name="Обычный 4 9 2 7 2 2 5" xfId="23352"/>
    <cellStyle name="Обычный 4 9 2 7 2 3" xfId="23353"/>
    <cellStyle name="Обычный 4 9 2 7 2 3 2" xfId="23354"/>
    <cellStyle name="Обычный 4 9 2 7 2 3 3" xfId="23355"/>
    <cellStyle name="Обычный 4 9 2 7 2 3 4" xfId="23356"/>
    <cellStyle name="Обычный 4 9 2 7 2 4" xfId="23357"/>
    <cellStyle name="Обычный 4 9 2 7 2 5" xfId="23358"/>
    <cellStyle name="Обычный 4 9 2 7 2 6" xfId="23359"/>
    <cellStyle name="Обычный 4 9 2 7 2 7" xfId="23360"/>
    <cellStyle name="Обычный 4 9 2 7 3" xfId="23361"/>
    <cellStyle name="Обычный 4 9 2 7 3 2" xfId="23362"/>
    <cellStyle name="Обычный 4 9 2 7 3 2 2" xfId="23363"/>
    <cellStyle name="Обычный 4 9 2 7 3 3" xfId="23364"/>
    <cellStyle name="Обычный 4 9 2 7 3 4" xfId="23365"/>
    <cellStyle name="Обычный 4 9 2 7 3 5" xfId="23366"/>
    <cellStyle name="Обычный 4 9 2 7 4" xfId="23367"/>
    <cellStyle name="Обычный 4 9 2 7 4 2" xfId="23368"/>
    <cellStyle name="Обычный 4 9 2 7 4 3" xfId="23369"/>
    <cellStyle name="Обычный 4 9 2 7 4 4" xfId="23370"/>
    <cellStyle name="Обычный 4 9 2 7 5" xfId="23371"/>
    <cellStyle name="Обычный 4 9 2 7 6" xfId="23372"/>
    <cellStyle name="Обычный 4 9 2 7 7" xfId="23373"/>
    <cellStyle name="Обычный 4 9 2 7 8" xfId="23374"/>
    <cellStyle name="Обычный 4 9 2 8" xfId="23375"/>
    <cellStyle name="Обычный 4 9 2 8 2" xfId="23376"/>
    <cellStyle name="Обычный 4 9 2 8 2 2" xfId="23377"/>
    <cellStyle name="Обычный 4 9 2 8 2 2 2" xfId="23378"/>
    <cellStyle name="Обычный 4 9 2 8 2 2 2 2" xfId="23379"/>
    <cellStyle name="Обычный 4 9 2 8 2 2 3" xfId="23380"/>
    <cellStyle name="Обычный 4 9 2 8 2 2 4" xfId="23381"/>
    <cellStyle name="Обычный 4 9 2 8 2 2 5" xfId="23382"/>
    <cellStyle name="Обычный 4 9 2 8 2 3" xfId="23383"/>
    <cellStyle name="Обычный 4 9 2 8 2 3 2" xfId="23384"/>
    <cellStyle name="Обычный 4 9 2 8 2 3 3" xfId="23385"/>
    <cellStyle name="Обычный 4 9 2 8 2 3 4" xfId="23386"/>
    <cellStyle name="Обычный 4 9 2 8 2 4" xfId="23387"/>
    <cellStyle name="Обычный 4 9 2 8 2 5" xfId="23388"/>
    <cellStyle name="Обычный 4 9 2 8 2 6" xfId="23389"/>
    <cellStyle name="Обычный 4 9 2 8 2 7" xfId="23390"/>
    <cellStyle name="Обычный 4 9 2 8 3" xfId="23391"/>
    <cellStyle name="Обычный 4 9 2 8 3 2" xfId="23392"/>
    <cellStyle name="Обычный 4 9 2 8 3 2 2" xfId="23393"/>
    <cellStyle name="Обычный 4 9 2 8 3 3" xfId="23394"/>
    <cellStyle name="Обычный 4 9 2 8 3 4" xfId="23395"/>
    <cellStyle name="Обычный 4 9 2 8 3 5" xfId="23396"/>
    <cellStyle name="Обычный 4 9 2 8 4" xfId="23397"/>
    <cellStyle name="Обычный 4 9 2 8 4 2" xfId="23398"/>
    <cellStyle name="Обычный 4 9 2 8 4 3" xfId="23399"/>
    <cellStyle name="Обычный 4 9 2 8 4 4" xfId="23400"/>
    <cellStyle name="Обычный 4 9 2 8 5" xfId="23401"/>
    <cellStyle name="Обычный 4 9 2 8 6" xfId="23402"/>
    <cellStyle name="Обычный 4 9 2 8 7" xfId="23403"/>
    <cellStyle name="Обычный 4 9 2 8 8" xfId="23404"/>
    <cellStyle name="Обычный 4 9 2 9" xfId="23405"/>
    <cellStyle name="Обычный 4 9 2 9 2" xfId="23406"/>
    <cellStyle name="Обычный 4 9 2 9 2 2" xfId="23407"/>
    <cellStyle name="Обычный 4 9 2 9 2 2 2" xfId="23408"/>
    <cellStyle name="Обычный 4 9 2 9 2 3" xfId="23409"/>
    <cellStyle name="Обычный 4 9 2 9 2 4" xfId="23410"/>
    <cellStyle name="Обычный 4 9 2 9 2 5" xfId="23411"/>
    <cellStyle name="Обычный 4 9 2 9 3" xfId="23412"/>
    <cellStyle name="Обычный 4 9 2 9 3 2" xfId="23413"/>
    <cellStyle name="Обычный 4 9 2 9 3 3" xfId="23414"/>
    <cellStyle name="Обычный 4 9 2 9 3 4" xfId="23415"/>
    <cellStyle name="Обычный 4 9 2 9 4" xfId="23416"/>
    <cellStyle name="Обычный 4 9 2 9 5" xfId="23417"/>
    <cellStyle name="Обычный 4 9 2 9 6" xfId="23418"/>
    <cellStyle name="Обычный 4 9 2 9 7" xfId="23419"/>
    <cellStyle name="Обычный 4 9 3" xfId="23420"/>
    <cellStyle name="Обычный 4 9 3 10" xfId="23421"/>
    <cellStyle name="Обычный 4 9 3 10 2" xfId="23422"/>
    <cellStyle name="Обычный 4 9 3 10 2 2" xfId="23423"/>
    <cellStyle name="Обычный 4 9 3 10 3" xfId="23424"/>
    <cellStyle name="Обычный 4 9 3 10 4" xfId="23425"/>
    <cellStyle name="Обычный 4 9 3 10 5" xfId="23426"/>
    <cellStyle name="Обычный 4 9 3 11" xfId="23427"/>
    <cellStyle name="Обычный 4 9 3 11 2" xfId="23428"/>
    <cellStyle name="Обычный 4 9 3 11 3" xfId="23429"/>
    <cellStyle name="Обычный 4 9 3 11 4" xfId="23430"/>
    <cellStyle name="Обычный 4 9 3 12" xfId="23431"/>
    <cellStyle name="Обычный 4 9 3 13" xfId="23432"/>
    <cellStyle name="Обычный 4 9 3 14" xfId="23433"/>
    <cellStyle name="Обычный 4 9 3 15" xfId="23434"/>
    <cellStyle name="Обычный 4 9 3 2" xfId="23435"/>
    <cellStyle name="Обычный 4 9 3 2 2" xfId="23436"/>
    <cellStyle name="Обычный 4 9 3 2 2 2" xfId="23437"/>
    <cellStyle name="Обычный 4 9 3 2 2 2 2" xfId="23438"/>
    <cellStyle name="Обычный 4 9 3 2 2 2 2 2" xfId="23439"/>
    <cellStyle name="Обычный 4 9 3 2 2 2 3" xfId="23440"/>
    <cellStyle name="Обычный 4 9 3 2 2 2 4" xfId="23441"/>
    <cellStyle name="Обычный 4 9 3 2 2 2 5" xfId="23442"/>
    <cellStyle name="Обычный 4 9 3 2 2 3" xfId="23443"/>
    <cellStyle name="Обычный 4 9 3 2 2 3 2" xfId="23444"/>
    <cellStyle name="Обычный 4 9 3 2 2 3 3" xfId="23445"/>
    <cellStyle name="Обычный 4 9 3 2 2 3 4" xfId="23446"/>
    <cellStyle name="Обычный 4 9 3 2 2 4" xfId="23447"/>
    <cellStyle name="Обычный 4 9 3 2 2 5" xfId="23448"/>
    <cellStyle name="Обычный 4 9 3 2 2 6" xfId="23449"/>
    <cellStyle name="Обычный 4 9 3 2 2 7" xfId="23450"/>
    <cellStyle name="Обычный 4 9 3 2 3" xfId="23451"/>
    <cellStyle name="Обычный 4 9 3 2 3 2" xfId="23452"/>
    <cellStyle name="Обычный 4 9 3 2 3 2 2" xfId="23453"/>
    <cellStyle name="Обычный 4 9 3 2 3 3" xfId="23454"/>
    <cellStyle name="Обычный 4 9 3 2 3 4" xfId="23455"/>
    <cellStyle name="Обычный 4 9 3 2 3 5" xfId="23456"/>
    <cellStyle name="Обычный 4 9 3 2 4" xfId="23457"/>
    <cellStyle name="Обычный 4 9 3 2 4 2" xfId="23458"/>
    <cellStyle name="Обычный 4 9 3 2 4 2 2" xfId="23459"/>
    <cellStyle name="Обычный 4 9 3 2 4 3" xfId="23460"/>
    <cellStyle name="Обычный 4 9 3 2 4 4" xfId="23461"/>
    <cellStyle name="Обычный 4 9 3 2 4 5" xfId="23462"/>
    <cellStyle name="Обычный 4 9 3 2 5" xfId="23463"/>
    <cellStyle name="Обычный 4 9 3 2 5 2" xfId="23464"/>
    <cellStyle name="Обычный 4 9 3 2 5 3" xfId="23465"/>
    <cellStyle name="Обычный 4 9 3 2 5 4" xfId="23466"/>
    <cellStyle name="Обычный 4 9 3 2 6" xfId="23467"/>
    <cellStyle name="Обычный 4 9 3 2 7" xfId="23468"/>
    <cellStyle name="Обычный 4 9 3 2 8" xfId="23469"/>
    <cellStyle name="Обычный 4 9 3 2 9" xfId="23470"/>
    <cellStyle name="Обычный 4 9 3 3" xfId="23471"/>
    <cellStyle name="Обычный 4 9 3 3 2" xfId="23472"/>
    <cellStyle name="Обычный 4 9 3 3 2 2" xfId="23473"/>
    <cellStyle name="Обычный 4 9 3 3 2 2 2" xfId="23474"/>
    <cellStyle name="Обычный 4 9 3 3 2 2 2 2" xfId="23475"/>
    <cellStyle name="Обычный 4 9 3 3 2 2 3" xfId="23476"/>
    <cellStyle name="Обычный 4 9 3 3 2 2 4" xfId="23477"/>
    <cellStyle name="Обычный 4 9 3 3 2 2 5" xfId="23478"/>
    <cellStyle name="Обычный 4 9 3 3 2 3" xfId="23479"/>
    <cellStyle name="Обычный 4 9 3 3 2 3 2" xfId="23480"/>
    <cellStyle name="Обычный 4 9 3 3 2 3 3" xfId="23481"/>
    <cellStyle name="Обычный 4 9 3 3 2 3 4" xfId="23482"/>
    <cellStyle name="Обычный 4 9 3 3 2 4" xfId="23483"/>
    <cellStyle name="Обычный 4 9 3 3 2 5" xfId="23484"/>
    <cellStyle name="Обычный 4 9 3 3 2 6" xfId="23485"/>
    <cellStyle name="Обычный 4 9 3 3 2 7" xfId="23486"/>
    <cellStyle name="Обычный 4 9 3 3 3" xfId="23487"/>
    <cellStyle name="Обычный 4 9 3 3 3 2" xfId="23488"/>
    <cellStyle name="Обычный 4 9 3 3 3 2 2" xfId="23489"/>
    <cellStyle name="Обычный 4 9 3 3 3 3" xfId="23490"/>
    <cellStyle name="Обычный 4 9 3 3 3 4" xfId="23491"/>
    <cellStyle name="Обычный 4 9 3 3 3 5" xfId="23492"/>
    <cellStyle name="Обычный 4 9 3 3 4" xfId="23493"/>
    <cellStyle name="Обычный 4 9 3 3 4 2" xfId="23494"/>
    <cellStyle name="Обычный 4 9 3 3 4 2 2" xfId="23495"/>
    <cellStyle name="Обычный 4 9 3 3 4 3" xfId="23496"/>
    <cellStyle name="Обычный 4 9 3 3 4 4" xfId="23497"/>
    <cellStyle name="Обычный 4 9 3 3 4 5" xfId="23498"/>
    <cellStyle name="Обычный 4 9 3 3 5" xfId="23499"/>
    <cellStyle name="Обычный 4 9 3 3 5 2" xfId="23500"/>
    <cellStyle name="Обычный 4 9 3 3 5 3" xfId="23501"/>
    <cellStyle name="Обычный 4 9 3 3 5 4" xfId="23502"/>
    <cellStyle name="Обычный 4 9 3 3 6" xfId="23503"/>
    <cellStyle name="Обычный 4 9 3 3 7" xfId="23504"/>
    <cellStyle name="Обычный 4 9 3 3 8" xfId="23505"/>
    <cellStyle name="Обычный 4 9 3 3 9" xfId="23506"/>
    <cellStyle name="Обычный 4 9 3 4" xfId="23507"/>
    <cellStyle name="Обычный 4 9 3 4 2" xfId="23508"/>
    <cellStyle name="Обычный 4 9 3 4 2 2" xfId="23509"/>
    <cellStyle name="Обычный 4 9 3 4 2 2 2" xfId="23510"/>
    <cellStyle name="Обычный 4 9 3 4 2 2 2 2" xfId="23511"/>
    <cellStyle name="Обычный 4 9 3 4 2 2 3" xfId="23512"/>
    <cellStyle name="Обычный 4 9 3 4 2 2 4" xfId="23513"/>
    <cellStyle name="Обычный 4 9 3 4 2 2 5" xfId="23514"/>
    <cellStyle name="Обычный 4 9 3 4 2 3" xfId="23515"/>
    <cellStyle name="Обычный 4 9 3 4 2 3 2" xfId="23516"/>
    <cellStyle name="Обычный 4 9 3 4 2 3 3" xfId="23517"/>
    <cellStyle name="Обычный 4 9 3 4 2 3 4" xfId="23518"/>
    <cellStyle name="Обычный 4 9 3 4 2 4" xfId="23519"/>
    <cellStyle name="Обычный 4 9 3 4 2 5" xfId="23520"/>
    <cellStyle name="Обычный 4 9 3 4 2 6" xfId="23521"/>
    <cellStyle name="Обычный 4 9 3 4 2 7" xfId="23522"/>
    <cellStyle name="Обычный 4 9 3 4 3" xfId="23523"/>
    <cellStyle name="Обычный 4 9 3 4 3 2" xfId="23524"/>
    <cellStyle name="Обычный 4 9 3 4 3 2 2" xfId="23525"/>
    <cellStyle name="Обычный 4 9 3 4 3 3" xfId="23526"/>
    <cellStyle name="Обычный 4 9 3 4 3 4" xfId="23527"/>
    <cellStyle name="Обычный 4 9 3 4 3 5" xfId="23528"/>
    <cellStyle name="Обычный 4 9 3 4 4" xfId="23529"/>
    <cellStyle name="Обычный 4 9 3 4 4 2" xfId="23530"/>
    <cellStyle name="Обычный 4 9 3 4 4 3" xfId="23531"/>
    <cellStyle name="Обычный 4 9 3 4 4 4" xfId="23532"/>
    <cellStyle name="Обычный 4 9 3 4 5" xfId="23533"/>
    <cellStyle name="Обычный 4 9 3 4 6" xfId="23534"/>
    <cellStyle name="Обычный 4 9 3 4 7" xfId="23535"/>
    <cellStyle name="Обычный 4 9 3 4 8" xfId="23536"/>
    <cellStyle name="Обычный 4 9 3 5" xfId="23537"/>
    <cellStyle name="Обычный 4 9 3 5 2" xfId="23538"/>
    <cellStyle name="Обычный 4 9 3 5 2 2" xfId="23539"/>
    <cellStyle name="Обычный 4 9 3 5 2 2 2" xfId="23540"/>
    <cellStyle name="Обычный 4 9 3 5 2 2 2 2" xfId="23541"/>
    <cellStyle name="Обычный 4 9 3 5 2 2 3" xfId="23542"/>
    <cellStyle name="Обычный 4 9 3 5 2 2 4" xfId="23543"/>
    <cellStyle name="Обычный 4 9 3 5 2 2 5" xfId="23544"/>
    <cellStyle name="Обычный 4 9 3 5 2 3" xfId="23545"/>
    <cellStyle name="Обычный 4 9 3 5 2 3 2" xfId="23546"/>
    <cellStyle name="Обычный 4 9 3 5 2 3 3" xfId="23547"/>
    <cellStyle name="Обычный 4 9 3 5 2 3 4" xfId="23548"/>
    <cellStyle name="Обычный 4 9 3 5 2 4" xfId="23549"/>
    <cellStyle name="Обычный 4 9 3 5 2 5" xfId="23550"/>
    <cellStyle name="Обычный 4 9 3 5 2 6" xfId="23551"/>
    <cellStyle name="Обычный 4 9 3 5 2 7" xfId="23552"/>
    <cellStyle name="Обычный 4 9 3 5 3" xfId="23553"/>
    <cellStyle name="Обычный 4 9 3 5 3 2" xfId="23554"/>
    <cellStyle name="Обычный 4 9 3 5 3 2 2" xfId="23555"/>
    <cellStyle name="Обычный 4 9 3 5 3 3" xfId="23556"/>
    <cellStyle name="Обычный 4 9 3 5 3 4" xfId="23557"/>
    <cellStyle name="Обычный 4 9 3 5 3 5" xfId="23558"/>
    <cellStyle name="Обычный 4 9 3 5 4" xfId="23559"/>
    <cellStyle name="Обычный 4 9 3 5 4 2" xfId="23560"/>
    <cellStyle name="Обычный 4 9 3 5 4 3" xfId="23561"/>
    <cellStyle name="Обычный 4 9 3 5 4 4" xfId="23562"/>
    <cellStyle name="Обычный 4 9 3 5 5" xfId="23563"/>
    <cellStyle name="Обычный 4 9 3 5 6" xfId="23564"/>
    <cellStyle name="Обычный 4 9 3 5 7" xfId="23565"/>
    <cellStyle name="Обычный 4 9 3 5 8" xfId="23566"/>
    <cellStyle name="Обычный 4 9 3 6" xfId="23567"/>
    <cellStyle name="Обычный 4 9 3 6 2" xfId="23568"/>
    <cellStyle name="Обычный 4 9 3 6 2 2" xfId="23569"/>
    <cellStyle name="Обычный 4 9 3 6 2 2 2" xfId="23570"/>
    <cellStyle name="Обычный 4 9 3 6 2 2 2 2" xfId="23571"/>
    <cellStyle name="Обычный 4 9 3 6 2 2 3" xfId="23572"/>
    <cellStyle name="Обычный 4 9 3 6 2 2 4" xfId="23573"/>
    <cellStyle name="Обычный 4 9 3 6 2 2 5" xfId="23574"/>
    <cellStyle name="Обычный 4 9 3 6 2 3" xfId="23575"/>
    <cellStyle name="Обычный 4 9 3 6 2 3 2" xfId="23576"/>
    <cellStyle name="Обычный 4 9 3 6 2 3 3" xfId="23577"/>
    <cellStyle name="Обычный 4 9 3 6 2 3 4" xfId="23578"/>
    <cellStyle name="Обычный 4 9 3 6 2 4" xfId="23579"/>
    <cellStyle name="Обычный 4 9 3 6 2 5" xfId="23580"/>
    <cellStyle name="Обычный 4 9 3 6 2 6" xfId="23581"/>
    <cellStyle name="Обычный 4 9 3 6 2 7" xfId="23582"/>
    <cellStyle name="Обычный 4 9 3 6 3" xfId="23583"/>
    <cellStyle name="Обычный 4 9 3 6 3 2" xfId="23584"/>
    <cellStyle name="Обычный 4 9 3 6 3 2 2" xfId="23585"/>
    <cellStyle name="Обычный 4 9 3 6 3 3" xfId="23586"/>
    <cellStyle name="Обычный 4 9 3 6 3 4" xfId="23587"/>
    <cellStyle name="Обычный 4 9 3 6 3 5" xfId="23588"/>
    <cellStyle name="Обычный 4 9 3 6 4" xfId="23589"/>
    <cellStyle name="Обычный 4 9 3 6 4 2" xfId="23590"/>
    <cellStyle name="Обычный 4 9 3 6 4 3" xfId="23591"/>
    <cellStyle name="Обычный 4 9 3 6 4 4" xfId="23592"/>
    <cellStyle name="Обычный 4 9 3 6 5" xfId="23593"/>
    <cellStyle name="Обычный 4 9 3 6 6" xfId="23594"/>
    <cellStyle name="Обычный 4 9 3 6 7" xfId="23595"/>
    <cellStyle name="Обычный 4 9 3 6 8" xfId="23596"/>
    <cellStyle name="Обычный 4 9 3 7" xfId="23597"/>
    <cellStyle name="Обычный 4 9 3 7 2" xfId="23598"/>
    <cellStyle name="Обычный 4 9 3 7 2 2" xfId="23599"/>
    <cellStyle name="Обычный 4 9 3 7 2 2 2" xfId="23600"/>
    <cellStyle name="Обычный 4 9 3 7 2 2 2 2" xfId="23601"/>
    <cellStyle name="Обычный 4 9 3 7 2 2 3" xfId="23602"/>
    <cellStyle name="Обычный 4 9 3 7 2 2 4" xfId="23603"/>
    <cellStyle name="Обычный 4 9 3 7 2 2 5" xfId="23604"/>
    <cellStyle name="Обычный 4 9 3 7 2 3" xfId="23605"/>
    <cellStyle name="Обычный 4 9 3 7 2 3 2" xfId="23606"/>
    <cellStyle name="Обычный 4 9 3 7 2 3 3" xfId="23607"/>
    <cellStyle name="Обычный 4 9 3 7 2 3 4" xfId="23608"/>
    <cellStyle name="Обычный 4 9 3 7 2 4" xfId="23609"/>
    <cellStyle name="Обычный 4 9 3 7 2 5" xfId="23610"/>
    <cellStyle name="Обычный 4 9 3 7 2 6" xfId="23611"/>
    <cellStyle name="Обычный 4 9 3 7 2 7" xfId="23612"/>
    <cellStyle name="Обычный 4 9 3 7 3" xfId="23613"/>
    <cellStyle name="Обычный 4 9 3 7 3 2" xfId="23614"/>
    <cellStyle name="Обычный 4 9 3 7 3 2 2" xfId="23615"/>
    <cellStyle name="Обычный 4 9 3 7 3 3" xfId="23616"/>
    <cellStyle name="Обычный 4 9 3 7 3 4" xfId="23617"/>
    <cellStyle name="Обычный 4 9 3 7 3 5" xfId="23618"/>
    <cellStyle name="Обычный 4 9 3 7 4" xfId="23619"/>
    <cellStyle name="Обычный 4 9 3 7 4 2" xfId="23620"/>
    <cellStyle name="Обычный 4 9 3 7 4 3" xfId="23621"/>
    <cellStyle name="Обычный 4 9 3 7 4 4" xfId="23622"/>
    <cellStyle name="Обычный 4 9 3 7 5" xfId="23623"/>
    <cellStyle name="Обычный 4 9 3 7 6" xfId="23624"/>
    <cellStyle name="Обычный 4 9 3 7 7" xfId="23625"/>
    <cellStyle name="Обычный 4 9 3 7 8" xfId="23626"/>
    <cellStyle name="Обычный 4 9 3 8" xfId="23627"/>
    <cellStyle name="Обычный 4 9 3 8 2" xfId="23628"/>
    <cellStyle name="Обычный 4 9 3 8 2 2" xfId="23629"/>
    <cellStyle name="Обычный 4 9 3 8 2 2 2" xfId="23630"/>
    <cellStyle name="Обычный 4 9 3 8 2 3" xfId="23631"/>
    <cellStyle name="Обычный 4 9 3 8 2 4" xfId="23632"/>
    <cellStyle name="Обычный 4 9 3 8 2 5" xfId="23633"/>
    <cellStyle name="Обычный 4 9 3 8 3" xfId="23634"/>
    <cellStyle name="Обычный 4 9 3 8 3 2" xfId="23635"/>
    <cellStyle name="Обычный 4 9 3 8 3 3" xfId="23636"/>
    <cellStyle name="Обычный 4 9 3 8 3 4" xfId="23637"/>
    <cellStyle name="Обычный 4 9 3 8 4" xfId="23638"/>
    <cellStyle name="Обычный 4 9 3 8 5" xfId="23639"/>
    <cellStyle name="Обычный 4 9 3 8 6" xfId="23640"/>
    <cellStyle name="Обычный 4 9 3 8 7" xfId="23641"/>
    <cellStyle name="Обычный 4 9 3 9" xfId="23642"/>
    <cellStyle name="Обычный 4 9 3 9 2" xfId="23643"/>
    <cellStyle name="Обычный 4 9 3 9 2 2" xfId="23644"/>
    <cellStyle name="Обычный 4 9 3 9 2 2 2" xfId="23645"/>
    <cellStyle name="Обычный 4 9 3 9 2 3" xfId="23646"/>
    <cellStyle name="Обычный 4 9 3 9 2 4" xfId="23647"/>
    <cellStyle name="Обычный 4 9 3 9 2 5" xfId="23648"/>
    <cellStyle name="Обычный 4 9 3 9 3" xfId="23649"/>
    <cellStyle name="Обычный 4 9 3 9 3 2" xfId="23650"/>
    <cellStyle name="Обычный 4 9 3 9 3 3" xfId="23651"/>
    <cellStyle name="Обычный 4 9 3 9 3 4" xfId="23652"/>
    <cellStyle name="Обычный 4 9 3 9 4" xfId="23653"/>
    <cellStyle name="Обычный 4 9 3 9 5" xfId="23654"/>
    <cellStyle name="Обычный 4 9 3 9 6" xfId="23655"/>
    <cellStyle name="Обычный 4 9 3 9 7" xfId="23656"/>
    <cellStyle name="Обычный 4 9 4" xfId="23657"/>
    <cellStyle name="Обычный 4 9 4 10" xfId="23658"/>
    <cellStyle name="Обычный 4 9 4 10 2" xfId="23659"/>
    <cellStyle name="Обычный 4 9 4 10 2 2" xfId="23660"/>
    <cellStyle name="Обычный 4 9 4 10 3" xfId="23661"/>
    <cellStyle name="Обычный 4 9 4 10 4" xfId="23662"/>
    <cellStyle name="Обычный 4 9 4 10 5" xfId="23663"/>
    <cellStyle name="Обычный 4 9 4 11" xfId="23664"/>
    <cellStyle name="Обычный 4 9 4 11 2" xfId="23665"/>
    <cellStyle name="Обычный 4 9 4 11 3" xfId="23666"/>
    <cellStyle name="Обычный 4 9 4 11 4" xfId="23667"/>
    <cellStyle name="Обычный 4 9 4 12" xfId="23668"/>
    <cellStyle name="Обычный 4 9 4 13" xfId="23669"/>
    <cellStyle name="Обычный 4 9 4 14" xfId="23670"/>
    <cellStyle name="Обычный 4 9 4 15" xfId="23671"/>
    <cellStyle name="Обычный 4 9 4 2" xfId="23672"/>
    <cellStyle name="Обычный 4 9 4 2 2" xfId="23673"/>
    <cellStyle name="Обычный 4 9 4 2 2 2" xfId="23674"/>
    <cellStyle name="Обычный 4 9 4 2 2 2 2" xfId="23675"/>
    <cellStyle name="Обычный 4 9 4 2 2 2 2 2" xfId="23676"/>
    <cellStyle name="Обычный 4 9 4 2 2 2 3" xfId="23677"/>
    <cellStyle name="Обычный 4 9 4 2 2 2 4" xfId="23678"/>
    <cellStyle name="Обычный 4 9 4 2 2 2 5" xfId="23679"/>
    <cellStyle name="Обычный 4 9 4 2 2 3" xfId="23680"/>
    <cellStyle name="Обычный 4 9 4 2 2 3 2" xfId="23681"/>
    <cellStyle name="Обычный 4 9 4 2 2 3 3" xfId="23682"/>
    <cellStyle name="Обычный 4 9 4 2 2 3 4" xfId="23683"/>
    <cellStyle name="Обычный 4 9 4 2 2 4" xfId="23684"/>
    <cellStyle name="Обычный 4 9 4 2 2 5" xfId="23685"/>
    <cellStyle name="Обычный 4 9 4 2 2 6" xfId="23686"/>
    <cellStyle name="Обычный 4 9 4 2 2 7" xfId="23687"/>
    <cellStyle name="Обычный 4 9 4 2 3" xfId="23688"/>
    <cellStyle name="Обычный 4 9 4 2 3 2" xfId="23689"/>
    <cellStyle name="Обычный 4 9 4 2 3 2 2" xfId="23690"/>
    <cellStyle name="Обычный 4 9 4 2 3 3" xfId="23691"/>
    <cellStyle name="Обычный 4 9 4 2 3 4" xfId="23692"/>
    <cellStyle name="Обычный 4 9 4 2 3 5" xfId="23693"/>
    <cellStyle name="Обычный 4 9 4 2 4" xfId="23694"/>
    <cellStyle name="Обычный 4 9 4 2 4 2" xfId="23695"/>
    <cellStyle name="Обычный 4 9 4 2 4 2 2" xfId="23696"/>
    <cellStyle name="Обычный 4 9 4 2 4 3" xfId="23697"/>
    <cellStyle name="Обычный 4 9 4 2 4 4" xfId="23698"/>
    <cellStyle name="Обычный 4 9 4 2 4 5" xfId="23699"/>
    <cellStyle name="Обычный 4 9 4 2 5" xfId="23700"/>
    <cellStyle name="Обычный 4 9 4 2 5 2" xfId="23701"/>
    <cellStyle name="Обычный 4 9 4 2 5 3" xfId="23702"/>
    <cellStyle name="Обычный 4 9 4 2 5 4" xfId="23703"/>
    <cellStyle name="Обычный 4 9 4 2 6" xfId="23704"/>
    <cellStyle name="Обычный 4 9 4 2 7" xfId="23705"/>
    <cellStyle name="Обычный 4 9 4 2 8" xfId="23706"/>
    <cellStyle name="Обычный 4 9 4 2 9" xfId="23707"/>
    <cellStyle name="Обычный 4 9 4 3" xfId="23708"/>
    <cellStyle name="Обычный 4 9 4 3 2" xfId="23709"/>
    <cellStyle name="Обычный 4 9 4 3 2 2" xfId="23710"/>
    <cellStyle name="Обычный 4 9 4 3 2 2 2" xfId="23711"/>
    <cellStyle name="Обычный 4 9 4 3 2 2 2 2" xfId="23712"/>
    <cellStyle name="Обычный 4 9 4 3 2 2 3" xfId="23713"/>
    <cellStyle name="Обычный 4 9 4 3 2 2 4" xfId="23714"/>
    <cellStyle name="Обычный 4 9 4 3 2 2 5" xfId="23715"/>
    <cellStyle name="Обычный 4 9 4 3 2 3" xfId="23716"/>
    <cellStyle name="Обычный 4 9 4 3 2 3 2" xfId="23717"/>
    <cellStyle name="Обычный 4 9 4 3 2 3 3" xfId="23718"/>
    <cellStyle name="Обычный 4 9 4 3 2 3 4" xfId="23719"/>
    <cellStyle name="Обычный 4 9 4 3 2 4" xfId="23720"/>
    <cellStyle name="Обычный 4 9 4 3 2 5" xfId="23721"/>
    <cellStyle name="Обычный 4 9 4 3 2 6" xfId="23722"/>
    <cellStyle name="Обычный 4 9 4 3 2 7" xfId="23723"/>
    <cellStyle name="Обычный 4 9 4 3 3" xfId="23724"/>
    <cellStyle name="Обычный 4 9 4 3 3 2" xfId="23725"/>
    <cellStyle name="Обычный 4 9 4 3 3 2 2" xfId="23726"/>
    <cellStyle name="Обычный 4 9 4 3 3 3" xfId="23727"/>
    <cellStyle name="Обычный 4 9 4 3 3 4" xfId="23728"/>
    <cellStyle name="Обычный 4 9 4 3 3 5" xfId="23729"/>
    <cellStyle name="Обычный 4 9 4 3 4" xfId="23730"/>
    <cellStyle name="Обычный 4 9 4 3 4 2" xfId="23731"/>
    <cellStyle name="Обычный 4 9 4 3 4 2 2" xfId="23732"/>
    <cellStyle name="Обычный 4 9 4 3 4 3" xfId="23733"/>
    <cellStyle name="Обычный 4 9 4 3 4 4" xfId="23734"/>
    <cellStyle name="Обычный 4 9 4 3 4 5" xfId="23735"/>
    <cellStyle name="Обычный 4 9 4 3 5" xfId="23736"/>
    <cellStyle name="Обычный 4 9 4 3 5 2" xfId="23737"/>
    <cellStyle name="Обычный 4 9 4 3 5 3" xfId="23738"/>
    <cellStyle name="Обычный 4 9 4 3 5 4" xfId="23739"/>
    <cellStyle name="Обычный 4 9 4 3 6" xfId="23740"/>
    <cellStyle name="Обычный 4 9 4 3 7" xfId="23741"/>
    <cellStyle name="Обычный 4 9 4 3 8" xfId="23742"/>
    <cellStyle name="Обычный 4 9 4 3 9" xfId="23743"/>
    <cellStyle name="Обычный 4 9 4 4" xfId="23744"/>
    <cellStyle name="Обычный 4 9 4 4 2" xfId="23745"/>
    <cellStyle name="Обычный 4 9 4 4 2 2" xfId="23746"/>
    <cellStyle name="Обычный 4 9 4 4 2 2 2" xfId="23747"/>
    <cellStyle name="Обычный 4 9 4 4 2 2 2 2" xfId="23748"/>
    <cellStyle name="Обычный 4 9 4 4 2 2 3" xfId="23749"/>
    <cellStyle name="Обычный 4 9 4 4 2 2 4" xfId="23750"/>
    <cellStyle name="Обычный 4 9 4 4 2 2 5" xfId="23751"/>
    <cellStyle name="Обычный 4 9 4 4 2 3" xfId="23752"/>
    <cellStyle name="Обычный 4 9 4 4 2 3 2" xfId="23753"/>
    <cellStyle name="Обычный 4 9 4 4 2 3 3" xfId="23754"/>
    <cellStyle name="Обычный 4 9 4 4 2 3 4" xfId="23755"/>
    <cellStyle name="Обычный 4 9 4 4 2 4" xfId="23756"/>
    <cellStyle name="Обычный 4 9 4 4 2 5" xfId="23757"/>
    <cellStyle name="Обычный 4 9 4 4 2 6" xfId="23758"/>
    <cellStyle name="Обычный 4 9 4 4 2 7" xfId="23759"/>
    <cellStyle name="Обычный 4 9 4 4 3" xfId="23760"/>
    <cellStyle name="Обычный 4 9 4 4 3 2" xfId="23761"/>
    <cellStyle name="Обычный 4 9 4 4 3 2 2" xfId="23762"/>
    <cellStyle name="Обычный 4 9 4 4 3 3" xfId="23763"/>
    <cellStyle name="Обычный 4 9 4 4 3 4" xfId="23764"/>
    <cellStyle name="Обычный 4 9 4 4 3 5" xfId="23765"/>
    <cellStyle name="Обычный 4 9 4 4 4" xfId="23766"/>
    <cellStyle name="Обычный 4 9 4 4 4 2" xfId="23767"/>
    <cellStyle name="Обычный 4 9 4 4 4 3" xfId="23768"/>
    <cellStyle name="Обычный 4 9 4 4 4 4" xfId="23769"/>
    <cellStyle name="Обычный 4 9 4 4 5" xfId="23770"/>
    <cellStyle name="Обычный 4 9 4 4 6" xfId="23771"/>
    <cellStyle name="Обычный 4 9 4 4 7" xfId="23772"/>
    <cellStyle name="Обычный 4 9 4 4 8" xfId="23773"/>
    <cellStyle name="Обычный 4 9 4 5" xfId="23774"/>
    <cellStyle name="Обычный 4 9 4 5 2" xfId="23775"/>
    <cellStyle name="Обычный 4 9 4 5 2 2" xfId="23776"/>
    <cellStyle name="Обычный 4 9 4 5 2 2 2" xfId="23777"/>
    <cellStyle name="Обычный 4 9 4 5 2 2 2 2" xfId="23778"/>
    <cellStyle name="Обычный 4 9 4 5 2 2 3" xfId="23779"/>
    <cellStyle name="Обычный 4 9 4 5 2 2 4" xfId="23780"/>
    <cellStyle name="Обычный 4 9 4 5 2 2 5" xfId="23781"/>
    <cellStyle name="Обычный 4 9 4 5 2 3" xfId="23782"/>
    <cellStyle name="Обычный 4 9 4 5 2 3 2" xfId="23783"/>
    <cellStyle name="Обычный 4 9 4 5 2 3 3" xfId="23784"/>
    <cellStyle name="Обычный 4 9 4 5 2 3 4" xfId="23785"/>
    <cellStyle name="Обычный 4 9 4 5 2 4" xfId="23786"/>
    <cellStyle name="Обычный 4 9 4 5 2 5" xfId="23787"/>
    <cellStyle name="Обычный 4 9 4 5 2 6" xfId="23788"/>
    <cellStyle name="Обычный 4 9 4 5 2 7" xfId="23789"/>
    <cellStyle name="Обычный 4 9 4 5 3" xfId="23790"/>
    <cellStyle name="Обычный 4 9 4 5 3 2" xfId="23791"/>
    <cellStyle name="Обычный 4 9 4 5 3 2 2" xfId="23792"/>
    <cellStyle name="Обычный 4 9 4 5 3 3" xfId="23793"/>
    <cellStyle name="Обычный 4 9 4 5 3 4" xfId="23794"/>
    <cellStyle name="Обычный 4 9 4 5 3 5" xfId="23795"/>
    <cellStyle name="Обычный 4 9 4 5 4" xfId="23796"/>
    <cellStyle name="Обычный 4 9 4 5 4 2" xfId="23797"/>
    <cellStyle name="Обычный 4 9 4 5 4 3" xfId="23798"/>
    <cellStyle name="Обычный 4 9 4 5 4 4" xfId="23799"/>
    <cellStyle name="Обычный 4 9 4 5 5" xfId="23800"/>
    <cellStyle name="Обычный 4 9 4 5 6" xfId="23801"/>
    <cellStyle name="Обычный 4 9 4 5 7" xfId="23802"/>
    <cellStyle name="Обычный 4 9 4 5 8" xfId="23803"/>
    <cellStyle name="Обычный 4 9 4 6" xfId="23804"/>
    <cellStyle name="Обычный 4 9 4 6 2" xfId="23805"/>
    <cellStyle name="Обычный 4 9 4 6 2 2" xfId="23806"/>
    <cellStyle name="Обычный 4 9 4 6 2 2 2" xfId="23807"/>
    <cellStyle name="Обычный 4 9 4 6 2 2 2 2" xfId="23808"/>
    <cellStyle name="Обычный 4 9 4 6 2 2 3" xfId="23809"/>
    <cellStyle name="Обычный 4 9 4 6 2 2 4" xfId="23810"/>
    <cellStyle name="Обычный 4 9 4 6 2 2 5" xfId="23811"/>
    <cellStyle name="Обычный 4 9 4 6 2 3" xfId="23812"/>
    <cellStyle name="Обычный 4 9 4 6 2 3 2" xfId="23813"/>
    <cellStyle name="Обычный 4 9 4 6 2 3 3" xfId="23814"/>
    <cellStyle name="Обычный 4 9 4 6 2 3 4" xfId="23815"/>
    <cellStyle name="Обычный 4 9 4 6 2 4" xfId="23816"/>
    <cellStyle name="Обычный 4 9 4 6 2 5" xfId="23817"/>
    <cellStyle name="Обычный 4 9 4 6 2 6" xfId="23818"/>
    <cellStyle name="Обычный 4 9 4 6 2 7" xfId="23819"/>
    <cellStyle name="Обычный 4 9 4 6 3" xfId="23820"/>
    <cellStyle name="Обычный 4 9 4 6 3 2" xfId="23821"/>
    <cellStyle name="Обычный 4 9 4 6 3 2 2" xfId="23822"/>
    <cellStyle name="Обычный 4 9 4 6 3 3" xfId="23823"/>
    <cellStyle name="Обычный 4 9 4 6 3 4" xfId="23824"/>
    <cellStyle name="Обычный 4 9 4 6 3 5" xfId="23825"/>
    <cellStyle name="Обычный 4 9 4 6 4" xfId="23826"/>
    <cellStyle name="Обычный 4 9 4 6 4 2" xfId="23827"/>
    <cellStyle name="Обычный 4 9 4 6 4 3" xfId="23828"/>
    <cellStyle name="Обычный 4 9 4 6 4 4" xfId="23829"/>
    <cellStyle name="Обычный 4 9 4 6 5" xfId="23830"/>
    <cellStyle name="Обычный 4 9 4 6 6" xfId="23831"/>
    <cellStyle name="Обычный 4 9 4 6 7" xfId="23832"/>
    <cellStyle name="Обычный 4 9 4 6 8" xfId="23833"/>
    <cellStyle name="Обычный 4 9 4 7" xfId="23834"/>
    <cellStyle name="Обычный 4 9 4 7 2" xfId="23835"/>
    <cellStyle name="Обычный 4 9 4 7 2 2" xfId="23836"/>
    <cellStyle name="Обычный 4 9 4 7 2 2 2" xfId="23837"/>
    <cellStyle name="Обычный 4 9 4 7 2 2 2 2" xfId="23838"/>
    <cellStyle name="Обычный 4 9 4 7 2 2 3" xfId="23839"/>
    <cellStyle name="Обычный 4 9 4 7 2 2 4" xfId="23840"/>
    <cellStyle name="Обычный 4 9 4 7 2 2 5" xfId="23841"/>
    <cellStyle name="Обычный 4 9 4 7 2 3" xfId="23842"/>
    <cellStyle name="Обычный 4 9 4 7 2 3 2" xfId="23843"/>
    <cellStyle name="Обычный 4 9 4 7 2 3 3" xfId="23844"/>
    <cellStyle name="Обычный 4 9 4 7 2 3 4" xfId="23845"/>
    <cellStyle name="Обычный 4 9 4 7 2 4" xfId="23846"/>
    <cellStyle name="Обычный 4 9 4 7 2 5" xfId="23847"/>
    <cellStyle name="Обычный 4 9 4 7 2 6" xfId="23848"/>
    <cellStyle name="Обычный 4 9 4 7 2 7" xfId="23849"/>
    <cellStyle name="Обычный 4 9 4 7 3" xfId="23850"/>
    <cellStyle name="Обычный 4 9 4 7 3 2" xfId="23851"/>
    <cellStyle name="Обычный 4 9 4 7 3 2 2" xfId="23852"/>
    <cellStyle name="Обычный 4 9 4 7 3 3" xfId="23853"/>
    <cellStyle name="Обычный 4 9 4 7 3 4" xfId="23854"/>
    <cellStyle name="Обычный 4 9 4 7 3 5" xfId="23855"/>
    <cellStyle name="Обычный 4 9 4 7 4" xfId="23856"/>
    <cellStyle name="Обычный 4 9 4 7 4 2" xfId="23857"/>
    <cellStyle name="Обычный 4 9 4 7 4 3" xfId="23858"/>
    <cellStyle name="Обычный 4 9 4 7 4 4" xfId="23859"/>
    <cellStyle name="Обычный 4 9 4 7 5" xfId="23860"/>
    <cellStyle name="Обычный 4 9 4 7 6" xfId="23861"/>
    <cellStyle name="Обычный 4 9 4 7 7" xfId="23862"/>
    <cellStyle name="Обычный 4 9 4 7 8" xfId="23863"/>
    <cellStyle name="Обычный 4 9 4 8" xfId="23864"/>
    <cellStyle name="Обычный 4 9 4 8 2" xfId="23865"/>
    <cellStyle name="Обычный 4 9 4 8 2 2" xfId="23866"/>
    <cellStyle name="Обычный 4 9 4 8 2 2 2" xfId="23867"/>
    <cellStyle name="Обычный 4 9 4 8 2 3" xfId="23868"/>
    <cellStyle name="Обычный 4 9 4 8 2 4" xfId="23869"/>
    <cellStyle name="Обычный 4 9 4 8 2 5" xfId="23870"/>
    <cellStyle name="Обычный 4 9 4 8 3" xfId="23871"/>
    <cellStyle name="Обычный 4 9 4 8 3 2" xfId="23872"/>
    <cellStyle name="Обычный 4 9 4 8 3 3" xfId="23873"/>
    <cellStyle name="Обычный 4 9 4 8 3 4" xfId="23874"/>
    <cellStyle name="Обычный 4 9 4 8 4" xfId="23875"/>
    <cellStyle name="Обычный 4 9 4 8 5" xfId="23876"/>
    <cellStyle name="Обычный 4 9 4 8 6" xfId="23877"/>
    <cellStyle name="Обычный 4 9 4 8 7" xfId="23878"/>
    <cellStyle name="Обычный 4 9 4 9" xfId="23879"/>
    <cellStyle name="Обычный 4 9 4 9 2" xfId="23880"/>
    <cellStyle name="Обычный 4 9 4 9 2 2" xfId="23881"/>
    <cellStyle name="Обычный 4 9 4 9 2 2 2" xfId="23882"/>
    <cellStyle name="Обычный 4 9 4 9 2 3" xfId="23883"/>
    <cellStyle name="Обычный 4 9 4 9 2 4" xfId="23884"/>
    <cellStyle name="Обычный 4 9 4 9 2 5" xfId="23885"/>
    <cellStyle name="Обычный 4 9 4 9 3" xfId="23886"/>
    <cellStyle name="Обычный 4 9 4 9 3 2" xfId="23887"/>
    <cellStyle name="Обычный 4 9 4 9 3 3" xfId="23888"/>
    <cellStyle name="Обычный 4 9 4 9 3 4" xfId="23889"/>
    <cellStyle name="Обычный 4 9 4 9 4" xfId="23890"/>
    <cellStyle name="Обычный 4 9 4 9 5" xfId="23891"/>
    <cellStyle name="Обычный 4 9 4 9 6" xfId="23892"/>
    <cellStyle name="Обычный 4 9 4 9 7" xfId="23893"/>
    <cellStyle name="Обычный 4 9 5" xfId="23894"/>
    <cellStyle name="Обычный 4 9 5 2" xfId="23895"/>
    <cellStyle name="Обычный 4 9 5 2 2" xfId="23896"/>
    <cellStyle name="Обычный 4 9 5 2 2 2" xfId="23897"/>
    <cellStyle name="Обычный 4 9 5 2 2 2 2" xfId="23898"/>
    <cellStyle name="Обычный 4 9 5 2 2 3" xfId="23899"/>
    <cellStyle name="Обычный 4 9 5 2 2 4" xfId="23900"/>
    <cellStyle name="Обычный 4 9 5 2 2 5" xfId="23901"/>
    <cellStyle name="Обычный 4 9 5 2 3" xfId="23902"/>
    <cellStyle name="Обычный 4 9 5 2 3 2" xfId="23903"/>
    <cellStyle name="Обычный 4 9 5 2 3 3" xfId="23904"/>
    <cellStyle name="Обычный 4 9 5 2 3 4" xfId="23905"/>
    <cellStyle name="Обычный 4 9 5 2 4" xfId="23906"/>
    <cellStyle name="Обычный 4 9 5 2 5" xfId="23907"/>
    <cellStyle name="Обычный 4 9 5 2 6" xfId="23908"/>
    <cellStyle name="Обычный 4 9 5 2 7" xfId="23909"/>
    <cellStyle name="Обычный 4 9 5 3" xfId="23910"/>
    <cellStyle name="Обычный 4 9 5 3 2" xfId="23911"/>
    <cellStyle name="Обычный 4 9 5 3 2 2" xfId="23912"/>
    <cellStyle name="Обычный 4 9 5 3 3" xfId="23913"/>
    <cellStyle name="Обычный 4 9 5 3 4" xfId="23914"/>
    <cellStyle name="Обычный 4 9 5 3 5" xfId="23915"/>
    <cellStyle name="Обычный 4 9 5 4" xfId="23916"/>
    <cellStyle name="Обычный 4 9 5 4 2" xfId="23917"/>
    <cellStyle name="Обычный 4 9 5 4 2 2" xfId="23918"/>
    <cellStyle name="Обычный 4 9 5 4 3" xfId="23919"/>
    <cellStyle name="Обычный 4 9 5 4 4" xfId="23920"/>
    <cellStyle name="Обычный 4 9 5 4 5" xfId="23921"/>
    <cellStyle name="Обычный 4 9 5 5" xfId="23922"/>
    <cellStyle name="Обычный 4 9 5 5 2" xfId="23923"/>
    <cellStyle name="Обычный 4 9 5 5 3" xfId="23924"/>
    <cellStyle name="Обычный 4 9 5 5 4" xfId="23925"/>
    <cellStyle name="Обычный 4 9 5 6" xfId="23926"/>
    <cellStyle name="Обычный 4 9 5 7" xfId="23927"/>
    <cellStyle name="Обычный 4 9 5 8" xfId="23928"/>
    <cellStyle name="Обычный 4 9 5 9" xfId="23929"/>
    <cellStyle name="Обычный 4 9 6" xfId="23930"/>
    <cellStyle name="Обычный 4 9 6 2" xfId="23931"/>
    <cellStyle name="Обычный 4 9 6 2 2" xfId="23932"/>
    <cellStyle name="Обычный 4 9 6 2 2 2" xfId="23933"/>
    <cellStyle name="Обычный 4 9 6 2 2 2 2" xfId="23934"/>
    <cellStyle name="Обычный 4 9 6 2 2 3" xfId="23935"/>
    <cellStyle name="Обычный 4 9 6 2 2 4" xfId="23936"/>
    <cellStyle name="Обычный 4 9 6 2 2 5" xfId="23937"/>
    <cellStyle name="Обычный 4 9 6 2 3" xfId="23938"/>
    <cellStyle name="Обычный 4 9 6 2 3 2" xfId="23939"/>
    <cellStyle name="Обычный 4 9 6 2 3 3" xfId="23940"/>
    <cellStyle name="Обычный 4 9 6 2 3 4" xfId="23941"/>
    <cellStyle name="Обычный 4 9 6 2 4" xfId="23942"/>
    <cellStyle name="Обычный 4 9 6 2 5" xfId="23943"/>
    <cellStyle name="Обычный 4 9 6 2 6" xfId="23944"/>
    <cellStyle name="Обычный 4 9 6 2 7" xfId="23945"/>
    <cellStyle name="Обычный 4 9 6 3" xfId="23946"/>
    <cellStyle name="Обычный 4 9 6 3 2" xfId="23947"/>
    <cellStyle name="Обычный 4 9 6 3 2 2" xfId="23948"/>
    <cellStyle name="Обычный 4 9 6 3 3" xfId="23949"/>
    <cellStyle name="Обычный 4 9 6 3 4" xfId="23950"/>
    <cellStyle name="Обычный 4 9 6 3 5" xfId="23951"/>
    <cellStyle name="Обычный 4 9 6 4" xfId="23952"/>
    <cellStyle name="Обычный 4 9 6 4 2" xfId="23953"/>
    <cellStyle name="Обычный 4 9 6 4 2 2" xfId="23954"/>
    <cellStyle name="Обычный 4 9 6 4 3" xfId="23955"/>
    <cellStyle name="Обычный 4 9 6 4 4" xfId="23956"/>
    <cellStyle name="Обычный 4 9 6 4 5" xfId="23957"/>
    <cellStyle name="Обычный 4 9 6 5" xfId="23958"/>
    <cellStyle name="Обычный 4 9 6 5 2" xfId="23959"/>
    <cellStyle name="Обычный 4 9 6 5 3" xfId="23960"/>
    <cellStyle name="Обычный 4 9 6 5 4" xfId="23961"/>
    <cellStyle name="Обычный 4 9 6 6" xfId="23962"/>
    <cellStyle name="Обычный 4 9 6 7" xfId="23963"/>
    <cellStyle name="Обычный 4 9 6 8" xfId="23964"/>
    <cellStyle name="Обычный 4 9 6 9" xfId="23965"/>
    <cellStyle name="Обычный 4 9 7" xfId="23966"/>
    <cellStyle name="Обычный 4 9 7 2" xfId="23967"/>
    <cellStyle name="Обычный 4 9 7 2 2" xfId="23968"/>
    <cellStyle name="Обычный 4 9 7 2 2 2" xfId="23969"/>
    <cellStyle name="Обычный 4 9 7 2 2 2 2" xfId="23970"/>
    <cellStyle name="Обычный 4 9 7 2 2 3" xfId="23971"/>
    <cellStyle name="Обычный 4 9 7 2 2 4" xfId="23972"/>
    <cellStyle name="Обычный 4 9 7 2 2 5" xfId="23973"/>
    <cellStyle name="Обычный 4 9 7 2 3" xfId="23974"/>
    <cellStyle name="Обычный 4 9 7 2 3 2" xfId="23975"/>
    <cellStyle name="Обычный 4 9 7 2 3 3" xfId="23976"/>
    <cellStyle name="Обычный 4 9 7 2 3 4" xfId="23977"/>
    <cellStyle name="Обычный 4 9 7 2 4" xfId="23978"/>
    <cellStyle name="Обычный 4 9 7 2 5" xfId="23979"/>
    <cellStyle name="Обычный 4 9 7 2 6" xfId="23980"/>
    <cellStyle name="Обычный 4 9 7 2 7" xfId="23981"/>
    <cellStyle name="Обычный 4 9 7 3" xfId="23982"/>
    <cellStyle name="Обычный 4 9 7 3 2" xfId="23983"/>
    <cellStyle name="Обычный 4 9 7 3 2 2" xfId="23984"/>
    <cellStyle name="Обычный 4 9 7 3 3" xfId="23985"/>
    <cellStyle name="Обычный 4 9 7 3 4" xfId="23986"/>
    <cellStyle name="Обычный 4 9 7 3 5" xfId="23987"/>
    <cellStyle name="Обычный 4 9 7 4" xfId="23988"/>
    <cellStyle name="Обычный 4 9 7 4 2" xfId="23989"/>
    <cellStyle name="Обычный 4 9 7 4 2 2" xfId="23990"/>
    <cellStyle name="Обычный 4 9 7 4 3" xfId="23991"/>
    <cellStyle name="Обычный 4 9 7 4 4" xfId="23992"/>
    <cellStyle name="Обычный 4 9 7 4 5" xfId="23993"/>
    <cellStyle name="Обычный 4 9 7 5" xfId="23994"/>
    <cellStyle name="Обычный 4 9 7 5 2" xfId="23995"/>
    <cellStyle name="Обычный 4 9 7 5 3" xfId="23996"/>
    <cellStyle name="Обычный 4 9 7 5 4" xfId="23997"/>
    <cellStyle name="Обычный 4 9 7 6" xfId="23998"/>
    <cellStyle name="Обычный 4 9 7 7" xfId="23999"/>
    <cellStyle name="Обычный 4 9 7 8" xfId="24000"/>
    <cellStyle name="Обычный 4 9 7 9" xfId="24001"/>
    <cellStyle name="Обычный 4 9 8" xfId="24002"/>
    <cellStyle name="Обычный 4 9 8 2" xfId="24003"/>
    <cellStyle name="Обычный 4 9 8 2 2" xfId="24004"/>
    <cellStyle name="Обычный 4 9 8 2 2 2" xfId="24005"/>
    <cellStyle name="Обычный 4 9 8 2 2 2 2" xfId="24006"/>
    <cellStyle name="Обычный 4 9 8 2 2 3" xfId="24007"/>
    <cellStyle name="Обычный 4 9 8 2 2 4" xfId="24008"/>
    <cellStyle name="Обычный 4 9 8 2 2 5" xfId="24009"/>
    <cellStyle name="Обычный 4 9 8 2 3" xfId="24010"/>
    <cellStyle name="Обычный 4 9 8 2 3 2" xfId="24011"/>
    <cellStyle name="Обычный 4 9 8 2 3 3" xfId="24012"/>
    <cellStyle name="Обычный 4 9 8 2 3 4" xfId="24013"/>
    <cellStyle name="Обычный 4 9 8 2 4" xfId="24014"/>
    <cellStyle name="Обычный 4 9 8 2 5" xfId="24015"/>
    <cellStyle name="Обычный 4 9 8 2 6" xfId="24016"/>
    <cellStyle name="Обычный 4 9 8 2 7" xfId="24017"/>
    <cellStyle name="Обычный 4 9 8 3" xfId="24018"/>
    <cellStyle name="Обычный 4 9 8 3 2" xfId="24019"/>
    <cellStyle name="Обычный 4 9 8 3 2 2" xfId="24020"/>
    <cellStyle name="Обычный 4 9 8 3 3" xfId="24021"/>
    <cellStyle name="Обычный 4 9 8 3 4" xfId="24022"/>
    <cellStyle name="Обычный 4 9 8 3 5" xfId="24023"/>
    <cellStyle name="Обычный 4 9 8 4" xfId="24024"/>
    <cellStyle name="Обычный 4 9 8 4 2" xfId="24025"/>
    <cellStyle name="Обычный 4 9 8 4 3" xfId="24026"/>
    <cellStyle name="Обычный 4 9 8 4 4" xfId="24027"/>
    <cellStyle name="Обычный 4 9 8 5" xfId="24028"/>
    <cellStyle name="Обычный 4 9 8 6" xfId="24029"/>
    <cellStyle name="Обычный 4 9 8 7" xfId="24030"/>
    <cellStyle name="Обычный 4 9 8 8" xfId="24031"/>
    <cellStyle name="Обычный 4 9 9" xfId="24032"/>
    <cellStyle name="Обычный 4 9 9 2" xfId="24033"/>
    <cellStyle name="Обычный 4 9 9 2 2" xfId="24034"/>
    <cellStyle name="Обычный 4 9 9 2 2 2" xfId="24035"/>
    <cellStyle name="Обычный 4 9 9 2 2 2 2" xfId="24036"/>
    <cellStyle name="Обычный 4 9 9 2 2 3" xfId="24037"/>
    <cellStyle name="Обычный 4 9 9 2 2 4" xfId="24038"/>
    <cellStyle name="Обычный 4 9 9 2 2 5" xfId="24039"/>
    <cellStyle name="Обычный 4 9 9 2 3" xfId="24040"/>
    <cellStyle name="Обычный 4 9 9 2 3 2" xfId="24041"/>
    <cellStyle name="Обычный 4 9 9 2 3 3" xfId="24042"/>
    <cellStyle name="Обычный 4 9 9 2 3 4" xfId="24043"/>
    <cellStyle name="Обычный 4 9 9 2 4" xfId="24044"/>
    <cellStyle name="Обычный 4 9 9 2 5" xfId="24045"/>
    <cellStyle name="Обычный 4 9 9 2 6" xfId="24046"/>
    <cellStyle name="Обычный 4 9 9 2 7" xfId="24047"/>
    <cellStyle name="Обычный 4 9 9 3" xfId="24048"/>
    <cellStyle name="Обычный 4 9 9 3 2" xfId="24049"/>
    <cellStyle name="Обычный 4 9 9 3 2 2" xfId="24050"/>
    <cellStyle name="Обычный 4 9 9 3 3" xfId="24051"/>
    <cellStyle name="Обычный 4 9 9 3 4" xfId="24052"/>
    <cellStyle name="Обычный 4 9 9 3 5" xfId="24053"/>
    <cellStyle name="Обычный 4 9 9 4" xfId="24054"/>
    <cellStyle name="Обычный 4 9 9 4 2" xfId="24055"/>
    <cellStyle name="Обычный 4 9 9 4 3" xfId="24056"/>
    <cellStyle name="Обычный 4 9 9 4 4" xfId="24057"/>
    <cellStyle name="Обычный 4 9 9 5" xfId="24058"/>
    <cellStyle name="Обычный 4 9 9 6" xfId="24059"/>
    <cellStyle name="Обычный 4 9 9 7" xfId="24060"/>
    <cellStyle name="Обычный 4 9 9 8" xfId="24061"/>
    <cellStyle name="Обычный 4_ARMRAZR" xfId="24062"/>
    <cellStyle name="Обычный 40" xfId="24063"/>
    <cellStyle name="Обычный 40 2" xfId="24064"/>
    <cellStyle name="Обычный 40 3" xfId="59196"/>
    <cellStyle name="Обычный 41" xfId="24065"/>
    <cellStyle name="Обычный 41 2" xfId="24066"/>
    <cellStyle name="Обычный 41 3" xfId="59229"/>
    <cellStyle name="Обычный 42" xfId="24067"/>
    <cellStyle name="Обычный 42 2" xfId="59164"/>
    <cellStyle name="Обычный 43" xfId="24068"/>
    <cellStyle name="Обычный 43 2" xfId="59165"/>
    <cellStyle name="Обычный 44" xfId="24069"/>
    <cellStyle name="Обычный 44 2" xfId="59166"/>
    <cellStyle name="Обычный 45" xfId="24070"/>
    <cellStyle name="Обычный 45 2" xfId="59167"/>
    <cellStyle name="Обычный 46" xfId="24071"/>
    <cellStyle name="Обычный 46 2" xfId="59168"/>
    <cellStyle name="Обычный 47" xfId="24072"/>
    <cellStyle name="Обычный 47 2" xfId="59169"/>
    <cellStyle name="Обычный 48" xfId="24073"/>
    <cellStyle name="Обычный 48 2" xfId="59170"/>
    <cellStyle name="Обычный 49" xfId="24074"/>
    <cellStyle name="Обычный 49 2" xfId="59232"/>
    <cellStyle name="Обычный 5" xfId="24075"/>
    <cellStyle name="Обычный 5 10" xfId="24076"/>
    <cellStyle name="Обычный 5 10 10" xfId="24077"/>
    <cellStyle name="Обычный 5 10 2" xfId="24078"/>
    <cellStyle name="Обычный 5 10 3" xfId="24079"/>
    <cellStyle name="Обычный 5 10 3 2" xfId="24080"/>
    <cellStyle name="Обычный 5 10 3 2 2" xfId="24081"/>
    <cellStyle name="Обычный 5 10 3 2 2 2" xfId="24082"/>
    <cellStyle name="Обычный 5 10 3 2 3" xfId="24083"/>
    <cellStyle name="Обычный 5 10 3 2 4" xfId="24084"/>
    <cellStyle name="Обычный 5 10 3 2 5" xfId="24085"/>
    <cellStyle name="Обычный 5 10 3 3" xfId="24086"/>
    <cellStyle name="Обычный 5 10 3 3 2" xfId="24087"/>
    <cellStyle name="Обычный 5 10 3 3 3" xfId="24088"/>
    <cellStyle name="Обычный 5 10 3 3 4" xfId="24089"/>
    <cellStyle name="Обычный 5 10 3 4" xfId="24090"/>
    <cellStyle name="Обычный 5 10 3 5" xfId="24091"/>
    <cellStyle name="Обычный 5 10 3 6" xfId="24092"/>
    <cellStyle name="Обычный 5 10 3 7" xfId="24093"/>
    <cellStyle name="Обычный 5 10 4" xfId="24094"/>
    <cellStyle name="Обычный 5 10 4 2" xfId="24095"/>
    <cellStyle name="Обычный 5 10 4 2 2" xfId="24096"/>
    <cellStyle name="Обычный 5 10 4 3" xfId="24097"/>
    <cellStyle name="Обычный 5 10 4 4" xfId="24098"/>
    <cellStyle name="Обычный 5 10 4 5" xfId="24099"/>
    <cellStyle name="Обычный 5 10 5" xfId="24100"/>
    <cellStyle name="Обычный 5 10 5 2" xfId="24101"/>
    <cellStyle name="Обычный 5 10 5 2 2" xfId="24102"/>
    <cellStyle name="Обычный 5 10 5 3" xfId="24103"/>
    <cellStyle name="Обычный 5 10 5 4" xfId="24104"/>
    <cellStyle name="Обычный 5 10 5 5" xfId="24105"/>
    <cellStyle name="Обычный 5 10 6" xfId="24106"/>
    <cellStyle name="Обычный 5 10 6 2" xfId="24107"/>
    <cellStyle name="Обычный 5 10 6 3" xfId="24108"/>
    <cellStyle name="Обычный 5 10 6 4" xfId="24109"/>
    <cellStyle name="Обычный 5 10 7" xfId="24110"/>
    <cellStyle name="Обычный 5 10 8" xfId="24111"/>
    <cellStyle name="Обычный 5 10 9" xfId="24112"/>
    <cellStyle name="Обычный 5 11" xfId="24113"/>
    <cellStyle name="Обычный 5 11 2" xfId="24114"/>
    <cellStyle name="Обычный 5 11 2 2" xfId="24115"/>
    <cellStyle name="Обычный 5 11 2 2 2" xfId="24116"/>
    <cellStyle name="Обычный 5 11 2 2 2 2" xfId="24117"/>
    <cellStyle name="Обычный 5 11 2 2 3" xfId="24118"/>
    <cellStyle name="Обычный 5 11 2 2 4" xfId="24119"/>
    <cellStyle name="Обычный 5 11 2 2 5" xfId="24120"/>
    <cellStyle name="Обычный 5 11 2 3" xfId="24121"/>
    <cellStyle name="Обычный 5 11 2 3 2" xfId="24122"/>
    <cellStyle name="Обычный 5 11 2 3 3" xfId="24123"/>
    <cellStyle name="Обычный 5 11 2 3 4" xfId="24124"/>
    <cellStyle name="Обычный 5 11 2 4" xfId="24125"/>
    <cellStyle name="Обычный 5 11 2 5" xfId="24126"/>
    <cellStyle name="Обычный 5 11 2 6" xfId="24127"/>
    <cellStyle name="Обычный 5 11 2 7" xfId="24128"/>
    <cellStyle name="Обычный 5 11 3" xfId="24129"/>
    <cellStyle name="Обычный 5 11 3 2" xfId="24130"/>
    <cellStyle name="Обычный 5 11 3 2 2" xfId="24131"/>
    <cellStyle name="Обычный 5 11 3 3" xfId="24132"/>
    <cellStyle name="Обычный 5 11 3 4" xfId="24133"/>
    <cellStyle name="Обычный 5 11 3 5" xfId="24134"/>
    <cellStyle name="Обычный 5 11 4" xfId="24135"/>
    <cellStyle name="Обычный 5 11 4 2" xfId="24136"/>
    <cellStyle name="Обычный 5 11 4 2 2" xfId="24137"/>
    <cellStyle name="Обычный 5 11 4 3" xfId="24138"/>
    <cellStyle name="Обычный 5 11 4 4" xfId="24139"/>
    <cellStyle name="Обычный 5 11 4 5" xfId="24140"/>
    <cellStyle name="Обычный 5 11 5" xfId="24141"/>
    <cellStyle name="Обычный 5 11 5 2" xfId="24142"/>
    <cellStyle name="Обычный 5 11 5 3" xfId="24143"/>
    <cellStyle name="Обычный 5 11 5 4" xfId="24144"/>
    <cellStyle name="Обычный 5 11 6" xfId="24145"/>
    <cellStyle name="Обычный 5 11 7" xfId="24146"/>
    <cellStyle name="Обычный 5 11 8" xfId="24147"/>
    <cellStyle name="Обычный 5 11 9" xfId="24148"/>
    <cellStyle name="Обычный 5 12" xfId="24149"/>
    <cellStyle name="Обычный 5 12 2" xfId="24150"/>
    <cellStyle name="Обычный 5 12 2 2" xfId="24151"/>
    <cellStyle name="Обычный 5 12 2 2 2" xfId="24152"/>
    <cellStyle name="Обычный 5 12 2 2 2 2" xfId="24153"/>
    <cellStyle name="Обычный 5 12 2 2 3" xfId="24154"/>
    <cellStyle name="Обычный 5 12 2 2 4" xfId="24155"/>
    <cellStyle name="Обычный 5 12 2 2 5" xfId="24156"/>
    <cellStyle name="Обычный 5 12 2 3" xfId="24157"/>
    <cellStyle name="Обычный 5 12 2 3 2" xfId="24158"/>
    <cellStyle name="Обычный 5 12 2 3 3" xfId="24159"/>
    <cellStyle name="Обычный 5 12 2 3 4" xfId="24160"/>
    <cellStyle name="Обычный 5 12 2 4" xfId="24161"/>
    <cellStyle name="Обычный 5 12 2 5" xfId="24162"/>
    <cellStyle name="Обычный 5 12 2 6" xfId="24163"/>
    <cellStyle name="Обычный 5 12 2 7" xfId="24164"/>
    <cellStyle name="Обычный 5 12 3" xfId="24165"/>
    <cellStyle name="Обычный 5 12 3 2" xfId="24166"/>
    <cellStyle name="Обычный 5 12 3 2 2" xfId="24167"/>
    <cellStyle name="Обычный 5 12 3 3" xfId="24168"/>
    <cellStyle name="Обычный 5 12 3 4" xfId="24169"/>
    <cellStyle name="Обычный 5 12 3 5" xfId="24170"/>
    <cellStyle name="Обычный 5 12 4" xfId="24171"/>
    <cellStyle name="Обычный 5 12 4 2" xfId="24172"/>
    <cellStyle name="Обычный 5 12 4 2 2" xfId="24173"/>
    <cellStyle name="Обычный 5 12 4 3" xfId="24174"/>
    <cellStyle name="Обычный 5 12 4 4" xfId="24175"/>
    <cellStyle name="Обычный 5 12 4 5" xfId="24176"/>
    <cellStyle name="Обычный 5 12 5" xfId="24177"/>
    <cellStyle name="Обычный 5 12 5 2" xfId="24178"/>
    <cellStyle name="Обычный 5 12 5 3" xfId="24179"/>
    <cellStyle name="Обычный 5 12 5 4" xfId="24180"/>
    <cellStyle name="Обычный 5 12 6" xfId="24181"/>
    <cellStyle name="Обычный 5 12 7" xfId="24182"/>
    <cellStyle name="Обычный 5 12 8" xfId="24183"/>
    <cellStyle name="Обычный 5 12 9" xfId="24184"/>
    <cellStyle name="Обычный 5 13" xfId="24185"/>
    <cellStyle name="Обычный 5 13 2" xfId="24186"/>
    <cellStyle name="Обычный 5 13 2 2" xfId="24187"/>
    <cellStyle name="Обычный 5 13 2 2 2" xfId="24188"/>
    <cellStyle name="Обычный 5 13 2 2 2 2" xfId="24189"/>
    <cellStyle name="Обычный 5 13 2 2 3" xfId="24190"/>
    <cellStyle name="Обычный 5 13 2 2 4" xfId="24191"/>
    <cellStyle name="Обычный 5 13 2 2 5" xfId="24192"/>
    <cellStyle name="Обычный 5 13 2 3" xfId="24193"/>
    <cellStyle name="Обычный 5 13 2 3 2" xfId="24194"/>
    <cellStyle name="Обычный 5 13 2 3 3" xfId="24195"/>
    <cellStyle name="Обычный 5 13 2 3 4" xfId="24196"/>
    <cellStyle name="Обычный 5 13 2 4" xfId="24197"/>
    <cellStyle name="Обычный 5 13 2 5" xfId="24198"/>
    <cellStyle name="Обычный 5 13 2 6" xfId="24199"/>
    <cellStyle name="Обычный 5 13 2 7" xfId="24200"/>
    <cellStyle name="Обычный 5 13 3" xfId="24201"/>
    <cellStyle name="Обычный 5 13 3 2" xfId="24202"/>
    <cellStyle name="Обычный 5 13 3 2 2" xfId="24203"/>
    <cellStyle name="Обычный 5 13 3 3" xfId="24204"/>
    <cellStyle name="Обычный 5 13 3 4" xfId="24205"/>
    <cellStyle name="Обычный 5 13 3 5" xfId="24206"/>
    <cellStyle name="Обычный 5 13 4" xfId="24207"/>
    <cellStyle name="Обычный 5 13 4 2" xfId="24208"/>
    <cellStyle name="Обычный 5 13 4 3" xfId="24209"/>
    <cellStyle name="Обычный 5 13 4 4" xfId="24210"/>
    <cellStyle name="Обычный 5 13 5" xfId="24211"/>
    <cellStyle name="Обычный 5 13 6" xfId="24212"/>
    <cellStyle name="Обычный 5 13 7" xfId="24213"/>
    <cellStyle name="Обычный 5 13 8" xfId="24214"/>
    <cellStyle name="Обычный 5 14" xfId="24215"/>
    <cellStyle name="Обычный 5 14 2" xfId="24216"/>
    <cellStyle name="Обычный 5 14 2 2" xfId="24217"/>
    <cellStyle name="Обычный 5 14 2 2 2" xfId="24218"/>
    <cellStyle name="Обычный 5 14 2 2 2 2" xfId="24219"/>
    <cellStyle name="Обычный 5 14 2 2 3" xfId="24220"/>
    <cellStyle name="Обычный 5 14 2 2 4" xfId="24221"/>
    <cellStyle name="Обычный 5 14 2 2 5" xfId="24222"/>
    <cellStyle name="Обычный 5 14 2 3" xfId="24223"/>
    <cellStyle name="Обычный 5 14 2 3 2" xfId="24224"/>
    <cellStyle name="Обычный 5 14 2 3 3" xfId="24225"/>
    <cellStyle name="Обычный 5 14 2 3 4" xfId="24226"/>
    <cellStyle name="Обычный 5 14 2 4" xfId="24227"/>
    <cellStyle name="Обычный 5 14 2 5" xfId="24228"/>
    <cellStyle name="Обычный 5 14 2 6" xfId="24229"/>
    <cellStyle name="Обычный 5 14 2 7" xfId="24230"/>
    <cellStyle name="Обычный 5 14 3" xfId="24231"/>
    <cellStyle name="Обычный 5 14 3 2" xfId="24232"/>
    <cellStyle name="Обычный 5 14 3 2 2" xfId="24233"/>
    <cellStyle name="Обычный 5 14 3 3" xfId="24234"/>
    <cellStyle name="Обычный 5 14 3 4" xfId="24235"/>
    <cellStyle name="Обычный 5 14 3 5" xfId="24236"/>
    <cellStyle name="Обычный 5 14 4" xfId="24237"/>
    <cellStyle name="Обычный 5 14 4 2" xfId="24238"/>
    <cellStyle name="Обычный 5 14 4 3" xfId="24239"/>
    <cellStyle name="Обычный 5 14 4 4" xfId="24240"/>
    <cellStyle name="Обычный 5 14 5" xfId="24241"/>
    <cellStyle name="Обычный 5 14 6" xfId="24242"/>
    <cellStyle name="Обычный 5 14 7" xfId="24243"/>
    <cellStyle name="Обычный 5 14 8" xfId="24244"/>
    <cellStyle name="Обычный 5 15" xfId="24245"/>
    <cellStyle name="Обычный 5 15 2" xfId="24246"/>
    <cellStyle name="Обычный 5 15 2 2" xfId="24247"/>
    <cellStyle name="Обычный 5 15 2 2 2" xfId="24248"/>
    <cellStyle name="Обычный 5 15 2 2 2 2" xfId="24249"/>
    <cellStyle name="Обычный 5 15 2 2 3" xfId="24250"/>
    <cellStyle name="Обычный 5 15 2 2 4" xfId="24251"/>
    <cellStyle name="Обычный 5 15 2 2 5" xfId="24252"/>
    <cellStyle name="Обычный 5 15 2 3" xfId="24253"/>
    <cellStyle name="Обычный 5 15 2 3 2" xfId="24254"/>
    <cellStyle name="Обычный 5 15 2 3 3" xfId="24255"/>
    <cellStyle name="Обычный 5 15 2 3 4" xfId="24256"/>
    <cellStyle name="Обычный 5 15 2 4" xfId="24257"/>
    <cellStyle name="Обычный 5 15 2 5" xfId="24258"/>
    <cellStyle name="Обычный 5 15 2 6" xfId="24259"/>
    <cellStyle name="Обычный 5 15 2 7" xfId="24260"/>
    <cellStyle name="Обычный 5 15 3" xfId="24261"/>
    <cellStyle name="Обычный 5 15 3 2" xfId="24262"/>
    <cellStyle name="Обычный 5 15 3 2 2" xfId="24263"/>
    <cellStyle name="Обычный 5 15 3 3" xfId="24264"/>
    <cellStyle name="Обычный 5 15 3 4" xfId="24265"/>
    <cellStyle name="Обычный 5 15 3 5" xfId="24266"/>
    <cellStyle name="Обычный 5 15 4" xfId="24267"/>
    <cellStyle name="Обычный 5 15 4 2" xfId="24268"/>
    <cellStyle name="Обычный 5 15 4 3" xfId="24269"/>
    <cellStyle name="Обычный 5 15 4 4" xfId="24270"/>
    <cellStyle name="Обычный 5 15 5" xfId="24271"/>
    <cellStyle name="Обычный 5 15 6" xfId="24272"/>
    <cellStyle name="Обычный 5 15 7" xfId="24273"/>
    <cellStyle name="Обычный 5 15 8" xfId="24274"/>
    <cellStyle name="Обычный 5 16" xfId="24275"/>
    <cellStyle name="Обычный 5 16 2" xfId="24276"/>
    <cellStyle name="Обычный 5 16 2 2" xfId="24277"/>
    <cellStyle name="Обычный 5 16 2 2 2" xfId="24278"/>
    <cellStyle name="Обычный 5 16 2 2 2 2" xfId="24279"/>
    <cellStyle name="Обычный 5 16 2 2 3" xfId="24280"/>
    <cellStyle name="Обычный 5 16 2 2 4" xfId="24281"/>
    <cellStyle name="Обычный 5 16 2 2 5" xfId="24282"/>
    <cellStyle name="Обычный 5 16 2 3" xfId="24283"/>
    <cellStyle name="Обычный 5 16 2 3 2" xfId="24284"/>
    <cellStyle name="Обычный 5 16 2 3 3" xfId="24285"/>
    <cellStyle name="Обычный 5 16 2 3 4" xfId="24286"/>
    <cellStyle name="Обычный 5 16 2 4" xfId="24287"/>
    <cellStyle name="Обычный 5 16 2 5" xfId="24288"/>
    <cellStyle name="Обычный 5 16 2 6" xfId="24289"/>
    <cellStyle name="Обычный 5 16 2 7" xfId="24290"/>
    <cellStyle name="Обычный 5 16 3" xfId="24291"/>
    <cellStyle name="Обычный 5 16 3 2" xfId="24292"/>
    <cellStyle name="Обычный 5 16 3 2 2" xfId="24293"/>
    <cellStyle name="Обычный 5 16 3 3" xfId="24294"/>
    <cellStyle name="Обычный 5 16 3 4" xfId="24295"/>
    <cellStyle name="Обычный 5 16 3 5" xfId="24296"/>
    <cellStyle name="Обычный 5 16 4" xfId="24297"/>
    <cellStyle name="Обычный 5 16 4 2" xfId="24298"/>
    <cellStyle name="Обычный 5 16 4 3" xfId="24299"/>
    <cellStyle name="Обычный 5 16 4 4" xfId="24300"/>
    <cellStyle name="Обычный 5 16 5" xfId="24301"/>
    <cellStyle name="Обычный 5 16 6" xfId="24302"/>
    <cellStyle name="Обычный 5 16 7" xfId="24303"/>
    <cellStyle name="Обычный 5 16 8" xfId="24304"/>
    <cellStyle name="Обычный 5 17" xfId="24305"/>
    <cellStyle name="Обычный 5 17 2" xfId="24306"/>
    <cellStyle name="Обычный 5 17 2 2" xfId="24307"/>
    <cellStyle name="Обычный 5 17 2 2 2" xfId="24308"/>
    <cellStyle name="Обычный 5 17 2 3" xfId="24309"/>
    <cellStyle name="Обычный 5 17 2 4" xfId="24310"/>
    <cellStyle name="Обычный 5 17 2 5" xfId="24311"/>
    <cellStyle name="Обычный 5 17 3" xfId="24312"/>
    <cellStyle name="Обычный 5 17 3 2" xfId="24313"/>
    <cellStyle name="Обычный 5 17 3 3" xfId="24314"/>
    <cellStyle name="Обычный 5 17 3 4" xfId="24315"/>
    <cellStyle name="Обычный 5 17 4" xfId="24316"/>
    <cellStyle name="Обычный 5 17 5" xfId="24317"/>
    <cellStyle name="Обычный 5 17 6" xfId="24318"/>
    <cellStyle name="Обычный 5 17 7" xfId="24319"/>
    <cellStyle name="Обычный 5 18" xfId="24320"/>
    <cellStyle name="Обычный 5 18 2" xfId="24321"/>
    <cellStyle name="Обычный 5 18 2 2" xfId="24322"/>
    <cellStyle name="Обычный 5 18 2 2 2" xfId="24323"/>
    <cellStyle name="Обычный 5 18 2 3" xfId="24324"/>
    <cellStyle name="Обычный 5 18 2 4" xfId="24325"/>
    <cellStyle name="Обычный 5 18 2 5" xfId="24326"/>
    <cellStyle name="Обычный 5 18 3" xfId="24327"/>
    <cellStyle name="Обычный 5 18 3 2" xfId="24328"/>
    <cellStyle name="Обычный 5 18 3 3" xfId="24329"/>
    <cellStyle name="Обычный 5 18 3 4" xfId="24330"/>
    <cellStyle name="Обычный 5 18 4" xfId="24331"/>
    <cellStyle name="Обычный 5 18 5" xfId="24332"/>
    <cellStyle name="Обычный 5 18 6" xfId="24333"/>
    <cellStyle name="Обычный 5 18 7" xfId="24334"/>
    <cellStyle name="Обычный 5 19" xfId="24335"/>
    <cellStyle name="Обычный 5 19 2" xfId="24336"/>
    <cellStyle name="Обычный 5 19 2 2" xfId="24337"/>
    <cellStyle name="Обычный 5 19 3" xfId="24338"/>
    <cellStyle name="Обычный 5 19 4" xfId="24339"/>
    <cellStyle name="Обычный 5 19 5" xfId="24340"/>
    <cellStyle name="Обычный 5 2" xfId="24341"/>
    <cellStyle name="Обычный 5 2 10" xfId="24342"/>
    <cellStyle name="Обычный 5 2 10 2" xfId="24343"/>
    <cellStyle name="Обычный 5 2 10 2 2" xfId="24344"/>
    <cellStyle name="Обычный 5 2 10 3" xfId="24345"/>
    <cellStyle name="Обычный 5 2 11" xfId="24346"/>
    <cellStyle name="Обычный 5 2 11 2" xfId="24347"/>
    <cellStyle name="Обычный 5 2 12" xfId="24348"/>
    <cellStyle name="Обычный 5 2 13" xfId="59141"/>
    <cellStyle name="Обычный 5 2 2" xfId="24349"/>
    <cellStyle name="Обычный 5 2 2 10" xfId="24350"/>
    <cellStyle name="Обычный 5 2 2 10 2" xfId="24351"/>
    <cellStyle name="Обычный 5 2 2 10 2 2" xfId="24352"/>
    <cellStyle name="Обычный 5 2 2 10 2 2 2" xfId="24353"/>
    <cellStyle name="Обычный 5 2 2 10 2 2 2 2" xfId="24354"/>
    <cellStyle name="Обычный 5 2 2 10 2 2 3" xfId="24355"/>
    <cellStyle name="Обычный 5 2 2 10 2 2 4" xfId="24356"/>
    <cellStyle name="Обычный 5 2 2 10 2 2 5" xfId="24357"/>
    <cellStyle name="Обычный 5 2 2 10 2 3" xfId="24358"/>
    <cellStyle name="Обычный 5 2 2 10 2 3 2" xfId="24359"/>
    <cellStyle name="Обычный 5 2 2 10 2 3 3" xfId="24360"/>
    <cellStyle name="Обычный 5 2 2 10 2 3 4" xfId="24361"/>
    <cellStyle name="Обычный 5 2 2 10 2 4" xfId="24362"/>
    <cellStyle name="Обычный 5 2 2 10 2 5" xfId="24363"/>
    <cellStyle name="Обычный 5 2 2 10 2 6" xfId="24364"/>
    <cellStyle name="Обычный 5 2 2 10 2 7" xfId="24365"/>
    <cellStyle name="Обычный 5 2 2 10 3" xfId="24366"/>
    <cellStyle name="Обычный 5 2 2 10 3 2" xfId="24367"/>
    <cellStyle name="Обычный 5 2 2 10 3 2 2" xfId="24368"/>
    <cellStyle name="Обычный 5 2 2 10 3 3" xfId="24369"/>
    <cellStyle name="Обычный 5 2 2 10 3 4" xfId="24370"/>
    <cellStyle name="Обычный 5 2 2 10 3 5" xfId="24371"/>
    <cellStyle name="Обычный 5 2 2 10 4" xfId="24372"/>
    <cellStyle name="Обычный 5 2 2 10 4 2" xfId="24373"/>
    <cellStyle name="Обычный 5 2 2 10 4 3" xfId="24374"/>
    <cellStyle name="Обычный 5 2 2 10 4 4" xfId="24375"/>
    <cellStyle name="Обычный 5 2 2 10 5" xfId="24376"/>
    <cellStyle name="Обычный 5 2 2 10 6" xfId="24377"/>
    <cellStyle name="Обычный 5 2 2 10 7" xfId="24378"/>
    <cellStyle name="Обычный 5 2 2 10 8" xfId="24379"/>
    <cellStyle name="Обычный 5 2 2 11" xfId="24380"/>
    <cellStyle name="Обычный 5 2 2 11 2" xfId="24381"/>
    <cellStyle name="Обычный 5 2 2 11 2 2" xfId="24382"/>
    <cellStyle name="Обычный 5 2 2 11 2 2 2" xfId="24383"/>
    <cellStyle name="Обычный 5 2 2 11 2 3" xfId="24384"/>
    <cellStyle name="Обычный 5 2 2 11 2 4" xfId="24385"/>
    <cellStyle name="Обычный 5 2 2 11 2 5" xfId="24386"/>
    <cellStyle name="Обычный 5 2 2 11 3" xfId="24387"/>
    <cellStyle name="Обычный 5 2 2 11 3 2" xfId="24388"/>
    <cellStyle name="Обычный 5 2 2 11 3 3" xfId="24389"/>
    <cellStyle name="Обычный 5 2 2 11 3 4" xfId="24390"/>
    <cellStyle name="Обычный 5 2 2 11 4" xfId="24391"/>
    <cellStyle name="Обычный 5 2 2 11 5" xfId="24392"/>
    <cellStyle name="Обычный 5 2 2 11 6" xfId="24393"/>
    <cellStyle name="Обычный 5 2 2 11 7" xfId="24394"/>
    <cellStyle name="Обычный 5 2 2 12" xfId="24395"/>
    <cellStyle name="Обычный 5 2 2 12 2" xfId="24396"/>
    <cellStyle name="Обычный 5 2 2 12 2 2" xfId="24397"/>
    <cellStyle name="Обычный 5 2 2 12 2 2 2" xfId="24398"/>
    <cellStyle name="Обычный 5 2 2 12 2 3" xfId="24399"/>
    <cellStyle name="Обычный 5 2 2 12 2 4" xfId="24400"/>
    <cellStyle name="Обычный 5 2 2 12 2 5" xfId="24401"/>
    <cellStyle name="Обычный 5 2 2 12 3" xfId="24402"/>
    <cellStyle name="Обычный 5 2 2 12 3 2" xfId="24403"/>
    <cellStyle name="Обычный 5 2 2 12 3 3" xfId="24404"/>
    <cellStyle name="Обычный 5 2 2 12 3 4" xfId="24405"/>
    <cellStyle name="Обычный 5 2 2 12 4" xfId="24406"/>
    <cellStyle name="Обычный 5 2 2 12 5" xfId="24407"/>
    <cellStyle name="Обычный 5 2 2 12 6" xfId="24408"/>
    <cellStyle name="Обычный 5 2 2 12 7" xfId="24409"/>
    <cellStyle name="Обычный 5 2 2 13" xfId="24410"/>
    <cellStyle name="Обычный 5 2 2 13 2" xfId="24411"/>
    <cellStyle name="Обычный 5 2 2 13 2 2" xfId="24412"/>
    <cellStyle name="Обычный 5 2 2 13 3" xfId="24413"/>
    <cellStyle name="Обычный 5 2 2 13 4" xfId="24414"/>
    <cellStyle name="Обычный 5 2 2 13 5" xfId="24415"/>
    <cellStyle name="Обычный 5 2 2 14" xfId="24416"/>
    <cellStyle name="Обычный 5 2 2 14 2" xfId="24417"/>
    <cellStyle name="Обычный 5 2 2 14 2 2" xfId="24418"/>
    <cellStyle name="Обычный 5 2 2 14 3" xfId="24419"/>
    <cellStyle name="Обычный 5 2 2 14 4" xfId="24420"/>
    <cellStyle name="Обычный 5 2 2 14 5" xfId="24421"/>
    <cellStyle name="Обычный 5 2 2 15" xfId="24422"/>
    <cellStyle name="Обычный 5 2 2 15 2" xfId="24423"/>
    <cellStyle name="Обычный 5 2 2 15 2 2" xfId="24424"/>
    <cellStyle name="Обычный 5 2 2 15 3" xfId="24425"/>
    <cellStyle name="Обычный 5 2 2 16" xfId="24426"/>
    <cellStyle name="Обычный 5 2 2 16 2" xfId="24427"/>
    <cellStyle name="Обычный 5 2 2 17" xfId="24428"/>
    <cellStyle name="Обычный 5 2 2 18" xfId="24429"/>
    <cellStyle name="Обычный 5 2 2 2" xfId="24430"/>
    <cellStyle name="Обычный 5 2 2 2 10" xfId="24431"/>
    <cellStyle name="Обычный 5 2 2 2 10 2" xfId="24432"/>
    <cellStyle name="Обычный 5 2 2 2 10 2 2" xfId="24433"/>
    <cellStyle name="Обычный 5 2 2 2 10 2 2 2" xfId="24434"/>
    <cellStyle name="Обычный 5 2 2 2 10 2 3" xfId="24435"/>
    <cellStyle name="Обычный 5 2 2 2 10 2 4" xfId="24436"/>
    <cellStyle name="Обычный 5 2 2 2 10 2 5" xfId="24437"/>
    <cellStyle name="Обычный 5 2 2 2 10 3" xfId="24438"/>
    <cellStyle name="Обычный 5 2 2 2 10 3 2" xfId="24439"/>
    <cellStyle name="Обычный 5 2 2 2 10 3 3" xfId="24440"/>
    <cellStyle name="Обычный 5 2 2 2 10 3 4" xfId="24441"/>
    <cellStyle name="Обычный 5 2 2 2 10 4" xfId="24442"/>
    <cellStyle name="Обычный 5 2 2 2 10 5" xfId="24443"/>
    <cellStyle name="Обычный 5 2 2 2 10 6" xfId="24444"/>
    <cellStyle name="Обычный 5 2 2 2 10 7" xfId="24445"/>
    <cellStyle name="Обычный 5 2 2 2 11" xfId="24446"/>
    <cellStyle name="Обычный 5 2 2 2 11 2" xfId="24447"/>
    <cellStyle name="Обычный 5 2 2 2 11 2 2" xfId="24448"/>
    <cellStyle name="Обычный 5 2 2 2 11 3" xfId="24449"/>
    <cellStyle name="Обычный 5 2 2 2 11 4" xfId="24450"/>
    <cellStyle name="Обычный 5 2 2 2 11 5" xfId="24451"/>
    <cellStyle name="Обычный 5 2 2 2 12" xfId="24452"/>
    <cellStyle name="Обычный 5 2 2 2 12 2" xfId="24453"/>
    <cellStyle name="Обычный 5 2 2 2 12 2 2" xfId="24454"/>
    <cellStyle name="Обычный 5 2 2 2 12 3" xfId="24455"/>
    <cellStyle name="Обычный 5 2 2 2 12 4" xfId="24456"/>
    <cellStyle name="Обычный 5 2 2 2 12 5" xfId="24457"/>
    <cellStyle name="Обычный 5 2 2 2 13" xfId="24458"/>
    <cellStyle name="Обычный 5 2 2 2 13 2" xfId="24459"/>
    <cellStyle name="Обычный 5 2 2 2 13 2 2" xfId="24460"/>
    <cellStyle name="Обычный 5 2 2 2 13 3" xfId="24461"/>
    <cellStyle name="Обычный 5 2 2 2 14" xfId="24462"/>
    <cellStyle name="Обычный 5 2 2 2 14 2" xfId="24463"/>
    <cellStyle name="Обычный 5 2 2 2 15" xfId="24464"/>
    <cellStyle name="Обычный 5 2 2 2 16" xfId="24465"/>
    <cellStyle name="Обычный 5 2 2 2 2" xfId="24466"/>
    <cellStyle name="Обычный 5 2 2 2 2 10" xfId="24467"/>
    <cellStyle name="Обычный 5 2 2 2 2 10 2" xfId="24468"/>
    <cellStyle name="Обычный 5 2 2 2 2 10 2 2" xfId="24469"/>
    <cellStyle name="Обычный 5 2 2 2 2 10 3" xfId="24470"/>
    <cellStyle name="Обычный 5 2 2 2 2 10 4" xfId="24471"/>
    <cellStyle name="Обычный 5 2 2 2 2 10 5" xfId="24472"/>
    <cellStyle name="Обычный 5 2 2 2 2 11" xfId="24473"/>
    <cellStyle name="Обычный 5 2 2 2 2 11 2" xfId="24474"/>
    <cellStyle name="Обычный 5 2 2 2 2 11 2 2" xfId="24475"/>
    <cellStyle name="Обычный 5 2 2 2 2 11 3" xfId="24476"/>
    <cellStyle name="Обычный 5 2 2 2 2 11 4" xfId="24477"/>
    <cellStyle name="Обычный 5 2 2 2 2 11 5" xfId="24478"/>
    <cellStyle name="Обычный 5 2 2 2 2 12" xfId="24479"/>
    <cellStyle name="Обычный 5 2 2 2 2 12 2" xfId="24480"/>
    <cellStyle name="Обычный 5 2 2 2 2 12 2 2" xfId="24481"/>
    <cellStyle name="Обычный 5 2 2 2 2 12 3" xfId="24482"/>
    <cellStyle name="Обычный 5 2 2 2 2 13" xfId="24483"/>
    <cellStyle name="Обычный 5 2 2 2 2 13 2" xfId="24484"/>
    <cellStyle name="Обычный 5 2 2 2 2 14" xfId="24485"/>
    <cellStyle name="Обычный 5 2 2 2 2 15" xfId="24486"/>
    <cellStyle name="Обычный 5 2 2 2 2 2" xfId="24487"/>
    <cellStyle name="Обычный 5 2 2 2 2 2 2" xfId="24488"/>
    <cellStyle name="Обычный 5 2 2 2 2 2 2 2" xfId="24489"/>
    <cellStyle name="Обычный 5 2 2 2 2 2 2 2 2" xfId="24490"/>
    <cellStyle name="Обычный 5 2 2 2 2 2 2 2 2 2" xfId="24491"/>
    <cellStyle name="Обычный 5 2 2 2 2 2 2 2 3" xfId="24492"/>
    <cellStyle name="Обычный 5 2 2 2 2 2 2 2 4" xfId="24493"/>
    <cellStyle name="Обычный 5 2 2 2 2 2 2 2 5" xfId="24494"/>
    <cellStyle name="Обычный 5 2 2 2 2 2 2 3" xfId="24495"/>
    <cellStyle name="Обычный 5 2 2 2 2 2 2 3 2" xfId="24496"/>
    <cellStyle name="Обычный 5 2 2 2 2 2 2 3 3" xfId="24497"/>
    <cellStyle name="Обычный 5 2 2 2 2 2 2 3 4" xfId="24498"/>
    <cellStyle name="Обычный 5 2 2 2 2 2 2 4" xfId="24499"/>
    <cellStyle name="Обычный 5 2 2 2 2 2 2 5" xfId="24500"/>
    <cellStyle name="Обычный 5 2 2 2 2 2 2 6" xfId="24501"/>
    <cellStyle name="Обычный 5 2 2 2 2 2 2 7" xfId="24502"/>
    <cellStyle name="Обычный 5 2 2 2 2 2 3" xfId="24503"/>
    <cellStyle name="Обычный 5 2 2 2 2 2 3 2" xfId="24504"/>
    <cellStyle name="Обычный 5 2 2 2 2 2 3 2 2" xfId="24505"/>
    <cellStyle name="Обычный 5 2 2 2 2 2 3 3" xfId="24506"/>
    <cellStyle name="Обычный 5 2 2 2 2 2 3 4" xfId="24507"/>
    <cellStyle name="Обычный 5 2 2 2 2 2 3 5" xfId="24508"/>
    <cellStyle name="Обычный 5 2 2 2 2 2 4" xfId="24509"/>
    <cellStyle name="Обычный 5 2 2 2 2 2 4 2" xfId="24510"/>
    <cellStyle name="Обычный 5 2 2 2 2 2 4 2 2" xfId="24511"/>
    <cellStyle name="Обычный 5 2 2 2 2 2 4 3" xfId="24512"/>
    <cellStyle name="Обычный 5 2 2 2 2 2 4 4" xfId="24513"/>
    <cellStyle name="Обычный 5 2 2 2 2 2 4 5" xfId="24514"/>
    <cellStyle name="Обычный 5 2 2 2 2 2 5" xfId="24515"/>
    <cellStyle name="Обычный 5 2 2 2 2 2 5 2" xfId="24516"/>
    <cellStyle name="Обычный 5 2 2 2 2 2 5 3" xfId="24517"/>
    <cellStyle name="Обычный 5 2 2 2 2 2 5 4" xfId="24518"/>
    <cellStyle name="Обычный 5 2 2 2 2 2 6" xfId="24519"/>
    <cellStyle name="Обычный 5 2 2 2 2 2 7" xfId="24520"/>
    <cellStyle name="Обычный 5 2 2 2 2 2 8" xfId="24521"/>
    <cellStyle name="Обычный 5 2 2 2 2 2 9" xfId="24522"/>
    <cellStyle name="Обычный 5 2 2 2 2 3" xfId="24523"/>
    <cellStyle name="Обычный 5 2 2 2 2 3 2" xfId="24524"/>
    <cellStyle name="Обычный 5 2 2 2 2 3 2 2" xfId="24525"/>
    <cellStyle name="Обычный 5 2 2 2 2 3 2 2 2" xfId="24526"/>
    <cellStyle name="Обычный 5 2 2 2 2 3 2 2 2 2" xfId="24527"/>
    <cellStyle name="Обычный 5 2 2 2 2 3 2 2 3" xfId="24528"/>
    <cellStyle name="Обычный 5 2 2 2 2 3 2 2 4" xfId="24529"/>
    <cellStyle name="Обычный 5 2 2 2 2 3 2 2 5" xfId="24530"/>
    <cellStyle name="Обычный 5 2 2 2 2 3 2 3" xfId="24531"/>
    <cellStyle name="Обычный 5 2 2 2 2 3 2 3 2" xfId="24532"/>
    <cellStyle name="Обычный 5 2 2 2 2 3 2 3 3" xfId="24533"/>
    <cellStyle name="Обычный 5 2 2 2 2 3 2 3 4" xfId="24534"/>
    <cellStyle name="Обычный 5 2 2 2 2 3 2 4" xfId="24535"/>
    <cellStyle name="Обычный 5 2 2 2 2 3 2 5" xfId="24536"/>
    <cellStyle name="Обычный 5 2 2 2 2 3 2 6" xfId="24537"/>
    <cellStyle name="Обычный 5 2 2 2 2 3 2 7" xfId="24538"/>
    <cellStyle name="Обычный 5 2 2 2 2 3 3" xfId="24539"/>
    <cellStyle name="Обычный 5 2 2 2 2 3 3 2" xfId="24540"/>
    <cellStyle name="Обычный 5 2 2 2 2 3 3 2 2" xfId="24541"/>
    <cellStyle name="Обычный 5 2 2 2 2 3 3 3" xfId="24542"/>
    <cellStyle name="Обычный 5 2 2 2 2 3 3 4" xfId="24543"/>
    <cellStyle name="Обычный 5 2 2 2 2 3 3 5" xfId="24544"/>
    <cellStyle name="Обычный 5 2 2 2 2 3 4" xfId="24545"/>
    <cellStyle name="Обычный 5 2 2 2 2 3 4 2" xfId="24546"/>
    <cellStyle name="Обычный 5 2 2 2 2 3 4 2 2" xfId="24547"/>
    <cellStyle name="Обычный 5 2 2 2 2 3 4 3" xfId="24548"/>
    <cellStyle name="Обычный 5 2 2 2 2 3 4 4" xfId="24549"/>
    <cellStyle name="Обычный 5 2 2 2 2 3 4 5" xfId="24550"/>
    <cellStyle name="Обычный 5 2 2 2 2 3 5" xfId="24551"/>
    <cellStyle name="Обычный 5 2 2 2 2 3 5 2" xfId="24552"/>
    <cellStyle name="Обычный 5 2 2 2 2 3 5 3" xfId="24553"/>
    <cellStyle name="Обычный 5 2 2 2 2 3 5 4" xfId="24554"/>
    <cellStyle name="Обычный 5 2 2 2 2 3 6" xfId="24555"/>
    <cellStyle name="Обычный 5 2 2 2 2 3 7" xfId="24556"/>
    <cellStyle name="Обычный 5 2 2 2 2 3 8" xfId="24557"/>
    <cellStyle name="Обычный 5 2 2 2 2 3 9" xfId="24558"/>
    <cellStyle name="Обычный 5 2 2 2 2 4" xfId="24559"/>
    <cellStyle name="Обычный 5 2 2 2 2 4 2" xfId="24560"/>
    <cellStyle name="Обычный 5 2 2 2 2 4 2 2" xfId="24561"/>
    <cellStyle name="Обычный 5 2 2 2 2 4 2 2 2" xfId="24562"/>
    <cellStyle name="Обычный 5 2 2 2 2 4 2 2 2 2" xfId="24563"/>
    <cellStyle name="Обычный 5 2 2 2 2 4 2 2 3" xfId="24564"/>
    <cellStyle name="Обычный 5 2 2 2 2 4 2 2 4" xfId="24565"/>
    <cellStyle name="Обычный 5 2 2 2 2 4 2 2 5" xfId="24566"/>
    <cellStyle name="Обычный 5 2 2 2 2 4 2 3" xfId="24567"/>
    <cellStyle name="Обычный 5 2 2 2 2 4 2 3 2" xfId="24568"/>
    <cellStyle name="Обычный 5 2 2 2 2 4 2 3 3" xfId="24569"/>
    <cellStyle name="Обычный 5 2 2 2 2 4 2 3 4" xfId="24570"/>
    <cellStyle name="Обычный 5 2 2 2 2 4 2 4" xfId="24571"/>
    <cellStyle name="Обычный 5 2 2 2 2 4 2 5" xfId="24572"/>
    <cellStyle name="Обычный 5 2 2 2 2 4 2 6" xfId="24573"/>
    <cellStyle name="Обычный 5 2 2 2 2 4 2 7" xfId="24574"/>
    <cellStyle name="Обычный 5 2 2 2 2 4 3" xfId="24575"/>
    <cellStyle name="Обычный 5 2 2 2 2 4 3 2" xfId="24576"/>
    <cellStyle name="Обычный 5 2 2 2 2 4 3 2 2" xfId="24577"/>
    <cellStyle name="Обычный 5 2 2 2 2 4 3 3" xfId="24578"/>
    <cellStyle name="Обычный 5 2 2 2 2 4 3 4" xfId="24579"/>
    <cellStyle name="Обычный 5 2 2 2 2 4 3 5" xfId="24580"/>
    <cellStyle name="Обычный 5 2 2 2 2 4 4" xfId="24581"/>
    <cellStyle name="Обычный 5 2 2 2 2 4 4 2" xfId="24582"/>
    <cellStyle name="Обычный 5 2 2 2 2 4 4 2 2" xfId="24583"/>
    <cellStyle name="Обычный 5 2 2 2 2 4 4 3" xfId="24584"/>
    <cellStyle name="Обычный 5 2 2 2 2 4 4 4" xfId="24585"/>
    <cellStyle name="Обычный 5 2 2 2 2 4 4 5" xfId="24586"/>
    <cellStyle name="Обычный 5 2 2 2 2 4 5" xfId="24587"/>
    <cellStyle name="Обычный 5 2 2 2 2 4 5 2" xfId="24588"/>
    <cellStyle name="Обычный 5 2 2 2 2 4 5 3" xfId="24589"/>
    <cellStyle name="Обычный 5 2 2 2 2 4 5 4" xfId="24590"/>
    <cellStyle name="Обычный 5 2 2 2 2 4 6" xfId="24591"/>
    <cellStyle name="Обычный 5 2 2 2 2 4 7" xfId="24592"/>
    <cellStyle name="Обычный 5 2 2 2 2 4 8" xfId="24593"/>
    <cellStyle name="Обычный 5 2 2 2 2 4 9" xfId="24594"/>
    <cellStyle name="Обычный 5 2 2 2 2 5" xfId="24595"/>
    <cellStyle name="Обычный 5 2 2 2 2 5 2" xfId="24596"/>
    <cellStyle name="Обычный 5 2 2 2 2 5 2 2" xfId="24597"/>
    <cellStyle name="Обычный 5 2 2 2 2 5 2 2 2" xfId="24598"/>
    <cellStyle name="Обычный 5 2 2 2 2 5 2 2 2 2" xfId="24599"/>
    <cellStyle name="Обычный 5 2 2 2 2 5 2 2 3" xfId="24600"/>
    <cellStyle name="Обычный 5 2 2 2 2 5 2 2 4" xfId="24601"/>
    <cellStyle name="Обычный 5 2 2 2 2 5 2 2 5" xfId="24602"/>
    <cellStyle name="Обычный 5 2 2 2 2 5 2 3" xfId="24603"/>
    <cellStyle name="Обычный 5 2 2 2 2 5 2 3 2" xfId="24604"/>
    <cellStyle name="Обычный 5 2 2 2 2 5 2 3 3" xfId="24605"/>
    <cellStyle name="Обычный 5 2 2 2 2 5 2 3 4" xfId="24606"/>
    <cellStyle name="Обычный 5 2 2 2 2 5 2 4" xfId="24607"/>
    <cellStyle name="Обычный 5 2 2 2 2 5 2 5" xfId="24608"/>
    <cellStyle name="Обычный 5 2 2 2 2 5 2 6" xfId="24609"/>
    <cellStyle name="Обычный 5 2 2 2 2 5 2 7" xfId="24610"/>
    <cellStyle name="Обычный 5 2 2 2 2 5 3" xfId="24611"/>
    <cellStyle name="Обычный 5 2 2 2 2 5 3 2" xfId="24612"/>
    <cellStyle name="Обычный 5 2 2 2 2 5 3 2 2" xfId="24613"/>
    <cellStyle name="Обычный 5 2 2 2 2 5 3 3" xfId="24614"/>
    <cellStyle name="Обычный 5 2 2 2 2 5 3 4" xfId="24615"/>
    <cellStyle name="Обычный 5 2 2 2 2 5 3 5" xfId="24616"/>
    <cellStyle name="Обычный 5 2 2 2 2 5 4" xfId="24617"/>
    <cellStyle name="Обычный 5 2 2 2 2 5 4 2" xfId="24618"/>
    <cellStyle name="Обычный 5 2 2 2 2 5 4 3" xfId="24619"/>
    <cellStyle name="Обычный 5 2 2 2 2 5 4 4" xfId="24620"/>
    <cellStyle name="Обычный 5 2 2 2 2 5 5" xfId="24621"/>
    <cellStyle name="Обычный 5 2 2 2 2 5 6" xfId="24622"/>
    <cellStyle name="Обычный 5 2 2 2 2 5 7" xfId="24623"/>
    <cellStyle name="Обычный 5 2 2 2 2 5 8" xfId="24624"/>
    <cellStyle name="Обычный 5 2 2 2 2 6" xfId="24625"/>
    <cellStyle name="Обычный 5 2 2 2 2 6 2" xfId="24626"/>
    <cellStyle name="Обычный 5 2 2 2 2 6 2 2" xfId="24627"/>
    <cellStyle name="Обычный 5 2 2 2 2 6 2 2 2" xfId="24628"/>
    <cellStyle name="Обычный 5 2 2 2 2 6 2 2 2 2" xfId="24629"/>
    <cellStyle name="Обычный 5 2 2 2 2 6 2 2 3" xfId="24630"/>
    <cellStyle name="Обычный 5 2 2 2 2 6 2 2 4" xfId="24631"/>
    <cellStyle name="Обычный 5 2 2 2 2 6 2 2 5" xfId="24632"/>
    <cellStyle name="Обычный 5 2 2 2 2 6 2 3" xfId="24633"/>
    <cellStyle name="Обычный 5 2 2 2 2 6 2 3 2" xfId="24634"/>
    <cellStyle name="Обычный 5 2 2 2 2 6 2 3 3" xfId="24635"/>
    <cellStyle name="Обычный 5 2 2 2 2 6 2 3 4" xfId="24636"/>
    <cellStyle name="Обычный 5 2 2 2 2 6 2 4" xfId="24637"/>
    <cellStyle name="Обычный 5 2 2 2 2 6 2 5" xfId="24638"/>
    <cellStyle name="Обычный 5 2 2 2 2 6 2 6" xfId="24639"/>
    <cellStyle name="Обычный 5 2 2 2 2 6 2 7" xfId="24640"/>
    <cellStyle name="Обычный 5 2 2 2 2 6 3" xfId="24641"/>
    <cellStyle name="Обычный 5 2 2 2 2 6 3 2" xfId="24642"/>
    <cellStyle name="Обычный 5 2 2 2 2 6 3 2 2" xfId="24643"/>
    <cellStyle name="Обычный 5 2 2 2 2 6 3 3" xfId="24644"/>
    <cellStyle name="Обычный 5 2 2 2 2 6 3 4" xfId="24645"/>
    <cellStyle name="Обычный 5 2 2 2 2 6 3 5" xfId="24646"/>
    <cellStyle name="Обычный 5 2 2 2 2 6 4" xfId="24647"/>
    <cellStyle name="Обычный 5 2 2 2 2 6 4 2" xfId="24648"/>
    <cellStyle name="Обычный 5 2 2 2 2 6 4 3" xfId="24649"/>
    <cellStyle name="Обычный 5 2 2 2 2 6 4 4" xfId="24650"/>
    <cellStyle name="Обычный 5 2 2 2 2 6 5" xfId="24651"/>
    <cellStyle name="Обычный 5 2 2 2 2 6 6" xfId="24652"/>
    <cellStyle name="Обычный 5 2 2 2 2 6 7" xfId="24653"/>
    <cellStyle name="Обычный 5 2 2 2 2 6 8" xfId="24654"/>
    <cellStyle name="Обычный 5 2 2 2 2 7" xfId="24655"/>
    <cellStyle name="Обычный 5 2 2 2 2 7 2" xfId="24656"/>
    <cellStyle name="Обычный 5 2 2 2 2 7 2 2" xfId="24657"/>
    <cellStyle name="Обычный 5 2 2 2 2 7 2 2 2" xfId="24658"/>
    <cellStyle name="Обычный 5 2 2 2 2 7 2 2 2 2" xfId="24659"/>
    <cellStyle name="Обычный 5 2 2 2 2 7 2 2 3" xfId="24660"/>
    <cellStyle name="Обычный 5 2 2 2 2 7 2 2 4" xfId="24661"/>
    <cellStyle name="Обычный 5 2 2 2 2 7 2 2 5" xfId="24662"/>
    <cellStyle name="Обычный 5 2 2 2 2 7 2 3" xfId="24663"/>
    <cellStyle name="Обычный 5 2 2 2 2 7 2 3 2" xfId="24664"/>
    <cellStyle name="Обычный 5 2 2 2 2 7 2 3 3" xfId="24665"/>
    <cellStyle name="Обычный 5 2 2 2 2 7 2 3 4" xfId="24666"/>
    <cellStyle name="Обычный 5 2 2 2 2 7 2 4" xfId="24667"/>
    <cellStyle name="Обычный 5 2 2 2 2 7 2 5" xfId="24668"/>
    <cellStyle name="Обычный 5 2 2 2 2 7 2 6" xfId="24669"/>
    <cellStyle name="Обычный 5 2 2 2 2 7 2 7" xfId="24670"/>
    <cellStyle name="Обычный 5 2 2 2 2 7 3" xfId="24671"/>
    <cellStyle name="Обычный 5 2 2 2 2 7 3 2" xfId="24672"/>
    <cellStyle name="Обычный 5 2 2 2 2 7 3 2 2" xfId="24673"/>
    <cellStyle name="Обычный 5 2 2 2 2 7 3 3" xfId="24674"/>
    <cellStyle name="Обычный 5 2 2 2 2 7 3 4" xfId="24675"/>
    <cellStyle name="Обычный 5 2 2 2 2 7 3 5" xfId="24676"/>
    <cellStyle name="Обычный 5 2 2 2 2 7 4" xfId="24677"/>
    <cellStyle name="Обычный 5 2 2 2 2 7 4 2" xfId="24678"/>
    <cellStyle name="Обычный 5 2 2 2 2 7 4 3" xfId="24679"/>
    <cellStyle name="Обычный 5 2 2 2 2 7 4 4" xfId="24680"/>
    <cellStyle name="Обычный 5 2 2 2 2 7 5" xfId="24681"/>
    <cellStyle name="Обычный 5 2 2 2 2 7 6" xfId="24682"/>
    <cellStyle name="Обычный 5 2 2 2 2 7 7" xfId="24683"/>
    <cellStyle name="Обычный 5 2 2 2 2 7 8" xfId="24684"/>
    <cellStyle name="Обычный 5 2 2 2 2 8" xfId="24685"/>
    <cellStyle name="Обычный 5 2 2 2 2 8 2" xfId="24686"/>
    <cellStyle name="Обычный 5 2 2 2 2 8 2 2" xfId="24687"/>
    <cellStyle name="Обычный 5 2 2 2 2 8 2 2 2" xfId="24688"/>
    <cellStyle name="Обычный 5 2 2 2 2 8 2 3" xfId="24689"/>
    <cellStyle name="Обычный 5 2 2 2 2 8 2 4" xfId="24690"/>
    <cellStyle name="Обычный 5 2 2 2 2 8 2 5" xfId="24691"/>
    <cellStyle name="Обычный 5 2 2 2 2 8 3" xfId="24692"/>
    <cellStyle name="Обычный 5 2 2 2 2 8 3 2" xfId="24693"/>
    <cellStyle name="Обычный 5 2 2 2 2 8 3 3" xfId="24694"/>
    <cellStyle name="Обычный 5 2 2 2 2 8 3 4" xfId="24695"/>
    <cellStyle name="Обычный 5 2 2 2 2 8 4" xfId="24696"/>
    <cellStyle name="Обычный 5 2 2 2 2 8 5" xfId="24697"/>
    <cellStyle name="Обычный 5 2 2 2 2 8 6" xfId="24698"/>
    <cellStyle name="Обычный 5 2 2 2 2 8 7" xfId="24699"/>
    <cellStyle name="Обычный 5 2 2 2 2 9" xfId="24700"/>
    <cellStyle name="Обычный 5 2 2 2 2 9 2" xfId="24701"/>
    <cellStyle name="Обычный 5 2 2 2 2 9 2 2" xfId="24702"/>
    <cellStyle name="Обычный 5 2 2 2 2 9 2 2 2" xfId="24703"/>
    <cellStyle name="Обычный 5 2 2 2 2 9 2 3" xfId="24704"/>
    <cellStyle name="Обычный 5 2 2 2 2 9 2 4" xfId="24705"/>
    <cellStyle name="Обычный 5 2 2 2 2 9 2 5" xfId="24706"/>
    <cellStyle name="Обычный 5 2 2 2 2 9 3" xfId="24707"/>
    <cellStyle name="Обычный 5 2 2 2 2 9 3 2" xfId="24708"/>
    <cellStyle name="Обычный 5 2 2 2 2 9 3 3" xfId="24709"/>
    <cellStyle name="Обычный 5 2 2 2 2 9 3 4" xfId="24710"/>
    <cellStyle name="Обычный 5 2 2 2 2 9 4" xfId="24711"/>
    <cellStyle name="Обычный 5 2 2 2 2 9 5" xfId="24712"/>
    <cellStyle name="Обычный 5 2 2 2 2 9 6" xfId="24713"/>
    <cellStyle name="Обычный 5 2 2 2 2 9 7" xfId="24714"/>
    <cellStyle name="Обычный 5 2 2 2 3" xfId="24715"/>
    <cellStyle name="Обычный 5 2 2 2 3 2" xfId="24716"/>
    <cellStyle name="Обычный 5 2 2 2 3 2 2" xfId="24717"/>
    <cellStyle name="Обычный 5 2 2 2 3 2 2 2" xfId="24718"/>
    <cellStyle name="Обычный 5 2 2 2 3 2 2 2 2" xfId="24719"/>
    <cellStyle name="Обычный 5 2 2 2 3 2 2 3" xfId="24720"/>
    <cellStyle name="Обычный 5 2 2 2 3 2 2 4" xfId="24721"/>
    <cellStyle name="Обычный 5 2 2 2 3 2 2 5" xfId="24722"/>
    <cellStyle name="Обычный 5 2 2 2 3 2 3" xfId="24723"/>
    <cellStyle name="Обычный 5 2 2 2 3 2 3 2" xfId="24724"/>
    <cellStyle name="Обычный 5 2 2 2 3 2 3 2 2" xfId="24725"/>
    <cellStyle name="Обычный 5 2 2 2 3 2 3 3" xfId="24726"/>
    <cellStyle name="Обычный 5 2 2 2 3 2 3 4" xfId="24727"/>
    <cellStyle name="Обычный 5 2 2 2 3 2 3 5" xfId="24728"/>
    <cellStyle name="Обычный 5 2 2 2 3 2 4" xfId="24729"/>
    <cellStyle name="Обычный 5 2 2 2 3 2 4 2" xfId="24730"/>
    <cellStyle name="Обычный 5 2 2 2 3 2 4 3" xfId="24731"/>
    <cellStyle name="Обычный 5 2 2 2 3 2 4 4" xfId="24732"/>
    <cellStyle name="Обычный 5 2 2 2 3 2 5" xfId="24733"/>
    <cellStyle name="Обычный 5 2 2 2 3 2 6" xfId="24734"/>
    <cellStyle name="Обычный 5 2 2 2 3 2 7" xfId="24735"/>
    <cellStyle name="Обычный 5 2 2 2 3 2 8" xfId="24736"/>
    <cellStyle name="Обычный 5 2 2 2 3 3" xfId="24737"/>
    <cellStyle name="Обычный 5 2 2 2 3 3 2" xfId="24738"/>
    <cellStyle name="Обычный 5 2 2 2 3 3 2 2" xfId="24739"/>
    <cellStyle name="Обычный 5 2 2 2 3 3 3" xfId="24740"/>
    <cellStyle name="Обычный 5 2 2 2 3 3 4" xfId="24741"/>
    <cellStyle name="Обычный 5 2 2 2 3 3 5" xfId="24742"/>
    <cellStyle name="Обычный 5 2 2 2 3 4" xfId="24743"/>
    <cellStyle name="Обычный 5 2 2 2 3 4 2" xfId="24744"/>
    <cellStyle name="Обычный 5 2 2 2 3 4 2 2" xfId="24745"/>
    <cellStyle name="Обычный 5 2 2 2 3 4 3" xfId="24746"/>
    <cellStyle name="Обычный 5 2 2 2 3 4 4" xfId="24747"/>
    <cellStyle name="Обычный 5 2 2 2 3 4 5" xfId="24748"/>
    <cellStyle name="Обычный 5 2 2 2 3 5" xfId="24749"/>
    <cellStyle name="Обычный 5 2 2 2 3 5 2" xfId="24750"/>
    <cellStyle name="Обычный 5 2 2 2 3 5 2 2" xfId="24751"/>
    <cellStyle name="Обычный 5 2 2 2 3 5 3" xfId="24752"/>
    <cellStyle name="Обычный 5 2 2 2 3 5 4" xfId="24753"/>
    <cellStyle name="Обычный 5 2 2 2 3 5 5" xfId="24754"/>
    <cellStyle name="Обычный 5 2 2 2 3 6" xfId="24755"/>
    <cellStyle name="Обычный 5 2 2 2 3 6 2" xfId="24756"/>
    <cellStyle name="Обычный 5 2 2 2 3 6 2 2" xfId="24757"/>
    <cellStyle name="Обычный 5 2 2 2 3 6 3" xfId="24758"/>
    <cellStyle name="Обычный 5 2 2 2 3 7" xfId="24759"/>
    <cellStyle name="Обычный 5 2 2 2 3 7 2" xfId="24760"/>
    <cellStyle name="Обычный 5 2 2 2 3 8" xfId="24761"/>
    <cellStyle name="Обычный 5 2 2 2 3 9" xfId="24762"/>
    <cellStyle name="Обычный 5 2 2 2 4" xfId="24763"/>
    <cellStyle name="Обычный 5 2 2 2 4 2" xfId="24764"/>
    <cellStyle name="Обычный 5 2 2 2 4 2 2" xfId="24765"/>
    <cellStyle name="Обычный 5 2 2 2 4 2 2 2" xfId="24766"/>
    <cellStyle name="Обычный 5 2 2 2 4 2 2 2 2" xfId="24767"/>
    <cellStyle name="Обычный 5 2 2 2 4 2 2 3" xfId="24768"/>
    <cellStyle name="Обычный 5 2 2 2 4 2 2 4" xfId="24769"/>
    <cellStyle name="Обычный 5 2 2 2 4 2 2 5" xfId="24770"/>
    <cellStyle name="Обычный 5 2 2 2 4 2 3" xfId="24771"/>
    <cellStyle name="Обычный 5 2 2 2 4 2 3 2" xfId="24772"/>
    <cellStyle name="Обычный 5 2 2 2 4 2 3 3" xfId="24773"/>
    <cellStyle name="Обычный 5 2 2 2 4 2 3 4" xfId="24774"/>
    <cellStyle name="Обычный 5 2 2 2 4 2 4" xfId="24775"/>
    <cellStyle name="Обычный 5 2 2 2 4 2 5" xfId="24776"/>
    <cellStyle name="Обычный 5 2 2 2 4 2 6" xfId="24777"/>
    <cellStyle name="Обычный 5 2 2 2 4 2 7" xfId="24778"/>
    <cellStyle name="Обычный 5 2 2 2 4 3" xfId="24779"/>
    <cellStyle name="Обычный 5 2 2 2 4 3 2" xfId="24780"/>
    <cellStyle name="Обычный 5 2 2 2 4 3 2 2" xfId="24781"/>
    <cellStyle name="Обычный 5 2 2 2 4 3 3" xfId="24782"/>
    <cellStyle name="Обычный 5 2 2 2 4 3 4" xfId="24783"/>
    <cellStyle name="Обычный 5 2 2 2 4 3 5" xfId="24784"/>
    <cellStyle name="Обычный 5 2 2 2 4 4" xfId="24785"/>
    <cellStyle name="Обычный 5 2 2 2 4 4 2" xfId="24786"/>
    <cellStyle name="Обычный 5 2 2 2 4 4 2 2" xfId="24787"/>
    <cellStyle name="Обычный 5 2 2 2 4 4 3" xfId="24788"/>
    <cellStyle name="Обычный 5 2 2 2 4 4 4" xfId="24789"/>
    <cellStyle name="Обычный 5 2 2 2 4 4 5" xfId="24790"/>
    <cellStyle name="Обычный 5 2 2 2 4 5" xfId="24791"/>
    <cellStyle name="Обычный 5 2 2 2 4 5 2" xfId="24792"/>
    <cellStyle name="Обычный 5 2 2 2 4 5 3" xfId="24793"/>
    <cellStyle name="Обычный 5 2 2 2 4 5 4" xfId="24794"/>
    <cellStyle name="Обычный 5 2 2 2 4 6" xfId="24795"/>
    <cellStyle name="Обычный 5 2 2 2 4 7" xfId="24796"/>
    <cellStyle name="Обычный 5 2 2 2 4 8" xfId="24797"/>
    <cellStyle name="Обычный 5 2 2 2 4 9" xfId="24798"/>
    <cellStyle name="Обычный 5 2 2 2 5" xfId="24799"/>
    <cellStyle name="Обычный 5 2 2 2 5 2" xfId="24800"/>
    <cellStyle name="Обычный 5 2 2 2 5 2 2" xfId="24801"/>
    <cellStyle name="Обычный 5 2 2 2 5 2 2 2" xfId="24802"/>
    <cellStyle name="Обычный 5 2 2 2 5 2 2 2 2" xfId="24803"/>
    <cellStyle name="Обычный 5 2 2 2 5 2 2 3" xfId="24804"/>
    <cellStyle name="Обычный 5 2 2 2 5 2 2 4" xfId="24805"/>
    <cellStyle name="Обычный 5 2 2 2 5 2 2 5" xfId="24806"/>
    <cellStyle name="Обычный 5 2 2 2 5 2 3" xfId="24807"/>
    <cellStyle name="Обычный 5 2 2 2 5 2 3 2" xfId="24808"/>
    <cellStyle name="Обычный 5 2 2 2 5 2 3 3" xfId="24809"/>
    <cellStyle name="Обычный 5 2 2 2 5 2 3 4" xfId="24810"/>
    <cellStyle name="Обычный 5 2 2 2 5 2 4" xfId="24811"/>
    <cellStyle name="Обычный 5 2 2 2 5 2 5" xfId="24812"/>
    <cellStyle name="Обычный 5 2 2 2 5 2 6" xfId="24813"/>
    <cellStyle name="Обычный 5 2 2 2 5 2 7" xfId="24814"/>
    <cellStyle name="Обычный 5 2 2 2 5 3" xfId="24815"/>
    <cellStyle name="Обычный 5 2 2 2 5 3 2" xfId="24816"/>
    <cellStyle name="Обычный 5 2 2 2 5 3 2 2" xfId="24817"/>
    <cellStyle name="Обычный 5 2 2 2 5 3 3" xfId="24818"/>
    <cellStyle name="Обычный 5 2 2 2 5 3 4" xfId="24819"/>
    <cellStyle name="Обычный 5 2 2 2 5 3 5" xfId="24820"/>
    <cellStyle name="Обычный 5 2 2 2 5 4" xfId="24821"/>
    <cellStyle name="Обычный 5 2 2 2 5 4 2" xfId="24822"/>
    <cellStyle name="Обычный 5 2 2 2 5 4 2 2" xfId="24823"/>
    <cellStyle name="Обычный 5 2 2 2 5 4 3" xfId="24824"/>
    <cellStyle name="Обычный 5 2 2 2 5 4 4" xfId="24825"/>
    <cellStyle name="Обычный 5 2 2 2 5 4 5" xfId="24826"/>
    <cellStyle name="Обычный 5 2 2 2 5 5" xfId="24827"/>
    <cellStyle name="Обычный 5 2 2 2 5 5 2" xfId="24828"/>
    <cellStyle name="Обычный 5 2 2 2 5 5 3" xfId="24829"/>
    <cellStyle name="Обычный 5 2 2 2 5 5 4" xfId="24830"/>
    <cellStyle name="Обычный 5 2 2 2 5 6" xfId="24831"/>
    <cellStyle name="Обычный 5 2 2 2 5 7" xfId="24832"/>
    <cellStyle name="Обычный 5 2 2 2 5 8" xfId="24833"/>
    <cellStyle name="Обычный 5 2 2 2 5 9" xfId="24834"/>
    <cellStyle name="Обычный 5 2 2 2 6" xfId="24835"/>
    <cellStyle name="Обычный 5 2 2 2 6 2" xfId="24836"/>
    <cellStyle name="Обычный 5 2 2 2 6 2 2" xfId="24837"/>
    <cellStyle name="Обычный 5 2 2 2 6 2 2 2" xfId="24838"/>
    <cellStyle name="Обычный 5 2 2 2 6 2 2 2 2" xfId="24839"/>
    <cellStyle name="Обычный 5 2 2 2 6 2 2 3" xfId="24840"/>
    <cellStyle name="Обычный 5 2 2 2 6 2 2 4" xfId="24841"/>
    <cellStyle name="Обычный 5 2 2 2 6 2 2 5" xfId="24842"/>
    <cellStyle name="Обычный 5 2 2 2 6 2 3" xfId="24843"/>
    <cellStyle name="Обычный 5 2 2 2 6 2 3 2" xfId="24844"/>
    <cellStyle name="Обычный 5 2 2 2 6 2 3 3" xfId="24845"/>
    <cellStyle name="Обычный 5 2 2 2 6 2 3 4" xfId="24846"/>
    <cellStyle name="Обычный 5 2 2 2 6 2 4" xfId="24847"/>
    <cellStyle name="Обычный 5 2 2 2 6 2 5" xfId="24848"/>
    <cellStyle name="Обычный 5 2 2 2 6 2 6" xfId="24849"/>
    <cellStyle name="Обычный 5 2 2 2 6 2 7" xfId="24850"/>
    <cellStyle name="Обычный 5 2 2 2 6 3" xfId="24851"/>
    <cellStyle name="Обычный 5 2 2 2 6 3 2" xfId="24852"/>
    <cellStyle name="Обычный 5 2 2 2 6 3 2 2" xfId="24853"/>
    <cellStyle name="Обычный 5 2 2 2 6 3 3" xfId="24854"/>
    <cellStyle name="Обычный 5 2 2 2 6 3 4" xfId="24855"/>
    <cellStyle name="Обычный 5 2 2 2 6 3 5" xfId="24856"/>
    <cellStyle name="Обычный 5 2 2 2 6 4" xfId="24857"/>
    <cellStyle name="Обычный 5 2 2 2 6 4 2" xfId="24858"/>
    <cellStyle name="Обычный 5 2 2 2 6 4 3" xfId="24859"/>
    <cellStyle name="Обычный 5 2 2 2 6 4 4" xfId="24860"/>
    <cellStyle name="Обычный 5 2 2 2 6 5" xfId="24861"/>
    <cellStyle name="Обычный 5 2 2 2 6 6" xfId="24862"/>
    <cellStyle name="Обычный 5 2 2 2 6 7" xfId="24863"/>
    <cellStyle name="Обычный 5 2 2 2 6 8" xfId="24864"/>
    <cellStyle name="Обычный 5 2 2 2 7" xfId="24865"/>
    <cellStyle name="Обычный 5 2 2 2 7 2" xfId="24866"/>
    <cellStyle name="Обычный 5 2 2 2 7 2 2" xfId="24867"/>
    <cellStyle name="Обычный 5 2 2 2 7 2 2 2" xfId="24868"/>
    <cellStyle name="Обычный 5 2 2 2 7 2 2 2 2" xfId="24869"/>
    <cellStyle name="Обычный 5 2 2 2 7 2 2 3" xfId="24870"/>
    <cellStyle name="Обычный 5 2 2 2 7 2 2 4" xfId="24871"/>
    <cellStyle name="Обычный 5 2 2 2 7 2 2 5" xfId="24872"/>
    <cellStyle name="Обычный 5 2 2 2 7 2 3" xfId="24873"/>
    <cellStyle name="Обычный 5 2 2 2 7 2 3 2" xfId="24874"/>
    <cellStyle name="Обычный 5 2 2 2 7 2 3 3" xfId="24875"/>
    <cellStyle name="Обычный 5 2 2 2 7 2 3 4" xfId="24876"/>
    <cellStyle name="Обычный 5 2 2 2 7 2 4" xfId="24877"/>
    <cellStyle name="Обычный 5 2 2 2 7 2 5" xfId="24878"/>
    <cellStyle name="Обычный 5 2 2 2 7 2 6" xfId="24879"/>
    <cellStyle name="Обычный 5 2 2 2 7 2 7" xfId="24880"/>
    <cellStyle name="Обычный 5 2 2 2 7 3" xfId="24881"/>
    <cellStyle name="Обычный 5 2 2 2 7 3 2" xfId="24882"/>
    <cellStyle name="Обычный 5 2 2 2 7 3 2 2" xfId="24883"/>
    <cellStyle name="Обычный 5 2 2 2 7 3 3" xfId="24884"/>
    <cellStyle name="Обычный 5 2 2 2 7 3 4" xfId="24885"/>
    <cellStyle name="Обычный 5 2 2 2 7 3 5" xfId="24886"/>
    <cellStyle name="Обычный 5 2 2 2 7 4" xfId="24887"/>
    <cellStyle name="Обычный 5 2 2 2 7 4 2" xfId="24888"/>
    <cellStyle name="Обычный 5 2 2 2 7 4 3" xfId="24889"/>
    <cellStyle name="Обычный 5 2 2 2 7 4 4" xfId="24890"/>
    <cellStyle name="Обычный 5 2 2 2 7 5" xfId="24891"/>
    <cellStyle name="Обычный 5 2 2 2 7 6" xfId="24892"/>
    <cellStyle name="Обычный 5 2 2 2 7 7" xfId="24893"/>
    <cellStyle name="Обычный 5 2 2 2 7 8" xfId="24894"/>
    <cellStyle name="Обычный 5 2 2 2 8" xfId="24895"/>
    <cellStyle name="Обычный 5 2 2 2 8 2" xfId="24896"/>
    <cellStyle name="Обычный 5 2 2 2 8 2 2" xfId="24897"/>
    <cellStyle name="Обычный 5 2 2 2 8 2 2 2" xfId="24898"/>
    <cellStyle name="Обычный 5 2 2 2 8 2 2 2 2" xfId="24899"/>
    <cellStyle name="Обычный 5 2 2 2 8 2 2 3" xfId="24900"/>
    <cellStyle name="Обычный 5 2 2 2 8 2 2 4" xfId="24901"/>
    <cellStyle name="Обычный 5 2 2 2 8 2 2 5" xfId="24902"/>
    <cellStyle name="Обычный 5 2 2 2 8 2 3" xfId="24903"/>
    <cellStyle name="Обычный 5 2 2 2 8 2 3 2" xfId="24904"/>
    <cellStyle name="Обычный 5 2 2 2 8 2 3 3" xfId="24905"/>
    <cellStyle name="Обычный 5 2 2 2 8 2 3 4" xfId="24906"/>
    <cellStyle name="Обычный 5 2 2 2 8 2 4" xfId="24907"/>
    <cellStyle name="Обычный 5 2 2 2 8 2 5" xfId="24908"/>
    <cellStyle name="Обычный 5 2 2 2 8 2 6" xfId="24909"/>
    <cellStyle name="Обычный 5 2 2 2 8 2 7" xfId="24910"/>
    <cellStyle name="Обычный 5 2 2 2 8 3" xfId="24911"/>
    <cellStyle name="Обычный 5 2 2 2 8 3 2" xfId="24912"/>
    <cellStyle name="Обычный 5 2 2 2 8 3 2 2" xfId="24913"/>
    <cellStyle name="Обычный 5 2 2 2 8 3 3" xfId="24914"/>
    <cellStyle name="Обычный 5 2 2 2 8 3 4" xfId="24915"/>
    <cellStyle name="Обычный 5 2 2 2 8 3 5" xfId="24916"/>
    <cellStyle name="Обычный 5 2 2 2 8 4" xfId="24917"/>
    <cellStyle name="Обычный 5 2 2 2 8 4 2" xfId="24918"/>
    <cellStyle name="Обычный 5 2 2 2 8 4 3" xfId="24919"/>
    <cellStyle name="Обычный 5 2 2 2 8 4 4" xfId="24920"/>
    <cellStyle name="Обычный 5 2 2 2 8 5" xfId="24921"/>
    <cellStyle name="Обычный 5 2 2 2 8 6" xfId="24922"/>
    <cellStyle name="Обычный 5 2 2 2 8 7" xfId="24923"/>
    <cellStyle name="Обычный 5 2 2 2 8 8" xfId="24924"/>
    <cellStyle name="Обычный 5 2 2 2 9" xfId="24925"/>
    <cellStyle name="Обычный 5 2 2 2 9 2" xfId="24926"/>
    <cellStyle name="Обычный 5 2 2 2 9 2 2" xfId="24927"/>
    <cellStyle name="Обычный 5 2 2 2 9 2 2 2" xfId="24928"/>
    <cellStyle name="Обычный 5 2 2 2 9 2 3" xfId="24929"/>
    <cellStyle name="Обычный 5 2 2 2 9 2 4" xfId="24930"/>
    <cellStyle name="Обычный 5 2 2 2 9 2 5" xfId="24931"/>
    <cellStyle name="Обычный 5 2 2 2 9 3" xfId="24932"/>
    <cellStyle name="Обычный 5 2 2 2 9 3 2" xfId="24933"/>
    <cellStyle name="Обычный 5 2 2 2 9 3 3" xfId="24934"/>
    <cellStyle name="Обычный 5 2 2 2 9 3 4" xfId="24935"/>
    <cellStyle name="Обычный 5 2 2 2 9 4" xfId="24936"/>
    <cellStyle name="Обычный 5 2 2 2 9 5" xfId="24937"/>
    <cellStyle name="Обычный 5 2 2 2 9 6" xfId="24938"/>
    <cellStyle name="Обычный 5 2 2 2 9 7" xfId="24939"/>
    <cellStyle name="Обычный 5 2 2 3" xfId="24940"/>
    <cellStyle name="Обычный 5 2 2 3 10" xfId="24941"/>
    <cellStyle name="Обычный 5 2 2 3 10 2" xfId="24942"/>
    <cellStyle name="Обычный 5 2 2 3 10 2 2" xfId="24943"/>
    <cellStyle name="Обычный 5 2 2 3 10 3" xfId="24944"/>
    <cellStyle name="Обычный 5 2 2 3 10 4" xfId="24945"/>
    <cellStyle name="Обычный 5 2 2 3 10 5" xfId="24946"/>
    <cellStyle name="Обычный 5 2 2 3 11" xfId="24947"/>
    <cellStyle name="Обычный 5 2 2 3 11 2" xfId="24948"/>
    <cellStyle name="Обычный 5 2 2 3 11 2 2" xfId="24949"/>
    <cellStyle name="Обычный 5 2 2 3 11 3" xfId="24950"/>
    <cellStyle name="Обычный 5 2 2 3 11 4" xfId="24951"/>
    <cellStyle name="Обычный 5 2 2 3 11 5" xfId="24952"/>
    <cellStyle name="Обычный 5 2 2 3 12" xfId="24953"/>
    <cellStyle name="Обычный 5 2 2 3 12 2" xfId="24954"/>
    <cellStyle name="Обычный 5 2 2 3 12 2 2" xfId="24955"/>
    <cellStyle name="Обычный 5 2 2 3 12 3" xfId="24956"/>
    <cellStyle name="Обычный 5 2 2 3 13" xfId="24957"/>
    <cellStyle name="Обычный 5 2 2 3 13 2" xfId="24958"/>
    <cellStyle name="Обычный 5 2 2 3 14" xfId="24959"/>
    <cellStyle name="Обычный 5 2 2 3 15" xfId="24960"/>
    <cellStyle name="Обычный 5 2 2 3 2" xfId="24961"/>
    <cellStyle name="Обычный 5 2 2 3 2 2" xfId="24962"/>
    <cellStyle name="Обычный 5 2 2 3 2 2 2" xfId="24963"/>
    <cellStyle name="Обычный 5 2 2 3 2 2 2 2" xfId="24964"/>
    <cellStyle name="Обычный 5 2 2 3 2 2 2 2 2" xfId="24965"/>
    <cellStyle name="Обычный 5 2 2 3 2 2 2 3" xfId="24966"/>
    <cellStyle name="Обычный 5 2 2 3 2 2 2 4" xfId="24967"/>
    <cellStyle name="Обычный 5 2 2 3 2 2 2 5" xfId="24968"/>
    <cellStyle name="Обычный 5 2 2 3 2 2 3" xfId="24969"/>
    <cellStyle name="Обычный 5 2 2 3 2 2 3 2" xfId="24970"/>
    <cellStyle name="Обычный 5 2 2 3 2 2 3 3" xfId="24971"/>
    <cellStyle name="Обычный 5 2 2 3 2 2 3 4" xfId="24972"/>
    <cellStyle name="Обычный 5 2 2 3 2 2 4" xfId="24973"/>
    <cellStyle name="Обычный 5 2 2 3 2 2 5" xfId="24974"/>
    <cellStyle name="Обычный 5 2 2 3 2 2 6" xfId="24975"/>
    <cellStyle name="Обычный 5 2 2 3 2 2 7" xfId="24976"/>
    <cellStyle name="Обычный 5 2 2 3 2 3" xfId="24977"/>
    <cellStyle name="Обычный 5 2 2 3 2 3 2" xfId="24978"/>
    <cellStyle name="Обычный 5 2 2 3 2 3 2 2" xfId="24979"/>
    <cellStyle name="Обычный 5 2 2 3 2 3 3" xfId="24980"/>
    <cellStyle name="Обычный 5 2 2 3 2 3 4" xfId="24981"/>
    <cellStyle name="Обычный 5 2 2 3 2 3 5" xfId="24982"/>
    <cellStyle name="Обычный 5 2 2 3 2 4" xfId="24983"/>
    <cellStyle name="Обычный 5 2 2 3 2 4 2" xfId="24984"/>
    <cellStyle name="Обычный 5 2 2 3 2 4 2 2" xfId="24985"/>
    <cellStyle name="Обычный 5 2 2 3 2 4 3" xfId="24986"/>
    <cellStyle name="Обычный 5 2 2 3 2 4 4" xfId="24987"/>
    <cellStyle name="Обычный 5 2 2 3 2 4 5" xfId="24988"/>
    <cellStyle name="Обычный 5 2 2 3 2 5" xfId="24989"/>
    <cellStyle name="Обычный 5 2 2 3 2 5 2" xfId="24990"/>
    <cellStyle name="Обычный 5 2 2 3 2 5 3" xfId="24991"/>
    <cellStyle name="Обычный 5 2 2 3 2 5 4" xfId="24992"/>
    <cellStyle name="Обычный 5 2 2 3 2 6" xfId="24993"/>
    <cellStyle name="Обычный 5 2 2 3 2 7" xfId="24994"/>
    <cellStyle name="Обычный 5 2 2 3 2 8" xfId="24995"/>
    <cellStyle name="Обычный 5 2 2 3 2 9" xfId="24996"/>
    <cellStyle name="Обычный 5 2 2 3 3" xfId="24997"/>
    <cellStyle name="Обычный 5 2 2 3 3 2" xfId="24998"/>
    <cellStyle name="Обычный 5 2 2 3 3 2 2" xfId="24999"/>
    <cellStyle name="Обычный 5 2 2 3 3 2 2 2" xfId="25000"/>
    <cellStyle name="Обычный 5 2 2 3 3 2 2 2 2" xfId="25001"/>
    <cellStyle name="Обычный 5 2 2 3 3 2 2 3" xfId="25002"/>
    <cellStyle name="Обычный 5 2 2 3 3 2 2 4" xfId="25003"/>
    <cellStyle name="Обычный 5 2 2 3 3 2 2 5" xfId="25004"/>
    <cellStyle name="Обычный 5 2 2 3 3 2 3" xfId="25005"/>
    <cellStyle name="Обычный 5 2 2 3 3 2 3 2" xfId="25006"/>
    <cellStyle name="Обычный 5 2 2 3 3 2 3 3" xfId="25007"/>
    <cellStyle name="Обычный 5 2 2 3 3 2 3 4" xfId="25008"/>
    <cellStyle name="Обычный 5 2 2 3 3 2 4" xfId="25009"/>
    <cellStyle name="Обычный 5 2 2 3 3 2 5" xfId="25010"/>
    <cellStyle name="Обычный 5 2 2 3 3 2 6" xfId="25011"/>
    <cellStyle name="Обычный 5 2 2 3 3 2 7" xfId="25012"/>
    <cellStyle name="Обычный 5 2 2 3 3 3" xfId="25013"/>
    <cellStyle name="Обычный 5 2 2 3 3 3 2" xfId="25014"/>
    <cellStyle name="Обычный 5 2 2 3 3 3 2 2" xfId="25015"/>
    <cellStyle name="Обычный 5 2 2 3 3 3 3" xfId="25016"/>
    <cellStyle name="Обычный 5 2 2 3 3 3 4" xfId="25017"/>
    <cellStyle name="Обычный 5 2 2 3 3 3 5" xfId="25018"/>
    <cellStyle name="Обычный 5 2 2 3 3 4" xfId="25019"/>
    <cellStyle name="Обычный 5 2 2 3 3 4 2" xfId="25020"/>
    <cellStyle name="Обычный 5 2 2 3 3 4 2 2" xfId="25021"/>
    <cellStyle name="Обычный 5 2 2 3 3 4 3" xfId="25022"/>
    <cellStyle name="Обычный 5 2 2 3 3 4 4" xfId="25023"/>
    <cellStyle name="Обычный 5 2 2 3 3 4 5" xfId="25024"/>
    <cellStyle name="Обычный 5 2 2 3 3 5" xfId="25025"/>
    <cellStyle name="Обычный 5 2 2 3 3 5 2" xfId="25026"/>
    <cellStyle name="Обычный 5 2 2 3 3 5 3" xfId="25027"/>
    <cellStyle name="Обычный 5 2 2 3 3 5 4" xfId="25028"/>
    <cellStyle name="Обычный 5 2 2 3 3 6" xfId="25029"/>
    <cellStyle name="Обычный 5 2 2 3 3 7" xfId="25030"/>
    <cellStyle name="Обычный 5 2 2 3 3 8" xfId="25031"/>
    <cellStyle name="Обычный 5 2 2 3 3 9" xfId="25032"/>
    <cellStyle name="Обычный 5 2 2 3 4" xfId="25033"/>
    <cellStyle name="Обычный 5 2 2 3 4 2" xfId="25034"/>
    <cellStyle name="Обычный 5 2 2 3 4 2 2" xfId="25035"/>
    <cellStyle name="Обычный 5 2 2 3 4 2 2 2" xfId="25036"/>
    <cellStyle name="Обычный 5 2 2 3 4 2 2 2 2" xfId="25037"/>
    <cellStyle name="Обычный 5 2 2 3 4 2 2 3" xfId="25038"/>
    <cellStyle name="Обычный 5 2 2 3 4 2 2 4" xfId="25039"/>
    <cellStyle name="Обычный 5 2 2 3 4 2 2 5" xfId="25040"/>
    <cellStyle name="Обычный 5 2 2 3 4 2 3" xfId="25041"/>
    <cellStyle name="Обычный 5 2 2 3 4 2 3 2" xfId="25042"/>
    <cellStyle name="Обычный 5 2 2 3 4 2 3 3" xfId="25043"/>
    <cellStyle name="Обычный 5 2 2 3 4 2 3 4" xfId="25044"/>
    <cellStyle name="Обычный 5 2 2 3 4 2 4" xfId="25045"/>
    <cellStyle name="Обычный 5 2 2 3 4 2 5" xfId="25046"/>
    <cellStyle name="Обычный 5 2 2 3 4 2 6" xfId="25047"/>
    <cellStyle name="Обычный 5 2 2 3 4 2 7" xfId="25048"/>
    <cellStyle name="Обычный 5 2 2 3 4 3" xfId="25049"/>
    <cellStyle name="Обычный 5 2 2 3 4 3 2" xfId="25050"/>
    <cellStyle name="Обычный 5 2 2 3 4 3 2 2" xfId="25051"/>
    <cellStyle name="Обычный 5 2 2 3 4 3 3" xfId="25052"/>
    <cellStyle name="Обычный 5 2 2 3 4 3 4" xfId="25053"/>
    <cellStyle name="Обычный 5 2 2 3 4 3 5" xfId="25054"/>
    <cellStyle name="Обычный 5 2 2 3 4 4" xfId="25055"/>
    <cellStyle name="Обычный 5 2 2 3 4 4 2" xfId="25056"/>
    <cellStyle name="Обычный 5 2 2 3 4 4 2 2" xfId="25057"/>
    <cellStyle name="Обычный 5 2 2 3 4 4 3" xfId="25058"/>
    <cellStyle name="Обычный 5 2 2 3 4 4 4" xfId="25059"/>
    <cellStyle name="Обычный 5 2 2 3 4 4 5" xfId="25060"/>
    <cellStyle name="Обычный 5 2 2 3 4 5" xfId="25061"/>
    <cellStyle name="Обычный 5 2 2 3 4 5 2" xfId="25062"/>
    <cellStyle name="Обычный 5 2 2 3 4 5 3" xfId="25063"/>
    <cellStyle name="Обычный 5 2 2 3 4 5 4" xfId="25064"/>
    <cellStyle name="Обычный 5 2 2 3 4 6" xfId="25065"/>
    <cellStyle name="Обычный 5 2 2 3 4 7" xfId="25066"/>
    <cellStyle name="Обычный 5 2 2 3 4 8" xfId="25067"/>
    <cellStyle name="Обычный 5 2 2 3 4 9" xfId="25068"/>
    <cellStyle name="Обычный 5 2 2 3 5" xfId="25069"/>
    <cellStyle name="Обычный 5 2 2 3 5 2" xfId="25070"/>
    <cellStyle name="Обычный 5 2 2 3 5 2 2" xfId="25071"/>
    <cellStyle name="Обычный 5 2 2 3 5 2 2 2" xfId="25072"/>
    <cellStyle name="Обычный 5 2 2 3 5 2 2 2 2" xfId="25073"/>
    <cellStyle name="Обычный 5 2 2 3 5 2 2 3" xfId="25074"/>
    <cellStyle name="Обычный 5 2 2 3 5 2 2 4" xfId="25075"/>
    <cellStyle name="Обычный 5 2 2 3 5 2 2 5" xfId="25076"/>
    <cellStyle name="Обычный 5 2 2 3 5 2 3" xfId="25077"/>
    <cellStyle name="Обычный 5 2 2 3 5 2 3 2" xfId="25078"/>
    <cellStyle name="Обычный 5 2 2 3 5 2 3 3" xfId="25079"/>
    <cellStyle name="Обычный 5 2 2 3 5 2 3 4" xfId="25080"/>
    <cellStyle name="Обычный 5 2 2 3 5 2 4" xfId="25081"/>
    <cellStyle name="Обычный 5 2 2 3 5 2 5" xfId="25082"/>
    <cellStyle name="Обычный 5 2 2 3 5 2 6" xfId="25083"/>
    <cellStyle name="Обычный 5 2 2 3 5 2 7" xfId="25084"/>
    <cellStyle name="Обычный 5 2 2 3 5 3" xfId="25085"/>
    <cellStyle name="Обычный 5 2 2 3 5 3 2" xfId="25086"/>
    <cellStyle name="Обычный 5 2 2 3 5 3 2 2" xfId="25087"/>
    <cellStyle name="Обычный 5 2 2 3 5 3 3" xfId="25088"/>
    <cellStyle name="Обычный 5 2 2 3 5 3 4" xfId="25089"/>
    <cellStyle name="Обычный 5 2 2 3 5 3 5" xfId="25090"/>
    <cellStyle name="Обычный 5 2 2 3 5 4" xfId="25091"/>
    <cellStyle name="Обычный 5 2 2 3 5 4 2" xfId="25092"/>
    <cellStyle name="Обычный 5 2 2 3 5 4 3" xfId="25093"/>
    <cellStyle name="Обычный 5 2 2 3 5 4 4" xfId="25094"/>
    <cellStyle name="Обычный 5 2 2 3 5 5" xfId="25095"/>
    <cellStyle name="Обычный 5 2 2 3 5 6" xfId="25096"/>
    <cellStyle name="Обычный 5 2 2 3 5 7" xfId="25097"/>
    <cellStyle name="Обычный 5 2 2 3 5 8" xfId="25098"/>
    <cellStyle name="Обычный 5 2 2 3 6" xfId="25099"/>
    <cellStyle name="Обычный 5 2 2 3 6 2" xfId="25100"/>
    <cellStyle name="Обычный 5 2 2 3 6 2 2" xfId="25101"/>
    <cellStyle name="Обычный 5 2 2 3 6 2 2 2" xfId="25102"/>
    <cellStyle name="Обычный 5 2 2 3 6 2 2 2 2" xfId="25103"/>
    <cellStyle name="Обычный 5 2 2 3 6 2 2 3" xfId="25104"/>
    <cellStyle name="Обычный 5 2 2 3 6 2 2 4" xfId="25105"/>
    <cellStyle name="Обычный 5 2 2 3 6 2 2 5" xfId="25106"/>
    <cellStyle name="Обычный 5 2 2 3 6 2 3" xfId="25107"/>
    <cellStyle name="Обычный 5 2 2 3 6 2 3 2" xfId="25108"/>
    <cellStyle name="Обычный 5 2 2 3 6 2 3 3" xfId="25109"/>
    <cellStyle name="Обычный 5 2 2 3 6 2 3 4" xfId="25110"/>
    <cellStyle name="Обычный 5 2 2 3 6 2 4" xfId="25111"/>
    <cellStyle name="Обычный 5 2 2 3 6 2 5" xfId="25112"/>
    <cellStyle name="Обычный 5 2 2 3 6 2 6" xfId="25113"/>
    <cellStyle name="Обычный 5 2 2 3 6 2 7" xfId="25114"/>
    <cellStyle name="Обычный 5 2 2 3 6 3" xfId="25115"/>
    <cellStyle name="Обычный 5 2 2 3 6 3 2" xfId="25116"/>
    <cellStyle name="Обычный 5 2 2 3 6 3 2 2" xfId="25117"/>
    <cellStyle name="Обычный 5 2 2 3 6 3 3" xfId="25118"/>
    <cellStyle name="Обычный 5 2 2 3 6 3 4" xfId="25119"/>
    <cellStyle name="Обычный 5 2 2 3 6 3 5" xfId="25120"/>
    <cellStyle name="Обычный 5 2 2 3 6 4" xfId="25121"/>
    <cellStyle name="Обычный 5 2 2 3 6 4 2" xfId="25122"/>
    <cellStyle name="Обычный 5 2 2 3 6 4 3" xfId="25123"/>
    <cellStyle name="Обычный 5 2 2 3 6 4 4" xfId="25124"/>
    <cellStyle name="Обычный 5 2 2 3 6 5" xfId="25125"/>
    <cellStyle name="Обычный 5 2 2 3 6 6" xfId="25126"/>
    <cellStyle name="Обычный 5 2 2 3 6 7" xfId="25127"/>
    <cellStyle name="Обычный 5 2 2 3 6 8" xfId="25128"/>
    <cellStyle name="Обычный 5 2 2 3 7" xfId="25129"/>
    <cellStyle name="Обычный 5 2 2 3 7 2" xfId="25130"/>
    <cellStyle name="Обычный 5 2 2 3 7 2 2" xfId="25131"/>
    <cellStyle name="Обычный 5 2 2 3 7 2 2 2" xfId="25132"/>
    <cellStyle name="Обычный 5 2 2 3 7 2 2 2 2" xfId="25133"/>
    <cellStyle name="Обычный 5 2 2 3 7 2 2 3" xfId="25134"/>
    <cellStyle name="Обычный 5 2 2 3 7 2 2 4" xfId="25135"/>
    <cellStyle name="Обычный 5 2 2 3 7 2 2 5" xfId="25136"/>
    <cellStyle name="Обычный 5 2 2 3 7 2 3" xfId="25137"/>
    <cellStyle name="Обычный 5 2 2 3 7 2 3 2" xfId="25138"/>
    <cellStyle name="Обычный 5 2 2 3 7 2 3 3" xfId="25139"/>
    <cellStyle name="Обычный 5 2 2 3 7 2 3 4" xfId="25140"/>
    <cellStyle name="Обычный 5 2 2 3 7 2 4" xfId="25141"/>
    <cellStyle name="Обычный 5 2 2 3 7 2 5" xfId="25142"/>
    <cellStyle name="Обычный 5 2 2 3 7 2 6" xfId="25143"/>
    <cellStyle name="Обычный 5 2 2 3 7 2 7" xfId="25144"/>
    <cellStyle name="Обычный 5 2 2 3 7 3" xfId="25145"/>
    <cellStyle name="Обычный 5 2 2 3 7 3 2" xfId="25146"/>
    <cellStyle name="Обычный 5 2 2 3 7 3 2 2" xfId="25147"/>
    <cellStyle name="Обычный 5 2 2 3 7 3 3" xfId="25148"/>
    <cellStyle name="Обычный 5 2 2 3 7 3 4" xfId="25149"/>
    <cellStyle name="Обычный 5 2 2 3 7 3 5" xfId="25150"/>
    <cellStyle name="Обычный 5 2 2 3 7 4" xfId="25151"/>
    <cellStyle name="Обычный 5 2 2 3 7 4 2" xfId="25152"/>
    <cellStyle name="Обычный 5 2 2 3 7 4 3" xfId="25153"/>
    <cellStyle name="Обычный 5 2 2 3 7 4 4" xfId="25154"/>
    <cellStyle name="Обычный 5 2 2 3 7 5" xfId="25155"/>
    <cellStyle name="Обычный 5 2 2 3 7 6" xfId="25156"/>
    <cellStyle name="Обычный 5 2 2 3 7 7" xfId="25157"/>
    <cellStyle name="Обычный 5 2 2 3 7 8" xfId="25158"/>
    <cellStyle name="Обычный 5 2 2 3 8" xfId="25159"/>
    <cellStyle name="Обычный 5 2 2 3 8 2" xfId="25160"/>
    <cellStyle name="Обычный 5 2 2 3 8 2 2" xfId="25161"/>
    <cellStyle name="Обычный 5 2 2 3 8 2 2 2" xfId="25162"/>
    <cellStyle name="Обычный 5 2 2 3 8 2 3" xfId="25163"/>
    <cellStyle name="Обычный 5 2 2 3 8 2 4" xfId="25164"/>
    <cellStyle name="Обычный 5 2 2 3 8 2 5" xfId="25165"/>
    <cellStyle name="Обычный 5 2 2 3 8 3" xfId="25166"/>
    <cellStyle name="Обычный 5 2 2 3 8 3 2" xfId="25167"/>
    <cellStyle name="Обычный 5 2 2 3 8 3 3" xfId="25168"/>
    <cellStyle name="Обычный 5 2 2 3 8 3 4" xfId="25169"/>
    <cellStyle name="Обычный 5 2 2 3 8 4" xfId="25170"/>
    <cellStyle name="Обычный 5 2 2 3 8 5" xfId="25171"/>
    <cellStyle name="Обычный 5 2 2 3 8 6" xfId="25172"/>
    <cellStyle name="Обычный 5 2 2 3 8 7" xfId="25173"/>
    <cellStyle name="Обычный 5 2 2 3 9" xfId="25174"/>
    <cellStyle name="Обычный 5 2 2 3 9 2" xfId="25175"/>
    <cellStyle name="Обычный 5 2 2 3 9 2 2" xfId="25176"/>
    <cellStyle name="Обычный 5 2 2 3 9 2 2 2" xfId="25177"/>
    <cellStyle name="Обычный 5 2 2 3 9 2 3" xfId="25178"/>
    <cellStyle name="Обычный 5 2 2 3 9 2 4" xfId="25179"/>
    <cellStyle name="Обычный 5 2 2 3 9 2 5" xfId="25180"/>
    <cellStyle name="Обычный 5 2 2 3 9 3" xfId="25181"/>
    <cellStyle name="Обычный 5 2 2 3 9 3 2" xfId="25182"/>
    <cellStyle name="Обычный 5 2 2 3 9 3 3" xfId="25183"/>
    <cellStyle name="Обычный 5 2 2 3 9 3 4" xfId="25184"/>
    <cellStyle name="Обычный 5 2 2 3 9 4" xfId="25185"/>
    <cellStyle name="Обычный 5 2 2 3 9 5" xfId="25186"/>
    <cellStyle name="Обычный 5 2 2 3 9 6" xfId="25187"/>
    <cellStyle name="Обычный 5 2 2 3 9 7" xfId="25188"/>
    <cellStyle name="Обычный 5 2 2 4" xfId="25189"/>
    <cellStyle name="Обычный 5 2 2 4 10" xfId="25190"/>
    <cellStyle name="Обычный 5 2 2 4 10 2" xfId="25191"/>
    <cellStyle name="Обычный 5 2 2 4 10 2 2" xfId="25192"/>
    <cellStyle name="Обычный 5 2 2 4 10 3" xfId="25193"/>
    <cellStyle name="Обычный 5 2 2 4 10 4" xfId="25194"/>
    <cellStyle name="Обычный 5 2 2 4 10 5" xfId="25195"/>
    <cellStyle name="Обычный 5 2 2 4 11" xfId="25196"/>
    <cellStyle name="Обычный 5 2 2 4 11 2" xfId="25197"/>
    <cellStyle name="Обычный 5 2 2 4 11 2 2" xfId="25198"/>
    <cellStyle name="Обычный 5 2 2 4 11 3" xfId="25199"/>
    <cellStyle name="Обычный 5 2 2 4 11 4" xfId="25200"/>
    <cellStyle name="Обычный 5 2 2 4 11 5" xfId="25201"/>
    <cellStyle name="Обычный 5 2 2 4 12" xfId="25202"/>
    <cellStyle name="Обычный 5 2 2 4 12 2" xfId="25203"/>
    <cellStyle name="Обычный 5 2 2 4 12 2 2" xfId="25204"/>
    <cellStyle name="Обычный 5 2 2 4 12 3" xfId="25205"/>
    <cellStyle name="Обычный 5 2 2 4 13" xfId="25206"/>
    <cellStyle name="Обычный 5 2 2 4 13 2" xfId="25207"/>
    <cellStyle name="Обычный 5 2 2 4 14" xfId="25208"/>
    <cellStyle name="Обычный 5 2 2 4 15" xfId="25209"/>
    <cellStyle name="Обычный 5 2 2 4 2" xfId="25210"/>
    <cellStyle name="Обычный 5 2 2 4 2 2" xfId="25211"/>
    <cellStyle name="Обычный 5 2 2 4 2 2 2" xfId="25212"/>
    <cellStyle name="Обычный 5 2 2 4 2 2 2 2" xfId="25213"/>
    <cellStyle name="Обычный 5 2 2 4 2 2 2 2 2" xfId="25214"/>
    <cellStyle name="Обычный 5 2 2 4 2 2 2 3" xfId="25215"/>
    <cellStyle name="Обычный 5 2 2 4 2 2 2 4" xfId="25216"/>
    <cellStyle name="Обычный 5 2 2 4 2 2 2 5" xfId="25217"/>
    <cellStyle name="Обычный 5 2 2 4 2 2 3" xfId="25218"/>
    <cellStyle name="Обычный 5 2 2 4 2 2 3 2" xfId="25219"/>
    <cellStyle name="Обычный 5 2 2 4 2 2 3 3" xfId="25220"/>
    <cellStyle name="Обычный 5 2 2 4 2 2 3 4" xfId="25221"/>
    <cellStyle name="Обычный 5 2 2 4 2 2 4" xfId="25222"/>
    <cellStyle name="Обычный 5 2 2 4 2 2 5" xfId="25223"/>
    <cellStyle name="Обычный 5 2 2 4 2 2 6" xfId="25224"/>
    <cellStyle name="Обычный 5 2 2 4 2 2 7" xfId="25225"/>
    <cellStyle name="Обычный 5 2 2 4 2 3" xfId="25226"/>
    <cellStyle name="Обычный 5 2 2 4 2 3 2" xfId="25227"/>
    <cellStyle name="Обычный 5 2 2 4 2 3 2 2" xfId="25228"/>
    <cellStyle name="Обычный 5 2 2 4 2 3 3" xfId="25229"/>
    <cellStyle name="Обычный 5 2 2 4 2 3 4" xfId="25230"/>
    <cellStyle name="Обычный 5 2 2 4 2 3 5" xfId="25231"/>
    <cellStyle name="Обычный 5 2 2 4 2 4" xfId="25232"/>
    <cellStyle name="Обычный 5 2 2 4 2 4 2" xfId="25233"/>
    <cellStyle name="Обычный 5 2 2 4 2 4 2 2" xfId="25234"/>
    <cellStyle name="Обычный 5 2 2 4 2 4 3" xfId="25235"/>
    <cellStyle name="Обычный 5 2 2 4 2 4 4" xfId="25236"/>
    <cellStyle name="Обычный 5 2 2 4 2 4 5" xfId="25237"/>
    <cellStyle name="Обычный 5 2 2 4 2 5" xfId="25238"/>
    <cellStyle name="Обычный 5 2 2 4 2 5 2" xfId="25239"/>
    <cellStyle name="Обычный 5 2 2 4 2 5 3" xfId="25240"/>
    <cellStyle name="Обычный 5 2 2 4 2 5 4" xfId="25241"/>
    <cellStyle name="Обычный 5 2 2 4 2 6" xfId="25242"/>
    <cellStyle name="Обычный 5 2 2 4 2 7" xfId="25243"/>
    <cellStyle name="Обычный 5 2 2 4 2 8" xfId="25244"/>
    <cellStyle name="Обычный 5 2 2 4 2 9" xfId="25245"/>
    <cellStyle name="Обычный 5 2 2 4 3" xfId="25246"/>
    <cellStyle name="Обычный 5 2 2 4 3 2" xfId="25247"/>
    <cellStyle name="Обычный 5 2 2 4 3 2 2" xfId="25248"/>
    <cellStyle name="Обычный 5 2 2 4 3 2 2 2" xfId="25249"/>
    <cellStyle name="Обычный 5 2 2 4 3 2 2 2 2" xfId="25250"/>
    <cellStyle name="Обычный 5 2 2 4 3 2 2 3" xfId="25251"/>
    <cellStyle name="Обычный 5 2 2 4 3 2 2 4" xfId="25252"/>
    <cellStyle name="Обычный 5 2 2 4 3 2 2 5" xfId="25253"/>
    <cellStyle name="Обычный 5 2 2 4 3 2 3" xfId="25254"/>
    <cellStyle name="Обычный 5 2 2 4 3 2 3 2" xfId="25255"/>
    <cellStyle name="Обычный 5 2 2 4 3 2 3 3" xfId="25256"/>
    <cellStyle name="Обычный 5 2 2 4 3 2 3 4" xfId="25257"/>
    <cellStyle name="Обычный 5 2 2 4 3 2 4" xfId="25258"/>
    <cellStyle name="Обычный 5 2 2 4 3 2 5" xfId="25259"/>
    <cellStyle name="Обычный 5 2 2 4 3 2 6" xfId="25260"/>
    <cellStyle name="Обычный 5 2 2 4 3 2 7" xfId="25261"/>
    <cellStyle name="Обычный 5 2 2 4 3 3" xfId="25262"/>
    <cellStyle name="Обычный 5 2 2 4 3 3 2" xfId="25263"/>
    <cellStyle name="Обычный 5 2 2 4 3 3 2 2" xfId="25264"/>
    <cellStyle name="Обычный 5 2 2 4 3 3 3" xfId="25265"/>
    <cellStyle name="Обычный 5 2 2 4 3 3 4" xfId="25266"/>
    <cellStyle name="Обычный 5 2 2 4 3 3 5" xfId="25267"/>
    <cellStyle name="Обычный 5 2 2 4 3 4" xfId="25268"/>
    <cellStyle name="Обычный 5 2 2 4 3 4 2" xfId="25269"/>
    <cellStyle name="Обычный 5 2 2 4 3 4 2 2" xfId="25270"/>
    <cellStyle name="Обычный 5 2 2 4 3 4 3" xfId="25271"/>
    <cellStyle name="Обычный 5 2 2 4 3 4 4" xfId="25272"/>
    <cellStyle name="Обычный 5 2 2 4 3 4 5" xfId="25273"/>
    <cellStyle name="Обычный 5 2 2 4 3 5" xfId="25274"/>
    <cellStyle name="Обычный 5 2 2 4 3 5 2" xfId="25275"/>
    <cellStyle name="Обычный 5 2 2 4 3 5 3" xfId="25276"/>
    <cellStyle name="Обычный 5 2 2 4 3 5 4" xfId="25277"/>
    <cellStyle name="Обычный 5 2 2 4 3 6" xfId="25278"/>
    <cellStyle name="Обычный 5 2 2 4 3 7" xfId="25279"/>
    <cellStyle name="Обычный 5 2 2 4 3 8" xfId="25280"/>
    <cellStyle name="Обычный 5 2 2 4 3 9" xfId="25281"/>
    <cellStyle name="Обычный 5 2 2 4 4" xfId="25282"/>
    <cellStyle name="Обычный 5 2 2 4 4 2" xfId="25283"/>
    <cellStyle name="Обычный 5 2 2 4 4 2 2" xfId="25284"/>
    <cellStyle name="Обычный 5 2 2 4 4 2 2 2" xfId="25285"/>
    <cellStyle name="Обычный 5 2 2 4 4 2 2 2 2" xfId="25286"/>
    <cellStyle name="Обычный 5 2 2 4 4 2 2 3" xfId="25287"/>
    <cellStyle name="Обычный 5 2 2 4 4 2 2 4" xfId="25288"/>
    <cellStyle name="Обычный 5 2 2 4 4 2 2 5" xfId="25289"/>
    <cellStyle name="Обычный 5 2 2 4 4 2 3" xfId="25290"/>
    <cellStyle name="Обычный 5 2 2 4 4 2 3 2" xfId="25291"/>
    <cellStyle name="Обычный 5 2 2 4 4 2 3 3" xfId="25292"/>
    <cellStyle name="Обычный 5 2 2 4 4 2 3 4" xfId="25293"/>
    <cellStyle name="Обычный 5 2 2 4 4 2 4" xfId="25294"/>
    <cellStyle name="Обычный 5 2 2 4 4 2 5" xfId="25295"/>
    <cellStyle name="Обычный 5 2 2 4 4 2 6" xfId="25296"/>
    <cellStyle name="Обычный 5 2 2 4 4 2 7" xfId="25297"/>
    <cellStyle name="Обычный 5 2 2 4 4 3" xfId="25298"/>
    <cellStyle name="Обычный 5 2 2 4 4 3 2" xfId="25299"/>
    <cellStyle name="Обычный 5 2 2 4 4 3 2 2" xfId="25300"/>
    <cellStyle name="Обычный 5 2 2 4 4 3 3" xfId="25301"/>
    <cellStyle name="Обычный 5 2 2 4 4 3 4" xfId="25302"/>
    <cellStyle name="Обычный 5 2 2 4 4 3 5" xfId="25303"/>
    <cellStyle name="Обычный 5 2 2 4 4 4" xfId="25304"/>
    <cellStyle name="Обычный 5 2 2 4 4 4 2" xfId="25305"/>
    <cellStyle name="Обычный 5 2 2 4 4 4 2 2" xfId="25306"/>
    <cellStyle name="Обычный 5 2 2 4 4 4 3" xfId="25307"/>
    <cellStyle name="Обычный 5 2 2 4 4 4 4" xfId="25308"/>
    <cellStyle name="Обычный 5 2 2 4 4 4 5" xfId="25309"/>
    <cellStyle name="Обычный 5 2 2 4 4 5" xfId="25310"/>
    <cellStyle name="Обычный 5 2 2 4 4 5 2" xfId="25311"/>
    <cellStyle name="Обычный 5 2 2 4 4 5 3" xfId="25312"/>
    <cellStyle name="Обычный 5 2 2 4 4 5 4" xfId="25313"/>
    <cellStyle name="Обычный 5 2 2 4 4 6" xfId="25314"/>
    <cellStyle name="Обычный 5 2 2 4 4 7" xfId="25315"/>
    <cellStyle name="Обычный 5 2 2 4 4 8" xfId="25316"/>
    <cellStyle name="Обычный 5 2 2 4 4 9" xfId="25317"/>
    <cellStyle name="Обычный 5 2 2 4 5" xfId="25318"/>
    <cellStyle name="Обычный 5 2 2 4 5 2" xfId="25319"/>
    <cellStyle name="Обычный 5 2 2 4 5 2 2" xfId="25320"/>
    <cellStyle name="Обычный 5 2 2 4 5 2 2 2" xfId="25321"/>
    <cellStyle name="Обычный 5 2 2 4 5 2 2 2 2" xfId="25322"/>
    <cellStyle name="Обычный 5 2 2 4 5 2 2 3" xfId="25323"/>
    <cellStyle name="Обычный 5 2 2 4 5 2 2 4" xfId="25324"/>
    <cellStyle name="Обычный 5 2 2 4 5 2 2 5" xfId="25325"/>
    <cellStyle name="Обычный 5 2 2 4 5 2 3" xfId="25326"/>
    <cellStyle name="Обычный 5 2 2 4 5 2 3 2" xfId="25327"/>
    <cellStyle name="Обычный 5 2 2 4 5 2 3 3" xfId="25328"/>
    <cellStyle name="Обычный 5 2 2 4 5 2 3 4" xfId="25329"/>
    <cellStyle name="Обычный 5 2 2 4 5 2 4" xfId="25330"/>
    <cellStyle name="Обычный 5 2 2 4 5 2 5" xfId="25331"/>
    <cellStyle name="Обычный 5 2 2 4 5 2 6" xfId="25332"/>
    <cellStyle name="Обычный 5 2 2 4 5 2 7" xfId="25333"/>
    <cellStyle name="Обычный 5 2 2 4 5 3" xfId="25334"/>
    <cellStyle name="Обычный 5 2 2 4 5 3 2" xfId="25335"/>
    <cellStyle name="Обычный 5 2 2 4 5 3 2 2" xfId="25336"/>
    <cellStyle name="Обычный 5 2 2 4 5 3 3" xfId="25337"/>
    <cellStyle name="Обычный 5 2 2 4 5 3 4" xfId="25338"/>
    <cellStyle name="Обычный 5 2 2 4 5 3 5" xfId="25339"/>
    <cellStyle name="Обычный 5 2 2 4 5 4" xfId="25340"/>
    <cellStyle name="Обычный 5 2 2 4 5 4 2" xfId="25341"/>
    <cellStyle name="Обычный 5 2 2 4 5 4 3" xfId="25342"/>
    <cellStyle name="Обычный 5 2 2 4 5 4 4" xfId="25343"/>
    <cellStyle name="Обычный 5 2 2 4 5 5" xfId="25344"/>
    <cellStyle name="Обычный 5 2 2 4 5 6" xfId="25345"/>
    <cellStyle name="Обычный 5 2 2 4 5 7" xfId="25346"/>
    <cellStyle name="Обычный 5 2 2 4 5 8" xfId="25347"/>
    <cellStyle name="Обычный 5 2 2 4 6" xfId="25348"/>
    <cellStyle name="Обычный 5 2 2 4 6 2" xfId="25349"/>
    <cellStyle name="Обычный 5 2 2 4 6 2 2" xfId="25350"/>
    <cellStyle name="Обычный 5 2 2 4 6 2 2 2" xfId="25351"/>
    <cellStyle name="Обычный 5 2 2 4 6 2 2 2 2" xfId="25352"/>
    <cellStyle name="Обычный 5 2 2 4 6 2 2 3" xfId="25353"/>
    <cellStyle name="Обычный 5 2 2 4 6 2 2 4" xfId="25354"/>
    <cellStyle name="Обычный 5 2 2 4 6 2 2 5" xfId="25355"/>
    <cellStyle name="Обычный 5 2 2 4 6 2 3" xfId="25356"/>
    <cellStyle name="Обычный 5 2 2 4 6 2 3 2" xfId="25357"/>
    <cellStyle name="Обычный 5 2 2 4 6 2 3 3" xfId="25358"/>
    <cellStyle name="Обычный 5 2 2 4 6 2 3 4" xfId="25359"/>
    <cellStyle name="Обычный 5 2 2 4 6 2 4" xfId="25360"/>
    <cellStyle name="Обычный 5 2 2 4 6 2 5" xfId="25361"/>
    <cellStyle name="Обычный 5 2 2 4 6 2 6" xfId="25362"/>
    <cellStyle name="Обычный 5 2 2 4 6 2 7" xfId="25363"/>
    <cellStyle name="Обычный 5 2 2 4 6 3" xfId="25364"/>
    <cellStyle name="Обычный 5 2 2 4 6 3 2" xfId="25365"/>
    <cellStyle name="Обычный 5 2 2 4 6 3 2 2" xfId="25366"/>
    <cellStyle name="Обычный 5 2 2 4 6 3 3" xfId="25367"/>
    <cellStyle name="Обычный 5 2 2 4 6 3 4" xfId="25368"/>
    <cellStyle name="Обычный 5 2 2 4 6 3 5" xfId="25369"/>
    <cellStyle name="Обычный 5 2 2 4 6 4" xfId="25370"/>
    <cellStyle name="Обычный 5 2 2 4 6 4 2" xfId="25371"/>
    <cellStyle name="Обычный 5 2 2 4 6 4 3" xfId="25372"/>
    <cellStyle name="Обычный 5 2 2 4 6 4 4" xfId="25373"/>
    <cellStyle name="Обычный 5 2 2 4 6 5" xfId="25374"/>
    <cellStyle name="Обычный 5 2 2 4 6 6" xfId="25375"/>
    <cellStyle name="Обычный 5 2 2 4 6 7" xfId="25376"/>
    <cellStyle name="Обычный 5 2 2 4 6 8" xfId="25377"/>
    <cellStyle name="Обычный 5 2 2 4 7" xfId="25378"/>
    <cellStyle name="Обычный 5 2 2 4 7 2" xfId="25379"/>
    <cellStyle name="Обычный 5 2 2 4 7 2 2" xfId="25380"/>
    <cellStyle name="Обычный 5 2 2 4 7 2 2 2" xfId="25381"/>
    <cellStyle name="Обычный 5 2 2 4 7 2 2 2 2" xfId="25382"/>
    <cellStyle name="Обычный 5 2 2 4 7 2 2 3" xfId="25383"/>
    <cellStyle name="Обычный 5 2 2 4 7 2 2 4" xfId="25384"/>
    <cellStyle name="Обычный 5 2 2 4 7 2 2 5" xfId="25385"/>
    <cellStyle name="Обычный 5 2 2 4 7 2 3" xfId="25386"/>
    <cellStyle name="Обычный 5 2 2 4 7 2 3 2" xfId="25387"/>
    <cellStyle name="Обычный 5 2 2 4 7 2 3 3" xfId="25388"/>
    <cellStyle name="Обычный 5 2 2 4 7 2 3 4" xfId="25389"/>
    <cellStyle name="Обычный 5 2 2 4 7 2 4" xfId="25390"/>
    <cellStyle name="Обычный 5 2 2 4 7 2 5" xfId="25391"/>
    <cellStyle name="Обычный 5 2 2 4 7 2 6" xfId="25392"/>
    <cellStyle name="Обычный 5 2 2 4 7 2 7" xfId="25393"/>
    <cellStyle name="Обычный 5 2 2 4 7 3" xfId="25394"/>
    <cellStyle name="Обычный 5 2 2 4 7 3 2" xfId="25395"/>
    <cellStyle name="Обычный 5 2 2 4 7 3 2 2" xfId="25396"/>
    <cellStyle name="Обычный 5 2 2 4 7 3 3" xfId="25397"/>
    <cellStyle name="Обычный 5 2 2 4 7 3 4" xfId="25398"/>
    <cellStyle name="Обычный 5 2 2 4 7 3 5" xfId="25399"/>
    <cellStyle name="Обычный 5 2 2 4 7 4" xfId="25400"/>
    <cellStyle name="Обычный 5 2 2 4 7 4 2" xfId="25401"/>
    <cellStyle name="Обычный 5 2 2 4 7 4 3" xfId="25402"/>
    <cellStyle name="Обычный 5 2 2 4 7 4 4" xfId="25403"/>
    <cellStyle name="Обычный 5 2 2 4 7 5" xfId="25404"/>
    <cellStyle name="Обычный 5 2 2 4 7 6" xfId="25405"/>
    <cellStyle name="Обычный 5 2 2 4 7 7" xfId="25406"/>
    <cellStyle name="Обычный 5 2 2 4 7 8" xfId="25407"/>
    <cellStyle name="Обычный 5 2 2 4 8" xfId="25408"/>
    <cellStyle name="Обычный 5 2 2 4 8 2" xfId="25409"/>
    <cellStyle name="Обычный 5 2 2 4 8 2 2" xfId="25410"/>
    <cellStyle name="Обычный 5 2 2 4 8 2 2 2" xfId="25411"/>
    <cellStyle name="Обычный 5 2 2 4 8 2 3" xfId="25412"/>
    <cellStyle name="Обычный 5 2 2 4 8 2 4" xfId="25413"/>
    <cellStyle name="Обычный 5 2 2 4 8 2 5" xfId="25414"/>
    <cellStyle name="Обычный 5 2 2 4 8 3" xfId="25415"/>
    <cellStyle name="Обычный 5 2 2 4 8 3 2" xfId="25416"/>
    <cellStyle name="Обычный 5 2 2 4 8 3 3" xfId="25417"/>
    <cellStyle name="Обычный 5 2 2 4 8 3 4" xfId="25418"/>
    <cellStyle name="Обычный 5 2 2 4 8 4" xfId="25419"/>
    <cellStyle name="Обычный 5 2 2 4 8 5" xfId="25420"/>
    <cellStyle name="Обычный 5 2 2 4 8 6" xfId="25421"/>
    <cellStyle name="Обычный 5 2 2 4 8 7" xfId="25422"/>
    <cellStyle name="Обычный 5 2 2 4 9" xfId="25423"/>
    <cellStyle name="Обычный 5 2 2 4 9 2" xfId="25424"/>
    <cellStyle name="Обычный 5 2 2 4 9 2 2" xfId="25425"/>
    <cellStyle name="Обычный 5 2 2 4 9 2 2 2" xfId="25426"/>
    <cellStyle name="Обычный 5 2 2 4 9 2 3" xfId="25427"/>
    <cellStyle name="Обычный 5 2 2 4 9 2 4" xfId="25428"/>
    <cellStyle name="Обычный 5 2 2 4 9 2 5" xfId="25429"/>
    <cellStyle name="Обычный 5 2 2 4 9 3" xfId="25430"/>
    <cellStyle name="Обычный 5 2 2 4 9 3 2" xfId="25431"/>
    <cellStyle name="Обычный 5 2 2 4 9 3 3" xfId="25432"/>
    <cellStyle name="Обычный 5 2 2 4 9 3 4" xfId="25433"/>
    <cellStyle name="Обычный 5 2 2 4 9 4" xfId="25434"/>
    <cellStyle name="Обычный 5 2 2 4 9 5" xfId="25435"/>
    <cellStyle name="Обычный 5 2 2 4 9 6" xfId="25436"/>
    <cellStyle name="Обычный 5 2 2 4 9 7" xfId="25437"/>
    <cellStyle name="Обычный 5 2 2 5" xfId="25438"/>
    <cellStyle name="Обычный 5 2 2 5 2" xfId="25439"/>
    <cellStyle name="Обычный 5 2 2 5 2 2" xfId="25440"/>
    <cellStyle name="Обычный 5 2 2 5 2 2 2" xfId="25441"/>
    <cellStyle name="Обычный 5 2 2 5 2 2 2 2" xfId="25442"/>
    <cellStyle name="Обычный 5 2 2 5 2 2 3" xfId="25443"/>
    <cellStyle name="Обычный 5 2 2 5 2 2 4" xfId="25444"/>
    <cellStyle name="Обычный 5 2 2 5 2 2 5" xfId="25445"/>
    <cellStyle name="Обычный 5 2 2 5 2 3" xfId="25446"/>
    <cellStyle name="Обычный 5 2 2 5 2 3 2" xfId="25447"/>
    <cellStyle name="Обычный 5 2 2 5 2 3 3" xfId="25448"/>
    <cellStyle name="Обычный 5 2 2 5 2 3 4" xfId="25449"/>
    <cellStyle name="Обычный 5 2 2 5 2 4" xfId="25450"/>
    <cellStyle name="Обычный 5 2 2 5 2 5" xfId="25451"/>
    <cellStyle name="Обычный 5 2 2 5 2 6" xfId="25452"/>
    <cellStyle name="Обычный 5 2 2 5 2 7" xfId="25453"/>
    <cellStyle name="Обычный 5 2 2 5 3" xfId="25454"/>
    <cellStyle name="Обычный 5 2 2 5 3 2" xfId="25455"/>
    <cellStyle name="Обычный 5 2 2 5 3 2 2" xfId="25456"/>
    <cellStyle name="Обычный 5 2 2 5 3 3" xfId="25457"/>
    <cellStyle name="Обычный 5 2 2 5 3 4" xfId="25458"/>
    <cellStyle name="Обычный 5 2 2 5 3 5" xfId="25459"/>
    <cellStyle name="Обычный 5 2 2 5 4" xfId="25460"/>
    <cellStyle name="Обычный 5 2 2 5 4 2" xfId="25461"/>
    <cellStyle name="Обычный 5 2 2 5 4 2 2" xfId="25462"/>
    <cellStyle name="Обычный 5 2 2 5 4 3" xfId="25463"/>
    <cellStyle name="Обычный 5 2 2 5 4 4" xfId="25464"/>
    <cellStyle name="Обычный 5 2 2 5 4 5" xfId="25465"/>
    <cellStyle name="Обычный 5 2 2 5 5" xfId="25466"/>
    <cellStyle name="Обычный 5 2 2 5 5 2" xfId="25467"/>
    <cellStyle name="Обычный 5 2 2 5 5 3" xfId="25468"/>
    <cellStyle name="Обычный 5 2 2 5 5 4" xfId="25469"/>
    <cellStyle name="Обычный 5 2 2 5 6" xfId="25470"/>
    <cellStyle name="Обычный 5 2 2 5 7" xfId="25471"/>
    <cellStyle name="Обычный 5 2 2 5 8" xfId="25472"/>
    <cellStyle name="Обычный 5 2 2 5 9" xfId="25473"/>
    <cellStyle name="Обычный 5 2 2 6" xfId="25474"/>
    <cellStyle name="Обычный 5 2 2 6 2" xfId="25475"/>
    <cellStyle name="Обычный 5 2 2 6 2 2" xfId="25476"/>
    <cellStyle name="Обычный 5 2 2 6 2 2 2" xfId="25477"/>
    <cellStyle name="Обычный 5 2 2 6 2 2 2 2" xfId="25478"/>
    <cellStyle name="Обычный 5 2 2 6 2 2 3" xfId="25479"/>
    <cellStyle name="Обычный 5 2 2 6 2 2 4" xfId="25480"/>
    <cellStyle name="Обычный 5 2 2 6 2 2 5" xfId="25481"/>
    <cellStyle name="Обычный 5 2 2 6 2 3" xfId="25482"/>
    <cellStyle name="Обычный 5 2 2 6 2 3 2" xfId="25483"/>
    <cellStyle name="Обычный 5 2 2 6 2 3 3" xfId="25484"/>
    <cellStyle name="Обычный 5 2 2 6 2 3 4" xfId="25485"/>
    <cellStyle name="Обычный 5 2 2 6 2 4" xfId="25486"/>
    <cellStyle name="Обычный 5 2 2 6 2 5" xfId="25487"/>
    <cellStyle name="Обычный 5 2 2 6 2 6" xfId="25488"/>
    <cellStyle name="Обычный 5 2 2 6 2 7" xfId="25489"/>
    <cellStyle name="Обычный 5 2 2 6 3" xfId="25490"/>
    <cellStyle name="Обычный 5 2 2 6 3 2" xfId="25491"/>
    <cellStyle name="Обычный 5 2 2 6 3 2 2" xfId="25492"/>
    <cellStyle name="Обычный 5 2 2 6 3 3" xfId="25493"/>
    <cellStyle name="Обычный 5 2 2 6 3 4" xfId="25494"/>
    <cellStyle name="Обычный 5 2 2 6 3 5" xfId="25495"/>
    <cellStyle name="Обычный 5 2 2 6 4" xfId="25496"/>
    <cellStyle name="Обычный 5 2 2 6 4 2" xfId="25497"/>
    <cellStyle name="Обычный 5 2 2 6 4 2 2" xfId="25498"/>
    <cellStyle name="Обычный 5 2 2 6 4 3" xfId="25499"/>
    <cellStyle name="Обычный 5 2 2 6 4 4" xfId="25500"/>
    <cellStyle name="Обычный 5 2 2 6 4 5" xfId="25501"/>
    <cellStyle name="Обычный 5 2 2 6 5" xfId="25502"/>
    <cellStyle name="Обычный 5 2 2 6 5 2" xfId="25503"/>
    <cellStyle name="Обычный 5 2 2 6 5 3" xfId="25504"/>
    <cellStyle name="Обычный 5 2 2 6 5 4" xfId="25505"/>
    <cellStyle name="Обычный 5 2 2 6 6" xfId="25506"/>
    <cellStyle name="Обычный 5 2 2 6 7" xfId="25507"/>
    <cellStyle name="Обычный 5 2 2 6 8" xfId="25508"/>
    <cellStyle name="Обычный 5 2 2 6 9" xfId="25509"/>
    <cellStyle name="Обычный 5 2 2 7" xfId="25510"/>
    <cellStyle name="Обычный 5 2 2 7 2" xfId="25511"/>
    <cellStyle name="Обычный 5 2 2 7 2 2" xfId="25512"/>
    <cellStyle name="Обычный 5 2 2 7 2 2 2" xfId="25513"/>
    <cellStyle name="Обычный 5 2 2 7 2 2 2 2" xfId="25514"/>
    <cellStyle name="Обычный 5 2 2 7 2 2 3" xfId="25515"/>
    <cellStyle name="Обычный 5 2 2 7 2 2 4" xfId="25516"/>
    <cellStyle name="Обычный 5 2 2 7 2 2 5" xfId="25517"/>
    <cellStyle name="Обычный 5 2 2 7 2 3" xfId="25518"/>
    <cellStyle name="Обычный 5 2 2 7 2 3 2" xfId="25519"/>
    <cellStyle name="Обычный 5 2 2 7 2 3 3" xfId="25520"/>
    <cellStyle name="Обычный 5 2 2 7 2 3 4" xfId="25521"/>
    <cellStyle name="Обычный 5 2 2 7 2 4" xfId="25522"/>
    <cellStyle name="Обычный 5 2 2 7 2 5" xfId="25523"/>
    <cellStyle name="Обычный 5 2 2 7 2 6" xfId="25524"/>
    <cellStyle name="Обычный 5 2 2 7 2 7" xfId="25525"/>
    <cellStyle name="Обычный 5 2 2 7 3" xfId="25526"/>
    <cellStyle name="Обычный 5 2 2 7 3 2" xfId="25527"/>
    <cellStyle name="Обычный 5 2 2 7 3 2 2" xfId="25528"/>
    <cellStyle name="Обычный 5 2 2 7 3 3" xfId="25529"/>
    <cellStyle name="Обычный 5 2 2 7 3 4" xfId="25530"/>
    <cellStyle name="Обычный 5 2 2 7 3 5" xfId="25531"/>
    <cellStyle name="Обычный 5 2 2 7 4" xfId="25532"/>
    <cellStyle name="Обычный 5 2 2 7 4 2" xfId="25533"/>
    <cellStyle name="Обычный 5 2 2 7 4 2 2" xfId="25534"/>
    <cellStyle name="Обычный 5 2 2 7 4 3" xfId="25535"/>
    <cellStyle name="Обычный 5 2 2 7 4 4" xfId="25536"/>
    <cellStyle name="Обычный 5 2 2 7 4 5" xfId="25537"/>
    <cellStyle name="Обычный 5 2 2 7 5" xfId="25538"/>
    <cellStyle name="Обычный 5 2 2 7 5 2" xfId="25539"/>
    <cellStyle name="Обычный 5 2 2 7 5 3" xfId="25540"/>
    <cellStyle name="Обычный 5 2 2 7 5 4" xfId="25541"/>
    <cellStyle name="Обычный 5 2 2 7 6" xfId="25542"/>
    <cellStyle name="Обычный 5 2 2 7 7" xfId="25543"/>
    <cellStyle name="Обычный 5 2 2 7 8" xfId="25544"/>
    <cellStyle name="Обычный 5 2 2 7 9" xfId="25545"/>
    <cellStyle name="Обычный 5 2 2 8" xfId="25546"/>
    <cellStyle name="Обычный 5 2 2 8 2" xfId="25547"/>
    <cellStyle name="Обычный 5 2 2 8 2 2" xfId="25548"/>
    <cellStyle name="Обычный 5 2 2 8 2 2 2" xfId="25549"/>
    <cellStyle name="Обычный 5 2 2 8 2 2 2 2" xfId="25550"/>
    <cellStyle name="Обычный 5 2 2 8 2 2 3" xfId="25551"/>
    <cellStyle name="Обычный 5 2 2 8 2 2 4" xfId="25552"/>
    <cellStyle name="Обычный 5 2 2 8 2 2 5" xfId="25553"/>
    <cellStyle name="Обычный 5 2 2 8 2 3" xfId="25554"/>
    <cellStyle name="Обычный 5 2 2 8 2 3 2" xfId="25555"/>
    <cellStyle name="Обычный 5 2 2 8 2 3 3" xfId="25556"/>
    <cellStyle name="Обычный 5 2 2 8 2 3 4" xfId="25557"/>
    <cellStyle name="Обычный 5 2 2 8 2 4" xfId="25558"/>
    <cellStyle name="Обычный 5 2 2 8 2 5" xfId="25559"/>
    <cellStyle name="Обычный 5 2 2 8 2 6" xfId="25560"/>
    <cellStyle name="Обычный 5 2 2 8 2 7" xfId="25561"/>
    <cellStyle name="Обычный 5 2 2 8 3" xfId="25562"/>
    <cellStyle name="Обычный 5 2 2 8 3 2" xfId="25563"/>
    <cellStyle name="Обычный 5 2 2 8 3 2 2" xfId="25564"/>
    <cellStyle name="Обычный 5 2 2 8 3 3" xfId="25565"/>
    <cellStyle name="Обычный 5 2 2 8 3 4" xfId="25566"/>
    <cellStyle name="Обычный 5 2 2 8 3 5" xfId="25567"/>
    <cellStyle name="Обычный 5 2 2 8 4" xfId="25568"/>
    <cellStyle name="Обычный 5 2 2 8 4 2" xfId="25569"/>
    <cellStyle name="Обычный 5 2 2 8 4 3" xfId="25570"/>
    <cellStyle name="Обычный 5 2 2 8 4 4" xfId="25571"/>
    <cellStyle name="Обычный 5 2 2 8 5" xfId="25572"/>
    <cellStyle name="Обычный 5 2 2 8 6" xfId="25573"/>
    <cellStyle name="Обычный 5 2 2 8 7" xfId="25574"/>
    <cellStyle name="Обычный 5 2 2 8 8" xfId="25575"/>
    <cellStyle name="Обычный 5 2 2 9" xfId="25576"/>
    <cellStyle name="Обычный 5 2 2 9 2" xfId="25577"/>
    <cellStyle name="Обычный 5 2 2 9 2 2" xfId="25578"/>
    <cellStyle name="Обычный 5 2 2 9 2 2 2" xfId="25579"/>
    <cellStyle name="Обычный 5 2 2 9 2 2 2 2" xfId="25580"/>
    <cellStyle name="Обычный 5 2 2 9 2 2 3" xfId="25581"/>
    <cellStyle name="Обычный 5 2 2 9 2 2 4" xfId="25582"/>
    <cellStyle name="Обычный 5 2 2 9 2 2 5" xfId="25583"/>
    <cellStyle name="Обычный 5 2 2 9 2 3" xfId="25584"/>
    <cellStyle name="Обычный 5 2 2 9 2 3 2" xfId="25585"/>
    <cellStyle name="Обычный 5 2 2 9 2 3 3" xfId="25586"/>
    <cellStyle name="Обычный 5 2 2 9 2 3 4" xfId="25587"/>
    <cellStyle name="Обычный 5 2 2 9 2 4" xfId="25588"/>
    <cellStyle name="Обычный 5 2 2 9 2 5" xfId="25589"/>
    <cellStyle name="Обычный 5 2 2 9 2 6" xfId="25590"/>
    <cellStyle name="Обычный 5 2 2 9 2 7" xfId="25591"/>
    <cellStyle name="Обычный 5 2 2 9 3" xfId="25592"/>
    <cellStyle name="Обычный 5 2 2 9 3 2" xfId="25593"/>
    <cellStyle name="Обычный 5 2 2 9 3 2 2" xfId="25594"/>
    <cellStyle name="Обычный 5 2 2 9 3 3" xfId="25595"/>
    <cellStyle name="Обычный 5 2 2 9 3 4" xfId="25596"/>
    <cellStyle name="Обычный 5 2 2 9 3 5" xfId="25597"/>
    <cellStyle name="Обычный 5 2 2 9 4" xfId="25598"/>
    <cellStyle name="Обычный 5 2 2 9 4 2" xfId="25599"/>
    <cellStyle name="Обычный 5 2 2 9 4 3" xfId="25600"/>
    <cellStyle name="Обычный 5 2 2 9 4 4" xfId="25601"/>
    <cellStyle name="Обычный 5 2 2 9 5" xfId="25602"/>
    <cellStyle name="Обычный 5 2 2 9 6" xfId="25603"/>
    <cellStyle name="Обычный 5 2 2 9 7" xfId="25604"/>
    <cellStyle name="Обычный 5 2 2 9 8" xfId="25605"/>
    <cellStyle name="Обычный 5 2 3" xfId="25606"/>
    <cellStyle name="Обычный 5 2 3 10" xfId="25607"/>
    <cellStyle name="Обычный 5 2 3 10 2" xfId="25608"/>
    <cellStyle name="Обычный 5 2 3 10 2 2" xfId="25609"/>
    <cellStyle name="Обычный 5 2 3 10 2 2 2" xfId="25610"/>
    <cellStyle name="Обычный 5 2 3 10 2 2 2 2" xfId="25611"/>
    <cellStyle name="Обычный 5 2 3 10 2 2 3" xfId="25612"/>
    <cellStyle name="Обычный 5 2 3 10 2 2 4" xfId="25613"/>
    <cellStyle name="Обычный 5 2 3 10 2 2 5" xfId="25614"/>
    <cellStyle name="Обычный 5 2 3 10 2 3" xfId="25615"/>
    <cellStyle name="Обычный 5 2 3 10 2 3 2" xfId="25616"/>
    <cellStyle name="Обычный 5 2 3 10 2 3 3" xfId="25617"/>
    <cellStyle name="Обычный 5 2 3 10 2 3 4" xfId="25618"/>
    <cellStyle name="Обычный 5 2 3 10 2 4" xfId="25619"/>
    <cellStyle name="Обычный 5 2 3 10 2 5" xfId="25620"/>
    <cellStyle name="Обычный 5 2 3 10 2 6" xfId="25621"/>
    <cellStyle name="Обычный 5 2 3 10 2 7" xfId="25622"/>
    <cellStyle name="Обычный 5 2 3 10 3" xfId="25623"/>
    <cellStyle name="Обычный 5 2 3 10 3 2" xfId="25624"/>
    <cellStyle name="Обычный 5 2 3 10 3 2 2" xfId="25625"/>
    <cellStyle name="Обычный 5 2 3 10 3 3" xfId="25626"/>
    <cellStyle name="Обычный 5 2 3 10 3 4" xfId="25627"/>
    <cellStyle name="Обычный 5 2 3 10 3 5" xfId="25628"/>
    <cellStyle name="Обычный 5 2 3 10 4" xfId="25629"/>
    <cellStyle name="Обычный 5 2 3 10 4 2" xfId="25630"/>
    <cellStyle name="Обычный 5 2 3 10 4 3" xfId="25631"/>
    <cellStyle name="Обычный 5 2 3 10 4 4" xfId="25632"/>
    <cellStyle name="Обычный 5 2 3 10 5" xfId="25633"/>
    <cellStyle name="Обычный 5 2 3 10 6" xfId="25634"/>
    <cellStyle name="Обычный 5 2 3 10 7" xfId="25635"/>
    <cellStyle name="Обычный 5 2 3 10 8" xfId="25636"/>
    <cellStyle name="Обычный 5 2 3 11" xfId="25637"/>
    <cellStyle name="Обычный 5 2 3 11 2" xfId="25638"/>
    <cellStyle name="Обычный 5 2 3 11 2 2" xfId="25639"/>
    <cellStyle name="Обычный 5 2 3 11 2 2 2" xfId="25640"/>
    <cellStyle name="Обычный 5 2 3 11 2 3" xfId="25641"/>
    <cellStyle name="Обычный 5 2 3 11 2 4" xfId="25642"/>
    <cellStyle name="Обычный 5 2 3 11 2 5" xfId="25643"/>
    <cellStyle name="Обычный 5 2 3 11 3" xfId="25644"/>
    <cellStyle name="Обычный 5 2 3 11 3 2" xfId="25645"/>
    <cellStyle name="Обычный 5 2 3 11 3 3" xfId="25646"/>
    <cellStyle name="Обычный 5 2 3 11 3 4" xfId="25647"/>
    <cellStyle name="Обычный 5 2 3 11 4" xfId="25648"/>
    <cellStyle name="Обычный 5 2 3 11 5" xfId="25649"/>
    <cellStyle name="Обычный 5 2 3 11 6" xfId="25650"/>
    <cellStyle name="Обычный 5 2 3 11 7" xfId="25651"/>
    <cellStyle name="Обычный 5 2 3 12" xfId="25652"/>
    <cellStyle name="Обычный 5 2 3 12 2" xfId="25653"/>
    <cellStyle name="Обычный 5 2 3 12 2 2" xfId="25654"/>
    <cellStyle name="Обычный 5 2 3 12 2 2 2" xfId="25655"/>
    <cellStyle name="Обычный 5 2 3 12 2 3" xfId="25656"/>
    <cellStyle name="Обычный 5 2 3 12 2 4" xfId="25657"/>
    <cellStyle name="Обычный 5 2 3 12 2 5" xfId="25658"/>
    <cellStyle name="Обычный 5 2 3 12 3" xfId="25659"/>
    <cellStyle name="Обычный 5 2 3 12 3 2" xfId="25660"/>
    <cellStyle name="Обычный 5 2 3 12 3 3" xfId="25661"/>
    <cellStyle name="Обычный 5 2 3 12 3 4" xfId="25662"/>
    <cellStyle name="Обычный 5 2 3 12 4" xfId="25663"/>
    <cellStyle name="Обычный 5 2 3 12 5" xfId="25664"/>
    <cellStyle name="Обычный 5 2 3 12 6" xfId="25665"/>
    <cellStyle name="Обычный 5 2 3 12 7" xfId="25666"/>
    <cellStyle name="Обычный 5 2 3 13" xfId="25667"/>
    <cellStyle name="Обычный 5 2 3 13 2" xfId="25668"/>
    <cellStyle name="Обычный 5 2 3 13 2 2" xfId="25669"/>
    <cellStyle name="Обычный 5 2 3 13 3" xfId="25670"/>
    <cellStyle name="Обычный 5 2 3 13 4" xfId="25671"/>
    <cellStyle name="Обычный 5 2 3 13 5" xfId="25672"/>
    <cellStyle name="Обычный 5 2 3 14" xfId="25673"/>
    <cellStyle name="Обычный 5 2 3 14 2" xfId="25674"/>
    <cellStyle name="Обычный 5 2 3 14 2 2" xfId="25675"/>
    <cellStyle name="Обычный 5 2 3 14 3" xfId="25676"/>
    <cellStyle name="Обычный 5 2 3 14 4" xfId="25677"/>
    <cellStyle name="Обычный 5 2 3 14 5" xfId="25678"/>
    <cellStyle name="Обычный 5 2 3 15" xfId="25679"/>
    <cellStyle name="Обычный 5 2 3 15 2" xfId="25680"/>
    <cellStyle name="Обычный 5 2 3 15 2 2" xfId="25681"/>
    <cellStyle name="Обычный 5 2 3 15 3" xfId="25682"/>
    <cellStyle name="Обычный 5 2 3 16" xfId="25683"/>
    <cellStyle name="Обычный 5 2 3 16 2" xfId="25684"/>
    <cellStyle name="Обычный 5 2 3 17" xfId="25685"/>
    <cellStyle name="Обычный 5 2 3 18" xfId="25686"/>
    <cellStyle name="Обычный 5 2 3 2" xfId="25687"/>
    <cellStyle name="Обычный 5 2 3 2 10" xfId="25688"/>
    <cellStyle name="Обычный 5 2 3 2 10 2" xfId="25689"/>
    <cellStyle name="Обычный 5 2 3 2 10 2 2" xfId="25690"/>
    <cellStyle name="Обычный 5 2 3 2 10 2 2 2" xfId="25691"/>
    <cellStyle name="Обычный 5 2 3 2 10 2 3" xfId="25692"/>
    <cellStyle name="Обычный 5 2 3 2 10 2 4" xfId="25693"/>
    <cellStyle name="Обычный 5 2 3 2 10 2 5" xfId="25694"/>
    <cellStyle name="Обычный 5 2 3 2 10 3" xfId="25695"/>
    <cellStyle name="Обычный 5 2 3 2 10 3 2" xfId="25696"/>
    <cellStyle name="Обычный 5 2 3 2 10 3 3" xfId="25697"/>
    <cellStyle name="Обычный 5 2 3 2 10 3 4" xfId="25698"/>
    <cellStyle name="Обычный 5 2 3 2 10 4" xfId="25699"/>
    <cellStyle name="Обычный 5 2 3 2 10 5" xfId="25700"/>
    <cellStyle name="Обычный 5 2 3 2 10 6" xfId="25701"/>
    <cellStyle name="Обычный 5 2 3 2 10 7" xfId="25702"/>
    <cellStyle name="Обычный 5 2 3 2 11" xfId="25703"/>
    <cellStyle name="Обычный 5 2 3 2 11 2" xfId="25704"/>
    <cellStyle name="Обычный 5 2 3 2 11 2 2" xfId="25705"/>
    <cellStyle name="Обычный 5 2 3 2 11 3" xfId="25706"/>
    <cellStyle name="Обычный 5 2 3 2 11 4" xfId="25707"/>
    <cellStyle name="Обычный 5 2 3 2 11 5" xfId="25708"/>
    <cellStyle name="Обычный 5 2 3 2 12" xfId="25709"/>
    <cellStyle name="Обычный 5 2 3 2 12 2" xfId="25710"/>
    <cellStyle name="Обычный 5 2 3 2 12 2 2" xfId="25711"/>
    <cellStyle name="Обычный 5 2 3 2 12 3" xfId="25712"/>
    <cellStyle name="Обычный 5 2 3 2 12 4" xfId="25713"/>
    <cellStyle name="Обычный 5 2 3 2 12 5" xfId="25714"/>
    <cellStyle name="Обычный 5 2 3 2 13" xfId="25715"/>
    <cellStyle name="Обычный 5 2 3 2 13 2" xfId="25716"/>
    <cellStyle name="Обычный 5 2 3 2 13 2 2" xfId="25717"/>
    <cellStyle name="Обычный 5 2 3 2 13 3" xfId="25718"/>
    <cellStyle name="Обычный 5 2 3 2 14" xfId="25719"/>
    <cellStyle name="Обычный 5 2 3 2 14 2" xfId="25720"/>
    <cellStyle name="Обычный 5 2 3 2 15" xfId="25721"/>
    <cellStyle name="Обычный 5 2 3 2 16" xfId="25722"/>
    <cellStyle name="Обычный 5 2 3 2 2" xfId="25723"/>
    <cellStyle name="Обычный 5 2 3 2 2 10" xfId="25724"/>
    <cellStyle name="Обычный 5 2 3 2 2 10 2" xfId="25725"/>
    <cellStyle name="Обычный 5 2 3 2 2 10 2 2" xfId="25726"/>
    <cellStyle name="Обычный 5 2 3 2 2 10 3" xfId="25727"/>
    <cellStyle name="Обычный 5 2 3 2 2 10 4" xfId="25728"/>
    <cellStyle name="Обычный 5 2 3 2 2 10 5" xfId="25729"/>
    <cellStyle name="Обычный 5 2 3 2 2 11" xfId="25730"/>
    <cellStyle name="Обычный 5 2 3 2 2 11 2" xfId="25731"/>
    <cellStyle name="Обычный 5 2 3 2 2 11 2 2" xfId="25732"/>
    <cellStyle name="Обычный 5 2 3 2 2 11 3" xfId="25733"/>
    <cellStyle name="Обычный 5 2 3 2 2 11 4" xfId="25734"/>
    <cellStyle name="Обычный 5 2 3 2 2 11 5" xfId="25735"/>
    <cellStyle name="Обычный 5 2 3 2 2 12" xfId="25736"/>
    <cellStyle name="Обычный 5 2 3 2 2 12 2" xfId="25737"/>
    <cellStyle name="Обычный 5 2 3 2 2 12 2 2" xfId="25738"/>
    <cellStyle name="Обычный 5 2 3 2 2 12 3" xfId="25739"/>
    <cellStyle name="Обычный 5 2 3 2 2 13" xfId="25740"/>
    <cellStyle name="Обычный 5 2 3 2 2 13 2" xfId="25741"/>
    <cellStyle name="Обычный 5 2 3 2 2 14" xfId="25742"/>
    <cellStyle name="Обычный 5 2 3 2 2 15" xfId="25743"/>
    <cellStyle name="Обычный 5 2 3 2 2 2" xfId="25744"/>
    <cellStyle name="Обычный 5 2 3 2 2 2 2" xfId="25745"/>
    <cellStyle name="Обычный 5 2 3 2 2 2 2 2" xfId="25746"/>
    <cellStyle name="Обычный 5 2 3 2 2 2 2 2 2" xfId="25747"/>
    <cellStyle name="Обычный 5 2 3 2 2 2 2 2 2 2" xfId="25748"/>
    <cellStyle name="Обычный 5 2 3 2 2 2 2 2 3" xfId="25749"/>
    <cellStyle name="Обычный 5 2 3 2 2 2 2 2 4" xfId="25750"/>
    <cellStyle name="Обычный 5 2 3 2 2 2 2 2 5" xfId="25751"/>
    <cellStyle name="Обычный 5 2 3 2 2 2 2 3" xfId="25752"/>
    <cellStyle name="Обычный 5 2 3 2 2 2 2 3 2" xfId="25753"/>
    <cellStyle name="Обычный 5 2 3 2 2 2 2 3 3" xfId="25754"/>
    <cellStyle name="Обычный 5 2 3 2 2 2 2 3 4" xfId="25755"/>
    <cellStyle name="Обычный 5 2 3 2 2 2 2 4" xfId="25756"/>
    <cellStyle name="Обычный 5 2 3 2 2 2 2 5" xfId="25757"/>
    <cellStyle name="Обычный 5 2 3 2 2 2 2 6" xfId="25758"/>
    <cellStyle name="Обычный 5 2 3 2 2 2 2 7" xfId="25759"/>
    <cellStyle name="Обычный 5 2 3 2 2 2 3" xfId="25760"/>
    <cellStyle name="Обычный 5 2 3 2 2 2 3 2" xfId="25761"/>
    <cellStyle name="Обычный 5 2 3 2 2 2 3 2 2" xfId="25762"/>
    <cellStyle name="Обычный 5 2 3 2 2 2 3 3" xfId="25763"/>
    <cellStyle name="Обычный 5 2 3 2 2 2 3 4" xfId="25764"/>
    <cellStyle name="Обычный 5 2 3 2 2 2 3 5" xfId="25765"/>
    <cellStyle name="Обычный 5 2 3 2 2 2 4" xfId="25766"/>
    <cellStyle name="Обычный 5 2 3 2 2 2 4 2" xfId="25767"/>
    <cellStyle name="Обычный 5 2 3 2 2 2 4 2 2" xfId="25768"/>
    <cellStyle name="Обычный 5 2 3 2 2 2 4 3" xfId="25769"/>
    <cellStyle name="Обычный 5 2 3 2 2 2 4 4" xfId="25770"/>
    <cellStyle name="Обычный 5 2 3 2 2 2 4 5" xfId="25771"/>
    <cellStyle name="Обычный 5 2 3 2 2 2 5" xfId="25772"/>
    <cellStyle name="Обычный 5 2 3 2 2 2 5 2" xfId="25773"/>
    <cellStyle name="Обычный 5 2 3 2 2 2 5 3" xfId="25774"/>
    <cellStyle name="Обычный 5 2 3 2 2 2 5 4" xfId="25775"/>
    <cellStyle name="Обычный 5 2 3 2 2 2 6" xfId="25776"/>
    <cellStyle name="Обычный 5 2 3 2 2 2 7" xfId="25777"/>
    <cellStyle name="Обычный 5 2 3 2 2 2 8" xfId="25778"/>
    <cellStyle name="Обычный 5 2 3 2 2 2 9" xfId="25779"/>
    <cellStyle name="Обычный 5 2 3 2 2 3" xfId="25780"/>
    <cellStyle name="Обычный 5 2 3 2 2 3 2" xfId="25781"/>
    <cellStyle name="Обычный 5 2 3 2 2 3 2 2" xfId="25782"/>
    <cellStyle name="Обычный 5 2 3 2 2 3 2 2 2" xfId="25783"/>
    <cellStyle name="Обычный 5 2 3 2 2 3 2 2 2 2" xfId="25784"/>
    <cellStyle name="Обычный 5 2 3 2 2 3 2 2 3" xfId="25785"/>
    <cellStyle name="Обычный 5 2 3 2 2 3 2 2 4" xfId="25786"/>
    <cellStyle name="Обычный 5 2 3 2 2 3 2 2 5" xfId="25787"/>
    <cellStyle name="Обычный 5 2 3 2 2 3 2 3" xfId="25788"/>
    <cellStyle name="Обычный 5 2 3 2 2 3 2 3 2" xfId="25789"/>
    <cellStyle name="Обычный 5 2 3 2 2 3 2 3 3" xfId="25790"/>
    <cellStyle name="Обычный 5 2 3 2 2 3 2 3 4" xfId="25791"/>
    <cellStyle name="Обычный 5 2 3 2 2 3 2 4" xfId="25792"/>
    <cellStyle name="Обычный 5 2 3 2 2 3 2 5" xfId="25793"/>
    <cellStyle name="Обычный 5 2 3 2 2 3 2 6" xfId="25794"/>
    <cellStyle name="Обычный 5 2 3 2 2 3 2 7" xfId="25795"/>
    <cellStyle name="Обычный 5 2 3 2 2 3 3" xfId="25796"/>
    <cellStyle name="Обычный 5 2 3 2 2 3 3 2" xfId="25797"/>
    <cellStyle name="Обычный 5 2 3 2 2 3 3 2 2" xfId="25798"/>
    <cellStyle name="Обычный 5 2 3 2 2 3 3 3" xfId="25799"/>
    <cellStyle name="Обычный 5 2 3 2 2 3 3 4" xfId="25800"/>
    <cellStyle name="Обычный 5 2 3 2 2 3 3 5" xfId="25801"/>
    <cellStyle name="Обычный 5 2 3 2 2 3 4" xfId="25802"/>
    <cellStyle name="Обычный 5 2 3 2 2 3 4 2" xfId="25803"/>
    <cellStyle name="Обычный 5 2 3 2 2 3 4 2 2" xfId="25804"/>
    <cellStyle name="Обычный 5 2 3 2 2 3 4 3" xfId="25805"/>
    <cellStyle name="Обычный 5 2 3 2 2 3 4 4" xfId="25806"/>
    <cellStyle name="Обычный 5 2 3 2 2 3 4 5" xfId="25807"/>
    <cellStyle name="Обычный 5 2 3 2 2 3 5" xfId="25808"/>
    <cellStyle name="Обычный 5 2 3 2 2 3 5 2" xfId="25809"/>
    <cellStyle name="Обычный 5 2 3 2 2 3 5 3" xfId="25810"/>
    <cellStyle name="Обычный 5 2 3 2 2 3 5 4" xfId="25811"/>
    <cellStyle name="Обычный 5 2 3 2 2 3 6" xfId="25812"/>
    <cellStyle name="Обычный 5 2 3 2 2 3 7" xfId="25813"/>
    <cellStyle name="Обычный 5 2 3 2 2 3 8" xfId="25814"/>
    <cellStyle name="Обычный 5 2 3 2 2 3 9" xfId="25815"/>
    <cellStyle name="Обычный 5 2 3 2 2 4" xfId="25816"/>
    <cellStyle name="Обычный 5 2 3 2 2 4 2" xfId="25817"/>
    <cellStyle name="Обычный 5 2 3 2 2 4 2 2" xfId="25818"/>
    <cellStyle name="Обычный 5 2 3 2 2 4 2 2 2" xfId="25819"/>
    <cellStyle name="Обычный 5 2 3 2 2 4 2 2 2 2" xfId="25820"/>
    <cellStyle name="Обычный 5 2 3 2 2 4 2 2 3" xfId="25821"/>
    <cellStyle name="Обычный 5 2 3 2 2 4 2 2 4" xfId="25822"/>
    <cellStyle name="Обычный 5 2 3 2 2 4 2 2 5" xfId="25823"/>
    <cellStyle name="Обычный 5 2 3 2 2 4 2 3" xfId="25824"/>
    <cellStyle name="Обычный 5 2 3 2 2 4 2 3 2" xfId="25825"/>
    <cellStyle name="Обычный 5 2 3 2 2 4 2 3 3" xfId="25826"/>
    <cellStyle name="Обычный 5 2 3 2 2 4 2 3 4" xfId="25827"/>
    <cellStyle name="Обычный 5 2 3 2 2 4 2 4" xfId="25828"/>
    <cellStyle name="Обычный 5 2 3 2 2 4 2 5" xfId="25829"/>
    <cellStyle name="Обычный 5 2 3 2 2 4 2 6" xfId="25830"/>
    <cellStyle name="Обычный 5 2 3 2 2 4 2 7" xfId="25831"/>
    <cellStyle name="Обычный 5 2 3 2 2 4 3" xfId="25832"/>
    <cellStyle name="Обычный 5 2 3 2 2 4 3 2" xfId="25833"/>
    <cellStyle name="Обычный 5 2 3 2 2 4 3 2 2" xfId="25834"/>
    <cellStyle name="Обычный 5 2 3 2 2 4 3 3" xfId="25835"/>
    <cellStyle name="Обычный 5 2 3 2 2 4 3 4" xfId="25836"/>
    <cellStyle name="Обычный 5 2 3 2 2 4 3 5" xfId="25837"/>
    <cellStyle name="Обычный 5 2 3 2 2 4 4" xfId="25838"/>
    <cellStyle name="Обычный 5 2 3 2 2 4 4 2" xfId="25839"/>
    <cellStyle name="Обычный 5 2 3 2 2 4 4 2 2" xfId="25840"/>
    <cellStyle name="Обычный 5 2 3 2 2 4 4 3" xfId="25841"/>
    <cellStyle name="Обычный 5 2 3 2 2 4 4 4" xfId="25842"/>
    <cellStyle name="Обычный 5 2 3 2 2 4 4 5" xfId="25843"/>
    <cellStyle name="Обычный 5 2 3 2 2 4 5" xfId="25844"/>
    <cellStyle name="Обычный 5 2 3 2 2 4 5 2" xfId="25845"/>
    <cellStyle name="Обычный 5 2 3 2 2 4 5 3" xfId="25846"/>
    <cellStyle name="Обычный 5 2 3 2 2 4 5 4" xfId="25847"/>
    <cellStyle name="Обычный 5 2 3 2 2 4 6" xfId="25848"/>
    <cellStyle name="Обычный 5 2 3 2 2 4 7" xfId="25849"/>
    <cellStyle name="Обычный 5 2 3 2 2 4 8" xfId="25850"/>
    <cellStyle name="Обычный 5 2 3 2 2 4 9" xfId="25851"/>
    <cellStyle name="Обычный 5 2 3 2 2 5" xfId="25852"/>
    <cellStyle name="Обычный 5 2 3 2 2 5 2" xfId="25853"/>
    <cellStyle name="Обычный 5 2 3 2 2 5 2 2" xfId="25854"/>
    <cellStyle name="Обычный 5 2 3 2 2 5 2 2 2" xfId="25855"/>
    <cellStyle name="Обычный 5 2 3 2 2 5 2 2 2 2" xfId="25856"/>
    <cellStyle name="Обычный 5 2 3 2 2 5 2 2 3" xfId="25857"/>
    <cellStyle name="Обычный 5 2 3 2 2 5 2 2 4" xfId="25858"/>
    <cellStyle name="Обычный 5 2 3 2 2 5 2 2 5" xfId="25859"/>
    <cellStyle name="Обычный 5 2 3 2 2 5 2 3" xfId="25860"/>
    <cellStyle name="Обычный 5 2 3 2 2 5 2 3 2" xfId="25861"/>
    <cellStyle name="Обычный 5 2 3 2 2 5 2 3 3" xfId="25862"/>
    <cellStyle name="Обычный 5 2 3 2 2 5 2 3 4" xfId="25863"/>
    <cellStyle name="Обычный 5 2 3 2 2 5 2 4" xfId="25864"/>
    <cellStyle name="Обычный 5 2 3 2 2 5 2 5" xfId="25865"/>
    <cellStyle name="Обычный 5 2 3 2 2 5 2 6" xfId="25866"/>
    <cellStyle name="Обычный 5 2 3 2 2 5 2 7" xfId="25867"/>
    <cellStyle name="Обычный 5 2 3 2 2 5 3" xfId="25868"/>
    <cellStyle name="Обычный 5 2 3 2 2 5 3 2" xfId="25869"/>
    <cellStyle name="Обычный 5 2 3 2 2 5 3 2 2" xfId="25870"/>
    <cellStyle name="Обычный 5 2 3 2 2 5 3 3" xfId="25871"/>
    <cellStyle name="Обычный 5 2 3 2 2 5 3 4" xfId="25872"/>
    <cellStyle name="Обычный 5 2 3 2 2 5 3 5" xfId="25873"/>
    <cellStyle name="Обычный 5 2 3 2 2 5 4" xfId="25874"/>
    <cellStyle name="Обычный 5 2 3 2 2 5 4 2" xfId="25875"/>
    <cellStyle name="Обычный 5 2 3 2 2 5 4 3" xfId="25876"/>
    <cellStyle name="Обычный 5 2 3 2 2 5 4 4" xfId="25877"/>
    <cellStyle name="Обычный 5 2 3 2 2 5 5" xfId="25878"/>
    <cellStyle name="Обычный 5 2 3 2 2 5 6" xfId="25879"/>
    <cellStyle name="Обычный 5 2 3 2 2 5 7" xfId="25880"/>
    <cellStyle name="Обычный 5 2 3 2 2 5 8" xfId="25881"/>
    <cellStyle name="Обычный 5 2 3 2 2 6" xfId="25882"/>
    <cellStyle name="Обычный 5 2 3 2 2 6 2" xfId="25883"/>
    <cellStyle name="Обычный 5 2 3 2 2 6 2 2" xfId="25884"/>
    <cellStyle name="Обычный 5 2 3 2 2 6 2 2 2" xfId="25885"/>
    <cellStyle name="Обычный 5 2 3 2 2 6 2 2 2 2" xfId="25886"/>
    <cellStyle name="Обычный 5 2 3 2 2 6 2 2 3" xfId="25887"/>
    <cellStyle name="Обычный 5 2 3 2 2 6 2 2 4" xfId="25888"/>
    <cellStyle name="Обычный 5 2 3 2 2 6 2 2 5" xfId="25889"/>
    <cellStyle name="Обычный 5 2 3 2 2 6 2 3" xfId="25890"/>
    <cellStyle name="Обычный 5 2 3 2 2 6 2 3 2" xfId="25891"/>
    <cellStyle name="Обычный 5 2 3 2 2 6 2 3 3" xfId="25892"/>
    <cellStyle name="Обычный 5 2 3 2 2 6 2 3 4" xfId="25893"/>
    <cellStyle name="Обычный 5 2 3 2 2 6 2 4" xfId="25894"/>
    <cellStyle name="Обычный 5 2 3 2 2 6 2 5" xfId="25895"/>
    <cellStyle name="Обычный 5 2 3 2 2 6 2 6" xfId="25896"/>
    <cellStyle name="Обычный 5 2 3 2 2 6 2 7" xfId="25897"/>
    <cellStyle name="Обычный 5 2 3 2 2 6 3" xfId="25898"/>
    <cellStyle name="Обычный 5 2 3 2 2 6 3 2" xfId="25899"/>
    <cellStyle name="Обычный 5 2 3 2 2 6 3 2 2" xfId="25900"/>
    <cellStyle name="Обычный 5 2 3 2 2 6 3 3" xfId="25901"/>
    <cellStyle name="Обычный 5 2 3 2 2 6 3 4" xfId="25902"/>
    <cellStyle name="Обычный 5 2 3 2 2 6 3 5" xfId="25903"/>
    <cellStyle name="Обычный 5 2 3 2 2 6 4" xfId="25904"/>
    <cellStyle name="Обычный 5 2 3 2 2 6 4 2" xfId="25905"/>
    <cellStyle name="Обычный 5 2 3 2 2 6 4 3" xfId="25906"/>
    <cellStyle name="Обычный 5 2 3 2 2 6 4 4" xfId="25907"/>
    <cellStyle name="Обычный 5 2 3 2 2 6 5" xfId="25908"/>
    <cellStyle name="Обычный 5 2 3 2 2 6 6" xfId="25909"/>
    <cellStyle name="Обычный 5 2 3 2 2 6 7" xfId="25910"/>
    <cellStyle name="Обычный 5 2 3 2 2 6 8" xfId="25911"/>
    <cellStyle name="Обычный 5 2 3 2 2 7" xfId="25912"/>
    <cellStyle name="Обычный 5 2 3 2 2 7 2" xfId="25913"/>
    <cellStyle name="Обычный 5 2 3 2 2 7 2 2" xfId="25914"/>
    <cellStyle name="Обычный 5 2 3 2 2 7 2 2 2" xfId="25915"/>
    <cellStyle name="Обычный 5 2 3 2 2 7 2 2 2 2" xfId="25916"/>
    <cellStyle name="Обычный 5 2 3 2 2 7 2 2 3" xfId="25917"/>
    <cellStyle name="Обычный 5 2 3 2 2 7 2 2 4" xfId="25918"/>
    <cellStyle name="Обычный 5 2 3 2 2 7 2 2 5" xfId="25919"/>
    <cellStyle name="Обычный 5 2 3 2 2 7 2 3" xfId="25920"/>
    <cellStyle name="Обычный 5 2 3 2 2 7 2 3 2" xfId="25921"/>
    <cellStyle name="Обычный 5 2 3 2 2 7 2 3 3" xfId="25922"/>
    <cellStyle name="Обычный 5 2 3 2 2 7 2 3 4" xfId="25923"/>
    <cellStyle name="Обычный 5 2 3 2 2 7 2 4" xfId="25924"/>
    <cellStyle name="Обычный 5 2 3 2 2 7 2 5" xfId="25925"/>
    <cellStyle name="Обычный 5 2 3 2 2 7 2 6" xfId="25926"/>
    <cellStyle name="Обычный 5 2 3 2 2 7 2 7" xfId="25927"/>
    <cellStyle name="Обычный 5 2 3 2 2 7 3" xfId="25928"/>
    <cellStyle name="Обычный 5 2 3 2 2 7 3 2" xfId="25929"/>
    <cellStyle name="Обычный 5 2 3 2 2 7 3 2 2" xfId="25930"/>
    <cellStyle name="Обычный 5 2 3 2 2 7 3 3" xfId="25931"/>
    <cellStyle name="Обычный 5 2 3 2 2 7 3 4" xfId="25932"/>
    <cellStyle name="Обычный 5 2 3 2 2 7 3 5" xfId="25933"/>
    <cellStyle name="Обычный 5 2 3 2 2 7 4" xfId="25934"/>
    <cellStyle name="Обычный 5 2 3 2 2 7 4 2" xfId="25935"/>
    <cellStyle name="Обычный 5 2 3 2 2 7 4 3" xfId="25936"/>
    <cellStyle name="Обычный 5 2 3 2 2 7 4 4" xfId="25937"/>
    <cellStyle name="Обычный 5 2 3 2 2 7 5" xfId="25938"/>
    <cellStyle name="Обычный 5 2 3 2 2 7 6" xfId="25939"/>
    <cellStyle name="Обычный 5 2 3 2 2 7 7" xfId="25940"/>
    <cellStyle name="Обычный 5 2 3 2 2 7 8" xfId="25941"/>
    <cellStyle name="Обычный 5 2 3 2 2 8" xfId="25942"/>
    <cellStyle name="Обычный 5 2 3 2 2 8 2" xfId="25943"/>
    <cellStyle name="Обычный 5 2 3 2 2 8 2 2" xfId="25944"/>
    <cellStyle name="Обычный 5 2 3 2 2 8 2 2 2" xfId="25945"/>
    <cellStyle name="Обычный 5 2 3 2 2 8 2 3" xfId="25946"/>
    <cellStyle name="Обычный 5 2 3 2 2 8 2 4" xfId="25947"/>
    <cellStyle name="Обычный 5 2 3 2 2 8 2 5" xfId="25948"/>
    <cellStyle name="Обычный 5 2 3 2 2 8 3" xfId="25949"/>
    <cellStyle name="Обычный 5 2 3 2 2 8 3 2" xfId="25950"/>
    <cellStyle name="Обычный 5 2 3 2 2 8 3 3" xfId="25951"/>
    <cellStyle name="Обычный 5 2 3 2 2 8 3 4" xfId="25952"/>
    <cellStyle name="Обычный 5 2 3 2 2 8 4" xfId="25953"/>
    <cellStyle name="Обычный 5 2 3 2 2 8 5" xfId="25954"/>
    <cellStyle name="Обычный 5 2 3 2 2 8 6" xfId="25955"/>
    <cellStyle name="Обычный 5 2 3 2 2 8 7" xfId="25956"/>
    <cellStyle name="Обычный 5 2 3 2 2 9" xfId="25957"/>
    <cellStyle name="Обычный 5 2 3 2 2 9 2" xfId="25958"/>
    <cellStyle name="Обычный 5 2 3 2 2 9 2 2" xfId="25959"/>
    <cellStyle name="Обычный 5 2 3 2 2 9 2 2 2" xfId="25960"/>
    <cellStyle name="Обычный 5 2 3 2 2 9 2 3" xfId="25961"/>
    <cellStyle name="Обычный 5 2 3 2 2 9 2 4" xfId="25962"/>
    <cellStyle name="Обычный 5 2 3 2 2 9 2 5" xfId="25963"/>
    <cellStyle name="Обычный 5 2 3 2 2 9 3" xfId="25964"/>
    <cellStyle name="Обычный 5 2 3 2 2 9 3 2" xfId="25965"/>
    <cellStyle name="Обычный 5 2 3 2 2 9 3 3" xfId="25966"/>
    <cellStyle name="Обычный 5 2 3 2 2 9 3 4" xfId="25967"/>
    <cellStyle name="Обычный 5 2 3 2 2 9 4" xfId="25968"/>
    <cellStyle name="Обычный 5 2 3 2 2 9 5" xfId="25969"/>
    <cellStyle name="Обычный 5 2 3 2 2 9 6" xfId="25970"/>
    <cellStyle name="Обычный 5 2 3 2 2 9 7" xfId="25971"/>
    <cellStyle name="Обычный 5 2 3 2 3" xfId="25972"/>
    <cellStyle name="Обычный 5 2 3 2 3 2" xfId="25973"/>
    <cellStyle name="Обычный 5 2 3 2 3 2 2" xfId="25974"/>
    <cellStyle name="Обычный 5 2 3 2 3 2 2 2" xfId="25975"/>
    <cellStyle name="Обычный 5 2 3 2 3 2 2 2 2" xfId="25976"/>
    <cellStyle name="Обычный 5 2 3 2 3 2 2 3" xfId="25977"/>
    <cellStyle name="Обычный 5 2 3 2 3 2 2 4" xfId="25978"/>
    <cellStyle name="Обычный 5 2 3 2 3 2 2 5" xfId="25979"/>
    <cellStyle name="Обычный 5 2 3 2 3 2 3" xfId="25980"/>
    <cellStyle name="Обычный 5 2 3 2 3 2 3 2" xfId="25981"/>
    <cellStyle name="Обычный 5 2 3 2 3 2 3 2 2" xfId="25982"/>
    <cellStyle name="Обычный 5 2 3 2 3 2 3 3" xfId="25983"/>
    <cellStyle name="Обычный 5 2 3 2 3 2 3 4" xfId="25984"/>
    <cellStyle name="Обычный 5 2 3 2 3 2 3 5" xfId="25985"/>
    <cellStyle name="Обычный 5 2 3 2 3 2 4" xfId="25986"/>
    <cellStyle name="Обычный 5 2 3 2 3 2 4 2" xfId="25987"/>
    <cellStyle name="Обычный 5 2 3 2 3 2 4 3" xfId="25988"/>
    <cellStyle name="Обычный 5 2 3 2 3 2 4 4" xfId="25989"/>
    <cellStyle name="Обычный 5 2 3 2 3 2 5" xfId="25990"/>
    <cellStyle name="Обычный 5 2 3 2 3 2 6" xfId="25991"/>
    <cellStyle name="Обычный 5 2 3 2 3 2 7" xfId="25992"/>
    <cellStyle name="Обычный 5 2 3 2 3 2 8" xfId="25993"/>
    <cellStyle name="Обычный 5 2 3 2 3 3" xfId="25994"/>
    <cellStyle name="Обычный 5 2 3 2 3 3 2" xfId="25995"/>
    <cellStyle name="Обычный 5 2 3 2 3 3 2 2" xfId="25996"/>
    <cellStyle name="Обычный 5 2 3 2 3 3 3" xfId="25997"/>
    <cellStyle name="Обычный 5 2 3 2 3 3 4" xfId="25998"/>
    <cellStyle name="Обычный 5 2 3 2 3 3 5" xfId="25999"/>
    <cellStyle name="Обычный 5 2 3 2 3 4" xfId="26000"/>
    <cellStyle name="Обычный 5 2 3 2 3 4 2" xfId="26001"/>
    <cellStyle name="Обычный 5 2 3 2 3 4 2 2" xfId="26002"/>
    <cellStyle name="Обычный 5 2 3 2 3 4 3" xfId="26003"/>
    <cellStyle name="Обычный 5 2 3 2 3 4 4" xfId="26004"/>
    <cellStyle name="Обычный 5 2 3 2 3 4 5" xfId="26005"/>
    <cellStyle name="Обычный 5 2 3 2 3 5" xfId="26006"/>
    <cellStyle name="Обычный 5 2 3 2 3 5 2" xfId="26007"/>
    <cellStyle name="Обычный 5 2 3 2 3 5 2 2" xfId="26008"/>
    <cellStyle name="Обычный 5 2 3 2 3 5 3" xfId="26009"/>
    <cellStyle name="Обычный 5 2 3 2 3 5 4" xfId="26010"/>
    <cellStyle name="Обычный 5 2 3 2 3 5 5" xfId="26011"/>
    <cellStyle name="Обычный 5 2 3 2 3 6" xfId="26012"/>
    <cellStyle name="Обычный 5 2 3 2 3 6 2" xfId="26013"/>
    <cellStyle name="Обычный 5 2 3 2 3 6 2 2" xfId="26014"/>
    <cellStyle name="Обычный 5 2 3 2 3 6 3" xfId="26015"/>
    <cellStyle name="Обычный 5 2 3 2 3 7" xfId="26016"/>
    <cellStyle name="Обычный 5 2 3 2 3 7 2" xfId="26017"/>
    <cellStyle name="Обычный 5 2 3 2 3 8" xfId="26018"/>
    <cellStyle name="Обычный 5 2 3 2 3 9" xfId="26019"/>
    <cellStyle name="Обычный 5 2 3 2 4" xfId="26020"/>
    <cellStyle name="Обычный 5 2 3 2 4 2" xfId="26021"/>
    <cellStyle name="Обычный 5 2 3 2 4 2 2" xfId="26022"/>
    <cellStyle name="Обычный 5 2 3 2 4 2 2 2" xfId="26023"/>
    <cellStyle name="Обычный 5 2 3 2 4 2 2 2 2" xfId="26024"/>
    <cellStyle name="Обычный 5 2 3 2 4 2 2 3" xfId="26025"/>
    <cellStyle name="Обычный 5 2 3 2 4 2 2 4" xfId="26026"/>
    <cellStyle name="Обычный 5 2 3 2 4 2 2 5" xfId="26027"/>
    <cellStyle name="Обычный 5 2 3 2 4 2 3" xfId="26028"/>
    <cellStyle name="Обычный 5 2 3 2 4 2 3 2" xfId="26029"/>
    <cellStyle name="Обычный 5 2 3 2 4 2 3 3" xfId="26030"/>
    <cellStyle name="Обычный 5 2 3 2 4 2 3 4" xfId="26031"/>
    <cellStyle name="Обычный 5 2 3 2 4 2 4" xfId="26032"/>
    <cellStyle name="Обычный 5 2 3 2 4 2 5" xfId="26033"/>
    <cellStyle name="Обычный 5 2 3 2 4 2 6" xfId="26034"/>
    <cellStyle name="Обычный 5 2 3 2 4 2 7" xfId="26035"/>
    <cellStyle name="Обычный 5 2 3 2 4 3" xfId="26036"/>
    <cellStyle name="Обычный 5 2 3 2 4 3 2" xfId="26037"/>
    <cellStyle name="Обычный 5 2 3 2 4 3 2 2" xfId="26038"/>
    <cellStyle name="Обычный 5 2 3 2 4 3 3" xfId="26039"/>
    <cellStyle name="Обычный 5 2 3 2 4 3 4" xfId="26040"/>
    <cellStyle name="Обычный 5 2 3 2 4 3 5" xfId="26041"/>
    <cellStyle name="Обычный 5 2 3 2 4 4" xfId="26042"/>
    <cellStyle name="Обычный 5 2 3 2 4 4 2" xfId="26043"/>
    <cellStyle name="Обычный 5 2 3 2 4 4 2 2" xfId="26044"/>
    <cellStyle name="Обычный 5 2 3 2 4 4 3" xfId="26045"/>
    <cellStyle name="Обычный 5 2 3 2 4 4 4" xfId="26046"/>
    <cellStyle name="Обычный 5 2 3 2 4 4 5" xfId="26047"/>
    <cellStyle name="Обычный 5 2 3 2 4 5" xfId="26048"/>
    <cellStyle name="Обычный 5 2 3 2 4 5 2" xfId="26049"/>
    <cellStyle name="Обычный 5 2 3 2 4 5 3" xfId="26050"/>
    <cellStyle name="Обычный 5 2 3 2 4 5 4" xfId="26051"/>
    <cellStyle name="Обычный 5 2 3 2 4 6" xfId="26052"/>
    <cellStyle name="Обычный 5 2 3 2 4 7" xfId="26053"/>
    <cellStyle name="Обычный 5 2 3 2 4 8" xfId="26054"/>
    <cellStyle name="Обычный 5 2 3 2 4 9" xfId="26055"/>
    <cellStyle name="Обычный 5 2 3 2 5" xfId="26056"/>
    <cellStyle name="Обычный 5 2 3 2 5 2" xfId="26057"/>
    <cellStyle name="Обычный 5 2 3 2 5 2 2" xfId="26058"/>
    <cellStyle name="Обычный 5 2 3 2 5 2 2 2" xfId="26059"/>
    <cellStyle name="Обычный 5 2 3 2 5 2 2 2 2" xfId="26060"/>
    <cellStyle name="Обычный 5 2 3 2 5 2 2 3" xfId="26061"/>
    <cellStyle name="Обычный 5 2 3 2 5 2 2 4" xfId="26062"/>
    <cellStyle name="Обычный 5 2 3 2 5 2 2 5" xfId="26063"/>
    <cellStyle name="Обычный 5 2 3 2 5 2 3" xfId="26064"/>
    <cellStyle name="Обычный 5 2 3 2 5 2 3 2" xfId="26065"/>
    <cellStyle name="Обычный 5 2 3 2 5 2 3 3" xfId="26066"/>
    <cellStyle name="Обычный 5 2 3 2 5 2 3 4" xfId="26067"/>
    <cellStyle name="Обычный 5 2 3 2 5 2 4" xfId="26068"/>
    <cellStyle name="Обычный 5 2 3 2 5 2 5" xfId="26069"/>
    <cellStyle name="Обычный 5 2 3 2 5 2 6" xfId="26070"/>
    <cellStyle name="Обычный 5 2 3 2 5 2 7" xfId="26071"/>
    <cellStyle name="Обычный 5 2 3 2 5 3" xfId="26072"/>
    <cellStyle name="Обычный 5 2 3 2 5 3 2" xfId="26073"/>
    <cellStyle name="Обычный 5 2 3 2 5 3 2 2" xfId="26074"/>
    <cellStyle name="Обычный 5 2 3 2 5 3 3" xfId="26075"/>
    <cellStyle name="Обычный 5 2 3 2 5 3 4" xfId="26076"/>
    <cellStyle name="Обычный 5 2 3 2 5 3 5" xfId="26077"/>
    <cellStyle name="Обычный 5 2 3 2 5 4" xfId="26078"/>
    <cellStyle name="Обычный 5 2 3 2 5 4 2" xfId="26079"/>
    <cellStyle name="Обычный 5 2 3 2 5 4 2 2" xfId="26080"/>
    <cellStyle name="Обычный 5 2 3 2 5 4 3" xfId="26081"/>
    <cellStyle name="Обычный 5 2 3 2 5 4 4" xfId="26082"/>
    <cellStyle name="Обычный 5 2 3 2 5 4 5" xfId="26083"/>
    <cellStyle name="Обычный 5 2 3 2 5 5" xfId="26084"/>
    <cellStyle name="Обычный 5 2 3 2 5 5 2" xfId="26085"/>
    <cellStyle name="Обычный 5 2 3 2 5 5 3" xfId="26086"/>
    <cellStyle name="Обычный 5 2 3 2 5 5 4" xfId="26087"/>
    <cellStyle name="Обычный 5 2 3 2 5 6" xfId="26088"/>
    <cellStyle name="Обычный 5 2 3 2 5 7" xfId="26089"/>
    <cellStyle name="Обычный 5 2 3 2 5 8" xfId="26090"/>
    <cellStyle name="Обычный 5 2 3 2 5 9" xfId="26091"/>
    <cellStyle name="Обычный 5 2 3 2 6" xfId="26092"/>
    <cellStyle name="Обычный 5 2 3 2 6 2" xfId="26093"/>
    <cellStyle name="Обычный 5 2 3 2 6 2 2" xfId="26094"/>
    <cellStyle name="Обычный 5 2 3 2 6 2 2 2" xfId="26095"/>
    <cellStyle name="Обычный 5 2 3 2 6 2 2 2 2" xfId="26096"/>
    <cellStyle name="Обычный 5 2 3 2 6 2 2 3" xfId="26097"/>
    <cellStyle name="Обычный 5 2 3 2 6 2 2 4" xfId="26098"/>
    <cellStyle name="Обычный 5 2 3 2 6 2 2 5" xfId="26099"/>
    <cellStyle name="Обычный 5 2 3 2 6 2 3" xfId="26100"/>
    <cellStyle name="Обычный 5 2 3 2 6 2 3 2" xfId="26101"/>
    <cellStyle name="Обычный 5 2 3 2 6 2 3 3" xfId="26102"/>
    <cellStyle name="Обычный 5 2 3 2 6 2 3 4" xfId="26103"/>
    <cellStyle name="Обычный 5 2 3 2 6 2 4" xfId="26104"/>
    <cellStyle name="Обычный 5 2 3 2 6 2 5" xfId="26105"/>
    <cellStyle name="Обычный 5 2 3 2 6 2 6" xfId="26106"/>
    <cellStyle name="Обычный 5 2 3 2 6 2 7" xfId="26107"/>
    <cellStyle name="Обычный 5 2 3 2 6 3" xfId="26108"/>
    <cellStyle name="Обычный 5 2 3 2 6 3 2" xfId="26109"/>
    <cellStyle name="Обычный 5 2 3 2 6 3 2 2" xfId="26110"/>
    <cellStyle name="Обычный 5 2 3 2 6 3 3" xfId="26111"/>
    <cellStyle name="Обычный 5 2 3 2 6 3 4" xfId="26112"/>
    <cellStyle name="Обычный 5 2 3 2 6 3 5" xfId="26113"/>
    <cellStyle name="Обычный 5 2 3 2 6 4" xfId="26114"/>
    <cellStyle name="Обычный 5 2 3 2 6 4 2" xfId="26115"/>
    <cellStyle name="Обычный 5 2 3 2 6 4 3" xfId="26116"/>
    <cellStyle name="Обычный 5 2 3 2 6 4 4" xfId="26117"/>
    <cellStyle name="Обычный 5 2 3 2 6 5" xfId="26118"/>
    <cellStyle name="Обычный 5 2 3 2 6 6" xfId="26119"/>
    <cellStyle name="Обычный 5 2 3 2 6 7" xfId="26120"/>
    <cellStyle name="Обычный 5 2 3 2 6 8" xfId="26121"/>
    <cellStyle name="Обычный 5 2 3 2 7" xfId="26122"/>
    <cellStyle name="Обычный 5 2 3 2 7 2" xfId="26123"/>
    <cellStyle name="Обычный 5 2 3 2 7 2 2" xfId="26124"/>
    <cellStyle name="Обычный 5 2 3 2 7 2 2 2" xfId="26125"/>
    <cellStyle name="Обычный 5 2 3 2 7 2 2 2 2" xfId="26126"/>
    <cellStyle name="Обычный 5 2 3 2 7 2 2 3" xfId="26127"/>
    <cellStyle name="Обычный 5 2 3 2 7 2 2 4" xfId="26128"/>
    <cellStyle name="Обычный 5 2 3 2 7 2 2 5" xfId="26129"/>
    <cellStyle name="Обычный 5 2 3 2 7 2 3" xfId="26130"/>
    <cellStyle name="Обычный 5 2 3 2 7 2 3 2" xfId="26131"/>
    <cellStyle name="Обычный 5 2 3 2 7 2 3 3" xfId="26132"/>
    <cellStyle name="Обычный 5 2 3 2 7 2 3 4" xfId="26133"/>
    <cellStyle name="Обычный 5 2 3 2 7 2 4" xfId="26134"/>
    <cellStyle name="Обычный 5 2 3 2 7 2 5" xfId="26135"/>
    <cellStyle name="Обычный 5 2 3 2 7 2 6" xfId="26136"/>
    <cellStyle name="Обычный 5 2 3 2 7 2 7" xfId="26137"/>
    <cellStyle name="Обычный 5 2 3 2 7 3" xfId="26138"/>
    <cellStyle name="Обычный 5 2 3 2 7 3 2" xfId="26139"/>
    <cellStyle name="Обычный 5 2 3 2 7 3 2 2" xfId="26140"/>
    <cellStyle name="Обычный 5 2 3 2 7 3 3" xfId="26141"/>
    <cellStyle name="Обычный 5 2 3 2 7 3 4" xfId="26142"/>
    <cellStyle name="Обычный 5 2 3 2 7 3 5" xfId="26143"/>
    <cellStyle name="Обычный 5 2 3 2 7 4" xfId="26144"/>
    <cellStyle name="Обычный 5 2 3 2 7 4 2" xfId="26145"/>
    <cellStyle name="Обычный 5 2 3 2 7 4 3" xfId="26146"/>
    <cellStyle name="Обычный 5 2 3 2 7 4 4" xfId="26147"/>
    <cellStyle name="Обычный 5 2 3 2 7 5" xfId="26148"/>
    <cellStyle name="Обычный 5 2 3 2 7 6" xfId="26149"/>
    <cellStyle name="Обычный 5 2 3 2 7 7" xfId="26150"/>
    <cellStyle name="Обычный 5 2 3 2 7 8" xfId="26151"/>
    <cellStyle name="Обычный 5 2 3 2 8" xfId="26152"/>
    <cellStyle name="Обычный 5 2 3 2 8 2" xfId="26153"/>
    <cellStyle name="Обычный 5 2 3 2 8 2 2" xfId="26154"/>
    <cellStyle name="Обычный 5 2 3 2 8 2 2 2" xfId="26155"/>
    <cellStyle name="Обычный 5 2 3 2 8 2 2 2 2" xfId="26156"/>
    <cellStyle name="Обычный 5 2 3 2 8 2 2 3" xfId="26157"/>
    <cellStyle name="Обычный 5 2 3 2 8 2 2 4" xfId="26158"/>
    <cellStyle name="Обычный 5 2 3 2 8 2 2 5" xfId="26159"/>
    <cellStyle name="Обычный 5 2 3 2 8 2 3" xfId="26160"/>
    <cellStyle name="Обычный 5 2 3 2 8 2 3 2" xfId="26161"/>
    <cellStyle name="Обычный 5 2 3 2 8 2 3 3" xfId="26162"/>
    <cellStyle name="Обычный 5 2 3 2 8 2 3 4" xfId="26163"/>
    <cellStyle name="Обычный 5 2 3 2 8 2 4" xfId="26164"/>
    <cellStyle name="Обычный 5 2 3 2 8 2 5" xfId="26165"/>
    <cellStyle name="Обычный 5 2 3 2 8 2 6" xfId="26166"/>
    <cellStyle name="Обычный 5 2 3 2 8 2 7" xfId="26167"/>
    <cellStyle name="Обычный 5 2 3 2 8 3" xfId="26168"/>
    <cellStyle name="Обычный 5 2 3 2 8 3 2" xfId="26169"/>
    <cellStyle name="Обычный 5 2 3 2 8 3 2 2" xfId="26170"/>
    <cellStyle name="Обычный 5 2 3 2 8 3 3" xfId="26171"/>
    <cellStyle name="Обычный 5 2 3 2 8 3 4" xfId="26172"/>
    <cellStyle name="Обычный 5 2 3 2 8 3 5" xfId="26173"/>
    <cellStyle name="Обычный 5 2 3 2 8 4" xfId="26174"/>
    <cellStyle name="Обычный 5 2 3 2 8 4 2" xfId="26175"/>
    <cellStyle name="Обычный 5 2 3 2 8 4 3" xfId="26176"/>
    <cellStyle name="Обычный 5 2 3 2 8 4 4" xfId="26177"/>
    <cellStyle name="Обычный 5 2 3 2 8 5" xfId="26178"/>
    <cellStyle name="Обычный 5 2 3 2 8 6" xfId="26179"/>
    <cellStyle name="Обычный 5 2 3 2 8 7" xfId="26180"/>
    <cellStyle name="Обычный 5 2 3 2 8 8" xfId="26181"/>
    <cellStyle name="Обычный 5 2 3 2 9" xfId="26182"/>
    <cellStyle name="Обычный 5 2 3 2 9 2" xfId="26183"/>
    <cellStyle name="Обычный 5 2 3 2 9 2 2" xfId="26184"/>
    <cellStyle name="Обычный 5 2 3 2 9 2 2 2" xfId="26185"/>
    <cellStyle name="Обычный 5 2 3 2 9 2 3" xfId="26186"/>
    <cellStyle name="Обычный 5 2 3 2 9 2 4" xfId="26187"/>
    <cellStyle name="Обычный 5 2 3 2 9 2 5" xfId="26188"/>
    <cellStyle name="Обычный 5 2 3 2 9 3" xfId="26189"/>
    <cellStyle name="Обычный 5 2 3 2 9 3 2" xfId="26190"/>
    <cellStyle name="Обычный 5 2 3 2 9 3 3" xfId="26191"/>
    <cellStyle name="Обычный 5 2 3 2 9 3 4" xfId="26192"/>
    <cellStyle name="Обычный 5 2 3 2 9 4" xfId="26193"/>
    <cellStyle name="Обычный 5 2 3 2 9 5" xfId="26194"/>
    <cellStyle name="Обычный 5 2 3 2 9 6" xfId="26195"/>
    <cellStyle name="Обычный 5 2 3 2 9 7" xfId="26196"/>
    <cellStyle name="Обычный 5 2 3 3" xfId="26197"/>
    <cellStyle name="Обычный 5 2 3 3 10" xfId="26198"/>
    <cellStyle name="Обычный 5 2 3 3 10 2" xfId="26199"/>
    <cellStyle name="Обычный 5 2 3 3 10 2 2" xfId="26200"/>
    <cellStyle name="Обычный 5 2 3 3 10 3" xfId="26201"/>
    <cellStyle name="Обычный 5 2 3 3 10 4" xfId="26202"/>
    <cellStyle name="Обычный 5 2 3 3 10 5" xfId="26203"/>
    <cellStyle name="Обычный 5 2 3 3 11" xfId="26204"/>
    <cellStyle name="Обычный 5 2 3 3 11 2" xfId="26205"/>
    <cellStyle name="Обычный 5 2 3 3 11 2 2" xfId="26206"/>
    <cellStyle name="Обычный 5 2 3 3 11 3" xfId="26207"/>
    <cellStyle name="Обычный 5 2 3 3 11 4" xfId="26208"/>
    <cellStyle name="Обычный 5 2 3 3 11 5" xfId="26209"/>
    <cellStyle name="Обычный 5 2 3 3 12" xfId="26210"/>
    <cellStyle name="Обычный 5 2 3 3 12 2" xfId="26211"/>
    <cellStyle name="Обычный 5 2 3 3 12 2 2" xfId="26212"/>
    <cellStyle name="Обычный 5 2 3 3 12 3" xfId="26213"/>
    <cellStyle name="Обычный 5 2 3 3 13" xfId="26214"/>
    <cellStyle name="Обычный 5 2 3 3 13 2" xfId="26215"/>
    <cellStyle name="Обычный 5 2 3 3 14" xfId="26216"/>
    <cellStyle name="Обычный 5 2 3 3 15" xfId="26217"/>
    <cellStyle name="Обычный 5 2 3 3 2" xfId="26218"/>
    <cellStyle name="Обычный 5 2 3 3 2 2" xfId="26219"/>
    <cellStyle name="Обычный 5 2 3 3 2 2 2" xfId="26220"/>
    <cellStyle name="Обычный 5 2 3 3 2 2 2 2" xfId="26221"/>
    <cellStyle name="Обычный 5 2 3 3 2 2 2 2 2" xfId="26222"/>
    <cellStyle name="Обычный 5 2 3 3 2 2 2 3" xfId="26223"/>
    <cellStyle name="Обычный 5 2 3 3 2 2 2 4" xfId="26224"/>
    <cellStyle name="Обычный 5 2 3 3 2 2 2 5" xfId="26225"/>
    <cellStyle name="Обычный 5 2 3 3 2 2 3" xfId="26226"/>
    <cellStyle name="Обычный 5 2 3 3 2 2 3 2" xfId="26227"/>
    <cellStyle name="Обычный 5 2 3 3 2 2 3 3" xfId="26228"/>
    <cellStyle name="Обычный 5 2 3 3 2 2 3 4" xfId="26229"/>
    <cellStyle name="Обычный 5 2 3 3 2 2 4" xfId="26230"/>
    <cellStyle name="Обычный 5 2 3 3 2 2 5" xfId="26231"/>
    <cellStyle name="Обычный 5 2 3 3 2 2 6" xfId="26232"/>
    <cellStyle name="Обычный 5 2 3 3 2 2 7" xfId="26233"/>
    <cellStyle name="Обычный 5 2 3 3 2 3" xfId="26234"/>
    <cellStyle name="Обычный 5 2 3 3 2 3 2" xfId="26235"/>
    <cellStyle name="Обычный 5 2 3 3 2 3 2 2" xfId="26236"/>
    <cellStyle name="Обычный 5 2 3 3 2 3 3" xfId="26237"/>
    <cellStyle name="Обычный 5 2 3 3 2 3 4" xfId="26238"/>
    <cellStyle name="Обычный 5 2 3 3 2 3 5" xfId="26239"/>
    <cellStyle name="Обычный 5 2 3 3 2 4" xfId="26240"/>
    <cellStyle name="Обычный 5 2 3 3 2 4 2" xfId="26241"/>
    <cellStyle name="Обычный 5 2 3 3 2 4 2 2" xfId="26242"/>
    <cellStyle name="Обычный 5 2 3 3 2 4 3" xfId="26243"/>
    <cellStyle name="Обычный 5 2 3 3 2 4 4" xfId="26244"/>
    <cellStyle name="Обычный 5 2 3 3 2 4 5" xfId="26245"/>
    <cellStyle name="Обычный 5 2 3 3 2 5" xfId="26246"/>
    <cellStyle name="Обычный 5 2 3 3 2 5 2" xfId="26247"/>
    <cellStyle name="Обычный 5 2 3 3 2 5 3" xfId="26248"/>
    <cellStyle name="Обычный 5 2 3 3 2 5 4" xfId="26249"/>
    <cellStyle name="Обычный 5 2 3 3 2 6" xfId="26250"/>
    <cellStyle name="Обычный 5 2 3 3 2 7" xfId="26251"/>
    <cellStyle name="Обычный 5 2 3 3 2 8" xfId="26252"/>
    <cellStyle name="Обычный 5 2 3 3 2 9" xfId="26253"/>
    <cellStyle name="Обычный 5 2 3 3 3" xfId="26254"/>
    <cellStyle name="Обычный 5 2 3 3 3 2" xfId="26255"/>
    <cellStyle name="Обычный 5 2 3 3 3 2 2" xfId="26256"/>
    <cellStyle name="Обычный 5 2 3 3 3 2 2 2" xfId="26257"/>
    <cellStyle name="Обычный 5 2 3 3 3 2 2 2 2" xfId="26258"/>
    <cellStyle name="Обычный 5 2 3 3 3 2 2 3" xfId="26259"/>
    <cellStyle name="Обычный 5 2 3 3 3 2 2 4" xfId="26260"/>
    <cellStyle name="Обычный 5 2 3 3 3 2 2 5" xfId="26261"/>
    <cellStyle name="Обычный 5 2 3 3 3 2 3" xfId="26262"/>
    <cellStyle name="Обычный 5 2 3 3 3 2 3 2" xfId="26263"/>
    <cellStyle name="Обычный 5 2 3 3 3 2 3 3" xfId="26264"/>
    <cellStyle name="Обычный 5 2 3 3 3 2 3 4" xfId="26265"/>
    <cellStyle name="Обычный 5 2 3 3 3 2 4" xfId="26266"/>
    <cellStyle name="Обычный 5 2 3 3 3 2 5" xfId="26267"/>
    <cellStyle name="Обычный 5 2 3 3 3 2 6" xfId="26268"/>
    <cellStyle name="Обычный 5 2 3 3 3 2 7" xfId="26269"/>
    <cellStyle name="Обычный 5 2 3 3 3 3" xfId="26270"/>
    <cellStyle name="Обычный 5 2 3 3 3 3 2" xfId="26271"/>
    <cellStyle name="Обычный 5 2 3 3 3 3 2 2" xfId="26272"/>
    <cellStyle name="Обычный 5 2 3 3 3 3 3" xfId="26273"/>
    <cellStyle name="Обычный 5 2 3 3 3 3 4" xfId="26274"/>
    <cellStyle name="Обычный 5 2 3 3 3 3 5" xfId="26275"/>
    <cellStyle name="Обычный 5 2 3 3 3 4" xfId="26276"/>
    <cellStyle name="Обычный 5 2 3 3 3 4 2" xfId="26277"/>
    <cellStyle name="Обычный 5 2 3 3 3 4 2 2" xfId="26278"/>
    <cellStyle name="Обычный 5 2 3 3 3 4 3" xfId="26279"/>
    <cellStyle name="Обычный 5 2 3 3 3 4 4" xfId="26280"/>
    <cellStyle name="Обычный 5 2 3 3 3 4 5" xfId="26281"/>
    <cellStyle name="Обычный 5 2 3 3 3 5" xfId="26282"/>
    <cellStyle name="Обычный 5 2 3 3 3 5 2" xfId="26283"/>
    <cellStyle name="Обычный 5 2 3 3 3 5 3" xfId="26284"/>
    <cellStyle name="Обычный 5 2 3 3 3 5 4" xfId="26285"/>
    <cellStyle name="Обычный 5 2 3 3 3 6" xfId="26286"/>
    <cellStyle name="Обычный 5 2 3 3 3 7" xfId="26287"/>
    <cellStyle name="Обычный 5 2 3 3 3 8" xfId="26288"/>
    <cellStyle name="Обычный 5 2 3 3 3 9" xfId="26289"/>
    <cellStyle name="Обычный 5 2 3 3 4" xfId="26290"/>
    <cellStyle name="Обычный 5 2 3 3 4 2" xfId="26291"/>
    <cellStyle name="Обычный 5 2 3 3 4 2 2" xfId="26292"/>
    <cellStyle name="Обычный 5 2 3 3 4 2 2 2" xfId="26293"/>
    <cellStyle name="Обычный 5 2 3 3 4 2 2 2 2" xfId="26294"/>
    <cellStyle name="Обычный 5 2 3 3 4 2 2 3" xfId="26295"/>
    <cellStyle name="Обычный 5 2 3 3 4 2 2 4" xfId="26296"/>
    <cellStyle name="Обычный 5 2 3 3 4 2 2 5" xfId="26297"/>
    <cellStyle name="Обычный 5 2 3 3 4 2 3" xfId="26298"/>
    <cellStyle name="Обычный 5 2 3 3 4 2 3 2" xfId="26299"/>
    <cellStyle name="Обычный 5 2 3 3 4 2 3 3" xfId="26300"/>
    <cellStyle name="Обычный 5 2 3 3 4 2 3 4" xfId="26301"/>
    <cellStyle name="Обычный 5 2 3 3 4 2 4" xfId="26302"/>
    <cellStyle name="Обычный 5 2 3 3 4 2 5" xfId="26303"/>
    <cellStyle name="Обычный 5 2 3 3 4 2 6" xfId="26304"/>
    <cellStyle name="Обычный 5 2 3 3 4 2 7" xfId="26305"/>
    <cellStyle name="Обычный 5 2 3 3 4 3" xfId="26306"/>
    <cellStyle name="Обычный 5 2 3 3 4 3 2" xfId="26307"/>
    <cellStyle name="Обычный 5 2 3 3 4 3 2 2" xfId="26308"/>
    <cellStyle name="Обычный 5 2 3 3 4 3 3" xfId="26309"/>
    <cellStyle name="Обычный 5 2 3 3 4 3 4" xfId="26310"/>
    <cellStyle name="Обычный 5 2 3 3 4 3 5" xfId="26311"/>
    <cellStyle name="Обычный 5 2 3 3 4 4" xfId="26312"/>
    <cellStyle name="Обычный 5 2 3 3 4 4 2" xfId="26313"/>
    <cellStyle name="Обычный 5 2 3 3 4 4 2 2" xfId="26314"/>
    <cellStyle name="Обычный 5 2 3 3 4 4 3" xfId="26315"/>
    <cellStyle name="Обычный 5 2 3 3 4 4 4" xfId="26316"/>
    <cellStyle name="Обычный 5 2 3 3 4 4 5" xfId="26317"/>
    <cellStyle name="Обычный 5 2 3 3 4 5" xfId="26318"/>
    <cellStyle name="Обычный 5 2 3 3 4 5 2" xfId="26319"/>
    <cellStyle name="Обычный 5 2 3 3 4 5 3" xfId="26320"/>
    <cellStyle name="Обычный 5 2 3 3 4 5 4" xfId="26321"/>
    <cellStyle name="Обычный 5 2 3 3 4 6" xfId="26322"/>
    <cellStyle name="Обычный 5 2 3 3 4 7" xfId="26323"/>
    <cellStyle name="Обычный 5 2 3 3 4 8" xfId="26324"/>
    <cellStyle name="Обычный 5 2 3 3 4 9" xfId="26325"/>
    <cellStyle name="Обычный 5 2 3 3 5" xfId="26326"/>
    <cellStyle name="Обычный 5 2 3 3 5 2" xfId="26327"/>
    <cellStyle name="Обычный 5 2 3 3 5 2 2" xfId="26328"/>
    <cellStyle name="Обычный 5 2 3 3 5 2 2 2" xfId="26329"/>
    <cellStyle name="Обычный 5 2 3 3 5 2 2 2 2" xfId="26330"/>
    <cellStyle name="Обычный 5 2 3 3 5 2 2 3" xfId="26331"/>
    <cellStyle name="Обычный 5 2 3 3 5 2 2 4" xfId="26332"/>
    <cellStyle name="Обычный 5 2 3 3 5 2 2 5" xfId="26333"/>
    <cellStyle name="Обычный 5 2 3 3 5 2 3" xfId="26334"/>
    <cellStyle name="Обычный 5 2 3 3 5 2 3 2" xfId="26335"/>
    <cellStyle name="Обычный 5 2 3 3 5 2 3 3" xfId="26336"/>
    <cellStyle name="Обычный 5 2 3 3 5 2 3 4" xfId="26337"/>
    <cellStyle name="Обычный 5 2 3 3 5 2 4" xfId="26338"/>
    <cellStyle name="Обычный 5 2 3 3 5 2 5" xfId="26339"/>
    <cellStyle name="Обычный 5 2 3 3 5 2 6" xfId="26340"/>
    <cellStyle name="Обычный 5 2 3 3 5 2 7" xfId="26341"/>
    <cellStyle name="Обычный 5 2 3 3 5 3" xfId="26342"/>
    <cellStyle name="Обычный 5 2 3 3 5 3 2" xfId="26343"/>
    <cellStyle name="Обычный 5 2 3 3 5 3 2 2" xfId="26344"/>
    <cellStyle name="Обычный 5 2 3 3 5 3 3" xfId="26345"/>
    <cellStyle name="Обычный 5 2 3 3 5 3 4" xfId="26346"/>
    <cellStyle name="Обычный 5 2 3 3 5 3 5" xfId="26347"/>
    <cellStyle name="Обычный 5 2 3 3 5 4" xfId="26348"/>
    <cellStyle name="Обычный 5 2 3 3 5 4 2" xfId="26349"/>
    <cellStyle name="Обычный 5 2 3 3 5 4 3" xfId="26350"/>
    <cellStyle name="Обычный 5 2 3 3 5 4 4" xfId="26351"/>
    <cellStyle name="Обычный 5 2 3 3 5 5" xfId="26352"/>
    <cellStyle name="Обычный 5 2 3 3 5 6" xfId="26353"/>
    <cellStyle name="Обычный 5 2 3 3 5 7" xfId="26354"/>
    <cellStyle name="Обычный 5 2 3 3 5 8" xfId="26355"/>
    <cellStyle name="Обычный 5 2 3 3 6" xfId="26356"/>
    <cellStyle name="Обычный 5 2 3 3 6 2" xfId="26357"/>
    <cellStyle name="Обычный 5 2 3 3 6 2 2" xfId="26358"/>
    <cellStyle name="Обычный 5 2 3 3 6 2 2 2" xfId="26359"/>
    <cellStyle name="Обычный 5 2 3 3 6 2 2 2 2" xfId="26360"/>
    <cellStyle name="Обычный 5 2 3 3 6 2 2 3" xfId="26361"/>
    <cellStyle name="Обычный 5 2 3 3 6 2 2 4" xfId="26362"/>
    <cellStyle name="Обычный 5 2 3 3 6 2 2 5" xfId="26363"/>
    <cellStyle name="Обычный 5 2 3 3 6 2 3" xfId="26364"/>
    <cellStyle name="Обычный 5 2 3 3 6 2 3 2" xfId="26365"/>
    <cellStyle name="Обычный 5 2 3 3 6 2 3 3" xfId="26366"/>
    <cellStyle name="Обычный 5 2 3 3 6 2 3 4" xfId="26367"/>
    <cellStyle name="Обычный 5 2 3 3 6 2 4" xfId="26368"/>
    <cellStyle name="Обычный 5 2 3 3 6 2 5" xfId="26369"/>
    <cellStyle name="Обычный 5 2 3 3 6 2 6" xfId="26370"/>
    <cellStyle name="Обычный 5 2 3 3 6 2 7" xfId="26371"/>
    <cellStyle name="Обычный 5 2 3 3 6 3" xfId="26372"/>
    <cellStyle name="Обычный 5 2 3 3 6 3 2" xfId="26373"/>
    <cellStyle name="Обычный 5 2 3 3 6 3 2 2" xfId="26374"/>
    <cellStyle name="Обычный 5 2 3 3 6 3 3" xfId="26375"/>
    <cellStyle name="Обычный 5 2 3 3 6 3 4" xfId="26376"/>
    <cellStyle name="Обычный 5 2 3 3 6 3 5" xfId="26377"/>
    <cellStyle name="Обычный 5 2 3 3 6 4" xfId="26378"/>
    <cellStyle name="Обычный 5 2 3 3 6 4 2" xfId="26379"/>
    <cellStyle name="Обычный 5 2 3 3 6 4 3" xfId="26380"/>
    <cellStyle name="Обычный 5 2 3 3 6 4 4" xfId="26381"/>
    <cellStyle name="Обычный 5 2 3 3 6 5" xfId="26382"/>
    <cellStyle name="Обычный 5 2 3 3 6 6" xfId="26383"/>
    <cellStyle name="Обычный 5 2 3 3 6 7" xfId="26384"/>
    <cellStyle name="Обычный 5 2 3 3 6 8" xfId="26385"/>
    <cellStyle name="Обычный 5 2 3 3 7" xfId="26386"/>
    <cellStyle name="Обычный 5 2 3 3 7 2" xfId="26387"/>
    <cellStyle name="Обычный 5 2 3 3 7 2 2" xfId="26388"/>
    <cellStyle name="Обычный 5 2 3 3 7 2 2 2" xfId="26389"/>
    <cellStyle name="Обычный 5 2 3 3 7 2 2 2 2" xfId="26390"/>
    <cellStyle name="Обычный 5 2 3 3 7 2 2 3" xfId="26391"/>
    <cellStyle name="Обычный 5 2 3 3 7 2 2 4" xfId="26392"/>
    <cellStyle name="Обычный 5 2 3 3 7 2 2 5" xfId="26393"/>
    <cellStyle name="Обычный 5 2 3 3 7 2 3" xfId="26394"/>
    <cellStyle name="Обычный 5 2 3 3 7 2 3 2" xfId="26395"/>
    <cellStyle name="Обычный 5 2 3 3 7 2 3 3" xfId="26396"/>
    <cellStyle name="Обычный 5 2 3 3 7 2 3 4" xfId="26397"/>
    <cellStyle name="Обычный 5 2 3 3 7 2 4" xfId="26398"/>
    <cellStyle name="Обычный 5 2 3 3 7 2 5" xfId="26399"/>
    <cellStyle name="Обычный 5 2 3 3 7 2 6" xfId="26400"/>
    <cellStyle name="Обычный 5 2 3 3 7 2 7" xfId="26401"/>
    <cellStyle name="Обычный 5 2 3 3 7 3" xfId="26402"/>
    <cellStyle name="Обычный 5 2 3 3 7 3 2" xfId="26403"/>
    <cellStyle name="Обычный 5 2 3 3 7 3 2 2" xfId="26404"/>
    <cellStyle name="Обычный 5 2 3 3 7 3 3" xfId="26405"/>
    <cellStyle name="Обычный 5 2 3 3 7 3 4" xfId="26406"/>
    <cellStyle name="Обычный 5 2 3 3 7 3 5" xfId="26407"/>
    <cellStyle name="Обычный 5 2 3 3 7 4" xfId="26408"/>
    <cellStyle name="Обычный 5 2 3 3 7 4 2" xfId="26409"/>
    <cellStyle name="Обычный 5 2 3 3 7 4 3" xfId="26410"/>
    <cellStyle name="Обычный 5 2 3 3 7 4 4" xfId="26411"/>
    <cellStyle name="Обычный 5 2 3 3 7 5" xfId="26412"/>
    <cellStyle name="Обычный 5 2 3 3 7 6" xfId="26413"/>
    <cellStyle name="Обычный 5 2 3 3 7 7" xfId="26414"/>
    <cellStyle name="Обычный 5 2 3 3 7 8" xfId="26415"/>
    <cellStyle name="Обычный 5 2 3 3 8" xfId="26416"/>
    <cellStyle name="Обычный 5 2 3 3 8 2" xfId="26417"/>
    <cellStyle name="Обычный 5 2 3 3 8 2 2" xfId="26418"/>
    <cellStyle name="Обычный 5 2 3 3 8 2 2 2" xfId="26419"/>
    <cellStyle name="Обычный 5 2 3 3 8 2 3" xfId="26420"/>
    <cellStyle name="Обычный 5 2 3 3 8 2 4" xfId="26421"/>
    <cellStyle name="Обычный 5 2 3 3 8 2 5" xfId="26422"/>
    <cellStyle name="Обычный 5 2 3 3 8 3" xfId="26423"/>
    <cellStyle name="Обычный 5 2 3 3 8 3 2" xfId="26424"/>
    <cellStyle name="Обычный 5 2 3 3 8 3 3" xfId="26425"/>
    <cellStyle name="Обычный 5 2 3 3 8 3 4" xfId="26426"/>
    <cellStyle name="Обычный 5 2 3 3 8 4" xfId="26427"/>
    <cellStyle name="Обычный 5 2 3 3 8 5" xfId="26428"/>
    <cellStyle name="Обычный 5 2 3 3 8 6" xfId="26429"/>
    <cellStyle name="Обычный 5 2 3 3 8 7" xfId="26430"/>
    <cellStyle name="Обычный 5 2 3 3 9" xfId="26431"/>
    <cellStyle name="Обычный 5 2 3 3 9 2" xfId="26432"/>
    <cellStyle name="Обычный 5 2 3 3 9 2 2" xfId="26433"/>
    <cellStyle name="Обычный 5 2 3 3 9 2 2 2" xfId="26434"/>
    <cellStyle name="Обычный 5 2 3 3 9 2 3" xfId="26435"/>
    <cellStyle name="Обычный 5 2 3 3 9 2 4" xfId="26436"/>
    <cellStyle name="Обычный 5 2 3 3 9 2 5" xfId="26437"/>
    <cellStyle name="Обычный 5 2 3 3 9 3" xfId="26438"/>
    <cellStyle name="Обычный 5 2 3 3 9 3 2" xfId="26439"/>
    <cellStyle name="Обычный 5 2 3 3 9 3 3" xfId="26440"/>
    <cellStyle name="Обычный 5 2 3 3 9 3 4" xfId="26441"/>
    <cellStyle name="Обычный 5 2 3 3 9 4" xfId="26442"/>
    <cellStyle name="Обычный 5 2 3 3 9 5" xfId="26443"/>
    <cellStyle name="Обычный 5 2 3 3 9 6" xfId="26444"/>
    <cellStyle name="Обычный 5 2 3 3 9 7" xfId="26445"/>
    <cellStyle name="Обычный 5 2 3 4" xfId="26446"/>
    <cellStyle name="Обычный 5 2 3 4 10" xfId="26447"/>
    <cellStyle name="Обычный 5 2 3 4 10 2" xfId="26448"/>
    <cellStyle name="Обычный 5 2 3 4 10 2 2" xfId="26449"/>
    <cellStyle name="Обычный 5 2 3 4 10 3" xfId="26450"/>
    <cellStyle name="Обычный 5 2 3 4 10 4" xfId="26451"/>
    <cellStyle name="Обычный 5 2 3 4 10 5" xfId="26452"/>
    <cellStyle name="Обычный 5 2 3 4 11" xfId="26453"/>
    <cellStyle name="Обычный 5 2 3 4 11 2" xfId="26454"/>
    <cellStyle name="Обычный 5 2 3 4 11 2 2" xfId="26455"/>
    <cellStyle name="Обычный 5 2 3 4 11 3" xfId="26456"/>
    <cellStyle name="Обычный 5 2 3 4 11 4" xfId="26457"/>
    <cellStyle name="Обычный 5 2 3 4 11 5" xfId="26458"/>
    <cellStyle name="Обычный 5 2 3 4 12" xfId="26459"/>
    <cellStyle name="Обычный 5 2 3 4 12 2" xfId="26460"/>
    <cellStyle name="Обычный 5 2 3 4 12 2 2" xfId="26461"/>
    <cellStyle name="Обычный 5 2 3 4 12 3" xfId="26462"/>
    <cellStyle name="Обычный 5 2 3 4 13" xfId="26463"/>
    <cellStyle name="Обычный 5 2 3 4 13 2" xfId="26464"/>
    <cellStyle name="Обычный 5 2 3 4 14" xfId="26465"/>
    <cellStyle name="Обычный 5 2 3 4 15" xfId="26466"/>
    <cellStyle name="Обычный 5 2 3 4 2" xfId="26467"/>
    <cellStyle name="Обычный 5 2 3 4 2 2" xfId="26468"/>
    <cellStyle name="Обычный 5 2 3 4 2 2 2" xfId="26469"/>
    <cellStyle name="Обычный 5 2 3 4 2 2 2 2" xfId="26470"/>
    <cellStyle name="Обычный 5 2 3 4 2 2 2 2 2" xfId="26471"/>
    <cellStyle name="Обычный 5 2 3 4 2 2 2 3" xfId="26472"/>
    <cellStyle name="Обычный 5 2 3 4 2 2 2 4" xfId="26473"/>
    <cellStyle name="Обычный 5 2 3 4 2 2 2 5" xfId="26474"/>
    <cellStyle name="Обычный 5 2 3 4 2 2 3" xfId="26475"/>
    <cellStyle name="Обычный 5 2 3 4 2 2 3 2" xfId="26476"/>
    <cellStyle name="Обычный 5 2 3 4 2 2 3 3" xfId="26477"/>
    <cellStyle name="Обычный 5 2 3 4 2 2 3 4" xfId="26478"/>
    <cellStyle name="Обычный 5 2 3 4 2 2 4" xfId="26479"/>
    <cellStyle name="Обычный 5 2 3 4 2 2 5" xfId="26480"/>
    <cellStyle name="Обычный 5 2 3 4 2 2 6" xfId="26481"/>
    <cellStyle name="Обычный 5 2 3 4 2 2 7" xfId="26482"/>
    <cellStyle name="Обычный 5 2 3 4 2 3" xfId="26483"/>
    <cellStyle name="Обычный 5 2 3 4 2 3 2" xfId="26484"/>
    <cellStyle name="Обычный 5 2 3 4 2 3 2 2" xfId="26485"/>
    <cellStyle name="Обычный 5 2 3 4 2 3 3" xfId="26486"/>
    <cellStyle name="Обычный 5 2 3 4 2 3 4" xfId="26487"/>
    <cellStyle name="Обычный 5 2 3 4 2 3 5" xfId="26488"/>
    <cellStyle name="Обычный 5 2 3 4 2 4" xfId="26489"/>
    <cellStyle name="Обычный 5 2 3 4 2 4 2" xfId="26490"/>
    <cellStyle name="Обычный 5 2 3 4 2 4 2 2" xfId="26491"/>
    <cellStyle name="Обычный 5 2 3 4 2 4 3" xfId="26492"/>
    <cellStyle name="Обычный 5 2 3 4 2 4 4" xfId="26493"/>
    <cellStyle name="Обычный 5 2 3 4 2 4 5" xfId="26494"/>
    <cellStyle name="Обычный 5 2 3 4 2 5" xfId="26495"/>
    <cellStyle name="Обычный 5 2 3 4 2 5 2" xfId="26496"/>
    <cellStyle name="Обычный 5 2 3 4 2 5 3" xfId="26497"/>
    <cellStyle name="Обычный 5 2 3 4 2 5 4" xfId="26498"/>
    <cellStyle name="Обычный 5 2 3 4 2 6" xfId="26499"/>
    <cellStyle name="Обычный 5 2 3 4 2 7" xfId="26500"/>
    <cellStyle name="Обычный 5 2 3 4 2 8" xfId="26501"/>
    <cellStyle name="Обычный 5 2 3 4 2 9" xfId="26502"/>
    <cellStyle name="Обычный 5 2 3 4 3" xfId="26503"/>
    <cellStyle name="Обычный 5 2 3 4 3 2" xfId="26504"/>
    <cellStyle name="Обычный 5 2 3 4 3 2 2" xfId="26505"/>
    <cellStyle name="Обычный 5 2 3 4 3 2 2 2" xfId="26506"/>
    <cellStyle name="Обычный 5 2 3 4 3 2 2 2 2" xfId="26507"/>
    <cellStyle name="Обычный 5 2 3 4 3 2 2 3" xfId="26508"/>
    <cellStyle name="Обычный 5 2 3 4 3 2 2 4" xfId="26509"/>
    <cellStyle name="Обычный 5 2 3 4 3 2 2 5" xfId="26510"/>
    <cellStyle name="Обычный 5 2 3 4 3 2 3" xfId="26511"/>
    <cellStyle name="Обычный 5 2 3 4 3 2 3 2" xfId="26512"/>
    <cellStyle name="Обычный 5 2 3 4 3 2 3 3" xfId="26513"/>
    <cellStyle name="Обычный 5 2 3 4 3 2 3 4" xfId="26514"/>
    <cellStyle name="Обычный 5 2 3 4 3 2 4" xfId="26515"/>
    <cellStyle name="Обычный 5 2 3 4 3 2 5" xfId="26516"/>
    <cellStyle name="Обычный 5 2 3 4 3 2 6" xfId="26517"/>
    <cellStyle name="Обычный 5 2 3 4 3 2 7" xfId="26518"/>
    <cellStyle name="Обычный 5 2 3 4 3 3" xfId="26519"/>
    <cellStyle name="Обычный 5 2 3 4 3 3 2" xfId="26520"/>
    <cellStyle name="Обычный 5 2 3 4 3 3 2 2" xfId="26521"/>
    <cellStyle name="Обычный 5 2 3 4 3 3 3" xfId="26522"/>
    <cellStyle name="Обычный 5 2 3 4 3 3 4" xfId="26523"/>
    <cellStyle name="Обычный 5 2 3 4 3 3 5" xfId="26524"/>
    <cellStyle name="Обычный 5 2 3 4 3 4" xfId="26525"/>
    <cellStyle name="Обычный 5 2 3 4 3 4 2" xfId="26526"/>
    <cellStyle name="Обычный 5 2 3 4 3 4 2 2" xfId="26527"/>
    <cellStyle name="Обычный 5 2 3 4 3 4 3" xfId="26528"/>
    <cellStyle name="Обычный 5 2 3 4 3 4 4" xfId="26529"/>
    <cellStyle name="Обычный 5 2 3 4 3 4 5" xfId="26530"/>
    <cellStyle name="Обычный 5 2 3 4 3 5" xfId="26531"/>
    <cellStyle name="Обычный 5 2 3 4 3 5 2" xfId="26532"/>
    <cellStyle name="Обычный 5 2 3 4 3 5 3" xfId="26533"/>
    <cellStyle name="Обычный 5 2 3 4 3 5 4" xfId="26534"/>
    <cellStyle name="Обычный 5 2 3 4 3 6" xfId="26535"/>
    <cellStyle name="Обычный 5 2 3 4 3 7" xfId="26536"/>
    <cellStyle name="Обычный 5 2 3 4 3 8" xfId="26537"/>
    <cellStyle name="Обычный 5 2 3 4 3 9" xfId="26538"/>
    <cellStyle name="Обычный 5 2 3 4 4" xfId="26539"/>
    <cellStyle name="Обычный 5 2 3 4 4 2" xfId="26540"/>
    <cellStyle name="Обычный 5 2 3 4 4 2 2" xfId="26541"/>
    <cellStyle name="Обычный 5 2 3 4 4 2 2 2" xfId="26542"/>
    <cellStyle name="Обычный 5 2 3 4 4 2 2 2 2" xfId="26543"/>
    <cellStyle name="Обычный 5 2 3 4 4 2 2 3" xfId="26544"/>
    <cellStyle name="Обычный 5 2 3 4 4 2 2 4" xfId="26545"/>
    <cellStyle name="Обычный 5 2 3 4 4 2 2 5" xfId="26546"/>
    <cellStyle name="Обычный 5 2 3 4 4 2 3" xfId="26547"/>
    <cellStyle name="Обычный 5 2 3 4 4 2 3 2" xfId="26548"/>
    <cellStyle name="Обычный 5 2 3 4 4 2 3 3" xfId="26549"/>
    <cellStyle name="Обычный 5 2 3 4 4 2 3 4" xfId="26550"/>
    <cellStyle name="Обычный 5 2 3 4 4 2 4" xfId="26551"/>
    <cellStyle name="Обычный 5 2 3 4 4 2 5" xfId="26552"/>
    <cellStyle name="Обычный 5 2 3 4 4 2 6" xfId="26553"/>
    <cellStyle name="Обычный 5 2 3 4 4 2 7" xfId="26554"/>
    <cellStyle name="Обычный 5 2 3 4 4 3" xfId="26555"/>
    <cellStyle name="Обычный 5 2 3 4 4 3 2" xfId="26556"/>
    <cellStyle name="Обычный 5 2 3 4 4 3 2 2" xfId="26557"/>
    <cellStyle name="Обычный 5 2 3 4 4 3 3" xfId="26558"/>
    <cellStyle name="Обычный 5 2 3 4 4 3 4" xfId="26559"/>
    <cellStyle name="Обычный 5 2 3 4 4 3 5" xfId="26560"/>
    <cellStyle name="Обычный 5 2 3 4 4 4" xfId="26561"/>
    <cellStyle name="Обычный 5 2 3 4 4 4 2" xfId="26562"/>
    <cellStyle name="Обычный 5 2 3 4 4 4 2 2" xfId="26563"/>
    <cellStyle name="Обычный 5 2 3 4 4 4 3" xfId="26564"/>
    <cellStyle name="Обычный 5 2 3 4 4 4 4" xfId="26565"/>
    <cellStyle name="Обычный 5 2 3 4 4 4 5" xfId="26566"/>
    <cellStyle name="Обычный 5 2 3 4 4 5" xfId="26567"/>
    <cellStyle name="Обычный 5 2 3 4 4 5 2" xfId="26568"/>
    <cellStyle name="Обычный 5 2 3 4 4 5 3" xfId="26569"/>
    <cellStyle name="Обычный 5 2 3 4 4 5 4" xfId="26570"/>
    <cellStyle name="Обычный 5 2 3 4 4 6" xfId="26571"/>
    <cellStyle name="Обычный 5 2 3 4 4 7" xfId="26572"/>
    <cellStyle name="Обычный 5 2 3 4 4 8" xfId="26573"/>
    <cellStyle name="Обычный 5 2 3 4 4 9" xfId="26574"/>
    <cellStyle name="Обычный 5 2 3 4 5" xfId="26575"/>
    <cellStyle name="Обычный 5 2 3 4 5 2" xfId="26576"/>
    <cellStyle name="Обычный 5 2 3 4 5 2 2" xfId="26577"/>
    <cellStyle name="Обычный 5 2 3 4 5 2 2 2" xfId="26578"/>
    <cellStyle name="Обычный 5 2 3 4 5 2 2 2 2" xfId="26579"/>
    <cellStyle name="Обычный 5 2 3 4 5 2 2 3" xfId="26580"/>
    <cellStyle name="Обычный 5 2 3 4 5 2 2 4" xfId="26581"/>
    <cellStyle name="Обычный 5 2 3 4 5 2 2 5" xfId="26582"/>
    <cellStyle name="Обычный 5 2 3 4 5 2 3" xfId="26583"/>
    <cellStyle name="Обычный 5 2 3 4 5 2 3 2" xfId="26584"/>
    <cellStyle name="Обычный 5 2 3 4 5 2 3 3" xfId="26585"/>
    <cellStyle name="Обычный 5 2 3 4 5 2 3 4" xfId="26586"/>
    <cellStyle name="Обычный 5 2 3 4 5 2 4" xfId="26587"/>
    <cellStyle name="Обычный 5 2 3 4 5 2 5" xfId="26588"/>
    <cellStyle name="Обычный 5 2 3 4 5 2 6" xfId="26589"/>
    <cellStyle name="Обычный 5 2 3 4 5 2 7" xfId="26590"/>
    <cellStyle name="Обычный 5 2 3 4 5 3" xfId="26591"/>
    <cellStyle name="Обычный 5 2 3 4 5 3 2" xfId="26592"/>
    <cellStyle name="Обычный 5 2 3 4 5 3 2 2" xfId="26593"/>
    <cellStyle name="Обычный 5 2 3 4 5 3 3" xfId="26594"/>
    <cellStyle name="Обычный 5 2 3 4 5 3 4" xfId="26595"/>
    <cellStyle name="Обычный 5 2 3 4 5 3 5" xfId="26596"/>
    <cellStyle name="Обычный 5 2 3 4 5 4" xfId="26597"/>
    <cellStyle name="Обычный 5 2 3 4 5 4 2" xfId="26598"/>
    <cellStyle name="Обычный 5 2 3 4 5 4 3" xfId="26599"/>
    <cellStyle name="Обычный 5 2 3 4 5 4 4" xfId="26600"/>
    <cellStyle name="Обычный 5 2 3 4 5 5" xfId="26601"/>
    <cellStyle name="Обычный 5 2 3 4 5 6" xfId="26602"/>
    <cellStyle name="Обычный 5 2 3 4 5 7" xfId="26603"/>
    <cellStyle name="Обычный 5 2 3 4 5 8" xfId="26604"/>
    <cellStyle name="Обычный 5 2 3 4 6" xfId="26605"/>
    <cellStyle name="Обычный 5 2 3 4 6 2" xfId="26606"/>
    <cellStyle name="Обычный 5 2 3 4 6 2 2" xfId="26607"/>
    <cellStyle name="Обычный 5 2 3 4 6 2 2 2" xfId="26608"/>
    <cellStyle name="Обычный 5 2 3 4 6 2 2 2 2" xfId="26609"/>
    <cellStyle name="Обычный 5 2 3 4 6 2 2 3" xfId="26610"/>
    <cellStyle name="Обычный 5 2 3 4 6 2 2 4" xfId="26611"/>
    <cellStyle name="Обычный 5 2 3 4 6 2 2 5" xfId="26612"/>
    <cellStyle name="Обычный 5 2 3 4 6 2 3" xfId="26613"/>
    <cellStyle name="Обычный 5 2 3 4 6 2 3 2" xfId="26614"/>
    <cellStyle name="Обычный 5 2 3 4 6 2 3 3" xfId="26615"/>
    <cellStyle name="Обычный 5 2 3 4 6 2 3 4" xfId="26616"/>
    <cellStyle name="Обычный 5 2 3 4 6 2 4" xfId="26617"/>
    <cellStyle name="Обычный 5 2 3 4 6 2 5" xfId="26618"/>
    <cellStyle name="Обычный 5 2 3 4 6 2 6" xfId="26619"/>
    <cellStyle name="Обычный 5 2 3 4 6 2 7" xfId="26620"/>
    <cellStyle name="Обычный 5 2 3 4 6 3" xfId="26621"/>
    <cellStyle name="Обычный 5 2 3 4 6 3 2" xfId="26622"/>
    <cellStyle name="Обычный 5 2 3 4 6 3 2 2" xfId="26623"/>
    <cellStyle name="Обычный 5 2 3 4 6 3 3" xfId="26624"/>
    <cellStyle name="Обычный 5 2 3 4 6 3 4" xfId="26625"/>
    <cellStyle name="Обычный 5 2 3 4 6 3 5" xfId="26626"/>
    <cellStyle name="Обычный 5 2 3 4 6 4" xfId="26627"/>
    <cellStyle name="Обычный 5 2 3 4 6 4 2" xfId="26628"/>
    <cellStyle name="Обычный 5 2 3 4 6 4 3" xfId="26629"/>
    <cellStyle name="Обычный 5 2 3 4 6 4 4" xfId="26630"/>
    <cellStyle name="Обычный 5 2 3 4 6 5" xfId="26631"/>
    <cellStyle name="Обычный 5 2 3 4 6 6" xfId="26632"/>
    <cellStyle name="Обычный 5 2 3 4 6 7" xfId="26633"/>
    <cellStyle name="Обычный 5 2 3 4 6 8" xfId="26634"/>
    <cellStyle name="Обычный 5 2 3 4 7" xfId="26635"/>
    <cellStyle name="Обычный 5 2 3 4 7 2" xfId="26636"/>
    <cellStyle name="Обычный 5 2 3 4 7 2 2" xfId="26637"/>
    <cellStyle name="Обычный 5 2 3 4 7 2 2 2" xfId="26638"/>
    <cellStyle name="Обычный 5 2 3 4 7 2 2 2 2" xfId="26639"/>
    <cellStyle name="Обычный 5 2 3 4 7 2 2 3" xfId="26640"/>
    <cellStyle name="Обычный 5 2 3 4 7 2 2 4" xfId="26641"/>
    <cellStyle name="Обычный 5 2 3 4 7 2 2 5" xfId="26642"/>
    <cellStyle name="Обычный 5 2 3 4 7 2 3" xfId="26643"/>
    <cellStyle name="Обычный 5 2 3 4 7 2 3 2" xfId="26644"/>
    <cellStyle name="Обычный 5 2 3 4 7 2 3 3" xfId="26645"/>
    <cellStyle name="Обычный 5 2 3 4 7 2 3 4" xfId="26646"/>
    <cellStyle name="Обычный 5 2 3 4 7 2 4" xfId="26647"/>
    <cellStyle name="Обычный 5 2 3 4 7 2 5" xfId="26648"/>
    <cellStyle name="Обычный 5 2 3 4 7 2 6" xfId="26649"/>
    <cellStyle name="Обычный 5 2 3 4 7 2 7" xfId="26650"/>
    <cellStyle name="Обычный 5 2 3 4 7 3" xfId="26651"/>
    <cellStyle name="Обычный 5 2 3 4 7 3 2" xfId="26652"/>
    <cellStyle name="Обычный 5 2 3 4 7 3 2 2" xfId="26653"/>
    <cellStyle name="Обычный 5 2 3 4 7 3 3" xfId="26654"/>
    <cellStyle name="Обычный 5 2 3 4 7 3 4" xfId="26655"/>
    <cellStyle name="Обычный 5 2 3 4 7 3 5" xfId="26656"/>
    <cellStyle name="Обычный 5 2 3 4 7 4" xfId="26657"/>
    <cellStyle name="Обычный 5 2 3 4 7 4 2" xfId="26658"/>
    <cellStyle name="Обычный 5 2 3 4 7 4 3" xfId="26659"/>
    <cellStyle name="Обычный 5 2 3 4 7 4 4" xfId="26660"/>
    <cellStyle name="Обычный 5 2 3 4 7 5" xfId="26661"/>
    <cellStyle name="Обычный 5 2 3 4 7 6" xfId="26662"/>
    <cellStyle name="Обычный 5 2 3 4 7 7" xfId="26663"/>
    <cellStyle name="Обычный 5 2 3 4 7 8" xfId="26664"/>
    <cellStyle name="Обычный 5 2 3 4 8" xfId="26665"/>
    <cellStyle name="Обычный 5 2 3 4 8 2" xfId="26666"/>
    <cellStyle name="Обычный 5 2 3 4 8 2 2" xfId="26667"/>
    <cellStyle name="Обычный 5 2 3 4 8 2 2 2" xfId="26668"/>
    <cellStyle name="Обычный 5 2 3 4 8 2 3" xfId="26669"/>
    <cellStyle name="Обычный 5 2 3 4 8 2 4" xfId="26670"/>
    <cellStyle name="Обычный 5 2 3 4 8 2 5" xfId="26671"/>
    <cellStyle name="Обычный 5 2 3 4 8 3" xfId="26672"/>
    <cellStyle name="Обычный 5 2 3 4 8 3 2" xfId="26673"/>
    <cellStyle name="Обычный 5 2 3 4 8 3 3" xfId="26674"/>
    <cellStyle name="Обычный 5 2 3 4 8 3 4" xfId="26675"/>
    <cellStyle name="Обычный 5 2 3 4 8 4" xfId="26676"/>
    <cellStyle name="Обычный 5 2 3 4 8 5" xfId="26677"/>
    <cellStyle name="Обычный 5 2 3 4 8 6" xfId="26678"/>
    <cellStyle name="Обычный 5 2 3 4 8 7" xfId="26679"/>
    <cellStyle name="Обычный 5 2 3 4 9" xfId="26680"/>
    <cellStyle name="Обычный 5 2 3 4 9 2" xfId="26681"/>
    <cellStyle name="Обычный 5 2 3 4 9 2 2" xfId="26682"/>
    <cellStyle name="Обычный 5 2 3 4 9 2 2 2" xfId="26683"/>
    <cellStyle name="Обычный 5 2 3 4 9 2 3" xfId="26684"/>
    <cellStyle name="Обычный 5 2 3 4 9 2 4" xfId="26685"/>
    <cellStyle name="Обычный 5 2 3 4 9 2 5" xfId="26686"/>
    <cellStyle name="Обычный 5 2 3 4 9 3" xfId="26687"/>
    <cellStyle name="Обычный 5 2 3 4 9 3 2" xfId="26688"/>
    <cellStyle name="Обычный 5 2 3 4 9 3 3" xfId="26689"/>
    <cellStyle name="Обычный 5 2 3 4 9 3 4" xfId="26690"/>
    <cellStyle name="Обычный 5 2 3 4 9 4" xfId="26691"/>
    <cellStyle name="Обычный 5 2 3 4 9 5" xfId="26692"/>
    <cellStyle name="Обычный 5 2 3 4 9 6" xfId="26693"/>
    <cellStyle name="Обычный 5 2 3 4 9 7" xfId="26694"/>
    <cellStyle name="Обычный 5 2 3 5" xfId="26695"/>
    <cellStyle name="Обычный 5 2 3 5 2" xfId="26696"/>
    <cellStyle name="Обычный 5 2 3 5 2 2" xfId="26697"/>
    <cellStyle name="Обычный 5 2 3 5 2 2 2" xfId="26698"/>
    <cellStyle name="Обычный 5 2 3 5 2 2 2 2" xfId="26699"/>
    <cellStyle name="Обычный 5 2 3 5 2 2 3" xfId="26700"/>
    <cellStyle name="Обычный 5 2 3 5 2 2 4" xfId="26701"/>
    <cellStyle name="Обычный 5 2 3 5 2 2 5" xfId="26702"/>
    <cellStyle name="Обычный 5 2 3 5 2 3" xfId="26703"/>
    <cellStyle name="Обычный 5 2 3 5 2 3 2" xfId="26704"/>
    <cellStyle name="Обычный 5 2 3 5 2 3 3" xfId="26705"/>
    <cellStyle name="Обычный 5 2 3 5 2 3 4" xfId="26706"/>
    <cellStyle name="Обычный 5 2 3 5 2 4" xfId="26707"/>
    <cellStyle name="Обычный 5 2 3 5 2 5" xfId="26708"/>
    <cellStyle name="Обычный 5 2 3 5 2 6" xfId="26709"/>
    <cellStyle name="Обычный 5 2 3 5 2 7" xfId="26710"/>
    <cellStyle name="Обычный 5 2 3 5 3" xfId="26711"/>
    <cellStyle name="Обычный 5 2 3 5 3 2" xfId="26712"/>
    <cellStyle name="Обычный 5 2 3 5 3 2 2" xfId="26713"/>
    <cellStyle name="Обычный 5 2 3 5 3 3" xfId="26714"/>
    <cellStyle name="Обычный 5 2 3 5 3 4" xfId="26715"/>
    <cellStyle name="Обычный 5 2 3 5 3 5" xfId="26716"/>
    <cellStyle name="Обычный 5 2 3 5 4" xfId="26717"/>
    <cellStyle name="Обычный 5 2 3 5 4 2" xfId="26718"/>
    <cellStyle name="Обычный 5 2 3 5 4 2 2" xfId="26719"/>
    <cellStyle name="Обычный 5 2 3 5 4 3" xfId="26720"/>
    <cellStyle name="Обычный 5 2 3 5 4 4" xfId="26721"/>
    <cellStyle name="Обычный 5 2 3 5 4 5" xfId="26722"/>
    <cellStyle name="Обычный 5 2 3 5 5" xfId="26723"/>
    <cellStyle name="Обычный 5 2 3 5 5 2" xfId="26724"/>
    <cellStyle name="Обычный 5 2 3 5 5 3" xfId="26725"/>
    <cellStyle name="Обычный 5 2 3 5 5 4" xfId="26726"/>
    <cellStyle name="Обычный 5 2 3 5 6" xfId="26727"/>
    <cellStyle name="Обычный 5 2 3 5 7" xfId="26728"/>
    <cellStyle name="Обычный 5 2 3 5 8" xfId="26729"/>
    <cellStyle name="Обычный 5 2 3 5 9" xfId="26730"/>
    <cellStyle name="Обычный 5 2 3 6" xfId="26731"/>
    <cellStyle name="Обычный 5 2 3 6 2" xfId="26732"/>
    <cellStyle name="Обычный 5 2 3 6 2 2" xfId="26733"/>
    <cellStyle name="Обычный 5 2 3 6 2 2 2" xfId="26734"/>
    <cellStyle name="Обычный 5 2 3 6 2 2 2 2" xfId="26735"/>
    <cellStyle name="Обычный 5 2 3 6 2 2 3" xfId="26736"/>
    <cellStyle name="Обычный 5 2 3 6 2 2 4" xfId="26737"/>
    <cellStyle name="Обычный 5 2 3 6 2 2 5" xfId="26738"/>
    <cellStyle name="Обычный 5 2 3 6 2 3" xfId="26739"/>
    <cellStyle name="Обычный 5 2 3 6 2 3 2" xfId="26740"/>
    <cellStyle name="Обычный 5 2 3 6 2 3 3" xfId="26741"/>
    <cellStyle name="Обычный 5 2 3 6 2 3 4" xfId="26742"/>
    <cellStyle name="Обычный 5 2 3 6 2 4" xfId="26743"/>
    <cellStyle name="Обычный 5 2 3 6 2 5" xfId="26744"/>
    <cellStyle name="Обычный 5 2 3 6 2 6" xfId="26745"/>
    <cellStyle name="Обычный 5 2 3 6 2 7" xfId="26746"/>
    <cellStyle name="Обычный 5 2 3 6 3" xfId="26747"/>
    <cellStyle name="Обычный 5 2 3 6 3 2" xfId="26748"/>
    <cellStyle name="Обычный 5 2 3 6 3 2 2" xfId="26749"/>
    <cellStyle name="Обычный 5 2 3 6 3 3" xfId="26750"/>
    <cellStyle name="Обычный 5 2 3 6 3 4" xfId="26751"/>
    <cellStyle name="Обычный 5 2 3 6 3 5" xfId="26752"/>
    <cellStyle name="Обычный 5 2 3 6 4" xfId="26753"/>
    <cellStyle name="Обычный 5 2 3 6 4 2" xfId="26754"/>
    <cellStyle name="Обычный 5 2 3 6 4 2 2" xfId="26755"/>
    <cellStyle name="Обычный 5 2 3 6 4 3" xfId="26756"/>
    <cellStyle name="Обычный 5 2 3 6 4 4" xfId="26757"/>
    <cellStyle name="Обычный 5 2 3 6 4 5" xfId="26758"/>
    <cellStyle name="Обычный 5 2 3 6 5" xfId="26759"/>
    <cellStyle name="Обычный 5 2 3 6 5 2" xfId="26760"/>
    <cellStyle name="Обычный 5 2 3 6 5 3" xfId="26761"/>
    <cellStyle name="Обычный 5 2 3 6 5 4" xfId="26762"/>
    <cellStyle name="Обычный 5 2 3 6 6" xfId="26763"/>
    <cellStyle name="Обычный 5 2 3 6 7" xfId="26764"/>
    <cellStyle name="Обычный 5 2 3 6 8" xfId="26765"/>
    <cellStyle name="Обычный 5 2 3 6 9" xfId="26766"/>
    <cellStyle name="Обычный 5 2 3 7" xfId="26767"/>
    <cellStyle name="Обычный 5 2 3 7 2" xfId="26768"/>
    <cellStyle name="Обычный 5 2 3 7 2 2" xfId="26769"/>
    <cellStyle name="Обычный 5 2 3 7 2 2 2" xfId="26770"/>
    <cellStyle name="Обычный 5 2 3 7 2 2 2 2" xfId="26771"/>
    <cellStyle name="Обычный 5 2 3 7 2 2 3" xfId="26772"/>
    <cellStyle name="Обычный 5 2 3 7 2 2 4" xfId="26773"/>
    <cellStyle name="Обычный 5 2 3 7 2 2 5" xfId="26774"/>
    <cellStyle name="Обычный 5 2 3 7 2 3" xfId="26775"/>
    <cellStyle name="Обычный 5 2 3 7 2 3 2" xfId="26776"/>
    <cellStyle name="Обычный 5 2 3 7 2 3 3" xfId="26777"/>
    <cellStyle name="Обычный 5 2 3 7 2 3 4" xfId="26778"/>
    <cellStyle name="Обычный 5 2 3 7 2 4" xfId="26779"/>
    <cellStyle name="Обычный 5 2 3 7 2 5" xfId="26780"/>
    <cellStyle name="Обычный 5 2 3 7 2 6" xfId="26781"/>
    <cellStyle name="Обычный 5 2 3 7 2 7" xfId="26782"/>
    <cellStyle name="Обычный 5 2 3 7 3" xfId="26783"/>
    <cellStyle name="Обычный 5 2 3 7 3 2" xfId="26784"/>
    <cellStyle name="Обычный 5 2 3 7 3 2 2" xfId="26785"/>
    <cellStyle name="Обычный 5 2 3 7 3 3" xfId="26786"/>
    <cellStyle name="Обычный 5 2 3 7 3 4" xfId="26787"/>
    <cellStyle name="Обычный 5 2 3 7 3 5" xfId="26788"/>
    <cellStyle name="Обычный 5 2 3 7 4" xfId="26789"/>
    <cellStyle name="Обычный 5 2 3 7 4 2" xfId="26790"/>
    <cellStyle name="Обычный 5 2 3 7 4 2 2" xfId="26791"/>
    <cellStyle name="Обычный 5 2 3 7 4 3" xfId="26792"/>
    <cellStyle name="Обычный 5 2 3 7 4 4" xfId="26793"/>
    <cellStyle name="Обычный 5 2 3 7 4 5" xfId="26794"/>
    <cellStyle name="Обычный 5 2 3 7 5" xfId="26795"/>
    <cellStyle name="Обычный 5 2 3 7 5 2" xfId="26796"/>
    <cellStyle name="Обычный 5 2 3 7 5 3" xfId="26797"/>
    <cellStyle name="Обычный 5 2 3 7 5 4" xfId="26798"/>
    <cellStyle name="Обычный 5 2 3 7 6" xfId="26799"/>
    <cellStyle name="Обычный 5 2 3 7 7" xfId="26800"/>
    <cellStyle name="Обычный 5 2 3 7 8" xfId="26801"/>
    <cellStyle name="Обычный 5 2 3 7 9" xfId="26802"/>
    <cellStyle name="Обычный 5 2 3 8" xfId="26803"/>
    <cellStyle name="Обычный 5 2 3 8 2" xfId="26804"/>
    <cellStyle name="Обычный 5 2 3 8 2 2" xfId="26805"/>
    <cellStyle name="Обычный 5 2 3 8 2 2 2" xfId="26806"/>
    <cellStyle name="Обычный 5 2 3 8 2 2 2 2" xfId="26807"/>
    <cellStyle name="Обычный 5 2 3 8 2 2 3" xfId="26808"/>
    <cellStyle name="Обычный 5 2 3 8 2 2 4" xfId="26809"/>
    <cellStyle name="Обычный 5 2 3 8 2 2 5" xfId="26810"/>
    <cellStyle name="Обычный 5 2 3 8 2 3" xfId="26811"/>
    <cellStyle name="Обычный 5 2 3 8 2 3 2" xfId="26812"/>
    <cellStyle name="Обычный 5 2 3 8 2 3 3" xfId="26813"/>
    <cellStyle name="Обычный 5 2 3 8 2 3 4" xfId="26814"/>
    <cellStyle name="Обычный 5 2 3 8 2 4" xfId="26815"/>
    <cellStyle name="Обычный 5 2 3 8 2 5" xfId="26816"/>
    <cellStyle name="Обычный 5 2 3 8 2 6" xfId="26817"/>
    <cellStyle name="Обычный 5 2 3 8 2 7" xfId="26818"/>
    <cellStyle name="Обычный 5 2 3 8 3" xfId="26819"/>
    <cellStyle name="Обычный 5 2 3 8 3 2" xfId="26820"/>
    <cellStyle name="Обычный 5 2 3 8 3 2 2" xfId="26821"/>
    <cellStyle name="Обычный 5 2 3 8 3 3" xfId="26822"/>
    <cellStyle name="Обычный 5 2 3 8 3 4" xfId="26823"/>
    <cellStyle name="Обычный 5 2 3 8 3 5" xfId="26824"/>
    <cellStyle name="Обычный 5 2 3 8 4" xfId="26825"/>
    <cellStyle name="Обычный 5 2 3 8 4 2" xfId="26826"/>
    <cellStyle name="Обычный 5 2 3 8 4 3" xfId="26827"/>
    <cellStyle name="Обычный 5 2 3 8 4 4" xfId="26828"/>
    <cellStyle name="Обычный 5 2 3 8 5" xfId="26829"/>
    <cellStyle name="Обычный 5 2 3 8 6" xfId="26830"/>
    <cellStyle name="Обычный 5 2 3 8 7" xfId="26831"/>
    <cellStyle name="Обычный 5 2 3 8 8" xfId="26832"/>
    <cellStyle name="Обычный 5 2 3 9" xfId="26833"/>
    <cellStyle name="Обычный 5 2 3 9 2" xfId="26834"/>
    <cellStyle name="Обычный 5 2 3 9 2 2" xfId="26835"/>
    <cellStyle name="Обычный 5 2 3 9 2 2 2" xfId="26836"/>
    <cellStyle name="Обычный 5 2 3 9 2 2 2 2" xfId="26837"/>
    <cellStyle name="Обычный 5 2 3 9 2 2 3" xfId="26838"/>
    <cellStyle name="Обычный 5 2 3 9 2 2 4" xfId="26839"/>
    <cellStyle name="Обычный 5 2 3 9 2 2 5" xfId="26840"/>
    <cellStyle name="Обычный 5 2 3 9 2 3" xfId="26841"/>
    <cellStyle name="Обычный 5 2 3 9 2 3 2" xfId="26842"/>
    <cellStyle name="Обычный 5 2 3 9 2 3 3" xfId="26843"/>
    <cellStyle name="Обычный 5 2 3 9 2 3 4" xfId="26844"/>
    <cellStyle name="Обычный 5 2 3 9 2 4" xfId="26845"/>
    <cellStyle name="Обычный 5 2 3 9 2 5" xfId="26846"/>
    <cellStyle name="Обычный 5 2 3 9 2 6" xfId="26847"/>
    <cellStyle name="Обычный 5 2 3 9 2 7" xfId="26848"/>
    <cellStyle name="Обычный 5 2 3 9 3" xfId="26849"/>
    <cellStyle name="Обычный 5 2 3 9 3 2" xfId="26850"/>
    <cellStyle name="Обычный 5 2 3 9 3 2 2" xfId="26851"/>
    <cellStyle name="Обычный 5 2 3 9 3 3" xfId="26852"/>
    <cellStyle name="Обычный 5 2 3 9 3 4" xfId="26853"/>
    <cellStyle name="Обычный 5 2 3 9 3 5" xfId="26854"/>
    <cellStyle name="Обычный 5 2 3 9 4" xfId="26855"/>
    <cellStyle name="Обычный 5 2 3 9 4 2" xfId="26856"/>
    <cellStyle name="Обычный 5 2 3 9 4 3" xfId="26857"/>
    <cellStyle name="Обычный 5 2 3 9 4 4" xfId="26858"/>
    <cellStyle name="Обычный 5 2 3 9 5" xfId="26859"/>
    <cellStyle name="Обычный 5 2 3 9 6" xfId="26860"/>
    <cellStyle name="Обычный 5 2 3 9 7" xfId="26861"/>
    <cellStyle name="Обычный 5 2 3 9 8" xfId="26862"/>
    <cellStyle name="Обычный 5 2 4" xfId="26863"/>
    <cellStyle name="Обычный 5 2 4 10" xfId="26864"/>
    <cellStyle name="Обычный 5 2 4 10 2" xfId="26865"/>
    <cellStyle name="Обычный 5 2 4 10 2 2" xfId="26866"/>
    <cellStyle name="Обычный 5 2 4 10 3" xfId="26867"/>
    <cellStyle name="Обычный 5 2 4 10 4" xfId="26868"/>
    <cellStyle name="Обычный 5 2 4 10 5" xfId="26869"/>
    <cellStyle name="Обычный 5 2 4 11" xfId="26870"/>
    <cellStyle name="Обычный 5 2 4 11 2" xfId="26871"/>
    <cellStyle name="Обычный 5 2 4 11 2 2" xfId="26872"/>
    <cellStyle name="Обычный 5 2 4 11 3" xfId="26873"/>
    <cellStyle name="Обычный 5 2 4 11 4" xfId="26874"/>
    <cellStyle name="Обычный 5 2 4 11 5" xfId="26875"/>
    <cellStyle name="Обычный 5 2 4 12" xfId="26876"/>
    <cellStyle name="Обычный 5 2 4 12 2" xfId="26877"/>
    <cellStyle name="Обычный 5 2 4 12 2 2" xfId="26878"/>
    <cellStyle name="Обычный 5 2 4 12 3" xfId="26879"/>
    <cellStyle name="Обычный 5 2 4 13" xfId="26880"/>
    <cellStyle name="Обычный 5 2 4 13 2" xfId="26881"/>
    <cellStyle name="Обычный 5 2 4 14" xfId="26882"/>
    <cellStyle name="Обычный 5 2 4 15" xfId="26883"/>
    <cellStyle name="Обычный 5 2 4 2" xfId="26884"/>
    <cellStyle name="Обычный 5 2 4 2 10" xfId="26885"/>
    <cellStyle name="Обычный 5 2 4 2 11" xfId="26886"/>
    <cellStyle name="Обычный 5 2 4 2 2" xfId="26887"/>
    <cellStyle name="Обычный 5 2 4 2 2 2" xfId="26888"/>
    <cellStyle name="Обычный 5 2 4 2 2 2 2" xfId="26889"/>
    <cellStyle name="Обычный 5 2 4 2 2 2 2 2" xfId="26890"/>
    <cellStyle name="Обычный 5 2 4 2 2 2 3" xfId="26891"/>
    <cellStyle name="Обычный 5 2 4 2 2 2 4" xfId="26892"/>
    <cellStyle name="Обычный 5 2 4 2 2 2 5" xfId="26893"/>
    <cellStyle name="Обычный 5 2 4 2 2 3" xfId="26894"/>
    <cellStyle name="Обычный 5 2 4 2 2 3 2" xfId="26895"/>
    <cellStyle name="Обычный 5 2 4 2 2 3 2 2" xfId="26896"/>
    <cellStyle name="Обычный 5 2 4 2 2 3 3" xfId="26897"/>
    <cellStyle name="Обычный 5 2 4 2 2 3 4" xfId="26898"/>
    <cellStyle name="Обычный 5 2 4 2 2 3 5" xfId="26899"/>
    <cellStyle name="Обычный 5 2 4 2 2 4" xfId="26900"/>
    <cellStyle name="Обычный 5 2 4 2 2 4 2" xfId="26901"/>
    <cellStyle name="Обычный 5 2 4 2 2 4 2 2" xfId="26902"/>
    <cellStyle name="Обычный 5 2 4 2 2 4 3" xfId="26903"/>
    <cellStyle name="Обычный 5 2 4 2 2 4 4" xfId="26904"/>
    <cellStyle name="Обычный 5 2 4 2 2 4 5" xfId="26905"/>
    <cellStyle name="Обычный 5 2 4 2 2 5" xfId="26906"/>
    <cellStyle name="Обычный 5 2 4 2 2 5 2" xfId="26907"/>
    <cellStyle name="Обычный 5 2 4 2 2 5 2 2" xfId="26908"/>
    <cellStyle name="Обычный 5 2 4 2 2 5 3" xfId="26909"/>
    <cellStyle name="Обычный 5 2 4 2 2 6" xfId="26910"/>
    <cellStyle name="Обычный 5 2 4 2 2 6 2" xfId="26911"/>
    <cellStyle name="Обычный 5 2 4 2 2 7" xfId="26912"/>
    <cellStyle name="Обычный 5 2 4 2 2 8" xfId="26913"/>
    <cellStyle name="Обычный 5 2 4 2 3" xfId="26914"/>
    <cellStyle name="Обычный 5 2 4 2 3 2" xfId="26915"/>
    <cellStyle name="Обычный 5 2 4 2 3 2 2" xfId="26916"/>
    <cellStyle name="Обычный 5 2 4 2 3 2 2 2" xfId="26917"/>
    <cellStyle name="Обычный 5 2 4 2 3 2 3" xfId="26918"/>
    <cellStyle name="Обычный 5 2 4 2 3 2 4" xfId="26919"/>
    <cellStyle name="Обычный 5 2 4 2 3 2 5" xfId="26920"/>
    <cellStyle name="Обычный 5 2 4 2 3 3" xfId="26921"/>
    <cellStyle name="Обычный 5 2 4 2 3 3 2" xfId="26922"/>
    <cellStyle name="Обычный 5 2 4 2 3 3 2 2" xfId="26923"/>
    <cellStyle name="Обычный 5 2 4 2 3 3 3" xfId="26924"/>
    <cellStyle name="Обычный 5 2 4 2 3 3 4" xfId="26925"/>
    <cellStyle name="Обычный 5 2 4 2 3 3 5" xfId="26926"/>
    <cellStyle name="Обычный 5 2 4 2 3 4" xfId="26927"/>
    <cellStyle name="Обычный 5 2 4 2 3 4 2" xfId="26928"/>
    <cellStyle name="Обычный 5 2 4 2 3 4 2 2" xfId="26929"/>
    <cellStyle name="Обычный 5 2 4 2 3 4 3" xfId="26930"/>
    <cellStyle name="Обычный 5 2 4 2 3 5" xfId="26931"/>
    <cellStyle name="Обычный 5 2 4 2 3 5 2" xfId="26932"/>
    <cellStyle name="Обычный 5 2 4 2 3 5 2 2" xfId="26933"/>
    <cellStyle name="Обычный 5 2 4 2 3 5 3" xfId="26934"/>
    <cellStyle name="Обычный 5 2 4 2 3 6" xfId="26935"/>
    <cellStyle name="Обычный 5 2 4 2 3 6 2" xfId="26936"/>
    <cellStyle name="Обычный 5 2 4 2 3 7" xfId="26937"/>
    <cellStyle name="Обычный 5 2 4 2 4" xfId="26938"/>
    <cellStyle name="Обычный 5 2 4 2 4 2" xfId="26939"/>
    <cellStyle name="Обычный 5 2 4 2 4 2 2" xfId="26940"/>
    <cellStyle name="Обычный 5 2 4 2 4 3" xfId="26941"/>
    <cellStyle name="Обычный 5 2 4 2 4 4" xfId="26942"/>
    <cellStyle name="Обычный 5 2 4 2 4 5" xfId="26943"/>
    <cellStyle name="Обычный 5 2 4 2 5" xfId="26944"/>
    <cellStyle name="Обычный 5 2 4 2 5 2" xfId="26945"/>
    <cellStyle name="Обычный 5 2 4 2 5 2 2" xfId="26946"/>
    <cellStyle name="Обычный 5 2 4 2 5 3" xfId="26947"/>
    <cellStyle name="Обычный 5 2 4 2 5 4" xfId="26948"/>
    <cellStyle name="Обычный 5 2 4 2 5 5" xfId="26949"/>
    <cellStyle name="Обычный 5 2 4 2 6" xfId="26950"/>
    <cellStyle name="Обычный 5 2 4 2 6 2" xfId="26951"/>
    <cellStyle name="Обычный 5 2 4 2 6 2 2" xfId="26952"/>
    <cellStyle name="Обычный 5 2 4 2 6 3" xfId="26953"/>
    <cellStyle name="Обычный 5 2 4 2 6 4" xfId="26954"/>
    <cellStyle name="Обычный 5 2 4 2 6 5" xfId="26955"/>
    <cellStyle name="Обычный 5 2 4 2 7" xfId="26956"/>
    <cellStyle name="Обычный 5 2 4 2 7 2" xfId="26957"/>
    <cellStyle name="Обычный 5 2 4 2 7 2 2" xfId="26958"/>
    <cellStyle name="Обычный 5 2 4 2 7 3" xfId="26959"/>
    <cellStyle name="Обычный 5 2 4 2 7 4" xfId="26960"/>
    <cellStyle name="Обычный 5 2 4 2 7 5" xfId="26961"/>
    <cellStyle name="Обычный 5 2 4 2 8" xfId="26962"/>
    <cellStyle name="Обычный 5 2 4 2 8 2" xfId="26963"/>
    <cellStyle name="Обычный 5 2 4 2 8 2 2" xfId="26964"/>
    <cellStyle name="Обычный 5 2 4 2 8 3" xfId="26965"/>
    <cellStyle name="Обычный 5 2 4 2 9" xfId="26966"/>
    <cellStyle name="Обычный 5 2 4 2 9 2" xfId="26967"/>
    <cellStyle name="Обычный 5 2 4 3" xfId="26968"/>
    <cellStyle name="Обычный 5 2 4 3 2" xfId="26969"/>
    <cellStyle name="Обычный 5 2 4 3 2 2" xfId="26970"/>
    <cellStyle name="Обычный 5 2 4 3 2 2 2" xfId="26971"/>
    <cellStyle name="Обычный 5 2 4 3 2 2 2 2" xfId="26972"/>
    <cellStyle name="Обычный 5 2 4 3 2 2 3" xfId="26973"/>
    <cellStyle name="Обычный 5 2 4 3 2 2 4" xfId="26974"/>
    <cellStyle name="Обычный 5 2 4 3 2 2 5" xfId="26975"/>
    <cellStyle name="Обычный 5 2 4 3 2 3" xfId="26976"/>
    <cellStyle name="Обычный 5 2 4 3 2 3 2" xfId="26977"/>
    <cellStyle name="Обычный 5 2 4 3 2 3 2 2" xfId="26978"/>
    <cellStyle name="Обычный 5 2 4 3 2 3 3" xfId="26979"/>
    <cellStyle name="Обычный 5 2 4 3 2 3 4" xfId="26980"/>
    <cellStyle name="Обычный 5 2 4 3 2 3 5" xfId="26981"/>
    <cellStyle name="Обычный 5 2 4 3 2 4" xfId="26982"/>
    <cellStyle name="Обычный 5 2 4 3 2 4 2" xfId="26983"/>
    <cellStyle name="Обычный 5 2 4 3 2 4 3" xfId="26984"/>
    <cellStyle name="Обычный 5 2 4 3 2 4 4" xfId="26985"/>
    <cellStyle name="Обычный 5 2 4 3 2 5" xfId="26986"/>
    <cellStyle name="Обычный 5 2 4 3 2 6" xfId="26987"/>
    <cellStyle name="Обычный 5 2 4 3 2 7" xfId="26988"/>
    <cellStyle name="Обычный 5 2 4 3 2 8" xfId="26989"/>
    <cellStyle name="Обычный 5 2 4 3 3" xfId="26990"/>
    <cellStyle name="Обычный 5 2 4 3 3 2" xfId="26991"/>
    <cellStyle name="Обычный 5 2 4 3 3 2 2" xfId="26992"/>
    <cellStyle name="Обычный 5 2 4 3 3 3" xfId="26993"/>
    <cellStyle name="Обычный 5 2 4 3 3 4" xfId="26994"/>
    <cellStyle name="Обычный 5 2 4 3 3 5" xfId="26995"/>
    <cellStyle name="Обычный 5 2 4 3 4" xfId="26996"/>
    <cellStyle name="Обычный 5 2 4 3 4 2" xfId="26997"/>
    <cellStyle name="Обычный 5 2 4 3 4 2 2" xfId="26998"/>
    <cellStyle name="Обычный 5 2 4 3 4 3" xfId="26999"/>
    <cellStyle name="Обычный 5 2 4 3 4 4" xfId="27000"/>
    <cellStyle name="Обычный 5 2 4 3 4 5" xfId="27001"/>
    <cellStyle name="Обычный 5 2 4 3 5" xfId="27002"/>
    <cellStyle name="Обычный 5 2 4 3 5 2" xfId="27003"/>
    <cellStyle name="Обычный 5 2 4 3 5 2 2" xfId="27004"/>
    <cellStyle name="Обычный 5 2 4 3 5 3" xfId="27005"/>
    <cellStyle name="Обычный 5 2 4 3 5 4" xfId="27006"/>
    <cellStyle name="Обычный 5 2 4 3 5 5" xfId="27007"/>
    <cellStyle name="Обычный 5 2 4 3 6" xfId="27008"/>
    <cellStyle name="Обычный 5 2 4 3 6 2" xfId="27009"/>
    <cellStyle name="Обычный 5 2 4 3 6 2 2" xfId="27010"/>
    <cellStyle name="Обычный 5 2 4 3 6 3" xfId="27011"/>
    <cellStyle name="Обычный 5 2 4 3 7" xfId="27012"/>
    <cellStyle name="Обычный 5 2 4 3 7 2" xfId="27013"/>
    <cellStyle name="Обычный 5 2 4 3 8" xfId="27014"/>
    <cellStyle name="Обычный 5 2 4 3 9" xfId="27015"/>
    <cellStyle name="Обычный 5 2 4 4" xfId="27016"/>
    <cellStyle name="Обычный 5 2 4 4 2" xfId="27017"/>
    <cellStyle name="Обычный 5 2 4 4 2 2" xfId="27018"/>
    <cellStyle name="Обычный 5 2 4 4 2 2 2" xfId="27019"/>
    <cellStyle name="Обычный 5 2 4 4 2 2 2 2" xfId="27020"/>
    <cellStyle name="Обычный 5 2 4 4 2 2 3" xfId="27021"/>
    <cellStyle name="Обычный 5 2 4 4 2 2 4" xfId="27022"/>
    <cellStyle name="Обычный 5 2 4 4 2 2 5" xfId="27023"/>
    <cellStyle name="Обычный 5 2 4 4 2 3" xfId="27024"/>
    <cellStyle name="Обычный 5 2 4 4 2 3 2" xfId="27025"/>
    <cellStyle name="Обычный 5 2 4 4 2 3 3" xfId="27026"/>
    <cellStyle name="Обычный 5 2 4 4 2 3 4" xfId="27027"/>
    <cellStyle name="Обычный 5 2 4 4 2 4" xfId="27028"/>
    <cellStyle name="Обычный 5 2 4 4 2 5" xfId="27029"/>
    <cellStyle name="Обычный 5 2 4 4 2 6" xfId="27030"/>
    <cellStyle name="Обычный 5 2 4 4 2 7" xfId="27031"/>
    <cellStyle name="Обычный 5 2 4 4 3" xfId="27032"/>
    <cellStyle name="Обычный 5 2 4 4 3 2" xfId="27033"/>
    <cellStyle name="Обычный 5 2 4 4 3 2 2" xfId="27034"/>
    <cellStyle name="Обычный 5 2 4 4 3 3" xfId="27035"/>
    <cellStyle name="Обычный 5 2 4 4 3 4" xfId="27036"/>
    <cellStyle name="Обычный 5 2 4 4 3 5" xfId="27037"/>
    <cellStyle name="Обычный 5 2 4 4 4" xfId="27038"/>
    <cellStyle name="Обычный 5 2 4 4 4 2" xfId="27039"/>
    <cellStyle name="Обычный 5 2 4 4 4 2 2" xfId="27040"/>
    <cellStyle name="Обычный 5 2 4 4 4 3" xfId="27041"/>
    <cellStyle name="Обычный 5 2 4 4 4 4" xfId="27042"/>
    <cellStyle name="Обычный 5 2 4 4 4 5" xfId="27043"/>
    <cellStyle name="Обычный 5 2 4 4 5" xfId="27044"/>
    <cellStyle name="Обычный 5 2 4 4 5 2" xfId="27045"/>
    <cellStyle name="Обычный 5 2 4 4 5 2 2" xfId="27046"/>
    <cellStyle name="Обычный 5 2 4 4 5 3" xfId="27047"/>
    <cellStyle name="Обычный 5 2 4 4 5 4" xfId="27048"/>
    <cellStyle name="Обычный 5 2 4 4 5 5" xfId="27049"/>
    <cellStyle name="Обычный 5 2 4 4 6" xfId="27050"/>
    <cellStyle name="Обычный 5 2 4 4 6 2" xfId="27051"/>
    <cellStyle name="Обычный 5 2 4 4 6 2 2" xfId="27052"/>
    <cellStyle name="Обычный 5 2 4 4 6 3" xfId="27053"/>
    <cellStyle name="Обычный 5 2 4 4 7" xfId="27054"/>
    <cellStyle name="Обычный 5 2 4 4 7 2" xfId="27055"/>
    <cellStyle name="Обычный 5 2 4 4 8" xfId="27056"/>
    <cellStyle name="Обычный 5 2 4 4 9" xfId="27057"/>
    <cellStyle name="Обычный 5 2 4 5" xfId="27058"/>
    <cellStyle name="Обычный 5 2 4 5 2" xfId="27059"/>
    <cellStyle name="Обычный 5 2 4 5 2 2" xfId="27060"/>
    <cellStyle name="Обычный 5 2 4 5 2 2 2" xfId="27061"/>
    <cellStyle name="Обычный 5 2 4 5 2 2 2 2" xfId="27062"/>
    <cellStyle name="Обычный 5 2 4 5 2 2 3" xfId="27063"/>
    <cellStyle name="Обычный 5 2 4 5 2 2 4" xfId="27064"/>
    <cellStyle name="Обычный 5 2 4 5 2 2 5" xfId="27065"/>
    <cellStyle name="Обычный 5 2 4 5 2 3" xfId="27066"/>
    <cellStyle name="Обычный 5 2 4 5 2 3 2" xfId="27067"/>
    <cellStyle name="Обычный 5 2 4 5 2 3 3" xfId="27068"/>
    <cellStyle name="Обычный 5 2 4 5 2 3 4" xfId="27069"/>
    <cellStyle name="Обычный 5 2 4 5 2 4" xfId="27070"/>
    <cellStyle name="Обычный 5 2 4 5 2 5" xfId="27071"/>
    <cellStyle name="Обычный 5 2 4 5 2 6" xfId="27072"/>
    <cellStyle name="Обычный 5 2 4 5 2 7" xfId="27073"/>
    <cellStyle name="Обычный 5 2 4 5 3" xfId="27074"/>
    <cellStyle name="Обычный 5 2 4 5 3 2" xfId="27075"/>
    <cellStyle name="Обычный 5 2 4 5 3 2 2" xfId="27076"/>
    <cellStyle name="Обычный 5 2 4 5 3 3" xfId="27077"/>
    <cellStyle name="Обычный 5 2 4 5 3 4" xfId="27078"/>
    <cellStyle name="Обычный 5 2 4 5 3 5" xfId="27079"/>
    <cellStyle name="Обычный 5 2 4 5 4" xfId="27080"/>
    <cellStyle name="Обычный 5 2 4 5 4 2" xfId="27081"/>
    <cellStyle name="Обычный 5 2 4 5 4 2 2" xfId="27082"/>
    <cellStyle name="Обычный 5 2 4 5 4 3" xfId="27083"/>
    <cellStyle name="Обычный 5 2 4 5 4 4" xfId="27084"/>
    <cellStyle name="Обычный 5 2 4 5 4 5" xfId="27085"/>
    <cellStyle name="Обычный 5 2 4 5 5" xfId="27086"/>
    <cellStyle name="Обычный 5 2 4 5 5 2" xfId="27087"/>
    <cellStyle name="Обычный 5 2 4 5 5 3" xfId="27088"/>
    <cellStyle name="Обычный 5 2 4 5 5 4" xfId="27089"/>
    <cellStyle name="Обычный 5 2 4 5 6" xfId="27090"/>
    <cellStyle name="Обычный 5 2 4 5 7" xfId="27091"/>
    <cellStyle name="Обычный 5 2 4 5 8" xfId="27092"/>
    <cellStyle name="Обычный 5 2 4 5 9" xfId="27093"/>
    <cellStyle name="Обычный 5 2 4 6" xfId="27094"/>
    <cellStyle name="Обычный 5 2 4 6 2" xfId="27095"/>
    <cellStyle name="Обычный 5 2 4 6 2 2" xfId="27096"/>
    <cellStyle name="Обычный 5 2 4 6 2 2 2" xfId="27097"/>
    <cellStyle name="Обычный 5 2 4 6 2 2 2 2" xfId="27098"/>
    <cellStyle name="Обычный 5 2 4 6 2 2 3" xfId="27099"/>
    <cellStyle name="Обычный 5 2 4 6 2 2 4" xfId="27100"/>
    <cellStyle name="Обычный 5 2 4 6 2 2 5" xfId="27101"/>
    <cellStyle name="Обычный 5 2 4 6 2 3" xfId="27102"/>
    <cellStyle name="Обычный 5 2 4 6 2 3 2" xfId="27103"/>
    <cellStyle name="Обычный 5 2 4 6 2 3 3" xfId="27104"/>
    <cellStyle name="Обычный 5 2 4 6 2 3 4" xfId="27105"/>
    <cellStyle name="Обычный 5 2 4 6 2 4" xfId="27106"/>
    <cellStyle name="Обычный 5 2 4 6 2 5" xfId="27107"/>
    <cellStyle name="Обычный 5 2 4 6 2 6" xfId="27108"/>
    <cellStyle name="Обычный 5 2 4 6 2 7" xfId="27109"/>
    <cellStyle name="Обычный 5 2 4 6 3" xfId="27110"/>
    <cellStyle name="Обычный 5 2 4 6 3 2" xfId="27111"/>
    <cellStyle name="Обычный 5 2 4 6 3 2 2" xfId="27112"/>
    <cellStyle name="Обычный 5 2 4 6 3 3" xfId="27113"/>
    <cellStyle name="Обычный 5 2 4 6 3 4" xfId="27114"/>
    <cellStyle name="Обычный 5 2 4 6 3 5" xfId="27115"/>
    <cellStyle name="Обычный 5 2 4 6 4" xfId="27116"/>
    <cellStyle name="Обычный 5 2 4 6 4 2" xfId="27117"/>
    <cellStyle name="Обычный 5 2 4 6 4 3" xfId="27118"/>
    <cellStyle name="Обычный 5 2 4 6 4 4" xfId="27119"/>
    <cellStyle name="Обычный 5 2 4 6 5" xfId="27120"/>
    <cellStyle name="Обычный 5 2 4 6 6" xfId="27121"/>
    <cellStyle name="Обычный 5 2 4 6 7" xfId="27122"/>
    <cellStyle name="Обычный 5 2 4 6 8" xfId="27123"/>
    <cellStyle name="Обычный 5 2 4 7" xfId="27124"/>
    <cellStyle name="Обычный 5 2 4 7 2" xfId="27125"/>
    <cellStyle name="Обычный 5 2 4 7 2 2" xfId="27126"/>
    <cellStyle name="Обычный 5 2 4 7 2 2 2" xfId="27127"/>
    <cellStyle name="Обычный 5 2 4 7 2 2 2 2" xfId="27128"/>
    <cellStyle name="Обычный 5 2 4 7 2 2 3" xfId="27129"/>
    <cellStyle name="Обычный 5 2 4 7 2 2 4" xfId="27130"/>
    <cellStyle name="Обычный 5 2 4 7 2 2 5" xfId="27131"/>
    <cellStyle name="Обычный 5 2 4 7 2 3" xfId="27132"/>
    <cellStyle name="Обычный 5 2 4 7 2 3 2" xfId="27133"/>
    <cellStyle name="Обычный 5 2 4 7 2 3 3" xfId="27134"/>
    <cellStyle name="Обычный 5 2 4 7 2 3 4" xfId="27135"/>
    <cellStyle name="Обычный 5 2 4 7 2 4" xfId="27136"/>
    <cellStyle name="Обычный 5 2 4 7 2 5" xfId="27137"/>
    <cellStyle name="Обычный 5 2 4 7 2 6" xfId="27138"/>
    <cellStyle name="Обычный 5 2 4 7 2 7" xfId="27139"/>
    <cellStyle name="Обычный 5 2 4 7 3" xfId="27140"/>
    <cellStyle name="Обычный 5 2 4 7 3 2" xfId="27141"/>
    <cellStyle name="Обычный 5 2 4 7 3 2 2" xfId="27142"/>
    <cellStyle name="Обычный 5 2 4 7 3 3" xfId="27143"/>
    <cellStyle name="Обычный 5 2 4 7 3 4" xfId="27144"/>
    <cellStyle name="Обычный 5 2 4 7 3 5" xfId="27145"/>
    <cellStyle name="Обычный 5 2 4 7 4" xfId="27146"/>
    <cellStyle name="Обычный 5 2 4 7 4 2" xfId="27147"/>
    <cellStyle name="Обычный 5 2 4 7 4 3" xfId="27148"/>
    <cellStyle name="Обычный 5 2 4 7 4 4" xfId="27149"/>
    <cellStyle name="Обычный 5 2 4 7 5" xfId="27150"/>
    <cellStyle name="Обычный 5 2 4 7 6" xfId="27151"/>
    <cellStyle name="Обычный 5 2 4 7 7" xfId="27152"/>
    <cellStyle name="Обычный 5 2 4 7 8" xfId="27153"/>
    <cellStyle name="Обычный 5 2 4 8" xfId="27154"/>
    <cellStyle name="Обычный 5 2 4 8 2" xfId="27155"/>
    <cellStyle name="Обычный 5 2 4 8 2 2" xfId="27156"/>
    <cellStyle name="Обычный 5 2 4 8 2 2 2" xfId="27157"/>
    <cellStyle name="Обычный 5 2 4 8 2 3" xfId="27158"/>
    <cellStyle name="Обычный 5 2 4 8 2 4" xfId="27159"/>
    <cellStyle name="Обычный 5 2 4 8 2 5" xfId="27160"/>
    <cellStyle name="Обычный 5 2 4 8 3" xfId="27161"/>
    <cellStyle name="Обычный 5 2 4 8 3 2" xfId="27162"/>
    <cellStyle name="Обычный 5 2 4 8 3 3" xfId="27163"/>
    <cellStyle name="Обычный 5 2 4 8 3 4" xfId="27164"/>
    <cellStyle name="Обычный 5 2 4 8 4" xfId="27165"/>
    <cellStyle name="Обычный 5 2 4 8 5" xfId="27166"/>
    <cellStyle name="Обычный 5 2 4 8 6" xfId="27167"/>
    <cellStyle name="Обычный 5 2 4 8 7" xfId="27168"/>
    <cellStyle name="Обычный 5 2 4 9" xfId="27169"/>
    <cellStyle name="Обычный 5 2 4 9 2" xfId="27170"/>
    <cellStyle name="Обычный 5 2 4 9 2 2" xfId="27171"/>
    <cellStyle name="Обычный 5 2 4 9 2 2 2" xfId="27172"/>
    <cellStyle name="Обычный 5 2 4 9 2 3" xfId="27173"/>
    <cellStyle name="Обычный 5 2 4 9 2 4" xfId="27174"/>
    <cellStyle name="Обычный 5 2 4 9 2 5" xfId="27175"/>
    <cellStyle name="Обычный 5 2 4 9 3" xfId="27176"/>
    <cellStyle name="Обычный 5 2 4 9 3 2" xfId="27177"/>
    <cellStyle name="Обычный 5 2 4 9 3 3" xfId="27178"/>
    <cellStyle name="Обычный 5 2 4 9 3 4" xfId="27179"/>
    <cellStyle name="Обычный 5 2 4 9 4" xfId="27180"/>
    <cellStyle name="Обычный 5 2 4 9 5" xfId="27181"/>
    <cellStyle name="Обычный 5 2 4 9 6" xfId="27182"/>
    <cellStyle name="Обычный 5 2 4 9 7" xfId="27183"/>
    <cellStyle name="Обычный 5 2 5" xfId="27184"/>
    <cellStyle name="Обычный 5 2 5 10" xfId="27185"/>
    <cellStyle name="Обычный 5 2 5 11" xfId="27186"/>
    <cellStyle name="Обычный 5 2 5 2" xfId="27187"/>
    <cellStyle name="Обычный 5 2 5 2 2" xfId="27188"/>
    <cellStyle name="Обычный 5 2 5 2 2 2" xfId="27189"/>
    <cellStyle name="Обычный 5 2 5 2 2 2 2" xfId="27190"/>
    <cellStyle name="Обычный 5 2 5 2 2 3" xfId="27191"/>
    <cellStyle name="Обычный 5 2 5 2 2 4" xfId="27192"/>
    <cellStyle name="Обычный 5 2 5 2 2 5" xfId="27193"/>
    <cellStyle name="Обычный 5 2 5 2 3" xfId="27194"/>
    <cellStyle name="Обычный 5 2 5 2 3 2" xfId="27195"/>
    <cellStyle name="Обычный 5 2 5 2 3 2 2" xfId="27196"/>
    <cellStyle name="Обычный 5 2 5 2 3 3" xfId="27197"/>
    <cellStyle name="Обычный 5 2 5 2 3 4" xfId="27198"/>
    <cellStyle name="Обычный 5 2 5 2 3 5" xfId="27199"/>
    <cellStyle name="Обычный 5 2 5 2 4" xfId="27200"/>
    <cellStyle name="Обычный 5 2 5 2 4 2" xfId="27201"/>
    <cellStyle name="Обычный 5 2 5 2 4 2 2" xfId="27202"/>
    <cellStyle name="Обычный 5 2 5 2 4 3" xfId="27203"/>
    <cellStyle name="Обычный 5 2 5 2 4 4" xfId="27204"/>
    <cellStyle name="Обычный 5 2 5 2 4 5" xfId="27205"/>
    <cellStyle name="Обычный 5 2 5 2 5" xfId="27206"/>
    <cellStyle name="Обычный 5 2 5 2 5 2" xfId="27207"/>
    <cellStyle name="Обычный 5 2 5 2 5 2 2" xfId="27208"/>
    <cellStyle name="Обычный 5 2 5 2 5 3" xfId="27209"/>
    <cellStyle name="Обычный 5 2 5 2 6" xfId="27210"/>
    <cellStyle name="Обычный 5 2 5 2 6 2" xfId="27211"/>
    <cellStyle name="Обычный 5 2 5 2 7" xfId="27212"/>
    <cellStyle name="Обычный 5 2 5 2 8" xfId="27213"/>
    <cellStyle name="Обычный 5 2 5 3" xfId="27214"/>
    <cellStyle name="Обычный 5 2 5 3 2" xfId="27215"/>
    <cellStyle name="Обычный 5 2 5 3 2 2" xfId="27216"/>
    <cellStyle name="Обычный 5 2 5 3 2 2 2" xfId="27217"/>
    <cellStyle name="Обычный 5 2 5 3 2 3" xfId="27218"/>
    <cellStyle name="Обычный 5 2 5 3 2 4" xfId="27219"/>
    <cellStyle name="Обычный 5 2 5 3 2 5" xfId="27220"/>
    <cellStyle name="Обычный 5 2 5 3 3" xfId="27221"/>
    <cellStyle name="Обычный 5 2 5 3 3 2" xfId="27222"/>
    <cellStyle name="Обычный 5 2 5 3 3 2 2" xfId="27223"/>
    <cellStyle name="Обычный 5 2 5 3 3 3" xfId="27224"/>
    <cellStyle name="Обычный 5 2 5 3 3 4" xfId="27225"/>
    <cellStyle name="Обычный 5 2 5 3 3 5" xfId="27226"/>
    <cellStyle name="Обычный 5 2 5 3 4" xfId="27227"/>
    <cellStyle name="Обычный 5 2 5 3 4 2" xfId="27228"/>
    <cellStyle name="Обычный 5 2 5 3 4 2 2" xfId="27229"/>
    <cellStyle name="Обычный 5 2 5 3 4 3" xfId="27230"/>
    <cellStyle name="Обычный 5 2 5 3 5" xfId="27231"/>
    <cellStyle name="Обычный 5 2 5 3 5 2" xfId="27232"/>
    <cellStyle name="Обычный 5 2 5 3 5 2 2" xfId="27233"/>
    <cellStyle name="Обычный 5 2 5 3 5 3" xfId="27234"/>
    <cellStyle name="Обычный 5 2 5 3 6" xfId="27235"/>
    <cellStyle name="Обычный 5 2 5 3 6 2" xfId="27236"/>
    <cellStyle name="Обычный 5 2 5 3 7" xfId="27237"/>
    <cellStyle name="Обычный 5 2 5 4" xfId="27238"/>
    <cellStyle name="Обычный 5 2 5 4 2" xfId="27239"/>
    <cellStyle name="Обычный 5 2 5 4 2 2" xfId="27240"/>
    <cellStyle name="Обычный 5 2 5 4 3" xfId="27241"/>
    <cellStyle name="Обычный 5 2 5 4 4" xfId="27242"/>
    <cellStyle name="Обычный 5 2 5 4 5" xfId="27243"/>
    <cellStyle name="Обычный 5 2 5 5" xfId="27244"/>
    <cellStyle name="Обычный 5 2 5 5 2" xfId="27245"/>
    <cellStyle name="Обычный 5 2 5 5 2 2" xfId="27246"/>
    <cellStyle name="Обычный 5 2 5 5 3" xfId="27247"/>
    <cellStyle name="Обычный 5 2 5 5 4" xfId="27248"/>
    <cellStyle name="Обычный 5 2 5 5 5" xfId="27249"/>
    <cellStyle name="Обычный 5 2 5 6" xfId="27250"/>
    <cellStyle name="Обычный 5 2 5 6 2" xfId="27251"/>
    <cellStyle name="Обычный 5 2 5 6 2 2" xfId="27252"/>
    <cellStyle name="Обычный 5 2 5 6 3" xfId="27253"/>
    <cellStyle name="Обычный 5 2 5 6 4" xfId="27254"/>
    <cellStyle name="Обычный 5 2 5 6 5" xfId="27255"/>
    <cellStyle name="Обычный 5 2 5 7" xfId="27256"/>
    <cellStyle name="Обычный 5 2 5 7 2" xfId="27257"/>
    <cellStyle name="Обычный 5 2 5 7 2 2" xfId="27258"/>
    <cellStyle name="Обычный 5 2 5 7 3" xfId="27259"/>
    <cellStyle name="Обычный 5 2 5 7 4" xfId="27260"/>
    <cellStyle name="Обычный 5 2 5 7 5" xfId="27261"/>
    <cellStyle name="Обычный 5 2 5 8" xfId="27262"/>
    <cellStyle name="Обычный 5 2 5 8 2" xfId="27263"/>
    <cellStyle name="Обычный 5 2 5 8 2 2" xfId="27264"/>
    <cellStyle name="Обычный 5 2 5 8 3" xfId="27265"/>
    <cellStyle name="Обычный 5 2 5 9" xfId="27266"/>
    <cellStyle name="Обычный 5 2 5 9 2" xfId="27267"/>
    <cellStyle name="Обычный 5 2 6" xfId="27268"/>
    <cellStyle name="Обычный 5 2 6 2" xfId="27269"/>
    <cellStyle name="Обычный 5 2 6 2 2" xfId="27270"/>
    <cellStyle name="Обычный 5 2 6 2 2 2" xfId="27271"/>
    <cellStyle name="Обычный 5 2 6 2 2 2 2" xfId="27272"/>
    <cellStyle name="Обычный 5 2 6 2 2 3" xfId="27273"/>
    <cellStyle name="Обычный 5 2 6 2 2 4" xfId="27274"/>
    <cellStyle name="Обычный 5 2 6 2 2 5" xfId="27275"/>
    <cellStyle name="Обычный 5 2 6 2 3" xfId="27276"/>
    <cellStyle name="Обычный 5 2 6 2 3 2" xfId="27277"/>
    <cellStyle name="Обычный 5 2 6 2 3 3" xfId="27278"/>
    <cellStyle name="Обычный 5 2 6 2 3 4" xfId="27279"/>
    <cellStyle name="Обычный 5 2 6 2 4" xfId="27280"/>
    <cellStyle name="Обычный 5 2 6 2 5" xfId="27281"/>
    <cellStyle name="Обычный 5 2 6 2 6" xfId="27282"/>
    <cellStyle name="Обычный 5 2 6 2 7" xfId="27283"/>
    <cellStyle name="Обычный 5 2 6 3" xfId="27284"/>
    <cellStyle name="Обычный 5 2 6 3 2" xfId="27285"/>
    <cellStyle name="Обычный 5 2 6 3 2 2" xfId="27286"/>
    <cellStyle name="Обычный 5 2 6 3 3" xfId="27287"/>
    <cellStyle name="Обычный 5 2 6 3 4" xfId="27288"/>
    <cellStyle name="Обычный 5 2 6 3 5" xfId="27289"/>
    <cellStyle name="Обычный 5 2 6 4" xfId="27290"/>
    <cellStyle name="Обычный 5 2 6 4 2" xfId="27291"/>
    <cellStyle name="Обычный 5 2 6 4 2 2" xfId="27292"/>
    <cellStyle name="Обычный 5 2 6 4 3" xfId="27293"/>
    <cellStyle name="Обычный 5 2 6 4 4" xfId="27294"/>
    <cellStyle name="Обычный 5 2 6 4 5" xfId="27295"/>
    <cellStyle name="Обычный 5 2 6 5" xfId="27296"/>
    <cellStyle name="Обычный 5 2 6 5 2" xfId="27297"/>
    <cellStyle name="Обычный 5 2 6 5 2 2" xfId="27298"/>
    <cellStyle name="Обычный 5 2 6 5 3" xfId="27299"/>
    <cellStyle name="Обычный 5 2 6 5 4" xfId="27300"/>
    <cellStyle name="Обычный 5 2 6 5 5" xfId="27301"/>
    <cellStyle name="Обычный 5 2 6 6" xfId="27302"/>
    <cellStyle name="Обычный 5 2 6 6 2" xfId="27303"/>
    <cellStyle name="Обычный 5 2 6 6 2 2" xfId="27304"/>
    <cellStyle name="Обычный 5 2 6 6 3" xfId="27305"/>
    <cellStyle name="Обычный 5 2 6 7" xfId="27306"/>
    <cellStyle name="Обычный 5 2 6 7 2" xfId="27307"/>
    <cellStyle name="Обычный 5 2 6 8" xfId="27308"/>
    <cellStyle name="Обычный 5 2 6 9" xfId="27309"/>
    <cellStyle name="Обычный 5 2 7" xfId="27310"/>
    <cellStyle name="Обычный 5 2 7 2" xfId="27311"/>
    <cellStyle name="Обычный 5 2 7 2 2" xfId="27312"/>
    <cellStyle name="Обычный 5 2 7 2 2 2" xfId="27313"/>
    <cellStyle name="Обычный 5 2 7 2 3" xfId="27314"/>
    <cellStyle name="Обычный 5 2 7 2 4" xfId="27315"/>
    <cellStyle name="Обычный 5 2 7 2 5" xfId="27316"/>
    <cellStyle name="Обычный 5 2 7 3" xfId="27317"/>
    <cellStyle name="Обычный 5 2 7 3 2" xfId="27318"/>
    <cellStyle name="Обычный 5 2 7 3 2 2" xfId="27319"/>
    <cellStyle name="Обычный 5 2 7 3 3" xfId="27320"/>
    <cellStyle name="Обычный 5 2 7 3 4" xfId="27321"/>
    <cellStyle name="Обычный 5 2 7 3 5" xfId="27322"/>
    <cellStyle name="Обычный 5 2 7 4" xfId="27323"/>
    <cellStyle name="Обычный 5 2 7 4 2" xfId="27324"/>
    <cellStyle name="Обычный 5 2 7 4 2 2" xfId="27325"/>
    <cellStyle name="Обычный 5 2 7 4 3" xfId="27326"/>
    <cellStyle name="Обычный 5 2 7 5" xfId="27327"/>
    <cellStyle name="Обычный 5 2 7 5 2" xfId="27328"/>
    <cellStyle name="Обычный 5 2 7 5 2 2" xfId="27329"/>
    <cellStyle name="Обычный 5 2 7 5 3" xfId="27330"/>
    <cellStyle name="Обычный 5 2 7 6" xfId="27331"/>
    <cellStyle name="Обычный 5 2 7 6 2" xfId="27332"/>
    <cellStyle name="Обычный 5 2 7 7" xfId="27333"/>
    <cellStyle name="Обычный 5 2 8" xfId="27334"/>
    <cellStyle name="Обычный 5 2 8 2" xfId="27335"/>
    <cellStyle name="Обычный 5 2 8 2 2" xfId="27336"/>
    <cellStyle name="Обычный 5 2 8 3" xfId="27337"/>
    <cellStyle name="Обычный 5 2 8 4" xfId="27338"/>
    <cellStyle name="Обычный 5 2 8 5" xfId="27339"/>
    <cellStyle name="Обычный 5 2 9" xfId="27340"/>
    <cellStyle name="Обычный 5 20" xfId="27341"/>
    <cellStyle name="Обычный 5 20 2" xfId="27342"/>
    <cellStyle name="Обычный 5 20 2 2" xfId="27343"/>
    <cellStyle name="Обычный 5 20 3" xfId="27344"/>
    <cellStyle name="Обычный 5 20 4" xfId="27345"/>
    <cellStyle name="Обычный 5 20 5" xfId="27346"/>
    <cellStyle name="Обычный 5 21" xfId="27347"/>
    <cellStyle name="Обычный 5 21 2" xfId="27348"/>
    <cellStyle name="Обычный 5 21 2 2" xfId="27349"/>
    <cellStyle name="Обычный 5 21 3" xfId="27350"/>
    <cellStyle name="Обычный 5 22" xfId="27351"/>
    <cellStyle name="Обычный 5 22 2" xfId="27352"/>
    <cellStyle name="Обычный 5 23" xfId="27353"/>
    <cellStyle name="Обычный 5 24" xfId="27354"/>
    <cellStyle name="Обычный 5 25" xfId="59126"/>
    <cellStyle name="Обычный 5 3" xfId="27355"/>
    <cellStyle name="Обычный 5 3 10" xfId="27356"/>
    <cellStyle name="Обычный 5 3 10 2" xfId="27357"/>
    <cellStyle name="Обычный 5 3 10 2 2" xfId="27358"/>
    <cellStyle name="Обычный 5 3 10 2 2 2" xfId="27359"/>
    <cellStyle name="Обычный 5 3 10 2 2 2 2" xfId="27360"/>
    <cellStyle name="Обычный 5 3 10 2 2 3" xfId="27361"/>
    <cellStyle name="Обычный 5 3 10 2 2 4" xfId="27362"/>
    <cellStyle name="Обычный 5 3 10 2 2 5" xfId="27363"/>
    <cellStyle name="Обычный 5 3 10 2 3" xfId="27364"/>
    <cellStyle name="Обычный 5 3 10 2 3 2" xfId="27365"/>
    <cellStyle name="Обычный 5 3 10 2 3 3" xfId="27366"/>
    <cellStyle name="Обычный 5 3 10 2 3 4" xfId="27367"/>
    <cellStyle name="Обычный 5 3 10 2 4" xfId="27368"/>
    <cellStyle name="Обычный 5 3 10 2 5" xfId="27369"/>
    <cellStyle name="Обычный 5 3 10 2 6" xfId="27370"/>
    <cellStyle name="Обычный 5 3 10 2 7" xfId="27371"/>
    <cellStyle name="Обычный 5 3 10 3" xfId="27372"/>
    <cellStyle name="Обычный 5 3 10 3 2" xfId="27373"/>
    <cellStyle name="Обычный 5 3 10 3 2 2" xfId="27374"/>
    <cellStyle name="Обычный 5 3 10 3 3" xfId="27375"/>
    <cellStyle name="Обычный 5 3 10 3 4" xfId="27376"/>
    <cellStyle name="Обычный 5 3 10 3 5" xfId="27377"/>
    <cellStyle name="Обычный 5 3 10 4" xfId="27378"/>
    <cellStyle name="Обычный 5 3 10 4 2" xfId="27379"/>
    <cellStyle name="Обычный 5 3 10 4 3" xfId="27380"/>
    <cellStyle name="Обычный 5 3 10 4 4" xfId="27381"/>
    <cellStyle name="Обычный 5 3 10 5" xfId="27382"/>
    <cellStyle name="Обычный 5 3 10 6" xfId="27383"/>
    <cellStyle name="Обычный 5 3 10 7" xfId="27384"/>
    <cellStyle name="Обычный 5 3 10 8" xfId="27385"/>
    <cellStyle name="Обычный 5 3 11" xfId="27386"/>
    <cellStyle name="Обычный 5 3 11 2" xfId="27387"/>
    <cellStyle name="Обычный 5 3 11 2 2" xfId="27388"/>
    <cellStyle name="Обычный 5 3 11 2 2 2" xfId="27389"/>
    <cellStyle name="Обычный 5 3 11 2 3" xfId="27390"/>
    <cellStyle name="Обычный 5 3 11 2 4" xfId="27391"/>
    <cellStyle name="Обычный 5 3 11 2 5" xfId="27392"/>
    <cellStyle name="Обычный 5 3 11 3" xfId="27393"/>
    <cellStyle name="Обычный 5 3 11 3 2" xfId="27394"/>
    <cellStyle name="Обычный 5 3 11 3 3" xfId="27395"/>
    <cellStyle name="Обычный 5 3 11 3 4" xfId="27396"/>
    <cellStyle name="Обычный 5 3 11 4" xfId="27397"/>
    <cellStyle name="Обычный 5 3 11 5" xfId="27398"/>
    <cellStyle name="Обычный 5 3 11 6" xfId="27399"/>
    <cellStyle name="Обычный 5 3 11 7" xfId="27400"/>
    <cellStyle name="Обычный 5 3 12" xfId="27401"/>
    <cellStyle name="Обычный 5 3 12 2" xfId="27402"/>
    <cellStyle name="Обычный 5 3 12 2 2" xfId="27403"/>
    <cellStyle name="Обычный 5 3 12 2 2 2" xfId="27404"/>
    <cellStyle name="Обычный 5 3 12 2 3" xfId="27405"/>
    <cellStyle name="Обычный 5 3 12 2 4" xfId="27406"/>
    <cellStyle name="Обычный 5 3 12 2 5" xfId="27407"/>
    <cellStyle name="Обычный 5 3 12 3" xfId="27408"/>
    <cellStyle name="Обычный 5 3 12 3 2" xfId="27409"/>
    <cellStyle name="Обычный 5 3 12 3 3" xfId="27410"/>
    <cellStyle name="Обычный 5 3 12 3 4" xfId="27411"/>
    <cellStyle name="Обычный 5 3 12 4" xfId="27412"/>
    <cellStyle name="Обычный 5 3 12 5" xfId="27413"/>
    <cellStyle name="Обычный 5 3 12 6" xfId="27414"/>
    <cellStyle name="Обычный 5 3 12 7" xfId="27415"/>
    <cellStyle name="Обычный 5 3 13" xfId="27416"/>
    <cellStyle name="Обычный 5 3 13 2" xfId="27417"/>
    <cellStyle name="Обычный 5 3 13 2 2" xfId="27418"/>
    <cellStyle name="Обычный 5 3 13 3" xfId="27419"/>
    <cellStyle name="Обычный 5 3 13 4" xfId="27420"/>
    <cellStyle name="Обычный 5 3 13 5" xfId="27421"/>
    <cellStyle name="Обычный 5 3 14" xfId="27422"/>
    <cellStyle name="Обычный 5 3 14 2" xfId="27423"/>
    <cellStyle name="Обычный 5 3 14 2 2" xfId="27424"/>
    <cellStyle name="Обычный 5 3 14 3" xfId="27425"/>
    <cellStyle name="Обычный 5 3 14 4" xfId="27426"/>
    <cellStyle name="Обычный 5 3 14 5" xfId="27427"/>
    <cellStyle name="Обычный 5 3 15" xfId="27428"/>
    <cellStyle name="Обычный 5 3 16" xfId="27429"/>
    <cellStyle name="Обычный 5 3 17" xfId="27430"/>
    <cellStyle name="Обычный 5 3 2" xfId="27431"/>
    <cellStyle name="Обычный 5 3 2 10" xfId="27432"/>
    <cellStyle name="Обычный 5 3 2 10 2" xfId="27433"/>
    <cellStyle name="Обычный 5 3 2 10 2 2" xfId="27434"/>
    <cellStyle name="Обычный 5 3 2 10 2 2 2" xfId="27435"/>
    <cellStyle name="Обычный 5 3 2 10 2 3" xfId="27436"/>
    <cellStyle name="Обычный 5 3 2 10 2 4" xfId="27437"/>
    <cellStyle name="Обычный 5 3 2 10 2 5" xfId="27438"/>
    <cellStyle name="Обычный 5 3 2 10 3" xfId="27439"/>
    <cellStyle name="Обычный 5 3 2 10 3 2" xfId="27440"/>
    <cellStyle name="Обычный 5 3 2 10 3 3" xfId="27441"/>
    <cellStyle name="Обычный 5 3 2 10 3 4" xfId="27442"/>
    <cellStyle name="Обычный 5 3 2 10 4" xfId="27443"/>
    <cellStyle name="Обычный 5 3 2 10 5" xfId="27444"/>
    <cellStyle name="Обычный 5 3 2 10 6" xfId="27445"/>
    <cellStyle name="Обычный 5 3 2 10 7" xfId="27446"/>
    <cellStyle name="Обычный 5 3 2 11" xfId="27447"/>
    <cellStyle name="Обычный 5 3 2 11 2" xfId="27448"/>
    <cellStyle name="Обычный 5 3 2 11 2 2" xfId="27449"/>
    <cellStyle name="Обычный 5 3 2 11 3" xfId="27450"/>
    <cellStyle name="Обычный 5 3 2 11 4" xfId="27451"/>
    <cellStyle name="Обычный 5 3 2 11 5" xfId="27452"/>
    <cellStyle name="Обычный 5 3 2 12" xfId="27453"/>
    <cellStyle name="Обычный 5 3 2 12 2" xfId="27454"/>
    <cellStyle name="Обычный 5 3 2 12 3" xfId="27455"/>
    <cellStyle name="Обычный 5 3 2 12 4" xfId="27456"/>
    <cellStyle name="Обычный 5 3 2 13" xfId="27457"/>
    <cellStyle name="Обычный 5 3 2 14" xfId="27458"/>
    <cellStyle name="Обычный 5 3 2 15" xfId="27459"/>
    <cellStyle name="Обычный 5 3 2 16" xfId="27460"/>
    <cellStyle name="Обычный 5 3 2 2" xfId="27461"/>
    <cellStyle name="Обычный 5 3 2 2 10" xfId="27462"/>
    <cellStyle name="Обычный 5 3 2 2 10 2" xfId="27463"/>
    <cellStyle name="Обычный 5 3 2 2 10 2 2" xfId="27464"/>
    <cellStyle name="Обычный 5 3 2 2 10 3" xfId="27465"/>
    <cellStyle name="Обычный 5 3 2 2 10 4" xfId="27466"/>
    <cellStyle name="Обычный 5 3 2 2 10 5" xfId="27467"/>
    <cellStyle name="Обычный 5 3 2 2 11" xfId="27468"/>
    <cellStyle name="Обычный 5 3 2 2 11 2" xfId="27469"/>
    <cellStyle name="Обычный 5 3 2 2 11 3" xfId="27470"/>
    <cellStyle name="Обычный 5 3 2 2 11 4" xfId="27471"/>
    <cellStyle name="Обычный 5 3 2 2 12" xfId="27472"/>
    <cellStyle name="Обычный 5 3 2 2 13" xfId="27473"/>
    <cellStyle name="Обычный 5 3 2 2 14" xfId="27474"/>
    <cellStyle name="Обычный 5 3 2 2 15" xfId="27475"/>
    <cellStyle name="Обычный 5 3 2 2 2" xfId="27476"/>
    <cellStyle name="Обычный 5 3 2 2 2 2" xfId="27477"/>
    <cellStyle name="Обычный 5 3 2 2 2 2 2" xfId="27478"/>
    <cellStyle name="Обычный 5 3 2 2 2 2 2 2" xfId="27479"/>
    <cellStyle name="Обычный 5 3 2 2 2 2 2 2 2" xfId="27480"/>
    <cellStyle name="Обычный 5 3 2 2 2 2 2 3" xfId="27481"/>
    <cellStyle name="Обычный 5 3 2 2 2 2 2 4" xfId="27482"/>
    <cellStyle name="Обычный 5 3 2 2 2 2 2 5" xfId="27483"/>
    <cellStyle name="Обычный 5 3 2 2 2 2 3" xfId="27484"/>
    <cellStyle name="Обычный 5 3 2 2 2 2 3 2" xfId="27485"/>
    <cellStyle name="Обычный 5 3 2 2 2 2 3 3" xfId="27486"/>
    <cellStyle name="Обычный 5 3 2 2 2 2 3 4" xfId="27487"/>
    <cellStyle name="Обычный 5 3 2 2 2 2 4" xfId="27488"/>
    <cellStyle name="Обычный 5 3 2 2 2 2 5" xfId="27489"/>
    <cellStyle name="Обычный 5 3 2 2 2 2 6" xfId="27490"/>
    <cellStyle name="Обычный 5 3 2 2 2 2 7" xfId="27491"/>
    <cellStyle name="Обычный 5 3 2 2 2 3" xfId="27492"/>
    <cellStyle name="Обычный 5 3 2 2 2 3 2" xfId="27493"/>
    <cellStyle name="Обычный 5 3 2 2 2 3 2 2" xfId="27494"/>
    <cellStyle name="Обычный 5 3 2 2 2 3 3" xfId="27495"/>
    <cellStyle name="Обычный 5 3 2 2 2 3 4" xfId="27496"/>
    <cellStyle name="Обычный 5 3 2 2 2 3 5" xfId="27497"/>
    <cellStyle name="Обычный 5 3 2 2 2 4" xfId="27498"/>
    <cellStyle name="Обычный 5 3 2 2 2 4 2" xfId="27499"/>
    <cellStyle name="Обычный 5 3 2 2 2 4 2 2" xfId="27500"/>
    <cellStyle name="Обычный 5 3 2 2 2 4 3" xfId="27501"/>
    <cellStyle name="Обычный 5 3 2 2 2 4 4" xfId="27502"/>
    <cellStyle name="Обычный 5 3 2 2 2 4 5" xfId="27503"/>
    <cellStyle name="Обычный 5 3 2 2 2 5" xfId="27504"/>
    <cellStyle name="Обычный 5 3 2 2 2 5 2" xfId="27505"/>
    <cellStyle name="Обычный 5 3 2 2 2 5 3" xfId="27506"/>
    <cellStyle name="Обычный 5 3 2 2 2 5 4" xfId="27507"/>
    <cellStyle name="Обычный 5 3 2 2 2 6" xfId="27508"/>
    <cellStyle name="Обычный 5 3 2 2 2 7" xfId="27509"/>
    <cellStyle name="Обычный 5 3 2 2 2 8" xfId="27510"/>
    <cellStyle name="Обычный 5 3 2 2 2 9" xfId="27511"/>
    <cellStyle name="Обычный 5 3 2 2 3" xfId="27512"/>
    <cellStyle name="Обычный 5 3 2 2 3 2" xfId="27513"/>
    <cellStyle name="Обычный 5 3 2 2 3 2 2" xfId="27514"/>
    <cellStyle name="Обычный 5 3 2 2 3 2 2 2" xfId="27515"/>
    <cellStyle name="Обычный 5 3 2 2 3 2 2 2 2" xfId="27516"/>
    <cellStyle name="Обычный 5 3 2 2 3 2 2 3" xfId="27517"/>
    <cellStyle name="Обычный 5 3 2 2 3 2 2 4" xfId="27518"/>
    <cellStyle name="Обычный 5 3 2 2 3 2 2 5" xfId="27519"/>
    <cellStyle name="Обычный 5 3 2 2 3 2 3" xfId="27520"/>
    <cellStyle name="Обычный 5 3 2 2 3 2 3 2" xfId="27521"/>
    <cellStyle name="Обычный 5 3 2 2 3 2 3 3" xfId="27522"/>
    <cellStyle name="Обычный 5 3 2 2 3 2 3 4" xfId="27523"/>
    <cellStyle name="Обычный 5 3 2 2 3 2 4" xfId="27524"/>
    <cellStyle name="Обычный 5 3 2 2 3 2 5" xfId="27525"/>
    <cellStyle name="Обычный 5 3 2 2 3 2 6" xfId="27526"/>
    <cellStyle name="Обычный 5 3 2 2 3 2 7" xfId="27527"/>
    <cellStyle name="Обычный 5 3 2 2 3 3" xfId="27528"/>
    <cellStyle name="Обычный 5 3 2 2 3 3 2" xfId="27529"/>
    <cellStyle name="Обычный 5 3 2 2 3 3 2 2" xfId="27530"/>
    <cellStyle name="Обычный 5 3 2 2 3 3 3" xfId="27531"/>
    <cellStyle name="Обычный 5 3 2 2 3 3 4" xfId="27532"/>
    <cellStyle name="Обычный 5 3 2 2 3 3 5" xfId="27533"/>
    <cellStyle name="Обычный 5 3 2 2 3 4" xfId="27534"/>
    <cellStyle name="Обычный 5 3 2 2 3 4 2" xfId="27535"/>
    <cellStyle name="Обычный 5 3 2 2 3 4 2 2" xfId="27536"/>
    <cellStyle name="Обычный 5 3 2 2 3 4 3" xfId="27537"/>
    <cellStyle name="Обычный 5 3 2 2 3 4 4" xfId="27538"/>
    <cellStyle name="Обычный 5 3 2 2 3 4 5" xfId="27539"/>
    <cellStyle name="Обычный 5 3 2 2 3 5" xfId="27540"/>
    <cellStyle name="Обычный 5 3 2 2 3 5 2" xfId="27541"/>
    <cellStyle name="Обычный 5 3 2 2 3 5 3" xfId="27542"/>
    <cellStyle name="Обычный 5 3 2 2 3 5 4" xfId="27543"/>
    <cellStyle name="Обычный 5 3 2 2 3 6" xfId="27544"/>
    <cellStyle name="Обычный 5 3 2 2 3 7" xfId="27545"/>
    <cellStyle name="Обычный 5 3 2 2 3 8" xfId="27546"/>
    <cellStyle name="Обычный 5 3 2 2 3 9" xfId="27547"/>
    <cellStyle name="Обычный 5 3 2 2 4" xfId="27548"/>
    <cellStyle name="Обычный 5 3 2 2 4 2" xfId="27549"/>
    <cellStyle name="Обычный 5 3 2 2 4 2 2" xfId="27550"/>
    <cellStyle name="Обычный 5 3 2 2 4 2 2 2" xfId="27551"/>
    <cellStyle name="Обычный 5 3 2 2 4 2 2 2 2" xfId="27552"/>
    <cellStyle name="Обычный 5 3 2 2 4 2 2 3" xfId="27553"/>
    <cellStyle name="Обычный 5 3 2 2 4 2 2 4" xfId="27554"/>
    <cellStyle name="Обычный 5 3 2 2 4 2 2 5" xfId="27555"/>
    <cellStyle name="Обычный 5 3 2 2 4 2 3" xfId="27556"/>
    <cellStyle name="Обычный 5 3 2 2 4 2 3 2" xfId="27557"/>
    <cellStyle name="Обычный 5 3 2 2 4 2 3 3" xfId="27558"/>
    <cellStyle name="Обычный 5 3 2 2 4 2 3 4" xfId="27559"/>
    <cellStyle name="Обычный 5 3 2 2 4 2 4" xfId="27560"/>
    <cellStyle name="Обычный 5 3 2 2 4 2 5" xfId="27561"/>
    <cellStyle name="Обычный 5 3 2 2 4 2 6" xfId="27562"/>
    <cellStyle name="Обычный 5 3 2 2 4 2 7" xfId="27563"/>
    <cellStyle name="Обычный 5 3 2 2 4 3" xfId="27564"/>
    <cellStyle name="Обычный 5 3 2 2 4 3 2" xfId="27565"/>
    <cellStyle name="Обычный 5 3 2 2 4 3 2 2" xfId="27566"/>
    <cellStyle name="Обычный 5 3 2 2 4 3 3" xfId="27567"/>
    <cellStyle name="Обычный 5 3 2 2 4 3 4" xfId="27568"/>
    <cellStyle name="Обычный 5 3 2 2 4 3 5" xfId="27569"/>
    <cellStyle name="Обычный 5 3 2 2 4 4" xfId="27570"/>
    <cellStyle name="Обычный 5 3 2 2 4 4 2" xfId="27571"/>
    <cellStyle name="Обычный 5 3 2 2 4 4 3" xfId="27572"/>
    <cellStyle name="Обычный 5 3 2 2 4 4 4" xfId="27573"/>
    <cellStyle name="Обычный 5 3 2 2 4 5" xfId="27574"/>
    <cellStyle name="Обычный 5 3 2 2 4 6" xfId="27575"/>
    <cellStyle name="Обычный 5 3 2 2 4 7" xfId="27576"/>
    <cellStyle name="Обычный 5 3 2 2 4 8" xfId="27577"/>
    <cellStyle name="Обычный 5 3 2 2 5" xfId="27578"/>
    <cellStyle name="Обычный 5 3 2 2 5 2" xfId="27579"/>
    <cellStyle name="Обычный 5 3 2 2 5 2 2" xfId="27580"/>
    <cellStyle name="Обычный 5 3 2 2 5 2 2 2" xfId="27581"/>
    <cellStyle name="Обычный 5 3 2 2 5 2 2 2 2" xfId="27582"/>
    <cellStyle name="Обычный 5 3 2 2 5 2 2 3" xfId="27583"/>
    <cellStyle name="Обычный 5 3 2 2 5 2 2 4" xfId="27584"/>
    <cellStyle name="Обычный 5 3 2 2 5 2 2 5" xfId="27585"/>
    <cellStyle name="Обычный 5 3 2 2 5 2 3" xfId="27586"/>
    <cellStyle name="Обычный 5 3 2 2 5 2 3 2" xfId="27587"/>
    <cellStyle name="Обычный 5 3 2 2 5 2 3 3" xfId="27588"/>
    <cellStyle name="Обычный 5 3 2 2 5 2 3 4" xfId="27589"/>
    <cellStyle name="Обычный 5 3 2 2 5 2 4" xfId="27590"/>
    <cellStyle name="Обычный 5 3 2 2 5 2 5" xfId="27591"/>
    <cellStyle name="Обычный 5 3 2 2 5 2 6" xfId="27592"/>
    <cellStyle name="Обычный 5 3 2 2 5 2 7" xfId="27593"/>
    <cellStyle name="Обычный 5 3 2 2 5 3" xfId="27594"/>
    <cellStyle name="Обычный 5 3 2 2 5 3 2" xfId="27595"/>
    <cellStyle name="Обычный 5 3 2 2 5 3 2 2" xfId="27596"/>
    <cellStyle name="Обычный 5 3 2 2 5 3 3" xfId="27597"/>
    <cellStyle name="Обычный 5 3 2 2 5 3 4" xfId="27598"/>
    <cellStyle name="Обычный 5 3 2 2 5 3 5" xfId="27599"/>
    <cellStyle name="Обычный 5 3 2 2 5 4" xfId="27600"/>
    <cellStyle name="Обычный 5 3 2 2 5 4 2" xfId="27601"/>
    <cellStyle name="Обычный 5 3 2 2 5 4 3" xfId="27602"/>
    <cellStyle name="Обычный 5 3 2 2 5 4 4" xfId="27603"/>
    <cellStyle name="Обычный 5 3 2 2 5 5" xfId="27604"/>
    <cellStyle name="Обычный 5 3 2 2 5 6" xfId="27605"/>
    <cellStyle name="Обычный 5 3 2 2 5 7" xfId="27606"/>
    <cellStyle name="Обычный 5 3 2 2 5 8" xfId="27607"/>
    <cellStyle name="Обычный 5 3 2 2 6" xfId="27608"/>
    <cellStyle name="Обычный 5 3 2 2 6 2" xfId="27609"/>
    <cellStyle name="Обычный 5 3 2 2 6 2 2" xfId="27610"/>
    <cellStyle name="Обычный 5 3 2 2 6 2 2 2" xfId="27611"/>
    <cellStyle name="Обычный 5 3 2 2 6 2 2 2 2" xfId="27612"/>
    <cellStyle name="Обычный 5 3 2 2 6 2 2 3" xfId="27613"/>
    <cellStyle name="Обычный 5 3 2 2 6 2 2 4" xfId="27614"/>
    <cellStyle name="Обычный 5 3 2 2 6 2 2 5" xfId="27615"/>
    <cellStyle name="Обычный 5 3 2 2 6 2 3" xfId="27616"/>
    <cellStyle name="Обычный 5 3 2 2 6 2 3 2" xfId="27617"/>
    <cellStyle name="Обычный 5 3 2 2 6 2 3 3" xfId="27618"/>
    <cellStyle name="Обычный 5 3 2 2 6 2 3 4" xfId="27619"/>
    <cellStyle name="Обычный 5 3 2 2 6 2 4" xfId="27620"/>
    <cellStyle name="Обычный 5 3 2 2 6 2 5" xfId="27621"/>
    <cellStyle name="Обычный 5 3 2 2 6 2 6" xfId="27622"/>
    <cellStyle name="Обычный 5 3 2 2 6 2 7" xfId="27623"/>
    <cellStyle name="Обычный 5 3 2 2 6 3" xfId="27624"/>
    <cellStyle name="Обычный 5 3 2 2 6 3 2" xfId="27625"/>
    <cellStyle name="Обычный 5 3 2 2 6 3 2 2" xfId="27626"/>
    <cellStyle name="Обычный 5 3 2 2 6 3 3" xfId="27627"/>
    <cellStyle name="Обычный 5 3 2 2 6 3 4" xfId="27628"/>
    <cellStyle name="Обычный 5 3 2 2 6 3 5" xfId="27629"/>
    <cellStyle name="Обычный 5 3 2 2 6 4" xfId="27630"/>
    <cellStyle name="Обычный 5 3 2 2 6 4 2" xfId="27631"/>
    <cellStyle name="Обычный 5 3 2 2 6 4 3" xfId="27632"/>
    <cellStyle name="Обычный 5 3 2 2 6 4 4" xfId="27633"/>
    <cellStyle name="Обычный 5 3 2 2 6 5" xfId="27634"/>
    <cellStyle name="Обычный 5 3 2 2 6 6" xfId="27635"/>
    <cellStyle name="Обычный 5 3 2 2 6 7" xfId="27636"/>
    <cellStyle name="Обычный 5 3 2 2 6 8" xfId="27637"/>
    <cellStyle name="Обычный 5 3 2 2 7" xfId="27638"/>
    <cellStyle name="Обычный 5 3 2 2 7 2" xfId="27639"/>
    <cellStyle name="Обычный 5 3 2 2 7 2 2" xfId="27640"/>
    <cellStyle name="Обычный 5 3 2 2 7 2 2 2" xfId="27641"/>
    <cellStyle name="Обычный 5 3 2 2 7 2 2 2 2" xfId="27642"/>
    <cellStyle name="Обычный 5 3 2 2 7 2 2 3" xfId="27643"/>
    <cellStyle name="Обычный 5 3 2 2 7 2 2 4" xfId="27644"/>
    <cellStyle name="Обычный 5 3 2 2 7 2 2 5" xfId="27645"/>
    <cellStyle name="Обычный 5 3 2 2 7 2 3" xfId="27646"/>
    <cellStyle name="Обычный 5 3 2 2 7 2 3 2" xfId="27647"/>
    <cellStyle name="Обычный 5 3 2 2 7 2 3 3" xfId="27648"/>
    <cellStyle name="Обычный 5 3 2 2 7 2 3 4" xfId="27649"/>
    <cellStyle name="Обычный 5 3 2 2 7 2 4" xfId="27650"/>
    <cellStyle name="Обычный 5 3 2 2 7 2 5" xfId="27651"/>
    <cellStyle name="Обычный 5 3 2 2 7 2 6" xfId="27652"/>
    <cellStyle name="Обычный 5 3 2 2 7 2 7" xfId="27653"/>
    <cellStyle name="Обычный 5 3 2 2 7 3" xfId="27654"/>
    <cellStyle name="Обычный 5 3 2 2 7 3 2" xfId="27655"/>
    <cellStyle name="Обычный 5 3 2 2 7 3 2 2" xfId="27656"/>
    <cellStyle name="Обычный 5 3 2 2 7 3 3" xfId="27657"/>
    <cellStyle name="Обычный 5 3 2 2 7 3 4" xfId="27658"/>
    <cellStyle name="Обычный 5 3 2 2 7 3 5" xfId="27659"/>
    <cellStyle name="Обычный 5 3 2 2 7 4" xfId="27660"/>
    <cellStyle name="Обычный 5 3 2 2 7 4 2" xfId="27661"/>
    <cellStyle name="Обычный 5 3 2 2 7 4 3" xfId="27662"/>
    <cellStyle name="Обычный 5 3 2 2 7 4 4" xfId="27663"/>
    <cellStyle name="Обычный 5 3 2 2 7 5" xfId="27664"/>
    <cellStyle name="Обычный 5 3 2 2 7 6" xfId="27665"/>
    <cellStyle name="Обычный 5 3 2 2 7 7" xfId="27666"/>
    <cellStyle name="Обычный 5 3 2 2 7 8" xfId="27667"/>
    <cellStyle name="Обычный 5 3 2 2 8" xfId="27668"/>
    <cellStyle name="Обычный 5 3 2 2 8 2" xfId="27669"/>
    <cellStyle name="Обычный 5 3 2 2 8 2 2" xfId="27670"/>
    <cellStyle name="Обычный 5 3 2 2 8 2 2 2" xfId="27671"/>
    <cellStyle name="Обычный 5 3 2 2 8 2 3" xfId="27672"/>
    <cellStyle name="Обычный 5 3 2 2 8 2 4" xfId="27673"/>
    <cellStyle name="Обычный 5 3 2 2 8 2 5" xfId="27674"/>
    <cellStyle name="Обычный 5 3 2 2 8 3" xfId="27675"/>
    <cellStyle name="Обычный 5 3 2 2 8 3 2" xfId="27676"/>
    <cellStyle name="Обычный 5 3 2 2 8 3 3" xfId="27677"/>
    <cellStyle name="Обычный 5 3 2 2 8 3 4" xfId="27678"/>
    <cellStyle name="Обычный 5 3 2 2 8 4" xfId="27679"/>
    <cellStyle name="Обычный 5 3 2 2 8 5" xfId="27680"/>
    <cellStyle name="Обычный 5 3 2 2 8 6" xfId="27681"/>
    <cellStyle name="Обычный 5 3 2 2 8 7" xfId="27682"/>
    <cellStyle name="Обычный 5 3 2 2 9" xfId="27683"/>
    <cellStyle name="Обычный 5 3 2 2 9 2" xfId="27684"/>
    <cellStyle name="Обычный 5 3 2 2 9 2 2" xfId="27685"/>
    <cellStyle name="Обычный 5 3 2 2 9 2 2 2" xfId="27686"/>
    <cellStyle name="Обычный 5 3 2 2 9 2 3" xfId="27687"/>
    <cellStyle name="Обычный 5 3 2 2 9 2 4" xfId="27688"/>
    <cellStyle name="Обычный 5 3 2 2 9 2 5" xfId="27689"/>
    <cellStyle name="Обычный 5 3 2 2 9 3" xfId="27690"/>
    <cellStyle name="Обычный 5 3 2 2 9 3 2" xfId="27691"/>
    <cellStyle name="Обычный 5 3 2 2 9 3 3" xfId="27692"/>
    <cellStyle name="Обычный 5 3 2 2 9 3 4" xfId="27693"/>
    <cellStyle name="Обычный 5 3 2 2 9 4" xfId="27694"/>
    <cellStyle name="Обычный 5 3 2 2 9 5" xfId="27695"/>
    <cellStyle name="Обычный 5 3 2 2 9 6" xfId="27696"/>
    <cellStyle name="Обычный 5 3 2 2 9 7" xfId="27697"/>
    <cellStyle name="Обычный 5 3 2 3" xfId="27698"/>
    <cellStyle name="Обычный 5 3 2 3 2" xfId="27699"/>
    <cellStyle name="Обычный 5 3 2 3 2 2" xfId="27700"/>
    <cellStyle name="Обычный 5 3 2 3 2 2 2" xfId="27701"/>
    <cellStyle name="Обычный 5 3 2 3 2 2 2 2" xfId="27702"/>
    <cellStyle name="Обычный 5 3 2 3 2 2 3" xfId="27703"/>
    <cellStyle name="Обычный 5 3 2 3 2 2 4" xfId="27704"/>
    <cellStyle name="Обычный 5 3 2 3 2 2 5" xfId="27705"/>
    <cellStyle name="Обычный 5 3 2 3 2 3" xfId="27706"/>
    <cellStyle name="Обычный 5 3 2 3 2 3 2" xfId="27707"/>
    <cellStyle name="Обычный 5 3 2 3 2 3 3" xfId="27708"/>
    <cellStyle name="Обычный 5 3 2 3 2 3 4" xfId="27709"/>
    <cellStyle name="Обычный 5 3 2 3 2 4" xfId="27710"/>
    <cellStyle name="Обычный 5 3 2 3 2 5" xfId="27711"/>
    <cellStyle name="Обычный 5 3 2 3 2 6" xfId="27712"/>
    <cellStyle name="Обычный 5 3 2 3 2 7" xfId="27713"/>
    <cellStyle name="Обычный 5 3 2 3 3" xfId="27714"/>
    <cellStyle name="Обычный 5 3 2 3 3 2" xfId="27715"/>
    <cellStyle name="Обычный 5 3 2 3 3 2 2" xfId="27716"/>
    <cellStyle name="Обычный 5 3 2 3 3 3" xfId="27717"/>
    <cellStyle name="Обычный 5 3 2 3 3 4" xfId="27718"/>
    <cellStyle name="Обычный 5 3 2 3 3 5" xfId="27719"/>
    <cellStyle name="Обычный 5 3 2 3 4" xfId="27720"/>
    <cellStyle name="Обычный 5 3 2 3 4 2" xfId="27721"/>
    <cellStyle name="Обычный 5 3 2 3 4 2 2" xfId="27722"/>
    <cellStyle name="Обычный 5 3 2 3 4 3" xfId="27723"/>
    <cellStyle name="Обычный 5 3 2 3 4 4" xfId="27724"/>
    <cellStyle name="Обычный 5 3 2 3 4 5" xfId="27725"/>
    <cellStyle name="Обычный 5 3 2 3 5" xfId="27726"/>
    <cellStyle name="Обычный 5 3 2 3 5 2" xfId="27727"/>
    <cellStyle name="Обычный 5 3 2 3 5 3" xfId="27728"/>
    <cellStyle name="Обычный 5 3 2 3 5 4" xfId="27729"/>
    <cellStyle name="Обычный 5 3 2 3 6" xfId="27730"/>
    <cellStyle name="Обычный 5 3 2 3 7" xfId="27731"/>
    <cellStyle name="Обычный 5 3 2 3 8" xfId="27732"/>
    <cellStyle name="Обычный 5 3 2 3 9" xfId="27733"/>
    <cellStyle name="Обычный 5 3 2 4" xfId="27734"/>
    <cellStyle name="Обычный 5 3 2 4 2" xfId="27735"/>
    <cellStyle name="Обычный 5 3 2 4 2 2" xfId="27736"/>
    <cellStyle name="Обычный 5 3 2 4 2 2 2" xfId="27737"/>
    <cellStyle name="Обычный 5 3 2 4 2 2 2 2" xfId="27738"/>
    <cellStyle name="Обычный 5 3 2 4 2 2 3" xfId="27739"/>
    <cellStyle name="Обычный 5 3 2 4 2 2 4" xfId="27740"/>
    <cellStyle name="Обычный 5 3 2 4 2 2 5" xfId="27741"/>
    <cellStyle name="Обычный 5 3 2 4 2 3" xfId="27742"/>
    <cellStyle name="Обычный 5 3 2 4 2 3 2" xfId="27743"/>
    <cellStyle name="Обычный 5 3 2 4 2 3 3" xfId="27744"/>
    <cellStyle name="Обычный 5 3 2 4 2 3 4" xfId="27745"/>
    <cellStyle name="Обычный 5 3 2 4 2 4" xfId="27746"/>
    <cellStyle name="Обычный 5 3 2 4 2 5" xfId="27747"/>
    <cellStyle name="Обычный 5 3 2 4 2 6" xfId="27748"/>
    <cellStyle name="Обычный 5 3 2 4 2 7" xfId="27749"/>
    <cellStyle name="Обычный 5 3 2 4 3" xfId="27750"/>
    <cellStyle name="Обычный 5 3 2 4 3 2" xfId="27751"/>
    <cellStyle name="Обычный 5 3 2 4 3 2 2" xfId="27752"/>
    <cellStyle name="Обычный 5 3 2 4 3 3" xfId="27753"/>
    <cellStyle name="Обычный 5 3 2 4 3 4" xfId="27754"/>
    <cellStyle name="Обычный 5 3 2 4 3 5" xfId="27755"/>
    <cellStyle name="Обычный 5 3 2 4 4" xfId="27756"/>
    <cellStyle name="Обычный 5 3 2 4 4 2" xfId="27757"/>
    <cellStyle name="Обычный 5 3 2 4 4 2 2" xfId="27758"/>
    <cellStyle name="Обычный 5 3 2 4 4 3" xfId="27759"/>
    <cellStyle name="Обычный 5 3 2 4 4 4" xfId="27760"/>
    <cellStyle name="Обычный 5 3 2 4 4 5" xfId="27761"/>
    <cellStyle name="Обычный 5 3 2 4 5" xfId="27762"/>
    <cellStyle name="Обычный 5 3 2 4 5 2" xfId="27763"/>
    <cellStyle name="Обычный 5 3 2 4 5 3" xfId="27764"/>
    <cellStyle name="Обычный 5 3 2 4 5 4" xfId="27765"/>
    <cellStyle name="Обычный 5 3 2 4 6" xfId="27766"/>
    <cellStyle name="Обычный 5 3 2 4 7" xfId="27767"/>
    <cellStyle name="Обычный 5 3 2 4 8" xfId="27768"/>
    <cellStyle name="Обычный 5 3 2 4 9" xfId="27769"/>
    <cellStyle name="Обычный 5 3 2 5" xfId="27770"/>
    <cellStyle name="Обычный 5 3 2 5 2" xfId="27771"/>
    <cellStyle name="Обычный 5 3 2 5 2 2" xfId="27772"/>
    <cellStyle name="Обычный 5 3 2 5 2 2 2" xfId="27773"/>
    <cellStyle name="Обычный 5 3 2 5 2 2 2 2" xfId="27774"/>
    <cellStyle name="Обычный 5 3 2 5 2 2 3" xfId="27775"/>
    <cellStyle name="Обычный 5 3 2 5 2 2 4" xfId="27776"/>
    <cellStyle name="Обычный 5 3 2 5 2 2 5" xfId="27777"/>
    <cellStyle name="Обычный 5 3 2 5 2 3" xfId="27778"/>
    <cellStyle name="Обычный 5 3 2 5 2 3 2" xfId="27779"/>
    <cellStyle name="Обычный 5 3 2 5 2 3 3" xfId="27780"/>
    <cellStyle name="Обычный 5 3 2 5 2 3 4" xfId="27781"/>
    <cellStyle name="Обычный 5 3 2 5 2 4" xfId="27782"/>
    <cellStyle name="Обычный 5 3 2 5 2 5" xfId="27783"/>
    <cellStyle name="Обычный 5 3 2 5 2 6" xfId="27784"/>
    <cellStyle name="Обычный 5 3 2 5 2 7" xfId="27785"/>
    <cellStyle name="Обычный 5 3 2 5 3" xfId="27786"/>
    <cellStyle name="Обычный 5 3 2 5 3 2" xfId="27787"/>
    <cellStyle name="Обычный 5 3 2 5 3 2 2" xfId="27788"/>
    <cellStyle name="Обычный 5 3 2 5 3 3" xfId="27789"/>
    <cellStyle name="Обычный 5 3 2 5 3 4" xfId="27790"/>
    <cellStyle name="Обычный 5 3 2 5 3 5" xfId="27791"/>
    <cellStyle name="Обычный 5 3 2 5 4" xfId="27792"/>
    <cellStyle name="Обычный 5 3 2 5 4 2" xfId="27793"/>
    <cellStyle name="Обычный 5 3 2 5 4 3" xfId="27794"/>
    <cellStyle name="Обычный 5 3 2 5 4 4" xfId="27795"/>
    <cellStyle name="Обычный 5 3 2 5 5" xfId="27796"/>
    <cellStyle name="Обычный 5 3 2 5 6" xfId="27797"/>
    <cellStyle name="Обычный 5 3 2 5 7" xfId="27798"/>
    <cellStyle name="Обычный 5 3 2 5 8" xfId="27799"/>
    <cellStyle name="Обычный 5 3 2 6" xfId="27800"/>
    <cellStyle name="Обычный 5 3 2 6 2" xfId="27801"/>
    <cellStyle name="Обычный 5 3 2 6 2 2" xfId="27802"/>
    <cellStyle name="Обычный 5 3 2 6 2 2 2" xfId="27803"/>
    <cellStyle name="Обычный 5 3 2 6 2 2 2 2" xfId="27804"/>
    <cellStyle name="Обычный 5 3 2 6 2 2 3" xfId="27805"/>
    <cellStyle name="Обычный 5 3 2 6 2 2 4" xfId="27806"/>
    <cellStyle name="Обычный 5 3 2 6 2 2 5" xfId="27807"/>
    <cellStyle name="Обычный 5 3 2 6 2 3" xfId="27808"/>
    <cellStyle name="Обычный 5 3 2 6 2 3 2" xfId="27809"/>
    <cellStyle name="Обычный 5 3 2 6 2 3 3" xfId="27810"/>
    <cellStyle name="Обычный 5 3 2 6 2 3 4" xfId="27811"/>
    <cellStyle name="Обычный 5 3 2 6 2 4" xfId="27812"/>
    <cellStyle name="Обычный 5 3 2 6 2 5" xfId="27813"/>
    <cellStyle name="Обычный 5 3 2 6 2 6" xfId="27814"/>
    <cellStyle name="Обычный 5 3 2 6 2 7" xfId="27815"/>
    <cellStyle name="Обычный 5 3 2 6 3" xfId="27816"/>
    <cellStyle name="Обычный 5 3 2 6 3 2" xfId="27817"/>
    <cellStyle name="Обычный 5 3 2 6 3 2 2" xfId="27818"/>
    <cellStyle name="Обычный 5 3 2 6 3 3" xfId="27819"/>
    <cellStyle name="Обычный 5 3 2 6 3 4" xfId="27820"/>
    <cellStyle name="Обычный 5 3 2 6 3 5" xfId="27821"/>
    <cellStyle name="Обычный 5 3 2 6 4" xfId="27822"/>
    <cellStyle name="Обычный 5 3 2 6 4 2" xfId="27823"/>
    <cellStyle name="Обычный 5 3 2 6 4 3" xfId="27824"/>
    <cellStyle name="Обычный 5 3 2 6 4 4" xfId="27825"/>
    <cellStyle name="Обычный 5 3 2 6 5" xfId="27826"/>
    <cellStyle name="Обычный 5 3 2 6 6" xfId="27827"/>
    <cellStyle name="Обычный 5 3 2 6 7" xfId="27828"/>
    <cellStyle name="Обычный 5 3 2 6 8" xfId="27829"/>
    <cellStyle name="Обычный 5 3 2 7" xfId="27830"/>
    <cellStyle name="Обычный 5 3 2 7 2" xfId="27831"/>
    <cellStyle name="Обычный 5 3 2 7 2 2" xfId="27832"/>
    <cellStyle name="Обычный 5 3 2 7 2 2 2" xfId="27833"/>
    <cellStyle name="Обычный 5 3 2 7 2 2 2 2" xfId="27834"/>
    <cellStyle name="Обычный 5 3 2 7 2 2 3" xfId="27835"/>
    <cellStyle name="Обычный 5 3 2 7 2 2 4" xfId="27836"/>
    <cellStyle name="Обычный 5 3 2 7 2 2 5" xfId="27837"/>
    <cellStyle name="Обычный 5 3 2 7 2 3" xfId="27838"/>
    <cellStyle name="Обычный 5 3 2 7 2 3 2" xfId="27839"/>
    <cellStyle name="Обычный 5 3 2 7 2 3 3" xfId="27840"/>
    <cellStyle name="Обычный 5 3 2 7 2 3 4" xfId="27841"/>
    <cellStyle name="Обычный 5 3 2 7 2 4" xfId="27842"/>
    <cellStyle name="Обычный 5 3 2 7 2 5" xfId="27843"/>
    <cellStyle name="Обычный 5 3 2 7 2 6" xfId="27844"/>
    <cellStyle name="Обычный 5 3 2 7 2 7" xfId="27845"/>
    <cellStyle name="Обычный 5 3 2 7 3" xfId="27846"/>
    <cellStyle name="Обычный 5 3 2 7 3 2" xfId="27847"/>
    <cellStyle name="Обычный 5 3 2 7 3 2 2" xfId="27848"/>
    <cellStyle name="Обычный 5 3 2 7 3 3" xfId="27849"/>
    <cellStyle name="Обычный 5 3 2 7 3 4" xfId="27850"/>
    <cellStyle name="Обычный 5 3 2 7 3 5" xfId="27851"/>
    <cellStyle name="Обычный 5 3 2 7 4" xfId="27852"/>
    <cellStyle name="Обычный 5 3 2 7 4 2" xfId="27853"/>
    <cellStyle name="Обычный 5 3 2 7 4 3" xfId="27854"/>
    <cellStyle name="Обычный 5 3 2 7 4 4" xfId="27855"/>
    <cellStyle name="Обычный 5 3 2 7 5" xfId="27856"/>
    <cellStyle name="Обычный 5 3 2 7 6" xfId="27857"/>
    <cellStyle name="Обычный 5 3 2 7 7" xfId="27858"/>
    <cellStyle name="Обычный 5 3 2 7 8" xfId="27859"/>
    <cellStyle name="Обычный 5 3 2 8" xfId="27860"/>
    <cellStyle name="Обычный 5 3 2 8 2" xfId="27861"/>
    <cellStyle name="Обычный 5 3 2 8 2 2" xfId="27862"/>
    <cellStyle name="Обычный 5 3 2 8 2 2 2" xfId="27863"/>
    <cellStyle name="Обычный 5 3 2 8 2 2 2 2" xfId="27864"/>
    <cellStyle name="Обычный 5 3 2 8 2 2 3" xfId="27865"/>
    <cellStyle name="Обычный 5 3 2 8 2 2 4" xfId="27866"/>
    <cellStyle name="Обычный 5 3 2 8 2 2 5" xfId="27867"/>
    <cellStyle name="Обычный 5 3 2 8 2 3" xfId="27868"/>
    <cellStyle name="Обычный 5 3 2 8 2 3 2" xfId="27869"/>
    <cellStyle name="Обычный 5 3 2 8 2 3 3" xfId="27870"/>
    <cellStyle name="Обычный 5 3 2 8 2 3 4" xfId="27871"/>
    <cellStyle name="Обычный 5 3 2 8 2 4" xfId="27872"/>
    <cellStyle name="Обычный 5 3 2 8 2 5" xfId="27873"/>
    <cellStyle name="Обычный 5 3 2 8 2 6" xfId="27874"/>
    <cellStyle name="Обычный 5 3 2 8 2 7" xfId="27875"/>
    <cellStyle name="Обычный 5 3 2 8 3" xfId="27876"/>
    <cellStyle name="Обычный 5 3 2 8 3 2" xfId="27877"/>
    <cellStyle name="Обычный 5 3 2 8 3 2 2" xfId="27878"/>
    <cellStyle name="Обычный 5 3 2 8 3 3" xfId="27879"/>
    <cellStyle name="Обычный 5 3 2 8 3 4" xfId="27880"/>
    <cellStyle name="Обычный 5 3 2 8 3 5" xfId="27881"/>
    <cellStyle name="Обычный 5 3 2 8 4" xfId="27882"/>
    <cellStyle name="Обычный 5 3 2 8 4 2" xfId="27883"/>
    <cellStyle name="Обычный 5 3 2 8 4 3" xfId="27884"/>
    <cellStyle name="Обычный 5 3 2 8 4 4" xfId="27885"/>
    <cellStyle name="Обычный 5 3 2 8 5" xfId="27886"/>
    <cellStyle name="Обычный 5 3 2 8 6" xfId="27887"/>
    <cellStyle name="Обычный 5 3 2 8 7" xfId="27888"/>
    <cellStyle name="Обычный 5 3 2 8 8" xfId="27889"/>
    <cellStyle name="Обычный 5 3 2 9" xfId="27890"/>
    <cellStyle name="Обычный 5 3 2 9 2" xfId="27891"/>
    <cellStyle name="Обычный 5 3 2 9 2 2" xfId="27892"/>
    <cellStyle name="Обычный 5 3 2 9 2 2 2" xfId="27893"/>
    <cellStyle name="Обычный 5 3 2 9 2 3" xfId="27894"/>
    <cellStyle name="Обычный 5 3 2 9 2 4" xfId="27895"/>
    <cellStyle name="Обычный 5 3 2 9 2 5" xfId="27896"/>
    <cellStyle name="Обычный 5 3 2 9 3" xfId="27897"/>
    <cellStyle name="Обычный 5 3 2 9 3 2" xfId="27898"/>
    <cellStyle name="Обычный 5 3 2 9 3 3" xfId="27899"/>
    <cellStyle name="Обычный 5 3 2 9 3 4" xfId="27900"/>
    <cellStyle name="Обычный 5 3 2 9 4" xfId="27901"/>
    <cellStyle name="Обычный 5 3 2 9 5" xfId="27902"/>
    <cellStyle name="Обычный 5 3 2 9 6" xfId="27903"/>
    <cellStyle name="Обычный 5 3 2 9 7" xfId="27904"/>
    <cellStyle name="Обычный 5 3 3" xfId="27905"/>
    <cellStyle name="Обычный 5 3 3 10" xfId="27906"/>
    <cellStyle name="Обычный 5 3 3 10 2" xfId="27907"/>
    <cellStyle name="Обычный 5 3 3 10 2 2" xfId="27908"/>
    <cellStyle name="Обычный 5 3 3 10 3" xfId="27909"/>
    <cellStyle name="Обычный 5 3 3 10 4" xfId="27910"/>
    <cellStyle name="Обычный 5 3 3 10 5" xfId="27911"/>
    <cellStyle name="Обычный 5 3 3 11" xfId="27912"/>
    <cellStyle name="Обычный 5 3 3 11 2" xfId="27913"/>
    <cellStyle name="Обычный 5 3 3 11 3" xfId="27914"/>
    <cellStyle name="Обычный 5 3 3 11 4" xfId="27915"/>
    <cellStyle name="Обычный 5 3 3 12" xfId="27916"/>
    <cellStyle name="Обычный 5 3 3 13" xfId="27917"/>
    <cellStyle name="Обычный 5 3 3 14" xfId="27918"/>
    <cellStyle name="Обычный 5 3 3 15" xfId="27919"/>
    <cellStyle name="Обычный 5 3 3 2" xfId="27920"/>
    <cellStyle name="Обычный 5 3 3 2 2" xfId="27921"/>
    <cellStyle name="Обычный 5 3 3 2 2 2" xfId="27922"/>
    <cellStyle name="Обычный 5 3 3 2 2 2 2" xfId="27923"/>
    <cellStyle name="Обычный 5 3 3 2 2 2 2 2" xfId="27924"/>
    <cellStyle name="Обычный 5 3 3 2 2 2 3" xfId="27925"/>
    <cellStyle name="Обычный 5 3 3 2 2 2 4" xfId="27926"/>
    <cellStyle name="Обычный 5 3 3 2 2 2 5" xfId="27927"/>
    <cellStyle name="Обычный 5 3 3 2 2 3" xfId="27928"/>
    <cellStyle name="Обычный 5 3 3 2 2 3 2" xfId="27929"/>
    <cellStyle name="Обычный 5 3 3 2 2 3 3" xfId="27930"/>
    <cellStyle name="Обычный 5 3 3 2 2 3 4" xfId="27931"/>
    <cellStyle name="Обычный 5 3 3 2 2 4" xfId="27932"/>
    <cellStyle name="Обычный 5 3 3 2 2 5" xfId="27933"/>
    <cellStyle name="Обычный 5 3 3 2 2 6" xfId="27934"/>
    <cellStyle name="Обычный 5 3 3 2 2 7" xfId="27935"/>
    <cellStyle name="Обычный 5 3 3 2 3" xfId="27936"/>
    <cellStyle name="Обычный 5 3 3 2 3 2" xfId="27937"/>
    <cellStyle name="Обычный 5 3 3 2 3 2 2" xfId="27938"/>
    <cellStyle name="Обычный 5 3 3 2 3 3" xfId="27939"/>
    <cellStyle name="Обычный 5 3 3 2 3 4" xfId="27940"/>
    <cellStyle name="Обычный 5 3 3 2 3 5" xfId="27941"/>
    <cellStyle name="Обычный 5 3 3 2 4" xfId="27942"/>
    <cellStyle name="Обычный 5 3 3 2 4 2" xfId="27943"/>
    <cellStyle name="Обычный 5 3 3 2 4 2 2" xfId="27944"/>
    <cellStyle name="Обычный 5 3 3 2 4 3" xfId="27945"/>
    <cellStyle name="Обычный 5 3 3 2 4 4" xfId="27946"/>
    <cellStyle name="Обычный 5 3 3 2 4 5" xfId="27947"/>
    <cellStyle name="Обычный 5 3 3 2 5" xfId="27948"/>
    <cellStyle name="Обычный 5 3 3 2 5 2" xfId="27949"/>
    <cellStyle name="Обычный 5 3 3 2 5 3" xfId="27950"/>
    <cellStyle name="Обычный 5 3 3 2 5 4" xfId="27951"/>
    <cellStyle name="Обычный 5 3 3 2 6" xfId="27952"/>
    <cellStyle name="Обычный 5 3 3 2 7" xfId="27953"/>
    <cellStyle name="Обычный 5 3 3 2 8" xfId="27954"/>
    <cellStyle name="Обычный 5 3 3 2 9" xfId="27955"/>
    <cellStyle name="Обычный 5 3 3 3" xfId="27956"/>
    <cellStyle name="Обычный 5 3 3 3 2" xfId="27957"/>
    <cellStyle name="Обычный 5 3 3 3 2 2" xfId="27958"/>
    <cellStyle name="Обычный 5 3 3 3 2 2 2" xfId="27959"/>
    <cellStyle name="Обычный 5 3 3 3 2 2 2 2" xfId="27960"/>
    <cellStyle name="Обычный 5 3 3 3 2 2 3" xfId="27961"/>
    <cellStyle name="Обычный 5 3 3 3 2 2 4" xfId="27962"/>
    <cellStyle name="Обычный 5 3 3 3 2 2 5" xfId="27963"/>
    <cellStyle name="Обычный 5 3 3 3 2 3" xfId="27964"/>
    <cellStyle name="Обычный 5 3 3 3 2 3 2" xfId="27965"/>
    <cellStyle name="Обычный 5 3 3 3 2 3 3" xfId="27966"/>
    <cellStyle name="Обычный 5 3 3 3 2 3 4" xfId="27967"/>
    <cellStyle name="Обычный 5 3 3 3 2 4" xfId="27968"/>
    <cellStyle name="Обычный 5 3 3 3 2 5" xfId="27969"/>
    <cellStyle name="Обычный 5 3 3 3 2 6" xfId="27970"/>
    <cellStyle name="Обычный 5 3 3 3 2 7" xfId="27971"/>
    <cellStyle name="Обычный 5 3 3 3 3" xfId="27972"/>
    <cellStyle name="Обычный 5 3 3 3 3 2" xfId="27973"/>
    <cellStyle name="Обычный 5 3 3 3 3 2 2" xfId="27974"/>
    <cellStyle name="Обычный 5 3 3 3 3 3" xfId="27975"/>
    <cellStyle name="Обычный 5 3 3 3 3 4" xfId="27976"/>
    <cellStyle name="Обычный 5 3 3 3 3 5" xfId="27977"/>
    <cellStyle name="Обычный 5 3 3 3 4" xfId="27978"/>
    <cellStyle name="Обычный 5 3 3 3 4 2" xfId="27979"/>
    <cellStyle name="Обычный 5 3 3 3 4 2 2" xfId="27980"/>
    <cellStyle name="Обычный 5 3 3 3 4 3" xfId="27981"/>
    <cellStyle name="Обычный 5 3 3 3 4 4" xfId="27982"/>
    <cellStyle name="Обычный 5 3 3 3 4 5" xfId="27983"/>
    <cellStyle name="Обычный 5 3 3 3 5" xfId="27984"/>
    <cellStyle name="Обычный 5 3 3 3 5 2" xfId="27985"/>
    <cellStyle name="Обычный 5 3 3 3 5 3" xfId="27986"/>
    <cellStyle name="Обычный 5 3 3 3 5 4" xfId="27987"/>
    <cellStyle name="Обычный 5 3 3 3 6" xfId="27988"/>
    <cellStyle name="Обычный 5 3 3 3 7" xfId="27989"/>
    <cellStyle name="Обычный 5 3 3 3 8" xfId="27990"/>
    <cellStyle name="Обычный 5 3 3 3 9" xfId="27991"/>
    <cellStyle name="Обычный 5 3 3 4" xfId="27992"/>
    <cellStyle name="Обычный 5 3 3 4 2" xfId="27993"/>
    <cellStyle name="Обычный 5 3 3 4 2 2" xfId="27994"/>
    <cellStyle name="Обычный 5 3 3 4 2 2 2" xfId="27995"/>
    <cellStyle name="Обычный 5 3 3 4 2 2 2 2" xfId="27996"/>
    <cellStyle name="Обычный 5 3 3 4 2 2 3" xfId="27997"/>
    <cellStyle name="Обычный 5 3 3 4 2 2 4" xfId="27998"/>
    <cellStyle name="Обычный 5 3 3 4 2 2 5" xfId="27999"/>
    <cellStyle name="Обычный 5 3 3 4 2 3" xfId="28000"/>
    <cellStyle name="Обычный 5 3 3 4 2 3 2" xfId="28001"/>
    <cellStyle name="Обычный 5 3 3 4 2 3 3" xfId="28002"/>
    <cellStyle name="Обычный 5 3 3 4 2 3 4" xfId="28003"/>
    <cellStyle name="Обычный 5 3 3 4 2 4" xfId="28004"/>
    <cellStyle name="Обычный 5 3 3 4 2 5" xfId="28005"/>
    <cellStyle name="Обычный 5 3 3 4 2 6" xfId="28006"/>
    <cellStyle name="Обычный 5 3 3 4 2 7" xfId="28007"/>
    <cellStyle name="Обычный 5 3 3 4 3" xfId="28008"/>
    <cellStyle name="Обычный 5 3 3 4 3 2" xfId="28009"/>
    <cellStyle name="Обычный 5 3 3 4 3 2 2" xfId="28010"/>
    <cellStyle name="Обычный 5 3 3 4 3 3" xfId="28011"/>
    <cellStyle name="Обычный 5 3 3 4 3 4" xfId="28012"/>
    <cellStyle name="Обычный 5 3 3 4 3 5" xfId="28013"/>
    <cellStyle name="Обычный 5 3 3 4 4" xfId="28014"/>
    <cellStyle name="Обычный 5 3 3 4 4 2" xfId="28015"/>
    <cellStyle name="Обычный 5 3 3 4 4 3" xfId="28016"/>
    <cellStyle name="Обычный 5 3 3 4 4 4" xfId="28017"/>
    <cellStyle name="Обычный 5 3 3 4 5" xfId="28018"/>
    <cellStyle name="Обычный 5 3 3 4 6" xfId="28019"/>
    <cellStyle name="Обычный 5 3 3 4 7" xfId="28020"/>
    <cellStyle name="Обычный 5 3 3 4 8" xfId="28021"/>
    <cellStyle name="Обычный 5 3 3 5" xfId="28022"/>
    <cellStyle name="Обычный 5 3 3 5 2" xfId="28023"/>
    <cellStyle name="Обычный 5 3 3 5 2 2" xfId="28024"/>
    <cellStyle name="Обычный 5 3 3 5 2 2 2" xfId="28025"/>
    <cellStyle name="Обычный 5 3 3 5 2 2 2 2" xfId="28026"/>
    <cellStyle name="Обычный 5 3 3 5 2 2 3" xfId="28027"/>
    <cellStyle name="Обычный 5 3 3 5 2 2 4" xfId="28028"/>
    <cellStyle name="Обычный 5 3 3 5 2 2 5" xfId="28029"/>
    <cellStyle name="Обычный 5 3 3 5 2 3" xfId="28030"/>
    <cellStyle name="Обычный 5 3 3 5 2 3 2" xfId="28031"/>
    <cellStyle name="Обычный 5 3 3 5 2 3 3" xfId="28032"/>
    <cellStyle name="Обычный 5 3 3 5 2 3 4" xfId="28033"/>
    <cellStyle name="Обычный 5 3 3 5 2 4" xfId="28034"/>
    <cellStyle name="Обычный 5 3 3 5 2 5" xfId="28035"/>
    <cellStyle name="Обычный 5 3 3 5 2 6" xfId="28036"/>
    <cellStyle name="Обычный 5 3 3 5 2 7" xfId="28037"/>
    <cellStyle name="Обычный 5 3 3 5 3" xfId="28038"/>
    <cellStyle name="Обычный 5 3 3 5 3 2" xfId="28039"/>
    <cellStyle name="Обычный 5 3 3 5 3 2 2" xfId="28040"/>
    <cellStyle name="Обычный 5 3 3 5 3 3" xfId="28041"/>
    <cellStyle name="Обычный 5 3 3 5 3 4" xfId="28042"/>
    <cellStyle name="Обычный 5 3 3 5 3 5" xfId="28043"/>
    <cellStyle name="Обычный 5 3 3 5 4" xfId="28044"/>
    <cellStyle name="Обычный 5 3 3 5 4 2" xfId="28045"/>
    <cellStyle name="Обычный 5 3 3 5 4 3" xfId="28046"/>
    <cellStyle name="Обычный 5 3 3 5 4 4" xfId="28047"/>
    <cellStyle name="Обычный 5 3 3 5 5" xfId="28048"/>
    <cellStyle name="Обычный 5 3 3 5 6" xfId="28049"/>
    <cellStyle name="Обычный 5 3 3 5 7" xfId="28050"/>
    <cellStyle name="Обычный 5 3 3 5 8" xfId="28051"/>
    <cellStyle name="Обычный 5 3 3 6" xfId="28052"/>
    <cellStyle name="Обычный 5 3 3 6 2" xfId="28053"/>
    <cellStyle name="Обычный 5 3 3 6 2 2" xfId="28054"/>
    <cellStyle name="Обычный 5 3 3 6 2 2 2" xfId="28055"/>
    <cellStyle name="Обычный 5 3 3 6 2 2 2 2" xfId="28056"/>
    <cellStyle name="Обычный 5 3 3 6 2 2 3" xfId="28057"/>
    <cellStyle name="Обычный 5 3 3 6 2 2 4" xfId="28058"/>
    <cellStyle name="Обычный 5 3 3 6 2 2 5" xfId="28059"/>
    <cellStyle name="Обычный 5 3 3 6 2 3" xfId="28060"/>
    <cellStyle name="Обычный 5 3 3 6 2 3 2" xfId="28061"/>
    <cellStyle name="Обычный 5 3 3 6 2 3 3" xfId="28062"/>
    <cellStyle name="Обычный 5 3 3 6 2 3 4" xfId="28063"/>
    <cellStyle name="Обычный 5 3 3 6 2 4" xfId="28064"/>
    <cellStyle name="Обычный 5 3 3 6 2 5" xfId="28065"/>
    <cellStyle name="Обычный 5 3 3 6 2 6" xfId="28066"/>
    <cellStyle name="Обычный 5 3 3 6 2 7" xfId="28067"/>
    <cellStyle name="Обычный 5 3 3 6 3" xfId="28068"/>
    <cellStyle name="Обычный 5 3 3 6 3 2" xfId="28069"/>
    <cellStyle name="Обычный 5 3 3 6 3 2 2" xfId="28070"/>
    <cellStyle name="Обычный 5 3 3 6 3 3" xfId="28071"/>
    <cellStyle name="Обычный 5 3 3 6 3 4" xfId="28072"/>
    <cellStyle name="Обычный 5 3 3 6 3 5" xfId="28073"/>
    <cellStyle name="Обычный 5 3 3 6 4" xfId="28074"/>
    <cellStyle name="Обычный 5 3 3 6 4 2" xfId="28075"/>
    <cellStyle name="Обычный 5 3 3 6 4 3" xfId="28076"/>
    <cellStyle name="Обычный 5 3 3 6 4 4" xfId="28077"/>
    <cellStyle name="Обычный 5 3 3 6 5" xfId="28078"/>
    <cellStyle name="Обычный 5 3 3 6 6" xfId="28079"/>
    <cellStyle name="Обычный 5 3 3 6 7" xfId="28080"/>
    <cellStyle name="Обычный 5 3 3 6 8" xfId="28081"/>
    <cellStyle name="Обычный 5 3 3 7" xfId="28082"/>
    <cellStyle name="Обычный 5 3 3 7 2" xfId="28083"/>
    <cellStyle name="Обычный 5 3 3 7 2 2" xfId="28084"/>
    <cellStyle name="Обычный 5 3 3 7 2 2 2" xfId="28085"/>
    <cellStyle name="Обычный 5 3 3 7 2 2 2 2" xfId="28086"/>
    <cellStyle name="Обычный 5 3 3 7 2 2 3" xfId="28087"/>
    <cellStyle name="Обычный 5 3 3 7 2 2 4" xfId="28088"/>
    <cellStyle name="Обычный 5 3 3 7 2 2 5" xfId="28089"/>
    <cellStyle name="Обычный 5 3 3 7 2 3" xfId="28090"/>
    <cellStyle name="Обычный 5 3 3 7 2 3 2" xfId="28091"/>
    <cellStyle name="Обычный 5 3 3 7 2 3 3" xfId="28092"/>
    <cellStyle name="Обычный 5 3 3 7 2 3 4" xfId="28093"/>
    <cellStyle name="Обычный 5 3 3 7 2 4" xfId="28094"/>
    <cellStyle name="Обычный 5 3 3 7 2 5" xfId="28095"/>
    <cellStyle name="Обычный 5 3 3 7 2 6" xfId="28096"/>
    <cellStyle name="Обычный 5 3 3 7 2 7" xfId="28097"/>
    <cellStyle name="Обычный 5 3 3 7 3" xfId="28098"/>
    <cellStyle name="Обычный 5 3 3 7 3 2" xfId="28099"/>
    <cellStyle name="Обычный 5 3 3 7 3 2 2" xfId="28100"/>
    <cellStyle name="Обычный 5 3 3 7 3 3" xfId="28101"/>
    <cellStyle name="Обычный 5 3 3 7 3 4" xfId="28102"/>
    <cellStyle name="Обычный 5 3 3 7 3 5" xfId="28103"/>
    <cellStyle name="Обычный 5 3 3 7 4" xfId="28104"/>
    <cellStyle name="Обычный 5 3 3 7 4 2" xfId="28105"/>
    <cellStyle name="Обычный 5 3 3 7 4 3" xfId="28106"/>
    <cellStyle name="Обычный 5 3 3 7 4 4" xfId="28107"/>
    <cellStyle name="Обычный 5 3 3 7 5" xfId="28108"/>
    <cellStyle name="Обычный 5 3 3 7 6" xfId="28109"/>
    <cellStyle name="Обычный 5 3 3 7 7" xfId="28110"/>
    <cellStyle name="Обычный 5 3 3 7 8" xfId="28111"/>
    <cellStyle name="Обычный 5 3 3 8" xfId="28112"/>
    <cellStyle name="Обычный 5 3 3 8 2" xfId="28113"/>
    <cellStyle name="Обычный 5 3 3 8 2 2" xfId="28114"/>
    <cellStyle name="Обычный 5 3 3 8 2 2 2" xfId="28115"/>
    <cellStyle name="Обычный 5 3 3 8 2 3" xfId="28116"/>
    <cellStyle name="Обычный 5 3 3 8 2 4" xfId="28117"/>
    <cellStyle name="Обычный 5 3 3 8 2 5" xfId="28118"/>
    <cellStyle name="Обычный 5 3 3 8 3" xfId="28119"/>
    <cellStyle name="Обычный 5 3 3 8 3 2" xfId="28120"/>
    <cellStyle name="Обычный 5 3 3 8 3 3" xfId="28121"/>
    <cellStyle name="Обычный 5 3 3 8 3 4" xfId="28122"/>
    <cellStyle name="Обычный 5 3 3 8 4" xfId="28123"/>
    <cellStyle name="Обычный 5 3 3 8 5" xfId="28124"/>
    <cellStyle name="Обычный 5 3 3 8 6" xfId="28125"/>
    <cellStyle name="Обычный 5 3 3 8 7" xfId="28126"/>
    <cellStyle name="Обычный 5 3 3 9" xfId="28127"/>
    <cellStyle name="Обычный 5 3 3 9 2" xfId="28128"/>
    <cellStyle name="Обычный 5 3 3 9 2 2" xfId="28129"/>
    <cellStyle name="Обычный 5 3 3 9 2 2 2" xfId="28130"/>
    <cellStyle name="Обычный 5 3 3 9 2 3" xfId="28131"/>
    <cellStyle name="Обычный 5 3 3 9 2 4" xfId="28132"/>
    <cellStyle name="Обычный 5 3 3 9 2 5" xfId="28133"/>
    <cellStyle name="Обычный 5 3 3 9 3" xfId="28134"/>
    <cellStyle name="Обычный 5 3 3 9 3 2" xfId="28135"/>
    <cellStyle name="Обычный 5 3 3 9 3 3" xfId="28136"/>
    <cellStyle name="Обычный 5 3 3 9 3 4" xfId="28137"/>
    <cellStyle name="Обычный 5 3 3 9 4" xfId="28138"/>
    <cellStyle name="Обычный 5 3 3 9 5" xfId="28139"/>
    <cellStyle name="Обычный 5 3 3 9 6" xfId="28140"/>
    <cellStyle name="Обычный 5 3 3 9 7" xfId="28141"/>
    <cellStyle name="Обычный 5 3 4" xfId="28142"/>
    <cellStyle name="Обычный 5 3 4 10" xfId="28143"/>
    <cellStyle name="Обычный 5 3 4 10 2" xfId="28144"/>
    <cellStyle name="Обычный 5 3 4 10 2 2" xfId="28145"/>
    <cellStyle name="Обычный 5 3 4 10 3" xfId="28146"/>
    <cellStyle name="Обычный 5 3 4 10 4" xfId="28147"/>
    <cellStyle name="Обычный 5 3 4 10 5" xfId="28148"/>
    <cellStyle name="Обычный 5 3 4 11" xfId="28149"/>
    <cellStyle name="Обычный 5 3 4 11 2" xfId="28150"/>
    <cellStyle name="Обычный 5 3 4 11 3" xfId="28151"/>
    <cellStyle name="Обычный 5 3 4 11 4" xfId="28152"/>
    <cellStyle name="Обычный 5 3 4 12" xfId="28153"/>
    <cellStyle name="Обычный 5 3 4 13" xfId="28154"/>
    <cellStyle name="Обычный 5 3 4 14" xfId="28155"/>
    <cellStyle name="Обычный 5 3 4 15" xfId="28156"/>
    <cellStyle name="Обычный 5 3 4 2" xfId="28157"/>
    <cellStyle name="Обычный 5 3 4 2 2" xfId="28158"/>
    <cellStyle name="Обычный 5 3 4 2 2 2" xfId="28159"/>
    <cellStyle name="Обычный 5 3 4 2 2 2 2" xfId="28160"/>
    <cellStyle name="Обычный 5 3 4 2 2 2 2 2" xfId="28161"/>
    <cellStyle name="Обычный 5 3 4 2 2 2 3" xfId="28162"/>
    <cellStyle name="Обычный 5 3 4 2 2 2 4" xfId="28163"/>
    <cellStyle name="Обычный 5 3 4 2 2 2 5" xfId="28164"/>
    <cellStyle name="Обычный 5 3 4 2 2 3" xfId="28165"/>
    <cellStyle name="Обычный 5 3 4 2 2 3 2" xfId="28166"/>
    <cellStyle name="Обычный 5 3 4 2 2 3 3" xfId="28167"/>
    <cellStyle name="Обычный 5 3 4 2 2 3 4" xfId="28168"/>
    <cellStyle name="Обычный 5 3 4 2 2 4" xfId="28169"/>
    <cellStyle name="Обычный 5 3 4 2 2 5" xfId="28170"/>
    <cellStyle name="Обычный 5 3 4 2 2 6" xfId="28171"/>
    <cellStyle name="Обычный 5 3 4 2 2 7" xfId="28172"/>
    <cellStyle name="Обычный 5 3 4 2 3" xfId="28173"/>
    <cellStyle name="Обычный 5 3 4 2 3 2" xfId="28174"/>
    <cellStyle name="Обычный 5 3 4 2 3 2 2" xfId="28175"/>
    <cellStyle name="Обычный 5 3 4 2 3 3" xfId="28176"/>
    <cellStyle name="Обычный 5 3 4 2 3 4" xfId="28177"/>
    <cellStyle name="Обычный 5 3 4 2 3 5" xfId="28178"/>
    <cellStyle name="Обычный 5 3 4 2 4" xfId="28179"/>
    <cellStyle name="Обычный 5 3 4 2 4 2" xfId="28180"/>
    <cellStyle name="Обычный 5 3 4 2 4 2 2" xfId="28181"/>
    <cellStyle name="Обычный 5 3 4 2 4 3" xfId="28182"/>
    <cellStyle name="Обычный 5 3 4 2 4 4" xfId="28183"/>
    <cellStyle name="Обычный 5 3 4 2 4 5" xfId="28184"/>
    <cellStyle name="Обычный 5 3 4 2 5" xfId="28185"/>
    <cellStyle name="Обычный 5 3 4 2 5 2" xfId="28186"/>
    <cellStyle name="Обычный 5 3 4 2 5 3" xfId="28187"/>
    <cellStyle name="Обычный 5 3 4 2 5 4" xfId="28188"/>
    <cellStyle name="Обычный 5 3 4 2 6" xfId="28189"/>
    <cellStyle name="Обычный 5 3 4 2 7" xfId="28190"/>
    <cellStyle name="Обычный 5 3 4 2 8" xfId="28191"/>
    <cellStyle name="Обычный 5 3 4 2 9" xfId="28192"/>
    <cellStyle name="Обычный 5 3 4 3" xfId="28193"/>
    <cellStyle name="Обычный 5 3 4 3 2" xfId="28194"/>
    <cellStyle name="Обычный 5 3 4 3 2 2" xfId="28195"/>
    <cellStyle name="Обычный 5 3 4 3 2 2 2" xfId="28196"/>
    <cellStyle name="Обычный 5 3 4 3 2 2 2 2" xfId="28197"/>
    <cellStyle name="Обычный 5 3 4 3 2 2 3" xfId="28198"/>
    <cellStyle name="Обычный 5 3 4 3 2 2 4" xfId="28199"/>
    <cellStyle name="Обычный 5 3 4 3 2 2 5" xfId="28200"/>
    <cellStyle name="Обычный 5 3 4 3 2 3" xfId="28201"/>
    <cellStyle name="Обычный 5 3 4 3 2 3 2" xfId="28202"/>
    <cellStyle name="Обычный 5 3 4 3 2 3 3" xfId="28203"/>
    <cellStyle name="Обычный 5 3 4 3 2 3 4" xfId="28204"/>
    <cellStyle name="Обычный 5 3 4 3 2 4" xfId="28205"/>
    <cellStyle name="Обычный 5 3 4 3 2 5" xfId="28206"/>
    <cellStyle name="Обычный 5 3 4 3 2 6" xfId="28207"/>
    <cellStyle name="Обычный 5 3 4 3 2 7" xfId="28208"/>
    <cellStyle name="Обычный 5 3 4 3 3" xfId="28209"/>
    <cellStyle name="Обычный 5 3 4 3 3 2" xfId="28210"/>
    <cellStyle name="Обычный 5 3 4 3 3 2 2" xfId="28211"/>
    <cellStyle name="Обычный 5 3 4 3 3 3" xfId="28212"/>
    <cellStyle name="Обычный 5 3 4 3 3 4" xfId="28213"/>
    <cellStyle name="Обычный 5 3 4 3 3 5" xfId="28214"/>
    <cellStyle name="Обычный 5 3 4 3 4" xfId="28215"/>
    <cellStyle name="Обычный 5 3 4 3 4 2" xfId="28216"/>
    <cellStyle name="Обычный 5 3 4 3 4 2 2" xfId="28217"/>
    <cellStyle name="Обычный 5 3 4 3 4 3" xfId="28218"/>
    <cellStyle name="Обычный 5 3 4 3 4 4" xfId="28219"/>
    <cellStyle name="Обычный 5 3 4 3 4 5" xfId="28220"/>
    <cellStyle name="Обычный 5 3 4 3 5" xfId="28221"/>
    <cellStyle name="Обычный 5 3 4 3 5 2" xfId="28222"/>
    <cellStyle name="Обычный 5 3 4 3 5 3" xfId="28223"/>
    <cellStyle name="Обычный 5 3 4 3 5 4" xfId="28224"/>
    <cellStyle name="Обычный 5 3 4 3 6" xfId="28225"/>
    <cellStyle name="Обычный 5 3 4 3 7" xfId="28226"/>
    <cellStyle name="Обычный 5 3 4 3 8" xfId="28227"/>
    <cellStyle name="Обычный 5 3 4 3 9" xfId="28228"/>
    <cellStyle name="Обычный 5 3 4 4" xfId="28229"/>
    <cellStyle name="Обычный 5 3 4 4 2" xfId="28230"/>
    <cellStyle name="Обычный 5 3 4 4 2 2" xfId="28231"/>
    <cellStyle name="Обычный 5 3 4 4 2 2 2" xfId="28232"/>
    <cellStyle name="Обычный 5 3 4 4 2 2 2 2" xfId="28233"/>
    <cellStyle name="Обычный 5 3 4 4 2 2 3" xfId="28234"/>
    <cellStyle name="Обычный 5 3 4 4 2 2 4" xfId="28235"/>
    <cellStyle name="Обычный 5 3 4 4 2 2 5" xfId="28236"/>
    <cellStyle name="Обычный 5 3 4 4 2 3" xfId="28237"/>
    <cellStyle name="Обычный 5 3 4 4 2 3 2" xfId="28238"/>
    <cellStyle name="Обычный 5 3 4 4 2 3 3" xfId="28239"/>
    <cellStyle name="Обычный 5 3 4 4 2 3 4" xfId="28240"/>
    <cellStyle name="Обычный 5 3 4 4 2 4" xfId="28241"/>
    <cellStyle name="Обычный 5 3 4 4 2 5" xfId="28242"/>
    <cellStyle name="Обычный 5 3 4 4 2 6" xfId="28243"/>
    <cellStyle name="Обычный 5 3 4 4 2 7" xfId="28244"/>
    <cellStyle name="Обычный 5 3 4 4 3" xfId="28245"/>
    <cellStyle name="Обычный 5 3 4 4 3 2" xfId="28246"/>
    <cellStyle name="Обычный 5 3 4 4 3 2 2" xfId="28247"/>
    <cellStyle name="Обычный 5 3 4 4 3 3" xfId="28248"/>
    <cellStyle name="Обычный 5 3 4 4 3 4" xfId="28249"/>
    <cellStyle name="Обычный 5 3 4 4 3 5" xfId="28250"/>
    <cellStyle name="Обычный 5 3 4 4 4" xfId="28251"/>
    <cellStyle name="Обычный 5 3 4 4 4 2" xfId="28252"/>
    <cellStyle name="Обычный 5 3 4 4 4 3" xfId="28253"/>
    <cellStyle name="Обычный 5 3 4 4 4 4" xfId="28254"/>
    <cellStyle name="Обычный 5 3 4 4 5" xfId="28255"/>
    <cellStyle name="Обычный 5 3 4 4 6" xfId="28256"/>
    <cellStyle name="Обычный 5 3 4 4 7" xfId="28257"/>
    <cellStyle name="Обычный 5 3 4 4 8" xfId="28258"/>
    <cellStyle name="Обычный 5 3 4 5" xfId="28259"/>
    <cellStyle name="Обычный 5 3 4 5 2" xfId="28260"/>
    <cellStyle name="Обычный 5 3 4 5 2 2" xfId="28261"/>
    <cellStyle name="Обычный 5 3 4 5 2 2 2" xfId="28262"/>
    <cellStyle name="Обычный 5 3 4 5 2 2 2 2" xfId="28263"/>
    <cellStyle name="Обычный 5 3 4 5 2 2 3" xfId="28264"/>
    <cellStyle name="Обычный 5 3 4 5 2 2 4" xfId="28265"/>
    <cellStyle name="Обычный 5 3 4 5 2 2 5" xfId="28266"/>
    <cellStyle name="Обычный 5 3 4 5 2 3" xfId="28267"/>
    <cellStyle name="Обычный 5 3 4 5 2 3 2" xfId="28268"/>
    <cellStyle name="Обычный 5 3 4 5 2 3 3" xfId="28269"/>
    <cellStyle name="Обычный 5 3 4 5 2 3 4" xfId="28270"/>
    <cellStyle name="Обычный 5 3 4 5 2 4" xfId="28271"/>
    <cellStyle name="Обычный 5 3 4 5 2 5" xfId="28272"/>
    <cellStyle name="Обычный 5 3 4 5 2 6" xfId="28273"/>
    <cellStyle name="Обычный 5 3 4 5 2 7" xfId="28274"/>
    <cellStyle name="Обычный 5 3 4 5 3" xfId="28275"/>
    <cellStyle name="Обычный 5 3 4 5 3 2" xfId="28276"/>
    <cellStyle name="Обычный 5 3 4 5 3 2 2" xfId="28277"/>
    <cellStyle name="Обычный 5 3 4 5 3 3" xfId="28278"/>
    <cellStyle name="Обычный 5 3 4 5 3 4" xfId="28279"/>
    <cellStyle name="Обычный 5 3 4 5 3 5" xfId="28280"/>
    <cellStyle name="Обычный 5 3 4 5 4" xfId="28281"/>
    <cellStyle name="Обычный 5 3 4 5 4 2" xfId="28282"/>
    <cellStyle name="Обычный 5 3 4 5 4 3" xfId="28283"/>
    <cellStyle name="Обычный 5 3 4 5 4 4" xfId="28284"/>
    <cellStyle name="Обычный 5 3 4 5 5" xfId="28285"/>
    <cellStyle name="Обычный 5 3 4 5 6" xfId="28286"/>
    <cellStyle name="Обычный 5 3 4 5 7" xfId="28287"/>
    <cellStyle name="Обычный 5 3 4 5 8" xfId="28288"/>
    <cellStyle name="Обычный 5 3 4 6" xfId="28289"/>
    <cellStyle name="Обычный 5 3 4 6 2" xfId="28290"/>
    <cellStyle name="Обычный 5 3 4 6 2 2" xfId="28291"/>
    <cellStyle name="Обычный 5 3 4 6 2 2 2" xfId="28292"/>
    <cellStyle name="Обычный 5 3 4 6 2 2 2 2" xfId="28293"/>
    <cellStyle name="Обычный 5 3 4 6 2 2 3" xfId="28294"/>
    <cellStyle name="Обычный 5 3 4 6 2 2 4" xfId="28295"/>
    <cellStyle name="Обычный 5 3 4 6 2 2 5" xfId="28296"/>
    <cellStyle name="Обычный 5 3 4 6 2 3" xfId="28297"/>
    <cellStyle name="Обычный 5 3 4 6 2 3 2" xfId="28298"/>
    <cellStyle name="Обычный 5 3 4 6 2 3 3" xfId="28299"/>
    <cellStyle name="Обычный 5 3 4 6 2 3 4" xfId="28300"/>
    <cellStyle name="Обычный 5 3 4 6 2 4" xfId="28301"/>
    <cellStyle name="Обычный 5 3 4 6 2 5" xfId="28302"/>
    <cellStyle name="Обычный 5 3 4 6 2 6" xfId="28303"/>
    <cellStyle name="Обычный 5 3 4 6 2 7" xfId="28304"/>
    <cellStyle name="Обычный 5 3 4 6 3" xfId="28305"/>
    <cellStyle name="Обычный 5 3 4 6 3 2" xfId="28306"/>
    <cellStyle name="Обычный 5 3 4 6 3 2 2" xfId="28307"/>
    <cellStyle name="Обычный 5 3 4 6 3 3" xfId="28308"/>
    <cellStyle name="Обычный 5 3 4 6 3 4" xfId="28309"/>
    <cellStyle name="Обычный 5 3 4 6 3 5" xfId="28310"/>
    <cellStyle name="Обычный 5 3 4 6 4" xfId="28311"/>
    <cellStyle name="Обычный 5 3 4 6 4 2" xfId="28312"/>
    <cellStyle name="Обычный 5 3 4 6 4 3" xfId="28313"/>
    <cellStyle name="Обычный 5 3 4 6 4 4" xfId="28314"/>
    <cellStyle name="Обычный 5 3 4 6 5" xfId="28315"/>
    <cellStyle name="Обычный 5 3 4 6 6" xfId="28316"/>
    <cellStyle name="Обычный 5 3 4 6 7" xfId="28317"/>
    <cellStyle name="Обычный 5 3 4 6 8" xfId="28318"/>
    <cellStyle name="Обычный 5 3 4 7" xfId="28319"/>
    <cellStyle name="Обычный 5 3 4 7 2" xfId="28320"/>
    <cellStyle name="Обычный 5 3 4 7 2 2" xfId="28321"/>
    <cellStyle name="Обычный 5 3 4 7 2 2 2" xfId="28322"/>
    <cellStyle name="Обычный 5 3 4 7 2 2 2 2" xfId="28323"/>
    <cellStyle name="Обычный 5 3 4 7 2 2 3" xfId="28324"/>
    <cellStyle name="Обычный 5 3 4 7 2 2 4" xfId="28325"/>
    <cellStyle name="Обычный 5 3 4 7 2 2 5" xfId="28326"/>
    <cellStyle name="Обычный 5 3 4 7 2 3" xfId="28327"/>
    <cellStyle name="Обычный 5 3 4 7 2 3 2" xfId="28328"/>
    <cellStyle name="Обычный 5 3 4 7 2 3 3" xfId="28329"/>
    <cellStyle name="Обычный 5 3 4 7 2 3 4" xfId="28330"/>
    <cellStyle name="Обычный 5 3 4 7 2 4" xfId="28331"/>
    <cellStyle name="Обычный 5 3 4 7 2 5" xfId="28332"/>
    <cellStyle name="Обычный 5 3 4 7 2 6" xfId="28333"/>
    <cellStyle name="Обычный 5 3 4 7 2 7" xfId="28334"/>
    <cellStyle name="Обычный 5 3 4 7 3" xfId="28335"/>
    <cellStyle name="Обычный 5 3 4 7 3 2" xfId="28336"/>
    <cellStyle name="Обычный 5 3 4 7 3 2 2" xfId="28337"/>
    <cellStyle name="Обычный 5 3 4 7 3 3" xfId="28338"/>
    <cellStyle name="Обычный 5 3 4 7 3 4" xfId="28339"/>
    <cellStyle name="Обычный 5 3 4 7 3 5" xfId="28340"/>
    <cellStyle name="Обычный 5 3 4 7 4" xfId="28341"/>
    <cellStyle name="Обычный 5 3 4 7 4 2" xfId="28342"/>
    <cellStyle name="Обычный 5 3 4 7 4 3" xfId="28343"/>
    <cellStyle name="Обычный 5 3 4 7 4 4" xfId="28344"/>
    <cellStyle name="Обычный 5 3 4 7 5" xfId="28345"/>
    <cellStyle name="Обычный 5 3 4 7 6" xfId="28346"/>
    <cellStyle name="Обычный 5 3 4 7 7" xfId="28347"/>
    <cellStyle name="Обычный 5 3 4 7 8" xfId="28348"/>
    <cellStyle name="Обычный 5 3 4 8" xfId="28349"/>
    <cellStyle name="Обычный 5 3 4 8 2" xfId="28350"/>
    <cellStyle name="Обычный 5 3 4 8 2 2" xfId="28351"/>
    <cellStyle name="Обычный 5 3 4 8 2 2 2" xfId="28352"/>
    <cellStyle name="Обычный 5 3 4 8 2 3" xfId="28353"/>
    <cellStyle name="Обычный 5 3 4 8 2 4" xfId="28354"/>
    <cellStyle name="Обычный 5 3 4 8 2 5" xfId="28355"/>
    <cellStyle name="Обычный 5 3 4 8 3" xfId="28356"/>
    <cellStyle name="Обычный 5 3 4 8 3 2" xfId="28357"/>
    <cellStyle name="Обычный 5 3 4 8 3 3" xfId="28358"/>
    <cellStyle name="Обычный 5 3 4 8 3 4" xfId="28359"/>
    <cellStyle name="Обычный 5 3 4 8 4" xfId="28360"/>
    <cellStyle name="Обычный 5 3 4 8 5" xfId="28361"/>
    <cellStyle name="Обычный 5 3 4 8 6" xfId="28362"/>
    <cellStyle name="Обычный 5 3 4 8 7" xfId="28363"/>
    <cellStyle name="Обычный 5 3 4 9" xfId="28364"/>
    <cellStyle name="Обычный 5 3 4 9 2" xfId="28365"/>
    <cellStyle name="Обычный 5 3 4 9 2 2" xfId="28366"/>
    <cellStyle name="Обычный 5 3 4 9 2 2 2" xfId="28367"/>
    <cellStyle name="Обычный 5 3 4 9 2 3" xfId="28368"/>
    <cellStyle name="Обычный 5 3 4 9 2 4" xfId="28369"/>
    <cellStyle name="Обычный 5 3 4 9 2 5" xfId="28370"/>
    <cellStyle name="Обычный 5 3 4 9 3" xfId="28371"/>
    <cellStyle name="Обычный 5 3 4 9 3 2" xfId="28372"/>
    <cellStyle name="Обычный 5 3 4 9 3 3" xfId="28373"/>
    <cellStyle name="Обычный 5 3 4 9 3 4" xfId="28374"/>
    <cellStyle name="Обычный 5 3 4 9 4" xfId="28375"/>
    <cellStyle name="Обычный 5 3 4 9 5" xfId="28376"/>
    <cellStyle name="Обычный 5 3 4 9 6" xfId="28377"/>
    <cellStyle name="Обычный 5 3 4 9 7" xfId="28378"/>
    <cellStyle name="Обычный 5 3 5" xfId="28379"/>
    <cellStyle name="Обычный 5 3 5 2" xfId="28380"/>
    <cellStyle name="Обычный 5 3 5 2 2" xfId="28381"/>
    <cellStyle name="Обычный 5 3 5 2 2 2" xfId="28382"/>
    <cellStyle name="Обычный 5 3 5 2 2 2 2" xfId="28383"/>
    <cellStyle name="Обычный 5 3 5 2 2 3" xfId="28384"/>
    <cellStyle name="Обычный 5 3 5 2 2 4" xfId="28385"/>
    <cellStyle name="Обычный 5 3 5 2 2 5" xfId="28386"/>
    <cellStyle name="Обычный 5 3 5 2 3" xfId="28387"/>
    <cellStyle name="Обычный 5 3 5 2 3 2" xfId="28388"/>
    <cellStyle name="Обычный 5 3 5 2 3 3" xfId="28389"/>
    <cellStyle name="Обычный 5 3 5 2 3 4" xfId="28390"/>
    <cellStyle name="Обычный 5 3 5 2 4" xfId="28391"/>
    <cellStyle name="Обычный 5 3 5 2 5" xfId="28392"/>
    <cellStyle name="Обычный 5 3 5 2 6" xfId="28393"/>
    <cellStyle name="Обычный 5 3 5 2 7" xfId="28394"/>
    <cellStyle name="Обычный 5 3 5 3" xfId="28395"/>
    <cellStyle name="Обычный 5 3 5 3 2" xfId="28396"/>
    <cellStyle name="Обычный 5 3 5 3 2 2" xfId="28397"/>
    <cellStyle name="Обычный 5 3 5 3 3" xfId="28398"/>
    <cellStyle name="Обычный 5 3 5 3 4" xfId="28399"/>
    <cellStyle name="Обычный 5 3 5 3 5" xfId="28400"/>
    <cellStyle name="Обычный 5 3 5 4" xfId="28401"/>
    <cellStyle name="Обычный 5 3 5 4 2" xfId="28402"/>
    <cellStyle name="Обычный 5 3 5 4 2 2" xfId="28403"/>
    <cellStyle name="Обычный 5 3 5 4 3" xfId="28404"/>
    <cellStyle name="Обычный 5 3 5 4 4" xfId="28405"/>
    <cellStyle name="Обычный 5 3 5 4 5" xfId="28406"/>
    <cellStyle name="Обычный 5 3 5 5" xfId="28407"/>
    <cellStyle name="Обычный 5 3 5 5 2" xfId="28408"/>
    <cellStyle name="Обычный 5 3 5 5 3" xfId="28409"/>
    <cellStyle name="Обычный 5 3 5 5 4" xfId="28410"/>
    <cellStyle name="Обычный 5 3 5 6" xfId="28411"/>
    <cellStyle name="Обычный 5 3 5 7" xfId="28412"/>
    <cellStyle name="Обычный 5 3 5 8" xfId="28413"/>
    <cellStyle name="Обычный 5 3 5 9" xfId="28414"/>
    <cellStyle name="Обычный 5 3 6" xfId="28415"/>
    <cellStyle name="Обычный 5 3 6 2" xfId="28416"/>
    <cellStyle name="Обычный 5 3 6 2 2" xfId="28417"/>
    <cellStyle name="Обычный 5 3 6 2 2 2" xfId="28418"/>
    <cellStyle name="Обычный 5 3 6 2 2 2 2" xfId="28419"/>
    <cellStyle name="Обычный 5 3 6 2 2 3" xfId="28420"/>
    <cellStyle name="Обычный 5 3 6 2 2 4" xfId="28421"/>
    <cellStyle name="Обычный 5 3 6 2 2 5" xfId="28422"/>
    <cellStyle name="Обычный 5 3 6 2 3" xfId="28423"/>
    <cellStyle name="Обычный 5 3 6 2 3 2" xfId="28424"/>
    <cellStyle name="Обычный 5 3 6 2 3 3" xfId="28425"/>
    <cellStyle name="Обычный 5 3 6 2 3 4" xfId="28426"/>
    <cellStyle name="Обычный 5 3 6 2 4" xfId="28427"/>
    <cellStyle name="Обычный 5 3 6 2 5" xfId="28428"/>
    <cellStyle name="Обычный 5 3 6 2 6" xfId="28429"/>
    <cellStyle name="Обычный 5 3 6 2 7" xfId="28430"/>
    <cellStyle name="Обычный 5 3 6 3" xfId="28431"/>
    <cellStyle name="Обычный 5 3 6 3 2" xfId="28432"/>
    <cellStyle name="Обычный 5 3 6 3 2 2" xfId="28433"/>
    <cellStyle name="Обычный 5 3 6 3 3" xfId="28434"/>
    <cellStyle name="Обычный 5 3 6 3 4" xfId="28435"/>
    <cellStyle name="Обычный 5 3 6 3 5" xfId="28436"/>
    <cellStyle name="Обычный 5 3 6 4" xfId="28437"/>
    <cellStyle name="Обычный 5 3 6 4 2" xfId="28438"/>
    <cellStyle name="Обычный 5 3 6 4 2 2" xfId="28439"/>
    <cellStyle name="Обычный 5 3 6 4 3" xfId="28440"/>
    <cellStyle name="Обычный 5 3 6 4 4" xfId="28441"/>
    <cellStyle name="Обычный 5 3 6 4 5" xfId="28442"/>
    <cellStyle name="Обычный 5 3 6 5" xfId="28443"/>
    <cellStyle name="Обычный 5 3 6 5 2" xfId="28444"/>
    <cellStyle name="Обычный 5 3 6 5 3" xfId="28445"/>
    <cellStyle name="Обычный 5 3 6 5 4" xfId="28446"/>
    <cellStyle name="Обычный 5 3 6 6" xfId="28447"/>
    <cellStyle name="Обычный 5 3 6 7" xfId="28448"/>
    <cellStyle name="Обычный 5 3 6 8" xfId="28449"/>
    <cellStyle name="Обычный 5 3 6 9" xfId="28450"/>
    <cellStyle name="Обычный 5 3 7" xfId="28451"/>
    <cellStyle name="Обычный 5 3 7 2" xfId="28452"/>
    <cellStyle name="Обычный 5 3 7 2 2" xfId="28453"/>
    <cellStyle name="Обычный 5 3 7 2 2 2" xfId="28454"/>
    <cellStyle name="Обычный 5 3 7 2 2 2 2" xfId="28455"/>
    <cellStyle name="Обычный 5 3 7 2 2 3" xfId="28456"/>
    <cellStyle name="Обычный 5 3 7 2 2 4" xfId="28457"/>
    <cellStyle name="Обычный 5 3 7 2 2 5" xfId="28458"/>
    <cellStyle name="Обычный 5 3 7 2 3" xfId="28459"/>
    <cellStyle name="Обычный 5 3 7 2 3 2" xfId="28460"/>
    <cellStyle name="Обычный 5 3 7 2 3 3" xfId="28461"/>
    <cellStyle name="Обычный 5 3 7 2 3 4" xfId="28462"/>
    <cellStyle name="Обычный 5 3 7 2 4" xfId="28463"/>
    <cellStyle name="Обычный 5 3 7 2 5" xfId="28464"/>
    <cellStyle name="Обычный 5 3 7 2 6" xfId="28465"/>
    <cellStyle name="Обычный 5 3 7 2 7" xfId="28466"/>
    <cellStyle name="Обычный 5 3 7 3" xfId="28467"/>
    <cellStyle name="Обычный 5 3 7 3 2" xfId="28468"/>
    <cellStyle name="Обычный 5 3 7 3 2 2" xfId="28469"/>
    <cellStyle name="Обычный 5 3 7 3 3" xfId="28470"/>
    <cellStyle name="Обычный 5 3 7 3 4" xfId="28471"/>
    <cellStyle name="Обычный 5 3 7 3 5" xfId="28472"/>
    <cellStyle name="Обычный 5 3 7 4" xfId="28473"/>
    <cellStyle name="Обычный 5 3 7 4 2" xfId="28474"/>
    <cellStyle name="Обычный 5 3 7 4 2 2" xfId="28475"/>
    <cellStyle name="Обычный 5 3 7 4 3" xfId="28476"/>
    <cellStyle name="Обычный 5 3 7 4 4" xfId="28477"/>
    <cellStyle name="Обычный 5 3 7 4 5" xfId="28478"/>
    <cellStyle name="Обычный 5 3 7 5" xfId="28479"/>
    <cellStyle name="Обычный 5 3 7 5 2" xfId="28480"/>
    <cellStyle name="Обычный 5 3 7 5 3" xfId="28481"/>
    <cellStyle name="Обычный 5 3 8" xfId="28482"/>
    <cellStyle name="Обычный 5 3 8 2" xfId="28483"/>
    <cellStyle name="Обычный 5 3 8 2 2" xfId="28484"/>
    <cellStyle name="Обычный 5 3 8 2 2 2" xfId="28485"/>
    <cellStyle name="Обычный 5 3 8 2 2 2 2" xfId="28486"/>
    <cellStyle name="Обычный 5 3 8 2 2 3" xfId="28487"/>
    <cellStyle name="Обычный 5 3 8 2 2 4" xfId="28488"/>
    <cellStyle name="Обычный 5 3 8 2 2 5" xfId="28489"/>
    <cellStyle name="Обычный 5 3 8 2 3" xfId="28490"/>
    <cellStyle name="Обычный 5 3 8 2 3 2" xfId="28491"/>
    <cellStyle name="Обычный 5 3 8 2 3 3" xfId="28492"/>
    <cellStyle name="Обычный 5 3 8 2 3 4" xfId="28493"/>
    <cellStyle name="Обычный 5 3 8 2 4" xfId="28494"/>
    <cellStyle name="Обычный 5 3 8 2 5" xfId="28495"/>
    <cellStyle name="Обычный 5 3 8 2 6" xfId="28496"/>
    <cellStyle name="Обычный 5 3 8 2 7" xfId="28497"/>
    <cellStyle name="Обычный 5 3 8 3" xfId="28498"/>
    <cellStyle name="Обычный 5 3 8 3 2" xfId="28499"/>
    <cellStyle name="Обычный 5 3 8 3 2 2" xfId="28500"/>
    <cellStyle name="Обычный 5 3 8 3 3" xfId="28501"/>
    <cellStyle name="Обычный 5 3 8 3 4" xfId="28502"/>
    <cellStyle name="Обычный 5 3 8 3 5" xfId="28503"/>
    <cellStyle name="Обычный 5 3 8 4" xfId="28504"/>
    <cellStyle name="Обычный 5 3 8 4 2" xfId="28505"/>
    <cellStyle name="Обычный 5 3 8 4 3" xfId="28506"/>
    <cellStyle name="Обычный 5 3 8 4 4" xfId="28507"/>
    <cellStyle name="Обычный 5 3 8 5" xfId="28508"/>
    <cellStyle name="Обычный 5 3 8 6" xfId="28509"/>
    <cellStyle name="Обычный 5 3 8 7" xfId="28510"/>
    <cellStyle name="Обычный 5 3 8 8" xfId="28511"/>
    <cellStyle name="Обычный 5 3 9" xfId="28512"/>
    <cellStyle name="Обычный 5 3 9 2" xfId="28513"/>
    <cellStyle name="Обычный 5 3 9 2 2" xfId="28514"/>
    <cellStyle name="Обычный 5 3 9 2 2 2" xfId="28515"/>
    <cellStyle name="Обычный 5 3 9 2 2 2 2" xfId="28516"/>
    <cellStyle name="Обычный 5 3 9 2 2 3" xfId="28517"/>
    <cellStyle name="Обычный 5 3 9 2 2 4" xfId="28518"/>
    <cellStyle name="Обычный 5 3 9 2 2 5" xfId="28519"/>
    <cellStyle name="Обычный 5 3 9 2 3" xfId="28520"/>
    <cellStyle name="Обычный 5 3 9 2 3 2" xfId="28521"/>
    <cellStyle name="Обычный 5 3 9 2 3 3" xfId="28522"/>
    <cellStyle name="Обычный 5 3 9 2 3 4" xfId="28523"/>
    <cellStyle name="Обычный 5 3 9 2 4" xfId="28524"/>
    <cellStyle name="Обычный 5 3 9 2 5" xfId="28525"/>
    <cellStyle name="Обычный 5 3 9 2 6" xfId="28526"/>
    <cellStyle name="Обычный 5 3 9 2 7" xfId="28527"/>
    <cellStyle name="Обычный 5 3 9 3" xfId="28528"/>
    <cellStyle name="Обычный 5 3 9 3 2" xfId="28529"/>
    <cellStyle name="Обычный 5 3 9 3 2 2" xfId="28530"/>
    <cellStyle name="Обычный 5 3 9 3 3" xfId="28531"/>
    <cellStyle name="Обычный 5 3 9 3 4" xfId="28532"/>
    <cellStyle name="Обычный 5 3 9 3 5" xfId="28533"/>
    <cellStyle name="Обычный 5 3 9 4" xfId="28534"/>
    <cellStyle name="Обычный 5 3 9 4 2" xfId="28535"/>
    <cellStyle name="Обычный 5 3 9 4 3" xfId="28536"/>
    <cellStyle name="Обычный 5 3 9 4 4" xfId="28537"/>
    <cellStyle name="Обычный 5 3 9 5" xfId="28538"/>
    <cellStyle name="Обычный 5 3 9 6" xfId="28539"/>
    <cellStyle name="Обычный 5 3 9 7" xfId="28540"/>
    <cellStyle name="Обычный 5 3 9 8" xfId="28541"/>
    <cellStyle name="Обычный 5 4" xfId="28542"/>
    <cellStyle name="Обычный 5 4 10" xfId="28543"/>
    <cellStyle name="Обычный 5 4 10 2" xfId="28544"/>
    <cellStyle name="Обычный 5 4 10 2 2" xfId="28545"/>
    <cellStyle name="Обычный 5 4 10 2 2 2" xfId="28546"/>
    <cellStyle name="Обычный 5 4 10 2 2 2 2" xfId="28547"/>
    <cellStyle name="Обычный 5 4 10 2 2 3" xfId="28548"/>
    <cellStyle name="Обычный 5 4 10 2 2 4" xfId="28549"/>
    <cellStyle name="Обычный 5 4 10 2 2 5" xfId="28550"/>
    <cellStyle name="Обычный 5 4 10 2 3" xfId="28551"/>
    <cellStyle name="Обычный 5 4 10 2 3 2" xfId="28552"/>
    <cellStyle name="Обычный 5 4 10 2 3 3" xfId="28553"/>
    <cellStyle name="Обычный 5 4 10 2 3 4" xfId="28554"/>
    <cellStyle name="Обычный 5 4 10 2 4" xfId="28555"/>
    <cellStyle name="Обычный 5 4 10 2 5" xfId="28556"/>
    <cellStyle name="Обычный 5 4 10 2 6" xfId="28557"/>
    <cellStyle name="Обычный 5 4 10 2 7" xfId="28558"/>
    <cellStyle name="Обычный 5 4 10 3" xfId="28559"/>
    <cellStyle name="Обычный 5 4 10 3 2" xfId="28560"/>
    <cellStyle name="Обычный 5 4 10 3 2 2" xfId="28561"/>
    <cellStyle name="Обычный 5 4 10 3 3" xfId="28562"/>
    <cellStyle name="Обычный 5 4 10 3 4" xfId="28563"/>
    <cellStyle name="Обычный 5 4 10 3 5" xfId="28564"/>
    <cellStyle name="Обычный 5 4 10 4" xfId="28565"/>
    <cellStyle name="Обычный 5 4 10 4 2" xfId="28566"/>
    <cellStyle name="Обычный 5 4 10 4 3" xfId="28567"/>
    <cellStyle name="Обычный 5 4 10 4 4" xfId="28568"/>
    <cellStyle name="Обычный 5 4 10 5" xfId="28569"/>
    <cellStyle name="Обычный 5 4 10 6" xfId="28570"/>
    <cellStyle name="Обычный 5 4 10 7" xfId="28571"/>
    <cellStyle name="Обычный 5 4 10 8" xfId="28572"/>
    <cellStyle name="Обычный 5 4 11" xfId="28573"/>
    <cellStyle name="Обычный 5 4 11 2" xfId="28574"/>
    <cellStyle name="Обычный 5 4 11 2 2" xfId="28575"/>
    <cellStyle name="Обычный 5 4 11 2 2 2" xfId="28576"/>
    <cellStyle name="Обычный 5 4 11 2 3" xfId="28577"/>
    <cellStyle name="Обычный 5 4 11 2 4" xfId="28578"/>
    <cellStyle name="Обычный 5 4 11 2 5" xfId="28579"/>
    <cellStyle name="Обычный 5 4 11 3" xfId="28580"/>
    <cellStyle name="Обычный 5 4 11 3 2" xfId="28581"/>
    <cellStyle name="Обычный 5 4 11 3 3" xfId="28582"/>
    <cellStyle name="Обычный 5 4 11 3 4" xfId="28583"/>
    <cellStyle name="Обычный 5 4 11 4" xfId="28584"/>
    <cellStyle name="Обычный 5 4 11 5" xfId="28585"/>
    <cellStyle name="Обычный 5 4 11 6" xfId="28586"/>
    <cellStyle name="Обычный 5 4 11 7" xfId="28587"/>
    <cellStyle name="Обычный 5 4 12" xfId="28588"/>
    <cellStyle name="Обычный 5 4 12 2" xfId="28589"/>
    <cellStyle name="Обычный 5 4 12 2 2" xfId="28590"/>
    <cellStyle name="Обычный 5 4 12 2 2 2" xfId="28591"/>
    <cellStyle name="Обычный 5 4 12 2 3" xfId="28592"/>
    <cellStyle name="Обычный 5 4 12 2 4" xfId="28593"/>
    <cellStyle name="Обычный 5 4 12 2 5" xfId="28594"/>
    <cellStyle name="Обычный 5 4 12 3" xfId="28595"/>
    <cellStyle name="Обычный 5 4 12 3 2" xfId="28596"/>
    <cellStyle name="Обычный 5 4 12 3 3" xfId="28597"/>
    <cellStyle name="Обычный 5 4 12 3 4" xfId="28598"/>
    <cellStyle name="Обычный 5 4 12 4" xfId="28599"/>
    <cellStyle name="Обычный 5 4 12 5" xfId="28600"/>
    <cellStyle name="Обычный 5 4 12 6" xfId="28601"/>
    <cellStyle name="Обычный 5 4 12 7" xfId="28602"/>
    <cellStyle name="Обычный 5 4 13" xfId="28603"/>
    <cellStyle name="Обычный 5 4 13 2" xfId="28604"/>
    <cellStyle name="Обычный 5 4 13 2 2" xfId="28605"/>
    <cellStyle name="Обычный 5 4 13 3" xfId="28606"/>
    <cellStyle name="Обычный 5 4 13 4" xfId="28607"/>
    <cellStyle name="Обычный 5 4 13 5" xfId="28608"/>
    <cellStyle name="Обычный 5 4 14" xfId="28609"/>
    <cellStyle name="Обычный 5 4 14 2" xfId="28610"/>
    <cellStyle name="Обычный 5 4 14 2 2" xfId="28611"/>
    <cellStyle name="Обычный 5 4 14 3" xfId="28612"/>
    <cellStyle name="Обычный 5 4 14 4" xfId="28613"/>
    <cellStyle name="Обычный 5 4 14 5" xfId="28614"/>
    <cellStyle name="Обычный 5 4 15" xfId="28615"/>
    <cellStyle name="Обычный 5 4 15 2" xfId="28616"/>
    <cellStyle name="Обычный 5 4 15 2 2" xfId="28617"/>
    <cellStyle name="Обычный 5 4 15 3" xfId="28618"/>
    <cellStyle name="Обычный 5 4 16" xfId="28619"/>
    <cellStyle name="Обычный 5 4 16 2" xfId="28620"/>
    <cellStyle name="Обычный 5 4 17" xfId="28621"/>
    <cellStyle name="Обычный 5 4 18" xfId="28622"/>
    <cellStyle name="Обычный 5 4 2" xfId="28623"/>
    <cellStyle name="Обычный 5 4 2 10" xfId="28624"/>
    <cellStyle name="Обычный 5 4 2 10 2" xfId="28625"/>
    <cellStyle name="Обычный 5 4 2 10 2 2" xfId="28626"/>
    <cellStyle name="Обычный 5 4 2 10 2 2 2" xfId="28627"/>
    <cellStyle name="Обычный 5 4 2 10 2 3" xfId="28628"/>
    <cellStyle name="Обычный 5 4 2 10 2 4" xfId="28629"/>
    <cellStyle name="Обычный 5 4 2 10 2 5" xfId="28630"/>
    <cellStyle name="Обычный 5 4 2 10 3" xfId="28631"/>
    <cellStyle name="Обычный 5 4 2 10 3 2" xfId="28632"/>
    <cellStyle name="Обычный 5 4 2 10 3 3" xfId="28633"/>
    <cellStyle name="Обычный 5 4 2 10 3 4" xfId="28634"/>
    <cellStyle name="Обычный 5 4 2 10 4" xfId="28635"/>
    <cellStyle name="Обычный 5 4 2 10 5" xfId="28636"/>
    <cellStyle name="Обычный 5 4 2 10 6" xfId="28637"/>
    <cellStyle name="Обычный 5 4 2 10 7" xfId="28638"/>
    <cellStyle name="Обычный 5 4 2 11" xfId="28639"/>
    <cellStyle name="Обычный 5 4 2 11 2" xfId="28640"/>
    <cellStyle name="Обычный 5 4 2 11 2 2" xfId="28641"/>
    <cellStyle name="Обычный 5 4 2 11 3" xfId="28642"/>
    <cellStyle name="Обычный 5 4 2 11 4" xfId="28643"/>
    <cellStyle name="Обычный 5 4 2 11 5" xfId="28644"/>
    <cellStyle name="Обычный 5 4 2 12" xfId="28645"/>
    <cellStyle name="Обычный 5 4 2 12 2" xfId="28646"/>
    <cellStyle name="Обычный 5 4 2 12 2 2" xfId="28647"/>
    <cellStyle name="Обычный 5 4 2 12 3" xfId="28648"/>
    <cellStyle name="Обычный 5 4 2 12 4" xfId="28649"/>
    <cellStyle name="Обычный 5 4 2 12 5" xfId="28650"/>
    <cellStyle name="Обычный 5 4 2 13" xfId="28651"/>
    <cellStyle name="Обычный 5 4 2 13 2" xfId="28652"/>
    <cellStyle name="Обычный 5 4 2 13 2 2" xfId="28653"/>
    <cellStyle name="Обычный 5 4 2 13 3" xfId="28654"/>
    <cellStyle name="Обычный 5 4 2 14" xfId="28655"/>
    <cellStyle name="Обычный 5 4 2 14 2" xfId="28656"/>
    <cellStyle name="Обычный 5 4 2 15" xfId="28657"/>
    <cellStyle name="Обычный 5 4 2 16" xfId="28658"/>
    <cellStyle name="Обычный 5 4 2 2" xfId="28659"/>
    <cellStyle name="Обычный 5 4 2 2 10" xfId="28660"/>
    <cellStyle name="Обычный 5 4 2 2 10 2" xfId="28661"/>
    <cellStyle name="Обычный 5 4 2 2 10 2 2" xfId="28662"/>
    <cellStyle name="Обычный 5 4 2 2 10 3" xfId="28663"/>
    <cellStyle name="Обычный 5 4 2 2 10 4" xfId="28664"/>
    <cellStyle name="Обычный 5 4 2 2 10 5" xfId="28665"/>
    <cellStyle name="Обычный 5 4 2 2 11" xfId="28666"/>
    <cellStyle name="Обычный 5 4 2 2 11 2" xfId="28667"/>
    <cellStyle name="Обычный 5 4 2 2 11 2 2" xfId="28668"/>
    <cellStyle name="Обычный 5 4 2 2 11 3" xfId="28669"/>
    <cellStyle name="Обычный 5 4 2 2 11 4" xfId="28670"/>
    <cellStyle name="Обычный 5 4 2 2 11 5" xfId="28671"/>
    <cellStyle name="Обычный 5 4 2 2 12" xfId="28672"/>
    <cellStyle name="Обычный 5 4 2 2 12 2" xfId="28673"/>
    <cellStyle name="Обычный 5 4 2 2 12 2 2" xfId="28674"/>
    <cellStyle name="Обычный 5 4 2 2 12 3" xfId="28675"/>
    <cellStyle name="Обычный 5 4 2 2 13" xfId="28676"/>
    <cellStyle name="Обычный 5 4 2 2 13 2" xfId="28677"/>
    <cellStyle name="Обычный 5 4 2 2 14" xfId="28678"/>
    <cellStyle name="Обычный 5 4 2 2 15" xfId="28679"/>
    <cellStyle name="Обычный 5 4 2 2 2" xfId="28680"/>
    <cellStyle name="Обычный 5 4 2 2 2 2" xfId="28681"/>
    <cellStyle name="Обычный 5 4 2 2 2 2 2" xfId="28682"/>
    <cellStyle name="Обычный 5 4 2 2 2 2 2 2" xfId="28683"/>
    <cellStyle name="Обычный 5 4 2 2 2 2 2 2 2" xfId="28684"/>
    <cellStyle name="Обычный 5 4 2 2 2 2 2 3" xfId="28685"/>
    <cellStyle name="Обычный 5 4 2 2 2 2 2 4" xfId="28686"/>
    <cellStyle name="Обычный 5 4 2 2 2 2 2 5" xfId="28687"/>
    <cellStyle name="Обычный 5 4 2 2 2 2 3" xfId="28688"/>
    <cellStyle name="Обычный 5 4 2 2 2 2 3 2" xfId="28689"/>
    <cellStyle name="Обычный 5 4 2 2 2 2 3 3" xfId="28690"/>
    <cellStyle name="Обычный 5 4 2 2 2 2 3 4" xfId="28691"/>
    <cellStyle name="Обычный 5 4 2 2 2 2 4" xfId="28692"/>
    <cellStyle name="Обычный 5 4 2 2 2 2 5" xfId="28693"/>
    <cellStyle name="Обычный 5 4 2 2 2 2 6" xfId="28694"/>
    <cellStyle name="Обычный 5 4 2 2 2 2 7" xfId="28695"/>
    <cellStyle name="Обычный 5 4 2 2 2 3" xfId="28696"/>
    <cellStyle name="Обычный 5 4 2 2 2 3 2" xfId="28697"/>
    <cellStyle name="Обычный 5 4 2 2 2 3 2 2" xfId="28698"/>
    <cellStyle name="Обычный 5 4 2 2 2 3 3" xfId="28699"/>
    <cellStyle name="Обычный 5 4 2 2 2 3 4" xfId="28700"/>
    <cellStyle name="Обычный 5 4 2 2 2 3 5" xfId="28701"/>
    <cellStyle name="Обычный 5 4 2 2 2 4" xfId="28702"/>
    <cellStyle name="Обычный 5 4 2 2 2 4 2" xfId="28703"/>
    <cellStyle name="Обычный 5 4 2 2 2 4 2 2" xfId="28704"/>
    <cellStyle name="Обычный 5 4 2 2 2 4 3" xfId="28705"/>
    <cellStyle name="Обычный 5 4 2 2 2 4 4" xfId="28706"/>
    <cellStyle name="Обычный 5 4 2 2 2 4 5" xfId="28707"/>
    <cellStyle name="Обычный 5 4 2 2 2 5" xfId="28708"/>
    <cellStyle name="Обычный 5 4 2 2 2 5 2" xfId="28709"/>
    <cellStyle name="Обычный 5 4 2 2 2 5 3" xfId="28710"/>
    <cellStyle name="Обычный 5 4 2 2 2 5 4" xfId="28711"/>
    <cellStyle name="Обычный 5 4 2 2 2 6" xfId="28712"/>
    <cellStyle name="Обычный 5 4 2 2 2 7" xfId="28713"/>
    <cellStyle name="Обычный 5 4 2 2 2 8" xfId="28714"/>
    <cellStyle name="Обычный 5 4 2 2 2 9" xfId="28715"/>
    <cellStyle name="Обычный 5 4 2 2 3" xfId="28716"/>
    <cellStyle name="Обычный 5 4 2 2 3 2" xfId="28717"/>
    <cellStyle name="Обычный 5 4 2 2 3 2 2" xfId="28718"/>
    <cellStyle name="Обычный 5 4 2 2 3 2 2 2" xfId="28719"/>
    <cellStyle name="Обычный 5 4 2 2 3 2 2 2 2" xfId="28720"/>
    <cellStyle name="Обычный 5 4 2 2 3 2 2 3" xfId="28721"/>
    <cellStyle name="Обычный 5 4 2 2 3 2 2 4" xfId="28722"/>
    <cellStyle name="Обычный 5 4 2 2 3 2 2 5" xfId="28723"/>
    <cellStyle name="Обычный 5 4 2 2 3 2 3" xfId="28724"/>
    <cellStyle name="Обычный 5 4 2 2 3 2 3 2" xfId="28725"/>
    <cellStyle name="Обычный 5 4 2 2 3 2 3 3" xfId="28726"/>
    <cellStyle name="Обычный 5 4 2 2 3 2 3 4" xfId="28727"/>
    <cellStyle name="Обычный 5 4 2 2 3 2 4" xfId="28728"/>
    <cellStyle name="Обычный 5 4 2 2 3 2 5" xfId="28729"/>
    <cellStyle name="Обычный 5 4 2 2 3 2 6" xfId="28730"/>
    <cellStyle name="Обычный 5 4 2 2 3 2 7" xfId="28731"/>
    <cellStyle name="Обычный 5 4 2 2 3 3" xfId="28732"/>
    <cellStyle name="Обычный 5 4 2 2 3 3 2" xfId="28733"/>
    <cellStyle name="Обычный 5 4 2 2 3 3 2 2" xfId="28734"/>
    <cellStyle name="Обычный 5 4 2 2 3 3 3" xfId="28735"/>
    <cellStyle name="Обычный 5 4 2 2 3 3 4" xfId="28736"/>
    <cellStyle name="Обычный 5 4 2 2 3 3 5" xfId="28737"/>
    <cellStyle name="Обычный 5 4 2 2 3 4" xfId="28738"/>
    <cellStyle name="Обычный 5 4 2 2 3 4 2" xfId="28739"/>
    <cellStyle name="Обычный 5 4 2 2 3 4 2 2" xfId="28740"/>
    <cellStyle name="Обычный 5 4 2 2 3 4 3" xfId="28741"/>
    <cellStyle name="Обычный 5 4 2 2 3 4 4" xfId="28742"/>
    <cellStyle name="Обычный 5 4 2 2 3 4 5" xfId="28743"/>
    <cellStyle name="Обычный 5 4 2 2 3 5" xfId="28744"/>
    <cellStyle name="Обычный 5 4 2 2 3 5 2" xfId="28745"/>
    <cellStyle name="Обычный 5 4 2 2 3 5 3" xfId="28746"/>
    <cellStyle name="Обычный 5 4 2 2 3 5 4" xfId="28747"/>
    <cellStyle name="Обычный 5 4 2 2 3 6" xfId="28748"/>
    <cellStyle name="Обычный 5 4 2 2 3 7" xfId="28749"/>
    <cellStyle name="Обычный 5 4 2 2 3 8" xfId="28750"/>
    <cellStyle name="Обычный 5 4 2 2 3 9" xfId="28751"/>
    <cellStyle name="Обычный 5 4 2 2 4" xfId="28752"/>
    <cellStyle name="Обычный 5 4 2 2 4 2" xfId="28753"/>
    <cellStyle name="Обычный 5 4 2 2 4 2 2" xfId="28754"/>
    <cellStyle name="Обычный 5 4 2 2 4 2 2 2" xfId="28755"/>
    <cellStyle name="Обычный 5 4 2 2 4 2 2 2 2" xfId="28756"/>
    <cellStyle name="Обычный 5 4 2 2 4 2 2 3" xfId="28757"/>
    <cellStyle name="Обычный 5 4 2 2 4 2 2 4" xfId="28758"/>
    <cellStyle name="Обычный 5 4 2 2 4 2 2 5" xfId="28759"/>
    <cellStyle name="Обычный 5 4 2 2 4 2 3" xfId="28760"/>
    <cellStyle name="Обычный 5 4 2 2 4 2 3 2" xfId="28761"/>
    <cellStyle name="Обычный 5 4 2 2 4 2 3 3" xfId="28762"/>
    <cellStyle name="Обычный 5 4 2 2 4 2 3 4" xfId="28763"/>
    <cellStyle name="Обычный 5 4 2 2 4 2 4" xfId="28764"/>
    <cellStyle name="Обычный 5 4 2 2 4 2 5" xfId="28765"/>
    <cellStyle name="Обычный 5 4 2 2 4 2 6" xfId="28766"/>
    <cellStyle name="Обычный 5 4 2 2 4 2 7" xfId="28767"/>
    <cellStyle name="Обычный 5 4 2 2 4 3" xfId="28768"/>
    <cellStyle name="Обычный 5 4 2 2 4 3 2" xfId="28769"/>
    <cellStyle name="Обычный 5 4 2 2 4 3 2 2" xfId="28770"/>
    <cellStyle name="Обычный 5 4 2 2 4 3 3" xfId="28771"/>
    <cellStyle name="Обычный 5 4 2 2 4 3 4" xfId="28772"/>
    <cellStyle name="Обычный 5 4 2 2 4 3 5" xfId="28773"/>
    <cellStyle name="Обычный 5 4 2 2 4 4" xfId="28774"/>
    <cellStyle name="Обычный 5 4 2 2 4 4 2" xfId="28775"/>
    <cellStyle name="Обычный 5 4 2 2 4 4 2 2" xfId="28776"/>
    <cellStyle name="Обычный 5 4 2 2 4 4 3" xfId="28777"/>
    <cellStyle name="Обычный 5 4 2 2 4 4 4" xfId="28778"/>
    <cellStyle name="Обычный 5 4 2 2 4 4 5" xfId="28779"/>
    <cellStyle name="Обычный 5 4 2 2 4 5" xfId="28780"/>
    <cellStyle name="Обычный 5 4 2 2 4 5 2" xfId="28781"/>
    <cellStyle name="Обычный 5 4 2 2 4 5 3" xfId="28782"/>
    <cellStyle name="Обычный 5 4 2 2 4 5 4" xfId="28783"/>
    <cellStyle name="Обычный 5 4 2 2 4 6" xfId="28784"/>
    <cellStyle name="Обычный 5 4 2 2 4 7" xfId="28785"/>
    <cellStyle name="Обычный 5 4 2 2 4 8" xfId="28786"/>
    <cellStyle name="Обычный 5 4 2 2 4 9" xfId="28787"/>
    <cellStyle name="Обычный 5 4 2 2 5" xfId="28788"/>
    <cellStyle name="Обычный 5 4 2 2 5 2" xfId="28789"/>
    <cellStyle name="Обычный 5 4 2 2 5 2 2" xfId="28790"/>
    <cellStyle name="Обычный 5 4 2 2 5 2 2 2" xfId="28791"/>
    <cellStyle name="Обычный 5 4 2 2 5 2 2 2 2" xfId="28792"/>
    <cellStyle name="Обычный 5 4 2 2 5 2 2 3" xfId="28793"/>
    <cellStyle name="Обычный 5 4 2 2 5 2 2 4" xfId="28794"/>
    <cellStyle name="Обычный 5 4 2 2 5 2 2 5" xfId="28795"/>
    <cellStyle name="Обычный 5 4 2 2 5 2 3" xfId="28796"/>
    <cellStyle name="Обычный 5 4 2 2 5 2 3 2" xfId="28797"/>
    <cellStyle name="Обычный 5 4 2 2 5 2 3 3" xfId="28798"/>
    <cellStyle name="Обычный 5 4 2 2 5 2 3 4" xfId="28799"/>
    <cellStyle name="Обычный 5 4 2 2 5 2 4" xfId="28800"/>
    <cellStyle name="Обычный 5 4 2 2 5 2 5" xfId="28801"/>
    <cellStyle name="Обычный 5 4 2 2 5 2 6" xfId="28802"/>
    <cellStyle name="Обычный 5 4 2 2 5 2 7" xfId="28803"/>
    <cellStyle name="Обычный 5 4 2 2 5 3" xfId="28804"/>
    <cellStyle name="Обычный 5 4 2 2 5 3 2" xfId="28805"/>
    <cellStyle name="Обычный 5 4 2 2 5 3 2 2" xfId="28806"/>
    <cellStyle name="Обычный 5 4 2 2 5 3 3" xfId="28807"/>
    <cellStyle name="Обычный 5 4 2 2 5 3 4" xfId="28808"/>
    <cellStyle name="Обычный 5 4 2 2 5 3 5" xfId="28809"/>
    <cellStyle name="Обычный 5 4 2 2 5 4" xfId="28810"/>
    <cellStyle name="Обычный 5 4 2 2 5 4 2" xfId="28811"/>
    <cellStyle name="Обычный 5 4 2 2 5 4 3" xfId="28812"/>
    <cellStyle name="Обычный 5 4 2 2 5 4 4" xfId="28813"/>
    <cellStyle name="Обычный 5 4 2 2 5 5" xfId="28814"/>
    <cellStyle name="Обычный 5 4 2 2 5 6" xfId="28815"/>
    <cellStyle name="Обычный 5 4 2 2 5 7" xfId="28816"/>
    <cellStyle name="Обычный 5 4 2 2 5 8" xfId="28817"/>
    <cellStyle name="Обычный 5 4 2 2 6" xfId="28818"/>
    <cellStyle name="Обычный 5 4 2 2 6 2" xfId="28819"/>
    <cellStyle name="Обычный 5 4 2 2 6 2 2" xfId="28820"/>
    <cellStyle name="Обычный 5 4 2 2 6 2 2 2" xfId="28821"/>
    <cellStyle name="Обычный 5 4 2 2 6 2 2 2 2" xfId="28822"/>
    <cellStyle name="Обычный 5 4 2 2 6 2 2 3" xfId="28823"/>
    <cellStyle name="Обычный 5 4 2 2 6 2 2 4" xfId="28824"/>
    <cellStyle name="Обычный 5 4 2 2 6 2 2 5" xfId="28825"/>
    <cellStyle name="Обычный 5 4 2 2 6 2 3" xfId="28826"/>
    <cellStyle name="Обычный 5 4 2 2 6 2 3 2" xfId="28827"/>
    <cellStyle name="Обычный 5 4 2 2 6 2 3 3" xfId="28828"/>
    <cellStyle name="Обычный 5 4 2 2 6 2 3 4" xfId="28829"/>
    <cellStyle name="Обычный 5 4 2 2 6 2 4" xfId="28830"/>
    <cellStyle name="Обычный 5 4 2 2 6 2 5" xfId="28831"/>
    <cellStyle name="Обычный 5 4 2 2 6 2 6" xfId="28832"/>
    <cellStyle name="Обычный 5 4 2 2 6 2 7" xfId="28833"/>
    <cellStyle name="Обычный 5 4 2 2 6 3" xfId="28834"/>
    <cellStyle name="Обычный 5 4 2 2 6 3 2" xfId="28835"/>
    <cellStyle name="Обычный 5 4 2 2 6 3 2 2" xfId="28836"/>
    <cellStyle name="Обычный 5 4 2 2 6 3 3" xfId="28837"/>
    <cellStyle name="Обычный 5 4 2 2 6 3 4" xfId="28838"/>
    <cellStyle name="Обычный 5 4 2 2 6 3 5" xfId="28839"/>
    <cellStyle name="Обычный 5 4 2 2 6 4" xfId="28840"/>
    <cellStyle name="Обычный 5 4 2 2 6 4 2" xfId="28841"/>
    <cellStyle name="Обычный 5 4 2 2 6 4 3" xfId="28842"/>
    <cellStyle name="Обычный 5 4 2 2 6 4 4" xfId="28843"/>
    <cellStyle name="Обычный 5 4 2 2 6 5" xfId="28844"/>
    <cellStyle name="Обычный 5 4 2 2 6 6" xfId="28845"/>
    <cellStyle name="Обычный 5 4 2 2 6 7" xfId="28846"/>
    <cellStyle name="Обычный 5 4 2 2 6 8" xfId="28847"/>
    <cellStyle name="Обычный 5 4 2 2 7" xfId="28848"/>
    <cellStyle name="Обычный 5 4 2 2 7 2" xfId="28849"/>
    <cellStyle name="Обычный 5 4 2 2 7 2 2" xfId="28850"/>
    <cellStyle name="Обычный 5 4 2 2 7 2 2 2" xfId="28851"/>
    <cellStyle name="Обычный 5 4 2 2 7 2 2 2 2" xfId="28852"/>
    <cellStyle name="Обычный 5 4 2 2 7 2 2 3" xfId="28853"/>
    <cellStyle name="Обычный 5 4 2 2 7 2 2 4" xfId="28854"/>
    <cellStyle name="Обычный 5 4 2 2 7 2 2 5" xfId="28855"/>
    <cellStyle name="Обычный 5 4 2 2 7 2 3" xfId="28856"/>
    <cellStyle name="Обычный 5 4 2 2 7 2 3 2" xfId="28857"/>
    <cellStyle name="Обычный 5 4 2 2 7 2 3 3" xfId="28858"/>
    <cellStyle name="Обычный 5 4 2 2 7 2 3 4" xfId="28859"/>
    <cellStyle name="Обычный 5 4 2 2 7 2 4" xfId="28860"/>
    <cellStyle name="Обычный 5 4 2 2 7 2 5" xfId="28861"/>
    <cellStyle name="Обычный 5 4 2 2 7 2 6" xfId="28862"/>
    <cellStyle name="Обычный 5 4 2 2 7 2 7" xfId="28863"/>
    <cellStyle name="Обычный 5 4 2 2 7 3" xfId="28864"/>
    <cellStyle name="Обычный 5 4 2 2 7 3 2" xfId="28865"/>
    <cellStyle name="Обычный 5 4 2 2 7 3 2 2" xfId="28866"/>
    <cellStyle name="Обычный 5 4 2 2 7 3 3" xfId="28867"/>
    <cellStyle name="Обычный 5 4 2 2 7 3 4" xfId="28868"/>
    <cellStyle name="Обычный 5 4 2 2 7 3 5" xfId="28869"/>
    <cellStyle name="Обычный 5 4 2 2 7 4" xfId="28870"/>
    <cellStyle name="Обычный 5 4 2 2 7 4 2" xfId="28871"/>
    <cellStyle name="Обычный 5 4 2 2 7 4 3" xfId="28872"/>
    <cellStyle name="Обычный 5 4 2 2 7 4 4" xfId="28873"/>
    <cellStyle name="Обычный 5 4 2 2 7 5" xfId="28874"/>
    <cellStyle name="Обычный 5 4 2 2 7 6" xfId="28875"/>
    <cellStyle name="Обычный 5 4 2 2 7 7" xfId="28876"/>
    <cellStyle name="Обычный 5 4 2 2 7 8" xfId="28877"/>
    <cellStyle name="Обычный 5 4 2 2 8" xfId="28878"/>
    <cellStyle name="Обычный 5 4 2 2 8 2" xfId="28879"/>
    <cellStyle name="Обычный 5 4 2 2 8 2 2" xfId="28880"/>
    <cellStyle name="Обычный 5 4 2 2 8 2 2 2" xfId="28881"/>
    <cellStyle name="Обычный 5 4 2 2 8 2 3" xfId="28882"/>
    <cellStyle name="Обычный 5 4 2 2 8 2 4" xfId="28883"/>
    <cellStyle name="Обычный 5 4 2 2 8 2 5" xfId="28884"/>
    <cellStyle name="Обычный 5 4 2 2 8 3" xfId="28885"/>
    <cellStyle name="Обычный 5 4 2 2 8 3 2" xfId="28886"/>
    <cellStyle name="Обычный 5 4 2 2 8 3 3" xfId="28887"/>
    <cellStyle name="Обычный 5 4 2 2 8 3 4" xfId="28888"/>
    <cellStyle name="Обычный 5 4 2 2 8 4" xfId="28889"/>
    <cellStyle name="Обычный 5 4 2 2 8 5" xfId="28890"/>
    <cellStyle name="Обычный 5 4 2 2 8 6" xfId="28891"/>
    <cellStyle name="Обычный 5 4 2 2 8 7" xfId="28892"/>
    <cellStyle name="Обычный 5 4 2 2 9" xfId="28893"/>
    <cellStyle name="Обычный 5 4 2 2 9 2" xfId="28894"/>
    <cellStyle name="Обычный 5 4 2 2 9 2 2" xfId="28895"/>
    <cellStyle name="Обычный 5 4 2 2 9 2 2 2" xfId="28896"/>
    <cellStyle name="Обычный 5 4 2 2 9 2 3" xfId="28897"/>
    <cellStyle name="Обычный 5 4 2 2 9 2 4" xfId="28898"/>
    <cellStyle name="Обычный 5 4 2 2 9 2 5" xfId="28899"/>
    <cellStyle name="Обычный 5 4 2 2 9 3" xfId="28900"/>
    <cellStyle name="Обычный 5 4 2 2 9 3 2" xfId="28901"/>
    <cellStyle name="Обычный 5 4 2 2 9 3 3" xfId="28902"/>
    <cellStyle name="Обычный 5 4 2 2 9 3 4" xfId="28903"/>
    <cellStyle name="Обычный 5 4 2 2 9 4" xfId="28904"/>
    <cellStyle name="Обычный 5 4 2 2 9 5" xfId="28905"/>
    <cellStyle name="Обычный 5 4 2 2 9 6" xfId="28906"/>
    <cellStyle name="Обычный 5 4 2 2 9 7" xfId="28907"/>
    <cellStyle name="Обычный 5 4 2 3" xfId="28908"/>
    <cellStyle name="Обычный 5 4 2 3 2" xfId="28909"/>
    <cellStyle name="Обычный 5 4 2 3 2 2" xfId="28910"/>
    <cellStyle name="Обычный 5 4 2 3 2 2 2" xfId="28911"/>
    <cellStyle name="Обычный 5 4 2 3 2 2 2 2" xfId="28912"/>
    <cellStyle name="Обычный 5 4 2 3 2 2 3" xfId="28913"/>
    <cellStyle name="Обычный 5 4 2 3 2 2 4" xfId="28914"/>
    <cellStyle name="Обычный 5 4 2 3 2 2 5" xfId="28915"/>
    <cellStyle name="Обычный 5 4 2 3 2 3" xfId="28916"/>
    <cellStyle name="Обычный 5 4 2 3 2 3 2" xfId="28917"/>
    <cellStyle name="Обычный 5 4 2 3 2 3 2 2" xfId="28918"/>
    <cellStyle name="Обычный 5 4 2 3 2 3 3" xfId="28919"/>
    <cellStyle name="Обычный 5 4 2 3 2 3 4" xfId="28920"/>
    <cellStyle name="Обычный 5 4 2 3 2 3 5" xfId="28921"/>
    <cellStyle name="Обычный 5 4 2 3 2 4" xfId="28922"/>
    <cellStyle name="Обычный 5 4 2 3 2 4 2" xfId="28923"/>
    <cellStyle name="Обычный 5 4 2 3 2 4 3" xfId="28924"/>
    <cellStyle name="Обычный 5 4 2 3 2 4 4" xfId="28925"/>
    <cellStyle name="Обычный 5 4 2 3 2 5" xfId="28926"/>
    <cellStyle name="Обычный 5 4 2 3 2 6" xfId="28927"/>
    <cellStyle name="Обычный 5 4 2 3 2 7" xfId="28928"/>
    <cellStyle name="Обычный 5 4 2 3 2 8" xfId="28929"/>
    <cellStyle name="Обычный 5 4 2 3 3" xfId="28930"/>
    <cellStyle name="Обычный 5 4 2 3 3 2" xfId="28931"/>
    <cellStyle name="Обычный 5 4 2 3 3 2 2" xfId="28932"/>
    <cellStyle name="Обычный 5 4 2 3 3 3" xfId="28933"/>
    <cellStyle name="Обычный 5 4 2 3 3 4" xfId="28934"/>
    <cellStyle name="Обычный 5 4 2 3 3 5" xfId="28935"/>
    <cellStyle name="Обычный 5 4 2 3 4" xfId="28936"/>
    <cellStyle name="Обычный 5 4 2 3 4 2" xfId="28937"/>
    <cellStyle name="Обычный 5 4 2 3 4 2 2" xfId="28938"/>
    <cellStyle name="Обычный 5 4 2 3 4 3" xfId="28939"/>
    <cellStyle name="Обычный 5 4 2 3 4 4" xfId="28940"/>
    <cellStyle name="Обычный 5 4 2 3 4 5" xfId="28941"/>
    <cellStyle name="Обычный 5 4 2 3 5" xfId="28942"/>
    <cellStyle name="Обычный 5 4 2 3 5 2" xfId="28943"/>
    <cellStyle name="Обычный 5 4 2 3 5 2 2" xfId="28944"/>
    <cellStyle name="Обычный 5 4 2 3 5 3" xfId="28945"/>
    <cellStyle name="Обычный 5 4 2 3 5 4" xfId="28946"/>
    <cellStyle name="Обычный 5 4 2 3 5 5" xfId="28947"/>
    <cellStyle name="Обычный 5 4 2 3 6" xfId="28948"/>
    <cellStyle name="Обычный 5 4 2 3 6 2" xfId="28949"/>
    <cellStyle name="Обычный 5 4 2 3 6 2 2" xfId="28950"/>
    <cellStyle name="Обычный 5 4 2 3 6 3" xfId="28951"/>
    <cellStyle name="Обычный 5 4 2 3 7" xfId="28952"/>
    <cellStyle name="Обычный 5 4 2 3 7 2" xfId="28953"/>
    <cellStyle name="Обычный 5 4 2 3 8" xfId="28954"/>
    <cellStyle name="Обычный 5 4 2 3 9" xfId="28955"/>
    <cellStyle name="Обычный 5 4 2 4" xfId="28956"/>
    <cellStyle name="Обычный 5 4 2 4 2" xfId="28957"/>
    <cellStyle name="Обычный 5 4 2 4 2 2" xfId="28958"/>
    <cellStyle name="Обычный 5 4 2 4 2 2 2" xfId="28959"/>
    <cellStyle name="Обычный 5 4 2 4 2 2 2 2" xfId="28960"/>
    <cellStyle name="Обычный 5 4 2 4 2 2 3" xfId="28961"/>
    <cellStyle name="Обычный 5 4 2 4 2 2 4" xfId="28962"/>
    <cellStyle name="Обычный 5 4 2 4 2 2 5" xfId="28963"/>
    <cellStyle name="Обычный 5 4 2 4 2 3" xfId="28964"/>
    <cellStyle name="Обычный 5 4 2 4 2 3 2" xfId="28965"/>
    <cellStyle name="Обычный 5 4 2 4 2 3 3" xfId="28966"/>
    <cellStyle name="Обычный 5 4 2 4 2 3 4" xfId="28967"/>
    <cellStyle name="Обычный 5 4 2 4 2 4" xfId="28968"/>
    <cellStyle name="Обычный 5 4 2 4 2 5" xfId="28969"/>
    <cellStyle name="Обычный 5 4 2 4 2 6" xfId="28970"/>
    <cellStyle name="Обычный 5 4 2 4 2 7" xfId="28971"/>
    <cellStyle name="Обычный 5 4 2 4 3" xfId="28972"/>
    <cellStyle name="Обычный 5 4 2 4 3 2" xfId="28973"/>
    <cellStyle name="Обычный 5 4 2 4 3 2 2" xfId="28974"/>
    <cellStyle name="Обычный 5 4 2 4 3 3" xfId="28975"/>
    <cellStyle name="Обычный 5 4 2 4 3 4" xfId="28976"/>
    <cellStyle name="Обычный 5 4 2 4 3 5" xfId="28977"/>
    <cellStyle name="Обычный 5 4 2 4 4" xfId="28978"/>
    <cellStyle name="Обычный 5 4 2 4 4 2" xfId="28979"/>
    <cellStyle name="Обычный 5 4 2 4 4 2 2" xfId="28980"/>
    <cellStyle name="Обычный 5 4 2 4 4 3" xfId="28981"/>
    <cellStyle name="Обычный 5 4 2 4 4 4" xfId="28982"/>
    <cellStyle name="Обычный 5 4 2 4 4 5" xfId="28983"/>
    <cellStyle name="Обычный 5 4 2 4 5" xfId="28984"/>
    <cellStyle name="Обычный 5 4 2 4 5 2" xfId="28985"/>
    <cellStyle name="Обычный 5 4 2 4 5 3" xfId="28986"/>
    <cellStyle name="Обычный 5 4 2 4 5 4" xfId="28987"/>
    <cellStyle name="Обычный 5 4 2 4 6" xfId="28988"/>
    <cellStyle name="Обычный 5 4 2 4 7" xfId="28989"/>
    <cellStyle name="Обычный 5 4 2 4 8" xfId="28990"/>
    <cellStyle name="Обычный 5 4 2 4 9" xfId="28991"/>
    <cellStyle name="Обычный 5 4 2 5" xfId="28992"/>
    <cellStyle name="Обычный 5 4 2 5 2" xfId="28993"/>
    <cellStyle name="Обычный 5 4 2 5 2 2" xfId="28994"/>
    <cellStyle name="Обычный 5 4 2 5 2 2 2" xfId="28995"/>
    <cellStyle name="Обычный 5 4 2 5 2 2 2 2" xfId="28996"/>
    <cellStyle name="Обычный 5 4 2 5 2 2 3" xfId="28997"/>
    <cellStyle name="Обычный 5 4 2 5 2 2 4" xfId="28998"/>
    <cellStyle name="Обычный 5 4 2 5 2 2 5" xfId="28999"/>
    <cellStyle name="Обычный 5 4 2 5 2 3" xfId="29000"/>
    <cellStyle name="Обычный 5 4 2 5 2 3 2" xfId="29001"/>
    <cellStyle name="Обычный 5 4 2 5 2 3 3" xfId="29002"/>
    <cellStyle name="Обычный 5 4 2 5 2 3 4" xfId="29003"/>
    <cellStyle name="Обычный 5 4 2 5 2 4" xfId="29004"/>
    <cellStyle name="Обычный 5 4 2 5 2 5" xfId="29005"/>
    <cellStyle name="Обычный 5 4 2 5 2 6" xfId="29006"/>
    <cellStyle name="Обычный 5 4 2 5 2 7" xfId="29007"/>
    <cellStyle name="Обычный 5 4 2 5 3" xfId="29008"/>
    <cellStyle name="Обычный 5 4 2 5 3 2" xfId="29009"/>
    <cellStyle name="Обычный 5 4 2 5 3 2 2" xfId="29010"/>
    <cellStyle name="Обычный 5 4 2 5 3 3" xfId="29011"/>
    <cellStyle name="Обычный 5 4 2 5 3 4" xfId="29012"/>
    <cellStyle name="Обычный 5 4 2 5 3 5" xfId="29013"/>
    <cellStyle name="Обычный 5 4 2 5 4" xfId="29014"/>
    <cellStyle name="Обычный 5 4 2 5 4 2" xfId="29015"/>
    <cellStyle name="Обычный 5 4 2 5 4 2 2" xfId="29016"/>
    <cellStyle name="Обычный 5 4 2 5 4 3" xfId="29017"/>
    <cellStyle name="Обычный 5 4 2 5 4 4" xfId="29018"/>
    <cellStyle name="Обычный 5 4 2 5 4 5" xfId="29019"/>
    <cellStyle name="Обычный 5 4 2 5 5" xfId="29020"/>
    <cellStyle name="Обычный 5 4 2 5 5 2" xfId="29021"/>
    <cellStyle name="Обычный 5 4 2 5 5 3" xfId="29022"/>
    <cellStyle name="Обычный 5 4 2 5 5 4" xfId="29023"/>
    <cellStyle name="Обычный 5 4 2 5 6" xfId="29024"/>
    <cellStyle name="Обычный 5 4 2 5 7" xfId="29025"/>
    <cellStyle name="Обычный 5 4 2 5 8" xfId="29026"/>
    <cellStyle name="Обычный 5 4 2 5 9" xfId="29027"/>
    <cellStyle name="Обычный 5 4 2 6" xfId="29028"/>
    <cellStyle name="Обычный 5 4 2 6 2" xfId="29029"/>
    <cellStyle name="Обычный 5 4 2 6 2 2" xfId="29030"/>
    <cellStyle name="Обычный 5 4 2 6 2 2 2" xfId="29031"/>
    <cellStyle name="Обычный 5 4 2 6 2 2 2 2" xfId="29032"/>
    <cellStyle name="Обычный 5 4 2 6 2 2 3" xfId="29033"/>
    <cellStyle name="Обычный 5 4 2 6 2 2 4" xfId="29034"/>
    <cellStyle name="Обычный 5 4 2 6 2 2 5" xfId="29035"/>
    <cellStyle name="Обычный 5 4 2 6 2 3" xfId="29036"/>
    <cellStyle name="Обычный 5 4 2 6 2 3 2" xfId="29037"/>
    <cellStyle name="Обычный 5 4 2 6 2 3 3" xfId="29038"/>
    <cellStyle name="Обычный 5 4 2 6 2 3 4" xfId="29039"/>
    <cellStyle name="Обычный 5 4 2 6 2 4" xfId="29040"/>
    <cellStyle name="Обычный 5 4 2 6 2 5" xfId="29041"/>
    <cellStyle name="Обычный 5 4 2 6 2 6" xfId="29042"/>
    <cellStyle name="Обычный 5 4 2 6 2 7" xfId="29043"/>
    <cellStyle name="Обычный 5 4 2 6 3" xfId="29044"/>
    <cellStyle name="Обычный 5 4 2 6 3 2" xfId="29045"/>
    <cellStyle name="Обычный 5 4 2 6 3 2 2" xfId="29046"/>
    <cellStyle name="Обычный 5 4 2 6 3 3" xfId="29047"/>
    <cellStyle name="Обычный 5 4 2 6 3 4" xfId="29048"/>
    <cellStyle name="Обычный 5 4 2 6 3 5" xfId="29049"/>
    <cellStyle name="Обычный 5 4 2 6 4" xfId="29050"/>
    <cellStyle name="Обычный 5 4 2 6 4 2" xfId="29051"/>
    <cellStyle name="Обычный 5 4 2 6 4 3" xfId="29052"/>
    <cellStyle name="Обычный 5 4 2 6 4 4" xfId="29053"/>
    <cellStyle name="Обычный 5 4 2 6 5" xfId="29054"/>
    <cellStyle name="Обычный 5 4 2 6 6" xfId="29055"/>
    <cellStyle name="Обычный 5 4 2 6 7" xfId="29056"/>
    <cellStyle name="Обычный 5 4 2 6 8" xfId="29057"/>
    <cellStyle name="Обычный 5 4 2 7" xfId="29058"/>
    <cellStyle name="Обычный 5 4 2 7 2" xfId="29059"/>
    <cellStyle name="Обычный 5 4 2 7 2 2" xfId="29060"/>
    <cellStyle name="Обычный 5 4 2 7 2 2 2" xfId="29061"/>
    <cellStyle name="Обычный 5 4 2 7 2 2 2 2" xfId="29062"/>
    <cellStyle name="Обычный 5 4 2 7 2 2 3" xfId="29063"/>
    <cellStyle name="Обычный 5 4 2 7 2 2 4" xfId="29064"/>
    <cellStyle name="Обычный 5 4 2 7 2 2 5" xfId="29065"/>
    <cellStyle name="Обычный 5 4 2 7 2 3" xfId="29066"/>
    <cellStyle name="Обычный 5 4 2 7 2 3 2" xfId="29067"/>
    <cellStyle name="Обычный 5 4 2 7 2 3 3" xfId="29068"/>
    <cellStyle name="Обычный 5 4 2 7 2 3 4" xfId="29069"/>
    <cellStyle name="Обычный 5 4 2 7 2 4" xfId="29070"/>
    <cellStyle name="Обычный 5 4 2 7 2 5" xfId="29071"/>
    <cellStyle name="Обычный 5 4 2 7 2 6" xfId="29072"/>
    <cellStyle name="Обычный 5 4 2 7 2 7" xfId="29073"/>
    <cellStyle name="Обычный 5 4 2 7 3" xfId="29074"/>
    <cellStyle name="Обычный 5 4 2 7 3 2" xfId="29075"/>
    <cellStyle name="Обычный 5 4 2 7 3 2 2" xfId="29076"/>
    <cellStyle name="Обычный 5 4 2 7 3 3" xfId="29077"/>
    <cellStyle name="Обычный 5 4 2 7 3 4" xfId="29078"/>
    <cellStyle name="Обычный 5 4 2 7 3 5" xfId="29079"/>
    <cellStyle name="Обычный 5 4 2 7 4" xfId="29080"/>
    <cellStyle name="Обычный 5 4 2 7 4 2" xfId="29081"/>
    <cellStyle name="Обычный 5 4 2 7 4 3" xfId="29082"/>
    <cellStyle name="Обычный 5 4 2 7 4 4" xfId="29083"/>
    <cellStyle name="Обычный 5 4 2 7 5" xfId="29084"/>
    <cellStyle name="Обычный 5 4 2 7 6" xfId="29085"/>
    <cellStyle name="Обычный 5 4 2 7 7" xfId="29086"/>
    <cellStyle name="Обычный 5 4 2 7 8" xfId="29087"/>
    <cellStyle name="Обычный 5 4 2 8" xfId="29088"/>
    <cellStyle name="Обычный 5 4 2 8 2" xfId="29089"/>
    <cellStyle name="Обычный 5 4 2 8 2 2" xfId="29090"/>
    <cellStyle name="Обычный 5 4 2 8 2 2 2" xfId="29091"/>
    <cellStyle name="Обычный 5 4 2 8 2 2 2 2" xfId="29092"/>
    <cellStyle name="Обычный 5 4 2 8 2 2 3" xfId="29093"/>
    <cellStyle name="Обычный 5 4 2 8 2 2 4" xfId="29094"/>
    <cellStyle name="Обычный 5 4 2 8 2 2 5" xfId="29095"/>
    <cellStyle name="Обычный 5 4 2 8 2 3" xfId="29096"/>
    <cellStyle name="Обычный 5 4 2 8 2 3 2" xfId="29097"/>
    <cellStyle name="Обычный 5 4 2 8 2 3 3" xfId="29098"/>
    <cellStyle name="Обычный 5 4 2 8 2 3 4" xfId="29099"/>
    <cellStyle name="Обычный 5 4 2 8 2 4" xfId="29100"/>
    <cellStyle name="Обычный 5 4 2 8 2 5" xfId="29101"/>
    <cellStyle name="Обычный 5 4 2 8 2 6" xfId="29102"/>
    <cellStyle name="Обычный 5 4 2 8 2 7" xfId="29103"/>
    <cellStyle name="Обычный 5 4 2 8 3" xfId="29104"/>
    <cellStyle name="Обычный 5 4 2 8 3 2" xfId="29105"/>
    <cellStyle name="Обычный 5 4 2 8 3 2 2" xfId="29106"/>
    <cellStyle name="Обычный 5 4 2 8 3 3" xfId="29107"/>
    <cellStyle name="Обычный 5 4 2 8 3 4" xfId="29108"/>
    <cellStyle name="Обычный 5 4 2 8 3 5" xfId="29109"/>
    <cellStyle name="Обычный 5 4 2 8 4" xfId="29110"/>
    <cellStyle name="Обычный 5 4 2 8 4 2" xfId="29111"/>
    <cellStyle name="Обычный 5 4 2 8 4 3" xfId="29112"/>
    <cellStyle name="Обычный 5 4 2 8 4 4" xfId="29113"/>
    <cellStyle name="Обычный 5 4 2 8 5" xfId="29114"/>
    <cellStyle name="Обычный 5 4 2 8 6" xfId="29115"/>
    <cellStyle name="Обычный 5 4 2 8 7" xfId="29116"/>
    <cellStyle name="Обычный 5 4 2 8 8" xfId="29117"/>
    <cellStyle name="Обычный 5 4 2 9" xfId="29118"/>
    <cellStyle name="Обычный 5 4 2 9 2" xfId="29119"/>
    <cellStyle name="Обычный 5 4 2 9 2 2" xfId="29120"/>
    <cellStyle name="Обычный 5 4 2 9 2 2 2" xfId="29121"/>
    <cellStyle name="Обычный 5 4 2 9 2 3" xfId="29122"/>
    <cellStyle name="Обычный 5 4 2 9 2 4" xfId="29123"/>
    <cellStyle name="Обычный 5 4 2 9 2 5" xfId="29124"/>
    <cellStyle name="Обычный 5 4 2 9 3" xfId="29125"/>
    <cellStyle name="Обычный 5 4 2 9 3 2" xfId="29126"/>
    <cellStyle name="Обычный 5 4 2 9 3 3" xfId="29127"/>
    <cellStyle name="Обычный 5 4 2 9 3 4" xfId="29128"/>
    <cellStyle name="Обычный 5 4 2 9 4" xfId="29129"/>
    <cellStyle name="Обычный 5 4 2 9 5" xfId="29130"/>
    <cellStyle name="Обычный 5 4 2 9 6" xfId="29131"/>
    <cellStyle name="Обычный 5 4 2 9 7" xfId="29132"/>
    <cellStyle name="Обычный 5 4 3" xfId="29133"/>
    <cellStyle name="Обычный 5 4 3 10" xfId="29134"/>
    <cellStyle name="Обычный 5 4 3 10 2" xfId="29135"/>
    <cellStyle name="Обычный 5 4 3 10 2 2" xfId="29136"/>
    <cellStyle name="Обычный 5 4 3 10 3" xfId="29137"/>
    <cellStyle name="Обычный 5 4 3 10 4" xfId="29138"/>
    <cellStyle name="Обычный 5 4 3 10 5" xfId="29139"/>
    <cellStyle name="Обычный 5 4 3 11" xfId="29140"/>
    <cellStyle name="Обычный 5 4 3 11 2" xfId="29141"/>
    <cellStyle name="Обычный 5 4 3 11 2 2" xfId="29142"/>
    <cellStyle name="Обычный 5 4 3 11 3" xfId="29143"/>
    <cellStyle name="Обычный 5 4 3 11 4" xfId="29144"/>
    <cellStyle name="Обычный 5 4 3 11 5" xfId="29145"/>
    <cellStyle name="Обычный 5 4 3 12" xfId="29146"/>
    <cellStyle name="Обычный 5 4 3 12 2" xfId="29147"/>
    <cellStyle name="Обычный 5 4 3 12 2 2" xfId="29148"/>
    <cellStyle name="Обычный 5 4 3 12 3" xfId="29149"/>
    <cellStyle name="Обычный 5 4 3 13" xfId="29150"/>
    <cellStyle name="Обычный 5 4 3 13 2" xfId="29151"/>
    <cellStyle name="Обычный 5 4 3 14" xfId="29152"/>
    <cellStyle name="Обычный 5 4 3 15" xfId="29153"/>
    <cellStyle name="Обычный 5 4 3 2" xfId="29154"/>
    <cellStyle name="Обычный 5 4 3 2 2" xfId="29155"/>
    <cellStyle name="Обычный 5 4 3 2 2 2" xfId="29156"/>
    <cellStyle name="Обычный 5 4 3 2 2 2 2" xfId="29157"/>
    <cellStyle name="Обычный 5 4 3 2 2 2 2 2" xfId="29158"/>
    <cellStyle name="Обычный 5 4 3 2 2 2 3" xfId="29159"/>
    <cellStyle name="Обычный 5 4 3 2 2 2 4" xfId="29160"/>
    <cellStyle name="Обычный 5 4 3 2 2 2 5" xfId="29161"/>
    <cellStyle name="Обычный 5 4 3 2 2 3" xfId="29162"/>
    <cellStyle name="Обычный 5 4 3 2 2 3 2" xfId="29163"/>
    <cellStyle name="Обычный 5 4 3 2 2 3 3" xfId="29164"/>
    <cellStyle name="Обычный 5 4 3 2 2 3 4" xfId="29165"/>
    <cellStyle name="Обычный 5 4 3 2 2 4" xfId="29166"/>
    <cellStyle name="Обычный 5 4 3 2 2 5" xfId="29167"/>
    <cellStyle name="Обычный 5 4 3 2 2 6" xfId="29168"/>
    <cellStyle name="Обычный 5 4 3 2 2 7" xfId="29169"/>
    <cellStyle name="Обычный 5 4 3 2 3" xfId="29170"/>
    <cellStyle name="Обычный 5 4 3 2 3 2" xfId="29171"/>
    <cellStyle name="Обычный 5 4 3 2 3 2 2" xfId="29172"/>
    <cellStyle name="Обычный 5 4 3 2 3 3" xfId="29173"/>
    <cellStyle name="Обычный 5 4 3 2 3 4" xfId="29174"/>
    <cellStyle name="Обычный 5 4 3 2 3 5" xfId="29175"/>
    <cellStyle name="Обычный 5 4 3 2 4" xfId="29176"/>
    <cellStyle name="Обычный 5 4 3 2 4 2" xfId="29177"/>
    <cellStyle name="Обычный 5 4 3 2 4 2 2" xfId="29178"/>
    <cellStyle name="Обычный 5 4 3 2 4 3" xfId="29179"/>
    <cellStyle name="Обычный 5 4 3 2 4 4" xfId="29180"/>
    <cellStyle name="Обычный 5 4 3 2 4 5" xfId="29181"/>
    <cellStyle name="Обычный 5 4 3 2 5" xfId="29182"/>
    <cellStyle name="Обычный 5 4 3 2 5 2" xfId="29183"/>
    <cellStyle name="Обычный 5 4 3 2 5 3" xfId="29184"/>
    <cellStyle name="Обычный 5 4 3 2 5 4" xfId="29185"/>
    <cellStyle name="Обычный 5 4 3 2 6" xfId="29186"/>
    <cellStyle name="Обычный 5 4 3 2 7" xfId="29187"/>
    <cellStyle name="Обычный 5 4 3 2 8" xfId="29188"/>
    <cellStyle name="Обычный 5 4 3 2 9" xfId="29189"/>
    <cellStyle name="Обычный 5 4 3 3" xfId="29190"/>
    <cellStyle name="Обычный 5 4 3 3 2" xfId="29191"/>
    <cellStyle name="Обычный 5 4 3 3 2 2" xfId="29192"/>
    <cellStyle name="Обычный 5 4 3 3 2 2 2" xfId="29193"/>
    <cellStyle name="Обычный 5 4 3 3 2 2 2 2" xfId="29194"/>
    <cellStyle name="Обычный 5 4 3 3 2 2 3" xfId="29195"/>
    <cellStyle name="Обычный 5 4 3 3 2 2 4" xfId="29196"/>
    <cellStyle name="Обычный 5 4 3 3 2 2 5" xfId="29197"/>
    <cellStyle name="Обычный 5 4 3 3 2 3" xfId="29198"/>
    <cellStyle name="Обычный 5 4 3 3 2 3 2" xfId="29199"/>
    <cellStyle name="Обычный 5 4 3 3 2 3 3" xfId="29200"/>
    <cellStyle name="Обычный 5 4 3 3 2 3 4" xfId="29201"/>
    <cellStyle name="Обычный 5 4 3 3 2 4" xfId="29202"/>
    <cellStyle name="Обычный 5 4 3 3 2 5" xfId="29203"/>
    <cellStyle name="Обычный 5 4 3 3 2 6" xfId="29204"/>
    <cellStyle name="Обычный 5 4 3 3 2 7" xfId="29205"/>
    <cellStyle name="Обычный 5 4 3 3 3" xfId="29206"/>
    <cellStyle name="Обычный 5 4 3 3 3 2" xfId="29207"/>
    <cellStyle name="Обычный 5 4 3 3 3 2 2" xfId="29208"/>
    <cellStyle name="Обычный 5 4 3 3 3 3" xfId="29209"/>
    <cellStyle name="Обычный 5 4 3 3 3 4" xfId="29210"/>
    <cellStyle name="Обычный 5 4 3 3 3 5" xfId="29211"/>
    <cellStyle name="Обычный 5 4 3 3 4" xfId="29212"/>
    <cellStyle name="Обычный 5 4 3 3 4 2" xfId="29213"/>
    <cellStyle name="Обычный 5 4 3 3 4 2 2" xfId="29214"/>
    <cellStyle name="Обычный 5 4 3 3 4 3" xfId="29215"/>
    <cellStyle name="Обычный 5 4 3 3 4 4" xfId="29216"/>
    <cellStyle name="Обычный 5 4 3 3 4 5" xfId="29217"/>
    <cellStyle name="Обычный 5 4 3 3 5" xfId="29218"/>
    <cellStyle name="Обычный 5 4 3 3 5 2" xfId="29219"/>
    <cellStyle name="Обычный 5 4 3 3 5 3" xfId="29220"/>
    <cellStyle name="Обычный 5 4 3 3 5 4" xfId="29221"/>
    <cellStyle name="Обычный 5 4 3 3 6" xfId="29222"/>
    <cellStyle name="Обычный 5 4 3 3 7" xfId="29223"/>
    <cellStyle name="Обычный 5 4 3 3 8" xfId="29224"/>
    <cellStyle name="Обычный 5 4 3 3 9" xfId="29225"/>
    <cellStyle name="Обычный 5 4 3 4" xfId="29226"/>
    <cellStyle name="Обычный 5 4 3 4 2" xfId="29227"/>
    <cellStyle name="Обычный 5 4 3 4 2 2" xfId="29228"/>
    <cellStyle name="Обычный 5 4 3 4 2 2 2" xfId="29229"/>
    <cellStyle name="Обычный 5 4 3 4 2 2 2 2" xfId="29230"/>
    <cellStyle name="Обычный 5 4 3 4 2 2 3" xfId="29231"/>
    <cellStyle name="Обычный 5 4 3 4 2 2 4" xfId="29232"/>
    <cellStyle name="Обычный 5 4 3 4 2 2 5" xfId="29233"/>
    <cellStyle name="Обычный 5 4 3 4 2 3" xfId="29234"/>
    <cellStyle name="Обычный 5 4 3 4 2 3 2" xfId="29235"/>
    <cellStyle name="Обычный 5 4 3 4 2 3 3" xfId="29236"/>
    <cellStyle name="Обычный 5 4 3 4 2 3 4" xfId="29237"/>
    <cellStyle name="Обычный 5 4 3 4 2 4" xfId="29238"/>
    <cellStyle name="Обычный 5 4 3 4 2 5" xfId="29239"/>
    <cellStyle name="Обычный 5 4 3 4 2 6" xfId="29240"/>
    <cellStyle name="Обычный 5 4 3 4 2 7" xfId="29241"/>
    <cellStyle name="Обычный 5 4 3 4 3" xfId="29242"/>
    <cellStyle name="Обычный 5 4 3 4 3 2" xfId="29243"/>
    <cellStyle name="Обычный 5 4 3 4 3 2 2" xfId="29244"/>
    <cellStyle name="Обычный 5 4 3 4 3 3" xfId="29245"/>
    <cellStyle name="Обычный 5 4 3 4 3 4" xfId="29246"/>
    <cellStyle name="Обычный 5 4 3 4 3 5" xfId="29247"/>
    <cellStyle name="Обычный 5 4 3 4 4" xfId="29248"/>
    <cellStyle name="Обычный 5 4 3 4 4 2" xfId="29249"/>
    <cellStyle name="Обычный 5 4 3 4 4 2 2" xfId="29250"/>
    <cellStyle name="Обычный 5 4 3 4 4 3" xfId="29251"/>
    <cellStyle name="Обычный 5 4 3 4 4 4" xfId="29252"/>
    <cellStyle name="Обычный 5 4 3 4 4 5" xfId="29253"/>
    <cellStyle name="Обычный 5 4 3 4 5" xfId="29254"/>
    <cellStyle name="Обычный 5 4 3 4 5 2" xfId="29255"/>
    <cellStyle name="Обычный 5 4 3 4 5 3" xfId="29256"/>
    <cellStyle name="Обычный 5 4 3 4 5 4" xfId="29257"/>
    <cellStyle name="Обычный 5 4 3 4 6" xfId="29258"/>
    <cellStyle name="Обычный 5 4 3 4 7" xfId="29259"/>
    <cellStyle name="Обычный 5 4 3 4 8" xfId="29260"/>
    <cellStyle name="Обычный 5 4 3 4 9" xfId="29261"/>
    <cellStyle name="Обычный 5 4 3 5" xfId="29262"/>
    <cellStyle name="Обычный 5 4 3 5 2" xfId="29263"/>
    <cellStyle name="Обычный 5 4 3 5 2 2" xfId="29264"/>
    <cellStyle name="Обычный 5 4 3 5 2 2 2" xfId="29265"/>
    <cellStyle name="Обычный 5 4 3 5 2 2 2 2" xfId="29266"/>
    <cellStyle name="Обычный 5 4 3 5 2 2 3" xfId="29267"/>
    <cellStyle name="Обычный 5 4 3 5 2 2 4" xfId="29268"/>
    <cellStyle name="Обычный 5 4 3 5 2 2 5" xfId="29269"/>
    <cellStyle name="Обычный 5 4 3 5 2 3" xfId="29270"/>
    <cellStyle name="Обычный 5 4 3 5 2 3 2" xfId="29271"/>
    <cellStyle name="Обычный 5 4 3 5 2 3 3" xfId="29272"/>
    <cellStyle name="Обычный 5 4 3 5 2 3 4" xfId="29273"/>
    <cellStyle name="Обычный 5 4 3 5 2 4" xfId="29274"/>
    <cellStyle name="Обычный 5 4 3 5 2 5" xfId="29275"/>
    <cellStyle name="Обычный 5 4 3 5 2 6" xfId="29276"/>
    <cellStyle name="Обычный 5 4 3 5 2 7" xfId="29277"/>
    <cellStyle name="Обычный 5 4 3 5 3" xfId="29278"/>
    <cellStyle name="Обычный 5 4 3 5 3 2" xfId="29279"/>
    <cellStyle name="Обычный 5 4 3 5 3 2 2" xfId="29280"/>
    <cellStyle name="Обычный 5 4 3 5 3 3" xfId="29281"/>
    <cellStyle name="Обычный 5 4 3 5 3 4" xfId="29282"/>
    <cellStyle name="Обычный 5 4 3 5 3 5" xfId="29283"/>
    <cellStyle name="Обычный 5 4 3 5 4" xfId="29284"/>
    <cellStyle name="Обычный 5 4 3 5 4 2" xfId="29285"/>
    <cellStyle name="Обычный 5 4 3 5 4 3" xfId="29286"/>
    <cellStyle name="Обычный 5 4 3 5 4 4" xfId="29287"/>
    <cellStyle name="Обычный 5 4 3 5 5" xfId="29288"/>
    <cellStyle name="Обычный 5 4 3 5 6" xfId="29289"/>
    <cellStyle name="Обычный 5 4 3 5 7" xfId="29290"/>
    <cellStyle name="Обычный 5 4 3 5 8" xfId="29291"/>
    <cellStyle name="Обычный 5 4 3 6" xfId="29292"/>
    <cellStyle name="Обычный 5 4 3 6 2" xfId="29293"/>
    <cellStyle name="Обычный 5 4 3 6 2 2" xfId="29294"/>
    <cellStyle name="Обычный 5 4 3 6 2 2 2" xfId="29295"/>
    <cellStyle name="Обычный 5 4 3 6 2 2 2 2" xfId="29296"/>
    <cellStyle name="Обычный 5 4 3 6 2 2 3" xfId="29297"/>
    <cellStyle name="Обычный 5 4 3 6 2 2 4" xfId="29298"/>
    <cellStyle name="Обычный 5 4 3 6 2 2 5" xfId="29299"/>
    <cellStyle name="Обычный 5 4 3 6 2 3" xfId="29300"/>
    <cellStyle name="Обычный 5 4 3 6 2 3 2" xfId="29301"/>
    <cellStyle name="Обычный 5 4 3 6 2 3 3" xfId="29302"/>
    <cellStyle name="Обычный 5 4 3 6 2 3 4" xfId="29303"/>
    <cellStyle name="Обычный 5 4 3 6 2 4" xfId="29304"/>
    <cellStyle name="Обычный 5 4 3 6 2 5" xfId="29305"/>
    <cellStyle name="Обычный 5 4 3 6 2 6" xfId="29306"/>
    <cellStyle name="Обычный 5 4 3 6 2 7" xfId="29307"/>
    <cellStyle name="Обычный 5 4 3 6 3" xfId="29308"/>
    <cellStyle name="Обычный 5 4 3 6 3 2" xfId="29309"/>
    <cellStyle name="Обычный 5 4 3 6 3 2 2" xfId="29310"/>
    <cellStyle name="Обычный 5 4 3 6 3 3" xfId="29311"/>
    <cellStyle name="Обычный 5 4 3 6 3 4" xfId="29312"/>
    <cellStyle name="Обычный 5 4 3 6 3 5" xfId="29313"/>
    <cellStyle name="Обычный 5 4 3 6 4" xfId="29314"/>
    <cellStyle name="Обычный 5 4 3 6 4 2" xfId="29315"/>
    <cellStyle name="Обычный 5 4 3 6 4 3" xfId="29316"/>
    <cellStyle name="Обычный 5 4 3 6 4 4" xfId="29317"/>
    <cellStyle name="Обычный 5 4 3 6 5" xfId="29318"/>
    <cellStyle name="Обычный 5 4 3 6 6" xfId="29319"/>
    <cellStyle name="Обычный 5 4 3 6 7" xfId="29320"/>
    <cellStyle name="Обычный 5 4 3 6 8" xfId="29321"/>
    <cellStyle name="Обычный 5 4 3 7" xfId="29322"/>
    <cellStyle name="Обычный 5 4 3 7 2" xfId="29323"/>
    <cellStyle name="Обычный 5 4 3 7 2 2" xfId="29324"/>
    <cellStyle name="Обычный 5 4 3 7 2 2 2" xfId="29325"/>
    <cellStyle name="Обычный 5 4 3 7 2 2 2 2" xfId="29326"/>
    <cellStyle name="Обычный 5 4 3 7 2 2 3" xfId="29327"/>
    <cellStyle name="Обычный 5 4 3 7 2 2 4" xfId="29328"/>
    <cellStyle name="Обычный 5 4 3 7 2 2 5" xfId="29329"/>
    <cellStyle name="Обычный 5 4 3 7 2 3" xfId="29330"/>
    <cellStyle name="Обычный 5 4 3 7 2 3 2" xfId="29331"/>
    <cellStyle name="Обычный 5 4 3 7 2 3 3" xfId="29332"/>
    <cellStyle name="Обычный 5 4 3 7 2 3 4" xfId="29333"/>
    <cellStyle name="Обычный 5 4 3 7 2 4" xfId="29334"/>
    <cellStyle name="Обычный 5 4 3 7 2 5" xfId="29335"/>
    <cellStyle name="Обычный 5 4 3 7 2 6" xfId="29336"/>
    <cellStyle name="Обычный 5 4 3 7 2 7" xfId="29337"/>
    <cellStyle name="Обычный 5 4 3 7 3" xfId="29338"/>
    <cellStyle name="Обычный 5 4 3 7 3 2" xfId="29339"/>
    <cellStyle name="Обычный 5 4 3 7 3 2 2" xfId="29340"/>
    <cellStyle name="Обычный 5 4 3 7 3 3" xfId="29341"/>
    <cellStyle name="Обычный 5 4 3 7 3 4" xfId="29342"/>
    <cellStyle name="Обычный 5 4 3 7 3 5" xfId="29343"/>
    <cellStyle name="Обычный 5 4 3 7 4" xfId="29344"/>
    <cellStyle name="Обычный 5 4 3 7 4 2" xfId="29345"/>
    <cellStyle name="Обычный 5 4 3 7 4 3" xfId="29346"/>
    <cellStyle name="Обычный 5 4 3 7 4 4" xfId="29347"/>
    <cellStyle name="Обычный 5 4 3 7 5" xfId="29348"/>
    <cellStyle name="Обычный 5 4 3 7 6" xfId="29349"/>
    <cellStyle name="Обычный 5 4 3 7 7" xfId="29350"/>
    <cellStyle name="Обычный 5 4 3 7 8" xfId="29351"/>
    <cellStyle name="Обычный 5 4 3 8" xfId="29352"/>
    <cellStyle name="Обычный 5 4 3 8 2" xfId="29353"/>
    <cellStyle name="Обычный 5 4 3 8 2 2" xfId="29354"/>
    <cellStyle name="Обычный 5 4 3 8 2 2 2" xfId="29355"/>
    <cellStyle name="Обычный 5 4 3 8 2 3" xfId="29356"/>
    <cellStyle name="Обычный 5 4 3 8 2 4" xfId="29357"/>
    <cellStyle name="Обычный 5 4 3 8 2 5" xfId="29358"/>
    <cellStyle name="Обычный 5 4 3 8 3" xfId="29359"/>
    <cellStyle name="Обычный 5 4 3 8 3 2" xfId="29360"/>
    <cellStyle name="Обычный 5 4 3 8 3 3" xfId="29361"/>
    <cellStyle name="Обычный 5 4 3 8 3 4" xfId="29362"/>
    <cellStyle name="Обычный 5 4 3 8 4" xfId="29363"/>
    <cellStyle name="Обычный 5 4 3 8 5" xfId="29364"/>
    <cellStyle name="Обычный 5 4 3 8 6" xfId="29365"/>
    <cellStyle name="Обычный 5 4 3 8 7" xfId="29366"/>
    <cellStyle name="Обычный 5 4 3 9" xfId="29367"/>
    <cellStyle name="Обычный 5 4 3 9 2" xfId="29368"/>
    <cellStyle name="Обычный 5 4 3 9 2 2" xfId="29369"/>
    <cellStyle name="Обычный 5 4 3 9 2 2 2" xfId="29370"/>
    <cellStyle name="Обычный 5 4 3 9 2 3" xfId="29371"/>
    <cellStyle name="Обычный 5 4 3 9 2 4" xfId="29372"/>
    <cellStyle name="Обычный 5 4 3 9 2 5" xfId="29373"/>
    <cellStyle name="Обычный 5 4 3 9 3" xfId="29374"/>
    <cellStyle name="Обычный 5 4 3 9 3 2" xfId="29375"/>
    <cellStyle name="Обычный 5 4 3 9 3 3" xfId="29376"/>
    <cellStyle name="Обычный 5 4 3 9 3 4" xfId="29377"/>
    <cellStyle name="Обычный 5 4 3 9 4" xfId="29378"/>
    <cellStyle name="Обычный 5 4 3 9 5" xfId="29379"/>
    <cellStyle name="Обычный 5 4 3 9 6" xfId="29380"/>
    <cellStyle name="Обычный 5 4 3 9 7" xfId="29381"/>
    <cellStyle name="Обычный 5 4 4" xfId="29382"/>
    <cellStyle name="Обычный 5 4 4 10" xfId="29383"/>
    <cellStyle name="Обычный 5 4 4 10 2" xfId="29384"/>
    <cellStyle name="Обычный 5 4 4 10 2 2" xfId="29385"/>
    <cellStyle name="Обычный 5 4 4 10 3" xfId="29386"/>
    <cellStyle name="Обычный 5 4 4 10 4" xfId="29387"/>
    <cellStyle name="Обычный 5 4 4 10 5" xfId="29388"/>
    <cellStyle name="Обычный 5 4 4 11" xfId="29389"/>
    <cellStyle name="Обычный 5 4 4 11 2" xfId="29390"/>
    <cellStyle name="Обычный 5 4 4 11 2 2" xfId="29391"/>
    <cellStyle name="Обычный 5 4 4 11 3" xfId="29392"/>
    <cellStyle name="Обычный 5 4 4 11 4" xfId="29393"/>
    <cellStyle name="Обычный 5 4 4 11 5" xfId="29394"/>
    <cellStyle name="Обычный 5 4 4 12" xfId="29395"/>
    <cellStyle name="Обычный 5 4 4 12 2" xfId="29396"/>
    <cellStyle name="Обычный 5 4 4 12 2 2" xfId="29397"/>
    <cellStyle name="Обычный 5 4 4 12 3" xfId="29398"/>
    <cellStyle name="Обычный 5 4 4 13" xfId="29399"/>
    <cellStyle name="Обычный 5 4 4 13 2" xfId="29400"/>
    <cellStyle name="Обычный 5 4 4 14" xfId="29401"/>
    <cellStyle name="Обычный 5 4 4 15" xfId="29402"/>
    <cellStyle name="Обычный 5 4 4 2" xfId="29403"/>
    <cellStyle name="Обычный 5 4 4 2 2" xfId="29404"/>
    <cellStyle name="Обычный 5 4 4 2 2 2" xfId="29405"/>
    <cellStyle name="Обычный 5 4 4 2 2 2 2" xfId="29406"/>
    <cellStyle name="Обычный 5 4 4 2 2 2 2 2" xfId="29407"/>
    <cellStyle name="Обычный 5 4 4 2 2 2 3" xfId="29408"/>
    <cellStyle name="Обычный 5 4 4 2 2 2 4" xfId="29409"/>
    <cellStyle name="Обычный 5 4 4 2 2 2 5" xfId="29410"/>
    <cellStyle name="Обычный 5 4 4 2 2 3" xfId="29411"/>
    <cellStyle name="Обычный 5 4 4 2 2 3 2" xfId="29412"/>
    <cellStyle name="Обычный 5 4 4 2 2 3 3" xfId="29413"/>
    <cellStyle name="Обычный 5 4 4 2 2 3 4" xfId="29414"/>
    <cellStyle name="Обычный 5 4 4 2 2 4" xfId="29415"/>
    <cellStyle name="Обычный 5 4 4 2 2 5" xfId="29416"/>
    <cellStyle name="Обычный 5 4 4 2 2 6" xfId="29417"/>
    <cellStyle name="Обычный 5 4 4 2 2 7" xfId="29418"/>
    <cellStyle name="Обычный 5 4 4 2 3" xfId="29419"/>
    <cellStyle name="Обычный 5 4 4 2 3 2" xfId="29420"/>
    <cellStyle name="Обычный 5 4 4 2 3 2 2" xfId="29421"/>
    <cellStyle name="Обычный 5 4 4 2 3 3" xfId="29422"/>
    <cellStyle name="Обычный 5 4 4 2 3 4" xfId="29423"/>
    <cellStyle name="Обычный 5 4 4 2 3 5" xfId="29424"/>
    <cellStyle name="Обычный 5 4 4 2 4" xfId="29425"/>
    <cellStyle name="Обычный 5 4 4 2 4 2" xfId="29426"/>
    <cellStyle name="Обычный 5 4 4 2 4 2 2" xfId="29427"/>
    <cellStyle name="Обычный 5 4 4 2 4 3" xfId="29428"/>
    <cellStyle name="Обычный 5 4 4 2 4 4" xfId="29429"/>
    <cellStyle name="Обычный 5 4 4 2 4 5" xfId="29430"/>
    <cellStyle name="Обычный 5 4 4 2 5" xfId="29431"/>
    <cellStyle name="Обычный 5 4 4 2 5 2" xfId="29432"/>
    <cellStyle name="Обычный 5 4 4 2 5 3" xfId="29433"/>
    <cellStyle name="Обычный 5 4 4 2 5 4" xfId="29434"/>
    <cellStyle name="Обычный 5 4 4 2 6" xfId="29435"/>
    <cellStyle name="Обычный 5 4 4 2 7" xfId="29436"/>
    <cellStyle name="Обычный 5 4 4 2 8" xfId="29437"/>
    <cellStyle name="Обычный 5 4 4 2 9" xfId="29438"/>
    <cellStyle name="Обычный 5 4 4 3" xfId="29439"/>
    <cellStyle name="Обычный 5 4 4 3 2" xfId="29440"/>
    <cellStyle name="Обычный 5 4 4 3 2 2" xfId="29441"/>
    <cellStyle name="Обычный 5 4 4 3 2 2 2" xfId="29442"/>
    <cellStyle name="Обычный 5 4 4 3 2 2 2 2" xfId="29443"/>
    <cellStyle name="Обычный 5 4 4 3 2 2 3" xfId="29444"/>
    <cellStyle name="Обычный 5 4 4 3 2 2 4" xfId="29445"/>
    <cellStyle name="Обычный 5 4 4 3 2 2 5" xfId="29446"/>
    <cellStyle name="Обычный 5 4 4 3 2 3" xfId="29447"/>
    <cellStyle name="Обычный 5 4 4 3 2 3 2" xfId="29448"/>
    <cellStyle name="Обычный 5 4 4 3 2 3 3" xfId="29449"/>
    <cellStyle name="Обычный 5 4 4 3 2 3 4" xfId="29450"/>
    <cellStyle name="Обычный 5 4 4 3 2 4" xfId="29451"/>
    <cellStyle name="Обычный 5 4 4 3 2 5" xfId="29452"/>
    <cellStyle name="Обычный 5 4 4 3 2 6" xfId="29453"/>
    <cellStyle name="Обычный 5 4 4 3 2 7" xfId="29454"/>
    <cellStyle name="Обычный 5 4 4 3 3" xfId="29455"/>
    <cellStyle name="Обычный 5 4 4 3 3 2" xfId="29456"/>
    <cellStyle name="Обычный 5 4 4 3 3 2 2" xfId="29457"/>
    <cellStyle name="Обычный 5 4 4 3 3 3" xfId="29458"/>
    <cellStyle name="Обычный 5 4 4 3 3 4" xfId="29459"/>
    <cellStyle name="Обычный 5 4 4 3 3 5" xfId="29460"/>
    <cellStyle name="Обычный 5 4 4 3 4" xfId="29461"/>
    <cellStyle name="Обычный 5 4 4 3 4 2" xfId="29462"/>
    <cellStyle name="Обычный 5 4 4 3 4 2 2" xfId="29463"/>
    <cellStyle name="Обычный 5 4 4 3 4 3" xfId="29464"/>
    <cellStyle name="Обычный 5 4 4 3 4 4" xfId="29465"/>
    <cellStyle name="Обычный 5 4 4 3 4 5" xfId="29466"/>
    <cellStyle name="Обычный 5 4 4 3 5" xfId="29467"/>
    <cellStyle name="Обычный 5 4 4 3 5 2" xfId="29468"/>
    <cellStyle name="Обычный 5 4 4 3 5 3" xfId="29469"/>
    <cellStyle name="Обычный 5 4 4 3 5 4" xfId="29470"/>
    <cellStyle name="Обычный 5 4 4 3 6" xfId="29471"/>
    <cellStyle name="Обычный 5 4 4 3 7" xfId="29472"/>
    <cellStyle name="Обычный 5 4 4 3 8" xfId="29473"/>
    <cellStyle name="Обычный 5 4 4 3 9" xfId="29474"/>
    <cellStyle name="Обычный 5 4 4 4" xfId="29475"/>
    <cellStyle name="Обычный 5 4 4 4 2" xfId="29476"/>
    <cellStyle name="Обычный 5 4 4 4 2 2" xfId="29477"/>
    <cellStyle name="Обычный 5 4 4 4 2 2 2" xfId="29478"/>
    <cellStyle name="Обычный 5 4 4 4 2 2 2 2" xfId="29479"/>
    <cellStyle name="Обычный 5 4 4 4 2 2 3" xfId="29480"/>
    <cellStyle name="Обычный 5 4 4 4 2 2 4" xfId="29481"/>
    <cellStyle name="Обычный 5 4 4 4 2 2 5" xfId="29482"/>
    <cellStyle name="Обычный 5 4 4 4 2 3" xfId="29483"/>
    <cellStyle name="Обычный 5 4 4 4 2 3 2" xfId="29484"/>
    <cellStyle name="Обычный 5 4 4 4 2 3 3" xfId="29485"/>
    <cellStyle name="Обычный 5 4 4 4 2 3 4" xfId="29486"/>
    <cellStyle name="Обычный 5 4 4 4 2 4" xfId="29487"/>
    <cellStyle name="Обычный 5 4 4 4 2 5" xfId="29488"/>
    <cellStyle name="Обычный 5 4 4 4 2 6" xfId="29489"/>
    <cellStyle name="Обычный 5 4 4 4 2 7" xfId="29490"/>
    <cellStyle name="Обычный 5 4 4 4 3" xfId="29491"/>
    <cellStyle name="Обычный 5 4 4 4 3 2" xfId="29492"/>
    <cellStyle name="Обычный 5 4 4 4 3 2 2" xfId="29493"/>
    <cellStyle name="Обычный 5 4 4 4 3 3" xfId="29494"/>
    <cellStyle name="Обычный 5 4 4 4 3 4" xfId="29495"/>
    <cellStyle name="Обычный 5 4 4 4 3 5" xfId="29496"/>
    <cellStyle name="Обычный 5 4 4 4 4" xfId="29497"/>
    <cellStyle name="Обычный 5 4 4 4 4 2" xfId="29498"/>
    <cellStyle name="Обычный 5 4 4 4 4 2 2" xfId="29499"/>
    <cellStyle name="Обычный 5 4 4 4 4 3" xfId="29500"/>
    <cellStyle name="Обычный 5 4 4 4 4 4" xfId="29501"/>
    <cellStyle name="Обычный 5 4 4 4 4 5" xfId="29502"/>
    <cellStyle name="Обычный 5 4 4 4 5" xfId="29503"/>
    <cellStyle name="Обычный 5 4 4 4 5 2" xfId="29504"/>
    <cellStyle name="Обычный 5 4 4 4 5 3" xfId="29505"/>
    <cellStyle name="Обычный 5 4 4 4 5 4" xfId="29506"/>
    <cellStyle name="Обычный 5 4 4 4 6" xfId="29507"/>
    <cellStyle name="Обычный 5 4 4 4 7" xfId="29508"/>
    <cellStyle name="Обычный 5 4 4 4 8" xfId="29509"/>
    <cellStyle name="Обычный 5 4 4 4 9" xfId="29510"/>
    <cellStyle name="Обычный 5 4 4 5" xfId="29511"/>
    <cellStyle name="Обычный 5 4 4 5 2" xfId="29512"/>
    <cellStyle name="Обычный 5 4 4 5 2 2" xfId="29513"/>
    <cellStyle name="Обычный 5 4 4 5 2 2 2" xfId="29514"/>
    <cellStyle name="Обычный 5 4 4 5 2 2 2 2" xfId="29515"/>
    <cellStyle name="Обычный 5 4 4 5 2 2 3" xfId="29516"/>
    <cellStyle name="Обычный 5 4 4 5 2 2 4" xfId="29517"/>
    <cellStyle name="Обычный 5 4 4 5 2 2 5" xfId="29518"/>
    <cellStyle name="Обычный 5 4 4 5 2 3" xfId="29519"/>
    <cellStyle name="Обычный 5 4 4 5 2 3 2" xfId="29520"/>
    <cellStyle name="Обычный 5 4 4 5 2 3 3" xfId="29521"/>
    <cellStyle name="Обычный 5 4 4 5 2 3 4" xfId="29522"/>
    <cellStyle name="Обычный 5 4 4 5 2 4" xfId="29523"/>
    <cellStyle name="Обычный 5 4 4 5 2 5" xfId="29524"/>
    <cellStyle name="Обычный 5 4 4 5 2 6" xfId="29525"/>
    <cellStyle name="Обычный 5 4 4 5 2 7" xfId="29526"/>
    <cellStyle name="Обычный 5 4 4 5 3" xfId="29527"/>
    <cellStyle name="Обычный 5 4 4 5 3 2" xfId="29528"/>
    <cellStyle name="Обычный 5 4 4 5 3 2 2" xfId="29529"/>
    <cellStyle name="Обычный 5 4 4 5 3 3" xfId="29530"/>
    <cellStyle name="Обычный 5 4 4 5 3 4" xfId="29531"/>
    <cellStyle name="Обычный 5 4 4 5 3 5" xfId="29532"/>
    <cellStyle name="Обычный 5 4 4 5 4" xfId="29533"/>
    <cellStyle name="Обычный 5 4 4 5 4 2" xfId="29534"/>
    <cellStyle name="Обычный 5 4 4 5 4 3" xfId="29535"/>
    <cellStyle name="Обычный 5 4 4 5 4 4" xfId="29536"/>
    <cellStyle name="Обычный 5 4 4 5 5" xfId="29537"/>
    <cellStyle name="Обычный 5 4 4 5 6" xfId="29538"/>
    <cellStyle name="Обычный 5 4 4 5 7" xfId="29539"/>
    <cellStyle name="Обычный 5 4 4 5 8" xfId="29540"/>
    <cellStyle name="Обычный 5 4 4 6" xfId="29541"/>
    <cellStyle name="Обычный 5 4 4 6 2" xfId="29542"/>
    <cellStyle name="Обычный 5 4 4 6 2 2" xfId="29543"/>
    <cellStyle name="Обычный 5 4 4 6 2 2 2" xfId="29544"/>
    <cellStyle name="Обычный 5 4 4 6 2 2 2 2" xfId="29545"/>
    <cellStyle name="Обычный 5 4 4 6 2 2 3" xfId="29546"/>
    <cellStyle name="Обычный 5 4 4 6 2 2 4" xfId="29547"/>
    <cellStyle name="Обычный 5 4 4 6 2 2 5" xfId="29548"/>
    <cellStyle name="Обычный 5 4 4 6 2 3" xfId="29549"/>
    <cellStyle name="Обычный 5 4 4 6 2 3 2" xfId="29550"/>
    <cellStyle name="Обычный 5 4 4 6 2 3 3" xfId="29551"/>
    <cellStyle name="Обычный 5 4 4 6 2 3 4" xfId="29552"/>
    <cellStyle name="Обычный 5 4 4 6 2 4" xfId="29553"/>
    <cellStyle name="Обычный 5 4 4 6 2 5" xfId="29554"/>
    <cellStyle name="Обычный 5 4 4 6 2 6" xfId="29555"/>
    <cellStyle name="Обычный 5 4 4 6 2 7" xfId="29556"/>
    <cellStyle name="Обычный 5 4 4 6 3" xfId="29557"/>
    <cellStyle name="Обычный 5 4 4 6 3 2" xfId="29558"/>
    <cellStyle name="Обычный 5 4 4 6 3 2 2" xfId="29559"/>
    <cellStyle name="Обычный 5 4 4 6 3 3" xfId="29560"/>
    <cellStyle name="Обычный 5 4 4 6 3 4" xfId="29561"/>
    <cellStyle name="Обычный 5 4 4 6 3 5" xfId="29562"/>
    <cellStyle name="Обычный 5 4 4 6 4" xfId="29563"/>
    <cellStyle name="Обычный 5 4 4 6 4 2" xfId="29564"/>
    <cellStyle name="Обычный 5 4 4 6 4 3" xfId="29565"/>
    <cellStyle name="Обычный 5 4 4 6 4 4" xfId="29566"/>
    <cellStyle name="Обычный 5 4 4 6 5" xfId="29567"/>
    <cellStyle name="Обычный 5 4 4 6 6" xfId="29568"/>
    <cellStyle name="Обычный 5 4 4 6 7" xfId="29569"/>
    <cellStyle name="Обычный 5 4 4 6 8" xfId="29570"/>
    <cellStyle name="Обычный 5 4 4 7" xfId="29571"/>
    <cellStyle name="Обычный 5 4 4 7 2" xfId="29572"/>
    <cellStyle name="Обычный 5 4 4 7 2 2" xfId="29573"/>
    <cellStyle name="Обычный 5 4 4 7 2 2 2" xfId="29574"/>
    <cellStyle name="Обычный 5 4 4 7 2 2 2 2" xfId="29575"/>
    <cellStyle name="Обычный 5 4 4 7 2 2 3" xfId="29576"/>
    <cellStyle name="Обычный 5 4 4 7 2 2 4" xfId="29577"/>
    <cellStyle name="Обычный 5 4 4 7 2 2 5" xfId="29578"/>
    <cellStyle name="Обычный 5 4 4 7 2 3" xfId="29579"/>
    <cellStyle name="Обычный 5 4 4 7 2 3 2" xfId="29580"/>
    <cellStyle name="Обычный 5 4 4 7 2 3 3" xfId="29581"/>
    <cellStyle name="Обычный 5 4 4 7 2 3 4" xfId="29582"/>
    <cellStyle name="Обычный 5 4 4 7 2 4" xfId="29583"/>
    <cellStyle name="Обычный 5 4 4 7 2 5" xfId="29584"/>
    <cellStyle name="Обычный 5 4 4 7 2 6" xfId="29585"/>
    <cellStyle name="Обычный 5 4 4 7 2 7" xfId="29586"/>
    <cellStyle name="Обычный 5 4 4 7 3" xfId="29587"/>
    <cellStyle name="Обычный 5 4 4 7 3 2" xfId="29588"/>
    <cellStyle name="Обычный 5 4 4 7 3 2 2" xfId="29589"/>
    <cellStyle name="Обычный 5 4 4 7 3 3" xfId="29590"/>
    <cellStyle name="Обычный 5 4 4 7 3 4" xfId="29591"/>
    <cellStyle name="Обычный 5 4 4 7 3 5" xfId="29592"/>
    <cellStyle name="Обычный 5 4 4 7 4" xfId="29593"/>
    <cellStyle name="Обычный 5 4 4 7 4 2" xfId="29594"/>
    <cellStyle name="Обычный 5 4 4 7 4 3" xfId="29595"/>
    <cellStyle name="Обычный 5 4 4 7 4 4" xfId="29596"/>
    <cellStyle name="Обычный 5 4 4 7 5" xfId="29597"/>
    <cellStyle name="Обычный 5 4 4 7 6" xfId="29598"/>
    <cellStyle name="Обычный 5 4 4 7 7" xfId="29599"/>
    <cellStyle name="Обычный 5 4 4 7 8" xfId="29600"/>
    <cellStyle name="Обычный 5 4 4 8" xfId="29601"/>
    <cellStyle name="Обычный 5 4 4 8 2" xfId="29602"/>
    <cellStyle name="Обычный 5 4 4 8 2 2" xfId="29603"/>
    <cellStyle name="Обычный 5 4 4 8 2 2 2" xfId="29604"/>
    <cellStyle name="Обычный 5 4 4 8 2 3" xfId="29605"/>
    <cellStyle name="Обычный 5 4 4 8 2 4" xfId="29606"/>
    <cellStyle name="Обычный 5 4 4 8 2 5" xfId="29607"/>
    <cellStyle name="Обычный 5 4 4 8 3" xfId="29608"/>
    <cellStyle name="Обычный 5 4 4 8 3 2" xfId="29609"/>
    <cellStyle name="Обычный 5 4 4 8 3 3" xfId="29610"/>
    <cellStyle name="Обычный 5 4 4 8 3 4" xfId="29611"/>
    <cellStyle name="Обычный 5 4 4 8 4" xfId="29612"/>
    <cellStyle name="Обычный 5 4 4 8 5" xfId="29613"/>
    <cellStyle name="Обычный 5 4 4 8 6" xfId="29614"/>
    <cellStyle name="Обычный 5 4 4 8 7" xfId="29615"/>
    <cellStyle name="Обычный 5 4 4 9" xfId="29616"/>
    <cellStyle name="Обычный 5 4 4 9 2" xfId="29617"/>
    <cellStyle name="Обычный 5 4 4 9 2 2" xfId="29618"/>
    <cellStyle name="Обычный 5 4 4 9 2 2 2" xfId="29619"/>
    <cellStyle name="Обычный 5 4 4 9 2 3" xfId="29620"/>
    <cellStyle name="Обычный 5 4 4 9 2 4" xfId="29621"/>
    <cellStyle name="Обычный 5 4 4 9 2 5" xfId="29622"/>
    <cellStyle name="Обычный 5 4 4 9 3" xfId="29623"/>
    <cellStyle name="Обычный 5 4 4 9 3 2" xfId="29624"/>
    <cellStyle name="Обычный 5 4 4 9 3 3" xfId="29625"/>
    <cellStyle name="Обычный 5 4 4 9 3 4" xfId="29626"/>
    <cellStyle name="Обычный 5 4 4 9 4" xfId="29627"/>
    <cellStyle name="Обычный 5 4 4 9 5" xfId="29628"/>
    <cellStyle name="Обычный 5 4 4 9 6" xfId="29629"/>
    <cellStyle name="Обычный 5 4 4 9 7" xfId="29630"/>
    <cellStyle name="Обычный 5 4 5" xfId="29631"/>
    <cellStyle name="Обычный 5 4 5 2" xfId="29632"/>
    <cellStyle name="Обычный 5 4 5 2 2" xfId="29633"/>
    <cellStyle name="Обычный 5 4 5 2 2 2" xfId="29634"/>
    <cellStyle name="Обычный 5 4 5 2 2 2 2" xfId="29635"/>
    <cellStyle name="Обычный 5 4 5 2 2 3" xfId="29636"/>
    <cellStyle name="Обычный 5 4 5 2 2 4" xfId="29637"/>
    <cellStyle name="Обычный 5 4 5 2 2 5" xfId="29638"/>
    <cellStyle name="Обычный 5 4 5 2 3" xfId="29639"/>
    <cellStyle name="Обычный 5 4 5 2 3 2" xfId="29640"/>
    <cellStyle name="Обычный 5 4 5 2 3 3" xfId="29641"/>
    <cellStyle name="Обычный 5 4 5 2 3 4" xfId="29642"/>
    <cellStyle name="Обычный 5 4 5 2 4" xfId="29643"/>
    <cellStyle name="Обычный 5 4 5 2 5" xfId="29644"/>
    <cellStyle name="Обычный 5 4 5 2 6" xfId="29645"/>
    <cellStyle name="Обычный 5 4 5 2 7" xfId="29646"/>
    <cellStyle name="Обычный 5 4 5 3" xfId="29647"/>
    <cellStyle name="Обычный 5 4 5 3 2" xfId="29648"/>
    <cellStyle name="Обычный 5 4 5 3 2 2" xfId="29649"/>
    <cellStyle name="Обычный 5 4 5 3 3" xfId="29650"/>
    <cellStyle name="Обычный 5 4 5 3 4" xfId="29651"/>
    <cellStyle name="Обычный 5 4 5 3 5" xfId="29652"/>
    <cellStyle name="Обычный 5 4 5 4" xfId="29653"/>
    <cellStyle name="Обычный 5 4 5 4 2" xfId="29654"/>
    <cellStyle name="Обычный 5 4 5 4 2 2" xfId="29655"/>
    <cellStyle name="Обычный 5 4 5 4 3" xfId="29656"/>
    <cellStyle name="Обычный 5 4 5 4 4" xfId="29657"/>
    <cellStyle name="Обычный 5 4 5 4 5" xfId="29658"/>
    <cellStyle name="Обычный 5 4 5 5" xfId="29659"/>
    <cellStyle name="Обычный 5 4 5 5 2" xfId="29660"/>
    <cellStyle name="Обычный 5 4 5 5 3" xfId="29661"/>
    <cellStyle name="Обычный 5 4 5 5 4" xfId="29662"/>
    <cellStyle name="Обычный 5 4 5 6" xfId="29663"/>
    <cellStyle name="Обычный 5 4 5 7" xfId="29664"/>
    <cellStyle name="Обычный 5 4 5 8" xfId="29665"/>
    <cellStyle name="Обычный 5 4 5 9" xfId="29666"/>
    <cellStyle name="Обычный 5 4 6" xfId="29667"/>
    <cellStyle name="Обычный 5 4 6 2" xfId="29668"/>
    <cellStyle name="Обычный 5 4 6 2 2" xfId="29669"/>
    <cellStyle name="Обычный 5 4 6 2 2 2" xfId="29670"/>
    <cellStyle name="Обычный 5 4 6 2 2 2 2" xfId="29671"/>
    <cellStyle name="Обычный 5 4 6 2 2 3" xfId="29672"/>
    <cellStyle name="Обычный 5 4 6 2 2 4" xfId="29673"/>
    <cellStyle name="Обычный 5 4 6 2 2 5" xfId="29674"/>
    <cellStyle name="Обычный 5 4 6 2 3" xfId="29675"/>
    <cellStyle name="Обычный 5 4 6 2 3 2" xfId="29676"/>
    <cellStyle name="Обычный 5 4 6 2 3 3" xfId="29677"/>
    <cellStyle name="Обычный 5 4 6 2 3 4" xfId="29678"/>
    <cellStyle name="Обычный 5 4 6 2 4" xfId="29679"/>
    <cellStyle name="Обычный 5 4 6 2 5" xfId="29680"/>
    <cellStyle name="Обычный 5 4 6 2 6" xfId="29681"/>
    <cellStyle name="Обычный 5 4 6 2 7" xfId="29682"/>
    <cellStyle name="Обычный 5 4 6 3" xfId="29683"/>
    <cellStyle name="Обычный 5 4 6 3 2" xfId="29684"/>
    <cellStyle name="Обычный 5 4 6 3 2 2" xfId="29685"/>
    <cellStyle name="Обычный 5 4 6 3 3" xfId="29686"/>
    <cellStyle name="Обычный 5 4 6 3 4" xfId="29687"/>
    <cellStyle name="Обычный 5 4 6 3 5" xfId="29688"/>
    <cellStyle name="Обычный 5 4 6 4" xfId="29689"/>
    <cellStyle name="Обычный 5 4 6 4 2" xfId="29690"/>
    <cellStyle name="Обычный 5 4 6 4 2 2" xfId="29691"/>
    <cellStyle name="Обычный 5 4 6 4 3" xfId="29692"/>
    <cellStyle name="Обычный 5 4 6 4 4" xfId="29693"/>
    <cellStyle name="Обычный 5 4 6 4 5" xfId="29694"/>
    <cellStyle name="Обычный 5 4 6 5" xfId="29695"/>
    <cellStyle name="Обычный 5 4 6 5 2" xfId="29696"/>
    <cellStyle name="Обычный 5 4 6 5 3" xfId="29697"/>
    <cellStyle name="Обычный 5 4 6 5 4" xfId="29698"/>
    <cellStyle name="Обычный 5 4 6 6" xfId="29699"/>
    <cellStyle name="Обычный 5 4 6 7" xfId="29700"/>
    <cellStyle name="Обычный 5 4 6 8" xfId="29701"/>
    <cellStyle name="Обычный 5 4 6 9" xfId="29702"/>
    <cellStyle name="Обычный 5 4 7" xfId="29703"/>
    <cellStyle name="Обычный 5 4 7 2" xfId="29704"/>
    <cellStyle name="Обычный 5 4 7 2 2" xfId="29705"/>
    <cellStyle name="Обычный 5 4 7 2 2 2" xfId="29706"/>
    <cellStyle name="Обычный 5 4 7 2 2 2 2" xfId="29707"/>
    <cellStyle name="Обычный 5 4 7 2 2 3" xfId="29708"/>
    <cellStyle name="Обычный 5 4 7 2 2 4" xfId="29709"/>
    <cellStyle name="Обычный 5 4 7 2 2 5" xfId="29710"/>
    <cellStyle name="Обычный 5 4 7 2 3" xfId="29711"/>
    <cellStyle name="Обычный 5 4 7 2 3 2" xfId="29712"/>
    <cellStyle name="Обычный 5 4 7 2 3 3" xfId="29713"/>
    <cellStyle name="Обычный 5 4 7 2 3 4" xfId="29714"/>
    <cellStyle name="Обычный 5 4 7 2 4" xfId="29715"/>
    <cellStyle name="Обычный 5 4 7 2 5" xfId="29716"/>
    <cellStyle name="Обычный 5 4 7 2 6" xfId="29717"/>
    <cellStyle name="Обычный 5 4 7 2 7" xfId="29718"/>
    <cellStyle name="Обычный 5 4 7 3" xfId="29719"/>
    <cellStyle name="Обычный 5 4 7 3 2" xfId="29720"/>
    <cellStyle name="Обычный 5 4 7 3 2 2" xfId="29721"/>
    <cellStyle name="Обычный 5 4 7 3 3" xfId="29722"/>
    <cellStyle name="Обычный 5 4 7 3 4" xfId="29723"/>
    <cellStyle name="Обычный 5 4 7 3 5" xfId="29724"/>
    <cellStyle name="Обычный 5 4 7 4" xfId="29725"/>
    <cellStyle name="Обычный 5 4 7 4 2" xfId="29726"/>
    <cellStyle name="Обычный 5 4 7 4 2 2" xfId="29727"/>
    <cellStyle name="Обычный 5 4 7 4 3" xfId="29728"/>
    <cellStyle name="Обычный 5 4 7 4 4" xfId="29729"/>
    <cellStyle name="Обычный 5 4 7 4 5" xfId="29730"/>
    <cellStyle name="Обычный 5 4 7 5" xfId="29731"/>
    <cellStyle name="Обычный 5 4 7 5 2" xfId="29732"/>
    <cellStyle name="Обычный 5 4 7 5 3" xfId="29733"/>
    <cellStyle name="Обычный 5 4 7 5 4" xfId="29734"/>
    <cellStyle name="Обычный 5 4 7 6" xfId="29735"/>
    <cellStyle name="Обычный 5 4 7 7" xfId="29736"/>
    <cellStyle name="Обычный 5 4 7 8" xfId="29737"/>
    <cellStyle name="Обычный 5 4 7 9" xfId="29738"/>
    <cellStyle name="Обычный 5 4 8" xfId="29739"/>
    <cellStyle name="Обычный 5 4 8 2" xfId="29740"/>
    <cellStyle name="Обычный 5 4 8 2 2" xfId="29741"/>
    <cellStyle name="Обычный 5 4 8 2 2 2" xfId="29742"/>
    <cellStyle name="Обычный 5 4 8 2 2 2 2" xfId="29743"/>
    <cellStyle name="Обычный 5 4 8 2 2 3" xfId="29744"/>
    <cellStyle name="Обычный 5 4 8 2 2 4" xfId="29745"/>
    <cellStyle name="Обычный 5 4 8 2 2 5" xfId="29746"/>
    <cellStyle name="Обычный 5 4 8 2 3" xfId="29747"/>
    <cellStyle name="Обычный 5 4 8 2 3 2" xfId="29748"/>
    <cellStyle name="Обычный 5 4 8 2 3 3" xfId="29749"/>
    <cellStyle name="Обычный 5 4 8 2 3 4" xfId="29750"/>
    <cellStyle name="Обычный 5 4 8 2 4" xfId="29751"/>
    <cellStyle name="Обычный 5 4 8 2 5" xfId="29752"/>
    <cellStyle name="Обычный 5 4 8 2 6" xfId="29753"/>
    <cellStyle name="Обычный 5 4 8 2 7" xfId="29754"/>
    <cellStyle name="Обычный 5 4 8 3" xfId="29755"/>
    <cellStyle name="Обычный 5 4 8 3 2" xfId="29756"/>
    <cellStyle name="Обычный 5 4 8 3 2 2" xfId="29757"/>
    <cellStyle name="Обычный 5 4 8 3 3" xfId="29758"/>
    <cellStyle name="Обычный 5 4 8 3 4" xfId="29759"/>
    <cellStyle name="Обычный 5 4 8 3 5" xfId="29760"/>
    <cellStyle name="Обычный 5 4 8 4" xfId="29761"/>
    <cellStyle name="Обычный 5 4 8 4 2" xfId="29762"/>
    <cellStyle name="Обычный 5 4 8 4 3" xfId="29763"/>
    <cellStyle name="Обычный 5 4 8 4 4" xfId="29764"/>
    <cellStyle name="Обычный 5 4 8 5" xfId="29765"/>
    <cellStyle name="Обычный 5 4 8 6" xfId="29766"/>
    <cellStyle name="Обычный 5 4 8 7" xfId="29767"/>
    <cellStyle name="Обычный 5 4 8 8" xfId="29768"/>
    <cellStyle name="Обычный 5 4 9" xfId="29769"/>
    <cellStyle name="Обычный 5 4 9 2" xfId="29770"/>
    <cellStyle name="Обычный 5 4 9 2 2" xfId="29771"/>
    <cellStyle name="Обычный 5 4 9 2 2 2" xfId="29772"/>
    <cellStyle name="Обычный 5 4 9 2 2 2 2" xfId="29773"/>
    <cellStyle name="Обычный 5 4 9 2 2 3" xfId="29774"/>
    <cellStyle name="Обычный 5 4 9 2 2 4" xfId="29775"/>
    <cellStyle name="Обычный 5 4 9 2 2 5" xfId="29776"/>
    <cellStyle name="Обычный 5 4 9 2 3" xfId="29777"/>
    <cellStyle name="Обычный 5 4 9 2 3 2" xfId="29778"/>
    <cellStyle name="Обычный 5 4 9 2 3 3" xfId="29779"/>
    <cellStyle name="Обычный 5 4 9 2 3 4" xfId="29780"/>
    <cellStyle name="Обычный 5 4 9 2 4" xfId="29781"/>
    <cellStyle name="Обычный 5 4 9 2 5" xfId="29782"/>
    <cellStyle name="Обычный 5 4 9 2 6" xfId="29783"/>
    <cellStyle name="Обычный 5 4 9 2 7" xfId="29784"/>
    <cellStyle name="Обычный 5 4 9 3" xfId="29785"/>
    <cellStyle name="Обычный 5 4 9 3 2" xfId="29786"/>
    <cellStyle name="Обычный 5 4 9 3 2 2" xfId="29787"/>
    <cellStyle name="Обычный 5 4 9 3 3" xfId="29788"/>
    <cellStyle name="Обычный 5 4 9 3 4" xfId="29789"/>
    <cellStyle name="Обычный 5 4 9 3 5" xfId="29790"/>
    <cellStyle name="Обычный 5 4 9 4" xfId="29791"/>
    <cellStyle name="Обычный 5 4 9 4 2" xfId="29792"/>
    <cellStyle name="Обычный 5 4 9 4 3" xfId="29793"/>
    <cellStyle name="Обычный 5 4 9 4 4" xfId="29794"/>
    <cellStyle name="Обычный 5 4 9 5" xfId="29795"/>
    <cellStyle name="Обычный 5 4 9 6" xfId="29796"/>
    <cellStyle name="Обычный 5 4 9 7" xfId="29797"/>
    <cellStyle name="Обычный 5 4 9 8" xfId="29798"/>
    <cellStyle name="Обычный 5 5" xfId="29799"/>
    <cellStyle name="Обычный 5 5 10" xfId="29800"/>
    <cellStyle name="Обычный 5 5 10 2" xfId="29801"/>
    <cellStyle name="Обычный 5 5 10 2 2" xfId="29802"/>
    <cellStyle name="Обычный 5 5 10 2 2 2" xfId="29803"/>
    <cellStyle name="Обычный 5 5 10 2 3" xfId="29804"/>
    <cellStyle name="Обычный 5 5 10 2 4" xfId="29805"/>
    <cellStyle name="Обычный 5 5 10 2 5" xfId="29806"/>
    <cellStyle name="Обычный 5 5 10 3" xfId="29807"/>
    <cellStyle name="Обычный 5 5 10 3 2" xfId="29808"/>
    <cellStyle name="Обычный 5 5 10 3 3" xfId="29809"/>
    <cellStyle name="Обычный 5 5 10 3 4" xfId="29810"/>
    <cellStyle name="Обычный 5 5 10 4" xfId="29811"/>
    <cellStyle name="Обычный 5 5 10 5" xfId="29812"/>
    <cellStyle name="Обычный 5 5 10 6" xfId="29813"/>
    <cellStyle name="Обычный 5 5 10 7" xfId="29814"/>
    <cellStyle name="Обычный 5 5 11" xfId="29815"/>
    <cellStyle name="Обычный 5 5 11 2" xfId="29816"/>
    <cellStyle name="Обычный 5 5 11 2 2" xfId="29817"/>
    <cellStyle name="Обычный 5 5 11 3" xfId="29818"/>
    <cellStyle name="Обычный 5 5 11 4" xfId="29819"/>
    <cellStyle name="Обычный 5 5 11 5" xfId="29820"/>
    <cellStyle name="Обычный 5 5 12" xfId="29821"/>
    <cellStyle name="Обычный 5 5 12 2" xfId="29822"/>
    <cellStyle name="Обычный 5 5 12 2 2" xfId="29823"/>
    <cellStyle name="Обычный 5 5 12 3" xfId="29824"/>
    <cellStyle name="Обычный 5 5 12 4" xfId="29825"/>
    <cellStyle name="Обычный 5 5 12 5" xfId="29826"/>
    <cellStyle name="Обычный 5 5 13" xfId="29827"/>
    <cellStyle name="Обычный 5 5 13 2" xfId="29828"/>
    <cellStyle name="Обычный 5 5 13 2 2" xfId="29829"/>
    <cellStyle name="Обычный 5 5 13 3" xfId="29830"/>
    <cellStyle name="Обычный 5 5 14" xfId="29831"/>
    <cellStyle name="Обычный 5 5 14 2" xfId="29832"/>
    <cellStyle name="Обычный 5 5 15" xfId="29833"/>
    <cellStyle name="Обычный 5 5 16" xfId="29834"/>
    <cellStyle name="Обычный 5 5 2" xfId="29835"/>
    <cellStyle name="Обычный 5 5 2 10" xfId="29836"/>
    <cellStyle name="Обычный 5 5 2 10 2" xfId="29837"/>
    <cellStyle name="Обычный 5 5 2 10 2 2" xfId="29838"/>
    <cellStyle name="Обычный 5 5 2 10 3" xfId="29839"/>
    <cellStyle name="Обычный 5 5 2 10 4" xfId="29840"/>
    <cellStyle name="Обычный 5 5 2 10 5" xfId="29841"/>
    <cellStyle name="Обычный 5 5 2 11" xfId="29842"/>
    <cellStyle name="Обычный 5 5 2 11 2" xfId="29843"/>
    <cellStyle name="Обычный 5 5 2 11 2 2" xfId="29844"/>
    <cellStyle name="Обычный 5 5 2 11 3" xfId="29845"/>
    <cellStyle name="Обычный 5 5 2 11 4" xfId="29846"/>
    <cellStyle name="Обычный 5 5 2 11 5" xfId="29847"/>
    <cellStyle name="Обычный 5 5 2 12" xfId="29848"/>
    <cellStyle name="Обычный 5 5 2 12 2" xfId="29849"/>
    <cellStyle name="Обычный 5 5 2 12 2 2" xfId="29850"/>
    <cellStyle name="Обычный 5 5 2 12 3" xfId="29851"/>
    <cellStyle name="Обычный 5 5 2 13" xfId="29852"/>
    <cellStyle name="Обычный 5 5 2 13 2" xfId="29853"/>
    <cellStyle name="Обычный 5 5 2 14" xfId="29854"/>
    <cellStyle name="Обычный 5 5 2 15" xfId="29855"/>
    <cellStyle name="Обычный 5 5 2 2" xfId="29856"/>
    <cellStyle name="Обычный 5 5 2 2 2" xfId="29857"/>
    <cellStyle name="Обычный 5 5 2 2 2 2" xfId="29858"/>
    <cellStyle name="Обычный 5 5 2 2 2 2 2" xfId="29859"/>
    <cellStyle name="Обычный 5 5 2 2 2 2 2 2" xfId="29860"/>
    <cellStyle name="Обычный 5 5 2 2 2 2 3" xfId="29861"/>
    <cellStyle name="Обычный 5 5 2 2 2 2 4" xfId="29862"/>
    <cellStyle name="Обычный 5 5 2 2 2 2 5" xfId="29863"/>
    <cellStyle name="Обычный 5 5 2 2 2 3" xfId="29864"/>
    <cellStyle name="Обычный 5 5 2 2 2 3 2" xfId="29865"/>
    <cellStyle name="Обычный 5 5 2 2 2 3 2 2" xfId="29866"/>
    <cellStyle name="Обычный 5 5 2 2 2 3 3" xfId="29867"/>
    <cellStyle name="Обычный 5 5 2 2 2 3 4" xfId="29868"/>
    <cellStyle name="Обычный 5 5 2 2 2 3 5" xfId="29869"/>
    <cellStyle name="Обычный 5 5 2 2 2 4" xfId="29870"/>
    <cellStyle name="Обычный 5 5 2 2 2 4 2" xfId="29871"/>
    <cellStyle name="Обычный 5 5 2 2 2 4 3" xfId="29872"/>
    <cellStyle name="Обычный 5 5 2 2 2 4 4" xfId="29873"/>
    <cellStyle name="Обычный 5 5 2 2 2 5" xfId="29874"/>
    <cellStyle name="Обычный 5 5 2 2 2 6" xfId="29875"/>
    <cellStyle name="Обычный 5 5 2 2 2 7" xfId="29876"/>
    <cellStyle name="Обычный 5 5 2 2 2 8" xfId="29877"/>
    <cellStyle name="Обычный 5 5 2 2 3" xfId="29878"/>
    <cellStyle name="Обычный 5 5 2 2 3 2" xfId="29879"/>
    <cellStyle name="Обычный 5 5 2 2 3 2 2" xfId="29880"/>
    <cellStyle name="Обычный 5 5 2 2 3 3" xfId="29881"/>
    <cellStyle name="Обычный 5 5 2 2 3 4" xfId="29882"/>
    <cellStyle name="Обычный 5 5 2 2 3 5" xfId="29883"/>
    <cellStyle name="Обычный 5 5 2 2 4" xfId="29884"/>
    <cellStyle name="Обычный 5 5 2 2 4 2" xfId="29885"/>
    <cellStyle name="Обычный 5 5 2 2 4 2 2" xfId="29886"/>
    <cellStyle name="Обычный 5 5 2 2 4 3" xfId="29887"/>
    <cellStyle name="Обычный 5 5 2 2 4 4" xfId="29888"/>
    <cellStyle name="Обычный 5 5 2 2 4 5" xfId="29889"/>
    <cellStyle name="Обычный 5 5 2 2 5" xfId="29890"/>
    <cellStyle name="Обычный 5 5 2 2 5 2" xfId="29891"/>
    <cellStyle name="Обычный 5 5 2 2 5 2 2" xfId="29892"/>
    <cellStyle name="Обычный 5 5 2 2 5 3" xfId="29893"/>
    <cellStyle name="Обычный 5 5 2 2 5 4" xfId="29894"/>
    <cellStyle name="Обычный 5 5 2 2 5 5" xfId="29895"/>
    <cellStyle name="Обычный 5 5 2 2 6" xfId="29896"/>
    <cellStyle name="Обычный 5 5 2 2 6 2" xfId="29897"/>
    <cellStyle name="Обычный 5 5 2 2 6 2 2" xfId="29898"/>
    <cellStyle name="Обычный 5 5 2 2 6 3" xfId="29899"/>
    <cellStyle name="Обычный 5 5 2 2 7" xfId="29900"/>
    <cellStyle name="Обычный 5 5 2 2 7 2" xfId="29901"/>
    <cellStyle name="Обычный 5 5 2 2 8" xfId="29902"/>
    <cellStyle name="Обычный 5 5 2 2 9" xfId="29903"/>
    <cellStyle name="Обычный 5 5 2 3" xfId="29904"/>
    <cellStyle name="Обычный 5 5 2 3 2" xfId="29905"/>
    <cellStyle name="Обычный 5 5 2 3 2 2" xfId="29906"/>
    <cellStyle name="Обычный 5 5 2 3 2 2 2" xfId="29907"/>
    <cellStyle name="Обычный 5 5 2 3 2 2 2 2" xfId="29908"/>
    <cellStyle name="Обычный 5 5 2 3 2 2 3" xfId="29909"/>
    <cellStyle name="Обычный 5 5 2 3 2 2 4" xfId="29910"/>
    <cellStyle name="Обычный 5 5 2 3 2 2 5" xfId="29911"/>
    <cellStyle name="Обычный 5 5 2 3 2 3" xfId="29912"/>
    <cellStyle name="Обычный 5 5 2 3 2 3 2" xfId="29913"/>
    <cellStyle name="Обычный 5 5 2 3 2 3 2 2" xfId="29914"/>
    <cellStyle name="Обычный 5 5 2 3 2 3 3" xfId="29915"/>
    <cellStyle name="Обычный 5 5 2 3 2 3 4" xfId="29916"/>
    <cellStyle name="Обычный 5 5 2 3 2 3 5" xfId="29917"/>
    <cellStyle name="Обычный 5 5 2 3 2 4" xfId="29918"/>
    <cellStyle name="Обычный 5 5 2 3 2 4 2" xfId="29919"/>
    <cellStyle name="Обычный 5 5 2 3 2 4 3" xfId="29920"/>
    <cellStyle name="Обычный 5 5 2 3 2 4 4" xfId="29921"/>
    <cellStyle name="Обычный 5 5 2 3 2 5" xfId="29922"/>
    <cellStyle name="Обычный 5 5 2 3 2 6" xfId="29923"/>
    <cellStyle name="Обычный 5 5 2 3 2 7" xfId="29924"/>
    <cellStyle name="Обычный 5 5 2 3 2 8" xfId="29925"/>
    <cellStyle name="Обычный 5 5 2 3 3" xfId="29926"/>
    <cellStyle name="Обычный 5 5 2 3 3 2" xfId="29927"/>
    <cellStyle name="Обычный 5 5 2 3 3 2 2" xfId="29928"/>
    <cellStyle name="Обычный 5 5 2 3 3 3" xfId="29929"/>
    <cellStyle name="Обычный 5 5 2 3 3 4" xfId="29930"/>
    <cellStyle name="Обычный 5 5 2 3 3 5" xfId="29931"/>
    <cellStyle name="Обычный 5 5 2 3 4" xfId="29932"/>
    <cellStyle name="Обычный 5 5 2 3 4 2" xfId="29933"/>
    <cellStyle name="Обычный 5 5 2 3 4 2 2" xfId="29934"/>
    <cellStyle name="Обычный 5 5 2 3 4 3" xfId="29935"/>
    <cellStyle name="Обычный 5 5 2 3 4 4" xfId="29936"/>
    <cellStyle name="Обычный 5 5 2 3 4 5" xfId="29937"/>
    <cellStyle name="Обычный 5 5 2 3 5" xfId="29938"/>
    <cellStyle name="Обычный 5 5 2 3 5 2" xfId="29939"/>
    <cellStyle name="Обычный 5 5 2 3 5 2 2" xfId="29940"/>
    <cellStyle name="Обычный 5 5 2 3 5 3" xfId="29941"/>
    <cellStyle name="Обычный 5 5 2 3 5 4" xfId="29942"/>
    <cellStyle name="Обычный 5 5 2 3 5 5" xfId="29943"/>
    <cellStyle name="Обычный 5 5 2 3 6" xfId="29944"/>
    <cellStyle name="Обычный 5 5 2 3 6 2" xfId="29945"/>
    <cellStyle name="Обычный 5 5 2 3 6 2 2" xfId="29946"/>
    <cellStyle name="Обычный 5 5 2 3 6 3" xfId="29947"/>
    <cellStyle name="Обычный 5 5 2 3 7" xfId="29948"/>
    <cellStyle name="Обычный 5 5 2 3 7 2" xfId="29949"/>
    <cellStyle name="Обычный 5 5 2 3 8" xfId="29950"/>
    <cellStyle name="Обычный 5 5 2 3 9" xfId="29951"/>
    <cellStyle name="Обычный 5 5 2 4" xfId="29952"/>
    <cellStyle name="Обычный 5 5 2 4 2" xfId="29953"/>
    <cellStyle name="Обычный 5 5 2 4 2 2" xfId="29954"/>
    <cellStyle name="Обычный 5 5 2 4 2 2 2" xfId="29955"/>
    <cellStyle name="Обычный 5 5 2 4 2 2 2 2" xfId="29956"/>
    <cellStyle name="Обычный 5 5 2 4 2 2 3" xfId="29957"/>
    <cellStyle name="Обычный 5 5 2 4 2 2 4" xfId="29958"/>
    <cellStyle name="Обычный 5 5 2 4 2 2 5" xfId="29959"/>
    <cellStyle name="Обычный 5 5 2 4 2 3" xfId="29960"/>
    <cellStyle name="Обычный 5 5 2 4 2 3 2" xfId="29961"/>
    <cellStyle name="Обычный 5 5 2 4 2 3 3" xfId="29962"/>
    <cellStyle name="Обычный 5 5 2 4 2 3 4" xfId="29963"/>
    <cellStyle name="Обычный 5 5 2 4 2 4" xfId="29964"/>
    <cellStyle name="Обычный 5 5 2 4 2 5" xfId="29965"/>
    <cellStyle name="Обычный 5 5 2 4 2 6" xfId="29966"/>
    <cellStyle name="Обычный 5 5 2 4 2 7" xfId="29967"/>
    <cellStyle name="Обычный 5 5 2 4 3" xfId="29968"/>
    <cellStyle name="Обычный 5 5 2 4 3 2" xfId="29969"/>
    <cellStyle name="Обычный 5 5 2 4 3 2 2" xfId="29970"/>
    <cellStyle name="Обычный 5 5 2 4 3 3" xfId="29971"/>
    <cellStyle name="Обычный 5 5 2 4 3 4" xfId="29972"/>
    <cellStyle name="Обычный 5 5 2 4 3 5" xfId="29973"/>
    <cellStyle name="Обычный 5 5 2 4 4" xfId="29974"/>
    <cellStyle name="Обычный 5 5 2 4 4 2" xfId="29975"/>
    <cellStyle name="Обычный 5 5 2 4 4 2 2" xfId="29976"/>
    <cellStyle name="Обычный 5 5 2 4 4 3" xfId="29977"/>
    <cellStyle name="Обычный 5 5 2 4 4 4" xfId="29978"/>
    <cellStyle name="Обычный 5 5 2 4 4 5" xfId="29979"/>
    <cellStyle name="Обычный 5 5 2 4 5" xfId="29980"/>
    <cellStyle name="Обычный 5 5 2 4 5 2" xfId="29981"/>
    <cellStyle name="Обычный 5 5 2 4 5 3" xfId="29982"/>
    <cellStyle name="Обычный 5 5 2 4 5 4" xfId="29983"/>
    <cellStyle name="Обычный 5 5 2 4 6" xfId="29984"/>
    <cellStyle name="Обычный 5 5 2 4 7" xfId="29985"/>
    <cellStyle name="Обычный 5 5 2 4 8" xfId="29986"/>
    <cellStyle name="Обычный 5 5 2 4 9" xfId="29987"/>
    <cellStyle name="Обычный 5 5 2 5" xfId="29988"/>
    <cellStyle name="Обычный 5 5 2 5 2" xfId="29989"/>
    <cellStyle name="Обычный 5 5 2 5 2 2" xfId="29990"/>
    <cellStyle name="Обычный 5 5 2 5 2 2 2" xfId="29991"/>
    <cellStyle name="Обычный 5 5 2 5 2 2 2 2" xfId="29992"/>
    <cellStyle name="Обычный 5 5 2 5 2 2 3" xfId="29993"/>
    <cellStyle name="Обычный 5 5 2 5 2 2 4" xfId="29994"/>
    <cellStyle name="Обычный 5 5 2 5 2 2 5" xfId="29995"/>
    <cellStyle name="Обычный 5 5 2 5 2 3" xfId="29996"/>
    <cellStyle name="Обычный 5 5 2 5 2 3 2" xfId="29997"/>
    <cellStyle name="Обычный 5 5 2 5 2 3 3" xfId="29998"/>
    <cellStyle name="Обычный 5 5 2 5 2 3 4" xfId="29999"/>
    <cellStyle name="Обычный 5 5 2 5 2 4" xfId="30000"/>
    <cellStyle name="Обычный 5 5 2 5 2 5" xfId="30001"/>
    <cellStyle name="Обычный 5 5 2 5 2 6" xfId="30002"/>
    <cellStyle name="Обычный 5 5 2 5 2 7" xfId="30003"/>
    <cellStyle name="Обычный 5 5 2 5 3" xfId="30004"/>
    <cellStyle name="Обычный 5 5 2 5 3 2" xfId="30005"/>
    <cellStyle name="Обычный 5 5 2 5 3 2 2" xfId="30006"/>
    <cellStyle name="Обычный 5 5 2 5 3 3" xfId="30007"/>
    <cellStyle name="Обычный 5 5 2 5 3 4" xfId="30008"/>
    <cellStyle name="Обычный 5 5 2 5 3 5" xfId="30009"/>
    <cellStyle name="Обычный 5 5 2 5 4" xfId="30010"/>
    <cellStyle name="Обычный 5 5 2 5 4 2" xfId="30011"/>
    <cellStyle name="Обычный 5 5 2 5 4 3" xfId="30012"/>
    <cellStyle name="Обычный 5 5 2 5 4 4" xfId="30013"/>
    <cellStyle name="Обычный 5 5 2 5 5" xfId="30014"/>
    <cellStyle name="Обычный 5 5 2 5 6" xfId="30015"/>
    <cellStyle name="Обычный 5 5 2 5 7" xfId="30016"/>
    <cellStyle name="Обычный 5 5 2 5 8" xfId="30017"/>
    <cellStyle name="Обычный 5 5 2 6" xfId="30018"/>
    <cellStyle name="Обычный 5 5 2 6 2" xfId="30019"/>
    <cellStyle name="Обычный 5 5 2 6 2 2" xfId="30020"/>
    <cellStyle name="Обычный 5 5 2 6 2 2 2" xfId="30021"/>
    <cellStyle name="Обычный 5 5 2 6 2 2 2 2" xfId="30022"/>
    <cellStyle name="Обычный 5 5 2 6 2 2 3" xfId="30023"/>
    <cellStyle name="Обычный 5 5 2 6 2 2 4" xfId="30024"/>
    <cellStyle name="Обычный 5 5 2 6 2 2 5" xfId="30025"/>
    <cellStyle name="Обычный 5 5 2 6 2 3" xfId="30026"/>
    <cellStyle name="Обычный 5 5 2 6 2 3 2" xfId="30027"/>
    <cellStyle name="Обычный 5 5 2 6 2 3 3" xfId="30028"/>
    <cellStyle name="Обычный 5 5 2 6 2 3 4" xfId="30029"/>
    <cellStyle name="Обычный 5 5 2 6 2 4" xfId="30030"/>
    <cellStyle name="Обычный 5 5 2 6 2 5" xfId="30031"/>
    <cellStyle name="Обычный 5 5 2 6 2 6" xfId="30032"/>
    <cellStyle name="Обычный 5 5 2 6 2 7" xfId="30033"/>
    <cellStyle name="Обычный 5 5 2 6 3" xfId="30034"/>
    <cellStyle name="Обычный 5 5 2 6 3 2" xfId="30035"/>
    <cellStyle name="Обычный 5 5 2 6 3 2 2" xfId="30036"/>
    <cellStyle name="Обычный 5 5 2 6 3 3" xfId="30037"/>
    <cellStyle name="Обычный 5 5 2 6 3 4" xfId="30038"/>
    <cellStyle name="Обычный 5 5 2 6 3 5" xfId="30039"/>
    <cellStyle name="Обычный 5 5 2 6 4" xfId="30040"/>
    <cellStyle name="Обычный 5 5 2 6 4 2" xfId="30041"/>
    <cellStyle name="Обычный 5 5 2 6 4 3" xfId="30042"/>
    <cellStyle name="Обычный 5 5 2 6 4 4" xfId="30043"/>
    <cellStyle name="Обычный 5 5 2 6 5" xfId="30044"/>
    <cellStyle name="Обычный 5 5 2 6 6" xfId="30045"/>
    <cellStyle name="Обычный 5 5 2 6 7" xfId="30046"/>
    <cellStyle name="Обычный 5 5 2 6 8" xfId="30047"/>
    <cellStyle name="Обычный 5 5 2 7" xfId="30048"/>
    <cellStyle name="Обычный 5 5 2 7 2" xfId="30049"/>
    <cellStyle name="Обычный 5 5 2 7 2 2" xfId="30050"/>
    <cellStyle name="Обычный 5 5 2 7 2 2 2" xfId="30051"/>
    <cellStyle name="Обычный 5 5 2 7 2 2 2 2" xfId="30052"/>
    <cellStyle name="Обычный 5 5 2 7 2 2 3" xfId="30053"/>
    <cellStyle name="Обычный 5 5 2 7 2 2 4" xfId="30054"/>
    <cellStyle name="Обычный 5 5 2 7 2 2 5" xfId="30055"/>
    <cellStyle name="Обычный 5 5 2 7 2 3" xfId="30056"/>
    <cellStyle name="Обычный 5 5 2 7 2 3 2" xfId="30057"/>
    <cellStyle name="Обычный 5 5 2 7 2 3 3" xfId="30058"/>
    <cellStyle name="Обычный 5 5 2 7 2 3 4" xfId="30059"/>
    <cellStyle name="Обычный 5 5 2 7 2 4" xfId="30060"/>
    <cellStyle name="Обычный 5 5 2 7 2 5" xfId="30061"/>
    <cellStyle name="Обычный 5 5 2 7 2 6" xfId="30062"/>
    <cellStyle name="Обычный 5 5 2 7 2 7" xfId="30063"/>
    <cellStyle name="Обычный 5 5 2 7 3" xfId="30064"/>
    <cellStyle name="Обычный 5 5 2 7 3 2" xfId="30065"/>
    <cellStyle name="Обычный 5 5 2 7 3 2 2" xfId="30066"/>
    <cellStyle name="Обычный 5 5 2 7 3 3" xfId="30067"/>
    <cellStyle name="Обычный 5 5 2 7 3 4" xfId="30068"/>
    <cellStyle name="Обычный 5 5 2 7 3 5" xfId="30069"/>
    <cellStyle name="Обычный 5 5 2 7 4" xfId="30070"/>
    <cellStyle name="Обычный 5 5 2 7 4 2" xfId="30071"/>
    <cellStyle name="Обычный 5 5 2 7 4 3" xfId="30072"/>
    <cellStyle name="Обычный 5 5 2 7 4 4" xfId="30073"/>
    <cellStyle name="Обычный 5 5 2 7 5" xfId="30074"/>
    <cellStyle name="Обычный 5 5 2 7 6" xfId="30075"/>
    <cellStyle name="Обычный 5 5 2 7 7" xfId="30076"/>
    <cellStyle name="Обычный 5 5 2 7 8" xfId="30077"/>
    <cellStyle name="Обычный 5 5 2 8" xfId="30078"/>
    <cellStyle name="Обычный 5 5 2 8 2" xfId="30079"/>
    <cellStyle name="Обычный 5 5 2 8 2 2" xfId="30080"/>
    <cellStyle name="Обычный 5 5 2 8 2 2 2" xfId="30081"/>
    <cellStyle name="Обычный 5 5 2 8 2 3" xfId="30082"/>
    <cellStyle name="Обычный 5 5 2 8 2 4" xfId="30083"/>
    <cellStyle name="Обычный 5 5 2 8 2 5" xfId="30084"/>
    <cellStyle name="Обычный 5 5 2 8 3" xfId="30085"/>
    <cellStyle name="Обычный 5 5 2 8 3 2" xfId="30086"/>
    <cellStyle name="Обычный 5 5 2 8 3 3" xfId="30087"/>
    <cellStyle name="Обычный 5 5 2 8 3 4" xfId="30088"/>
    <cellStyle name="Обычный 5 5 2 8 4" xfId="30089"/>
    <cellStyle name="Обычный 5 5 2 8 5" xfId="30090"/>
    <cellStyle name="Обычный 5 5 2 8 6" xfId="30091"/>
    <cellStyle name="Обычный 5 5 2 8 7" xfId="30092"/>
    <cellStyle name="Обычный 5 5 2 9" xfId="30093"/>
    <cellStyle name="Обычный 5 5 2 9 2" xfId="30094"/>
    <cellStyle name="Обычный 5 5 2 9 2 2" xfId="30095"/>
    <cellStyle name="Обычный 5 5 2 9 2 2 2" xfId="30096"/>
    <cellStyle name="Обычный 5 5 2 9 2 3" xfId="30097"/>
    <cellStyle name="Обычный 5 5 2 9 2 4" xfId="30098"/>
    <cellStyle name="Обычный 5 5 2 9 2 5" xfId="30099"/>
    <cellStyle name="Обычный 5 5 2 9 3" xfId="30100"/>
    <cellStyle name="Обычный 5 5 2 9 3 2" xfId="30101"/>
    <cellStyle name="Обычный 5 5 2 9 3 3" xfId="30102"/>
    <cellStyle name="Обычный 5 5 2 9 3 4" xfId="30103"/>
    <cellStyle name="Обычный 5 5 2 9 4" xfId="30104"/>
    <cellStyle name="Обычный 5 5 2 9 5" xfId="30105"/>
    <cellStyle name="Обычный 5 5 2 9 6" xfId="30106"/>
    <cellStyle name="Обычный 5 5 2 9 7" xfId="30107"/>
    <cellStyle name="Обычный 5 5 3" xfId="30108"/>
    <cellStyle name="Обычный 5 5 3 2" xfId="30109"/>
    <cellStyle name="Обычный 5 5 3 2 2" xfId="30110"/>
    <cellStyle name="Обычный 5 5 3 2 2 2" xfId="30111"/>
    <cellStyle name="Обычный 5 5 3 2 2 2 2" xfId="30112"/>
    <cellStyle name="Обычный 5 5 3 2 2 3" xfId="30113"/>
    <cellStyle name="Обычный 5 5 3 2 2 4" xfId="30114"/>
    <cellStyle name="Обычный 5 5 3 2 2 5" xfId="30115"/>
    <cellStyle name="Обычный 5 5 3 2 3" xfId="30116"/>
    <cellStyle name="Обычный 5 5 3 2 3 2" xfId="30117"/>
    <cellStyle name="Обычный 5 5 3 2 3 2 2" xfId="30118"/>
    <cellStyle name="Обычный 5 5 3 2 3 3" xfId="30119"/>
    <cellStyle name="Обычный 5 5 3 2 3 4" xfId="30120"/>
    <cellStyle name="Обычный 5 5 3 2 3 5" xfId="30121"/>
    <cellStyle name="Обычный 5 5 3 2 4" xfId="30122"/>
    <cellStyle name="Обычный 5 5 3 2 4 2" xfId="30123"/>
    <cellStyle name="Обычный 5 5 3 2 4 3" xfId="30124"/>
    <cellStyle name="Обычный 5 5 3 2 4 4" xfId="30125"/>
    <cellStyle name="Обычный 5 5 3 2 5" xfId="30126"/>
    <cellStyle name="Обычный 5 5 3 2 6" xfId="30127"/>
    <cellStyle name="Обычный 5 5 3 2 7" xfId="30128"/>
    <cellStyle name="Обычный 5 5 3 2 8" xfId="30129"/>
    <cellStyle name="Обычный 5 5 3 3" xfId="30130"/>
    <cellStyle name="Обычный 5 5 3 3 2" xfId="30131"/>
    <cellStyle name="Обычный 5 5 3 3 2 2" xfId="30132"/>
    <cellStyle name="Обычный 5 5 3 3 3" xfId="30133"/>
    <cellStyle name="Обычный 5 5 3 3 4" xfId="30134"/>
    <cellStyle name="Обычный 5 5 3 3 5" xfId="30135"/>
    <cellStyle name="Обычный 5 5 3 4" xfId="30136"/>
    <cellStyle name="Обычный 5 5 3 4 2" xfId="30137"/>
    <cellStyle name="Обычный 5 5 3 4 2 2" xfId="30138"/>
    <cellStyle name="Обычный 5 5 3 4 3" xfId="30139"/>
    <cellStyle name="Обычный 5 5 3 4 4" xfId="30140"/>
    <cellStyle name="Обычный 5 5 3 4 5" xfId="30141"/>
    <cellStyle name="Обычный 5 5 3 5" xfId="30142"/>
    <cellStyle name="Обычный 5 5 3 5 2" xfId="30143"/>
    <cellStyle name="Обычный 5 5 3 5 2 2" xfId="30144"/>
    <cellStyle name="Обычный 5 5 3 5 3" xfId="30145"/>
    <cellStyle name="Обычный 5 5 3 5 4" xfId="30146"/>
    <cellStyle name="Обычный 5 5 3 5 5" xfId="30147"/>
    <cellStyle name="Обычный 5 5 3 6" xfId="30148"/>
    <cellStyle name="Обычный 5 5 3 6 2" xfId="30149"/>
    <cellStyle name="Обычный 5 5 3 6 2 2" xfId="30150"/>
    <cellStyle name="Обычный 5 5 3 6 3" xfId="30151"/>
    <cellStyle name="Обычный 5 5 3 7" xfId="30152"/>
    <cellStyle name="Обычный 5 5 3 7 2" xfId="30153"/>
    <cellStyle name="Обычный 5 5 3 8" xfId="30154"/>
    <cellStyle name="Обычный 5 5 3 9" xfId="30155"/>
    <cellStyle name="Обычный 5 5 4" xfId="30156"/>
    <cellStyle name="Обычный 5 5 4 2" xfId="30157"/>
    <cellStyle name="Обычный 5 5 4 2 2" xfId="30158"/>
    <cellStyle name="Обычный 5 5 4 2 2 2" xfId="30159"/>
    <cellStyle name="Обычный 5 5 4 2 2 2 2" xfId="30160"/>
    <cellStyle name="Обычный 5 5 4 2 2 3" xfId="30161"/>
    <cellStyle name="Обычный 5 5 4 2 2 4" xfId="30162"/>
    <cellStyle name="Обычный 5 5 4 2 2 5" xfId="30163"/>
    <cellStyle name="Обычный 5 5 4 2 3" xfId="30164"/>
    <cellStyle name="Обычный 5 5 4 2 3 2" xfId="30165"/>
    <cellStyle name="Обычный 5 5 4 2 3 2 2" xfId="30166"/>
    <cellStyle name="Обычный 5 5 4 2 3 3" xfId="30167"/>
    <cellStyle name="Обычный 5 5 4 2 3 4" xfId="30168"/>
    <cellStyle name="Обычный 5 5 4 2 3 5" xfId="30169"/>
    <cellStyle name="Обычный 5 5 4 2 4" xfId="30170"/>
    <cellStyle name="Обычный 5 5 4 2 4 2" xfId="30171"/>
    <cellStyle name="Обычный 5 5 4 2 4 3" xfId="30172"/>
    <cellStyle name="Обычный 5 5 4 2 4 4" xfId="30173"/>
    <cellStyle name="Обычный 5 5 4 2 5" xfId="30174"/>
    <cellStyle name="Обычный 5 5 4 2 6" xfId="30175"/>
    <cellStyle name="Обычный 5 5 4 2 7" xfId="30176"/>
    <cellStyle name="Обычный 5 5 4 2 8" xfId="30177"/>
    <cellStyle name="Обычный 5 5 4 3" xfId="30178"/>
    <cellStyle name="Обычный 5 5 4 3 2" xfId="30179"/>
    <cellStyle name="Обычный 5 5 4 3 2 2" xfId="30180"/>
    <cellStyle name="Обычный 5 5 4 3 3" xfId="30181"/>
    <cellStyle name="Обычный 5 5 4 3 4" xfId="30182"/>
    <cellStyle name="Обычный 5 5 4 3 5" xfId="30183"/>
    <cellStyle name="Обычный 5 5 4 4" xfId="30184"/>
    <cellStyle name="Обычный 5 5 4 4 2" xfId="30185"/>
    <cellStyle name="Обычный 5 5 4 4 2 2" xfId="30186"/>
    <cellStyle name="Обычный 5 5 4 4 3" xfId="30187"/>
    <cellStyle name="Обычный 5 5 4 4 4" xfId="30188"/>
    <cellStyle name="Обычный 5 5 4 4 5" xfId="30189"/>
    <cellStyle name="Обычный 5 5 4 5" xfId="30190"/>
    <cellStyle name="Обычный 5 5 4 5 2" xfId="30191"/>
    <cellStyle name="Обычный 5 5 4 5 2 2" xfId="30192"/>
    <cellStyle name="Обычный 5 5 4 5 3" xfId="30193"/>
    <cellStyle name="Обычный 5 5 4 5 4" xfId="30194"/>
    <cellStyle name="Обычный 5 5 4 5 5" xfId="30195"/>
    <cellStyle name="Обычный 5 5 4 6" xfId="30196"/>
    <cellStyle name="Обычный 5 5 4 6 2" xfId="30197"/>
    <cellStyle name="Обычный 5 5 4 6 2 2" xfId="30198"/>
    <cellStyle name="Обычный 5 5 4 6 3" xfId="30199"/>
    <cellStyle name="Обычный 5 5 4 7" xfId="30200"/>
    <cellStyle name="Обычный 5 5 4 7 2" xfId="30201"/>
    <cellStyle name="Обычный 5 5 4 8" xfId="30202"/>
    <cellStyle name="Обычный 5 5 4 9" xfId="30203"/>
    <cellStyle name="Обычный 5 5 5" xfId="30204"/>
    <cellStyle name="Обычный 5 5 5 2" xfId="30205"/>
    <cellStyle name="Обычный 5 5 5 2 2" xfId="30206"/>
    <cellStyle name="Обычный 5 5 5 2 2 2" xfId="30207"/>
    <cellStyle name="Обычный 5 5 5 2 2 2 2" xfId="30208"/>
    <cellStyle name="Обычный 5 5 5 2 2 3" xfId="30209"/>
    <cellStyle name="Обычный 5 5 5 2 2 4" xfId="30210"/>
    <cellStyle name="Обычный 5 5 5 2 2 5" xfId="30211"/>
    <cellStyle name="Обычный 5 5 5 2 3" xfId="30212"/>
    <cellStyle name="Обычный 5 5 5 2 3 2" xfId="30213"/>
    <cellStyle name="Обычный 5 5 5 2 3 3" xfId="30214"/>
    <cellStyle name="Обычный 5 5 5 2 3 4" xfId="30215"/>
    <cellStyle name="Обычный 5 5 5 2 4" xfId="30216"/>
    <cellStyle name="Обычный 5 5 5 2 5" xfId="30217"/>
    <cellStyle name="Обычный 5 5 5 2 6" xfId="30218"/>
    <cellStyle name="Обычный 5 5 5 2 7" xfId="30219"/>
    <cellStyle name="Обычный 5 5 5 3" xfId="30220"/>
    <cellStyle name="Обычный 5 5 5 3 2" xfId="30221"/>
    <cellStyle name="Обычный 5 5 5 3 2 2" xfId="30222"/>
    <cellStyle name="Обычный 5 5 5 3 3" xfId="30223"/>
    <cellStyle name="Обычный 5 5 5 3 4" xfId="30224"/>
    <cellStyle name="Обычный 5 5 5 3 5" xfId="30225"/>
    <cellStyle name="Обычный 5 5 5 4" xfId="30226"/>
    <cellStyle name="Обычный 5 5 5 4 2" xfId="30227"/>
    <cellStyle name="Обычный 5 5 5 4 2 2" xfId="30228"/>
    <cellStyle name="Обычный 5 5 5 4 3" xfId="30229"/>
    <cellStyle name="Обычный 5 5 5 4 4" xfId="30230"/>
    <cellStyle name="Обычный 5 5 5 4 5" xfId="30231"/>
    <cellStyle name="Обычный 5 5 5 5" xfId="30232"/>
    <cellStyle name="Обычный 5 5 5 5 2" xfId="30233"/>
    <cellStyle name="Обычный 5 5 5 5 3" xfId="30234"/>
    <cellStyle name="Обычный 5 5 5 5 4" xfId="30235"/>
    <cellStyle name="Обычный 5 5 5 6" xfId="30236"/>
    <cellStyle name="Обычный 5 5 5 7" xfId="30237"/>
    <cellStyle name="Обычный 5 5 5 8" xfId="30238"/>
    <cellStyle name="Обычный 5 5 5 9" xfId="30239"/>
    <cellStyle name="Обычный 5 5 6" xfId="30240"/>
    <cellStyle name="Обычный 5 5 6 2" xfId="30241"/>
    <cellStyle name="Обычный 5 5 6 2 2" xfId="30242"/>
    <cellStyle name="Обычный 5 5 6 2 2 2" xfId="30243"/>
    <cellStyle name="Обычный 5 5 6 2 2 2 2" xfId="30244"/>
    <cellStyle name="Обычный 5 5 6 2 2 3" xfId="30245"/>
    <cellStyle name="Обычный 5 5 6 2 2 4" xfId="30246"/>
    <cellStyle name="Обычный 5 5 6 2 2 5" xfId="30247"/>
    <cellStyle name="Обычный 5 5 6 2 3" xfId="30248"/>
    <cellStyle name="Обычный 5 5 6 2 3 2" xfId="30249"/>
    <cellStyle name="Обычный 5 5 6 2 3 3" xfId="30250"/>
    <cellStyle name="Обычный 5 5 6 2 3 4" xfId="30251"/>
    <cellStyle name="Обычный 5 5 6 2 4" xfId="30252"/>
    <cellStyle name="Обычный 5 5 6 2 5" xfId="30253"/>
    <cellStyle name="Обычный 5 5 6 2 6" xfId="30254"/>
    <cellStyle name="Обычный 5 5 6 2 7" xfId="30255"/>
    <cellStyle name="Обычный 5 5 6 3" xfId="30256"/>
    <cellStyle name="Обычный 5 5 6 3 2" xfId="30257"/>
    <cellStyle name="Обычный 5 5 6 3 2 2" xfId="30258"/>
    <cellStyle name="Обычный 5 5 6 3 3" xfId="30259"/>
    <cellStyle name="Обычный 5 5 6 3 4" xfId="30260"/>
    <cellStyle name="Обычный 5 5 6 3 5" xfId="30261"/>
    <cellStyle name="Обычный 5 5 6 4" xfId="30262"/>
    <cellStyle name="Обычный 5 5 6 4 2" xfId="30263"/>
    <cellStyle name="Обычный 5 5 6 4 3" xfId="30264"/>
    <cellStyle name="Обычный 5 5 6 4 4" xfId="30265"/>
    <cellStyle name="Обычный 5 5 6 5" xfId="30266"/>
    <cellStyle name="Обычный 5 5 6 6" xfId="30267"/>
    <cellStyle name="Обычный 5 5 6 7" xfId="30268"/>
    <cellStyle name="Обычный 5 5 6 8" xfId="30269"/>
    <cellStyle name="Обычный 5 5 7" xfId="30270"/>
    <cellStyle name="Обычный 5 5 7 2" xfId="30271"/>
    <cellStyle name="Обычный 5 5 7 2 2" xfId="30272"/>
    <cellStyle name="Обычный 5 5 7 2 2 2" xfId="30273"/>
    <cellStyle name="Обычный 5 5 7 2 2 2 2" xfId="30274"/>
    <cellStyle name="Обычный 5 5 7 2 2 3" xfId="30275"/>
    <cellStyle name="Обычный 5 5 7 2 2 4" xfId="30276"/>
    <cellStyle name="Обычный 5 5 7 2 2 5" xfId="30277"/>
    <cellStyle name="Обычный 5 5 7 2 3" xfId="30278"/>
    <cellStyle name="Обычный 5 5 7 2 3 2" xfId="30279"/>
    <cellStyle name="Обычный 5 5 7 2 3 3" xfId="30280"/>
    <cellStyle name="Обычный 5 5 7 2 3 4" xfId="30281"/>
    <cellStyle name="Обычный 5 5 7 2 4" xfId="30282"/>
    <cellStyle name="Обычный 5 5 7 2 5" xfId="30283"/>
    <cellStyle name="Обычный 5 5 7 2 6" xfId="30284"/>
    <cellStyle name="Обычный 5 5 7 2 7" xfId="30285"/>
    <cellStyle name="Обычный 5 5 7 3" xfId="30286"/>
    <cellStyle name="Обычный 5 5 7 3 2" xfId="30287"/>
    <cellStyle name="Обычный 5 5 7 3 2 2" xfId="30288"/>
    <cellStyle name="Обычный 5 5 7 3 3" xfId="30289"/>
    <cellStyle name="Обычный 5 5 7 3 4" xfId="30290"/>
    <cellStyle name="Обычный 5 5 7 3 5" xfId="30291"/>
    <cellStyle name="Обычный 5 5 7 4" xfId="30292"/>
    <cellStyle name="Обычный 5 5 7 4 2" xfId="30293"/>
    <cellStyle name="Обычный 5 5 7 4 3" xfId="30294"/>
    <cellStyle name="Обычный 5 5 7 4 4" xfId="30295"/>
    <cellStyle name="Обычный 5 5 7 5" xfId="30296"/>
    <cellStyle name="Обычный 5 5 7 6" xfId="30297"/>
    <cellStyle name="Обычный 5 5 7 7" xfId="30298"/>
    <cellStyle name="Обычный 5 5 7 8" xfId="30299"/>
    <cellStyle name="Обычный 5 5 8" xfId="30300"/>
    <cellStyle name="Обычный 5 5 8 2" xfId="30301"/>
    <cellStyle name="Обычный 5 5 8 2 2" xfId="30302"/>
    <cellStyle name="Обычный 5 5 8 2 2 2" xfId="30303"/>
    <cellStyle name="Обычный 5 5 8 2 2 2 2" xfId="30304"/>
    <cellStyle name="Обычный 5 5 8 2 2 3" xfId="30305"/>
    <cellStyle name="Обычный 5 5 8 2 2 4" xfId="30306"/>
    <cellStyle name="Обычный 5 5 8 2 2 5" xfId="30307"/>
    <cellStyle name="Обычный 5 5 8 2 3" xfId="30308"/>
    <cellStyle name="Обычный 5 5 8 2 3 2" xfId="30309"/>
    <cellStyle name="Обычный 5 5 8 2 3 3" xfId="30310"/>
    <cellStyle name="Обычный 5 5 8 2 3 4" xfId="30311"/>
    <cellStyle name="Обычный 5 5 8 2 4" xfId="30312"/>
    <cellStyle name="Обычный 5 5 8 2 5" xfId="30313"/>
    <cellStyle name="Обычный 5 5 8 2 6" xfId="30314"/>
    <cellStyle name="Обычный 5 5 8 2 7" xfId="30315"/>
    <cellStyle name="Обычный 5 5 8 3" xfId="30316"/>
    <cellStyle name="Обычный 5 5 8 3 2" xfId="30317"/>
    <cellStyle name="Обычный 5 5 8 3 2 2" xfId="30318"/>
    <cellStyle name="Обычный 5 5 8 3 3" xfId="30319"/>
    <cellStyle name="Обычный 5 5 8 3 4" xfId="30320"/>
    <cellStyle name="Обычный 5 5 8 3 5" xfId="30321"/>
    <cellStyle name="Обычный 5 5 8 4" xfId="30322"/>
    <cellStyle name="Обычный 5 5 8 4 2" xfId="30323"/>
    <cellStyle name="Обычный 5 5 8 4 3" xfId="30324"/>
    <cellStyle name="Обычный 5 5 8 4 4" xfId="30325"/>
    <cellStyle name="Обычный 5 5 8 5" xfId="30326"/>
    <cellStyle name="Обычный 5 5 8 6" xfId="30327"/>
    <cellStyle name="Обычный 5 5 8 7" xfId="30328"/>
    <cellStyle name="Обычный 5 5 8 8" xfId="30329"/>
    <cellStyle name="Обычный 5 5 9" xfId="30330"/>
    <cellStyle name="Обычный 5 5 9 2" xfId="30331"/>
    <cellStyle name="Обычный 5 5 9 2 2" xfId="30332"/>
    <cellStyle name="Обычный 5 5 9 2 2 2" xfId="30333"/>
    <cellStyle name="Обычный 5 5 9 2 3" xfId="30334"/>
    <cellStyle name="Обычный 5 5 9 2 4" xfId="30335"/>
    <cellStyle name="Обычный 5 5 9 2 5" xfId="30336"/>
    <cellStyle name="Обычный 5 5 9 3" xfId="30337"/>
    <cellStyle name="Обычный 5 5 9 3 2" xfId="30338"/>
    <cellStyle name="Обычный 5 5 9 3 3" xfId="30339"/>
    <cellStyle name="Обычный 5 5 9 3 4" xfId="30340"/>
    <cellStyle name="Обычный 5 5 9 4" xfId="30341"/>
    <cellStyle name="Обычный 5 5 9 5" xfId="30342"/>
    <cellStyle name="Обычный 5 5 9 6" xfId="30343"/>
    <cellStyle name="Обычный 5 5 9 7" xfId="30344"/>
    <cellStyle name="Обычный 5 6" xfId="30345"/>
    <cellStyle name="Обычный 5 6 10" xfId="30346"/>
    <cellStyle name="Обычный 5 6 10 2" xfId="30347"/>
    <cellStyle name="Обычный 5 6 10 2 2" xfId="30348"/>
    <cellStyle name="Обычный 5 6 10 3" xfId="30349"/>
    <cellStyle name="Обычный 5 6 10 4" xfId="30350"/>
    <cellStyle name="Обычный 5 6 10 5" xfId="30351"/>
    <cellStyle name="Обычный 5 6 11" xfId="30352"/>
    <cellStyle name="Обычный 5 6 11 2" xfId="30353"/>
    <cellStyle name="Обычный 5 6 11 2 2" xfId="30354"/>
    <cellStyle name="Обычный 5 6 11 3" xfId="30355"/>
    <cellStyle name="Обычный 5 6 11 4" xfId="30356"/>
    <cellStyle name="Обычный 5 6 11 5" xfId="30357"/>
    <cellStyle name="Обычный 5 6 12" xfId="30358"/>
    <cellStyle name="Обычный 5 6 12 2" xfId="30359"/>
    <cellStyle name="Обычный 5 6 12 2 2" xfId="30360"/>
    <cellStyle name="Обычный 5 6 12 3" xfId="30361"/>
    <cellStyle name="Обычный 5 6 13" xfId="30362"/>
    <cellStyle name="Обычный 5 6 13 2" xfId="30363"/>
    <cellStyle name="Обычный 5 6 14" xfId="30364"/>
    <cellStyle name="Обычный 5 6 15" xfId="30365"/>
    <cellStyle name="Обычный 5 6 2" xfId="30366"/>
    <cellStyle name="Обычный 5 6 2 10" xfId="30367"/>
    <cellStyle name="Обычный 5 6 2 11" xfId="30368"/>
    <cellStyle name="Обычный 5 6 2 2" xfId="30369"/>
    <cellStyle name="Обычный 5 6 2 2 2" xfId="30370"/>
    <cellStyle name="Обычный 5 6 2 2 2 2" xfId="30371"/>
    <cellStyle name="Обычный 5 6 2 2 2 2 2" xfId="30372"/>
    <cellStyle name="Обычный 5 6 2 2 2 3" xfId="30373"/>
    <cellStyle name="Обычный 5 6 2 2 2 4" xfId="30374"/>
    <cellStyle name="Обычный 5 6 2 2 2 5" xfId="30375"/>
    <cellStyle name="Обычный 5 6 2 2 3" xfId="30376"/>
    <cellStyle name="Обычный 5 6 2 2 3 2" xfId="30377"/>
    <cellStyle name="Обычный 5 6 2 2 3 2 2" xfId="30378"/>
    <cellStyle name="Обычный 5 6 2 2 3 3" xfId="30379"/>
    <cellStyle name="Обычный 5 6 2 2 3 4" xfId="30380"/>
    <cellStyle name="Обычный 5 6 2 2 3 5" xfId="30381"/>
    <cellStyle name="Обычный 5 6 2 2 4" xfId="30382"/>
    <cellStyle name="Обычный 5 6 2 2 4 2" xfId="30383"/>
    <cellStyle name="Обычный 5 6 2 2 4 2 2" xfId="30384"/>
    <cellStyle name="Обычный 5 6 2 2 4 3" xfId="30385"/>
    <cellStyle name="Обычный 5 6 2 2 4 4" xfId="30386"/>
    <cellStyle name="Обычный 5 6 2 2 4 5" xfId="30387"/>
    <cellStyle name="Обычный 5 6 2 2 5" xfId="30388"/>
    <cellStyle name="Обычный 5 6 2 2 5 2" xfId="30389"/>
    <cellStyle name="Обычный 5 6 2 2 5 2 2" xfId="30390"/>
    <cellStyle name="Обычный 5 6 2 2 5 3" xfId="30391"/>
    <cellStyle name="Обычный 5 6 2 2 6" xfId="30392"/>
    <cellStyle name="Обычный 5 6 2 2 6 2" xfId="30393"/>
    <cellStyle name="Обычный 5 6 2 2 7" xfId="30394"/>
    <cellStyle name="Обычный 5 6 2 2 8" xfId="30395"/>
    <cellStyle name="Обычный 5 6 2 3" xfId="30396"/>
    <cellStyle name="Обычный 5 6 2 3 2" xfId="30397"/>
    <cellStyle name="Обычный 5 6 2 3 2 2" xfId="30398"/>
    <cellStyle name="Обычный 5 6 2 3 2 2 2" xfId="30399"/>
    <cellStyle name="Обычный 5 6 2 3 2 3" xfId="30400"/>
    <cellStyle name="Обычный 5 6 2 3 2 4" xfId="30401"/>
    <cellStyle name="Обычный 5 6 2 3 2 5" xfId="30402"/>
    <cellStyle name="Обычный 5 6 2 3 3" xfId="30403"/>
    <cellStyle name="Обычный 5 6 2 3 3 2" xfId="30404"/>
    <cellStyle name="Обычный 5 6 2 3 3 2 2" xfId="30405"/>
    <cellStyle name="Обычный 5 6 2 3 3 3" xfId="30406"/>
    <cellStyle name="Обычный 5 6 2 3 3 4" xfId="30407"/>
    <cellStyle name="Обычный 5 6 2 3 3 5" xfId="30408"/>
    <cellStyle name="Обычный 5 6 2 3 4" xfId="30409"/>
    <cellStyle name="Обычный 5 6 2 3 4 2" xfId="30410"/>
    <cellStyle name="Обычный 5 6 2 3 4 2 2" xfId="30411"/>
    <cellStyle name="Обычный 5 6 2 3 4 3" xfId="30412"/>
    <cellStyle name="Обычный 5 6 2 3 5" xfId="30413"/>
    <cellStyle name="Обычный 5 6 2 3 5 2" xfId="30414"/>
    <cellStyle name="Обычный 5 6 2 3 5 2 2" xfId="30415"/>
    <cellStyle name="Обычный 5 6 2 3 5 3" xfId="30416"/>
    <cellStyle name="Обычный 5 6 2 3 6" xfId="30417"/>
    <cellStyle name="Обычный 5 6 2 3 6 2" xfId="30418"/>
    <cellStyle name="Обычный 5 6 2 3 7" xfId="30419"/>
    <cellStyle name="Обычный 5 6 2 4" xfId="30420"/>
    <cellStyle name="Обычный 5 6 2 4 2" xfId="30421"/>
    <cellStyle name="Обычный 5 6 2 4 2 2" xfId="30422"/>
    <cellStyle name="Обычный 5 6 2 4 3" xfId="30423"/>
    <cellStyle name="Обычный 5 6 2 4 4" xfId="30424"/>
    <cellStyle name="Обычный 5 6 2 4 5" xfId="30425"/>
    <cellStyle name="Обычный 5 6 2 5" xfId="30426"/>
    <cellStyle name="Обычный 5 6 2 5 2" xfId="30427"/>
    <cellStyle name="Обычный 5 6 2 5 2 2" xfId="30428"/>
    <cellStyle name="Обычный 5 6 2 5 3" xfId="30429"/>
    <cellStyle name="Обычный 5 6 2 5 4" xfId="30430"/>
    <cellStyle name="Обычный 5 6 2 5 5" xfId="30431"/>
    <cellStyle name="Обычный 5 6 2 6" xfId="30432"/>
    <cellStyle name="Обычный 5 6 2 6 2" xfId="30433"/>
    <cellStyle name="Обычный 5 6 2 6 2 2" xfId="30434"/>
    <cellStyle name="Обычный 5 6 2 6 3" xfId="30435"/>
    <cellStyle name="Обычный 5 6 2 6 4" xfId="30436"/>
    <cellStyle name="Обычный 5 6 2 6 5" xfId="30437"/>
    <cellStyle name="Обычный 5 6 2 7" xfId="30438"/>
    <cellStyle name="Обычный 5 6 2 7 2" xfId="30439"/>
    <cellStyle name="Обычный 5 6 2 7 2 2" xfId="30440"/>
    <cellStyle name="Обычный 5 6 2 7 3" xfId="30441"/>
    <cellStyle name="Обычный 5 6 2 7 4" xfId="30442"/>
    <cellStyle name="Обычный 5 6 2 7 5" xfId="30443"/>
    <cellStyle name="Обычный 5 6 2 8" xfId="30444"/>
    <cellStyle name="Обычный 5 6 2 8 2" xfId="30445"/>
    <cellStyle name="Обычный 5 6 2 8 2 2" xfId="30446"/>
    <cellStyle name="Обычный 5 6 2 8 3" xfId="30447"/>
    <cellStyle name="Обычный 5 6 2 9" xfId="30448"/>
    <cellStyle name="Обычный 5 6 2 9 2" xfId="30449"/>
    <cellStyle name="Обычный 5 6 3" xfId="30450"/>
    <cellStyle name="Обычный 5 6 3 2" xfId="30451"/>
    <cellStyle name="Обычный 5 6 3 2 2" xfId="30452"/>
    <cellStyle name="Обычный 5 6 3 2 2 2" xfId="30453"/>
    <cellStyle name="Обычный 5 6 3 2 2 2 2" xfId="30454"/>
    <cellStyle name="Обычный 5 6 3 2 2 3" xfId="30455"/>
    <cellStyle name="Обычный 5 6 3 2 2 4" xfId="30456"/>
    <cellStyle name="Обычный 5 6 3 2 2 5" xfId="30457"/>
    <cellStyle name="Обычный 5 6 3 2 3" xfId="30458"/>
    <cellStyle name="Обычный 5 6 3 2 3 2" xfId="30459"/>
    <cellStyle name="Обычный 5 6 3 2 3 2 2" xfId="30460"/>
    <cellStyle name="Обычный 5 6 3 2 3 3" xfId="30461"/>
    <cellStyle name="Обычный 5 6 3 2 3 4" xfId="30462"/>
    <cellStyle name="Обычный 5 6 3 2 3 5" xfId="30463"/>
    <cellStyle name="Обычный 5 6 3 2 4" xfId="30464"/>
    <cellStyle name="Обычный 5 6 3 2 4 2" xfId="30465"/>
    <cellStyle name="Обычный 5 6 3 2 4 3" xfId="30466"/>
    <cellStyle name="Обычный 5 6 3 2 4 4" xfId="30467"/>
    <cellStyle name="Обычный 5 6 3 2 5" xfId="30468"/>
    <cellStyle name="Обычный 5 6 3 2 6" xfId="30469"/>
    <cellStyle name="Обычный 5 6 3 2 7" xfId="30470"/>
    <cellStyle name="Обычный 5 6 3 2 8" xfId="30471"/>
    <cellStyle name="Обычный 5 6 3 3" xfId="30472"/>
    <cellStyle name="Обычный 5 6 3 3 2" xfId="30473"/>
    <cellStyle name="Обычный 5 6 3 3 2 2" xfId="30474"/>
    <cellStyle name="Обычный 5 6 3 3 3" xfId="30475"/>
    <cellStyle name="Обычный 5 6 3 3 4" xfId="30476"/>
    <cellStyle name="Обычный 5 6 3 3 5" xfId="30477"/>
    <cellStyle name="Обычный 5 6 3 4" xfId="30478"/>
    <cellStyle name="Обычный 5 6 3 4 2" xfId="30479"/>
    <cellStyle name="Обычный 5 6 3 4 2 2" xfId="30480"/>
    <cellStyle name="Обычный 5 6 3 4 3" xfId="30481"/>
    <cellStyle name="Обычный 5 6 3 4 4" xfId="30482"/>
    <cellStyle name="Обычный 5 6 3 4 5" xfId="30483"/>
    <cellStyle name="Обычный 5 6 3 5" xfId="30484"/>
    <cellStyle name="Обычный 5 6 3 5 2" xfId="30485"/>
    <cellStyle name="Обычный 5 6 3 5 2 2" xfId="30486"/>
    <cellStyle name="Обычный 5 6 3 5 3" xfId="30487"/>
    <cellStyle name="Обычный 5 6 3 5 4" xfId="30488"/>
    <cellStyle name="Обычный 5 6 3 5 5" xfId="30489"/>
    <cellStyle name="Обычный 5 6 3 6" xfId="30490"/>
    <cellStyle name="Обычный 5 6 3 6 2" xfId="30491"/>
    <cellStyle name="Обычный 5 6 3 6 2 2" xfId="30492"/>
    <cellStyle name="Обычный 5 6 3 6 3" xfId="30493"/>
    <cellStyle name="Обычный 5 6 3 7" xfId="30494"/>
    <cellStyle name="Обычный 5 6 3 7 2" xfId="30495"/>
    <cellStyle name="Обычный 5 6 3 8" xfId="30496"/>
    <cellStyle name="Обычный 5 6 3 9" xfId="30497"/>
    <cellStyle name="Обычный 5 6 4" xfId="30498"/>
    <cellStyle name="Обычный 5 6 4 2" xfId="30499"/>
    <cellStyle name="Обычный 5 6 4 2 2" xfId="30500"/>
    <cellStyle name="Обычный 5 6 4 2 2 2" xfId="30501"/>
    <cellStyle name="Обычный 5 6 4 2 2 2 2" xfId="30502"/>
    <cellStyle name="Обычный 5 6 4 2 2 3" xfId="30503"/>
    <cellStyle name="Обычный 5 6 4 2 2 4" xfId="30504"/>
    <cellStyle name="Обычный 5 6 4 2 2 5" xfId="30505"/>
    <cellStyle name="Обычный 5 6 4 2 3" xfId="30506"/>
    <cellStyle name="Обычный 5 6 4 2 3 2" xfId="30507"/>
    <cellStyle name="Обычный 5 6 4 2 3 3" xfId="30508"/>
    <cellStyle name="Обычный 5 6 4 2 3 4" xfId="30509"/>
    <cellStyle name="Обычный 5 6 4 2 4" xfId="30510"/>
    <cellStyle name="Обычный 5 6 4 2 5" xfId="30511"/>
    <cellStyle name="Обычный 5 6 4 2 6" xfId="30512"/>
    <cellStyle name="Обычный 5 6 4 2 7" xfId="30513"/>
    <cellStyle name="Обычный 5 6 4 3" xfId="30514"/>
    <cellStyle name="Обычный 5 6 4 3 2" xfId="30515"/>
    <cellStyle name="Обычный 5 6 4 3 2 2" xfId="30516"/>
    <cellStyle name="Обычный 5 6 4 3 3" xfId="30517"/>
    <cellStyle name="Обычный 5 6 4 3 4" xfId="30518"/>
    <cellStyle name="Обычный 5 6 4 3 5" xfId="30519"/>
    <cellStyle name="Обычный 5 6 4 4" xfId="30520"/>
    <cellStyle name="Обычный 5 6 4 4 2" xfId="30521"/>
    <cellStyle name="Обычный 5 6 4 4 2 2" xfId="30522"/>
    <cellStyle name="Обычный 5 6 4 4 3" xfId="30523"/>
    <cellStyle name="Обычный 5 6 4 4 4" xfId="30524"/>
    <cellStyle name="Обычный 5 6 4 4 5" xfId="30525"/>
    <cellStyle name="Обычный 5 6 4 5" xfId="30526"/>
    <cellStyle name="Обычный 5 6 4 5 2" xfId="30527"/>
    <cellStyle name="Обычный 5 6 4 5 2 2" xfId="30528"/>
    <cellStyle name="Обычный 5 6 4 5 3" xfId="30529"/>
    <cellStyle name="Обычный 5 6 4 5 4" xfId="30530"/>
    <cellStyle name="Обычный 5 6 4 5 5" xfId="30531"/>
    <cellStyle name="Обычный 5 6 4 6" xfId="30532"/>
    <cellStyle name="Обычный 5 6 4 6 2" xfId="30533"/>
    <cellStyle name="Обычный 5 6 4 6 2 2" xfId="30534"/>
    <cellStyle name="Обычный 5 6 4 6 3" xfId="30535"/>
    <cellStyle name="Обычный 5 6 4 7" xfId="30536"/>
    <cellStyle name="Обычный 5 6 4 7 2" xfId="30537"/>
    <cellStyle name="Обычный 5 6 4 8" xfId="30538"/>
    <cellStyle name="Обычный 5 6 4 9" xfId="30539"/>
    <cellStyle name="Обычный 5 6 5" xfId="30540"/>
    <cellStyle name="Обычный 5 6 5 2" xfId="30541"/>
    <cellStyle name="Обычный 5 6 5 2 2" xfId="30542"/>
    <cellStyle name="Обычный 5 6 5 2 2 2" xfId="30543"/>
    <cellStyle name="Обычный 5 6 5 2 2 2 2" xfId="30544"/>
    <cellStyle name="Обычный 5 6 5 2 2 3" xfId="30545"/>
    <cellStyle name="Обычный 5 6 5 2 2 4" xfId="30546"/>
    <cellStyle name="Обычный 5 6 5 2 2 5" xfId="30547"/>
    <cellStyle name="Обычный 5 6 5 2 3" xfId="30548"/>
    <cellStyle name="Обычный 5 6 5 2 3 2" xfId="30549"/>
    <cellStyle name="Обычный 5 6 5 2 3 3" xfId="30550"/>
    <cellStyle name="Обычный 5 6 5 2 3 4" xfId="30551"/>
    <cellStyle name="Обычный 5 6 5 2 4" xfId="30552"/>
    <cellStyle name="Обычный 5 6 5 2 5" xfId="30553"/>
    <cellStyle name="Обычный 5 6 5 2 6" xfId="30554"/>
    <cellStyle name="Обычный 5 6 5 2 7" xfId="30555"/>
    <cellStyle name="Обычный 5 6 5 3" xfId="30556"/>
    <cellStyle name="Обычный 5 6 5 3 2" xfId="30557"/>
    <cellStyle name="Обычный 5 6 5 3 2 2" xfId="30558"/>
    <cellStyle name="Обычный 5 6 5 3 3" xfId="30559"/>
    <cellStyle name="Обычный 5 6 5 3 4" xfId="30560"/>
    <cellStyle name="Обычный 5 6 5 3 5" xfId="30561"/>
    <cellStyle name="Обычный 5 6 5 4" xfId="30562"/>
    <cellStyle name="Обычный 5 6 5 4 2" xfId="30563"/>
    <cellStyle name="Обычный 5 6 5 4 2 2" xfId="30564"/>
    <cellStyle name="Обычный 5 6 5 4 3" xfId="30565"/>
    <cellStyle name="Обычный 5 6 5 4 4" xfId="30566"/>
    <cellStyle name="Обычный 5 6 5 4 5" xfId="30567"/>
    <cellStyle name="Обычный 5 6 5 5" xfId="30568"/>
    <cellStyle name="Обычный 5 6 5 5 2" xfId="30569"/>
    <cellStyle name="Обычный 5 6 5 5 3" xfId="30570"/>
    <cellStyle name="Обычный 5 6 5 5 4" xfId="30571"/>
    <cellStyle name="Обычный 5 6 5 6" xfId="30572"/>
    <cellStyle name="Обычный 5 6 5 7" xfId="30573"/>
    <cellStyle name="Обычный 5 6 5 8" xfId="30574"/>
    <cellStyle name="Обычный 5 6 5 9" xfId="30575"/>
    <cellStyle name="Обычный 5 6 6" xfId="30576"/>
    <cellStyle name="Обычный 5 6 6 2" xfId="30577"/>
    <cellStyle name="Обычный 5 6 6 2 2" xfId="30578"/>
    <cellStyle name="Обычный 5 6 6 2 2 2" xfId="30579"/>
    <cellStyle name="Обычный 5 6 6 2 2 2 2" xfId="30580"/>
    <cellStyle name="Обычный 5 6 6 2 2 3" xfId="30581"/>
    <cellStyle name="Обычный 5 6 6 2 2 4" xfId="30582"/>
    <cellStyle name="Обычный 5 6 6 2 2 5" xfId="30583"/>
    <cellStyle name="Обычный 5 6 6 2 3" xfId="30584"/>
    <cellStyle name="Обычный 5 6 6 2 3 2" xfId="30585"/>
    <cellStyle name="Обычный 5 6 6 2 3 3" xfId="30586"/>
    <cellStyle name="Обычный 5 6 6 2 3 4" xfId="30587"/>
    <cellStyle name="Обычный 5 6 6 2 4" xfId="30588"/>
    <cellStyle name="Обычный 5 6 6 2 5" xfId="30589"/>
    <cellStyle name="Обычный 5 6 6 2 6" xfId="30590"/>
    <cellStyle name="Обычный 5 6 6 2 7" xfId="30591"/>
    <cellStyle name="Обычный 5 6 6 3" xfId="30592"/>
    <cellStyle name="Обычный 5 6 6 3 2" xfId="30593"/>
    <cellStyle name="Обычный 5 6 6 3 2 2" xfId="30594"/>
    <cellStyle name="Обычный 5 6 6 3 3" xfId="30595"/>
    <cellStyle name="Обычный 5 6 6 3 4" xfId="30596"/>
    <cellStyle name="Обычный 5 6 6 3 5" xfId="30597"/>
    <cellStyle name="Обычный 5 6 6 4" xfId="30598"/>
    <cellStyle name="Обычный 5 6 6 4 2" xfId="30599"/>
    <cellStyle name="Обычный 5 6 6 4 3" xfId="30600"/>
    <cellStyle name="Обычный 5 6 6 4 4" xfId="30601"/>
    <cellStyle name="Обычный 5 6 6 5" xfId="30602"/>
    <cellStyle name="Обычный 5 6 6 6" xfId="30603"/>
    <cellStyle name="Обычный 5 6 6 7" xfId="30604"/>
    <cellStyle name="Обычный 5 6 6 8" xfId="30605"/>
    <cellStyle name="Обычный 5 6 7" xfId="30606"/>
    <cellStyle name="Обычный 5 6 7 2" xfId="30607"/>
    <cellStyle name="Обычный 5 6 7 2 2" xfId="30608"/>
    <cellStyle name="Обычный 5 6 7 2 2 2" xfId="30609"/>
    <cellStyle name="Обычный 5 6 7 2 2 2 2" xfId="30610"/>
    <cellStyle name="Обычный 5 6 7 2 2 3" xfId="30611"/>
    <cellStyle name="Обычный 5 6 7 2 2 4" xfId="30612"/>
    <cellStyle name="Обычный 5 6 7 2 2 5" xfId="30613"/>
    <cellStyle name="Обычный 5 6 7 2 3" xfId="30614"/>
    <cellStyle name="Обычный 5 6 7 2 3 2" xfId="30615"/>
    <cellStyle name="Обычный 5 6 7 2 3 3" xfId="30616"/>
    <cellStyle name="Обычный 5 6 7 2 3 4" xfId="30617"/>
    <cellStyle name="Обычный 5 6 7 2 4" xfId="30618"/>
    <cellStyle name="Обычный 5 6 7 2 5" xfId="30619"/>
    <cellStyle name="Обычный 5 6 7 2 6" xfId="30620"/>
    <cellStyle name="Обычный 5 6 7 2 7" xfId="30621"/>
    <cellStyle name="Обычный 5 6 7 3" xfId="30622"/>
    <cellStyle name="Обычный 5 6 7 3 2" xfId="30623"/>
    <cellStyle name="Обычный 5 6 7 3 2 2" xfId="30624"/>
    <cellStyle name="Обычный 5 6 7 3 3" xfId="30625"/>
    <cellStyle name="Обычный 5 6 7 3 4" xfId="30626"/>
    <cellStyle name="Обычный 5 6 7 3 5" xfId="30627"/>
    <cellStyle name="Обычный 5 6 7 4" xfId="30628"/>
    <cellStyle name="Обычный 5 6 7 4 2" xfId="30629"/>
    <cellStyle name="Обычный 5 6 7 4 3" xfId="30630"/>
    <cellStyle name="Обычный 5 6 7 4 4" xfId="30631"/>
    <cellStyle name="Обычный 5 6 7 5" xfId="30632"/>
    <cellStyle name="Обычный 5 6 7 6" xfId="30633"/>
    <cellStyle name="Обычный 5 6 7 7" xfId="30634"/>
    <cellStyle name="Обычный 5 6 7 8" xfId="30635"/>
    <cellStyle name="Обычный 5 6 8" xfId="30636"/>
    <cellStyle name="Обычный 5 6 8 2" xfId="30637"/>
    <cellStyle name="Обычный 5 6 8 2 2" xfId="30638"/>
    <cellStyle name="Обычный 5 6 8 2 2 2" xfId="30639"/>
    <cellStyle name="Обычный 5 6 8 2 3" xfId="30640"/>
    <cellStyle name="Обычный 5 6 8 2 4" xfId="30641"/>
    <cellStyle name="Обычный 5 6 8 2 5" xfId="30642"/>
    <cellStyle name="Обычный 5 6 8 3" xfId="30643"/>
    <cellStyle name="Обычный 5 6 8 3 2" xfId="30644"/>
    <cellStyle name="Обычный 5 6 8 3 3" xfId="30645"/>
    <cellStyle name="Обычный 5 6 8 3 4" xfId="30646"/>
    <cellStyle name="Обычный 5 6 8 4" xfId="30647"/>
    <cellStyle name="Обычный 5 6 8 5" xfId="30648"/>
    <cellStyle name="Обычный 5 6 8 6" xfId="30649"/>
    <cellStyle name="Обычный 5 6 8 7" xfId="30650"/>
    <cellStyle name="Обычный 5 6 9" xfId="30651"/>
    <cellStyle name="Обычный 5 6 9 2" xfId="30652"/>
    <cellStyle name="Обычный 5 6 9 2 2" xfId="30653"/>
    <cellStyle name="Обычный 5 6 9 2 2 2" xfId="30654"/>
    <cellStyle name="Обычный 5 6 9 2 3" xfId="30655"/>
    <cellStyle name="Обычный 5 6 9 2 4" xfId="30656"/>
    <cellStyle name="Обычный 5 6 9 2 5" xfId="30657"/>
    <cellStyle name="Обычный 5 6 9 3" xfId="30658"/>
    <cellStyle name="Обычный 5 6 9 3 2" xfId="30659"/>
    <cellStyle name="Обычный 5 6 9 3 3" xfId="30660"/>
    <cellStyle name="Обычный 5 6 9 3 4" xfId="30661"/>
    <cellStyle name="Обычный 5 6 9 4" xfId="30662"/>
    <cellStyle name="Обычный 5 6 9 5" xfId="30663"/>
    <cellStyle name="Обычный 5 6 9 6" xfId="30664"/>
    <cellStyle name="Обычный 5 6 9 7" xfId="30665"/>
    <cellStyle name="Обычный 5 7" xfId="30666"/>
    <cellStyle name="Обычный 5 7 10" xfId="30667"/>
    <cellStyle name="Обычный 5 7 10 2" xfId="30668"/>
    <cellStyle name="Обычный 5 7 10 2 2" xfId="30669"/>
    <cellStyle name="Обычный 5 7 10 3" xfId="30670"/>
    <cellStyle name="Обычный 5 7 10 4" xfId="30671"/>
    <cellStyle name="Обычный 5 7 10 5" xfId="30672"/>
    <cellStyle name="Обычный 5 7 11" xfId="30673"/>
    <cellStyle name="Обычный 5 7 11 2" xfId="30674"/>
    <cellStyle name="Обычный 5 7 11 2 2" xfId="30675"/>
    <cellStyle name="Обычный 5 7 11 3" xfId="30676"/>
    <cellStyle name="Обычный 5 7 11 4" xfId="30677"/>
    <cellStyle name="Обычный 5 7 11 5" xfId="30678"/>
    <cellStyle name="Обычный 5 7 12" xfId="30679"/>
    <cellStyle name="Обычный 5 7 12 2" xfId="30680"/>
    <cellStyle name="Обычный 5 7 12 2 2" xfId="30681"/>
    <cellStyle name="Обычный 5 7 12 3" xfId="30682"/>
    <cellStyle name="Обычный 5 7 13" xfId="30683"/>
    <cellStyle name="Обычный 5 7 13 2" xfId="30684"/>
    <cellStyle name="Обычный 5 7 14" xfId="30685"/>
    <cellStyle name="Обычный 5 7 15" xfId="30686"/>
    <cellStyle name="Обычный 5 7 2" xfId="30687"/>
    <cellStyle name="Обычный 5 7 2 2" xfId="30688"/>
    <cellStyle name="Обычный 5 7 2 2 2" xfId="30689"/>
    <cellStyle name="Обычный 5 7 2 2 2 2" xfId="30690"/>
    <cellStyle name="Обычный 5 7 2 2 2 2 2" xfId="30691"/>
    <cellStyle name="Обычный 5 7 2 2 2 3" xfId="30692"/>
    <cellStyle name="Обычный 5 7 2 2 2 4" xfId="30693"/>
    <cellStyle name="Обычный 5 7 2 2 2 5" xfId="30694"/>
    <cellStyle name="Обычный 5 7 2 2 3" xfId="30695"/>
    <cellStyle name="Обычный 5 7 2 2 3 2" xfId="30696"/>
    <cellStyle name="Обычный 5 7 2 2 3 3" xfId="30697"/>
    <cellStyle name="Обычный 5 7 2 2 3 4" xfId="30698"/>
    <cellStyle name="Обычный 5 7 2 2 4" xfId="30699"/>
    <cellStyle name="Обычный 5 7 2 2 5" xfId="30700"/>
    <cellStyle name="Обычный 5 7 2 2 6" xfId="30701"/>
    <cellStyle name="Обычный 5 7 2 2 7" xfId="30702"/>
    <cellStyle name="Обычный 5 7 2 3" xfId="30703"/>
    <cellStyle name="Обычный 5 7 2 3 2" xfId="30704"/>
    <cellStyle name="Обычный 5 7 2 3 2 2" xfId="30705"/>
    <cellStyle name="Обычный 5 7 2 3 3" xfId="30706"/>
    <cellStyle name="Обычный 5 7 2 3 4" xfId="30707"/>
    <cellStyle name="Обычный 5 7 2 3 5" xfId="30708"/>
    <cellStyle name="Обычный 5 7 2 4" xfId="30709"/>
    <cellStyle name="Обычный 5 7 2 4 2" xfId="30710"/>
    <cellStyle name="Обычный 5 7 2 4 2 2" xfId="30711"/>
    <cellStyle name="Обычный 5 7 2 4 3" xfId="30712"/>
    <cellStyle name="Обычный 5 7 2 4 4" xfId="30713"/>
    <cellStyle name="Обычный 5 7 2 4 5" xfId="30714"/>
    <cellStyle name="Обычный 5 7 2 5" xfId="30715"/>
    <cellStyle name="Обычный 5 7 2 5 2" xfId="30716"/>
    <cellStyle name="Обычный 5 7 2 5 3" xfId="30717"/>
    <cellStyle name="Обычный 5 7 2 5 4" xfId="30718"/>
    <cellStyle name="Обычный 5 7 2 6" xfId="30719"/>
    <cellStyle name="Обычный 5 7 2 7" xfId="30720"/>
    <cellStyle name="Обычный 5 7 2 8" xfId="30721"/>
    <cellStyle name="Обычный 5 7 2 9" xfId="30722"/>
    <cellStyle name="Обычный 5 7 3" xfId="30723"/>
    <cellStyle name="Обычный 5 7 3 2" xfId="30724"/>
    <cellStyle name="Обычный 5 7 3 2 2" xfId="30725"/>
    <cellStyle name="Обычный 5 7 3 2 2 2" xfId="30726"/>
    <cellStyle name="Обычный 5 7 3 2 2 2 2" xfId="30727"/>
    <cellStyle name="Обычный 5 7 3 2 2 3" xfId="30728"/>
    <cellStyle name="Обычный 5 7 3 2 2 4" xfId="30729"/>
    <cellStyle name="Обычный 5 7 3 2 2 5" xfId="30730"/>
    <cellStyle name="Обычный 5 7 3 2 3" xfId="30731"/>
    <cellStyle name="Обычный 5 7 3 2 3 2" xfId="30732"/>
    <cellStyle name="Обычный 5 7 3 2 3 3" xfId="30733"/>
    <cellStyle name="Обычный 5 7 3 2 3 4" xfId="30734"/>
    <cellStyle name="Обычный 5 7 3 2 4" xfId="30735"/>
    <cellStyle name="Обычный 5 7 3 2 5" xfId="30736"/>
    <cellStyle name="Обычный 5 7 3 2 6" xfId="30737"/>
    <cellStyle name="Обычный 5 7 3 2 7" xfId="30738"/>
    <cellStyle name="Обычный 5 7 3 3" xfId="30739"/>
    <cellStyle name="Обычный 5 7 3 3 2" xfId="30740"/>
    <cellStyle name="Обычный 5 7 3 3 2 2" xfId="30741"/>
    <cellStyle name="Обычный 5 7 3 3 3" xfId="30742"/>
    <cellStyle name="Обычный 5 7 3 3 4" xfId="30743"/>
    <cellStyle name="Обычный 5 7 3 3 5" xfId="30744"/>
    <cellStyle name="Обычный 5 7 3 4" xfId="30745"/>
    <cellStyle name="Обычный 5 7 3 4 2" xfId="30746"/>
    <cellStyle name="Обычный 5 7 3 4 2 2" xfId="30747"/>
    <cellStyle name="Обычный 5 7 3 4 3" xfId="30748"/>
    <cellStyle name="Обычный 5 7 3 4 4" xfId="30749"/>
    <cellStyle name="Обычный 5 7 3 4 5" xfId="30750"/>
    <cellStyle name="Обычный 5 7 3 5" xfId="30751"/>
    <cellStyle name="Обычный 5 7 3 5 2" xfId="30752"/>
    <cellStyle name="Обычный 5 7 3 5 3" xfId="30753"/>
    <cellStyle name="Обычный 5 7 3 5 4" xfId="30754"/>
    <cellStyle name="Обычный 5 7 3 6" xfId="30755"/>
    <cellStyle name="Обычный 5 7 3 7" xfId="30756"/>
    <cellStyle name="Обычный 5 7 3 8" xfId="30757"/>
    <cellStyle name="Обычный 5 7 3 9" xfId="30758"/>
    <cellStyle name="Обычный 5 7 4" xfId="30759"/>
    <cellStyle name="Обычный 5 7 4 2" xfId="30760"/>
    <cellStyle name="Обычный 5 7 4 2 2" xfId="30761"/>
    <cellStyle name="Обычный 5 7 4 2 2 2" xfId="30762"/>
    <cellStyle name="Обычный 5 7 4 2 2 2 2" xfId="30763"/>
    <cellStyle name="Обычный 5 7 4 2 2 3" xfId="30764"/>
    <cellStyle name="Обычный 5 7 4 2 2 4" xfId="30765"/>
    <cellStyle name="Обычный 5 7 4 2 2 5" xfId="30766"/>
    <cellStyle name="Обычный 5 7 4 2 3" xfId="30767"/>
    <cellStyle name="Обычный 5 7 4 2 3 2" xfId="30768"/>
    <cellStyle name="Обычный 5 7 4 2 3 3" xfId="30769"/>
    <cellStyle name="Обычный 5 7 4 2 3 4" xfId="30770"/>
    <cellStyle name="Обычный 5 7 4 2 4" xfId="30771"/>
    <cellStyle name="Обычный 5 7 4 2 5" xfId="30772"/>
    <cellStyle name="Обычный 5 7 4 2 6" xfId="30773"/>
    <cellStyle name="Обычный 5 7 4 2 7" xfId="30774"/>
    <cellStyle name="Обычный 5 7 4 3" xfId="30775"/>
    <cellStyle name="Обычный 5 7 4 3 2" xfId="30776"/>
    <cellStyle name="Обычный 5 7 4 3 2 2" xfId="30777"/>
    <cellStyle name="Обычный 5 7 4 3 3" xfId="30778"/>
    <cellStyle name="Обычный 5 7 4 3 4" xfId="30779"/>
    <cellStyle name="Обычный 5 7 4 3 5" xfId="30780"/>
    <cellStyle name="Обычный 5 7 4 4" xfId="30781"/>
    <cellStyle name="Обычный 5 7 4 4 2" xfId="30782"/>
    <cellStyle name="Обычный 5 7 4 4 2 2" xfId="30783"/>
    <cellStyle name="Обычный 5 7 4 4 3" xfId="30784"/>
    <cellStyle name="Обычный 5 7 4 4 4" xfId="30785"/>
    <cellStyle name="Обычный 5 7 4 4 5" xfId="30786"/>
    <cellStyle name="Обычный 5 7 4 5" xfId="30787"/>
    <cellStyle name="Обычный 5 7 4 5 2" xfId="30788"/>
    <cellStyle name="Обычный 5 7 4 5 3" xfId="30789"/>
    <cellStyle name="Обычный 5 7 4 5 4" xfId="30790"/>
    <cellStyle name="Обычный 5 7 4 6" xfId="30791"/>
    <cellStyle name="Обычный 5 7 4 7" xfId="30792"/>
    <cellStyle name="Обычный 5 7 4 8" xfId="30793"/>
    <cellStyle name="Обычный 5 7 4 9" xfId="30794"/>
    <cellStyle name="Обычный 5 7 5" xfId="30795"/>
    <cellStyle name="Обычный 5 7 5 2" xfId="30796"/>
    <cellStyle name="Обычный 5 7 5 2 2" xfId="30797"/>
    <cellStyle name="Обычный 5 7 5 2 2 2" xfId="30798"/>
    <cellStyle name="Обычный 5 7 5 2 2 2 2" xfId="30799"/>
    <cellStyle name="Обычный 5 7 5 2 2 3" xfId="30800"/>
    <cellStyle name="Обычный 5 7 5 2 2 4" xfId="30801"/>
    <cellStyle name="Обычный 5 7 5 2 2 5" xfId="30802"/>
    <cellStyle name="Обычный 5 7 5 2 3" xfId="30803"/>
    <cellStyle name="Обычный 5 7 5 2 3 2" xfId="30804"/>
    <cellStyle name="Обычный 5 7 5 2 3 3" xfId="30805"/>
    <cellStyle name="Обычный 5 7 5 2 3 4" xfId="30806"/>
    <cellStyle name="Обычный 5 7 5 2 4" xfId="30807"/>
    <cellStyle name="Обычный 5 7 5 2 5" xfId="30808"/>
    <cellStyle name="Обычный 5 7 5 2 6" xfId="30809"/>
    <cellStyle name="Обычный 5 7 5 2 7" xfId="30810"/>
    <cellStyle name="Обычный 5 7 5 3" xfId="30811"/>
    <cellStyle name="Обычный 5 7 5 3 2" xfId="30812"/>
    <cellStyle name="Обычный 5 7 5 3 2 2" xfId="30813"/>
    <cellStyle name="Обычный 5 7 5 3 3" xfId="30814"/>
    <cellStyle name="Обычный 5 7 5 3 4" xfId="30815"/>
    <cellStyle name="Обычный 5 7 5 3 5" xfId="30816"/>
    <cellStyle name="Обычный 5 7 5 4" xfId="30817"/>
    <cellStyle name="Обычный 5 7 5 4 2" xfId="30818"/>
    <cellStyle name="Обычный 5 7 5 4 3" xfId="30819"/>
    <cellStyle name="Обычный 5 7 5 4 4" xfId="30820"/>
    <cellStyle name="Обычный 5 7 5 5" xfId="30821"/>
    <cellStyle name="Обычный 5 7 5 6" xfId="30822"/>
    <cellStyle name="Обычный 5 7 5 7" xfId="30823"/>
    <cellStyle name="Обычный 5 7 5 8" xfId="30824"/>
    <cellStyle name="Обычный 5 7 6" xfId="30825"/>
    <cellStyle name="Обычный 5 7 6 2" xfId="30826"/>
    <cellStyle name="Обычный 5 7 6 2 2" xfId="30827"/>
    <cellStyle name="Обычный 5 7 6 2 2 2" xfId="30828"/>
    <cellStyle name="Обычный 5 7 6 2 2 2 2" xfId="30829"/>
    <cellStyle name="Обычный 5 7 6 2 2 3" xfId="30830"/>
    <cellStyle name="Обычный 5 7 6 2 2 4" xfId="30831"/>
    <cellStyle name="Обычный 5 7 6 2 2 5" xfId="30832"/>
    <cellStyle name="Обычный 5 7 6 2 3" xfId="30833"/>
    <cellStyle name="Обычный 5 7 6 2 3 2" xfId="30834"/>
    <cellStyle name="Обычный 5 7 6 2 3 3" xfId="30835"/>
    <cellStyle name="Обычный 5 7 6 2 3 4" xfId="30836"/>
    <cellStyle name="Обычный 5 7 6 2 4" xfId="30837"/>
    <cellStyle name="Обычный 5 7 6 2 5" xfId="30838"/>
    <cellStyle name="Обычный 5 7 6 2 6" xfId="30839"/>
    <cellStyle name="Обычный 5 7 6 2 7" xfId="30840"/>
    <cellStyle name="Обычный 5 7 6 3" xfId="30841"/>
    <cellStyle name="Обычный 5 7 6 3 2" xfId="30842"/>
    <cellStyle name="Обычный 5 7 6 3 2 2" xfId="30843"/>
    <cellStyle name="Обычный 5 7 6 3 3" xfId="30844"/>
    <cellStyle name="Обычный 5 7 6 3 4" xfId="30845"/>
    <cellStyle name="Обычный 5 7 6 3 5" xfId="30846"/>
    <cellStyle name="Обычный 5 7 6 4" xfId="30847"/>
    <cellStyle name="Обычный 5 7 6 4 2" xfId="30848"/>
    <cellStyle name="Обычный 5 7 6 4 3" xfId="30849"/>
    <cellStyle name="Обычный 5 7 6 4 4" xfId="30850"/>
    <cellStyle name="Обычный 5 7 6 5" xfId="30851"/>
    <cellStyle name="Обычный 5 7 6 6" xfId="30852"/>
    <cellStyle name="Обычный 5 7 6 7" xfId="30853"/>
    <cellStyle name="Обычный 5 7 6 8" xfId="30854"/>
    <cellStyle name="Обычный 5 7 7" xfId="30855"/>
    <cellStyle name="Обычный 5 7 7 2" xfId="30856"/>
    <cellStyle name="Обычный 5 7 7 2 2" xfId="30857"/>
    <cellStyle name="Обычный 5 7 7 2 2 2" xfId="30858"/>
    <cellStyle name="Обычный 5 7 7 2 2 2 2" xfId="30859"/>
    <cellStyle name="Обычный 5 7 7 2 2 3" xfId="30860"/>
    <cellStyle name="Обычный 5 7 7 2 2 4" xfId="30861"/>
    <cellStyle name="Обычный 5 7 7 2 2 5" xfId="30862"/>
    <cellStyle name="Обычный 5 7 7 2 3" xfId="30863"/>
    <cellStyle name="Обычный 5 7 7 2 3 2" xfId="30864"/>
    <cellStyle name="Обычный 5 7 7 2 3 3" xfId="30865"/>
    <cellStyle name="Обычный 5 7 7 2 3 4" xfId="30866"/>
    <cellStyle name="Обычный 5 7 7 2 4" xfId="30867"/>
    <cellStyle name="Обычный 5 7 7 2 5" xfId="30868"/>
    <cellStyle name="Обычный 5 7 7 2 6" xfId="30869"/>
    <cellStyle name="Обычный 5 7 7 2 7" xfId="30870"/>
    <cellStyle name="Обычный 5 7 7 3" xfId="30871"/>
    <cellStyle name="Обычный 5 7 7 3 2" xfId="30872"/>
    <cellStyle name="Обычный 5 7 7 3 2 2" xfId="30873"/>
    <cellStyle name="Обычный 5 7 7 3 3" xfId="30874"/>
    <cellStyle name="Обычный 5 7 7 3 4" xfId="30875"/>
    <cellStyle name="Обычный 5 7 7 3 5" xfId="30876"/>
    <cellStyle name="Обычный 5 7 7 4" xfId="30877"/>
    <cellStyle name="Обычный 5 7 7 4 2" xfId="30878"/>
    <cellStyle name="Обычный 5 7 7 4 3" xfId="30879"/>
    <cellStyle name="Обычный 5 7 7 4 4" xfId="30880"/>
    <cellStyle name="Обычный 5 7 7 5" xfId="30881"/>
    <cellStyle name="Обычный 5 7 7 6" xfId="30882"/>
    <cellStyle name="Обычный 5 7 7 7" xfId="30883"/>
    <cellStyle name="Обычный 5 7 7 8" xfId="30884"/>
    <cellStyle name="Обычный 5 7 8" xfId="30885"/>
    <cellStyle name="Обычный 5 7 8 2" xfId="30886"/>
    <cellStyle name="Обычный 5 7 8 2 2" xfId="30887"/>
    <cellStyle name="Обычный 5 7 8 2 2 2" xfId="30888"/>
    <cellStyle name="Обычный 5 7 8 2 3" xfId="30889"/>
    <cellStyle name="Обычный 5 7 8 2 4" xfId="30890"/>
    <cellStyle name="Обычный 5 7 8 2 5" xfId="30891"/>
    <cellStyle name="Обычный 5 7 8 3" xfId="30892"/>
    <cellStyle name="Обычный 5 7 8 3 2" xfId="30893"/>
    <cellStyle name="Обычный 5 7 8 3 3" xfId="30894"/>
    <cellStyle name="Обычный 5 7 8 3 4" xfId="30895"/>
    <cellStyle name="Обычный 5 7 8 4" xfId="30896"/>
    <cellStyle name="Обычный 5 7 8 5" xfId="30897"/>
    <cellStyle name="Обычный 5 7 8 6" xfId="30898"/>
    <cellStyle name="Обычный 5 7 8 7" xfId="30899"/>
    <cellStyle name="Обычный 5 7 9" xfId="30900"/>
    <cellStyle name="Обычный 5 7 9 2" xfId="30901"/>
    <cellStyle name="Обычный 5 7 9 2 2" xfId="30902"/>
    <cellStyle name="Обычный 5 7 9 2 2 2" xfId="30903"/>
    <cellStyle name="Обычный 5 7 9 2 3" xfId="30904"/>
    <cellStyle name="Обычный 5 7 9 2 4" xfId="30905"/>
    <cellStyle name="Обычный 5 7 9 2 5" xfId="30906"/>
    <cellStyle name="Обычный 5 7 9 3" xfId="30907"/>
    <cellStyle name="Обычный 5 7 9 3 2" xfId="30908"/>
    <cellStyle name="Обычный 5 7 9 3 3" xfId="30909"/>
    <cellStyle name="Обычный 5 7 9 3 4" xfId="30910"/>
    <cellStyle name="Обычный 5 7 9 4" xfId="30911"/>
    <cellStyle name="Обычный 5 7 9 5" xfId="30912"/>
    <cellStyle name="Обычный 5 7 9 6" xfId="30913"/>
    <cellStyle name="Обычный 5 7 9 7" xfId="30914"/>
    <cellStyle name="Обычный 5 8" xfId="30915"/>
    <cellStyle name="Обычный 5 8 10" xfId="30916"/>
    <cellStyle name="Обычный 5 8 10 2" xfId="30917"/>
    <cellStyle name="Обычный 5 8 10 2 2" xfId="30918"/>
    <cellStyle name="Обычный 5 8 10 3" xfId="30919"/>
    <cellStyle name="Обычный 5 8 10 4" xfId="30920"/>
    <cellStyle name="Обычный 5 8 10 5" xfId="30921"/>
    <cellStyle name="Обычный 5 8 11" xfId="30922"/>
    <cellStyle name="Обычный 5 8 11 2" xfId="30923"/>
    <cellStyle name="Обычный 5 8 11 2 2" xfId="30924"/>
    <cellStyle name="Обычный 5 8 11 3" xfId="30925"/>
    <cellStyle name="Обычный 5 8 11 4" xfId="30926"/>
    <cellStyle name="Обычный 5 8 11 5" xfId="30927"/>
    <cellStyle name="Обычный 5 8 12" xfId="30928"/>
    <cellStyle name="Обычный 5 8 12 2" xfId="30929"/>
    <cellStyle name="Обычный 5 8 12 2 2" xfId="30930"/>
    <cellStyle name="Обычный 5 8 12 3" xfId="30931"/>
    <cellStyle name="Обычный 5 8 13" xfId="30932"/>
    <cellStyle name="Обычный 5 8 13 2" xfId="30933"/>
    <cellStyle name="Обычный 5 8 14" xfId="30934"/>
    <cellStyle name="Обычный 5 8 15" xfId="30935"/>
    <cellStyle name="Обычный 5 8 2" xfId="30936"/>
    <cellStyle name="Обычный 5 8 2 2" xfId="30937"/>
    <cellStyle name="Обычный 5 8 2 2 2" xfId="30938"/>
    <cellStyle name="Обычный 5 8 2 2 2 2" xfId="30939"/>
    <cellStyle name="Обычный 5 8 2 2 2 2 2" xfId="30940"/>
    <cellStyle name="Обычный 5 8 2 2 2 3" xfId="30941"/>
    <cellStyle name="Обычный 5 8 2 2 2 4" xfId="30942"/>
    <cellStyle name="Обычный 5 8 2 2 2 5" xfId="30943"/>
    <cellStyle name="Обычный 5 8 2 2 3" xfId="30944"/>
    <cellStyle name="Обычный 5 8 2 2 3 2" xfId="30945"/>
    <cellStyle name="Обычный 5 8 2 2 3 3" xfId="30946"/>
    <cellStyle name="Обычный 5 8 2 2 3 4" xfId="30947"/>
    <cellStyle name="Обычный 5 8 2 2 4" xfId="30948"/>
    <cellStyle name="Обычный 5 8 2 2 5" xfId="30949"/>
    <cellStyle name="Обычный 5 8 2 2 6" xfId="30950"/>
    <cellStyle name="Обычный 5 8 2 2 7" xfId="30951"/>
    <cellStyle name="Обычный 5 8 2 3" xfId="30952"/>
    <cellStyle name="Обычный 5 8 2 3 2" xfId="30953"/>
    <cellStyle name="Обычный 5 8 2 3 2 2" xfId="30954"/>
    <cellStyle name="Обычный 5 8 2 3 3" xfId="30955"/>
    <cellStyle name="Обычный 5 8 2 3 4" xfId="30956"/>
    <cellStyle name="Обычный 5 8 2 3 5" xfId="30957"/>
    <cellStyle name="Обычный 5 8 2 4" xfId="30958"/>
    <cellStyle name="Обычный 5 8 2 4 2" xfId="30959"/>
    <cellStyle name="Обычный 5 8 2 4 2 2" xfId="30960"/>
    <cellStyle name="Обычный 5 8 2 4 3" xfId="30961"/>
    <cellStyle name="Обычный 5 8 2 4 4" xfId="30962"/>
    <cellStyle name="Обычный 5 8 2 4 5" xfId="30963"/>
    <cellStyle name="Обычный 5 8 2 5" xfId="30964"/>
    <cellStyle name="Обычный 5 8 2 5 2" xfId="30965"/>
    <cellStyle name="Обычный 5 8 2 5 3" xfId="30966"/>
    <cellStyle name="Обычный 5 8 2 5 4" xfId="30967"/>
    <cellStyle name="Обычный 5 8 2 6" xfId="30968"/>
    <cellStyle name="Обычный 5 8 2 7" xfId="30969"/>
    <cellStyle name="Обычный 5 8 2 8" xfId="30970"/>
    <cellStyle name="Обычный 5 8 2 9" xfId="30971"/>
    <cellStyle name="Обычный 5 8 3" xfId="30972"/>
    <cellStyle name="Обычный 5 8 3 2" xfId="30973"/>
    <cellStyle name="Обычный 5 8 3 2 2" xfId="30974"/>
    <cellStyle name="Обычный 5 8 3 2 2 2" xfId="30975"/>
    <cellStyle name="Обычный 5 8 3 2 2 2 2" xfId="30976"/>
    <cellStyle name="Обычный 5 8 3 2 2 3" xfId="30977"/>
    <cellStyle name="Обычный 5 8 3 2 2 4" xfId="30978"/>
    <cellStyle name="Обычный 5 8 3 2 2 5" xfId="30979"/>
    <cellStyle name="Обычный 5 8 3 2 3" xfId="30980"/>
    <cellStyle name="Обычный 5 8 3 2 3 2" xfId="30981"/>
    <cellStyle name="Обычный 5 8 3 2 3 3" xfId="30982"/>
    <cellStyle name="Обычный 5 8 3 2 3 4" xfId="30983"/>
    <cellStyle name="Обычный 5 8 3 2 4" xfId="30984"/>
    <cellStyle name="Обычный 5 8 3 2 5" xfId="30985"/>
    <cellStyle name="Обычный 5 8 3 2 6" xfId="30986"/>
    <cellStyle name="Обычный 5 8 3 2 7" xfId="30987"/>
    <cellStyle name="Обычный 5 8 3 3" xfId="30988"/>
    <cellStyle name="Обычный 5 8 3 3 2" xfId="30989"/>
    <cellStyle name="Обычный 5 8 3 3 2 2" xfId="30990"/>
    <cellStyle name="Обычный 5 8 3 3 3" xfId="30991"/>
    <cellStyle name="Обычный 5 8 3 3 4" xfId="30992"/>
    <cellStyle name="Обычный 5 8 3 3 5" xfId="30993"/>
    <cellStyle name="Обычный 5 8 3 4" xfId="30994"/>
    <cellStyle name="Обычный 5 8 3 4 2" xfId="30995"/>
    <cellStyle name="Обычный 5 8 3 4 2 2" xfId="30996"/>
    <cellStyle name="Обычный 5 8 3 4 3" xfId="30997"/>
    <cellStyle name="Обычный 5 8 3 4 4" xfId="30998"/>
    <cellStyle name="Обычный 5 8 3 4 5" xfId="30999"/>
    <cellStyle name="Обычный 5 8 3 5" xfId="31000"/>
    <cellStyle name="Обычный 5 8 3 5 2" xfId="31001"/>
    <cellStyle name="Обычный 5 8 3 5 3" xfId="31002"/>
    <cellStyle name="Обычный 5 8 3 5 4" xfId="31003"/>
    <cellStyle name="Обычный 5 8 3 6" xfId="31004"/>
    <cellStyle name="Обычный 5 8 3 7" xfId="31005"/>
    <cellStyle name="Обычный 5 8 3 8" xfId="31006"/>
    <cellStyle name="Обычный 5 8 3 9" xfId="31007"/>
    <cellStyle name="Обычный 5 8 4" xfId="31008"/>
    <cellStyle name="Обычный 5 8 4 2" xfId="31009"/>
    <cellStyle name="Обычный 5 8 4 2 2" xfId="31010"/>
    <cellStyle name="Обычный 5 8 4 2 2 2" xfId="31011"/>
    <cellStyle name="Обычный 5 8 4 2 2 2 2" xfId="31012"/>
    <cellStyle name="Обычный 5 8 4 2 2 3" xfId="31013"/>
    <cellStyle name="Обычный 5 8 4 2 2 4" xfId="31014"/>
    <cellStyle name="Обычный 5 8 4 2 2 5" xfId="31015"/>
    <cellStyle name="Обычный 5 8 4 2 3" xfId="31016"/>
    <cellStyle name="Обычный 5 8 4 2 3 2" xfId="31017"/>
    <cellStyle name="Обычный 5 8 4 2 3 3" xfId="31018"/>
    <cellStyle name="Обычный 5 8 4 2 3 4" xfId="31019"/>
    <cellStyle name="Обычный 5 8 4 2 4" xfId="31020"/>
    <cellStyle name="Обычный 5 8 4 2 5" xfId="31021"/>
    <cellStyle name="Обычный 5 8 4 2 6" xfId="31022"/>
    <cellStyle name="Обычный 5 8 4 2 7" xfId="31023"/>
    <cellStyle name="Обычный 5 8 4 3" xfId="31024"/>
    <cellStyle name="Обычный 5 8 4 3 2" xfId="31025"/>
    <cellStyle name="Обычный 5 8 4 3 2 2" xfId="31026"/>
    <cellStyle name="Обычный 5 8 4 3 3" xfId="31027"/>
    <cellStyle name="Обычный 5 8 4 3 4" xfId="31028"/>
    <cellStyle name="Обычный 5 8 4 3 5" xfId="31029"/>
    <cellStyle name="Обычный 5 8 4 4" xfId="31030"/>
    <cellStyle name="Обычный 5 8 4 4 2" xfId="31031"/>
    <cellStyle name="Обычный 5 8 4 4 2 2" xfId="31032"/>
    <cellStyle name="Обычный 5 8 4 4 3" xfId="31033"/>
    <cellStyle name="Обычный 5 8 4 4 4" xfId="31034"/>
    <cellStyle name="Обычный 5 8 4 4 5" xfId="31035"/>
    <cellStyle name="Обычный 5 8 4 5" xfId="31036"/>
    <cellStyle name="Обычный 5 8 4 5 2" xfId="31037"/>
    <cellStyle name="Обычный 5 8 4 5 3" xfId="31038"/>
    <cellStyle name="Обычный 5 8 4 5 4" xfId="31039"/>
    <cellStyle name="Обычный 5 8 4 6" xfId="31040"/>
    <cellStyle name="Обычный 5 8 4 7" xfId="31041"/>
    <cellStyle name="Обычный 5 8 4 8" xfId="31042"/>
    <cellStyle name="Обычный 5 8 4 9" xfId="31043"/>
    <cellStyle name="Обычный 5 8 5" xfId="31044"/>
    <cellStyle name="Обычный 5 8 5 2" xfId="31045"/>
    <cellStyle name="Обычный 5 8 5 2 2" xfId="31046"/>
    <cellStyle name="Обычный 5 8 5 2 2 2" xfId="31047"/>
    <cellStyle name="Обычный 5 8 5 2 2 2 2" xfId="31048"/>
    <cellStyle name="Обычный 5 8 5 2 2 3" xfId="31049"/>
    <cellStyle name="Обычный 5 8 5 2 2 4" xfId="31050"/>
    <cellStyle name="Обычный 5 8 5 2 2 5" xfId="31051"/>
    <cellStyle name="Обычный 5 8 5 2 3" xfId="31052"/>
    <cellStyle name="Обычный 5 8 5 2 3 2" xfId="31053"/>
    <cellStyle name="Обычный 5 8 5 2 3 3" xfId="31054"/>
    <cellStyle name="Обычный 5 8 5 2 3 4" xfId="31055"/>
    <cellStyle name="Обычный 5 8 5 2 4" xfId="31056"/>
    <cellStyle name="Обычный 5 8 5 2 5" xfId="31057"/>
    <cellStyle name="Обычный 5 8 5 2 6" xfId="31058"/>
    <cellStyle name="Обычный 5 8 5 2 7" xfId="31059"/>
    <cellStyle name="Обычный 5 8 5 3" xfId="31060"/>
    <cellStyle name="Обычный 5 8 5 3 2" xfId="31061"/>
    <cellStyle name="Обычный 5 8 5 3 2 2" xfId="31062"/>
    <cellStyle name="Обычный 5 8 5 3 3" xfId="31063"/>
    <cellStyle name="Обычный 5 8 5 3 4" xfId="31064"/>
    <cellStyle name="Обычный 5 8 5 3 5" xfId="31065"/>
    <cellStyle name="Обычный 5 8 5 4" xfId="31066"/>
    <cellStyle name="Обычный 5 8 5 4 2" xfId="31067"/>
    <cellStyle name="Обычный 5 8 5 4 3" xfId="31068"/>
    <cellStyle name="Обычный 5 8 5 4 4" xfId="31069"/>
    <cellStyle name="Обычный 5 8 5 5" xfId="31070"/>
    <cellStyle name="Обычный 5 8 5 6" xfId="31071"/>
    <cellStyle name="Обычный 5 8 5 7" xfId="31072"/>
    <cellStyle name="Обычный 5 8 5 8" xfId="31073"/>
    <cellStyle name="Обычный 5 8 6" xfId="31074"/>
    <cellStyle name="Обычный 5 8 6 2" xfId="31075"/>
    <cellStyle name="Обычный 5 8 6 2 2" xfId="31076"/>
    <cellStyle name="Обычный 5 8 6 2 2 2" xfId="31077"/>
    <cellStyle name="Обычный 5 8 6 2 2 2 2" xfId="31078"/>
    <cellStyle name="Обычный 5 8 6 2 2 3" xfId="31079"/>
    <cellStyle name="Обычный 5 8 6 2 2 4" xfId="31080"/>
    <cellStyle name="Обычный 5 8 6 2 2 5" xfId="31081"/>
    <cellStyle name="Обычный 5 8 6 2 3" xfId="31082"/>
    <cellStyle name="Обычный 5 8 6 2 3 2" xfId="31083"/>
    <cellStyle name="Обычный 5 8 6 2 3 3" xfId="31084"/>
    <cellStyle name="Обычный 5 8 6 2 3 4" xfId="31085"/>
    <cellStyle name="Обычный 5 8 6 2 4" xfId="31086"/>
    <cellStyle name="Обычный 5 8 6 2 5" xfId="31087"/>
    <cellStyle name="Обычный 5 8 6 2 6" xfId="31088"/>
    <cellStyle name="Обычный 5 8 6 2 7" xfId="31089"/>
    <cellStyle name="Обычный 5 8 6 3" xfId="31090"/>
    <cellStyle name="Обычный 5 8 6 3 2" xfId="31091"/>
    <cellStyle name="Обычный 5 8 6 3 2 2" xfId="31092"/>
    <cellStyle name="Обычный 5 8 6 3 3" xfId="31093"/>
    <cellStyle name="Обычный 5 8 6 3 4" xfId="31094"/>
    <cellStyle name="Обычный 5 8 6 3 5" xfId="31095"/>
    <cellStyle name="Обычный 5 8 6 4" xfId="31096"/>
    <cellStyle name="Обычный 5 8 6 4 2" xfId="31097"/>
    <cellStyle name="Обычный 5 8 6 4 3" xfId="31098"/>
    <cellStyle name="Обычный 5 8 6 4 4" xfId="31099"/>
    <cellStyle name="Обычный 5 8 6 5" xfId="31100"/>
    <cellStyle name="Обычный 5 8 6 6" xfId="31101"/>
    <cellStyle name="Обычный 5 8 6 7" xfId="31102"/>
    <cellStyle name="Обычный 5 8 6 8" xfId="31103"/>
    <cellStyle name="Обычный 5 8 7" xfId="31104"/>
    <cellStyle name="Обычный 5 8 7 2" xfId="31105"/>
    <cellStyle name="Обычный 5 8 7 2 2" xfId="31106"/>
    <cellStyle name="Обычный 5 8 7 2 2 2" xfId="31107"/>
    <cellStyle name="Обычный 5 8 7 2 2 2 2" xfId="31108"/>
    <cellStyle name="Обычный 5 8 7 2 2 3" xfId="31109"/>
    <cellStyle name="Обычный 5 8 7 2 2 4" xfId="31110"/>
    <cellStyle name="Обычный 5 8 7 2 2 5" xfId="31111"/>
    <cellStyle name="Обычный 5 8 7 2 3" xfId="31112"/>
    <cellStyle name="Обычный 5 8 7 2 3 2" xfId="31113"/>
    <cellStyle name="Обычный 5 8 7 2 3 3" xfId="31114"/>
    <cellStyle name="Обычный 5 8 7 2 3 4" xfId="31115"/>
    <cellStyle name="Обычный 5 8 7 2 4" xfId="31116"/>
    <cellStyle name="Обычный 5 8 7 2 5" xfId="31117"/>
    <cellStyle name="Обычный 5 8 7 2 6" xfId="31118"/>
    <cellStyle name="Обычный 5 8 7 2 7" xfId="31119"/>
    <cellStyle name="Обычный 5 8 7 3" xfId="31120"/>
    <cellStyle name="Обычный 5 8 7 3 2" xfId="31121"/>
    <cellStyle name="Обычный 5 8 7 3 2 2" xfId="31122"/>
    <cellStyle name="Обычный 5 8 7 3 3" xfId="31123"/>
    <cellStyle name="Обычный 5 8 7 3 4" xfId="31124"/>
    <cellStyle name="Обычный 5 8 7 3 5" xfId="31125"/>
    <cellStyle name="Обычный 5 8 7 4" xfId="31126"/>
    <cellStyle name="Обычный 5 8 7 4 2" xfId="31127"/>
    <cellStyle name="Обычный 5 8 7 4 3" xfId="31128"/>
    <cellStyle name="Обычный 5 8 7 4 4" xfId="31129"/>
    <cellStyle name="Обычный 5 8 7 5" xfId="31130"/>
    <cellStyle name="Обычный 5 8 7 6" xfId="31131"/>
    <cellStyle name="Обычный 5 8 7 7" xfId="31132"/>
    <cellStyle name="Обычный 5 8 7 8" xfId="31133"/>
    <cellStyle name="Обычный 5 8 8" xfId="31134"/>
    <cellStyle name="Обычный 5 8 8 2" xfId="31135"/>
    <cellStyle name="Обычный 5 8 8 2 2" xfId="31136"/>
    <cellStyle name="Обычный 5 8 8 2 2 2" xfId="31137"/>
    <cellStyle name="Обычный 5 8 8 2 3" xfId="31138"/>
    <cellStyle name="Обычный 5 8 8 2 4" xfId="31139"/>
    <cellStyle name="Обычный 5 8 8 2 5" xfId="31140"/>
    <cellStyle name="Обычный 5 8 8 3" xfId="31141"/>
    <cellStyle name="Обычный 5 8 8 3 2" xfId="31142"/>
    <cellStyle name="Обычный 5 8 8 3 3" xfId="31143"/>
    <cellStyle name="Обычный 5 8 8 3 4" xfId="31144"/>
    <cellStyle name="Обычный 5 8 8 4" xfId="31145"/>
    <cellStyle name="Обычный 5 8 8 5" xfId="31146"/>
    <cellStyle name="Обычный 5 8 8 6" xfId="31147"/>
    <cellStyle name="Обычный 5 8 8 7" xfId="31148"/>
    <cellStyle name="Обычный 5 8 9" xfId="31149"/>
    <cellStyle name="Обычный 5 8 9 2" xfId="31150"/>
    <cellStyle name="Обычный 5 8 9 2 2" xfId="31151"/>
    <cellStyle name="Обычный 5 8 9 2 2 2" xfId="31152"/>
    <cellStyle name="Обычный 5 8 9 2 3" xfId="31153"/>
    <cellStyle name="Обычный 5 8 9 2 4" xfId="31154"/>
    <cellStyle name="Обычный 5 8 9 2 5" xfId="31155"/>
    <cellStyle name="Обычный 5 8 9 3" xfId="31156"/>
    <cellStyle name="Обычный 5 8 9 3 2" xfId="31157"/>
    <cellStyle name="Обычный 5 8 9 3 3" xfId="31158"/>
    <cellStyle name="Обычный 5 8 9 3 4" xfId="31159"/>
    <cellStyle name="Обычный 5 8 9 4" xfId="31160"/>
    <cellStyle name="Обычный 5 8 9 5" xfId="31161"/>
    <cellStyle name="Обычный 5 8 9 6" xfId="31162"/>
    <cellStyle name="Обычный 5 8 9 7" xfId="31163"/>
    <cellStyle name="Обычный 5 9" xfId="31164"/>
    <cellStyle name="Обычный 5 9 10" xfId="31165"/>
    <cellStyle name="Обычный 5 9 10 2" xfId="31166"/>
    <cellStyle name="Обычный 5 9 10 2 2" xfId="31167"/>
    <cellStyle name="Обычный 5 9 10 3" xfId="31168"/>
    <cellStyle name="Обычный 5 9 10 4" xfId="31169"/>
    <cellStyle name="Обычный 5 9 10 5" xfId="31170"/>
    <cellStyle name="Обычный 5 9 11" xfId="31171"/>
    <cellStyle name="Обычный 5 9 11 2" xfId="31172"/>
    <cellStyle name="Обычный 5 9 11 3" xfId="31173"/>
    <cellStyle name="Обычный 5 9 11 4" xfId="31174"/>
    <cellStyle name="Обычный 5 9 12" xfId="31175"/>
    <cellStyle name="Обычный 5 9 13" xfId="31176"/>
    <cellStyle name="Обычный 5 9 14" xfId="31177"/>
    <cellStyle name="Обычный 5 9 15" xfId="31178"/>
    <cellStyle name="Обычный 5 9 2" xfId="31179"/>
    <cellStyle name="Обычный 5 9 2 2" xfId="31180"/>
    <cellStyle name="Обычный 5 9 2 2 2" xfId="31181"/>
    <cellStyle name="Обычный 5 9 2 2 2 2" xfId="31182"/>
    <cellStyle name="Обычный 5 9 2 2 2 2 2" xfId="31183"/>
    <cellStyle name="Обычный 5 9 2 2 2 3" xfId="31184"/>
    <cellStyle name="Обычный 5 9 2 2 2 4" xfId="31185"/>
    <cellStyle name="Обычный 5 9 2 2 2 5" xfId="31186"/>
    <cellStyle name="Обычный 5 9 2 2 3" xfId="31187"/>
    <cellStyle name="Обычный 5 9 2 2 3 2" xfId="31188"/>
    <cellStyle name="Обычный 5 9 2 2 3 3" xfId="31189"/>
    <cellStyle name="Обычный 5 9 2 2 3 4" xfId="31190"/>
    <cellStyle name="Обычный 5 9 2 2 4" xfId="31191"/>
    <cellStyle name="Обычный 5 9 2 2 5" xfId="31192"/>
    <cellStyle name="Обычный 5 9 2 2 6" xfId="31193"/>
    <cellStyle name="Обычный 5 9 2 2 7" xfId="31194"/>
    <cellStyle name="Обычный 5 9 2 3" xfId="31195"/>
    <cellStyle name="Обычный 5 9 2 3 2" xfId="31196"/>
    <cellStyle name="Обычный 5 9 2 3 2 2" xfId="31197"/>
    <cellStyle name="Обычный 5 9 2 3 3" xfId="31198"/>
    <cellStyle name="Обычный 5 9 2 3 4" xfId="31199"/>
    <cellStyle name="Обычный 5 9 2 3 5" xfId="31200"/>
    <cellStyle name="Обычный 5 9 2 4" xfId="31201"/>
    <cellStyle name="Обычный 5 9 2 4 2" xfId="31202"/>
    <cellStyle name="Обычный 5 9 2 4 2 2" xfId="31203"/>
    <cellStyle name="Обычный 5 9 2 4 3" xfId="31204"/>
    <cellStyle name="Обычный 5 9 2 4 4" xfId="31205"/>
    <cellStyle name="Обычный 5 9 2 4 5" xfId="31206"/>
    <cellStyle name="Обычный 5 9 2 5" xfId="31207"/>
    <cellStyle name="Обычный 5 9 2 5 2" xfId="31208"/>
    <cellStyle name="Обычный 5 9 2 5 3" xfId="31209"/>
    <cellStyle name="Обычный 5 9 2 5 4" xfId="31210"/>
    <cellStyle name="Обычный 5 9 2 6" xfId="31211"/>
    <cellStyle name="Обычный 5 9 2 7" xfId="31212"/>
    <cellStyle name="Обычный 5 9 2 8" xfId="31213"/>
    <cellStyle name="Обычный 5 9 2 9" xfId="31214"/>
    <cellStyle name="Обычный 5 9 3" xfId="31215"/>
    <cellStyle name="Обычный 5 9 3 2" xfId="31216"/>
    <cellStyle name="Обычный 5 9 3 2 2" xfId="31217"/>
    <cellStyle name="Обычный 5 9 3 2 2 2" xfId="31218"/>
    <cellStyle name="Обычный 5 9 3 2 2 2 2" xfId="31219"/>
    <cellStyle name="Обычный 5 9 3 2 2 3" xfId="31220"/>
    <cellStyle name="Обычный 5 9 3 2 2 4" xfId="31221"/>
    <cellStyle name="Обычный 5 9 3 2 2 5" xfId="31222"/>
    <cellStyle name="Обычный 5 9 3 2 3" xfId="31223"/>
    <cellStyle name="Обычный 5 9 3 2 3 2" xfId="31224"/>
    <cellStyle name="Обычный 5 9 3 2 3 3" xfId="31225"/>
    <cellStyle name="Обычный 5 9 3 2 3 4" xfId="31226"/>
    <cellStyle name="Обычный 5 9 3 2 4" xfId="31227"/>
    <cellStyle name="Обычный 5 9 3 2 5" xfId="31228"/>
    <cellStyle name="Обычный 5 9 3 2 6" xfId="31229"/>
    <cellStyle name="Обычный 5 9 3 2 7" xfId="31230"/>
    <cellStyle name="Обычный 5 9 3 3" xfId="31231"/>
    <cellStyle name="Обычный 5 9 3 3 2" xfId="31232"/>
    <cellStyle name="Обычный 5 9 3 3 2 2" xfId="31233"/>
    <cellStyle name="Обычный 5 9 3 3 3" xfId="31234"/>
    <cellStyle name="Обычный 5 9 3 3 4" xfId="31235"/>
    <cellStyle name="Обычный 5 9 3 3 5" xfId="31236"/>
    <cellStyle name="Обычный 5 9 3 4" xfId="31237"/>
    <cellStyle name="Обычный 5 9 3 4 2" xfId="31238"/>
    <cellStyle name="Обычный 5 9 3 4 2 2" xfId="31239"/>
    <cellStyle name="Обычный 5 9 3 4 3" xfId="31240"/>
    <cellStyle name="Обычный 5 9 3 4 4" xfId="31241"/>
    <cellStyle name="Обычный 5 9 3 4 5" xfId="31242"/>
    <cellStyle name="Обычный 5 9 3 5" xfId="31243"/>
    <cellStyle name="Обычный 5 9 3 5 2" xfId="31244"/>
    <cellStyle name="Обычный 5 9 3 5 3" xfId="31245"/>
    <cellStyle name="Обычный 5 9 3 5 4" xfId="31246"/>
    <cellStyle name="Обычный 5 9 3 6" xfId="31247"/>
    <cellStyle name="Обычный 5 9 3 7" xfId="31248"/>
    <cellStyle name="Обычный 5 9 3 8" xfId="31249"/>
    <cellStyle name="Обычный 5 9 3 9" xfId="31250"/>
    <cellStyle name="Обычный 5 9 4" xfId="31251"/>
    <cellStyle name="Обычный 5 9 4 2" xfId="31252"/>
    <cellStyle name="Обычный 5 9 4 2 2" xfId="31253"/>
    <cellStyle name="Обычный 5 9 4 2 2 2" xfId="31254"/>
    <cellStyle name="Обычный 5 9 4 2 2 2 2" xfId="31255"/>
    <cellStyle name="Обычный 5 9 4 2 2 3" xfId="31256"/>
    <cellStyle name="Обычный 5 9 4 2 2 4" xfId="31257"/>
    <cellStyle name="Обычный 5 9 4 2 2 5" xfId="31258"/>
    <cellStyle name="Обычный 5 9 4 2 3" xfId="31259"/>
    <cellStyle name="Обычный 5 9 4 2 3 2" xfId="31260"/>
    <cellStyle name="Обычный 5 9 4 2 3 3" xfId="31261"/>
    <cellStyle name="Обычный 5 9 4 2 3 4" xfId="31262"/>
    <cellStyle name="Обычный 5 9 4 2 4" xfId="31263"/>
    <cellStyle name="Обычный 5 9 4 2 5" xfId="31264"/>
    <cellStyle name="Обычный 5 9 4 2 6" xfId="31265"/>
    <cellStyle name="Обычный 5 9 4 2 7" xfId="31266"/>
    <cellStyle name="Обычный 5 9 4 3" xfId="31267"/>
    <cellStyle name="Обычный 5 9 4 3 2" xfId="31268"/>
    <cellStyle name="Обычный 5 9 4 3 2 2" xfId="31269"/>
    <cellStyle name="Обычный 5 9 4 3 3" xfId="31270"/>
    <cellStyle name="Обычный 5 9 4 3 4" xfId="31271"/>
    <cellStyle name="Обычный 5 9 4 3 5" xfId="31272"/>
    <cellStyle name="Обычный 5 9 4 4" xfId="31273"/>
    <cellStyle name="Обычный 5 9 4 4 2" xfId="31274"/>
    <cellStyle name="Обычный 5 9 4 4 3" xfId="31275"/>
    <cellStyle name="Обычный 5 9 4 4 4" xfId="31276"/>
    <cellStyle name="Обычный 5 9 4 5" xfId="31277"/>
    <cellStyle name="Обычный 5 9 4 6" xfId="31278"/>
    <cellStyle name="Обычный 5 9 4 7" xfId="31279"/>
    <cellStyle name="Обычный 5 9 4 8" xfId="31280"/>
    <cellStyle name="Обычный 5 9 5" xfId="31281"/>
    <cellStyle name="Обычный 5 9 5 2" xfId="31282"/>
    <cellStyle name="Обычный 5 9 5 2 2" xfId="31283"/>
    <cellStyle name="Обычный 5 9 5 2 2 2" xfId="31284"/>
    <cellStyle name="Обычный 5 9 5 2 2 2 2" xfId="31285"/>
    <cellStyle name="Обычный 5 9 5 2 2 3" xfId="31286"/>
    <cellStyle name="Обычный 5 9 5 2 2 4" xfId="31287"/>
    <cellStyle name="Обычный 5 9 5 2 2 5" xfId="31288"/>
    <cellStyle name="Обычный 5 9 5 2 3" xfId="31289"/>
    <cellStyle name="Обычный 5 9 5 2 3 2" xfId="31290"/>
    <cellStyle name="Обычный 5 9 5 2 3 3" xfId="31291"/>
    <cellStyle name="Обычный 5 9 5 2 3 4" xfId="31292"/>
    <cellStyle name="Обычный 5 9 5 2 4" xfId="31293"/>
    <cellStyle name="Обычный 5 9 5 2 5" xfId="31294"/>
    <cellStyle name="Обычный 5 9 5 2 6" xfId="31295"/>
    <cellStyle name="Обычный 5 9 5 2 7" xfId="31296"/>
    <cellStyle name="Обычный 5 9 5 3" xfId="31297"/>
    <cellStyle name="Обычный 5 9 5 3 2" xfId="31298"/>
    <cellStyle name="Обычный 5 9 5 3 2 2" xfId="31299"/>
    <cellStyle name="Обычный 5 9 5 3 3" xfId="31300"/>
    <cellStyle name="Обычный 5 9 5 3 4" xfId="31301"/>
    <cellStyle name="Обычный 5 9 5 3 5" xfId="31302"/>
    <cellStyle name="Обычный 5 9 5 4" xfId="31303"/>
    <cellStyle name="Обычный 5 9 5 4 2" xfId="31304"/>
    <cellStyle name="Обычный 5 9 5 4 3" xfId="31305"/>
    <cellStyle name="Обычный 5 9 5 4 4" xfId="31306"/>
    <cellStyle name="Обычный 5 9 5 5" xfId="31307"/>
    <cellStyle name="Обычный 5 9 5 6" xfId="31308"/>
    <cellStyle name="Обычный 5 9 5 7" xfId="31309"/>
    <cellStyle name="Обычный 5 9 5 8" xfId="31310"/>
    <cellStyle name="Обычный 5 9 6" xfId="31311"/>
    <cellStyle name="Обычный 5 9 6 2" xfId="31312"/>
    <cellStyle name="Обычный 5 9 6 2 2" xfId="31313"/>
    <cellStyle name="Обычный 5 9 6 2 2 2" xfId="31314"/>
    <cellStyle name="Обычный 5 9 6 2 2 2 2" xfId="31315"/>
    <cellStyle name="Обычный 5 9 6 2 2 3" xfId="31316"/>
    <cellStyle name="Обычный 5 9 6 2 2 4" xfId="31317"/>
    <cellStyle name="Обычный 5 9 6 2 2 5" xfId="31318"/>
    <cellStyle name="Обычный 5 9 6 2 3" xfId="31319"/>
    <cellStyle name="Обычный 5 9 6 2 3 2" xfId="31320"/>
    <cellStyle name="Обычный 5 9 6 2 3 3" xfId="31321"/>
    <cellStyle name="Обычный 5 9 6 2 3 4" xfId="31322"/>
    <cellStyle name="Обычный 5 9 6 2 4" xfId="31323"/>
    <cellStyle name="Обычный 5 9 6 2 5" xfId="31324"/>
    <cellStyle name="Обычный 5 9 6 2 6" xfId="31325"/>
    <cellStyle name="Обычный 5 9 6 2 7" xfId="31326"/>
    <cellStyle name="Обычный 5 9 6 3" xfId="31327"/>
    <cellStyle name="Обычный 5 9 6 3 2" xfId="31328"/>
    <cellStyle name="Обычный 5 9 6 3 2 2" xfId="31329"/>
    <cellStyle name="Обычный 5 9 6 3 3" xfId="31330"/>
    <cellStyle name="Обычный 5 9 6 3 4" xfId="31331"/>
    <cellStyle name="Обычный 5 9 6 3 5" xfId="31332"/>
    <cellStyle name="Обычный 5 9 6 4" xfId="31333"/>
    <cellStyle name="Обычный 5 9 6 4 2" xfId="31334"/>
    <cellStyle name="Обычный 5 9 6 4 3" xfId="31335"/>
    <cellStyle name="Обычный 5 9 6 4 4" xfId="31336"/>
    <cellStyle name="Обычный 5 9 6 5" xfId="31337"/>
    <cellStyle name="Обычный 5 9 6 6" xfId="31338"/>
    <cellStyle name="Обычный 5 9 6 7" xfId="31339"/>
    <cellStyle name="Обычный 5 9 6 8" xfId="31340"/>
    <cellStyle name="Обычный 5 9 7" xfId="31341"/>
    <cellStyle name="Обычный 5 9 7 2" xfId="31342"/>
    <cellStyle name="Обычный 5 9 7 2 2" xfId="31343"/>
    <cellStyle name="Обычный 5 9 7 2 2 2" xfId="31344"/>
    <cellStyle name="Обычный 5 9 7 2 2 2 2" xfId="31345"/>
    <cellStyle name="Обычный 5 9 7 2 2 3" xfId="31346"/>
    <cellStyle name="Обычный 5 9 7 2 2 4" xfId="31347"/>
    <cellStyle name="Обычный 5 9 7 2 2 5" xfId="31348"/>
    <cellStyle name="Обычный 5 9 7 2 3" xfId="31349"/>
    <cellStyle name="Обычный 5 9 7 2 3 2" xfId="31350"/>
    <cellStyle name="Обычный 5 9 7 2 3 3" xfId="31351"/>
    <cellStyle name="Обычный 5 9 7 2 3 4" xfId="31352"/>
    <cellStyle name="Обычный 5 9 7 2 4" xfId="31353"/>
    <cellStyle name="Обычный 5 9 7 2 5" xfId="31354"/>
    <cellStyle name="Обычный 5 9 7 2 6" xfId="31355"/>
    <cellStyle name="Обычный 5 9 7 2 7" xfId="31356"/>
    <cellStyle name="Обычный 5 9 7 3" xfId="31357"/>
    <cellStyle name="Обычный 5 9 7 3 2" xfId="31358"/>
    <cellStyle name="Обычный 5 9 7 3 2 2" xfId="31359"/>
    <cellStyle name="Обычный 5 9 7 3 3" xfId="31360"/>
    <cellStyle name="Обычный 5 9 7 3 4" xfId="31361"/>
    <cellStyle name="Обычный 5 9 7 3 5" xfId="31362"/>
    <cellStyle name="Обычный 5 9 7 4" xfId="31363"/>
    <cellStyle name="Обычный 5 9 7 4 2" xfId="31364"/>
    <cellStyle name="Обычный 5 9 7 4 3" xfId="31365"/>
    <cellStyle name="Обычный 5 9 7 4 4" xfId="31366"/>
    <cellStyle name="Обычный 5 9 7 5" xfId="31367"/>
    <cellStyle name="Обычный 5 9 7 6" xfId="31368"/>
    <cellStyle name="Обычный 5 9 7 7" xfId="31369"/>
    <cellStyle name="Обычный 5 9 7 8" xfId="31370"/>
    <cellStyle name="Обычный 5 9 8" xfId="31371"/>
    <cellStyle name="Обычный 5 9 8 2" xfId="31372"/>
    <cellStyle name="Обычный 5 9 8 2 2" xfId="31373"/>
    <cellStyle name="Обычный 5 9 8 2 2 2" xfId="31374"/>
    <cellStyle name="Обычный 5 9 8 2 3" xfId="31375"/>
    <cellStyle name="Обычный 5 9 8 2 4" xfId="31376"/>
    <cellStyle name="Обычный 5 9 8 2 5" xfId="31377"/>
    <cellStyle name="Обычный 5 9 8 3" xfId="31378"/>
    <cellStyle name="Обычный 5 9 8 3 2" xfId="31379"/>
    <cellStyle name="Обычный 5 9 8 3 3" xfId="31380"/>
    <cellStyle name="Обычный 5 9 8 3 4" xfId="31381"/>
    <cellStyle name="Обычный 5 9 8 4" xfId="31382"/>
    <cellStyle name="Обычный 5 9 8 5" xfId="31383"/>
    <cellStyle name="Обычный 5 9 8 6" xfId="31384"/>
    <cellStyle name="Обычный 5 9 8 7" xfId="31385"/>
    <cellStyle name="Обычный 5 9 9" xfId="31386"/>
    <cellStyle name="Обычный 5 9 9 2" xfId="31387"/>
    <cellStyle name="Обычный 5 9 9 2 2" xfId="31388"/>
    <cellStyle name="Обычный 5 9 9 2 2 2" xfId="31389"/>
    <cellStyle name="Обычный 5 9 9 2 3" xfId="31390"/>
    <cellStyle name="Обычный 5 9 9 2 4" xfId="31391"/>
    <cellStyle name="Обычный 5 9 9 2 5" xfId="31392"/>
    <cellStyle name="Обычный 5 9 9 3" xfId="31393"/>
    <cellStyle name="Обычный 5 9 9 3 2" xfId="31394"/>
    <cellStyle name="Обычный 5 9 9 3 3" xfId="31395"/>
    <cellStyle name="Обычный 5 9 9 3 4" xfId="31396"/>
    <cellStyle name="Обычный 5 9 9 4" xfId="31397"/>
    <cellStyle name="Обычный 5 9 9 5" xfId="31398"/>
    <cellStyle name="Обычный 5 9 9 6" xfId="31399"/>
    <cellStyle name="Обычный 5 9 9 7" xfId="31400"/>
    <cellStyle name="Обычный 50" xfId="31401"/>
    <cellStyle name="Обычный 50 2" xfId="59233"/>
    <cellStyle name="Обычный 51" xfId="31402"/>
    <cellStyle name="Обычный 51 2" xfId="31403"/>
    <cellStyle name="Обычный 51 3" xfId="59171"/>
    <cellStyle name="Обычный 52" xfId="31404"/>
    <cellStyle name="Обычный 52 2" xfId="59172"/>
    <cellStyle name="Обычный 53" xfId="59083"/>
    <cellStyle name="Обычный 53 2" xfId="59084"/>
    <cellStyle name="Обычный 53 3" xfId="59086"/>
    <cellStyle name="Обычный 53 4" xfId="59173"/>
    <cellStyle name="Обычный 54" xfId="59197"/>
    <cellStyle name="Обычный 55" xfId="59198"/>
    <cellStyle name="Обычный 56" xfId="59174"/>
    <cellStyle name="Обычный 57" xfId="59175"/>
    <cellStyle name="Обычный 58" xfId="59176"/>
    <cellStyle name="Обычный 59" xfId="59212"/>
    <cellStyle name="Обычный 6" xfId="31405"/>
    <cellStyle name="Обычный 6 10" xfId="31406"/>
    <cellStyle name="Обычный 6 11" xfId="31407"/>
    <cellStyle name="Обычный 6 11 2" xfId="31408"/>
    <cellStyle name="Обычный 6 11 2 2" xfId="31409"/>
    <cellStyle name="Обычный 6 11 3" xfId="31410"/>
    <cellStyle name="Обычный 6 12" xfId="31411"/>
    <cellStyle name="Обычный 6 12 2" xfId="31412"/>
    <cellStyle name="Обычный 6 13" xfId="31413"/>
    <cellStyle name="Обычный 6 14" xfId="31414"/>
    <cellStyle name="Обычный 6 15" xfId="31415"/>
    <cellStyle name="Обычный 6 16" xfId="31416"/>
    <cellStyle name="Обычный 6 17" xfId="31417"/>
    <cellStyle name="Обычный 6 18" xfId="31418"/>
    <cellStyle name="Обычный 6 2" xfId="31419"/>
    <cellStyle name="Обычный 6 2 10" xfId="31420"/>
    <cellStyle name="Обычный 6 2 10 2" xfId="31421"/>
    <cellStyle name="Обычный 6 2 10 2 2" xfId="31422"/>
    <cellStyle name="Обычный 6 2 10 2 2 2" xfId="31423"/>
    <cellStyle name="Обычный 6 2 10 2 2 2 2" xfId="31424"/>
    <cellStyle name="Обычный 6 2 10 2 2 3" xfId="31425"/>
    <cellStyle name="Обычный 6 2 10 2 2 4" xfId="31426"/>
    <cellStyle name="Обычный 6 2 10 2 2 5" xfId="31427"/>
    <cellStyle name="Обычный 6 2 10 2 3" xfId="31428"/>
    <cellStyle name="Обычный 6 2 10 2 3 2" xfId="31429"/>
    <cellStyle name="Обычный 6 2 10 2 3 3" xfId="31430"/>
    <cellStyle name="Обычный 6 2 10 2 3 4" xfId="31431"/>
    <cellStyle name="Обычный 6 2 10 2 4" xfId="31432"/>
    <cellStyle name="Обычный 6 2 10 2 5" xfId="31433"/>
    <cellStyle name="Обычный 6 2 10 2 6" xfId="31434"/>
    <cellStyle name="Обычный 6 2 10 2 7" xfId="31435"/>
    <cellStyle name="Обычный 6 2 10 3" xfId="31436"/>
    <cellStyle name="Обычный 6 2 10 3 2" xfId="31437"/>
    <cellStyle name="Обычный 6 2 10 3 2 2" xfId="31438"/>
    <cellStyle name="Обычный 6 2 10 3 3" xfId="31439"/>
    <cellStyle name="Обычный 6 2 10 3 4" xfId="31440"/>
    <cellStyle name="Обычный 6 2 10 3 5" xfId="31441"/>
    <cellStyle name="Обычный 6 2 10 4" xfId="31442"/>
    <cellStyle name="Обычный 6 2 10 4 2" xfId="31443"/>
    <cellStyle name="Обычный 6 2 10 4 3" xfId="31444"/>
    <cellStyle name="Обычный 6 2 10 4 4" xfId="31445"/>
    <cellStyle name="Обычный 6 2 10 5" xfId="31446"/>
    <cellStyle name="Обычный 6 2 10 6" xfId="31447"/>
    <cellStyle name="Обычный 6 2 10 7" xfId="31448"/>
    <cellStyle name="Обычный 6 2 10 8" xfId="31449"/>
    <cellStyle name="Обычный 6 2 11" xfId="31450"/>
    <cellStyle name="Обычный 6 2 11 2" xfId="31451"/>
    <cellStyle name="Обычный 6 2 11 2 2" xfId="31452"/>
    <cellStyle name="Обычный 6 2 11 2 2 2" xfId="31453"/>
    <cellStyle name="Обычный 6 2 11 2 3" xfId="31454"/>
    <cellStyle name="Обычный 6 2 11 2 4" xfId="31455"/>
    <cellStyle name="Обычный 6 2 11 2 5" xfId="31456"/>
    <cellStyle name="Обычный 6 2 11 3" xfId="31457"/>
    <cellStyle name="Обычный 6 2 11 3 2" xfId="31458"/>
    <cellStyle name="Обычный 6 2 11 3 3" xfId="31459"/>
    <cellStyle name="Обычный 6 2 11 3 4" xfId="31460"/>
    <cellStyle name="Обычный 6 2 11 4" xfId="31461"/>
    <cellStyle name="Обычный 6 2 11 5" xfId="31462"/>
    <cellStyle name="Обычный 6 2 11 6" xfId="31463"/>
    <cellStyle name="Обычный 6 2 11 7" xfId="31464"/>
    <cellStyle name="Обычный 6 2 12" xfId="31465"/>
    <cellStyle name="Обычный 6 2 12 2" xfId="31466"/>
    <cellStyle name="Обычный 6 2 12 2 2" xfId="31467"/>
    <cellStyle name="Обычный 6 2 12 2 2 2" xfId="31468"/>
    <cellStyle name="Обычный 6 2 12 2 3" xfId="31469"/>
    <cellStyle name="Обычный 6 2 12 2 4" xfId="31470"/>
    <cellStyle name="Обычный 6 2 12 2 5" xfId="31471"/>
    <cellStyle name="Обычный 6 2 12 3" xfId="31472"/>
    <cellStyle name="Обычный 6 2 12 3 2" xfId="31473"/>
    <cellStyle name="Обычный 6 2 12 3 3" xfId="31474"/>
    <cellStyle name="Обычный 6 2 12 3 4" xfId="31475"/>
    <cellStyle name="Обычный 6 2 12 4" xfId="31476"/>
    <cellStyle name="Обычный 6 2 12 5" xfId="31477"/>
    <cellStyle name="Обычный 6 2 12 6" xfId="31478"/>
    <cellStyle name="Обычный 6 2 12 7" xfId="31479"/>
    <cellStyle name="Обычный 6 2 13" xfId="31480"/>
    <cellStyle name="Обычный 6 2 13 2" xfId="31481"/>
    <cellStyle name="Обычный 6 2 13 2 2" xfId="31482"/>
    <cellStyle name="Обычный 6 2 13 3" xfId="31483"/>
    <cellStyle name="Обычный 6 2 13 4" xfId="31484"/>
    <cellStyle name="Обычный 6 2 13 5" xfId="31485"/>
    <cellStyle name="Обычный 6 2 14" xfId="31486"/>
    <cellStyle name="Обычный 6 2 14 2" xfId="31487"/>
    <cellStyle name="Обычный 6 2 14 2 2" xfId="31488"/>
    <cellStyle name="Обычный 6 2 14 3" xfId="31489"/>
    <cellStyle name="Обычный 6 2 14 4" xfId="31490"/>
    <cellStyle name="Обычный 6 2 14 5" xfId="31491"/>
    <cellStyle name="Обычный 6 2 15" xfId="31492"/>
    <cellStyle name="Обычный 6 2 16" xfId="31493"/>
    <cellStyle name="Обычный 6 2 17" xfId="31494"/>
    <cellStyle name="Обычный 6 2 18" xfId="59892"/>
    <cellStyle name="Обычный 6 2 2" xfId="31495"/>
    <cellStyle name="Обычный 6 2 2 10" xfId="31496"/>
    <cellStyle name="Обычный 6 2 2 10 2" xfId="31497"/>
    <cellStyle name="Обычный 6 2 2 10 2 2" xfId="31498"/>
    <cellStyle name="Обычный 6 2 2 10 2 2 2" xfId="31499"/>
    <cellStyle name="Обычный 6 2 2 10 2 3" xfId="31500"/>
    <cellStyle name="Обычный 6 2 2 10 2 4" xfId="31501"/>
    <cellStyle name="Обычный 6 2 2 10 2 5" xfId="31502"/>
    <cellStyle name="Обычный 6 2 2 10 3" xfId="31503"/>
    <cellStyle name="Обычный 6 2 2 10 3 2" xfId="31504"/>
    <cellStyle name="Обычный 6 2 2 10 3 3" xfId="31505"/>
    <cellStyle name="Обычный 6 2 2 10 3 4" xfId="31506"/>
    <cellStyle name="Обычный 6 2 2 10 4" xfId="31507"/>
    <cellStyle name="Обычный 6 2 2 10 5" xfId="31508"/>
    <cellStyle name="Обычный 6 2 2 10 6" xfId="31509"/>
    <cellStyle name="Обычный 6 2 2 10 7" xfId="31510"/>
    <cellStyle name="Обычный 6 2 2 11" xfId="31511"/>
    <cellStyle name="Обычный 6 2 2 11 2" xfId="31512"/>
    <cellStyle name="Обычный 6 2 2 11 2 2" xfId="31513"/>
    <cellStyle name="Обычный 6 2 2 11 3" xfId="31514"/>
    <cellStyle name="Обычный 6 2 2 11 4" xfId="31515"/>
    <cellStyle name="Обычный 6 2 2 11 5" xfId="31516"/>
    <cellStyle name="Обычный 6 2 2 12" xfId="31517"/>
    <cellStyle name="Обычный 6 2 2 12 2" xfId="31518"/>
    <cellStyle name="Обычный 6 2 2 12 3" xfId="31519"/>
    <cellStyle name="Обычный 6 2 2 12 4" xfId="31520"/>
    <cellStyle name="Обычный 6 2 2 13" xfId="31521"/>
    <cellStyle name="Обычный 6 2 2 14" xfId="31522"/>
    <cellStyle name="Обычный 6 2 2 15" xfId="31523"/>
    <cellStyle name="Обычный 6 2 2 16" xfId="31524"/>
    <cellStyle name="Обычный 6 2 2 2" xfId="31525"/>
    <cellStyle name="Обычный 6 2 2 2 10" xfId="31526"/>
    <cellStyle name="Обычный 6 2 2 2 10 2" xfId="31527"/>
    <cellStyle name="Обычный 6 2 2 2 10 2 2" xfId="31528"/>
    <cellStyle name="Обычный 6 2 2 2 10 3" xfId="31529"/>
    <cellStyle name="Обычный 6 2 2 2 10 4" xfId="31530"/>
    <cellStyle name="Обычный 6 2 2 2 10 5" xfId="31531"/>
    <cellStyle name="Обычный 6 2 2 2 11" xfId="31532"/>
    <cellStyle name="Обычный 6 2 2 2 11 2" xfId="31533"/>
    <cellStyle name="Обычный 6 2 2 2 11 3" xfId="31534"/>
    <cellStyle name="Обычный 6 2 2 2 11 4" xfId="31535"/>
    <cellStyle name="Обычный 6 2 2 2 12" xfId="31536"/>
    <cellStyle name="Обычный 6 2 2 2 13" xfId="31537"/>
    <cellStyle name="Обычный 6 2 2 2 14" xfId="31538"/>
    <cellStyle name="Обычный 6 2 2 2 15" xfId="31539"/>
    <cellStyle name="Обычный 6 2 2 2 2" xfId="31540"/>
    <cellStyle name="Обычный 6 2 2 2 2 2" xfId="31541"/>
    <cellStyle name="Обычный 6 2 2 2 2 2 2" xfId="31542"/>
    <cellStyle name="Обычный 6 2 2 2 2 2 2 2" xfId="31543"/>
    <cellStyle name="Обычный 6 2 2 2 2 2 2 2 2" xfId="31544"/>
    <cellStyle name="Обычный 6 2 2 2 2 2 2 3" xfId="31545"/>
    <cellStyle name="Обычный 6 2 2 2 2 2 2 4" xfId="31546"/>
    <cellStyle name="Обычный 6 2 2 2 2 2 2 5" xfId="31547"/>
    <cellStyle name="Обычный 6 2 2 2 2 2 3" xfId="31548"/>
    <cellStyle name="Обычный 6 2 2 2 2 2 3 2" xfId="31549"/>
    <cellStyle name="Обычный 6 2 2 2 2 2 3 3" xfId="31550"/>
    <cellStyle name="Обычный 6 2 2 2 2 2 3 4" xfId="31551"/>
    <cellStyle name="Обычный 6 2 2 2 2 2 4" xfId="31552"/>
    <cellStyle name="Обычный 6 2 2 2 2 2 5" xfId="31553"/>
    <cellStyle name="Обычный 6 2 2 2 2 2 6" xfId="31554"/>
    <cellStyle name="Обычный 6 2 2 2 2 2 7" xfId="31555"/>
    <cellStyle name="Обычный 6 2 2 2 2 3" xfId="31556"/>
    <cellStyle name="Обычный 6 2 2 2 2 3 2" xfId="31557"/>
    <cellStyle name="Обычный 6 2 2 2 2 3 2 2" xfId="31558"/>
    <cellStyle name="Обычный 6 2 2 2 2 3 3" xfId="31559"/>
    <cellStyle name="Обычный 6 2 2 2 2 3 4" xfId="31560"/>
    <cellStyle name="Обычный 6 2 2 2 2 3 5" xfId="31561"/>
    <cellStyle name="Обычный 6 2 2 2 2 4" xfId="31562"/>
    <cellStyle name="Обычный 6 2 2 2 2 4 2" xfId="31563"/>
    <cellStyle name="Обычный 6 2 2 2 2 4 2 2" xfId="31564"/>
    <cellStyle name="Обычный 6 2 2 2 2 4 3" xfId="31565"/>
    <cellStyle name="Обычный 6 2 2 2 2 4 4" xfId="31566"/>
    <cellStyle name="Обычный 6 2 2 2 2 4 5" xfId="31567"/>
    <cellStyle name="Обычный 6 2 2 2 2 5" xfId="31568"/>
    <cellStyle name="Обычный 6 2 2 2 2 5 2" xfId="31569"/>
    <cellStyle name="Обычный 6 2 2 2 2 5 3" xfId="31570"/>
    <cellStyle name="Обычный 6 2 2 2 2 5 4" xfId="31571"/>
    <cellStyle name="Обычный 6 2 2 2 2 6" xfId="31572"/>
    <cellStyle name="Обычный 6 2 2 2 2 7" xfId="31573"/>
    <cellStyle name="Обычный 6 2 2 2 2 8" xfId="31574"/>
    <cellStyle name="Обычный 6 2 2 2 2 9" xfId="31575"/>
    <cellStyle name="Обычный 6 2 2 2 3" xfId="31576"/>
    <cellStyle name="Обычный 6 2 2 2 3 2" xfId="31577"/>
    <cellStyle name="Обычный 6 2 2 2 3 2 2" xfId="31578"/>
    <cellStyle name="Обычный 6 2 2 2 3 2 2 2" xfId="31579"/>
    <cellStyle name="Обычный 6 2 2 2 3 2 2 2 2" xfId="31580"/>
    <cellStyle name="Обычный 6 2 2 2 3 2 2 3" xfId="31581"/>
    <cellStyle name="Обычный 6 2 2 2 3 2 2 4" xfId="31582"/>
    <cellStyle name="Обычный 6 2 2 2 3 2 2 5" xfId="31583"/>
    <cellStyle name="Обычный 6 2 2 2 3 2 3" xfId="31584"/>
    <cellStyle name="Обычный 6 2 2 2 3 2 3 2" xfId="31585"/>
    <cellStyle name="Обычный 6 2 2 2 3 2 3 3" xfId="31586"/>
    <cellStyle name="Обычный 6 2 2 2 3 2 3 4" xfId="31587"/>
    <cellStyle name="Обычный 6 2 2 2 3 2 4" xfId="31588"/>
    <cellStyle name="Обычный 6 2 2 2 3 2 5" xfId="31589"/>
    <cellStyle name="Обычный 6 2 2 2 3 2 6" xfId="31590"/>
    <cellStyle name="Обычный 6 2 2 2 3 2 7" xfId="31591"/>
    <cellStyle name="Обычный 6 2 2 2 3 3" xfId="31592"/>
    <cellStyle name="Обычный 6 2 2 2 3 3 2" xfId="31593"/>
    <cellStyle name="Обычный 6 2 2 2 3 3 2 2" xfId="31594"/>
    <cellStyle name="Обычный 6 2 2 2 3 3 3" xfId="31595"/>
    <cellStyle name="Обычный 6 2 2 2 3 3 4" xfId="31596"/>
    <cellStyle name="Обычный 6 2 2 2 3 3 5" xfId="31597"/>
    <cellStyle name="Обычный 6 2 2 2 3 4" xfId="31598"/>
    <cellStyle name="Обычный 6 2 2 2 3 4 2" xfId="31599"/>
    <cellStyle name="Обычный 6 2 2 2 3 4 2 2" xfId="31600"/>
    <cellStyle name="Обычный 6 2 2 2 3 4 3" xfId="31601"/>
    <cellStyle name="Обычный 6 2 2 2 3 4 4" xfId="31602"/>
    <cellStyle name="Обычный 6 2 2 2 3 4 5" xfId="31603"/>
    <cellStyle name="Обычный 6 2 2 2 3 5" xfId="31604"/>
    <cellStyle name="Обычный 6 2 2 2 3 5 2" xfId="31605"/>
    <cellStyle name="Обычный 6 2 2 2 3 5 3" xfId="31606"/>
    <cellStyle name="Обычный 6 2 2 2 3 5 4" xfId="31607"/>
    <cellStyle name="Обычный 6 2 2 2 3 6" xfId="31608"/>
    <cellStyle name="Обычный 6 2 2 2 3 7" xfId="31609"/>
    <cellStyle name="Обычный 6 2 2 2 3 8" xfId="31610"/>
    <cellStyle name="Обычный 6 2 2 2 3 9" xfId="31611"/>
    <cellStyle name="Обычный 6 2 2 2 4" xfId="31612"/>
    <cellStyle name="Обычный 6 2 2 2 4 2" xfId="31613"/>
    <cellStyle name="Обычный 6 2 2 2 4 2 2" xfId="31614"/>
    <cellStyle name="Обычный 6 2 2 2 4 2 2 2" xfId="31615"/>
    <cellStyle name="Обычный 6 2 2 2 4 2 2 2 2" xfId="31616"/>
    <cellStyle name="Обычный 6 2 2 2 4 2 2 3" xfId="31617"/>
    <cellStyle name="Обычный 6 2 2 2 4 2 2 4" xfId="31618"/>
    <cellStyle name="Обычный 6 2 2 2 4 2 2 5" xfId="31619"/>
    <cellStyle name="Обычный 6 2 2 2 4 2 3" xfId="31620"/>
    <cellStyle name="Обычный 6 2 2 2 4 2 3 2" xfId="31621"/>
    <cellStyle name="Обычный 6 2 2 2 4 2 3 3" xfId="31622"/>
    <cellStyle name="Обычный 6 2 2 2 4 2 3 4" xfId="31623"/>
    <cellStyle name="Обычный 6 2 2 2 4 2 4" xfId="31624"/>
    <cellStyle name="Обычный 6 2 2 2 4 2 5" xfId="31625"/>
    <cellStyle name="Обычный 6 2 2 2 4 2 6" xfId="31626"/>
    <cellStyle name="Обычный 6 2 2 2 4 2 7" xfId="31627"/>
    <cellStyle name="Обычный 6 2 2 2 4 3" xfId="31628"/>
    <cellStyle name="Обычный 6 2 2 2 4 3 2" xfId="31629"/>
    <cellStyle name="Обычный 6 2 2 2 4 3 2 2" xfId="31630"/>
    <cellStyle name="Обычный 6 2 2 2 4 3 3" xfId="31631"/>
    <cellStyle name="Обычный 6 2 2 2 4 3 4" xfId="31632"/>
    <cellStyle name="Обычный 6 2 2 2 4 3 5" xfId="31633"/>
    <cellStyle name="Обычный 6 2 2 2 4 4" xfId="31634"/>
    <cellStyle name="Обычный 6 2 2 2 4 4 2" xfId="31635"/>
    <cellStyle name="Обычный 6 2 2 2 4 4 3" xfId="31636"/>
    <cellStyle name="Обычный 6 2 2 2 4 4 4" xfId="31637"/>
    <cellStyle name="Обычный 6 2 2 2 4 5" xfId="31638"/>
    <cellStyle name="Обычный 6 2 2 2 4 6" xfId="31639"/>
    <cellStyle name="Обычный 6 2 2 2 4 7" xfId="31640"/>
    <cellStyle name="Обычный 6 2 2 2 4 8" xfId="31641"/>
    <cellStyle name="Обычный 6 2 2 2 5" xfId="31642"/>
    <cellStyle name="Обычный 6 2 2 2 5 2" xfId="31643"/>
    <cellStyle name="Обычный 6 2 2 2 5 2 2" xfId="31644"/>
    <cellStyle name="Обычный 6 2 2 2 5 2 2 2" xfId="31645"/>
    <cellStyle name="Обычный 6 2 2 2 5 2 2 2 2" xfId="31646"/>
    <cellStyle name="Обычный 6 2 2 2 5 2 2 3" xfId="31647"/>
    <cellStyle name="Обычный 6 2 2 2 5 2 2 4" xfId="31648"/>
    <cellStyle name="Обычный 6 2 2 2 5 2 2 5" xfId="31649"/>
    <cellStyle name="Обычный 6 2 2 2 5 2 3" xfId="31650"/>
    <cellStyle name="Обычный 6 2 2 2 5 2 3 2" xfId="31651"/>
    <cellStyle name="Обычный 6 2 2 2 5 2 3 3" xfId="31652"/>
    <cellStyle name="Обычный 6 2 2 2 5 2 3 4" xfId="31653"/>
    <cellStyle name="Обычный 6 2 2 2 5 2 4" xfId="31654"/>
    <cellStyle name="Обычный 6 2 2 2 5 2 5" xfId="31655"/>
    <cellStyle name="Обычный 6 2 2 2 5 2 6" xfId="31656"/>
    <cellStyle name="Обычный 6 2 2 2 5 2 7" xfId="31657"/>
    <cellStyle name="Обычный 6 2 2 2 5 3" xfId="31658"/>
    <cellStyle name="Обычный 6 2 2 2 5 3 2" xfId="31659"/>
    <cellStyle name="Обычный 6 2 2 2 5 3 2 2" xfId="31660"/>
    <cellStyle name="Обычный 6 2 2 2 5 3 3" xfId="31661"/>
    <cellStyle name="Обычный 6 2 2 2 5 3 4" xfId="31662"/>
    <cellStyle name="Обычный 6 2 2 2 5 3 5" xfId="31663"/>
    <cellStyle name="Обычный 6 2 2 2 5 4" xfId="31664"/>
    <cellStyle name="Обычный 6 2 2 2 5 4 2" xfId="31665"/>
    <cellStyle name="Обычный 6 2 2 2 5 4 3" xfId="31666"/>
    <cellStyle name="Обычный 6 2 2 2 5 4 4" xfId="31667"/>
    <cellStyle name="Обычный 6 2 2 2 5 5" xfId="31668"/>
    <cellStyle name="Обычный 6 2 2 2 5 6" xfId="31669"/>
    <cellStyle name="Обычный 6 2 2 2 5 7" xfId="31670"/>
    <cellStyle name="Обычный 6 2 2 2 5 8" xfId="31671"/>
    <cellStyle name="Обычный 6 2 2 2 6" xfId="31672"/>
    <cellStyle name="Обычный 6 2 2 2 6 2" xfId="31673"/>
    <cellStyle name="Обычный 6 2 2 2 6 2 2" xfId="31674"/>
    <cellStyle name="Обычный 6 2 2 2 6 2 2 2" xfId="31675"/>
    <cellStyle name="Обычный 6 2 2 2 6 2 2 2 2" xfId="31676"/>
    <cellStyle name="Обычный 6 2 2 2 6 2 2 3" xfId="31677"/>
    <cellStyle name="Обычный 6 2 2 2 6 2 2 4" xfId="31678"/>
    <cellStyle name="Обычный 6 2 2 2 6 2 2 5" xfId="31679"/>
    <cellStyle name="Обычный 6 2 2 2 6 2 3" xfId="31680"/>
    <cellStyle name="Обычный 6 2 2 2 6 2 3 2" xfId="31681"/>
    <cellStyle name="Обычный 6 2 2 2 6 2 3 3" xfId="31682"/>
    <cellStyle name="Обычный 6 2 2 2 6 2 3 4" xfId="31683"/>
    <cellStyle name="Обычный 6 2 2 2 6 2 4" xfId="31684"/>
    <cellStyle name="Обычный 6 2 2 2 6 2 5" xfId="31685"/>
    <cellStyle name="Обычный 6 2 2 2 6 2 6" xfId="31686"/>
    <cellStyle name="Обычный 6 2 2 2 6 2 7" xfId="31687"/>
    <cellStyle name="Обычный 6 2 2 2 6 3" xfId="31688"/>
    <cellStyle name="Обычный 6 2 2 2 6 3 2" xfId="31689"/>
    <cellStyle name="Обычный 6 2 2 2 6 3 2 2" xfId="31690"/>
    <cellStyle name="Обычный 6 2 2 2 6 3 3" xfId="31691"/>
    <cellStyle name="Обычный 6 2 2 2 6 3 4" xfId="31692"/>
    <cellStyle name="Обычный 6 2 2 2 6 3 5" xfId="31693"/>
    <cellStyle name="Обычный 6 2 2 2 6 4" xfId="31694"/>
    <cellStyle name="Обычный 6 2 2 2 6 4 2" xfId="31695"/>
    <cellStyle name="Обычный 6 2 2 2 6 4 3" xfId="31696"/>
    <cellStyle name="Обычный 6 2 2 2 6 4 4" xfId="31697"/>
    <cellStyle name="Обычный 6 2 2 2 6 5" xfId="31698"/>
    <cellStyle name="Обычный 6 2 2 2 6 6" xfId="31699"/>
    <cellStyle name="Обычный 6 2 2 2 6 7" xfId="31700"/>
    <cellStyle name="Обычный 6 2 2 2 6 8" xfId="31701"/>
    <cellStyle name="Обычный 6 2 2 2 7" xfId="31702"/>
    <cellStyle name="Обычный 6 2 2 2 7 2" xfId="31703"/>
    <cellStyle name="Обычный 6 2 2 2 7 2 2" xfId="31704"/>
    <cellStyle name="Обычный 6 2 2 2 7 2 2 2" xfId="31705"/>
    <cellStyle name="Обычный 6 2 2 2 7 2 2 2 2" xfId="31706"/>
    <cellStyle name="Обычный 6 2 2 2 7 2 2 3" xfId="31707"/>
    <cellStyle name="Обычный 6 2 2 2 7 2 2 4" xfId="31708"/>
    <cellStyle name="Обычный 6 2 2 2 7 2 2 5" xfId="31709"/>
    <cellStyle name="Обычный 6 2 2 2 7 2 3" xfId="31710"/>
    <cellStyle name="Обычный 6 2 2 2 7 2 3 2" xfId="31711"/>
    <cellStyle name="Обычный 6 2 2 2 7 2 3 3" xfId="31712"/>
    <cellStyle name="Обычный 6 2 2 2 7 2 3 4" xfId="31713"/>
    <cellStyle name="Обычный 6 2 2 2 7 2 4" xfId="31714"/>
    <cellStyle name="Обычный 6 2 2 2 7 2 5" xfId="31715"/>
    <cellStyle name="Обычный 6 2 2 2 7 2 6" xfId="31716"/>
    <cellStyle name="Обычный 6 2 2 2 7 2 7" xfId="31717"/>
    <cellStyle name="Обычный 6 2 2 2 7 3" xfId="31718"/>
    <cellStyle name="Обычный 6 2 2 2 7 3 2" xfId="31719"/>
    <cellStyle name="Обычный 6 2 2 2 7 3 2 2" xfId="31720"/>
    <cellStyle name="Обычный 6 2 2 2 7 3 3" xfId="31721"/>
    <cellStyle name="Обычный 6 2 2 2 7 3 4" xfId="31722"/>
    <cellStyle name="Обычный 6 2 2 2 7 3 5" xfId="31723"/>
    <cellStyle name="Обычный 6 2 2 2 7 4" xfId="31724"/>
    <cellStyle name="Обычный 6 2 2 2 7 4 2" xfId="31725"/>
    <cellStyle name="Обычный 6 2 2 2 7 4 3" xfId="31726"/>
    <cellStyle name="Обычный 6 2 2 2 7 4 4" xfId="31727"/>
    <cellStyle name="Обычный 6 2 2 2 7 5" xfId="31728"/>
    <cellStyle name="Обычный 6 2 2 2 7 6" xfId="31729"/>
    <cellStyle name="Обычный 6 2 2 2 7 7" xfId="31730"/>
    <cellStyle name="Обычный 6 2 2 2 7 8" xfId="31731"/>
    <cellStyle name="Обычный 6 2 2 2 8" xfId="31732"/>
    <cellStyle name="Обычный 6 2 2 2 8 2" xfId="31733"/>
    <cellStyle name="Обычный 6 2 2 2 8 2 2" xfId="31734"/>
    <cellStyle name="Обычный 6 2 2 2 8 2 2 2" xfId="31735"/>
    <cellStyle name="Обычный 6 2 2 2 8 2 3" xfId="31736"/>
    <cellStyle name="Обычный 6 2 2 2 8 2 4" xfId="31737"/>
    <cellStyle name="Обычный 6 2 2 2 8 2 5" xfId="31738"/>
    <cellStyle name="Обычный 6 2 2 2 8 3" xfId="31739"/>
    <cellStyle name="Обычный 6 2 2 2 8 3 2" xfId="31740"/>
    <cellStyle name="Обычный 6 2 2 2 8 3 3" xfId="31741"/>
    <cellStyle name="Обычный 6 2 2 2 8 3 4" xfId="31742"/>
    <cellStyle name="Обычный 6 2 2 2 8 4" xfId="31743"/>
    <cellStyle name="Обычный 6 2 2 2 8 5" xfId="31744"/>
    <cellStyle name="Обычный 6 2 2 2 8 6" xfId="31745"/>
    <cellStyle name="Обычный 6 2 2 2 8 7" xfId="31746"/>
    <cellStyle name="Обычный 6 2 2 2 9" xfId="31747"/>
    <cellStyle name="Обычный 6 2 2 2 9 2" xfId="31748"/>
    <cellStyle name="Обычный 6 2 2 2 9 2 2" xfId="31749"/>
    <cellStyle name="Обычный 6 2 2 2 9 2 2 2" xfId="31750"/>
    <cellStyle name="Обычный 6 2 2 2 9 2 3" xfId="31751"/>
    <cellStyle name="Обычный 6 2 2 2 9 2 4" xfId="31752"/>
    <cellStyle name="Обычный 6 2 2 2 9 2 5" xfId="31753"/>
    <cellStyle name="Обычный 6 2 2 2 9 3" xfId="31754"/>
    <cellStyle name="Обычный 6 2 2 2 9 3 2" xfId="31755"/>
    <cellStyle name="Обычный 6 2 2 2 9 3 3" xfId="31756"/>
    <cellStyle name="Обычный 6 2 2 2 9 3 4" xfId="31757"/>
    <cellStyle name="Обычный 6 2 2 2 9 4" xfId="31758"/>
    <cellStyle name="Обычный 6 2 2 2 9 5" xfId="31759"/>
    <cellStyle name="Обычный 6 2 2 2 9 6" xfId="31760"/>
    <cellStyle name="Обычный 6 2 2 2 9 7" xfId="31761"/>
    <cellStyle name="Обычный 6 2 2 3" xfId="31762"/>
    <cellStyle name="Обычный 6 2 2 3 2" xfId="31763"/>
    <cellStyle name="Обычный 6 2 2 3 2 2" xfId="31764"/>
    <cellStyle name="Обычный 6 2 2 3 2 2 2" xfId="31765"/>
    <cellStyle name="Обычный 6 2 2 3 2 2 2 2" xfId="31766"/>
    <cellStyle name="Обычный 6 2 2 3 2 2 3" xfId="31767"/>
    <cellStyle name="Обычный 6 2 2 3 2 2 4" xfId="31768"/>
    <cellStyle name="Обычный 6 2 2 3 2 2 5" xfId="31769"/>
    <cellStyle name="Обычный 6 2 2 3 2 3" xfId="31770"/>
    <cellStyle name="Обычный 6 2 2 3 2 3 2" xfId="31771"/>
    <cellStyle name="Обычный 6 2 2 3 2 3 3" xfId="31772"/>
    <cellStyle name="Обычный 6 2 2 3 2 3 4" xfId="31773"/>
    <cellStyle name="Обычный 6 2 2 3 2 4" xfId="31774"/>
    <cellStyle name="Обычный 6 2 2 3 2 5" xfId="31775"/>
    <cellStyle name="Обычный 6 2 2 3 2 6" xfId="31776"/>
    <cellStyle name="Обычный 6 2 2 3 2 7" xfId="31777"/>
    <cellStyle name="Обычный 6 2 2 3 3" xfId="31778"/>
    <cellStyle name="Обычный 6 2 2 3 3 2" xfId="31779"/>
    <cellStyle name="Обычный 6 2 2 3 3 2 2" xfId="31780"/>
    <cellStyle name="Обычный 6 2 2 3 3 3" xfId="31781"/>
    <cellStyle name="Обычный 6 2 2 3 3 4" xfId="31782"/>
    <cellStyle name="Обычный 6 2 2 3 3 5" xfId="31783"/>
    <cellStyle name="Обычный 6 2 2 3 4" xfId="31784"/>
    <cellStyle name="Обычный 6 2 2 3 4 2" xfId="31785"/>
    <cellStyle name="Обычный 6 2 2 3 4 2 2" xfId="31786"/>
    <cellStyle name="Обычный 6 2 2 3 4 3" xfId="31787"/>
    <cellStyle name="Обычный 6 2 2 3 4 4" xfId="31788"/>
    <cellStyle name="Обычный 6 2 2 3 4 5" xfId="31789"/>
    <cellStyle name="Обычный 6 2 2 3 5" xfId="31790"/>
    <cellStyle name="Обычный 6 2 2 3 5 2" xfId="31791"/>
    <cellStyle name="Обычный 6 2 2 3 5 3" xfId="31792"/>
    <cellStyle name="Обычный 6 2 2 3 5 4" xfId="31793"/>
    <cellStyle name="Обычный 6 2 2 3 6" xfId="31794"/>
    <cellStyle name="Обычный 6 2 2 3 7" xfId="31795"/>
    <cellStyle name="Обычный 6 2 2 3 8" xfId="31796"/>
    <cellStyle name="Обычный 6 2 2 3 9" xfId="31797"/>
    <cellStyle name="Обычный 6 2 2 4" xfId="31798"/>
    <cellStyle name="Обычный 6 2 2 4 2" xfId="31799"/>
    <cellStyle name="Обычный 6 2 2 4 2 2" xfId="31800"/>
    <cellStyle name="Обычный 6 2 2 4 2 2 2" xfId="31801"/>
    <cellStyle name="Обычный 6 2 2 4 2 2 2 2" xfId="31802"/>
    <cellStyle name="Обычный 6 2 2 4 2 2 3" xfId="31803"/>
    <cellStyle name="Обычный 6 2 2 4 2 2 4" xfId="31804"/>
    <cellStyle name="Обычный 6 2 2 4 2 2 5" xfId="31805"/>
    <cellStyle name="Обычный 6 2 2 4 2 3" xfId="31806"/>
    <cellStyle name="Обычный 6 2 2 4 2 3 2" xfId="31807"/>
    <cellStyle name="Обычный 6 2 2 4 2 3 3" xfId="31808"/>
    <cellStyle name="Обычный 6 2 2 4 2 3 4" xfId="31809"/>
    <cellStyle name="Обычный 6 2 2 4 2 4" xfId="31810"/>
    <cellStyle name="Обычный 6 2 2 4 2 5" xfId="31811"/>
    <cellStyle name="Обычный 6 2 2 4 2 6" xfId="31812"/>
    <cellStyle name="Обычный 6 2 2 4 2 7" xfId="31813"/>
    <cellStyle name="Обычный 6 2 2 4 3" xfId="31814"/>
    <cellStyle name="Обычный 6 2 2 4 3 2" xfId="31815"/>
    <cellStyle name="Обычный 6 2 2 4 3 2 2" xfId="31816"/>
    <cellStyle name="Обычный 6 2 2 4 3 3" xfId="31817"/>
    <cellStyle name="Обычный 6 2 2 4 3 4" xfId="31818"/>
    <cellStyle name="Обычный 6 2 2 4 3 5" xfId="31819"/>
    <cellStyle name="Обычный 6 2 2 4 4" xfId="31820"/>
    <cellStyle name="Обычный 6 2 2 4 4 2" xfId="31821"/>
    <cellStyle name="Обычный 6 2 2 4 4 2 2" xfId="31822"/>
    <cellStyle name="Обычный 6 2 2 4 4 3" xfId="31823"/>
    <cellStyle name="Обычный 6 2 2 4 4 4" xfId="31824"/>
    <cellStyle name="Обычный 6 2 2 4 4 5" xfId="31825"/>
    <cellStyle name="Обычный 6 2 2 4 5" xfId="31826"/>
    <cellStyle name="Обычный 6 2 2 4 5 2" xfId="31827"/>
    <cellStyle name="Обычный 6 2 2 4 5 3" xfId="31828"/>
    <cellStyle name="Обычный 6 2 2 4 5 4" xfId="31829"/>
    <cellStyle name="Обычный 6 2 2 4 6" xfId="31830"/>
    <cellStyle name="Обычный 6 2 2 4 7" xfId="31831"/>
    <cellStyle name="Обычный 6 2 2 4 8" xfId="31832"/>
    <cellStyle name="Обычный 6 2 2 4 9" xfId="31833"/>
    <cellStyle name="Обычный 6 2 2 5" xfId="31834"/>
    <cellStyle name="Обычный 6 2 2 5 2" xfId="31835"/>
    <cellStyle name="Обычный 6 2 2 5 2 2" xfId="31836"/>
    <cellStyle name="Обычный 6 2 2 5 2 2 2" xfId="31837"/>
    <cellStyle name="Обычный 6 2 2 5 2 2 2 2" xfId="31838"/>
    <cellStyle name="Обычный 6 2 2 5 2 2 3" xfId="31839"/>
    <cellStyle name="Обычный 6 2 2 5 2 2 4" xfId="31840"/>
    <cellStyle name="Обычный 6 2 2 5 2 2 5" xfId="31841"/>
    <cellStyle name="Обычный 6 2 2 5 2 3" xfId="31842"/>
    <cellStyle name="Обычный 6 2 2 5 2 3 2" xfId="31843"/>
    <cellStyle name="Обычный 6 2 2 5 2 3 3" xfId="31844"/>
    <cellStyle name="Обычный 6 2 2 5 2 3 4" xfId="31845"/>
    <cellStyle name="Обычный 6 2 2 5 2 4" xfId="31846"/>
    <cellStyle name="Обычный 6 2 2 5 2 5" xfId="31847"/>
    <cellStyle name="Обычный 6 2 2 5 2 6" xfId="31848"/>
    <cellStyle name="Обычный 6 2 2 5 2 7" xfId="31849"/>
    <cellStyle name="Обычный 6 2 2 5 3" xfId="31850"/>
    <cellStyle name="Обычный 6 2 2 5 3 2" xfId="31851"/>
    <cellStyle name="Обычный 6 2 2 5 3 2 2" xfId="31852"/>
    <cellStyle name="Обычный 6 2 2 5 3 3" xfId="31853"/>
    <cellStyle name="Обычный 6 2 2 5 3 4" xfId="31854"/>
    <cellStyle name="Обычный 6 2 2 5 3 5" xfId="31855"/>
    <cellStyle name="Обычный 6 2 2 5 4" xfId="31856"/>
    <cellStyle name="Обычный 6 2 2 5 4 2" xfId="31857"/>
    <cellStyle name="Обычный 6 2 2 5 4 3" xfId="31858"/>
    <cellStyle name="Обычный 6 2 2 5 4 4" xfId="31859"/>
    <cellStyle name="Обычный 6 2 2 5 5" xfId="31860"/>
    <cellStyle name="Обычный 6 2 2 5 6" xfId="31861"/>
    <cellStyle name="Обычный 6 2 2 5 7" xfId="31862"/>
    <cellStyle name="Обычный 6 2 2 5 8" xfId="31863"/>
    <cellStyle name="Обычный 6 2 2 6" xfId="31864"/>
    <cellStyle name="Обычный 6 2 2 6 2" xfId="31865"/>
    <cellStyle name="Обычный 6 2 2 6 2 2" xfId="31866"/>
    <cellStyle name="Обычный 6 2 2 6 2 2 2" xfId="31867"/>
    <cellStyle name="Обычный 6 2 2 6 2 2 2 2" xfId="31868"/>
    <cellStyle name="Обычный 6 2 2 6 2 2 3" xfId="31869"/>
    <cellStyle name="Обычный 6 2 2 6 2 2 4" xfId="31870"/>
    <cellStyle name="Обычный 6 2 2 6 2 2 5" xfId="31871"/>
    <cellStyle name="Обычный 6 2 2 6 2 3" xfId="31872"/>
    <cellStyle name="Обычный 6 2 2 6 2 3 2" xfId="31873"/>
    <cellStyle name="Обычный 6 2 2 6 2 3 3" xfId="31874"/>
    <cellStyle name="Обычный 6 2 2 6 2 3 4" xfId="31875"/>
    <cellStyle name="Обычный 6 2 2 6 2 4" xfId="31876"/>
    <cellStyle name="Обычный 6 2 2 6 2 5" xfId="31877"/>
    <cellStyle name="Обычный 6 2 2 6 2 6" xfId="31878"/>
    <cellStyle name="Обычный 6 2 2 6 2 7" xfId="31879"/>
    <cellStyle name="Обычный 6 2 2 6 3" xfId="31880"/>
    <cellStyle name="Обычный 6 2 2 6 3 2" xfId="31881"/>
    <cellStyle name="Обычный 6 2 2 6 3 2 2" xfId="31882"/>
    <cellStyle name="Обычный 6 2 2 6 3 3" xfId="31883"/>
    <cellStyle name="Обычный 6 2 2 6 3 4" xfId="31884"/>
    <cellStyle name="Обычный 6 2 2 6 3 5" xfId="31885"/>
    <cellStyle name="Обычный 6 2 2 6 4" xfId="31886"/>
    <cellStyle name="Обычный 6 2 2 6 4 2" xfId="31887"/>
    <cellStyle name="Обычный 6 2 2 6 4 3" xfId="31888"/>
    <cellStyle name="Обычный 6 2 2 6 4 4" xfId="31889"/>
    <cellStyle name="Обычный 6 2 2 6 5" xfId="31890"/>
    <cellStyle name="Обычный 6 2 2 6 6" xfId="31891"/>
    <cellStyle name="Обычный 6 2 2 6 7" xfId="31892"/>
    <cellStyle name="Обычный 6 2 2 6 8" xfId="31893"/>
    <cellStyle name="Обычный 6 2 2 7" xfId="31894"/>
    <cellStyle name="Обычный 6 2 2 7 2" xfId="31895"/>
    <cellStyle name="Обычный 6 2 2 7 2 2" xfId="31896"/>
    <cellStyle name="Обычный 6 2 2 7 2 2 2" xfId="31897"/>
    <cellStyle name="Обычный 6 2 2 7 2 2 2 2" xfId="31898"/>
    <cellStyle name="Обычный 6 2 2 7 2 2 3" xfId="31899"/>
    <cellStyle name="Обычный 6 2 2 7 2 2 4" xfId="31900"/>
    <cellStyle name="Обычный 6 2 2 7 2 2 5" xfId="31901"/>
    <cellStyle name="Обычный 6 2 2 7 2 3" xfId="31902"/>
    <cellStyle name="Обычный 6 2 2 7 2 3 2" xfId="31903"/>
    <cellStyle name="Обычный 6 2 2 7 2 3 3" xfId="31904"/>
    <cellStyle name="Обычный 6 2 2 7 2 3 4" xfId="31905"/>
    <cellStyle name="Обычный 6 2 2 7 2 4" xfId="31906"/>
    <cellStyle name="Обычный 6 2 2 7 2 5" xfId="31907"/>
    <cellStyle name="Обычный 6 2 2 7 2 6" xfId="31908"/>
    <cellStyle name="Обычный 6 2 2 7 2 7" xfId="31909"/>
    <cellStyle name="Обычный 6 2 2 7 3" xfId="31910"/>
    <cellStyle name="Обычный 6 2 2 7 3 2" xfId="31911"/>
    <cellStyle name="Обычный 6 2 2 7 3 2 2" xfId="31912"/>
    <cellStyle name="Обычный 6 2 2 7 3 3" xfId="31913"/>
    <cellStyle name="Обычный 6 2 2 7 3 4" xfId="31914"/>
    <cellStyle name="Обычный 6 2 2 7 3 5" xfId="31915"/>
    <cellStyle name="Обычный 6 2 2 7 4" xfId="31916"/>
    <cellStyle name="Обычный 6 2 2 7 4 2" xfId="31917"/>
    <cellStyle name="Обычный 6 2 2 7 4 3" xfId="31918"/>
    <cellStyle name="Обычный 6 2 2 7 4 4" xfId="31919"/>
    <cellStyle name="Обычный 6 2 2 7 5" xfId="31920"/>
    <cellStyle name="Обычный 6 2 2 7 6" xfId="31921"/>
    <cellStyle name="Обычный 6 2 2 7 7" xfId="31922"/>
    <cellStyle name="Обычный 6 2 2 7 8" xfId="31923"/>
    <cellStyle name="Обычный 6 2 2 8" xfId="31924"/>
    <cellStyle name="Обычный 6 2 2 8 2" xfId="31925"/>
    <cellStyle name="Обычный 6 2 2 8 2 2" xfId="31926"/>
    <cellStyle name="Обычный 6 2 2 8 2 2 2" xfId="31927"/>
    <cellStyle name="Обычный 6 2 2 8 2 2 2 2" xfId="31928"/>
    <cellStyle name="Обычный 6 2 2 8 2 2 3" xfId="31929"/>
    <cellStyle name="Обычный 6 2 2 8 2 2 4" xfId="31930"/>
    <cellStyle name="Обычный 6 2 2 8 2 2 5" xfId="31931"/>
    <cellStyle name="Обычный 6 2 2 8 2 3" xfId="31932"/>
    <cellStyle name="Обычный 6 2 2 8 2 3 2" xfId="31933"/>
    <cellStyle name="Обычный 6 2 2 8 2 3 3" xfId="31934"/>
    <cellStyle name="Обычный 6 2 2 8 2 3 4" xfId="31935"/>
    <cellStyle name="Обычный 6 2 2 8 2 4" xfId="31936"/>
    <cellStyle name="Обычный 6 2 2 8 2 5" xfId="31937"/>
    <cellStyle name="Обычный 6 2 2 8 2 6" xfId="31938"/>
    <cellStyle name="Обычный 6 2 2 8 2 7" xfId="31939"/>
    <cellStyle name="Обычный 6 2 2 8 3" xfId="31940"/>
    <cellStyle name="Обычный 6 2 2 8 3 2" xfId="31941"/>
    <cellStyle name="Обычный 6 2 2 8 3 2 2" xfId="31942"/>
    <cellStyle name="Обычный 6 2 2 8 3 3" xfId="31943"/>
    <cellStyle name="Обычный 6 2 2 8 3 4" xfId="31944"/>
    <cellStyle name="Обычный 6 2 2 8 3 5" xfId="31945"/>
    <cellStyle name="Обычный 6 2 2 8 4" xfId="31946"/>
    <cellStyle name="Обычный 6 2 2 8 4 2" xfId="31947"/>
    <cellStyle name="Обычный 6 2 2 8 4 3" xfId="31948"/>
    <cellStyle name="Обычный 6 2 2 8 4 4" xfId="31949"/>
    <cellStyle name="Обычный 6 2 2 8 5" xfId="31950"/>
    <cellStyle name="Обычный 6 2 2 8 6" xfId="31951"/>
    <cellStyle name="Обычный 6 2 2 8 7" xfId="31952"/>
    <cellStyle name="Обычный 6 2 2 8 8" xfId="31953"/>
    <cellStyle name="Обычный 6 2 2 9" xfId="31954"/>
    <cellStyle name="Обычный 6 2 2 9 2" xfId="31955"/>
    <cellStyle name="Обычный 6 2 2 9 2 2" xfId="31956"/>
    <cellStyle name="Обычный 6 2 2 9 2 2 2" xfId="31957"/>
    <cellStyle name="Обычный 6 2 2 9 2 3" xfId="31958"/>
    <cellStyle name="Обычный 6 2 2 9 2 4" xfId="31959"/>
    <cellStyle name="Обычный 6 2 2 9 2 5" xfId="31960"/>
    <cellStyle name="Обычный 6 2 2 9 3" xfId="31961"/>
    <cellStyle name="Обычный 6 2 2 9 3 2" xfId="31962"/>
    <cellStyle name="Обычный 6 2 2 9 3 3" xfId="31963"/>
    <cellStyle name="Обычный 6 2 2 9 3 4" xfId="31964"/>
    <cellStyle name="Обычный 6 2 2 9 4" xfId="31965"/>
    <cellStyle name="Обычный 6 2 2 9 5" xfId="31966"/>
    <cellStyle name="Обычный 6 2 2 9 6" xfId="31967"/>
    <cellStyle name="Обычный 6 2 2 9 7" xfId="31968"/>
    <cellStyle name="Обычный 6 2 3" xfId="31969"/>
    <cellStyle name="Обычный 6 2 3 10" xfId="31970"/>
    <cellStyle name="Обычный 6 2 3 10 2" xfId="31971"/>
    <cellStyle name="Обычный 6 2 3 10 2 2" xfId="31972"/>
    <cellStyle name="Обычный 6 2 3 10 3" xfId="31973"/>
    <cellStyle name="Обычный 6 2 3 10 4" xfId="31974"/>
    <cellStyle name="Обычный 6 2 3 10 5" xfId="31975"/>
    <cellStyle name="Обычный 6 2 3 11" xfId="31976"/>
    <cellStyle name="Обычный 6 2 3 11 2" xfId="31977"/>
    <cellStyle name="Обычный 6 2 3 11 3" xfId="31978"/>
    <cellStyle name="Обычный 6 2 3 11 4" xfId="31979"/>
    <cellStyle name="Обычный 6 2 3 12" xfId="31980"/>
    <cellStyle name="Обычный 6 2 3 13" xfId="31981"/>
    <cellStyle name="Обычный 6 2 3 14" xfId="31982"/>
    <cellStyle name="Обычный 6 2 3 15" xfId="31983"/>
    <cellStyle name="Обычный 6 2 3 2" xfId="31984"/>
    <cellStyle name="Обычный 6 2 3 2 2" xfId="31985"/>
    <cellStyle name="Обычный 6 2 3 2 2 2" xfId="31986"/>
    <cellStyle name="Обычный 6 2 3 2 2 2 2" xfId="31987"/>
    <cellStyle name="Обычный 6 2 3 2 2 2 2 2" xfId="31988"/>
    <cellStyle name="Обычный 6 2 3 2 2 2 3" xfId="31989"/>
    <cellStyle name="Обычный 6 2 3 2 2 2 4" xfId="31990"/>
    <cellStyle name="Обычный 6 2 3 2 2 2 5" xfId="31991"/>
    <cellStyle name="Обычный 6 2 3 2 2 3" xfId="31992"/>
    <cellStyle name="Обычный 6 2 3 2 2 3 2" xfId="31993"/>
    <cellStyle name="Обычный 6 2 3 2 2 3 3" xfId="31994"/>
    <cellStyle name="Обычный 6 2 3 2 2 3 4" xfId="31995"/>
    <cellStyle name="Обычный 6 2 3 2 2 4" xfId="31996"/>
    <cellStyle name="Обычный 6 2 3 2 2 5" xfId="31997"/>
    <cellStyle name="Обычный 6 2 3 2 2 6" xfId="31998"/>
    <cellStyle name="Обычный 6 2 3 2 2 7" xfId="31999"/>
    <cellStyle name="Обычный 6 2 3 2 3" xfId="32000"/>
    <cellStyle name="Обычный 6 2 3 2 3 2" xfId="32001"/>
    <cellStyle name="Обычный 6 2 3 2 3 2 2" xfId="32002"/>
    <cellStyle name="Обычный 6 2 3 2 3 3" xfId="32003"/>
    <cellStyle name="Обычный 6 2 3 2 3 4" xfId="32004"/>
    <cellStyle name="Обычный 6 2 3 2 3 5" xfId="32005"/>
    <cellStyle name="Обычный 6 2 3 2 4" xfId="32006"/>
    <cellStyle name="Обычный 6 2 3 2 4 2" xfId="32007"/>
    <cellStyle name="Обычный 6 2 3 2 4 2 2" xfId="32008"/>
    <cellStyle name="Обычный 6 2 3 2 4 3" xfId="32009"/>
    <cellStyle name="Обычный 6 2 3 2 4 4" xfId="32010"/>
    <cellStyle name="Обычный 6 2 3 2 4 5" xfId="32011"/>
    <cellStyle name="Обычный 6 2 3 2 5" xfId="32012"/>
    <cellStyle name="Обычный 6 2 3 2 5 2" xfId="32013"/>
    <cellStyle name="Обычный 6 2 3 2 5 3" xfId="32014"/>
    <cellStyle name="Обычный 6 2 3 2 5 4" xfId="32015"/>
    <cellStyle name="Обычный 6 2 3 2 6" xfId="32016"/>
    <cellStyle name="Обычный 6 2 3 2 7" xfId="32017"/>
    <cellStyle name="Обычный 6 2 3 2 8" xfId="32018"/>
    <cellStyle name="Обычный 6 2 3 2 9" xfId="32019"/>
    <cellStyle name="Обычный 6 2 3 3" xfId="32020"/>
    <cellStyle name="Обычный 6 2 3 3 2" xfId="32021"/>
    <cellStyle name="Обычный 6 2 3 3 2 2" xfId="32022"/>
    <cellStyle name="Обычный 6 2 3 3 2 2 2" xfId="32023"/>
    <cellStyle name="Обычный 6 2 3 3 2 2 2 2" xfId="32024"/>
    <cellStyle name="Обычный 6 2 3 3 2 2 3" xfId="32025"/>
    <cellStyle name="Обычный 6 2 3 3 2 2 4" xfId="32026"/>
    <cellStyle name="Обычный 6 2 3 3 2 2 5" xfId="32027"/>
    <cellStyle name="Обычный 6 2 3 3 2 3" xfId="32028"/>
    <cellStyle name="Обычный 6 2 3 3 2 3 2" xfId="32029"/>
    <cellStyle name="Обычный 6 2 3 3 2 3 3" xfId="32030"/>
    <cellStyle name="Обычный 6 2 3 3 2 3 4" xfId="32031"/>
    <cellStyle name="Обычный 6 2 3 3 2 4" xfId="32032"/>
    <cellStyle name="Обычный 6 2 3 3 2 5" xfId="32033"/>
    <cellStyle name="Обычный 6 2 3 3 2 6" xfId="32034"/>
    <cellStyle name="Обычный 6 2 3 3 2 7" xfId="32035"/>
    <cellStyle name="Обычный 6 2 3 3 3" xfId="32036"/>
    <cellStyle name="Обычный 6 2 3 3 3 2" xfId="32037"/>
    <cellStyle name="Обычный 6 2 3 3 3 2 2" xfId="32038"/>
    <cellStyle name="Обычный 6 2 3 3 3 3" xfId="32039"/>
    <cellStyle name="Обычный 6 2 3 3 3 4" xfId="32040"/>
    <cellStyle name="Обычный 6 2 3 3 3 5" xfId="32041"/>
    <cellStyle name="Обычный 6 2 3 3 4" xfId="32042"/>
    <cellStyle name="Обычный 6 2 3 3 4 2" xfId="32043"/>
    <cellStyle name="Обычный 6 2 3 3 4 2 2" xfId="32044"/>
    <cellStyle name="Обычный 6 2 3 3 4 3" xfId="32045"/>
    <cellStyle name="Обычный 6 2 3 3 4 4" xfId="32046"/>
    <cellStyle name="Обычный 6 2 3 3 4 5" xfId="32047"/>
    <cellStyle name="Обычный 6 2 3 3 5" xfId="32048"/>
    <cellStyle name="Обычный 6 2 3 3 5 2" xfId="32049"/>
    <cellStyle name="Обычный 6 2 3 3 5 3" xfId="32050"/>
    <cellStyle name="Обычный 6 2 3 3 5 4" xfId="32051"/>
    <cellStyle name="Обычный 6 2 3 3 6" xfId="32052"/>
    <cellStyle name="Обычный 6 2 3 3 7" xfId="32053"/>
    <cellStyle name="Обычный 6 2 3 3 8" xfId="32054"/>
    <cellStyle name="Обычный 6 2 3 3 9" xfId="32055"/>
    <cellStyle name="Обычный 6 2 3 4" xfId="32056"/>
    <cellStyle name="Обычный 6 2 3 4 2" xfId="32057"/>
    <cellStyle name="Обычный 6 2 3 4 2 2" xfId="32058"/>
    <cellStyle name="Обычный 6 2 3 4 2 2 2" xfId="32059"/>
    <cellStyle name="Обычный 6 2 3 4 2 2 2 2" xfId="32060"/>
    <cellStyle name="Обычный 6 2 3 4 2 2 3" xfId="32061"/>
    <cellStyle name="Обычный 6 2 3 4 2 2 4" xfId="32062"/>
    <cellStyle name="Обычный 6 2 3 4 2 2 5" xfId="32063"/>
    <cellStyle name="Обычный 6 2 3 4 2 3" xfId="32064"/>
    <cellStyle name="Обычный 6 2 3 4 2 3 2" xfId="32065"/>
    <cellStyle name="Обычный 6 2 3 4 2 3 3" xfId="32066"/>
    <cellStyle name="Обычный 6 2 3 4 2 3 4" xfId="32067"/>
    <cellStyle name="Обычный 6 2 3 4 2 4" xfId="32068"/>
    <cellStyle name="Обычный 6 2 3 4 2 5" xfId="32069"/>
    <cellStyle name="Обычный 6 2 3 4 2 6" xfId="32070"/>
    <cellStyle name="Обычный 6 2 3 4 2 7" xfId="32071"/>
    <cellStyle name="Обычный 6 2 3 4 3" xfId="32072"/>
    <cellStyle name="Обычный 6 2 3 4 3 2" xfId="32073"/>
    <cellStyle name="Обычный 6 2 3 4 3 2 2" xfId="32074"/>
    <cellStyle name="Обычный 6 2 3 4 3 3" xfId="32075"/>
    <cellStyle name="Обычный 6 2 3 4 3 4" xfId="32076"/>
    <cellStyle name="Обычный 6 2 3 4 3 5" xfId="32077"/>
    <cellStyle name="Обычный 6 2 3 4 4" xfId="32078"/>
    <cellStyle name="Обычный 6 2 3 4 4 2" xfId="32079"/>
    <cellStyle name="Обычный 6 2 3 4 4 3" xfId="32080"/>
    <cellStyle name="Обычный 6 2 3 4 4 4" xfId="32081"/>
    <cellStyle name="Обычный 6 2 3 4 5" xfId="32082"/>
    <cellStyle name="Обычный 6 2 3 4 6" xfId="32083"/>
    <cellStyle name="Обычный 6 2 3 4 7" xfId="32084"/>
    <cellStyle name="Обычный 6 2 3 4 8" xfId="32085"/>
    <cellStyle name="Обычный 6 2 3 5" xfId="32086"/>
    <cellStyle name="Обычный 6 2 3 5 2" xfId="32087"/>
    <cellStyle name="Обычный 6 2 3 5 2 2" xfId="32088"/>
    <cellStyle name="Обычный 6 2 3 5 2 2 2" xfId="32089"/>
    <cellStyle name="Обычный 6 2 3 5 2 2 2 2" xfId="32090"/>
    <cellStyle name="Обычный 6 2 3 5 2 2 3" xfId="32091"/>
    <cellStyle name="Обычный 6 2 3 5 2 2 4" xfId="32092"/>
    <cellStyle name="Обычный 6 2 3 5 2 2 5" xfId="32093"/>
    <cellStyle name="Обычный 6 2 3 5 2 3" xfId="32094"/>
    <cellStyle name="Обычный 6 2 3 5 2 3 2" xfId="32095"/>
    <cellStyle name="Обычный 6 2 3 5 2 3 3" xfId="32096"/>
    <cellStyle name="Обычный 6 2 3 5 2 3 4" xfId="32097"/>
    <cellStyle name="Обычный 6 2 3 5 2 4" xfId="32098"/>
    <cellStyle name="Обычный 6 2 3 5 2 5" xfId="32099"/>
    <cellStyle name="Обычный 6 2 3 5 2 6" xfId="32100"/>
    <cellStyle name="Обычный 6 2 3 5 2 7" xfId="32101"/>
    <cellStyle name="Обычный 6 2 3 5 3" xfId="32102"/>
    <cellStyle name="Обычный 6 2 3 5 3 2" xfId="32103"/>
    <cellStyle name="Обычный 6 2 3 5 3 2 2" xfId="32104"/>
    <cellStyle name="Обычный 6 2 3 5 3 3" xfId="32105"/>
    <cellStyle name="Обычный 6 2 3 5 3 4" xfId="32106"/>
    <cellStyle name="Обычный 6 2 3 5 3 5" xfId="32107"/>
    <cellStyle name="Обычный 6 2 3 5 4" xfId="32108"/>
    <cellStyle name="Обычный 6 2 3 5 4 2" xfId="32109"/>
    <cellStyle name="Обычный 6 2 3 5 4 3" xfId="32110"/>
    <cellStyle name="Обычный 6 2 3 5 4 4" xfId="32111"/>
    <cellStyle name="Обычный 6 2 3 5 5" xfId="32112"/>
    <cellStyle name="Обычный 6 2 3 5 6" xfId="32113"/>
    <cellStyle name="Обычный 6 2 3 5 7" xfId="32114"/>
    <cellStyle name="Обычный 6 2 3 5 8" xfId="32115"/>
    <cellStyle name="Обычный 6 2 3 6" xfId="32116"/>
    <cellStyle name="Обычный 6 2 3 6 2" xfId="32117"/>
    <cellStyle name="Обычный 6 2 3 6 2 2" xfId="32118"/>
    <cellStyle name="Обычный 6 2 3 6 2 2 2" xfId="32119"/>
    <cellStyle name="Обычный 6 2 3 6 2 2 2 2" xfId="32120"/>
    <cellStyle name="Обычный 6 2 3 6 2 2 3" xfId="32121"/>
    <cellStyle name="Обычный 6 2 3 6 2 2 4" xfId="32122"/>
    <cellStyle name="Обычный 6 2 3 6 2 2 5" xfId="32123"/>
    <cellStyle name="Обычный 6 2 3 6 2 3" xfId="32124"/>
    <cellStyle name="Обычный 6 2 3 6 2 3 2" xfId="32125"/>
    <cellStyle name="Обычный 6 2 3 6 2 3 3" xfId="32126"/>
    <cellStyle name="Обычный 6 2 3 6 2 3 4" xfId="32127"/>
    <cellStyle name="Обычный 6 2 3 6 2 4" xfId="32128"/>
    <cellStyle name="Обычный 6 2 3 6 2 5" xfId="32129"/>
    <cellStyle name="Обычный 6 2 3 6 2 6" xfId="32130"/>
    <cellStyle name="Обычный 6 2 3 6 2 7" xfId="32131"/>
    <cellStyle name="Обычный 6 2 3 6 3" xfId="32132"/>
    <cellStyle name="Обычный 6 2 3 6 3 2" xfId="32133"/>
    <cellStyle name="Обычный 6 2 3 6 3 2 2" xfId="32134"/>
    <cellStyle name="Обычный 6 2 3 6 3 3" xfId="32135"/>
    <cellStyle name="Обычный 6 2 3 6 3 4" xfId="32136"/>
    <cellStyle name="Обычный 6 2 3 6 3 5" xfId="32137"/>
    <cellStyle name="Обычный 6 2 3 6 4" xfId="32138"/>
    <cellStyle name="Обычный 6 2 3 6 4 2" xfId="32139"/>
    <cellStyle name="Обычный 6 2 3 6 4 3" xfId="32140"/>
    <cellStyle name="Обычный 6 2 3 6 4 4" xfId="32141"/>
    <cellStyle name="Обычный 6 2 3 6 5" xfId="32142"/>
    <cellStyle name="Обычный 6 2 3 6 6" xfId="32143"/>
    <cellStyle name="Обычный 6 2 3 6 7" xfId="32144"/>
    <cellStyle name="Обычный 6 2 3 6 8" xfId="32145"/>
    <cellStyle name="Обычный 6 2 3 7" xfId="32146"/>
    <cellStyle name="Обычный 6 2 3 7 2" xfId="32147"/>
    <cellStyle name="Обычный 6 2 3 7 2 2" xfId="32148"/>
    <cellStyle name="Обычный 6 2 3 7 2 2 2" xfId="32149"/>
    <cellStyle name="Обычный 6 2 3 7 2 2 2 2" xfId="32150"/>
    <cellStyle name="Обычный 6 2 3 7 2 2 3" xfId="32151"/>
    <cellStyle name="Обычный 6 2 3 7 2 2 4" xfId="32152"/>
    <cellStyle name="Обычный 6 2 3 7 2 2 5" xfId="32153"/>
    <cellStyle name="Обычный 6 2 3 7 2 3" xfId="32154"/>
    <cellStyle name="Обычный 6 2 3 7 2 3 2" xfId="32155"/>
    <cellStyle name="Обычный 6 2 3 7 2 3 3" xfId="32156"/>
    <cellStyle name="Обычный 6 2 3 7 2 3 4" xfId="32157"/>
    <cellStyle name="Обычный 6 2 3 7 2 4" xfId="32158"/>
    <cellStyle name="Обычный 6 2 3 7 2 5" xfId="32159"/>
    <cellStyle name="Обычный 6 2 3 7 2 6" xfId="32160"/>
    <cellStyle name="Обычный 6 2 3 7 2 7" xfId="32161"/>
    <cellStyle name="Обычный 6 2 3 7 3" xfId="32162"/>
    <cellStyle name="Обычный 6 2 3 7 3 2" xfId="32163"/>
    <cellStyle name="Обычный 6 2 3 7 3 2 2" xfId="32164"/>
    <cellStyle name="Обычный 6 2 3 7 3 3" xfId="32165"/>
    <cellStyle name="Обычный 6 2 3 7 3 4" xfId="32166"/>
    <cellStyle name="Обычный 6 2 3 7 3 5" xfId="32167"/>
    <cellStyle name="Обычный 6 2 3 7 4" xfId="32168"/>
    <cellStyle name="Обычный 6 2 3 7 4 2" xfId="32169"/>
    <cellStyle name="Обычный 6 2 3 7 4 3" xfId="32170"/>
    <cellStyle name="Обычный 6 2 3 7 4 4" xfId="32171"/>
    <cellStyle name="Обычный 6 2 3 7 5" xfId="32172"/>
    <cellStyle name="Обычный 6 2 3 7 6" xfId="32173"/>
    <cellStyle name="Обычный 6 2 3 7 7" xfId="32174"/>
    <cellStyle name="Обычный 6 2 3 7 8" xfId="32175"/>
    <cellStyle name="Обычный 6 2 3 8" xfId="32176"/>
    <cellStyle name="Обычный 6 2 3 8 2" xfId="32177"/>
    <cellStyle name="Обычный 6 2 3 8 2 2" xfId="32178"/>
    <cellStyle name="Обычный 6 2 3 8 2 2 2" xfId="32179"/>
    <cellStyle name="Обычный 6 2 3 8 2 3" xfId="32180"/>
    <cellStyle name="Обычный 6 2 3 8 2 4" xfId="32181"/>
    <cellStyle name="Обычный 6 2 3 8 2 5" xfId="32182"/>
    <cellStyle name="Обычный 6 2 3 8 3" xfId="32183"/>
    <cellStyle name="Обычный 6 2 3 8 3 2" xfId="32184"/>
    <cellStyle name="Обычный 6 2 3 8 3 3" xfId="32185"/>
    <cellStyle name="Обычный 6 2 3 8 3 4" xfId="32186"/>
    <cellStyle name="Обычный 6 2 3 8 4" xfId="32187"/>
    <cellStyle name="Обычный 6 2 3 8 5" xfId="32188"/>
    <cellStyle name="Обычный 6 2 3 8 6" xfId="32189"/>
    <cellStyle name="Обычный 6 2 3 8 7" xfId="32190"/>
    <cellStyle name="Обычный 6 2 3 9" xfId="32191"/>
    <cellStyle name="Обычный 6 2 3 9 2" xfId="32192"/>
    <cellStyle name="Обычный 6 2 3 9 2 2" xfId="32193"/>
    <cellStyle name="Обычный 6 2 3 9 2 2 2" xfId="32194"/>
    <cellStyle name="Обычный 6 2 3 9 2 3" xfId="32195"/>
    <cellStyle name="Обычный 6 2 3 9 2 4" xfId="32196"/>
    <cellStyle name="Обычный 6 2 3 9 2 5" xfId="32197"/>
    <cellStyle name="Обычный 6 2 3 9 3" xfId="32198"/>
    <cellStyle name="Обычный 6 2 3 9 3 2" xfId="32199"/>
    <cellStyle name="Обычный 6 2 3 9 3 3" xfId="32200"/>
    <cellStyle name="Обычный 6 2 3 9 3 4" xfId="32201"/>
    <cellStyle name="Обычный 6 2 3 9 4" xfId="32202"/>
    <cellStyle name="Обычный 6 2 3 9 5" xfId="32203"/>
    <cellStyle name="Обычный 6 2 3 9 6" xfId="32204"/>
    <cellStyle name="Обычный 6 2 3 9 7" xfId="32205"/>
    <cellStyle name="Обычный 6 2 4" xfId="32206"/>
    <cellStyle name="Обычный 6 2 4 10" xfId="32207"/>
    <cellStyle name="Обычный 6 2 4 10 2" xfId="32208"/>
    <cellStyle name="Обычный 6 2 4 10 2 2" xfId="32209"/>
    <cellStyle name="Обычный 6 2 4 10 3" xfId="32210"/>
    <cellStyle name="Обычный 6 2 4 10 4" xfId="32211"/>
    <cellStyle name="Обычный 6 2 4 10 5" xfId="32212"/>
    <cellStyle name="Обычный 6 2 4 11" xfId="32213"/>
    <cellStyle name="Обычный 6 2 4 11 2" xfId="32214"/>
    <cellStyle name="Обычный 6 2 4 11 3" xfId="32215"/>
    <cellStyle name="Обычный 6 2 4 11 4" xfId="32216"/>
    <cellStyle name="Обычный 6 2 4 12" xfId="32217"/>
    <cellStyle name="Обычный 6 2 4 13" xfId="32218"/>
    <cellStyle name="Обычный 6 2 4 14" xfId="32219"/>
    <cellStyle name="Обычный 6 2 4 15" xfId="32220"/>
    <cellStyle name="Обычный 6 2 4 2" xfId="32221"/>
    <cellStyle name="Обычный 6 2 4 2 2" xfId="32222"/>
    <cellStyle name="Обычный 6 2 4 2 2 2" xfId="32223"/>
    <cellStyle name="Обычный 6 2 4 2 2 2 2" xfId="32224"/>
    <cellStyle name="Обычный 6 2 4 2 2 2 2 2" xfId="32225"/>
    <cellStyle name="Обычный 6 2 4 2 2 2 3" xfId="32226"/>
    <cellStyle name="Обычный 6 2 4 2 2 2 4" xfId="32227"/>
    <cellStyle name="Обычный 6 2 4 2 2 2 5" xfId="32228"/>
    <cellStyle name="Обычный 6 2 4 2 2 3" xfId="32229"/>
    <cellStyle name="Обычный 6 2 4 2 2 3 2" xfId="32230"/>
    <cellStyle name="Обычный 6 2 4 2 2 3 3" xfId="32231"/>
    <cellStyle name="Обычный 6 2 4 2 2 3 4" xfId="32232"/>
    <cellStyle name="Обычный 6 2 4 2 2 4" xfId="32233"/>
    <cellStyle name="Обычный 6 2 4 2 2 5" xfId="32234"/>
    <cellStyle name="Обычный 6 2 4 2 2 6" xfId="32235"/>
    <cellStyle name="Обычный 6 2 4 2 2 7" xfId="32236"/>
    <cellStyle name="Обычный 6 2 4 2 3" xfId="32237"/>
    <cellStyle name="Обычный 6 2 4 2 3 2" xfId="32238"/>
    <cellStyle name="Обычный 6 2 4 2 3 2 2" xfId="32239"/>
    <cellStyle name="Обычный 6 2 4 2 3 3" xfId="32240"/>
    <cellStyle name="Обычный 6 2 4 2 3 4" xfId="32241"/>
    <cellStyle name="Обычный 6 2 4 2 3 5" xfId="32242"/>
    <cellStyle name="Обычный 6 2 4 2 4" xfId="32243"/>
    <cellStyle name="Обычный 6 2 4 2 4 2" xfId="32244"/>
    <cellStyle name="Обычный 6 2 4 2 4 2 2" xfId="32245"/>
    <cellStyle name="Обычный 6 2 4 2 4 3" xfId="32246"/>
    <cellStyle name="Обычный 6 2 4 2 4 4" xfId="32247"/>
    <cellStyle name="Обычный 6 2 4 2 4 5" xfId="32248"/>
    <cellStyle name="Обычный 6 2 4 2 5" xfId="32249"/>
    <cellStyle name="Обычный 6 2 4 2 5 2" xfId="32250"/>
    <cellStyle name="Обычный 6 2 4 2 5 3" xfId="32251"/>
    <cellStyle name="Обычный 6 2 4 2 5 4" xfId="32252"/>
    <cellStyle name="Обычный 6 2 4 2 6" xfId="32253"/>
    <cellStyle name="Обычный 6 2 4 2 7" xfId="32254"/>
    <cellStyle name="Обычный 6 2 4 2 8" xfId="32255"/>
    <cellStyle name="Обычный 6 2 4 2 9" xfId="32256"/>
    <cellStyle name="Обычный 6 2 4 3" xfId="32257"/>
    <cellStyle name="Обычный 6 2 4 3 2" xfId="32258"/>
    <cellStyle name="Обычный 6 2 4 3 2 2" xfId="32259"/>
    <cellStyle name="Обычный 6 2 4 3 2 2 2" xfId="32260"/>
    <cellStyle name="Обычный 6 2 4 3 2 2 2 2" xfId="32261"/>
    <cellStyle name="Обычный 6 2 4 3 2 2 3" xfId="32262"/>
    <cellStyle name="Обычный 6 2 4 3 2 2 4" xfId="32263"/>
    <cellStyle name="Обычный 6 2 4 3 2 2 5" xfId="32264"/>
    <cellStyle name="Обычный 6 2 4 3 2 3" xfId="32265"/>
    <cellStyle name="Обычный 6 2 4 3 2 3 2" xfId="32266"/>
    <cellStyle name="Обычный 6 2 4 3 2 3 3" xfId="32267"/>
    <cellStyle name="Обычный 6 2 4 3 2 3 4" xfId="32268"/>
    <cellStyle name="Обычный 6 2 4 3 2 4" xfId="32269"/>
    <cellStyle name="Обычный 6 2 4 3 2 5" xfId="32270"/>
    <cellStyle name="Обычный 6 2 4 3 2 6" xfId="32271"/>
    <cellStyle name="Обычный 6 2 4 3 2 7" xfId="32272"/>
    <cellStyle name="Обычный 6 2 4 3 3" xfId="32273"/>
    <cellStyle name="Обычный 6 2 4 3 3 2" xfId="32274"/>
    <cellStyle name="Обычный 6 2 4 3 3 2 2" xfId="32275"/>
    <cellStyle name="Обычный 6 2 4 3 3 3" xfId="32276"/>
    <cellStyle name="Обычный 6 2 4 3 3 4" xfId="32277"/>
    <cellStyle name="Обычный 6 2 4 3 3 5" xfId="32278"/>
    <cellStyle name="Обычный 6 2 4 3 4" xfId="32279"/>
    <cellStyle name="Обычный 6 2 4 3 4 2" xfId="32280"/>
    <cellStyle name="Обычный 6 2 4 3 4 2 2" xfId="32281"/>
    <cellStyle name="Обычный 6 2 4 3 4 3" xfId="32282"/>
    <cellStyle name="Обычный 6 2 4 3 4 4" xfId="32283"/>
    <cellStyle name="Обычный 6 2 4 3 4 5" xfId="32284"/>
    <cellStyle name="Обычный 6 2 4 3 5" xfId="32285"/>
    <cellStyle name="Обычный 6 2 4 3 5 2" xfId="32286"/>
    <cellStyle name="Обычный 6 2 4 3 5 3" xfId="32287"/>
    <cellStyle name="Обычный 6 2 4 3 5 4" xfId="32288"/>
    <cellStyle name="Обычный 6 2 4 3 6" xfId="32289"/>
    <cellStyle name="Обычный 6 2 4 3 7" xfId="32290"/>
    <cellStyle name="Обычный 6 2 4 3 8" xfId="32291"/>
    <cellStyle name="Обычный 6 2 4 3 9" xfId="32292"/>
    <cellStyle name="Обычный 6 2 4 4" xfId="32293"/>
    <cellStyle name="Обычный 6 2 4 4 2" xfId="32294"/>
    <cellStyle name="Обычный 6 2 4 4 2 2" xfId="32295"/>
    <cellStyle name="Обычный 6 2 4 4 2 2 2" xfId="32296"/>
    <cellStyle name="Обычный 6 2 4 4 2 2 2 2" xfId="32297"/>
    <cellStyle name="Обычный 6 2 4 4 2 2 3" xfId="32298"/>
    <cellStyle name="Обычный 6 2 4 4 2 2 4" xfId="32299"/>
    <cellStyle name="Обычный 6 2 4 4 2 2 5" xfId="32300"/>
    <cellStyle name="Обычный 6 2 4 4 2 3" xfId="32301"/>
    <cellStyle name="Обычный 6 2 4 4 2 3 2" xfId="32302"/>
    <cellStyle name="Обычный 6 2 4 4 2 3 3" xfId="32303"/>
    <cellStyle name="Обычный 6 2 4 4 2 3 4" xfId="32304"/>
    <cellStyle name="Обычный 6 2 4 4 2 4" xfId="32305"/>
    <cellStyle name="Обычный 6 2 4 4 2 5" xfId="32306"/>
    <cellStyle name="Обычный 6 2 4 4 2 6" xfId="32307"/>
    <cellStyle name="Обычный 6 2 4 4 2 7" xfId="32308"/>
    <cellStyle name="Обычный 6 2 4 4 3" xfId="32309"/>
    <cellStyle name="Обычный 6 2 4 4 3 2" xfId="32310"/>
    <cellStyle name="Обычный 6 2 4 4 3 2 2" xfId="32311"/>
    <cellStyle name="Обычный 6 2 4 4 3 3" xfId="32312"/>
    <cellStyle name="Обычный 6 2 4 4 3 4" xfId="32313"/>
    <cellStyle name="Обычный 6 2 4 4 3 5" xfId="32314"/>
    <cellStyle name="Обычный 6 2 4 4 4" xfId="32315"/>
    <cellStyle name="Обычный 6 2 4 4 4 2" xfId="32316"/>
    <cellStyle name="Обычный 6 2 4 4 4 3" xfId="32317"/>
    <cellStyle name="Обычный 6 2 4 4 4 4" xfId="32318"/>
    <cellStyle name="Обычный 6 2 4 4 5" xfId="32319"/>
    <cellStyle name="Обычный 6 2 4 4 6" xfId="32320"/>
    <cellStyle name="Обычный 6 2 4 4 7" xfId="32321"/>
    <cellStyle name="Обычный 6 2 4 4 8" xfId="32322"/>
    <cellStyle name="Обычный 6 2 4 5" xfId="32323"/>
    <cellStyle name="Обычный 6 2 4 5 2" xfId="32324"/>
    <cellStyle name="Обычный 6 2 4 5 2 2" xfId="32325"/>
    <cellStyle name="Обычный 6 2 4 5 2 2 2" xfId="32326"/>
    <cellStyle name="Обычный 6 2 4 5 2 2 2 2" xfId="32327"/>
    <cellStyle name="Обычный 6 2 4 5 2 2 3" xfId="32328"/>
    <cellStyle name="Обычный 6 2 4 5 2 2 4" xfId="32329"/>
    <cellStyle name="Обычный 6 2 4 5 2 2 5" xfId="32330"/>
    <cellStyle name="Обычный 6 2 4 5 2 3" xfId="32331"/>
    <cellStyle name="Обычный 6 2 4 5 2 3 2" xfId="32332"/>
    <cellStyle name="Обычный 6 2 4 5 2 3 3" xfId="32333"/>
    <cellStyle name="Обычный 6 2 4 5 2 3 4" xfId="32334"/>
    <cellStyle name="Обычный 6 2 4 5 2 4" xfId="32335"/>
    <cellStyle name="Обычный 6 2 4 5 2 5" xfId="32336"/>
    <cellStyle name="Обычный 6 2 4 5 2 6" xfId="32337"/>
    <cellStyle name="Обычный 6 2 4 5 2 7" xfId="32338"/>
    <cellStyle name="Обычный 6 2 4 5 3" xfId="32339"/>
    <cellStyle name="Обычный 6 2 4 5 3 2" xfId="32340"/>
    <cellStyle name="Обычный 6 2 4 5 3 2 2" xfId="32341"/>
    <cellStyle name="Обычный 6 2 4 5 3 3" xfId="32342"/>
    <cellStyle name="Обычный 6 2 4 5 3 4" xfId="32343"/>
    <cellStyle name="Обычный 6 2 4 5 3 5" xfId="32344"/>
    <cellStyle name="Обычный 6 2 4 5 4" xfId="32345"/>
    <cellStyle name="Обычный 6 2 4 5 4 2" xfId="32346"/>
    <cellStyle name="Обычный 6 2 4 5 4 3" xfId="32347"/>
    <cellStyle name="Обычный 6 2 4 5 4 4" xfId="32348"/>
    <cellStyle name="Обычный 6 2 4 5 5" xfId="32349"/>
    <cellStyle name="Обычный 6 2 4 5 6" xfId="32350"/>
    <cellStyle name="Обычный 6 2 4 5 7" xfId="32351"/>
    <cellStyle name="Обычный 6 2 4 5 8" xfId="32352"/>
    <cellStyle name="Обычный 6 2 4 6" xfId="32353"/>
    <cellStyle name="Обычный 6 2 4 6 2" xfId="32354"/>
    <cellStyle name="Обычный 6 2 4 6 2 2" xfId="32355"/>
    <cellStyle name="Обычный 6 2 4 6 2 2 2" xfId="32356"/>
    <cellStyle name="Обычный 6 2 4 6 2 2 2 2" xfId="32357"/>
    <cellStyle name="Обычный 6 2 4 6 2 2 3" xfId="32358"/>
    <cellStyle name="Обычный 6 2 4 6 2 2 4" xfId="32359"/>
    <cellStyle name="Обычный 6 2 4 6 2 2 5" xfId="32360"/>
    <cellStyle name="Обычный 6 2 4 6 2 3" xfId="32361"/>
    <cellStyle name="Обычный 6 2 4 6 2 3 2" xfId="32362"/>
    <cellStyle name="Обычный 6 2 4 6 2 3 3" xfId="32363"/>
    <cellStyle name="Обычный 6 2 4 6 2 3 4" xfId="32364"/>
    <cellStyle name="Обычный 6 2 4 6 2 4" xfId="32365"/>
    <cellStyle name="Обычный 6 2 4 6 2 5" xfId="32366"/>
    <cellStyle name="Обычный 6 2 4 6 2 6" xfId="32367"/>
    <cellStyle name="Обычный 6 2 4 6 2 7" xfId="32368"/>
    <cellStyle name="Обычный 6 2 4 6 3" xfId="32369"/>
    <cellStyle name="Обычный 6 2 4 6 3 2" xfId="32370"/>
    <cellStyle name="Обычный 6 2 4 6 3 2 2" xfId="32371"/>
    <cellStyle name="Обычный 6 2 4 6 3 3" xfId="32372"/>
    <cellStyle name="Обычный 6 2 4 6 3 4" xfId="32373"/>
    <cellStyle name="Обычный 6 2 4 6 3 5" xfId="32374"/>
    <cellStyle name="Обычный 6 2 4 6 4" xfId="32375"/>
    <cellStyle name="Обычный 6 2 4 6 4 2" xfId="32376"/>
    <cellStyle name="Обычный 6 2 4 6 4 3" xfId="32377"/>
    <cellStyle name="Обычный 6 2 4 6 4 4" xfId="32378"/>
    <cellStyle name="Обычный 6 2 4 6 5" xfId="32379"/>
    <cellStyle name="Обычный 6 2 4 6 6" xfId="32380"/>
    <cellStyle name="Обычный 6 2 4 6 7" xfId="32381"/>
    <cellStyle name="Обычный 6 2 4 6 8" xfId="32382"/>
    <cellStyle name="Обычный 6 2 4 7" xfId="32383"/>
    <cellStyle name="Обычный 6 2 4 7 2" xfId="32384"/>
    <cellStyle name="Обычный 6 2 4 7 2 2" xfId="32385"/>
    <cellStyle name="Обычный 6 2 4 7 2 2 2" xfId="32386"/>
    <cellStyle name="Обычный 6 2 4 7 2 2 2 2" xfId="32387"/>
    <cellStyle name="Обычный 6 2 4 7 2 2 3" xfId="32388"/>
    <cellStyle name="Обычный 6 2 4 7 2 2 4" xfId="32389"/>
    <cellStyle name="Обычный 6 2 4 7 2 2 5" xfId="32390"/>
    <cellStyle name="Обычный 6 2 4 7 2 3" xfId="32391"/>
    <cellStyle name="Обычный 6 2 4 7 2 3 2" xfId="32392"/>
    <cellStyle name="Обычный 6 2 4 7 2 3 3" xfId="32393"/>
    <cellStyle name="Обычный 6 2 4 7 2 3 4" xfId="32394"/>
    <cellStyle name="Обычный 6 2 4 7 2 4" xfId="32395"/>
    <cellStyle name="Обычный 6 2 4 7 2 5" xfId="32396"/>
    <cellStyle name="Обычный 6 2 4 7 2 6" xfId="32397"/>
    <cellStyle name="Обычный 6 2 4 7 2 7" xfId="32398"/>
    <cellStyle name="Обычный 6 2 4 7 3" xfId="32399"/>
    <cellStyle name="Обычный 6 2 4 7 3 2" xfId="32400"/>
    <cellStyle name="Обычный 6 2 4 7 3 2 2" xfId="32401"/>
    <cellStyle name="Обычный 6 2 4 7 3 3" xfId="32402"/>
    <cellStyle name="Обычный 6 2 4 7 3 4" xfId="32403"/>
    <cellStyle name="Обычный 6 2 4 7 3 5" xfId="32404"/>
    <cellStyle name="Обычный 6 2 4 7 4" xfId="32405"/>
    <cellStyle name="Обычный 6 2 4 7 4 2" xfId="32406"/>
    <cellStyle name="Обычный 6 2 4 7 4 3" xfId="32407"/>
    <cellStyle name="Обычный 6 2 4 7 4 4" xfId="32408"/>
    <cellStyle name="Обычный 6 2 4 7 5" xfId="32409"/>
    <cellStyle name="Обычный 6 2 4 7 6" xfId="32410"/>
    <cellStyle name="Обычный 6 2 4 7 7" xfId="32411"/>
    <cellStyle name="Обычный 6 2 4 7 8" xfId="32412"/>
    <cellStyle name="Обычный 6 2 4 8" xfId="32413"/>
    <cellStyle name="Обычный 6 2 4 8 2" xfId="32414"/>
    <cellStyle name="Обычный 6 2 4 8 2 2" xfId="32415"/>
    <cellStyle name="Обычный 6 2 4 8 2 2 2" xfId="32416"/>
    <cellStyle name="Обычный 6 2 4 8 2 3" xfId="32417"/>
    <cellStyle name="Обычный 6 2 4 8 2 4" xfId="32418"/>
    <cellStyle name="Обычный 6 2 4 8 2 5" xfId="32419"/>
    <cellStyle name="Обычный 6 2 4 8 3" xfId="32420"/>
    <cellStyle name="Обычный 6 2 4 8 3 2" xfId="32421"/>
    <cellStyle name="Обычный 6 2 4 8 3 3" xfId="32422"/>
    <cellStyle name="Обычный 6 2 4 8 3 4" xfId="32423"/>
    <cellStyle name="Обычный 6 2 4 8 4" xfId="32424"/>
    <cellStyle name="Обычный 6 2 4 8 5" xfId="32425"/>
    <cellStyle name="Обычный 6 2 4 8 6" xfId="32426"/>
    <cellStyle name="Обычный 6 2 4 8 7" xfId="32427"/>
    <cellStyle name="Обычный 6 2 4 9" xfId="32428"/>
    <cellStyle name="Обычный 6 2 4 9 2" xfId="32429"/>
    <cellStyle name="Обычный 6 2 4 9 2 2" xfId="32430"/>
    <cellStyle name="Обычный 6 2 4 9 2 2 2" xfId="32431"/>
    <cellStyle name="Обычный 6 2 4 9 2 3" xfId="32432"/>
    <cellStyle name="Обычный 6 2 4 9 2 4" xfId="32433"/>
    <cellStyle name="Обычный 6 2 4 9 2 5" xfId="32434"/>
    <cellStyle name="Обычный 6 2 4 9 3" xfId="32435"/>
    <cellStyle name="Обычный 6 2 4 9 3 2" xfId="32436"/>
    <cellStyle name="Обычный 6 2 4 9 3 3" xfId="32437"/>
    <cellStyle name="Обычный 6 2 4 9 3 4" xfId="32438"/>
    <cellStyle name="Обычный 6 2 4 9 4" xfId="32439"/>
    <cellStyle name="Обычный 6 2 4 9 5" xfId="32440"/>
    <cellStyle name="Обычный 6 2 4 9 6" xfId="32441"/>
    <cellStyle name="Обычный 6 2 4 9 7" xfId="32442"/>
    <cellStyle name="Обычный 6 2 5" xfId="32443"/>
    <cellStyle name="Обычный 6 2 5 2" xfId="32444"/>
    <cellStyle name="Обычный 6 2 5 2 2" xfId="32445"/>
    <cellStyle name="Обычный 6 2 5 2 2 2" xfId="32446"/>
    <cellStyle name="Обычный 6 2 5 2 2 2 2" xfId="32447"/>
    <cellStyle name="Обычный 6 2 5 2 2 3" xfId="32448"/>
    <cellStyle name="Обычный 6 2 5 2 2 4" xfId="32449"/>
    <cellStyle name="Обычный 6 2 5 2 2 5" xfId="32450"/>
    <cellStyle name="Обычный 6 2 5 2 3" xfId="32451"/>
    <cellStyle name="Обычный 6 2 5 2 3 2" xfId="32452"/>
    <cellStyle name="Обычный 6 2 5 2 3 3" xfId="32453"/>
    <cellStyle name="Обычный 6 2 5 2 3 4" xfId="32454"/>
    <cellStyle name="Обычный 6 2 5 2 4" xfId="32455"/>
    <cellStyle name="Обычный 6 2 5 2 5" xfId="32456"/>
    <cellStyle name="Обычный 6 2 5 2 6" xfId="32457"/>
    <cellStyle name="Обычный 6 2 5 2 7" xfId="32458"/>
    <cellStyle name="Обычный 6 2 5 3" xfId="32459"/>
    <cellStyle name="Обычный 6 2 5 3 2" xfId="32460"/>
    <cellStyle name="Обычный 6 2 5 3 2 2" xfId="32461"/>
    <cellStyle name="Обычный 6 2 5 3 3" xfId="32462"/>
    <cellStyle name="Обычный 6 2 5 3 4" xfId="32463"/>
    <cellStyle name="Обычный 6 2 5 3 5" xfId="32464"/>
    <cellStyle name="Обычный 6 2 5 4" xfId="32465"/>
    <cellStyle name="Обычный 6 2 5 4 2" xfId="32466"/>
    <cellStyle name="Обычный 6 2 5 4 2 2" xfId="32467"/>
    <cellStyle name="Обычный 6 2 5 4 3" xfId="32468"/>
    <cellStyle name="Обычный 6 2 5 4 4" xfId="32469"/>
    <cellStyle name="Обычный 6 2 5 4 5" xfId="32470"/>
    <cellStyle name="Обычный 6 2 5 5" xfId="32471"/>
    <cellStyle name="Обычный 6 2 5 5 2" xfId="32472"/>
    <cellStyle name="Обычный 6 2 5 5 3" xfId="32473"/>
    <cellStyle name="Обычный 6 2 5 5 4" xfId="32474"/>
    <cellStyle name="Обычный 6 2 5 6" xfId="32475"/>
    <cellStyle name="Обычный 6 2 5 7" xfId="32476"/>
    <cellStyle name="Обычный 6 2 5 8" xfId="32477"/>
    <cellStyle name="Обычный 6 2 5 9" xfId="32478"/>
    <cellStyle name="Обычный 6 2 6" xfId="32479"/>
    <cellStyle name="Обычный 6 2 6 2" xfId="32480"/>
    <cellStyle name="Обычный 6 2 6 2 2" xfId="32481"/>
    <cellStyle name="Обычный 6 2 6 2 2 2" xfId="32482"/>
    <cellStyle name="Обычный 6 2 6 2 2 2 2" xfId="32483"/>
    <cellStyle name="Обычный 6 2 6 2 2 3" xfId="32484"/>
    <cellStyle name="Обычный 6 2 6 2 2 4" xfId="32485"/>
    <cellStyle name="Обычный 6 2 6 2 2 5" xfId="32486"/>
    <cellStyle name="Обычный 6 2 6 2 3" xfId="32487"/>
    <cellStyle name="Обычный 6 2 6 2 3 2" xfId="32488"/>
    <cellStyle name="Обычный 6 2 6 2 3 3" xfId="32489"/>
    <cellStyle name="Обычный 6 2 6 2 3 4" xfId="32490"/>
    <cellStyle name="Обычный 6 2 6 2 4" xfId="32491"/>
    <cellStyle name="Обычный 6 2 6 2 5" xfId="32492"/>
    <cellStyle name="Обычный 6 2 6 2 6" xfId="32493"/>
    <cellStyle name="Обычный 6 2 6 2 7" xfId="32494"/>
    <cellStyle name="Обычный 6 2 6 3" xfId="32495"/>
    <cellStyle name="Обычный 6 2 6 3 2" xfId="32496"/>
    <cellStyle name="Обычный 6 2 6 3 2 2" xfId="32497"/>
    <cellStyle name="Обычный 6 2 6 3 3" xfId="32498"/>
    <cellStyle name="Обычный 6 2 6 3 4" xfId="32499"/>
    <cellStyle name="Обычный 6 2 6 3 5" xfId="32500"/>
    <cellStyle name="Обычный 6 2 6 4" xfId="32501"/>
    <cellStyle name="Обычный 6 2 6 4 2" xfId="32502"/>
    <cellStyle name="Обычный 6 2 6 4 2 2" xfId="32503"/>
    <cellStyle name="Обычный 6 2 6 4 3" xfId="32504"/>
    <cellStyle name="Обычный 6 2 6 4 4" xfId="32505"/>
    <cellStyle name="Обычный 6 2 6 4 5" xfId="32506"/>
    <cellStyle name="Обычный 6 2 6 5" xfId="32507"/>
    <cellStyle name="Обычный 6 2 6 5 2" xfId="32508"/>
    <cellStyle name="Обычный 6 2 6 5 3" xfId="32509"/>
    <cellStyle name="Обычный 6 2 6 5 4" xfId="32510"/>
    <cellStyle name="Обычный 6 2 6 6" xfId="32511"/>
    <cellStyle name="Обычный 6 2 6 7" xfId="32512"/>
    <cellStyle name="Обычный 6 2 6 8" xfId="32513"/>
    <cellStyle name="Обычный 6 2 6 9" xfId="32514"/>
    <cellStyle name="Обычный 6 2 7" xfId="32515"/>
    <cellStyle name="Обычный 6 2 7 2" xfId="32516"/>
    <cellStyle name="Обычный 6 2 7 2 2" xfId="32517"/>
    <cellStyle name="Обычный 6 2 7 2 2 2" xfId="32518"/>
    <cellStyle name="Обычный 6 2 7 2 2 2 2" xfId="32519"/>
    <cellStyle name="Обычный 6 2 7 2 2 3" xfId="32520"/>
    <cellStyle name="Обычный 6 2 7 2 2 4" xfId="32521"/>
    <cellStyle name="Обычный 6 2 7 2 2 5" xfId="32522"/>
    <cellStyle name="Обычный 6 2 7 2 3" xfId="32523"/>
    <cellStyle name="Обычный 6 2 7 2 3 2" xfId="32524"/>
    <cellStyle name="Обычный 6 2 7 2 3 3" xfId="32525"/>
    <cellStyle name="Обычный 6 2 7 2 3 4" xfId="32526"/>
    <cellStyle name="Обычный 6 2 7 2 4" xfId="32527"/>
    <cellStyle name="Обычный 6 2 7 2 5" xfId="32528"/>
    <cellStyle name="Обычный 6 2 7 2 6" xfId="32529"/>
    <cellStyle name="Обычный 6 2 7 2 7" xfId="32530"/>
    <cellStyle name="Обычный 6 2 7 3" xfId="32531"/>
    <cellStyle name="Обычный 6 2 7 3 2" xfId="32532"/>
    <cellStyle name="Обычный 6 2 7 3 2 2" xfId="32533"/>
    <cellStyle name="Обычный 6 2 7 3 3" xfId="32534"/>
    <cellStyle name="Обычный 6 2 7 3 4" xfId="32535"/>
    <cellStyle name="Обычный 6 2 7 3 5" xfId="32536"/>
    <cellStyle name="Обычный 6 2 7 4" xfId="32537"/>
    <cellStyle name="Обычный 6 2 7 4 2" xfId="32538"/>
    <cellStyle name="Обычный 6 2 7 4 2 2" xfId="32539"/>
    <cellStyle name="Обычный 6 2 7 4 3" xfId="32540"/>
    <cellStyle name="Обычный 6 2 7 4 4" xfId="32541"/>
    <cellStyle name="Обычный 6 2 7 4 5" xfId="32542"/>
    <cellStyle name="Обычный 6 2 7 5" xfId="32543"/>
    <cellStyle name="Обычный 6 2 7 5 2" xfId="32544"/>
    <cellStyle name="Обычный 6 2 7 5 3" xfId="32545"/>
    <cellStyle name="Обычный 6 2 8" xfId="32546"/>
    <cellStyle name="Обычный 6 2 8 2" xfId="32547"/>
    <cellStyle name="Обычный 6 2 8 2 2" xfId="32548"/>
    <cellStyle name="Обычный 6 2 8 2 2 2" xfId="32549"/>
    <cellStyle name="Обычный 6 2 8 2 2 2 2" xfId="32550"/>
    <cellStyle name="Обычный 6 2 8 2 2 3" xfId="32551"/>
    <cellStyle name="Обычный 6 2 8 2 2 4" xfId="32552"/>
    <cellStyle name="Обычный 6 2 8 2 2 5" xfId="32553"/>
    <cellStyle name="Обычный 6 2 8 2 3" xfId="32554"/>
    <cellStyle name="Обычный 6 2 8 2 3 2" xfId="32555"/>
    <cellStyle name="Обычный 6 2 8 2 3 3" xfId="32556"/>
    <cellStyle name="Обычный 6 2 8 2 3 4" xfId="32557"/>
    <cellStyle name="Обычный 6 2 8 2 4" xfId="32558"/>
    <cellStyle name="Обычный 6 2 8 2 5" xfId="32559"/>
    <cellStyle name="Обычный 6 2 8 2 6" xfId="32560"/>
    <cellStyle name="Обычный 6 2 8 2 7" xfId="32561"/>
    <cellStyle name="Обычный 6 2 8 3" xfId="32562"/>
    <cellStyle name="Обычный 6 2 8 3 2" xfId="32563"/>
    <cellStyle name="Обычный 6 2 8 3 2 2" xfId="32564"/>
    <cellStyle name="Обычный 6 2 8 3 3" xfId="32565"/>
    <cellStyle name="Обычный 6 2 8 3 4" xfId="32566"/>
    <cellStyle name="Обычный 6 2 8 3 5" xfId="32567"/>
    <cellStyle name="Обычный 6 2 8 4" xfId="32568"/>
    <cellStyle name="Обычный 6 2 8 4 2" xfId="32569"/>
    <cellStyle name="Обычный 6 2 8 4 3" xfId="32570"/>
    <cellStyle name="Обычный 6 2 8 4 4" xfId="32571"/>
    <cellStyle name="Обычный 6 2 8 5" xfId="32572"/>
    <cellStyle name="Обычный 6 2 8 6" xfId="32573"/>
    <cellStyle name="Обычный 6 2 8 7" xfId="32574"/>
    <cellStyle name="Обычный 6 2 8 8" xfId="32575"/>
    <cellStyle name="Обычный 6 2 9" xfId="32576"/>
    <cellStyle name="Обычный 6 2 9 2" xfId="32577"/>
    <cellStyle name="Обычный 6 2 9 2 2" xfId="32578"/>
    <cellStyle name="Обычный 6 2 9 2 2 2" xfId="32579"/>
    <cellStyle name="Обычный 6 2 9 2 2 2 2" xfId="32580"/>
    <cellStyle name="Обычный 6 2 9 2 2 3" xfId="32581"/>
    <cellStyle name="Обычный 6 2 9 2 2 4" xfId="32582"/>
    <cellStyle name="Обычный 6 2 9 2 2 5" xfId="32583"/>
    <cellStyle name="Обычный 6 2 9 2 3" xfId="32584"/>
    <cellStyle name="Обычный 6 2 9 2 3 2" xfId="32585"/>
    <cellStyle name="Обычный 6 2 9 2 3 3" xfId="32586"/>
    <cellStyle name="Обычный 6 2 9 2 3 4" xfId="32587"/>
    <cellStyle name="Обычный 6 2 9 2 4" xfId="32588"/>
    <cellStyle name="Обычный 6 2 9 2 5" xfId="32589"/>
    <cellStyle name="Обычный 6 2 9 2 6" xfId="32590"/>
    <cellStyle name="Обычный 6 2 9 2 7" xfId="32591"/>
    <cellStyle name="Обычный 6 2 9 3" xfId="32592"/>
    <cellStyle name="Обычный 6 2 9 3 2" xfId="32593"/>
    <cellStyle name="Обычный 6 2 9 3 2 2" xfId="32594"/>
    <cellStyle name="Обычный 6 2 9 3 3" xfId="32595"/>
    <cellStyle name="Обычный 6 2 9 3 4" xfId="32596"/>
    <cellStyle name="Обычный 6 2 9 3 5" xfId="32597"/>
    <cellStyle name="Обычный 6 2 9 4" xfId="32598"/>
    <cellStyle name="Обычный 6 2 9 4 2" xfId="32599"/>
    <cellStyle name="Обычный 6 2 9 4 3" xfId="32600"/>
    <cellStyle name="Обычный 6 2 9 4 4" xfId="32601"/>
    <cellStyle name="Обычный 6 2 9 5" xfId="32602"/>
    <cellStyle name="Обычный 6 2 9 6" xfId="32603"/>
    <cellStyle name="Обычный 6 2 9 7" xfId="32604"/>
    <cellStyle name="Обычный 6 2 9 8" xfId="32605"/>
    <cellStyle name="Обычный 6 3" xfId="32606"/>
    <cellStyle name="Обычный 6 3 10" xfId="32607"/>
    <cellStyle name="Обычный 6 3 10 2" xfId="32608"/>
    <cellStyle name="Обычный 6 3 10 2 2" xfId="32609"/>
    <cellStyle name="Обычный 6 3 10 2 2 2" xfId="32610"/>
    <cellStyle name="Обычный 6 3 10 2 2 2 2" xfId="32611"/>
    <cellStyle name="Обычный 6 3 10 2 2 3" xfId="32612"/>
    <cellStyle name="Обычный 6 3 10 2 2 4" xfId="32613"/>
    <cellStyle name="Обычный 6 3 10 2 2 5" xfId="32614"/>
    <cellStyle name="Обычный 6 3 10 2 3" xfId="32615"/>
    <cellStyle name="Обычный 6 3 10 2 3 2" xfId="32616"/>
    <cellStyle name="Обычный 6 3 10 2 3 3" xfId="32617"/>
    <cellStyle name="Обычный 6 3 10 2 3 4" xfId="32618"/>
    <cellStyle name="Обычный 6 3 10 2 4" xfId="32619"/>
    <cellStyle name="Обычный 6 3 10 2 5" xfId="32620"/>
    <cellStyle name="Обычный 6 3 10 2 6" xfId="32621"/>
    <cellStyle name="Обычный 6 3 10 2 7" xfId="32622"/>
    <cellStyle name="Обычный 6 3 10 3" xfId="32623"/>
    <cellStyle name="Обычный 6 3 10 3 2" xfId="32624"/>
    <cellStyle name="Обычный 6 3 10 3 2 2" xfId="32625"/>
    <cellStyle name="Обычный 6 3 10 3 3" xfId="32626"/>
    <cellStyle name="Обычный 6 3 10 3 4" xfId="32627"/>
    <cellStyle name="Обычный 6 3 10 3 5" xfId="32628"/>
    <cellStyle name="Обычный 6 3 10 4" xfId="32629"/>
    <cellStyle name="Обычный 6 3 10 4 2" xfId="32630"/>
    <cellStyle name="Обычный 6 3 10 4 3" xfId="32631"/>
    <cellStyle name="Обычный 6 3 10 4 4" xfId="32632"/>
    <cellStyle name="Обычный 6 3 10 5" xfId="32633"/>
    <cellStyle name="Обычный 6 3 10 6" xfId="32634"/>
    <cellStyle name="Обычный 6 3 10 7" xfId="32635"/>
    <cellStyle name="Обычный 6 3 10 8" xfId="32636"/>
    <cellStyle name="Обычный 6 3 11" xfId="32637"/>
    <cellStyle name="Обычный 6 3 11 2" xfId="32638"/>
    <cellStyle name="Обычный 6 3 11 2 2" xfId="32639"/>
    <cellStyle name="Обычный 6 3 11 2 2 2" xfId="32640"/>
    <cellStyle name="Обычный 6 3 11 2 3" xfId="32641"/>
    <cellStyle name="Обычный 6 3 11 2 4" xfId="32642"/>
    <cellStyle name="Обычный 6 3 11 2 5" xfId="32643"/>
    <cellStyle name="Обычный 6 3 11 3" xfId="32644"/>
    <cellStyle name="Обычный 6 3 11 3 2" xfId="32645"/>
    <cellStyle name="Обычный 6 3 11 3 3" xfId="32646"/>
    <cellStyle name="Обычный 6 3 11 3 4" xfId="32647"/>
    <cellStyle name="Обычный 6 3 11 4" xfId="32648"/>
    <cellStyle name="Обычный 6 3 11 5" xfId="32649"/>
    <cellStyle name="Обычный 6 3 11 6" xfId="32650"/>
    <cellStyle name="Обычный 6 3 11 7" xfId="32651"/>
    <cellStyle name="Обычный 6 3 12" xfId="32652"/>
    <cellStyle name="Обычный 6 3 12 2" xfId="32653"/>
    <cellStyle name="Обычный 6 3 12 2 2" xfId="32654"/>
    <cellStyle name="Обычный 6 3 12 2 2 2" xfId="32655"/>
    <cellStyle name="Обычный 6 3 12 2 3" xfId="32656"/>
    <cellStyle name="Обычный 6 3 12 2 4" xfId="32657"/>
    <cellStyle name="Обычный 6 3 12 2 5" xfId="32658"/>
    <cellStyle name="Обычный 6 3 12 3" xfId="32659"/>
    <cellStyle name="Обычный 6 3 12 3 2" xfId="32660"/>
    <cellStyle name="Обычный 6 3 12 3 3" xfId="32661"/>
    <cellStyle name="Обычный 6 3 12 3 4" xfId="32662"/>
    <cellStyle name="Обычный 6 3 12 4" xfId="32663"/>
    <cellStyle name="Обычный 6 3 12 5" xfId="32664"/>
    <cellStyle name="Обычный 6 3 12 6" xfId="32665"/>
    <cellStyle name="Обычный 6 3 12 7" xfId="32666"/>
    <cellStyle name="Обычный 6 3 13" xfId="32667"/>
    <cellStyle name="Обычный 6 3 13 2" xfId="32668"/>
    <cellStyle name="Обычный 6 3 13 2 2" xfId="32669"/>
    <cellStyle name="Обычный 6 3 13 3" xfId="32670"/>
    <cellStyle name="Обычный 6 3 13 4" xfId="32671"/>
    <cellStyle name="Обычный 6 3 13 5" xfId="32672"/>
    <cellStyle name="Обычный 6 3 14" xfId="32673"/>
    <cellStyle name="Обычный 6 3 14 2" xfId="32674"/>
    <cellStyle name="Обычный 6 3 14 2 2" xfId="32675"/>
    <cellStyle name="Обычный 6 3 14 3" xfId="32676"/>
    <cellStyle name="Обычный 6 3 14 4" xfId="32677"/>
    <cellStyle name="Обычный 6 3 14 5" xfId="32678"/>
    <cellStyle name="Обычный 6 3 15" xfId="32679"/>
    <cellStyle name="Обычный 6 3 15 2" xfId="32680"/>
    <cellStyle name="Обычный 6 3 15 2 2" xfId="32681"/>
    <cellStyle name="Обычный 6 3 15 3" xfId="32682"/>
    <cellStyle name="Обычный 6 3 16" xfId="32683"/>
    <cellStyle name="Обычный 6 3 16 2" xfId="32684"/>
    <cellStyle name="Обычный 6 3 17" xfId="32685"/>
    <cellStyle name="Обычный 6 3 18" xfId="32686"/>
    <cellStyle name="Обычный 6 3 19" xfId="59858"/>
    <cellStyle name="Обычный 6 3 2" xfId="32687"/>
    <cellStyle name="Обычный 6 3 2 10" xfId="32688"/>
    <cellStyle name="Обычный 6 3 2 10 2" xfId="32689"/>
    <cellStyle name="Обычный 6 3 2 10 2 2" xfId="32690"/>
    <cellStyle name="Обычный 6 3 2 10 2 2 2" xfId="32691"/>
    <cellStyle name="Обычный 6 3 2 10 2 3" xfId="32692"/>
    <cellStyle name="Обычный 6 3 2 10 2 4" xfId="32693"/>
    <cellStyle name="Обычный 6 3 2 10 2 5" xfId="32694"/>
    <cellStyle name="Обычный 6 3 2 10 3" xfId="32695"/>
    <cellStyle name="Обычный 6 3 2 10 3 2" xfId="32696"/>
    <cellStyle name="Обычный 6 3 2 10 3 3" xfId="32697"/>
    <cellStyle name="Обычный 6 3 2 10 3 4" xfId="32698"/>
    <cellStyle name="Обычный 6 3 2 10 4" xfId="32699"/>
    <cellStyle name="Обычный 6 3 2 10 5" xfId="32700"/>
    <cellStyle name="Обычный 6 3 2 10 6" xfId="32701"/>
    <cellStyle name="Обычный 6 3 2 10 7" xfId="32702"/>
    <cellStyle name="Обычный 6 3 2 11" xfId="32703"/>
    <cellStyle name="Обычный 6 3 2 11 2" xfId="32704"/>
    <cellStyle name="Обычный 6 3 2 11 2 2" xfId="32705"/>
    <cellStyle name="Обычный 6 3 2 11 3" xfId="32706"/>
    <cellStyle name="Обычный 6 3 2 11 4" xfId="32707"/>
    <cellStyle name="Обычный 6 3 2 11 5" xfId="32708"/>
    <cellStyle name="Обычный 6 3 2 12" xfId="32709"/>
    <cellStyle name="Обычный 6 3 2 12 2" xfId="32710"/>
    <cellStyle name="Обычный 6 3 2 12 2 2" xfId="32711"/>
    <cellStyle name="Обычный 6 3 2 12 3" xfId="32712"/>
    <cellStyle name="Обычный 6 3 2 12 4" xfId="32713"/>
    <cellStyle name="Обычный 6 3 2 12 5" xfId="32714"/>
    <cellStyle name="Обычный 6 3 2 13" xfId="32715"/>
    <cellStyle name="Обычный 6 3 2 13 2" xfId="32716"/>
    <cellStyle name="Обычный 6 3 2 13 2 2" xfId="32717"/>
    <cellStyle name="Обычный 6 3 2 13 3" xfId="32718"/>
    <cellStyle name="Обычный 6 3 2 14" xfId="32719"/>
    <cellStyle name="Обычный 6 3 2 14 2" xfId="32720"/>
    <cellStyle name="Обычный 6 3 2 15" xfId="32721"/>
    <cellStyle name="Обычный 6 3 2 16" xfId="32722"/>
    <cellStyle name="Обычный 6 3 2 2" xfId="32723"/>
    <cellStyle name="Обычный 6 3 2 2 10" xfId="32724"/>
    <cellStyle name="Обычный 6 3 2 2 10 2" xfId="32725"/>
    <cellStyle name="Обычный 6 3 2 2 10 2 2" xfId="32726"/>
    <cellStyle name="Обычный 6 3 2 2 10 3" xfId="32727"/>
    <cellStyle name="Обычный 6 3 2 2 10 4" xfId="32728"/>
    <cellStyle name="Обычный 6 3 2 2 10 5" xfId="32729"/>
    <cellStyle name="Обычный 6 3 2 2 11" xfId="32730"/>
    <cellStyle name="Обычный 6 3 2 2 11 2" xfId="32731"/>
    <cellStyle name="Обычный 6 3 2 2 11 2 2" xfId="32732"/>
    <cellStyle name="Обычный 6 3 2 2 11 3" xfId="32733"/>
    <cellStyle name="Обычный 6 3 2 2 11 4" xfId="32734"/>
    <cellStyle name="Обычный 6 3 2 2 11 5" xfId="32735"/>
    <cellStyle name="Обычный 6 3 2 2 12" xfId="32736"/>
    <cellStyle name="Обычный 6 3 2 2 12 2" xfId="32737"/>
    <cellStyle name="Обычный 6 3 2 2 12 2 2" xfId="32738"/>
    <cellStyle name="Обычный 6 3 2 2 12 3" xfId="32739"/>
    <cellStyle name="Обычный 6 3 2 2 13" xfId="32740"/>
    <cellStyle name="Обычный 6 3 2 2 13 2" xfId="32741"/>
    <cellStyle name="Обычный 6 3 2 2 14" xfId="32742"/>
    <cellStyle name="Обычный 6 3 2 2 15" xfId="32743"/>
    <cellStyle name="Обычный 6 3 2 2 2" xfId="32744"/>
    <cellStyle name="Обычный 6 3 2 2 2 2" xfId="32745"/>
    <cellStyle name="Обычный 6 3 2 2 2 2 2" xfId="32746"/>
    <cellStyle name="Обычный 6 3 2 2 2 2 2 2" xfId="32747"/>
    <cellStyle name="Обычный 6 3 2 2 2 2 2 2 2" xfId="32748"/>
    <cellStyle name="Обычный 6 3 2 2 2 2 2 3" xfId="32749"/>
    <cellStyle name="Обычный 6 3 2 2 2 2 2 4" xfId="32750"/>
    <cellStyle name="Обычный 6 3 2 2 2 2 2 5" xfId="32751"/>
    <cellStyle name="Обычный 6 3 2 2 2 2 3" xfId="32752"/>
    <cellStyle name="Обычный 6 3 2 2 2 2 3 2" xfId="32753"/>
    <cellStyle name="Обычный 6 3 2 2 2 2 3 3" xfId="32754"/>
    <cellStyle name="Обычный 6 3 2 2 2 2 3 4" xfId="32755"/>
    <cellStyle name="Обычный 6 3 2 2 2 2 4" xfId="32756"/>
    <cellStyle name="Обычный 6 3 2 2 2 2 5" xfId="32757"/>
    <cellStyle name="Обычный 6 3 2 2 2 2 6" xfId="32758"/>
    <cellStyle name="Обычный 6 3 2 2 2 2 7" xfId="32759"/>
    <cellStyle name="Обычный 6 3 2 2 2 3" xfId="32760"/>
    <cellStyle name="Обычный 6 3 2 2 2 3 2" xfId="32761"/>
    <cellStyle name="Обычный 6 3 2 2 2 3 2 2" xfId="32762"/>
    <cellStyle name="Обычный 6 3 2 2 2 3 3" xfId="32763"/>
    <cellStyle name="Обычный 6 3 2 2 2 3 4" xfId="32764"/>
    <cellStyle name="Обычный 6 3 2 2 2 3 5" xfId="32765"/>
    <cellStyle name="Обычный 6 3 2 2 2 4" xfId="32766"/>
    <cellStyle name="Обычный 6 3 2 2 2 4 2" xfId="32767"/>
    <cellStyle name="Обычный 6 3 2 2 2 4 2 2" xfId="32768"/>
    <cellStyle name="Обычный 6 3 2 2 2 4 3" xfId="32769"/>
    <cellStyle name="Обычный 6 3 2 2 2 4 4" xfId="32770"/>
    <cellStyle name="Обычный 6 3 2 2 2 4 5" xfId="32771"/>
    <cellStyle name="Обычный 6 3 2 2 2 5" xfId="32772"/>
    <cellStyle name="Обычный 6 3 2 2 2 5 2" xfId="32773"/>
    <cellStyle name="Обычный 6 3 2 2 2 5 3" xfId="32774"/>
    <cellStyle name="Обычный 6 3 2 2 2 5 4" xfId="32775"/>
    <cellStyle name="Обычный 6 3 2 2 2 6" xfId="32776"/>
    <cellStyle name="Обычный 6 3 2 2 2 7" xfId="32777"/>
    <cellStyle name="Обычный 6 3 2 2 2 8" xfId="32778"/>
    <cellStyle name="Обычный 6 3 2 2 2 9" xfId="32779"/>
    <cellStyle name="Обычный 6 3 2 2 3" xfId="32780"/>
    <cellStyle name="Обычный 6 3 2 2 3 2" xfId="32781"/>
    <cellStyle name="Обычный 6 3 2 2 3 2 2" xfId="32782"/>
    <cellStyle name="Обычный 6 3 2 2 3 2 2 2" xfId="32783"/>
    <cellStyle name="Обычный 6 3 2 2 3 2 2 2 2" xfId="32784"/>
    <cellStyle name="Обычный 6 3 2 2 3 2 2 3" xfId="32785"/>
    <cellStyle name="Обычный 6 3 2 2 3 2 2 4" xfId="32786"/>
    <cellStyle name="Обычный 6 3 2 2 3 2 2 5" xfId="32787"/>
    <cellStyle name="Обычный 6 3 2 2 3 2 3" xfId="32788"/>
    <cellStyle name="Обычный 6 3 2 2 3 2 3 2" xfId="32789"/>
    <cellStyle name="Обычный 6 3 2 2 3 2 3 3" xfId="32790"/>
    <cellStyle name="Обычный 6 3 2 2 3 2 3 4" xfId="32791"/>
    <cellStyle name="Обычный 6 3 2 2 3 2 4" xfId="32792"/>
    <cellStyle name="Обычный 6 3 2 2 3 2 5" xfId="32793"/>
    <cellStyle name="Обычный 6 3 2 2 3 2 6" xfId="32794"/>
    <cellStyle name="Обычный 6 3 2 2 3 2 7" xfId="32795"/>
    <cellStyle name="Обычный 6 3 2 2 3 3" xfId="32796"/>
    <cellStyle name="Обычный 6 3 2 2 3 3 2" xfId="32797"/>
    <cellStyle name="Обычный 6 3 2 2 3 3 2 2" xfId="32798"/>
    <cellStyle name="Обычный 6 3 2 2 3 3 3" xfId="32799"/>
    <cellStyle name="Обычный 6 3 2 2 3 3 4" xfId="32800"/>
    <cellStyle name="Обычный 6 3 2 2 3 3 5" xfId="32801"/>
    <cellStyle name="Обычный 6 3 2 2 3 4" xfId="32802"/>
    <cellStyle name="Обычный 6 3 2 2 3 4 2" xfId="32803"/>
    <cellStyle name="Обычный 6 3 2 2 3 4 2 2" xfId="32804"/>
    <cellStyle name="Обычный 6 3 2 2 3 4 3" xfId="32805"/>
    <cellStyle name="Обычный 6 3 2 2 3 4 4" xfId="32806"/>
    <cellStyle name="Обычный 6 3 2 2 3 4 5" xfId="32807"/>
    <cellStyle name="Обычный 6 3 2 2 3 5" xfId="32808"/>
    <cellStyle name="Обычный 6 3 2 2 3 5 2" xfId="32809"/>
    <cellStyle name="Обычный 6 3 2 2 3 5 3" xfId="32810"/>
    <cellStyle name="Обычный 6 3 2 2 3 5 4" xfId="32811"/>
    <cellStyle name="Обычный 6 3 2 2 3 6" xfId="32812"/>
    <cellStyle name="Обычный 6 3 2 2 3 7" xfId="32813"/>
    <cellStyle name="Обычный 6 3 2 2 3 8" xfId="32814"/>
    <cellStyle name="Обычный 6 3 2 2 3 9" xfId="32815"/>
    <cellStyle name="Обычный 6 3 2 2 4" xfId="32816"/>
    <cellStyle name="Обычный 6 3 2 2 4 2" xfId="32817"/>
    <cellStyle name="Обычный 6 3 2 2 4 2 2" xfId="32818"/>
    <cellStyle name="Обычный 6 3 2 2 4 2 2 2" xfId="32819"/>
    <cellStyle name="Обычный 6 3 2 2 4 2 2 2 2" xfId="32820"/>
    <cellStyle name="Обычный 6 3 2 2 4 2 2 3" xfId="32821"/>
    <cellStyle name="Обычный 6 3 2 2 4 2 2 4" xfId="32822"/>
    <cellStyle name="Обычный 6 3 2 2 4 2 2 5" xfId="32823"/>
    <cellStyle name="Обычный 6 3 2 2 4 2 3" xfId="32824"/>
    <cellStyle name="Обычный 6 3 2 2 4 2 3 2" xfId="32825"/>
    <cellStyle name="Обычный 6 3 2 2 4 2 3 3" xfId="32826"/>
    <cellStyle name="Обычный 6 3 2 2 4 2 3 4" xfId="32827"/>
    <cellStyle name="Обычный 6 3 2 2 4 2 4" xfId="32828"/>
    <cellStyle name="Обычный 6 3 2 2 4 2 5" xfId="32829"/>
    <cellStyle name="Обычный 6 3 2 2 4 2 6" xfId="32830"/>
    <cellStyle name="Обычный 6 3 2 2 4 2 7" xfId="32831"/>
    <cellStyle name="Обычный 6 3 2 2 4 3" xfId="32832"/>
    <cellStyle name="Обычный 6 3 2 2 4 3 2" xfId="32833"/>
    <cellStyle name="Обычный 6 3 2 2 4 3 2 2" xfId="32834"/>
    <cellStyle name="Обычный 6 3 2 2 4 3 3" xfId="32835"/>
    <cellStyle name="Обычный 6 3 2 2 4 3 4" xfId="32836"/>
    <cellStyle name="Обычный 6 3 2 2 4 3 5" xfId="32837"/>
    <cellStyle name="Обычный 6 3 2 2 4 4" xfId="32838"/>
    <cellStyle name="Обычный 6 3 2 2 4 4 2" xfId="32839"/>
    <cellStyle name="Обычный 6 3 2 2 4 4 2 2" xfId="32840"/>
    <cellStyle name="Обычный 6 3 2 2 4 4 3" xfId="32841"/>
    <cellStyle name="Обычный 6 3 2 2 4 4 4" xfId="32842"/>
    <cellStyle name="Обычный 6 3 2 2 4 4 5" xfId="32843"/>
    <cellStyle name="Обычный 6 3 2 2 4 5" xfId="32844"/>
    <cellStyle name="Обычный 6 3 2 2 4 5 2" xfId="32845"/>
    <cellStyle name="Обычный 6 3 2 2 4 5 3" xfId="32846"/>
    <cellStyle name="Обычный 6 3 2 2 4 5 4" xfId="32847"/>
    <cellStyle name="Обычный 6 3 2 2 4 6" xfId="32848"/>
    <cellStyle name="Обычный 6 3 2 2 4 7" xfId="32849"/>
    <cellStyle name="Обычный 6 3 2 2 4 8" xfId="32850"/>
    <cellStyle name="Обычный 6 3 2 2 4 9" xfId="32851"/>
    <cellStyle name="Обычный 6 3 2 2 5" xfId="32852"/>
    <cellStyle name="Обычный 6 3 2 2 5 2" xfId="32853"/>
    <cellStyle name="Обычный 6 3 2 2 5 2 2" xfId="32854"/>
    <cellStyle name="Обычный 6 3 2 2 5 2 2 2" xfId="32855"/>
    <cellStyle name="Обычный 6 3 2 2 5 2 2 2 2" xfId="32856"/>
    <cellStyle name="Обычный 6 3 2 2 5 2 2 3" xfId="32857"/>
    <cellStyle name="Обычный 6 3 2 2 5 2 2 4" xfId="32858"/>
    <cellStyle name="Обычный 6 3 2 2 5 2 2 5" xfId="32859"/>
    <cellStyle name="Обычный 6 3 2 2 5 2 3" xfId="32860"/>
    <cellStyle name="Обычный 6 3 2 2 5 2 3 2" xfId="32861"/>
    <cellStyle name="Обычный 6 3 2 2 5 2 3 3" xfId="32862"/>
    <cellStyle name="Обычный 6 3 2 2 5 2 3 4" xfId="32863"/>
    <cellStyle name="Обычный 6 3 2 2 5 2 4" xfId="32864"/>
    <cellStyle name="Обычный 6 3 2 2 5 2 5" xfId="32865"/>
    <cellStyle name="Обычный 6 3 2 2 5 2 6" xfId="32866"/>
    <cellStyle name="Обычный 6 3 2 2 5 2 7" xfId="32867"/>
    <cellStyle name="Обычный 6 3 2 2 5 3" xfId="32868"/>
    <cellStyle name="Обычный 6 3 2 2 5 3 2" xfId="32869"/>
    <cellStyle name="Обычный 6 3 2 2 5 3 2 2" xfId="32870"/>
    <cellStyle name="Обычный 6 3 2 2 5 3 3" xfId="32871"/>
    <cellStyle name="Обычный 6 3 2 2 5 3 4" xfId="32872"/>
    <cellStyle name="Обычный 6 3 2 2 5 3 5" xfId="32873"/>
    <cellStyle name="Обычный 6 3 2 2 5 4" xfId="32874"/>
    <cellStyle name="Обычный 6 3 2 2 5 4 2" xfId="32875"/>
    <cellStyle name="Обычный 6 3 2 2 5 4 3" xfId="32876"/>
    <cellStyle name="Обычный 6 3 2 2 5 4 4" xfId="32877"/>
    <cellStyle name="Обычный 6 3 2 2 5 5" xfId="32878"/>
    <cellStyle name="Обычный 6 3 2 2 5 6" xfId="32879"/>
    <cellStyle name="Обычный 6 3 2 2 5 7" xfId="32880"/>
    <cellStyle name="Обычный 6 3 2 2 5 8" xfId="32881"/>
    <cellStyle name="Обычный 6 3 2 2 6" xfId="32882"/>
    <cellStyle name="Обычный 6 3 2 2 6 2" xfId="32883"/>
    <cellStyle name="Обычный 6 3 2 2 6 2 2" xfId="32884"/>
    <cellStyle name="Обычный 6 3 2 2 6 2 2 2" xfId="32885"/>
    <cellStyle name="Обычный 6 3 2 2 6 2 2 2 2" xfId="32886"/>
    <cellStyle name="Обычный 6 3 2 2 6 2 2 3" xfId="32887"/>
    <cellStyle name="Обычный 6 3 2 2 6 2 2 4" xfId="32888"/>
    <cellStyle name="Обычный 6 3 2 2 6 2 2 5" xfId="32889"/>
    <cellStyle name="Обычный 6 3 2 2 6 2 3" xfId="32890"/>
    <cellStyle name="Обычный 6 3 2 2 6 2 3 2" xfId="32891"/>
    <cellStyle name="Обычный 6 3 2 2 6 2 3 3" xfId="32892"/>
    <cellStyle name="Обычный 6 3 2 2 6 2 3 4" xfId="32893"/>
    <cellStyle name="Обычный 6 3 2 2 6 2 4" xfId="32894"/>
    <cellStyle name="Обычный 6 3 2 2 6 2 5" xfId="32895"/>
    <cellStyle name="Обычный 6 3 2 2 6 2 6" xfId="32896"/>
    <cellStyle name="Обычный 6 3 2 2 6 2 7" xfId="32897"/>
    <cellStyle name="Обычный 6 3 2 2 6 3" xfId="32898"/>
    <cellStyle name="Обычный 6 3 2 2 6 3 2" xfId="32899"/>
    <cellStyle name="Обычный 6 3 2 2 6 3 2 2" xfId="32900"/>
    <cellStyle name="Обычный 6 3 2 2 6 3 3" xfId="32901"/>
    <cellStyle name="Обычный 6 3 2 2 6 3 4" xfId="32902"/>
    <cellStyle name="Обычный 6 3 2 2 6 3 5" xfId="32903"/>
    <cellStyle name="Обычный 6 3 2 2 6 4" xfId="32904"/>
    <cellStyle name="Обычный 6 3 2 2 6 4 2" xfId="32905"/>
    <cellStyle name="Обычный 6 3 2 2 6 4 3" xfId="32906"/>
    <cellStyle name="Обычный 6 3 2 2 6 4 4" xfId="32907"/>
    <cellStyle name="Обычный 6 3 2 2 6 5" xfId="32908"/>
    <cellStyle name="Обычный 6 3 2 2 6 6" xfId="32909"/>
    <cellStyle name="Обычный 6 3 2 2 6 7" xfId="32910"/>
    <cellStyle name="Обычный 6 3 2 2 6 8" xfId="32911"/>
    <cellStyle name="Обычный 6 3 2 2 7" xfId="32912"/>
    <cellStyle name="Обычный 6 3 2 2 7 2" xfId="32913"/>
    <cellStyle name="Обычный 6 3 2 2 7 2 2" xfId="32914"/>
    <cellStyle name="Обычный 6 3 2 2 7 2 2 2" xfId="32915"/>
    <cellStyle name="Обычный 6 3 2 2 7 2 2 2 2" xfId="32916"/>
    <cellStyle name="Обычный 6 3 2 2 7 2 2 3" xfId="32917"/>
    <cellStyle name="Обычный 6 3 2 2 7 2 2 4" xfId="32918"/>
    <cellStyle name="Обычный 6 3 2 2 7 2 2 5" xfId="32919"/>
    <cellStyle name="Обычный 6 3 2 2 7 2 3" xfId="32920"/>
    <cellStyle name="Обычный 6 3 2 2 7 2 3 2" xfId="32921"/>
    <cellStyle name="Обычный 6 3 2 2 7 2 3 3" xfId="32922"/>
    <cellStyle name="Обычный 6 3 2 2 7 2 3 4" xfId="32923"/>
    <cellStyle name="Обычный 6 3 2 2 7 2 4" xfId="32924"/>
    <cellStyle name="Обычный 6 3 2 2 7 2 5" xfId="32925"/>
    <cellStyle name="Обычный 6 3 2 2 7 2 6" xfId="32926"/>
    <cellStyle name="Обычный 6 3 2 2 7 2 7" xfId="32927"/>
    <cellStyle name="Обычный 6 3 2 2 7 3" xfId="32928"/>
    <cellStyle name="Обычный 6 3 2 2 7 3 2" xfId="32929"/>
    <cellStyle name="Обычный 6 3 2 2 7 3 2 2" xfId="32930"/>
    <cellStyle name="Обычный 6 3 2 2 7 3 3" xfId="32931"/>
    <cellStyle name="Обычный 6 3 2 2 7 3 4" xfId="32932"/>
    <cellStyle name="Обычный 6 3 2 2 7 3 5" xfId="32933"/>
    <cellStyle name="Обычный 6 3 2 2 7 4" xfId="32934"/>
    <cellStyle name="Обычный 6 3 2 2 7 4 2" xfId="32935"/>
    <cellStyle name="Обычный 6 3 2 2 7 4 3" xfId="32936"/>
    <cellStyle name="Обычный 6 3 2 2 7 4 4" xfId="32937"/>
    <cellStyle name="Обычный 6 3 2 2 7 5" xfId="32938"/>
    <cellStyle name="Обычный 6 3 2 2 7 6" xfId="32939"/>
    <cellStyle name="Обычный 6 3 2 2 7 7" xfId="32940"/>
    <cellStyle name="Обычный 6 3 2 2 7 8" xfId="32941"/>
    <cellStyle name="Обычный 6 3 2 2 8" xfId="32942"/>
    <cellStyle name="Обычный 6 3 2 2 8 2" xfId="32943"/>
    <cellStyle name="Обычный 6 3 2 2 8 2 2" xfId="32944"/>
    <cellStyle name="Обычный 6 3 2 2 8 2 2 2" xfId="32945"/>
    <cellStyle name="Обычный 6 3 2 2 8 2 3" xfId="32946"/>
    <cellStyle name="Обычный 6 3 2 2 8 2 4" xfId="32947"/>
    <cellStyle name="Обычный 6 3 2 2 8 2 5" xfId="32948"/>
    <cellStyle name="Обычный 6 3 2 2 8 3" xfId="32949"/>
    <cellStyle name="Обычный 6 3 2 2 8 3 2" xfId="32950"/>
    <cellStyle name="Обычный 6 3 2 2 8 3 3" xfId="32951"/>
    <cellStyle name="Обычный 6 3 2 2 8 3 4" xfId="32952"/>
    <cellStyle name="Обычный 6 3 2 2 8 4" xfId="32953"/>
    <cellStyle name="Обычный 6 3 2 2 8 5" xfId="32954"/>
    <cellStyle name="Обычный 6 3 2 2 8 6" xfId="32955"/>
    <cellStyle name="Обычный 6 3 2 2 8 7" xfId="32956"/>
    <cellStyle name="Обычный 6 3 2 2 9" xfId="32957"/>
    <cellStyle name="Обычный 6 3 2 2 9 2" xfId="32958"/>
    <cellStyle name="Обычный 6 3 2 2 9 2 2" xfId="32959"/>
    <cellStyle name="Обычный 6 3 2 2 9 2 2 2" xfId="32960"/>
    <cellStyle name="Обычный 6 3 2 2 9 2 3" xfId="32961"/>
    <cellStyle name="Обычный 6 3 2 2 9 2 4" xfId="32962"/>
    <cellStyle name="Обычный 6 3 2 2 9 2 5" xfId="32963"/>
    <cellStyle name="Обычный 6 3 2 2 9 3" xfId="32964"/>
    <cellStyle name="Обычный 6 3 2 2 9 3 2" xfId="32965"/>
    <cellStyle name="Обычный 6 3 2 2 9 3 3" xfId="32966"/>
    <cellStyle name="Обычный 6 3 2 2 9 3 4" xfId="32967"/>
    <cellStyle name="Обычный 6 3 2 2 9 4" xfId="32968"/>
    <cellStyle name="Обычный 6 3 2 2 9 5" xfId="32969"/>
    <cellStyle name="Обычный 6 3 2 2 9 6" xfId="32970"/>
    <cellStyle name="Обычный 6 3 2 2 9 7" xfId="32971"/>
    <cellStyle name="Обычный 6 3 2 3" xfId="32972"/>
    <cellStyle name="Обычный 6 3 2 3 2" xfId="32973"/>
    <cellStyle name="Обычный 6 3 2 3 2 2" xfId="32974"/>
    <cellStyle name="Обычный 6 3 2 3 2 2 2" xfId="32975"/>
    <cellStyle name="Обычный 6 3 2 3 2 2 2 2" xfId="32976"/>
    <cellStyle name="Обычный 6 3 2 3 2 2 3" xfId="32977"/>
    <cellStyle name="Обычный 6 3 2 3 2 2 4" xfId="32978"/>
    <cellStyle name="Обычный 6 3 2 3 2 2 5" xfId="32979"/>
    <cellStyle name="Обычный 6 3 2 3 2 3" xfId="32980"/>
    <cellStyle name="Обычный 6 3 2 3 2 3 2" xfId="32981"/>
    <cellStyle name="Обычный 6 3 2 3 2 3 2 2" xfId="32982"/>
    <cellStyle name="Обычный 6 3 2 3 2 3 3" xfId="32983"/>
    <cellStyle name="Обычный 6 3 2 3 2 3 4" xfId="32984"/>
    <cellStyle name="Обычный 6 3 2 3 2 3 5" xfId="32985"/>
    <cellStyle name="Обычный 6 3 2 3 2 4" xfId="32986"/>
    <cellStyle name="Обычный 6 3 2 3 2 4 2" xfId="32987"/>
    <cellStyle name="Обычный 6 3 2 3 2 4 3" xfId="32988"/>
    <cellStyle name="Обычный 6 3 2 3 2 4 4" xfId="32989"/>
    <cellStyle name="Обычный 6 3 2 3 2 5" xfId="32990"/>
    <cellStyle name="Обычный 6 3 2 3 2 6" xfId="32991"/>
    <cellStyle name="Обычный 6 3 2 3 2 7" xfId="32992"/>
    <cellStyle name="Обычный 6 3 2 3 2 8" xfId="32993"/>
    <cellStyle name="Обычный 6 3 2 3 3" xfId="32994"/>
    <cellStyle name="Обычный 6 3 2 3 3 2" xfId="32995"/>
    <cellStyle name="Обычный 6 3 2 3 3 2 2" xfId="32996"/>
    <cellStyle name="Обычный 6 3 2 3 3 3" xfId="32997"/>
    <cellStyle name="Обычный 6 3 2 3 3 4" xfId="32998"/>
    <cellStyle name="Обычный 6 3 2 3 3 5" xfId="32999"/>
    <cellStyle name="Обычный 6 3 2 3 4" xfId="33000"/>
    <cellStyle name="Обычный 6 3 2 3 4 2" xfId="33001"/>
    <cellStyle name="Обычный 6 3 2 3 4 2 2" xfId="33002"/>
    <cellStyle name="Обычный 6 3 2 3 4 3" xfId="33003"/>
    <cellStyle name="Обычный 6 3 2 3 4 4" xfId="33004"/>
    <cellStyle name="Обычный 6 3 2 3 4 5" xfId="33005"/>
    <cellStyle name="Обычный 6 3 2 3 5" xfId="33006"/>
    <cellStyle name="Обычный 6 3 2 3 5 2" xfId="33007"/>
    <cellStyle name="Обычный 6 3 2 3 5 2 2" xfId="33008"/>
    <cellStyle name="Обычный 6 3 2 3 5 3" xfId="33009"/>
    <cellStyle name="Обычный 6 3 2 3 5 4" xfId="33010"/>
    <cellStyle name="Обычный 6 3 2 3 5 5" xfId="33011"/>
    <cellStyle name="Обычный 6 3 2 3 6" xfId="33012"/>
    <cellStyle name="Обычный 6 3 2 3 6 2" xfId="33013"/>
    <cellStyle name="Обычный 6 3 2 3 6 2 2" xfId="33014"/>
    <cellStyle name="Обычный 6 3 2 3 6 3" xfId="33015"/>
    <cellStyle name="Обычный 6 3 2 3 7" xfId="33016"/>
    <cellStyle name="Обычный 6 3 2 3 7 2" xfId="33017"/>
    <cellStyle name="Обычный 6 3 2 3 8" xfId="33018"/>
    <cellStyle name="Обычный 6 3 2 3 9" xfId="33019"/>
    <cellStyle name="Обычный 6 3 2 4" xfId="33020"/>
    <cellStyle name="Обычный 6 3 2 4 2" xfId="33021"/>
    <cellStyle name="Обычный 6 3 2 4 2 2" xfId="33022"/>
    <cellStyle name="Обычный 6 3 2 4 2 2 2" xfId="33023"/>
    <cellStyle name="Обычный 6 3 2 4 2 2 2 2" xfId="33024"/>
    <cellStyle name="Обычный 6 3 2 4 2 2 3" xfId="33025"/>
    <cellStyle name="Обычный 6 3 2 4 2 2 4" xfId="33026"/>
    <cellStyle name="Обычный 6 3 2 4 2 2 5" xfId="33027"/>
    <cellStyle name="Обычный 6 3 2 4 2 3" xfId="33028"/>
    <cellStyle name="Обычный 6 3 2 4 2 3 2" xfId="33029"/>
    <cellStyle name="Обычный 6 3 2 4 2 3 3" xfId="33030"/>
    <cellStyle name="Обычный 6 3 2 4 2 3 4" xfId="33031"/>
    <cellStyle name="Обычный 6 3 2 4 2 4" xfId="33032"/>
    <cellStyle name="Обычный 6 3 2 4 2 5" xfId="33033"/>
    <cellStyle name="Обычный 6 3 2 4 2 6" xfId="33034"/>
    <cellStyle name="Обычный 6 3 2 4 2 7" xfId="33035"/>
    <cellStyle name="Обычный 6 3 2 4 3" xfId="33036"/>
    <cellStyle name="Обычный 6 3 2 4 3 2" xfId="33037"/>
    <cellStyle name="Обычный 6 3 2 4 3 2 2" xfId="33038"/>
    <cellStyle name="Обычный 6 3 2 4 3 3" xfId="33039"/>
    <cellStyle name="Обычный 6 3 2 4 3 4" xfId="33040"/>
    <cellStyle name="Обычный 6 3 2 4 3 5" xfId="33041"/>
    <cellStyle name="Обычный 6 3 2 4 4" xfId="33042"/>
    <cellStyle name="Обычный 6 3 2 4 4 2" xfId="33043"/>
    <cellStyle name="Обычный 6 3 2 4 4 2 2" xfId="33044"/>
    <cellStyle name="Обычный 6 3 2 4 4 3" xfId="33045"/>
    <cellStyle name="Обычный 6 3 2 4 4 4" xfId="33046"/>
    <cellStyle name="Обычный 6 3 2 4 4 5" xfId="33047"/>
    <cellStyle name="Обычный 6 3 2 4 5" xfId="33048"/>
    <cellStyle name="Обычный 6 3 2 4 5 2" xfId="33049"/>
    <cellStyle name="Обычный 6 3 2 4 5 3" xfId="33050"/>
    <cellStyle name="Обычный 6 3 2 4 5 4" xfId="33051"/>
    <cellStyle name="Обычный 6 3 2 4 6" xfId="33052"/>
    <cellStyle name="Обычный 6 3 2 4 7" xfId="33053"/>
    <cellStyle name="Обычный 6 3 2 4 8" xfId="33054"/>
    <cellStyle name="Обычный 6 3 2 4 9" xfId="33055"/>
    <cellStyle name="Обычный 6 3 2 5" xfId="33056"/>
    <cellStyle name="Обычный 6 3 2 5 2" xfId="33057"/>
    <cellStyle name="Обычный 6 3 2 5 2 2" xfId="33058"/>
    <cellStyle name="Обычный 6 3 2 5 2 2 2" xfId="33059"/>
    <cellStyle name="Обычный 6 3 2 5 2 2 2 2" xfId="33060"/>
    <cellStyle name="Обычный 6 3 2 5 2 2 3" xfId="33061"/>
    <cellStyle name="Обычный 6 3 2 5 2 2 4" xfId="33062"/>
    <cellStyle name="Обычный 6 3 2 5 2 2 5" xfId="33063"/>
    <cellStyle name="Обычный 6 3 2 5 2 3" xfId="33064"/>
    <cellStyle name="Обычный 6 3 2 5 2 3 2" xfId="33065"/>
    <cellStyle name="Обычный 6 3 2 5 2 3 3" xfId="33066"/>
    <cellStyle name="Обычный 6 3 2 5 2 3 4" xfId="33067"/>
    <cellStyle name="Обычный 6 3 2 5 2 4" xfId="33068"/>
    <cellStyle name="Обычный 6 3 2 5 2 5" xfId="33069"/>
    <cellStyle name="Обычный 6 3 2 5 2 6" xfId="33070"/>
    <cellStyle name="Обычный 6 3 2 5 2 7" xfId="33071"/>
    <cellStyle name="Обычный 6 3 2 5 3" xfId="33072"/>
    <cellStyle name="Обычный 6 3 2 5 3 2" xfId="33073"/>
    <cellStyle name="Обычный 6 3 2 5 3 2 2" xfId="33074"/>
    <cellStyle name="Обычный 6 3 2 5 3 3" xfId="33075"/>
    <cellStyle name="Обычный 6 3 2 5 3 4" xfId="33076"/>
    <cellStyle name="Обычный 6 3 2 5 3 5" xfId="33077"/>
    <cellStyle name="Обычный 6 3 2 5 4" xfId="33078"/>
    <cellStyle name="Обычный 6 3 2 5 4 2" xfId="33079"/>
    <cellStyle name="Обычный 6 3 2 5 4 2 2" xfId="33080"/>
    <cellStyle name="Обычный 6 3 2 5 4 3" xfId="33081"/>
    <cellStyle name="Обычный 6 3 2 5 4 4" xfId="33082"/>
    <cellStyle name="Обычный 6 3 2 5 4 5" xfId="33083"/>
    <cellStyle name="Обычный 6 3 2 5 5" xfId="33084"/>
    <cellStyle name="Обычный 6 3 2 5 5 2" xfId="33085"/>
    <cellStyle name="Обычный 6 3 2 5 5 3" xfId="33086"/>
    <cellStyle name="Обычный 6 3 2 5 5 4" xfId="33087"/>
    <cellStyle name="Обычный 6 3 2 5 6" xfId="33088"/>
    <cellStyle name="Обычный 6 3 2 5 7" xfId="33089"/>
    <cellStyle name="Обычный 6 3 2 5 8" xfId="33090"/>
    <cellStyle name="Обычный 6 3 2 5 9" xfId="33091"/>
    <cellStyle name="Обычный 6 3 2 6" xfId="33092"/>
    <cellStyle name="Обычный 6 3 2 6 2" xfId="33093"/>
    <cellStyle name="Обычный 6 3 2 6 2 2" xfId="33094"/>
    <cellStyle name="Обычный 6 3 2 6 2 2 2" xfId="33095"/>
    <cellStyle name="Обычный 6 3 2 6 2 2 2 2" xfId="33096"/>
    <cellStyle name="Обычный 6 3 2 6 2 2 3" xfId="33097"/>
    <cellStyle name="Обычный 6 3 2 6 2 2 4" xfId="33098"/>
    <cellStyle name="Обычный 6 3 2 6 2 2 5" xfId="33099"/>
    <cellStyle name="Обычный 6 3 2 6 2 3" xfId="33100"/>
    <cellStyle name="Обычный 6 3 2 6 2 3 2" xfId="33101"/>
    <cellStyle name="Обычный 6 3 2 6 2 3 3" xfId="33102"/>
    <cellStyle name="Обычный 6 3 2 6 2 3 4" xfId="33103"/>
    <cellStyle name="Обычный 6 3 2 6 2 4" xfId="33104"/>
    <cellStyle name="Обычный 6 3 2 6 2 5" xfId="33105"/>
    <cellStyle name="Обычный 6 3 2 6 2 6" xfId="33106"/>
    <cellStyle name="Обычный 6 3 2 6 2 7" xfId="33107"/>
    <cellStyle name="Обычный 6 3 2 6 3" xfId="33108"/>
    <cellStyle name="Обычный 6 3 2 6 3 2" xfId="33109"/>
    <cellStyle name="Обычный 6 3 2 6 3 2 2" xfId="33110"/>
    <cellStyle name="Обычный 6 3 2 6 3 3" xfId="33111"/>
    <cellStyle name="Обычный 6 3 2 6 3 4" xfId="33112"/>
    <cellStyle name="Обычный 6 3 2 6 3 5" xfId="33113"/>
    <cellStyle name="Обычный 6 3 2 6 4" xfId="33114"/>
    <cellStyle name="Обычный 6 3 2 6 4 2" xfId="33115"/>
    <cellStyle name="Обычный 6 3 2 6 4 3" xfId="33116"/>
    <cellStyle name="Обычный 6 3 2 6 4 4" xfId="33117"/>
    <cellStyle name="Обычный 6 3 2 6 5" xfId="33118"/>
    <cellStyle name="Обычный 6 3 2 6 6" xfId="33119"/>
    <cellStyle name="Обычный 6 3 2 6 7" xfId="33120"/>
    <cellStyle name="Обычный 6 3 2 6 8" xfId="33121"/>
    <cellStyle name="Обычный 6 3 2 7" xfId="33122"/>
    <cellStyle name="Обычный 6 3 2 7 2" xfId="33123"/>
    <cellStyle name="Обычный 6 3 2 7 2 2" xfId="33124"/>
    <cellStyle name="Обычный 6 3 2 7 2 2 2" xfId="33125"/>
    <cellStyle name="Обычный 6 3 2 7 2 2 2 2" xfId="33126"/>
    <cellStyle name="Обычный 6 3 2 7 2 2 3" xfId="33127"/>
    <cellStyle name="Обычный 6 3 2 7 2 2 4" xfId="33128"/>
    <cellStyle name="Обычный 6 3 2 7 2 2 5" xfId="33129"/>
    <cellStyle name="Обычный 6 3 2 7 2 3" xfId="33130"/>
    <cellStyle name="Обычный 6 3 2 7 2 3 2" xfId="33131"/>
    <cellStyle name="Обычный 6 3 2 7 2 3 3" xfId="33132"/>
    <cellStyle name="Обычный 6 3 2 7 2 3 4" xfId="33133"/>
    <cellStyle name="Обычный 6 3 2 7 2 4" xfId="33134"/>
    <cellStyle name="Обычный 6 3 2 7 2 5" xfId="33135"/>
    <cellStyle name="Обычный 6 3 2 7 2 6" xfId="33136"/>
    <cellStyle name="Обычный 6 3 2 7 2 7" xfId="33137"/>
    <cellStyle name="Обычный 6 3 2 7 3" xfId="33138"/>
    <cellStyle name="Обычный 6 3 2 7 3 2" xfId="33139"/>
    <cellStyle name="Обычный 6 3 2 7 3 2 2" xfId="33140"/>
    <cellStyle name="Обычный 6 3 2 7 3 3" xfId="33141"/>
    <cellStyle name="Обычный 6 3 2 7 3 4" xfId="33142"/>
    <cellStyle name="Обычный 6 3 2 7 3 5" xfId="33143"/>
    <cellStyle name="Обычный 6 3 2 7 4" xfId="33144"/>
    <cellStyle name="Обычный 6 3 2 7 4 2" xfId="33145"/>
    <cellStyle name="Обычный 6 3 2 7 4 3" xfId="33146"/>
    <cellStyle name="Обычный 6 3 2 7 4 4" xfId="33147"/>
    <cellStyle name="Обычный 6 3 2 7 5" xfId="33148"/>
    <cellStyle name="Обычный 6 3 2 7 6" xfId="33149"/>
    <cellStyle name="Обычный 6 3 2 7 7" xfId="33150"/>
    <cellStyle name="Обычный 6 3 2 7 8" xfId="33151"/>
    <cellStyle name="Обычный 6 3 2 8" xfId="33152"/>
    <cellStyle name="Обычный 6 3 2 8 2" xfId="33153"/>
    <cellStyle name="Обычный 6 3 2 8 2 2" xfId="33154"/>
    <cellStyle name="Обычный 6 3 2 8 2 2 2" xfId="33155"/>
    <cellStyle name="Обычный 6 3 2 8 2 2 2 2" xfId="33156"/>
    <cellStyle name="Обычный 6 3 2 8 2 2 3" xfId="33157"/>
    <cellStyle name="Обычный 6 3 2 8 2 2 4" xfId="33158"/>
    <cellStyle name="Обычный 6 3 2 8 2 2 5" xfId="33159"/>
    <cellStyle name="Обычный 6 3 2 8 2 3" xfId="33160"/>
    <cellStyle name="Обычный 6 3 2 8 2 3 2" xfId="33161"/>
    <cellStyle name="Обычный 6 3 2 8 2 3 3" xfId="33162"/>
    <cellStyle name="Обычный 6 3 2 8 2 3 4" xfId="33163"/>
    <cellStyle name="Обычный 6 3 2 8 2 4" xfId="33164"/>
    <cellStyle name="Обычный 6 3 2 8 2 5" xfId="33165"/>
    <cellStyle name="Обычный 6 3 2 8 2 6" xfId="33166"/>
    <cellStyle name="Обычный 6 3 2 8 2 7" xfId="33167"/>
    <cellStyle name="Обычный 6 3 2 8 3" xfId="33168"/>
    <cellStyle name="Обычный 6 3 2 8 3 2" xfId="33169"/>
    <cellStyle name="Обычный 6 3 2 8 3 2 2" xfId="33170"/>
    <cellStyle name="Обычный 6 3 2 8 3 3" xfId="33171"/>
    <cellStyle name="Обычный 6 3 2 8 3 4" xfId="33172"/>
    <cellStyle name="Обычный 6 3 2 8 3 5" xfId="33173"/>
    <cellStyle name="Обычный 6 3 2 8 4" xfId="33174"/>
    <cellStyle name="Обычный 6 3 2 8 4 2" xfId="33175"/>
    <cellStyle name="Обычный 6 3 2 8 4 3" xfId="33176"/>
    <cellStyle name="Обычный 6 3 2 8 4 4" xfId="33177"/>
    <cellStyle name="Обычный 6 3 2 8 5" xfId="33178"/>
    <cellStyle name="Обычный 6 3 2 8 6" xfId="33179"/>
    <cellStyle name="Обычный 6 3 2 8 7" xfId="33180"/>
    <cellStyle name="Обычный 6 3 2 8 8" xfId="33181"/>
    <cellStyle name="Обычный 6 3 2 9" xfId="33182"/>
    <cellStyle name="Обычный 6 3 2 9 2" xfId="33183"/>
    <cellStyle name="Обычный 6 3 2 9 2 2" xfId="33184"/>
    <cellStyle name="Обычный 6 3 2 9 2 2 2" xfId="33185"/>
    <cellStyle name="Обычный 6 3 2 9 2 3" xfId="33186"/>
    <cellStyle name="Обычный 6 3 2 9 2 4" xfId="33187"/>
    <cellStyle name="Обычный 6 3 2 9 2 5" xfId="33188"/>
    <cellStyle name="Обычный 6 3 2 9 3" xfId="33189"/>
    <cellStyle name="Обычный 6 3 2 9 3 2" xfId="33190"/>
    <cellStyle name="Обычный 6 3 2 9 3 3" xfId="33191"/>
    <cellStyle name="Обычный 6 3 2 9 3 4" xfId="33192"/>
    <cellStyle name="Обычный 6 3 2 9 4" xfId="33193"/>
    <cellStyle name="Обычный 6 3 2 9 5" xfId="33194"/>
    <cellStyle name="Обычный 6 3 2 9 6" xfId="33195"/>
    <cellStyle name="Обычный 6 3 2 9 7" xfId="33196"/>
    <cellStyle name="Обычный 6 3 3" xfId="33197"/>
    <cellStyle name="Обычный 6 3 3 10" xfId="33198"/>
    <cellStyle name="Обычный 6 3 3 10 2" xfId="33199"/>
    <cellStyle name="Обычный 6 3 3 10 2 2" xfId="33200"/>
    <cellStyle name="Обычный 6 3 3 10 3" xfId="33201"/>
    <cellStyle name="Обычный 6 3 3 10 4" xfId="33202"/>
    <cellStyle name="Обычный 6 3 3 10 5" xfId="33203"/>
    <cellStyle name="Обычный 6 3 3 11" xfId="33204"/>
    <cellStyle name="Обычный 6 3 3 11 2" xfId="33205"/>
    <cellStyle name="Обычный 6 3 3 11 2 2" xfId="33206"/>
    <cellStyle name="Обычный 6 3 3 11 3" xfId="33207"/>
    <cellStyle name="Обычный 6 3 3 11 4" xfId="33208"/>
    <cellStyle name="Обычный 6 3 3 11 5" xfId="33209"/>
    <cellStyle name="Обычный 6 3 3 12" xfId="33210"/>
    <cellStyle name="Обычный 6 3 3 12 2" xfId="33211"/>
    <cellStyle name="Обычный 6 3 3 12 2 2" xfId="33212"/>
    <cellStyle name="Обычный 6 3 3 12 3" xfId="33213"/>
    <cellStyle name="Обычный 6 3 3 13" xfId="33214"/>
    <cellStyle name="Обычный 6 3 3 13 2" xfId="33215"/>
    <cellStyle name="Обычный 6 3 3 14" xfId="33216"/>
    <cellStyle name="Обычный 6 3 3 15" xfId="33217"/>
    <cellStyle name="Обычный 6 3 3 2" xfId="33218"/>
    <cellStyle name="Обычный 6 3 3 2 2" xfId="33219"/>
    <cellStyle name="Обычный 6 3 3 2 2 2" xfId="33220"/>
    <cellStyle name="Обычный 6 3 3 2 2 2 2" xfId="33221"/>
    <cellStyle name="Обычный 6 3 3 2 2 2 2 2" xfId="33222"/>
    <cellStyle name="Обычный 6 3 3 2 2 2 3" xfId="33223"/>
    <cellStyle name="Обычный 6 3 3 2 2 2 4" xfId="33224"/>
    <cellStyle name="Обычный 6 3 3 2 2 2 5" xfId="33225"/>
    <cellStyle name="Обычный 6 3 3 2 2 3" xfId="33226"/>
    <cellStyle name="Обычный 6 3 3 2 2 3 2" xfId="33227"/>
    <cellStyle name="Обычный 6 3 3 2 2 3 3" xfId="33228"/>
    <cellStyle name="Обычный 6 3 3 2 2 3 4" xfId="33229"/>
    <cellStyle name="Обычный 6 3 3 2 2 4" xfId="33230"/>
    <cellStyle name="Обычный 6 3 3 2 2 5" xfId="33231"/>
    <cellStyle name="Обычный 6 3 3 2 2 6" xfId="33232"/>
    <cellStyle name="Обычный 6 3 3 2 2 7" xfId="33233"/>
    <cellStyle name="Обычный 6 3 3 2 3" xfId="33234"/>
    <cellStyle name="Обычный 6 3 3 2 3 2" xfId="33235"/>
    <cellStyle name="Обычный 6 3 3 2 3 2 2" xfId="33236"/>
    <cellStyle name="Обычный 6 3 3 2 3 3" xfId="33237"/>
    <cellStyle name="Обычный 6 3 3 2 3 4" xfId="33238"/>
    <cellStyle name="Обычный 6 3 3 2 3 5" xfId="33239"/>
    <cellStyle name="Обычный 6 3 3 2 4" xfId="33240"/>
    <cellStyle name="Обычный 6 3 3 2 4 2" xfId="33241"/>
    <cellStyle name="Обычный 6 3 3 2 4 2 2" xfId="33242"/>
    <cellStyle name="Обычный 6 3 3 2 4 3" xfId="33243"/>
    <cellStyle name="Обычный 6 3 3 2 4 4" xfId="33244"/>
    <cellStyle name="Обычный 6 3 3 2 4 5" xfId="33245"/>
    <cellStyle name="Обычный 6 3 3 2 5" xfId="33246"/>
    <cellStyle name="Обычный 6 3 3 2 5 2" xfId="33247"/>
    <cellStyle name="Обычный 6 3 3 2 5 3" xfId="33248"/>
    <cellStyle name="Обычный 6 3 3 2 5 4" xfId="33249"/>
    <cellStyle name="Обычный 6 3 3 2 6" xfId="33250"/>
    <cellStyle name="Обычный 6 3 3 2 7" xfId="33251"/>
    <cellStyle name="Обычный 6 3 3 2 8" xfId="33252"/>
    <cellStyle name="Обычный 6 3 3 2 9" xfId="33253"/>
    <cellStyle name="Обычный 6 3 3 3" xfId="33254"/>
    <cellStyle name="Обычный 6 3 3 3 2" xfId="33255"/>
    <cellStyle name="Обычный 6 3 3 3 2 2" xfId="33256"/>
    <cellStyle name="Обычный 6 3 3 3 2 2 2" xfId="33257"/>
    <cellStyle name="Обычный 6 3 3 3 2 2 2 2" xfId="33258"/>
    <cellStyle name="Обычный 6 3 3 3 2 2 3" xfId="33259"/>
    <cellStyle name="Обычный 6 3 3 3 2 2 4" xfId="33260"/>
    <cellStyle name="Обычный 6 3 3 3 2 2 5" xfId="33261"/>
    <cellStyle name="Обычный 6 3 3 3 2 3" xfId="33262"/>
    <cellStyle name="Обычный 6 3 3 3 2 3 2" xfId="33263"/>
    <cellStyle name="Обычный 6 3 3 3 2 3 3" xfId="33264"/>
    <cellStyle name="Обычный 6 3 3 3 2 3 4" xfId="33265"/>
    <cellStyle name="Обычный 6 3 3 3 2 4" xfId="33266"/>
    <cellStyle name="Обычный 6 3 3 3 2 5" xfId="33267"/>
    <cellStyle name="Обычный 6 3 3 3 2 6" xfId="33268"/>
    <cellStyle name="Обычный 6 3 3 3 2 7" xfId="33269"/>
    <cellStyle name="Обычный 6 3 3 3 3" xfId="33270"/>
    <cellStyle name="Обычный 6 3 3 3 3 2" xfId="33271"/>
    <cellStyle name="Обычный 6 3 3 3 3 2 2" xfId="33272"/>
    <cellStyle name="Обычный 6 3 3 3 3 3" xfId="33273"/>
    <cellStyle name="Обычный 6 3 3 3 3 4" xfId="33274"/>
    <cellStyle name="Обычный 6 3 3 3 3 5" xfId="33275"/>
    <cellStyle name="Обычный 6 3 3 3 4" xfId="33276"/>
    <cellStyle name="Обычный 6 3 3 3 4 2" xfId="33277"/>
    <cellStyle name="Обычный 6 3 3 3 4 2 2" xfId="33278"/>
    <cellStyle name="Обычный 6 3 3 3 4 3" xfId="33279"/>
    <cellStyle name="Обычный 6 3 3 3 4 4" xfId="33280"/>
    <cellStyle name="Обычный 6 3 3 3 4 5" xfId="33281"/>
    <cellStyle name="Обычный 6 3 3 3 5" xfId="33282"/>
    <cellStyle name="Обычный 6 3 3 3 5 2" xfId="33283"/>
    <cellStyle name="Обычный 6 3 3 3 5 3" xfId="33284"/>
    <cellStyle name="Обычный 6 3 3 3 5 4" xfId="33285"/>
    <cellStyle name="Обычный 6 3 3 3 6" xfId="33286"/>
    <cellStyle name="Обычный 6 3 3 3 7" xfId="33287"/>
    <cellStyle name="Обычный 6 3 3 3 8" xfId="33288"/>
    <cellStyle name="Обычный 6 3 3 3 9" xfId="33289"/>
    <cellStyle name="Обычный 6 3 3 4" xfId="33290"/>
    <cellStyle name="Обычный 6 3 3 4 2" xfId="33291"/>
    <cellStyle name="Обычный 6 3 3 4 2 2" xfId="33292"/>
    <cellStyle name="Обычный 6 3 3 4 2 2 2" xfId="33293"/>
    <cellStyle name="Обычный 6 3 3 4 2 2 2 2" xfId="33294"/>
    <cellStyle name="Обычный 6 3 3 4 2 2 3" xfId="33295"/>
    <cellStyle name="Обычный 6 3 3 4 2 2 4" xfId="33296"/>
    <cellStyle name="Обычный 6 3 3 4 2 2 5" xfId="33297"/>
    <cellStyle name="Обычный 6 3 3 4 2 3" xfId="33298"/>
    <cellStyle name="Обычный 6 3 3 4 2 3 2" xfId="33299"/>
    <cellStyle name="Обычный 6 3 3 4 2 3 3" xfId="33300"/>
    <cellStyle name="Обычный 6 3 3 4 2 3 4" xfId="33301"/>
    <cellStyle name="Обычный 6 3 3 4 2 4" xfId="33302"/>
    <cellStyle name="Обычный 6 3 3 4 2 5" xfId="33303"/>
    <cellStyle name="Обычный 6 3 3 4 2 6" xfId="33304"/>
    <cellStyle name="Обычный 6 3 3 4 2 7" xfId="33305"/>
    <cellStyle name="Обычный 6 3 3 4 3" xfId="33306"/>
    <cellStyle name="Обычный 6 3 3 4 3 2" xfId="33307"/>
    <cellStyle name="Обычный 6 3 3 4 3 2 2" xfId="33308"/>
    <cellStyle name="Обычный 6 3 3 4 3 3" xfId="33309"/>
    <cellStyle name="Обычный 6 3 3 4 3 4" xfId="33310"/>
    <cellStyle name="Обычный 6 3 3 4 3 5" xfId="33311"/>
    <cellStyle name="Обычный 6 3 3 4 4" xfId="33312"/>
    <cellStyle name="Обычный 6 3 3 4 4 2" xfId="33313"/>
    <cellStyle name="Обычный 6 3 3 4 4 2 2" xfId="33314"/>
    <cellStyle name="Обычный 6 3 3 4 4 3" xfId="33315"/>
    <cellStyle name="Обычный 6 3 3 4 4 4" xfId="33316"/>
    <cellStyle name="Обычный 6 3 3 4 4 5" xfId="33317"/>
    <cellStyle name="Обычный 6 3 3 4 5" xfId="33318"/>
    <cellStyle name="Обычный 6 3 3 4 5 2" xfId="33319"/>
    <cellStyle name="Обычный 6 3 3 4 5 3" xfId="33320"/>
    <cellStyle name="Обычный 6 3 3 4 5 4" xfId="33321"/>
    <cellStyle name="Обычный 6 3 3 4 6" xfId="33322"/>
    <cellStyle name="Обычный 6 3 3 4 7" xfId="33323"/>
    <cellStyle name="Обычный 6 3 3 4 8" xfId="33324"/>
    <cellStyle name="Обычный 6 3 3 4 9" xfId="33325"/>
    <cellStyle name="Обычный 6 3 3 5" xfId="33326"/>
    <cellStyle name="Обычный 6 3 3 5 2" xfId="33327"/>
    <cellStyle name="Обычный 6 3 3 5 2 2" xfId="33328"/>
    <cellStyle name="Обычный 6 3 3 5 2 2 2" xfId="33329"/>
    <cellStyle name="Обычный 6 3 3 5 2 2 2 2" xfId="33330"/>
    <cellStyle name="Обычный 6 3 3 5 2 2 3" xfId="33331"/>
    <cellStyle name="Обычный 6 3 3 5 2 2 4" xfId="33332"/>
    <cellStyle name="Обычный 6 3 3 5 2 2 5" xfId="33333"/>
    <cellStyle name="Обычный 6 3 3 5 2 3" xfId="33334"/>
    <cellStyle name="Обычный 6 3 3 5 2 3 2" xfId="33335"/>
    <cellStyle name="Обычный 6 3 3 5 2 3 3" xfId="33336"/>
    <cellStyle name="Обычный 6 3 3 5 2 3 4" xfId="33337"/>
    <cellStyle name="Обычный 6 3 3 5 2 4" xfId="33338"/>
    <cellStyle name="Обычный 6 3 3 5 2 5" xfId="33339"/>
    <cellStyle name="Обычный 6 3 3 5 2 6" xfId="33340"/>
    <cellStyle name="Обычный 6 3 3 5 2 7" xfId="33341"/>
    <cellStyle name="Обычный 6 3 3 5 3" xfId="33342"/>
    <cellStyle name="Обычный 6 3 3 5 3 2" xfId="33343"/>
    <cellStyle name="Обычный 6 3 3 5 3 2 2" xfId="33344"/>
    <cellStyle name="Обычный 6 3 3 5 3 3" xfId="33345"/>
    <cellStyle name="Обычный 6 3 3 5 3 4" xfId="33346"/>
    <cellStyle name="Обычный 6 3 3 5 3 5" xfId="33347"/>
    <cellStyle name="Обычный 6 3 3 5 4" xfId="33348"/>
    <cellStyle name="Обычный 6 3 3 5 4 2" xfId="33349"/>
    <cellStyle name="Обычный 6 3 3 5 4 3" xfId="33350"/>
    <cellStyle name="Обычный 6 3 3 5 4 4" xfId="33351"/>
    <cellStyle name="Обычный 6 3 3 5 5" xfId="33352"/>
    <cellStyle name="Обычный 6 3 3 5 6" xfId="33353"/>
    <cellStyle name="Обычный 6 3 3 5 7" xfId="33354"/>
    <cellStyle name="Обычный 6 3 3 5 8" xfId="33355"/>
    <cellStyle name="Обычный 6 3 3 6" xfId="33356"/>
    <cellStyle name="Обычный 6 3 3 6 2" xfId="33357"/>
    <cellStyle name="Обычный 6 3 3 6 2 2" xfId="33358"/>
    <cellStyle name="Обычный 6 3 3 6 2 2 2" xfId="33359"/>
    <cellStyle name="Обычный 6 3 3 6 2 2 2 2" xfId="33360"/>
    <cellStyle name="Обычный 6 3 3 6 2 2 3" xfId="33361"/>
    <cellStyle name="Обычный 6 3 3 6 2 2 4" xfId="33362"/>
    <cellStyle name="Обычный 6 3 3 6 2 2 5" xfId="33363"/>
    <cellStyle name="Обычный 6 3 3 6 2 3" xfId="33364"/>
    <cellStyle name="Обычный 6 3 3 6 2 3 2" xfId="33365"/>
    <cellStyle name="Обычный 6 3 3 6 2 3 3" xfId="33366"/>
    <cellStyle name="Обычный 6 3 3 6 2 3 4" xfId="33367"/>
    <cellStyle name="Обычный 6 3 3 6 2 4" xfId="33368"/>
    <cellStyle name="Обычный 6 3 3 6 2 5" xfId="33369"/>
    <cellStyle name="Обычный 6 3 3 6 2 6" xfId="33370"/>
    <cellStyle name="Обычный 6 3 3 6 2 7" xfId="33371"/>
    <cellStyle name="Обычный 6 3 3 6 3" xfId="33372"/>
    <cellStyle name="Обычный 6 3 3 6 3 2" xfId="33373"/>
    <cellStyle name="Обычный 6 3 3 6 3 2 2" xfId="33374"/>
    <cellStyle name="Обычный 6 3 3 6 3 3" xfId="33375"/>
    <cellStyle name="Обычный 6 3 3 6 3 4" xfId="33376"/>
    <cellStyle name="Обычный 6 3 3 6 3 5" xfId="33377"/>
    <cellStyle name="Обычный 6 3 3 6 4" xfId="33378"/>
    <cellStyle name="Обычный 6 3 3 6 4 2" xfId="33379"/>
    <cellStyle name="Обычный 6 3 3 6 4 3" xfId="33380"/>
    <cellStyle name="Обычный 6 3 3 6 4 4" xfId="33381"/>
    <cellStyle name="Обычный 6 3 3 6 5" xfId="33382"/>
    <cellStyle name="Обычный 6 3 3 6 6" xfId="33383"/>
    <cellStyle name="Обычный 6 3 3 6 7" xfId="33384"/>
    <cellStyle name="Обычный 6 3 3 6 8" xfId="33385"/>
    <cellStyle name="Обычный 6 3 3 7" xfId="33386"/>
    <cellStyle name="Обычный 6 3 3 7 2" xfId="33387"/>
    <cellStyle name="Обычный 6 3 3 7 2 2" xfId="33388"/>
    <cellStyle name="Обычный 6 3 3 7 2 2 2" xfId="33389"/>
    <cellStyle name="Обычный 6 3 3 7 2 2 2 2" xfId="33390"/>
    <cellStyle name="Обычный 6 3 3 7 2 2 3" xfId="33391"/>
    <cellStyle name="Обычный 6 3 3 7 2 2 4" xfId="33392"/>
    <cellStyle name="Обычный 6 3 3 7 2 2 5" xfId="33393"/>
    <cellStyle name="Обычный 6 3 3 7 2 3" xfId="33394"/>
    <cellStyle name="Обычный 6 3 3 7 2 3 2" xfId="33395"/>
    <cellStyle name="Обычный 6 3 3 7 2 3 3" xfId="33396"/>
    <cellStyle name="Обычный 6 3 3 7 2 3 4" xfId="33397"/>
    <cellStyle name="Обычный 6 3 3 7 2 4" xfId="33398"/>
    <cellStyle name="Обычный 6 3 3 7 2 5" xfId="33399"/>
    <cellStyle name="Обычный 6 3 3 7 2 6" xfId="33400"/>
    <cellStyle name="Обычный 6 3 3 7 2 7" xfId="33401"/>
    <cellStyle name="Обычный 6 3 3 7 3" xfId="33402"/>
    <cellStyle name="Обычный 6 3 3 7 3 2" xfId="33403"/>
    <cellStyle name="Обычный 6 3 3 7 3 2 2" xfId="33404"/>
    <cellStyle name="Обычный 6 3 3 7 3 3" xfId="33405"/>
    <cellStyle name="Обычный 6 3 3 7 3 4" xfId="33406"/>
    <cellStyle name="Обычный 6 3 3 7 3 5" xfId="33407"/>
    <cellStyle name="Обычный 6 3 3 7 4" xfId="33408"/>
    <cellStyle name="Обычный 6 3 3 7 4 2" xfId="33409"/>
    <cellStyle name="Обычный 6 3 3 7 4 3" xfId="33410"/>
    <cellStyle name="Обычный 6 3 3 7 4 4" xfId="33411"/>
    <cellStyle name="Обычный 6 3 3 7 5" xfId="33412"/>
    <cellStyle name="Обычный 6 3 3 7 6" xfId="33413"/>
    <cellStyle name="Обычный 6 3 3 7 7" xfId="33414"/>
    <cellStyle name="Обычный 6 3 3 7 8" xfId="33415"/>
    <cellStyle name="Обычный 6 3 3 8" xfId="33416"/>
    <cellStyle name="Обычный 6 3 3 8 2" xfId="33417"/>
    <cellStyle name="Обычный 6 3 3 8 2 2" xfId="33418"/>
    <cellStyle name="Обычный 6 3 3 8 2 2 2" xfId="33419"/>
    <cellStyle name="Обычный 6 3 3 8 2 3" xfId="33420"/>
    <cellStyle name="Обычный 6 3 3 8 2 4" xfId="33421"/>
    <cellStyle name="Обычный 6 3 3 8 2 5" xfId="33422"/>
    <cellStyle name="Обычный 6 3 3 8 3" xfId="33423"/>
    <cellStyle name="Обычный 6 3 3 8 3 2" xfId="33424"/>
    <cellStyle name="Обычный 6 3 3 8 3 3" xfId="33425"/>
    <cellStyle name="Обычный 6 3 3 8 3 4" xfId="33426"/>
    <cellStyle name="Обычный 6 3 3 8 4" xfId="33427"/>
    <cellStyle name="Обычный 6 3 3 8 5" xfId="33428"/>
    <cellStyle name="Обычный 6 3 3 8 6" xfId="33429"/>
    <cellStyle name="Обычный 6 3 3 8 7" xfId="33430"/>
    <cellStyle name="Обычный 6 3 3 9" xfId="33431"/>
    <cellStyle name="Обычный 6 3 3 9 2" xfId="33432"/>
    <cellStyle name="Обычный 6 3 3 9 2 2" xfId="33433"/>
    <cellStyle name="Обычный 6 3 3 9 2 2 2" xfId="33434"/>
    <cellStyle name="Обычный 6 3 3 9 2 3" xfId="33435"/>
    <cellStyle name="Обычный 6 3 3 9 2 4" xfId="33436"/>
    <cellStyle name="Обычный 6 3 3 9 2 5" xfId="33437"/>
    <cellStyle name="Обычный 6 3 3 9 3" xfId="33438"/>
    <cellStyle name="Обычный 6 3 3 9 3 2" xfId="33439"/>
    <cellStyle name="Обычный 6 3 3 9 3 3" xfId="33440"/>
    <cellStyle name="Обычный 6 3 3 9 3 4" xfId="33441"/>
    <cellStyle name="Обычный 6 3 3 9 4" xfId="33442"/>
    <cellStyle name="Обычный 6 3 3 9 5" xfId="33443"/>
    <cellStyle name="Обычный 6 3 3 9 6" xfId="33444"/>
    <cellStyle name="Обычный 6 3 3 9 7" xfId="33445"/>
    <cellStyle name="Обычный 6 3 4" xfId="33446"/>
    <cellStyle name="Обычный 6 3 4 10" xfId="33447"/>
    <cellStyle name="Обычный 6 3 4 10 2" xfId="33448"/>
    <cellStyle name="Обычный 6 3 4 10 2 2" xfId="33449"/>
    <cellStyle name="Обычный 6 3 4 10 3" xfId="33450"/>
    <cellStyle name="Обычный 6 3 4 10 4" xfId="33451"/>
    <cellStyle name="Обычный 6 3 4 10 5" xfId="33452"/>
    <cellStyle name="Обычный 6 3 4 11" xfId="33453"/>
    <cellStyle name="Обычный 6 3 4 11 2" xfId="33454"/>
    <cellStyle name="Обычный 6 3 4 11 2 2" xfId="33455"/>
    <cellStyle name="Обычный 6 3 4 11 3" xfId="33456"/>
    <cellStyle name="Обычный 6 3 4 11 4" xfId="33457"/>
    <cellStyle name="Обычный 6 3 4 11 5" xfId="33458"/>
    <cellStyle name="Обычный 6 3 4 12" xfId="33459"/>
    <cellStyle name="Обычный 6 3 4 12 2" xfId="33460"/>
    <cellStyle name="Обычный 6 3 4 12 2 2" xfId="33461"/>
    <cellStyle name="Обычный 6 3 4 12 3" xfId="33462"/>
    <cellStyle name="Обычный 6 3 4 13" xfId="33463"/>
    <cellStyle name="Обычный 6 3 4 13 2" xfId="33464"/>
    <cellStyle name="Обычный 6 3 4 14" xfId="33465"/>
    <cellStyle name="Обычный 6 3 4 15" xfId="33466"/>
    <cellStyle name="Обычный 6 3 4 2" xfId="33467"/>
    <cellStyle name="Обычный 6 3 4 2 2" xfId="33468"/>
    <cellStyle name="Обычный 6 3 4 2 2 2" xfId="33469"/>
    <cellStyle name="Обычный 6 3 4 2 2 2 2" xfId="33470"/>
    <cellStyle name="Обычный 6 3 4 2 2 2 2 2" xfId="33471"/>
    <cellStyle name="Обычный 6 3 4 2 2 2 3" xfId="33472"/>
    <cellStyle name="Обычный 6 3 4 2 2 2 4" xfId="33473"/>
    <cellStyle name="Обычный 6 3 4 2 2 2 5" xfId="33474"/>
    <cellStyle name="Обычный 6 3 4 2 2 3" xfId="33475"/>
    <cellStyle name="Обычный 6 3 4 2 2 3 2" xfId="33476"/>
    <cellStyle name="Обычный 6 3 4 2 2 3 3" xfId="33477"/>
    <cellStyle name="Обычный 6 3 4 2 2 3 4" xfId="33478"/>
    <cellStyle name="Обычный 6 3 4 2 2 4" xfId="33479"/>
    <cellStyle name="Обычный 6 3 4 2 2 5" xfId="33480"/>
    <cellStyle name="Обычный 6 3 4 2 2 6" xfId="33481"/>
    <cellStyle name="Обычный 6 3 4 2 2 7" xfId="33482"/>
    <cellStyle name="Обычный 6 3 4 2 3" xfId="33483"/>
    <cellStyle name="Обычный 6 3 4 2 3 2" xfId="33484"/>
    <cellStyle name="Обычный 6 3 4 2 3 2 2" xfId="33485"/>
    <cellStyle name="Обычный 6 3 4 2 3 3" xfId="33486"/>
    <cellStyle name="Обычный 6 3 4 2 3 4" xfId="33487"/>
    <cellStyle name="Обычный 6 3 4 2 3 5" xfId="33488"/>
    <cellStyle name="Обычный 6 3 4 2 4" xfId="33489"/>
    <cellStyle name="Обычный 6 3 4 2 4 2" xfId="33490"/>
    <cellStyle name="Обычный 6 3 4 2 4 2 2" xfId="33491"/>
    <cellStyle name="Обычный 6 3 4 2 4 3" xfId="33492"/>
    <cellStyle name="Обычный 6 3 4 2 4 4" xfId="33493"/>
    <cellStyle name="Обычный 6 3 4 2 4 5" xfId="33494"/>
    <cellStyle name="Обычный 6 3 4 2 5" xfId="33495"/>
    <cellStyle name="Обычный 6 3 4 2 5 2" xfId="33496"/>
    <cellStyle name="Обычный 6 3 4 2 5 3" xfId="33497"/>
    <cellStyle name="Обычный 6 3 4 2 5 4" xfId="33498"/>
    <cellStyle name="Обычный 6 3 4 2 6" xfId="33499"/>
    <cellStyle name="Обычный 6 3 4 2 7" xfId="33500"/>
    <cellStyle name="Обычный 6 3 4 2 8" xfId="33501"/>
    <cellStyle name="Обычный 6 3 4 2 9" xfId="33502"/>
    <cellStyle name="Обычный 6 3 4 3" xfId="33503"/>
    <cellStyle name="Обычный 6 3 4 3 2" xfId="33504"/>
    <cellStyle name="Обычный 6 3 4 3 2 2" xfId="33505"/>
    <cellStyle name="Обычный 6 3 4 3 2 2 2" xfId="33506"/>
    <cellStyle name="Обычный 6 3 4 3 2 2 2 2" xfId="33507"/>
    <cellStyle name="Обычный 6 3 4 3 2 2 3" xfId="33508"/>
    <cellStyle name="Обычный 6 3 4 3 2 2 4" xfId="33509"/>
    <cellStyle name="Обычный 6 3 4 3 2 2 5" xfId="33510"/>
    <cellStyle name="Обычный 6 3 4 3 2 3" xfId="33511"/>
    <cellStyle name="Обычный 6 3 4 3 2 3 2" xfId="33512"/>
    <cellStyle name="Обычный 6 3 4 3 2 3 3" xfId="33513"/>
    <cellStyle name="Обычный 6 3 4 3 2 3 4" xfId="33514"/>
    <cellStyle name="Обычный 6 3 4 3 2 4" xfId="33515"/>
    <cellStyle name="Обычный 6 3 4 3 2 5" xfId="33516"/>
    <cellStyle name="Обычный 6 3 4 3 2 6" xfId="33517"/>
    <cellStyle name="Обычный 6 3 4 3 2 7" xfId="33518"/>
    <cellStyle name="Обычный 6 3 4 3 3" xfId="33519"/>
    <cellStyle name="Обычный 6 3 4 3 3 2" xfId="33520"/>
    <cellStyle name="Обычный 6 3 4 3 3 2 2" xfId="33521"/>
    <cellStyle name="Обычный 6 3 4 3 3 3" xfId="33522"/>
    <cellStyle name="Обычный 6 3 4 3 3 4" xfId="33523"/>
    <cellStyle name="Обычный 6 3 4 3 3 5" xfId="33524"/>
    <cellStyle name="Обычный 6 3 4 3 4" xfId="33525"/>
    <cellStyle name="Обычный 6 3 4 3 4 2" xfId="33526"/>
    <cellStyle name="Обычный 6 3 4 3 4 2 2" xfId="33527"/>
    <cellStyle name="Обычный 6 3 4 3 4 3" xfId="33528"/>
    <cellStyle name="Обычный 6 3 4 3 4 4" xfId="33529"/>
    <cellStyle name="Обычный 6 3 4 3 4 5" xfId="33530"/>
    <cellStyle name="Обычный 6 3 4 3 5" xfId="33531"/>
    <cellStyle name="Обычный 6 3 4 3 5 2" xfId="33532"/>
    <cellStyle name="Обычный 6 3 4 3 5 3" xfId="33533"/>
    <cellStyle name="Обычный 6 3 4 3 5 4" xfId="33534"/>
    <cellStyle name="Обычный 6 3 4 3 6" xfId="33535"/>
    <cellStyle name="Обычный 6 3 4 3 7" xfId="33536"/>
    <cellStyle name="Обычный 6 3 4 3 8" xfId="33537"/>
    <cellStyle name="Обычный 6 3 4 3 9" xfId="33538"/>
    <cellStyle name="Обычный 6 3 4 4" xfId="33539"/>
    <cellStyle name="Обычный 6 3 4 4 2" xfId="33540"/>
    <cellStyle name="Обычный 6 3 4 4 2 2" xfId="33541"/>
    <cellStyle name="Обычный 6 3 4 4 2 2 2" xfId="33542"/>
    <cellStyle name="Обычный 6 3 4 4 2 2 2 2" xfId="33543"/>
    <cellStyle name="Обычный 6 3 4 4 2 2 3" xfId="33544"/>
    <cellStyle name="Обычный 6 3 4 4 2 2 4" xfId="33545"/>
    <cellStyle name="Обычный 6 3 4 4 2 2 5" xfId="33546"/>
    <cellStyle name="Обычный 6 3 4 4 2 3" xfId="33547"/>
    <cellStyle name="Обычный 6 3 4 4 2 3 2" xfId="33548"/>
    <cellStyle name="Обычный 6 3 4 4 2 3 3" xfId="33549"/>
    <cellStyle name="Обычный 6 3 4 4 2 3 4" xfId="33550"/>
    <cellStyle name="Обычный 6 3 4 4 2 4" xfId="33551"/>
    <cellStyle name="Обычный 6 3 4 4 2 5" xfId="33552"/>
    <cellStyle name="Обычный 6 3 4 4 2 6" xfId="33553"/>
    <cellStyle name="Обычный 6 3 4 4 2 7" xfId="33554"/>
    <cellStyle name="Обычный 6 3 4 4 3" xfId="33555"/>
    <cellStyle name="Обычный 6 3 4 4 3 2" xfId="33556"/>
    <cellStyle name="Обычный 6 3 4 4 3 2 2" xfId="33557"/>
    <cellStyle name="Обычный 6 3 4 4 3 3" xfId="33558"/>
    <cellStyle name="Обычный 6 3 4 4 3 4" xfId="33559"/>
    <cellStyle name="Обычный 6 3 4 4 3 5" xfId="33560"/>
    <cellStyle name="Обычный 6 3 4 4 4" xfId="33561"/>
    <cellStyle name="Обычный 6 3 4 4 4 2" xfId="33562"/>
    <cellStyle name="Обычный 6 3 4 4 4 2 2" xfId="33563"/>
    <cellStyle name="Обычный 6 3 4 4 4 3" xfId="33564"/>
    <cellStyle name="Обычный 6 3 4 4 4 4" xfId="33565"/>
    <cellStyle name="Обычный 6 3 4 4 4 5" xfId="33566"/>
    <cellStyle name="Обычный 6 3 4 4 5" xfId="33567"/>
    <cellStyle name="Обычный 6 3 4 4 5 2" xfId="33568"/>
    <cellStyle name="Обычный 6 3 4 4 5 3" xfId="33569"/>
    <cellStyle name="Обычный 6 3 4 4 5 4" xfId="33570"/>
    <cellStyle name="Обычный 6 3 4 4 6" xfId="33571"/>
    <cellStyle name="Обычный 6 3 4 4 7" xfId="33572"/>
    <cellStyle name="Обычный 6 3 4 4 8" xfId="33573"/>
    <cellStyle name="Обычный 6 3 4 4 9" xfId="33574"/>
    <cellStyle name="Обычный 6 3 4 5" xfId="33575"/>
    <cellStyle name="Обычный 6 3 4 5 2" xfId="33576"/>
    <cellStyle name="Обычный 6 3 4 5 2 2" xfId="33577"/>
    <cellStyle name="Обычный 6 3 4 5 2 2 2" xfId="33578"/>
    <cellStyle name="Обычный 6 3 4 5 2 2 2 2" xfId="33579"/>
    <cellStyle name="Обычный 6 3 4 5 2 2 3" xfId="33580"/>
    <cellStyle name="Обычный 6 3 4 5 2 2 4" xfId="33581"/>
    <cellStyle name="Обычный 6 3 4 5 2 2 5" xfId="33582"/>
    <cellStyle name="Обычный 6 3 4 5 2 3" xfId="33583"/>
    <cellStyle name="Обычный 6 3 4 5 2 3 2" xfId="33584"/>
    <cellStyle name="Обычный 6 3 4 5 2 3 3" xfId="33585"/>
    <cellStyle name="Обычный 6 3 4 5 2 3 4" xfId="33586"/>
    <cellStyle name="Обычный 6 3 4 5 2 4" xfId="33587"/>
    <cellStyle name="Обычный 6 3 4 5 2 5" xfId="33588"/>
    <cellStyle name="Обычный 6 3 4 5 2 6" xfId="33589"/>
    <cellStyle name="Обычный 6 3 4 5 2 7" xfId="33590"/>
    <cellStyle name="Обычный 6 3 4 5 3" xfId="33591"/>
    <cellStyle name="Обычный 6 3 4 5 3 2" xfId="33592"/>
    <cellStyle name="Обычный 6 3 4 5 3 2 2" xfId="33593"/>
    <cellStyle name="Обычный 6 3 4 5 3 3" xfId="33594"/>
    <cellStyle name="Обычный 6 3 4 5 3 4" xfId="33595"/>
    <cellStyle name="Обычный 6 3 4 5 3 5" xfId="33596"/>
    <cellStyle name="Обычный 6 3 4 5 4" xfId="33597"/>
    <cellStyle name="Обычный 6 3 4 5 4 2" xfId="33598"/>
    <cellStyle name="Обычный 6 3 4 5 4 3" xfId="33599"/>
    <cellStyle name="Обычный 6 3 4 5 4 4" xfId="33600"/>
    <cellStyle name="Обычный 6 3 4 5 5" xfId="33601"/>
    <cellStyle name="Обычный 6 3 4 5 6" xfId="33602"/>
    <cellStyle name="Обычный 6 3 4 5 7" xfId="33603"/>
    <cellStyle name="Обычный 6 3 4 5 8" xfId="33604"/>
    <cellStyle name="Обычный 6 3 4 6" xfId="33605"/>
    <cellStyle name="Обычный 6 3 4 6 2" xfId="33606"/>
    <cellStyle name="Обычный 6 3 4 6 2 2" xfId="33607"/>
    <cellStyle name="Обычный 6 3 4 6 2 2 2" xfId="33608"/>
    <cellStyle name="Обычный 6 3 4 6 2 2 2 2" xfId="33609"/>
    <cellStyle name="Обычный 6 3 4 6 2 2 3" xfId="33610"/>
    <cellStyle name="Обычный 6 3 4 6 2 2 4" xfId="33611"/>
    <cellStyle name="Обычный 6 3 4 6 2 2 5" xfId="33612"/>
    <cellStyle name="Обычный 6 3 4 6 2 3" xfId="33613"/>
    <cellStyle name="Обычный 6 3 4 6 2 3 2" xfId="33614"/>
    <cellStyle name="Обычный 6 3 4 6 2 3 3" xfId="33615"/>
    <cellStyle name="Обычный 6 3 4 6 2 3 4" xfId="33616"/>
    <cellStyle name="Обычный 6 3 4 6 2 4" xfId="33617"/>
    <cellStyle name="Обычный 6 3 4 6 2 5" xfId="33618"/>
    <cellStyle name="Обычный 6 3 4 6 2 6" xfId="33619"/>
    <cellStyle name="Обычный 6 3 4 6 2 7" xfId="33620"/>
    <cellStyle name="Обычный 6 3 4 6 3" xfId="33621"/>
    <cellStyle name="Обычный 6 3 4 6 3 2" xfId="33622"/>
    <cellStyle name="Обычный 6 3 4 6 3 2 2" xfId="33623"/>
    <cellStyle name="Обычный 6 3 4 6 3 3" xfId="33624"/>
    <cellStyle name="Обычный 6 3 4 6 3 4" xfId="33625"/>
    <cellStyle name="Обычный 6 3 4 6 3 5" xfId="33626"/>
    <cellStyle name="Обычный 6 3 4 6 4" xfId="33627"/>
    <cellStyle name="Обычный 6 3 4 6 4 2" xfId="33628"/>
    <cellStyle name="Обычный 6 3 4 6 4 3" xfId="33629"/>
    <cellStyle name="Обычный 6 3 4 6 4 4" xfId="33630"/>
    <cellStyle name="Обычный 6 3 4 6 5" xfId="33631"/>
    <cellStyle name="Обычный 6 3 4 6 6" xfId="33632"/>
    <cellStyle name="Обычный 6 3 4 6 7" xfId="33633"/>
    <cellStyle name="Обычный 6 3 4 6 8" xfId="33634"/>
    <cellStyle name="Обычный 6 3 4 7" xfId="33635"/>
    <cellStyle name="Обычный 6 3 4 7 2" xfId="33636"/>
    <cellStyle name="Обычный 6 3 4 7 2 2" xfId="33637"/>
    <cellStyle name="Обычный 6 3 4 7 2 2 2" xfId="33638"/>
    <cellStyle name="Обычный 6 3 4 7 2 2 2 2" xfId="33639"/>
    <cellStyle name="Обычный 6 3 4 7 2 2 3" xfId="33640"/>
    <cellStyle name="Обычный 6 3 4 7 2 2 4" xfId="33641"/>
    <cellStyle name="Обычный 6 3 4 7 2 2 5" xfId="33642"/>
    <cellStyle name="Обычный 6 3 4 7 2 3" xfId="33643"/>
    <cellStyle name="Обычный 6 3 4 7 2 3 2" xfId="33644"/>
    <cellStyle name="Обычный 6 3 4 7 2 3 3" xfId="33645"/>
    <cellStyle name="Обычный 6 3 4 7 2 3 4" xfId="33646"/>
    <cellStyle name="Обычный 6 3 4 7 2 4" xfId="33647"/>
    <cellStyle name="Обычный 6 3 4 7 2 5" xfId="33648"/>
    <cellStyle name="Обычный 6 3 4 7 2 6" xfId="33649"/>
    <cellStyle name="Обычный 6 3 4 7 2 7" xfId="33650"/>
    <cellStyle name="Обычный 6 3 4 7 3" xfId="33651"/>
    <cellStyle name="Обычный 6 3 4 7 3 2" xfId="33652"/>
    <cellStyle name="Обычный 6 3 4 7 3 2 2" xfId="33653"/>
    <cellStyle name="Обычный 6 3 4 7 3 3" xfId="33654"/>
    <cellStyle name="Обычный 6 3 4 7 3 4" xfId="33655"/>
    <cellStyle name="Обычный 6 3 4 7 3 5" xfId="33656"/>
    <cellStyle name="Обычный 6 3 4 7 4" xfId="33657"/>
    <cellStyle name="Обычный 6 3 4 7 4 2" xfId="33658"/>
    <cellStyle name="Обычный 6 3 4 7 4 3" xfId="33659"/>
    <cellStyle name="Обычный 6 3 4 7 4 4" xfId="33660"/>
    <cellStyle name="Обычный 6 3 4 7 5" xfId="33661"/>
    <cellStyle name="Обычный 6 3 4 7 6" xfId="33662"/>
    <cellStyle name="Обычный 6 3 4 7 7" xfId="33663"/>
    <cellStyle name="Обычный 6 3 4 7 8" xfId="33664"/>
    <cellStyle name="Обычный 6 3 4 8" xfId="33665"/>
    <cellStyle name="Обычный 6 3 4 8 2" xfId="33666"/>
    <cellStyle name="Обычный 6 3 4 8 2 2" xfId="33667"/>
    <cellStyle name="Обычный 6 3 4 8 2 2 2" xfId="33668"/>
    <cellStyle name="Обычный 6 3 4 8 2 3" xfId="33669"/>
    <cellStyle name="Обычный 6 3 4 8 2 4" xfId="33670"/>
    <cellStyle name="Обычный 6 3 4 8 2 5" xfId="33671"/>
    <cellStyle name="Обычный 6 3 4 8 3" xfId="33672"/>
    <cellStyle name="Обычный 6 3 4 8 3 2" xfId="33673"/>
    <cellStyle name="Обычный 6 3 4 8 3 3" xfId="33674"/>
    <cellStyle name="Обычный 6 3 4 8 3 4" xfId="33675"/>
    <cellStyle name="Обычный 6 3 4 8 4" xfId="33676"/>
    <cellStyle name="Обычный 6 3 4 8 5" xfId="33677"/>
    <cellStyle name="Обычный 6 3 4 8 6" xfId="33678"/>
    <cellStyle name="Обычный 6 3 4 8 7" xfId="33679"/>
    <cellStyle name="Обычный 6 3 4 9" xfId="33680"/>
    <cellStyle name="Обычный 6 3 4 9 2" xfId="33681"/>
    <cellStyle name="Обычный 6 3 4 9 2 2" xfId="33682"/>
    <cellStyle name="Обычный 6 3 4 9 2 2 2" xfId="33683"/>
    <cellStyle name="Обычный 6 3 4 9 2 3" xfId="33684"/>
    <cellStyle name="Обычный 6 3 4 9 2 4" xfId="33685"/>
    <cellStyle name="Обычный 6 3 4 9 2 5" xfId="33686"/>
    <cellStyle name="Обычный 6 3 4 9 3" xfId="33687"/>
    <cellStyle name="Обычный 6 3 4 9 3 2" xfId="33688"/>
    <cellStyle name="Обычный 6 3 4 9 3 3" xfId="33689"/>
    <cellStyle name="Обычный 6 3 4 9 3 4" xfId="33690"/>
    <cellStyle name="Обычный 6 3 4 9 4" xfId="33691"/>
    <cellStyle name="Обычный 6 3 4 9 5" xfId="33692"/>
    <cellStyle name="Обычный 6 3 4 9 6" xfId="33693"/>
    <cellStyle name="Обычный 6 3 4 9 7" xfId="33694"/>
    <cellStyle name="Обычный 6 3 5" xfId="33695"/>
    <cellStyle name="Обычный 6 3 5 2" xfId="33696"/>
    <cellStyle name="Обычный 6 3 5 2 2" xfId="33697"/>
    <cellStyle name="Обычный 6 3 5 2 2 2" xfId="33698"/>
    <cellStyle name="Обычный 6 3 5 2 2 2 2" xfId="33699"/>
    <cellStyle name="Обычный 6 3 5 2 2 3" xfId="33700"/>
    <cellStyle name="Обычный 6 3 5 2 2 4" xfId="33701"/>
    <cellStyle name="Обычный 6 3 5 2 2 5" xfId="33702"/>
    <cellStyle name="Обычный 6 3 5 2 3" xfId="33703"/>
    <cellStyle name="Обычный 6 3 5 2 3 2" xfId="33704"/>
    <cellStyle name="Обычный 6 3 5 2 3 3" xfId="33705"/>
    <cellStyle name="Обычный 6 3 5 2 3 4" xfId="33706"/>
    <cellStyle name="Обычный 6 3 5 2 4" xfId="33707"/>
    <cellStyle name="Обычный 6 3 5 2 5" xfId="33708"/>
    <cellStyle name="Обычный 6 3 5 2 6" xfId="33709"/>
    <cellStyle name="Обычный 6 3 5 2 7" xfId="33710"/>
    <cellStyle name="Обычный 6 3 5 3" xfId="33711"/>
    <cellStyle name="Обычный 6 3 5 3 2" xfId="33712"/>
    <cellStyle name="Обычный 6 3 5 3 2 2" xfId="33713"/>
    <cellStyle name="Обычный 6 3 5 3 3" xfId="33714"/>
    <cellStyle name="Обычный 6 3 5 3 4" xfId="33715"/>
    <cellStyle name="Обычный 6 3 5 3 5" xfId="33716"/>
    <cellStyle name="Обычный 6 3 5 4" xfId="33717"/>
    <cellStyle name="Обычный 6 3 5 4 2" xfId="33718"/>
    <cellStyle name="Обычный 6 3 5 4 2 2" xfId="33719"/>
    <cellStyle name="Обычный 6 3 5 4 3" xfId="33720"/>
    <cellStyle name="Обычный 6 3 5 4 4" xfId="33721"/>
    <cellStyle name="Обычный 6 3 5 4 5" xfId="33722"/>
    <cellStyle name="Обычный 6 3 5 5" xfId="33723"/>
    <cellStyle name="Обычный 6 3 5 5 2" xfId="33724"/>
    <cellStyle name="Обычный 6 3 5 5 3" xfId="33725"/>
    <cellStyle name="Обычный 6 3 5 5 4" xfId="33726"/>
    <cellStyle name="Обычный 6 3 5 6" xfId="33727"/>
    <cellStyle name="Обычный 6 3 5 7" xfId="33728"/>
    <cellStyle name="Обычный 6 3 5 8" xfId="33729"/>
    <cellStyle name="Обычный 6 3 5 9" xfId="33730"/>
    <cellStyle name="Обычный 6 3 6" xfId="33731"/>
    <cellStyle name="Обычный 6 3 6 2" xfId="33732"/>
    <cellStyle name="Обычный 6 3 6 2 2" xfId="33733"/>
    <cellStyle name="Обычный 6 3 6 2 2 2" xfId="33734"/>
    <cellStyle name="Обычный 6 3 6 2 2 2 2" xfId="33735"/>
    <cellStyle name="Обычный 6 3 6 2 2 3" xfId="33736"/>
    <cellStyle name="Обычный 6 3 6 2 2 4" xfId="33737"/>
    <cellStyle name="Обычный 6 3 6 2 2 5" xfId="33738"/>
    <cellStyle name="Обычный 6 3 6 2 3" xfId="33739"/>
    <cellStyle name="Обычный 6 3 6 2 3 2" xfId="33740"/>
    <cellStyle name="Обычный 6 3 6 2 3 3" xfId="33741"/>
    <cellStyle name="Обычный 6 3 6 2 3 4" xfId="33742"/>
    <cellStyle name="Обычный 6 3 6 2 4" xfId="33743"/>
    <cellStyle name="Обычный 6 3 6 2 5" xfId="33744"/>
    <cellStyle name="Обычный 6 3 6 2 6" xfId="33745"/>
    <cellStyle name="Обычный 6 3 6 2 7" xfId="33746"/>
    <cellStyle name="Обычный 6 3 6 3" xfId="33747"/>
    <cellStyle name="Обычный 6 3 6 3 2" xfId="33748"/>
    <cellStyle name="Обычный 6 3 6 3 2 2" xfId="33749"/>
    <cellStyle name="Обычный 6 3 6 3 3" xfId="33750"/>
    <cellStyle name="Обычный 6 3 6 3 4" xfId="33751"/>
    <cellStyle name="Обычный 6 3 6 3 5" xfId="33752"/>
    <cellStyle name="Обычный 6 3 6 4" xfId="33753"/>
    <cellStyle name="Обычный 6 3 6 4 2" xfId="33754"/>
    <cellStyle name="Обычный 6 3 6 4 2 2" xfId="33755"/>
    <cellStyle name="Обычный 6 3 6 4 3" xfId="33756"/>
    <cellStyle name="Обычный 6 3 6 4 4" xfId="33757"/>
    <cellStyle name="Обычный 6 3 6 4 5" xfId="33758"/>
    <cellStyle name="Обычный 6 3 6 5" xfId="33759"/>
    <cellStyle name="Обычный 6 3 6 5 2" xfId="33760"/>
    <cellStyle name="Обычный 6 3 6 5 3" xfId="33761"/>
    <cellStyle name="Обычный 6 3 6 5 4" xfId="33762"/>
    <cellStyle name="Обычный 6 3 6 6" xfId="33763"/>
    <cellStyle name="Обычный 6 3 6 7" xfId="33764"/>
    <cellStyle name="Обычный 6 3 6 8" xfId="33765"/>
    <cellStyle name="Обычный 6 3 6 9" xfId="33766"/>
    <cellStyle name="Обычный 6 3 7" xfId="33767"/>
    <cellStyle name="Обычный 6 3 7 2" xfId="33768"/>
    <cellStyle name="Обычный 6 3 7 2 2" xfId="33769"/>
    <cellStyle name="Обычный 6 3 7 2 2 2" xfId="33770"/>
    <cellStyle name="Обычный 6 3 7 2 2 2 2" xfId="33771"/>
    <cellStyle name="Обычный 6 3 7 2 2 3" xfId="33772"/>
    <cellStyle name="Обычный 6 3 7 2 2 4" xfId="33773"/>
    <cellStyle name="Обычный 6 3 7 2 2 5" xfId="33774"/>
    <cellStyle name="Обычный 6 3 7 2 3" xfId="33775"/>
    <cellStyle name="Обычный 6 3 7 2 3 2" xfId="33776"/>
    <cellStyle name="Обычный 6 3 7 2 3 3" xfId="33777"/>
    <cellStyle name="Обычный 6 3 7 2 3 4" xfId="33778"/>
    <cellStyle name="Обычный 6 3 7 2 4" xfId="33779"/>
    <cellStyle name="Обычный 6 3 7 2 5" xfId="33780"/>
    <cellStyle name="Обычный 6 3 7 2 6" xfId="33781"/>
    <cellStyle name="Обычный 6 3 7 2 7" xfId="33782"/>
    <cellStyle name="Обычный 6 3 7 3" xfId="33783"/>
    <cellStyle name="Обычный 6 3 7 3 2" xfId="33784"/>
    <cellStyle name="Обычный 6 3 7 3 2 2" xfId="33785"/>
    <cellStyle name="Обычный 6 3 7 3 3" xfId="33786"/>
    <cellStyle name="Обычный 6 3 7 3 4" xfId="33787"/>
    <cellStyle name="Обычный 6 3 7 3 5" xfId="33788"/>
    <cellStyle name="Обычный 6 3 7 4" xfId="33789"/>
    <cellStyle name="Обычный 6 3 7 4 2" xfId="33790"/>
    <cellStyle name="Обычный 6 3 7 4 2 2" xfId="33791"/>
    <cellStyle name="Обычный 6 3 7 4 3" xfId="33792"/>
    <cellStyle name="Обычный 6 3 7 4 4" xfId="33793"/>
    <cellStyle name="Обычный 6 3 7 4 5" xfId="33794"/>
    <cellStyle name="Обычный 6 3 7 5" xfId="33795"/>
    <cellStyle name="Обычный 6 3 7 5 2" xfId="33796"/>
    <cellStyle name="Обычный 6 3 7 5 3" xfId="33797"/>
    <cellStyle name="Обычный 6 3 7 5 4" xfId="33798"/>
    <cellStyle name="Обычный 6 3 7 6" xfId="33799"/>
    <cellStyle name="Обычный 6 3 7 7" xfId="33800"/>
    <cellStyle name="Обычный 6 3 7 8" xfId="33801"/>
    <cellStyle name="Обычный 6 3 7 9" xfId="33802"/>
    <cellStyle name="Обычный 6 3 8" xfId="33803"/>
    <cellStyle name="Обычный 6 3 8 2" xfId="33804"/>
    <cellStyle name="Обычный 6 3 8 2 2" xfId="33805"/>
    <cellStyle name="Обычный 6 3 8 2 2 2" xfId="33806"/>
    <cellStyle name="Обычный 6 3 8 2 2 2 2" xfId="33807"/>
    <cellStyle name="Обычный 6 3 8 2 2 3" xfId="33808"/>
    <cellStyle name="Обычный 6 3 8 2 2 4" xfId="33809"/>
    <cellStyle name="Обычный 6 3 8 2 2 5" xfId="33810"/>
    <cellStyle name="Обычный 6 3 8 2 3" xfId="33811"/>
    <cellStyle name="Обычный 6 3 8 2 3 2" xfId="33812"/>
    <cellStyle name="Обычный 6 3 8 2 3 3" xfId="33813"/>
    <cellStyle name="Обычный 6 3 8 2 3 4" xfId="33814"/>
    <cellStyle name="Обычный 6 3 8 2 4" xfId="33815"/>
    <cellStyle name="Обычный 6 3 8 2 5" xfId="33816"/>
    <cellStyle name="Обычный 6 3 8 2 6" xfId="33817"/>
    <cellStyle name="Обычный 6 3 8 2 7" xfId="33818"/>
    <cellStyle name="Обычный 6 3 8 3" xfId="33819"/>
    <cellStyle name="Обычный 6 3 8 3 2" xfId="33820"/>
    <cellStyle name="Обычный 6 3 8 3 2 2" xfId="33821"/>
    <cellStyle name="Обычный 6 3 8 3 3" xfId="33822"/>
    <cellStyle name="Обычный 6 3 8 3 4" xfId="33823"/>
    <cellStyle name="Обычный 6 3 8 3 5" xfId="33824"/>
    <cellStyle name="Обычный 6 3 8 4" xfId="33825"/>
    <cellStyle name="Обычный 6 3 8 4 2" xfId="33826"/>
    <cellStyle name="Обычный 6 3 8 4 3" xfId="33827"/>
    <cellStyle name="Обычный 6 3 8 4 4" xfId="33828"/>
    <cellStyle name="Обычный 6 3 8 5" xfId="33829"/>
    <cellStyle name="Обычный 6 3 8 6" xfId="33830"/>
    <cellStyle name="Обычный 6 3 8 7" xfId="33831"/>
    <cellStyle name="Обычный 6 3 8 8" xfId="33832"/>
    <cellStyle name="Обычный 6 3 9" xfId="33833"/>
    <cellStyle name="Обычный 6 3 9 2" xfId="33834"/>
    <cellStyle name="Обычный 6 3 9 2 2" xfId="33835"/>
    <cellStyle name="Обычный 6 3 9 2 2 2" xfId="33836"/>
    <cellStyle name="Обычный 6 3 9 2 2 2 2" xfId="33837"/>
    <cellStyle name="Обычный 6 3 9 2 2 3" xfId="33838"/>
    <cellStyle name="Обычный 6 3 9 2 2 4" xfId="33839"/>
    <cellStyle name="Обычный 6 3 9 2 2 5" xfId="33840"/>
    <cellStyle name="Обычный 6 3 9 2 3" xfId="33841"/>
    <cellStyle name="Обычный 6 3 9 2 3 2" xfId="33842"/>
    <cellStyle name="Обычный 6 3 9 2 3 3" xfId="33843"/>
    <cellStyle name="Обычный 6 3 9 2 3 4" xfId="33844"/>
    <cellStyle name="Обычный 6 3 9 2 4" xfId="33845"/>
    <cellStyle name="Обычный 6 3 9 2 5" xfId="33846"/>
    <cellStyle name="Обычный 6 3 9 2 6" xfId="33847"/>
    <cellStyle name="Обычный 6 3 9 2 7" xfId="33848"/>
    <cellStyle name="Обычный 6 3 9 3" xfId="33849"/>
    <cellStyle name="Обычный 6 3 9 3 2" xfId="33850"/>
    <cellStyle name="Обычный 6 3 9 3 2 2" xfId="33851"/>
    <cellStyle name="Обычный 6 3 9 3 3" xfId="33852"/>
    <cellStyle name="Обычный 6 3 9 3 4" xfId="33853"/>
    <cellStyle name="Обычный 6 3 9 3 5" xfId="33854"/>
    <cellStyle name="Обычный 6 3 9 4" xfId="33855"/>
    <cellStyle name="Обычный 6 3 9 4 2" xfId="33856"/>
    <cellStyle name="Обычный 6 3 9 4 3" xfId="33857"/>
    <cellStyle name="Обычный 6 3 9 4 4" xfId="33858"/>
    <cellStyle name="Обычный 6 3 9 5" xfId="33859"/>
    <cellStyle name="Обычный 6 3 9 6" xfId="33860"/>
    <cellStyle name="Обычный 6 3 9 7" xfId="33861"/>
    <cellStyle name="Обычный 6 3 9 8" xfId="33862"/>
    <cellStyle name="Обычный 6 4" xfId="33863"/>
    <cellStyle name="Обычный 6 4 10" xfId="33864"/>
    <cellStyle name="Обычный 6 4 10 2" xfId="33865"/>
    <cellStyle name="Обычный 6 4 10 2 2" xfId="33866"/>
    <cellStyle name="Обычный 6 4 10 3" xfId="33867"/>
    <cellStyle name="Обычный 6 4 10 4" xfId="33868"/>
    <cellStyle name="Обычный 6 4 10 5" xfId="33869"/>
    <cellStyle name="Обычный 6 4 11" xfId="33870"/>
    <cellStyle name="Обычный 6 4 11 2" xfId="33871"/>
    <cellStyle name="Обычный 6 4 11 2 2" xfId="33872"/>
    <cellStyle name="Обычный 6 4 11 3" xfId="33873"/>
    <cellStyle name="Обычный 6 4 11 4" xfId="33874"/>
    <cellStyle name="Обычный 6 4 11 5" xfId="33875"/>
    <cellStyle name="Обычный 6 4 12" xfId="33876"/>
    <cellStyle name="Обычный 6 4 12 2" xfId="33877"/>
    <cellStyle name="Обычный 6 4 12 2 2" xfId="33878"/>
    <cellStyle name="Обычный 6 4 12 3" xfId="33879"/>
    <cellStyle name="Обычный 6 4 13" xfId="33880"/>
    <cellStyle name="Обычный 6 4 13 2" xfId="33881"/>
    <cellStyle name="Обычный 6 4 14" xfId="33882"/>
    <cellStyle name="Обычный 6 4 15" xfId="33883"/>
    <cellStyle name="Обычный 6 4 16" xfId="59209"/>
    <cellStyle name="Обычный 6 4 2" xfId="33884"/>
    <cellStyle name="Обычный 6 4 2 10" xfId="33885"/>
    <cellStyle name="Обычный 6 4 2 11" xfId="33886"/>
    <cellStyle name="Обычный 6 4 2 2" xfId="33887"/>
    <cellStyle name="Обычный 6 4 2 2 2" xfId="33888"/>
    <cellStyle name="Обычный 6 4 2 2 2 2" xfId="33889"/>
    <cellStyle name="Обычный 6 4 2 2 2 2 2" xfId="33890"/>
    <cellStyle name="Обычный 6 4 2 2 2 3" xfId="33891"/>
    <cellStyle name="Обычный 6 4 2 2 2 4" xfId="33892"/>
    <cellStyle name="Обычный 6 4 2 2 2 5" xfId="33893"/>
    <cellStyle name="Обычный 6 4 2 2 3" xfId="33894"/>
    <cellStyle name="Обычный 6 4 2 2 3 2" xfId="33895"/>
    <cellStyle name="Обычный 6 4 2 2 3 2 2" xfId="33896"/>
    <cellStyle name="Обычный 6 4 2 2 3 3" xfId="33897"/>
    <cellStyle name="Обычный 6 4 2 2 3 4" xfId="33898"/>
    <cellStyle name="Обычный 6 4 2 2 3 5" xfId="33899"/>
    <cellStyle name="Обычный 6 4 2 2 4" xfId="33900"/>
    <cellStyle name="Обычный 6 4 2 2 4 2" xfId="33901"/>
    <cellStyle name="Обычный 6 4 2 2 4 2 2" xfId="33902"/>
    <cellStyle name="Обычный 6 4 2 2 4 3" xfId="33903"/>
    <cellStyle name="Обычный 6 4 2 2 4 4" xfId="33904"/>
    <cellStyle name="Обычный 6 4 2 2 4 5" xfId="33905"/>
    <cellStyle name="Обычный 6 4 2 2 5" xfId="33906"/>
    <cellStyle name="Обычный 6 4 2 2 5 2" xfId="33907"/>
    <cellStyle name="Обычный 6 4 2 2 5 2 2" xfId="33908"/>
    <cellStyle name="Обычный 6 4 2 2 5 3" xfId="33909"/>
    <cellStyle name="Обычный 6 4 2 2 6" xfId="33910"/>
    <cellStyle name="Обычный 6 4 2 2 6 2" xfId="33911"/>
    <cellStyle name="Обычный 6 4 2 2 7" xfId="33912"/>
    <cellStyle name="Обычный 6 4 2 2 8" xfId="33913"/>
    <cellStyle name="Обычный 6 4 2 3" xfId="33914"/>
    <cellStyle name="Обычный 6 4 2 3 2" xfId="33915"/>
    <cellStyle name="Обычный 6 4 2 3 2 2" xfId="33916"/>
    <cellStyle name="Обычный 6 4 2 3 2 2 2" xfId="33917"/>
    <cellStyle name="Обычный 6 4 2 3 2 3" xfId="33918"/>
    <cellStyle name="Обычный 6 4 2 3 2 4" xfId="33919"/>
    <cellStyle name="Обычный 6 4 2 3 2 5" xfId="33920"/>
    <cellStyle name="Обычный 6 4 2 3 3" xfId="33921"/>
    <cellStyle name="Обычный 6 4 2 3 3 2" xfId="33922"/>
    <cellStyle name="Обычный 6 4 2 3 3 2 2" xfId="33923"/>
    <cellStyle name="Обычный 6 4 2 3 3 3" xfId="33924"/>
    <cellStyle name="Обычный 6 4 2 3 3 4" xfId="33925"/>
    <cellStyle name="Обычный 6 4 2 3 3 5" xfId="33926"/>
    <cellStyle name="Обычный 6 4 2 3 4" xfId="33927"/>
    <cellStyle name="Обычный 6 4 2 3 4 2" xfId="33928"/>
    <cellStyle name="Обычный 6 4 2 3 4 2 2" xfId="33929"/>
    <cellStyle name="Обычный 6 4 2 3 4 3" xfId="33930"/>
    <cellStyle name="Обычный 6 4 2 3 5" xfId="33931"/>
    <cellStyle name="Обычный 6 4 2 3 5 2" xfId="33932"/>
    <cellStyle name="Обычный 6 4 2 3 5 2 2" xfId="33933"/>
    <cellStyle name="Обычный 6 4 2 3 5 3" xfId="33934"/>
    <cellStyle name="Обычный 6 4 2 3 6" xfId="33935"/>
    <cellStyle name="Обычный 6 4 2 3 6 2" xfId="33936"/>
    <cellStyle name="Обычный 6 4 2 3 7" xfId="33937"/>
    <cellStyle name="Обычный 6 4 2 4" xfId="33938"/>
    <cellStyle name="Обычный 6 4 2 4 2" xfId="33939"/>
    <cellStyle name="Обычный 6 4 2 4 2 2" xfId="33940"/>
    <cellStyle name="Обычный 6 4 2 4 3" xfId="33941"/>
    <cellStyle name="Обычный 6 4 2 4 4" xfId="33942"/>
    <cellStyle name="Обычный 6 4 2 4 5" xfId="33943"/>
    <cellStyle name="Обычный 6 4 2 5" xfId="33944"/>
    <cellStyle name="Обычный 6 4 2 5 2" xfId="33945"/>
    <cellStyle name="Обычный 6 4 2 5 2 2" xfId="33946"/>
    <cellStyle name="Обычный 6 4 2 5 3" xfId="33947"/>
    <cellStyle name="Обычный 6 4 2 5 4" xfId="33948"/>
    <cellStyle name="Обычный 6 4 2 5 5" xfId="33949"/>
    <cellStyle name="Обычный 6 4 2 6" xfId="33950"/>
    <cellStyle name="Обычный 6 4 2 6 2" xfId="33951"/>
    <cellStyle name="Обычный 6 4 2 6 2 2" xfId="33952"/>
    <cellStyle name="Обычный 6 4 2 6 3" xfId="33953"/>
    <cellStyle name="Обычный 6 4 2 6 4" xfId="33954"/>
    <cellStyle name="Обычный 6 4 2 6 5" xfId="33955"/>
    <cellStyle name="Обычный 6 4 2 7" xfId="33956"/>
    <cellStyle name="Обычный 6 4 2 7 2" xfId="33957"/>
    <cellStyle name="Обычный 6 4 2 7 2 2" xfId="33958"/>
    <cellStyle name="Обычный 6 4 2 7 3" xfId="33959"/>
    <cellStyle name="Обычный 6 4 2 7 4" xfId="33960"/>
    <cellStyle name="Обычный 6 4 2 7 5" xfId="33961"/>
    <cellStyle name="Обычный 6 4 2 8" xfId="33962"/>
    <cellStyle name="Обычный 6 4 2 8 2" xfId="33963"/>
    <cellStyle name="Обычный 6 4 2 8 2 2" xfId="33964"/>
    <cellStyle name="Обычный 6 4 2 8 3" xfId="33965"/>
    <cellStyle name="Обычный 6 4 2 9" xfId="33966"/>
    <cellStyle name="Обычный 6 4 2 9 2" xfId="33967"/>
    <cellStyle name="Обычный 6 4 3" xfId="33968"/>
    <cellStyle name="Обычный 6 4 3 2" xfId="33969"/>
    <cellStyle name="Обычный 6 4 3 2 2" xfId="33970"/>
    <cellStyle name="Обычный 6 4 3 2 2 2" xfId="33971"/>
    <cellStyle name="Обычный 6 4 3 2 2 2 2" xfId="33972"/>
    <cellStyle name="Обычный 6 4 3 2 2 3" xfId="33973"/>
    <cellStyle name="Обычный 6 4 3 2 2 4" xfId="33974"/>
    <cellStyle name="Обычный 6 4 3 2 2 5" xfId="33975"/>
    <cellStyle name="Обычный 6 4 3 2 3" xfId="33976"/>
    <cellStyle name="Обычный 6 4 3 2 3 2" xfId="33977"/>
    <cellStyle name="Обычный 6 4 3 2 3 2 2" xfId="33978"/>
    <cellStyle name="Обычный 6 4 3 2 3 3" xfId="33979"/>
    <cellStyle name="Обычный 6 4 3 2 3 4" xfId="33980"/>
    <cellStyle name="Обычный 6 4 3 2 3 5" xfId="33981"/>
    <cellStyle name="Обычный 6 4 3 2 4" xfId="33982"/>
    <cellStyle name="Обычный 6 4 3 2 4 2" xfId="33983"/>
    <cellStyle name="Обычный 6 4 3 2 4 3" xfId="33984"/>
    <cellStyle name="Обычный 6 4 3 2 4 4" xfId="33985"/>
    <cellStyle name="Обычный 6 4 3 2 5" xfId="33986"/>
    <cellStyle name="Обычный 6 4 3 2 6" xfId="33987"/>
    <cellStyle name="Обычный 6 4 3 2 7" xfId="33988"/>
    <cellStyle name="Обычный 6 4 3 2 8" xfId="33989"/>
    <cellStyle name="Обычный 6 4 3 3" xfId="33990"/>
    <cellStyle name="Обычный 6 4 3 3 2" xfId="33991"/>
    <cellStyle name="Обычный 6 4 3 3 2 2" xfId="33992"/>
    <cellStyle name="Обычный 6 4 3 3 3" xfId="33993"/>
    <cellStyle name="Обычный 6 4 3 3 4" xfId="33994"/>
    <cellStyle name="Обычный 6 4 3 3 5" xfId="33995"/>
    <cellStyle name="Обычный 6 4 3 4" xfId="33996"/>
    <cellStyle name="Обычный 6 4 3 4 2" xfId="33997"/>
    <cellStyle name="Обычный 6 4 3 4 2 2" xfId="33998"/>
    <cellStyle name="Обычный 6 4 3 4 3" xfId="33999"/>
    <cellStyle name="Обычный 6 4 3 4 4" xfId="34000"/>
    <cellStyle name="Обычный 6 4 3 4 5" xfId="34001"/>
    <cellStyle name="Обычный 6 4 3 5" xfId="34002"/>
    <cellStyle name="Обычный 6 4 3 5 2" xfId="34003"/>
    <cellStyle name="Обычный 6 4 3 5 2 2" xfId="34004"/>
    <cellStyle name="Обычный 6 4 3 5 3" xfId="34005"/>
    <cellStyle name="Обычный 6 4 3 5 4" xfId="34006"/>
    <cellStyle name="Обычный 6 4 3 5 5" xfId="34007"/>
    <cellStyle name="Обычный 6 4 3 6" xfId="34008"/>
    <cellStyle name="Обычный 6 4 3 6 2" xfId="34009"/>
    <cellStyle name="Обычный 6 4 3 6 2 2" xfId="34010"/>
    <cellStyle name="Обычный 6 4 3 6 3" xfId="34011"/>
    <cellStyle name="Обычный 6 4 3 7" xfId="34012"/>
    <cellStyle name="Обычный 6 4 3 7 2" xfId="34013"/>
    <cellStyle name="Обычный 6 4 3 8" xfId="34014"/>
    <cellStyle name="Обычный 6 4 3 9" xfId="34015"/>
    <cellStyle name="Обычный 6 4 4" xfId="34016"/>
    <cellStyle name="Обычный 6 4 4 2" xfId="34017"/>
    <cellStyle name="Обычный 6 4 4 2 2" xfId="34018"/>
    <cellStyle name="Обычный 6 4 4 2 2 2" xfId="34019"/>
    <cellStyle name="Обычный 6 4 4 2 2 2 2" xfId="34020"/>
    <cellStyle name="Обычный 6 4 4 2 2 3" xfId="34021"/>
    <cellStyle name="Обычный 6 4 4 2 2 4" xfId="34022"/>
    <cellStyle name="Обычный 6 4 4 2 2 5" xfId="34023"/>
    <cellStyle name="Обычный 6 4 4 2 3" xfId="34024"/>
    <cellStyle name="Обычный 6 4 4 2 3 2" xfId="34025"/>
    <cellStyle name="Обычный 6 4 4 2 3 3" xfId="34026"/>
    <cellStyle name="Обычный 6 4 4 2 3 4" xfId="34027"/>
    <cellStyle name="Обычный 6 4 4 2 4" xfId="34028"/>
    <cellStyle name="Обычный 6 4 4 2 5" xfId="34029"/>
    <cellStyle name="Обычный 6 4 4 2 6" xfId="34030"/>
    <cellStyle name="Обычный 6 4 4 2 7" xfId="34031"/>
    <cellStyle name="Обычный 6 4 4 3" xfId="34032"/>
    <cellStyle name="Обычный 6 4 4 3 2" xfId="34033"/>
    <cellStyle name="Обычный 6 4 4 3 2 2" xfId="34034"/>
    <cellStyle name="Обычный 6 4 4 3 3" xfId="34035"/>
    <cellStyle name="Обычный 6 4 4 3 4" xfId="34036"/>
    <cellStyle name="Обычный 6 4 4 3 5" xfId="34037"/>
    <cellStyle name="Обычный 6 4 4 4" xfId="34038"/>
    <cellStyle name="Обычный 6 4 4 4 2" xfId="34039"/>
    <cellStyle name="Обычный 6 4 4 4 2 2" xfId="34040"/>
    <cellStyle name="Обычный 6 4 4 4 3" xfId="34041"/>
    <cellStyle name="Обычный 6 4 4 4 4" xfId="34042"/>
    <cellStyle name="Обычный 6 4 4 4 5" xfId="34043"/>
    <cellStyle name="Обычный 6 4 4 5" xfId="34044"/>
    <cellStyle name="Обычный 6 4 4 5 2" xfId="34045"/>
    <cellStyle name="Обычный 6 4 4 5 2 2" xfId="34046"/>
    <cellStyle name="Обычный 6 4 4 5 3" xfId="34047"/>
    <cellStyle name="Обычный 6 4 4 5 4" xfId="34048"/>
    <cellStyle name="Обычный 6 4 4 5 5" xfId="34049"/>
    <cellStyle name="Обычный 6 4 4 6" xfId="34050"/>
    <cellStyle name="Обычный 6 4 4 6 2" xfId="34051"/>
    <cellStyle name="Обычный 6 4 4 6 2 2" xfId="34052"/>
    <cellStyle name="Обычный 6 4 4 6 3" xfId="34053"/>
    <cellStyle name="Обычный 6 4 4 7" xfId="34054"/>
    <cellStyle name="Обычный 6 4 4 7 2" xfId="34055"/>
    <cellStyle name="Обычный 6 4 4 8" xfId="34056"/>
    <cellStyle name="Обычный 6 4 4 9" xfId="34057"/>
    <cellStyle name="Обычный 6 4 5" xfId="34058"/>
    <cellStyle name="Обычный 6 4 5 2" xfId="34059"/>
    <cellStyle name="Обычный 6 4 5 2 2" xfId="34060"/>
    <cellStyle name="Обычный 6 4 5 2 2 2" xfId="34061"/>
    <cellStyle name="Обычный 6 4 5 2 2 2 2" xfId="34062"/>
    <cellStyle name="Обычный 6 4 5 2 2 3" xfId="34063"/>
    <cellStyle name="Обычный 6 4 5 2 2 4" xfId="34064"/>
    <cellStyle name="Обычный 6 4 5 2 2 5" xfId="34065"/>
    <cellStyle name="Обычный 6 4 5 2 3" xfId="34066"/>
    <cellStyle name="Обычный 6 4 5 2 3 2" xfId="34067"/>
    <cellStyle name="Обычный 6 4 5 2 3 3" xfId="34068"/>
    <cellStyle name="Обычный 6 4 5 2 3 4" xfId="34069"/>
    <cellStyle name="Обычный 6 4 5 2 4" xfId="34070"/>
    <cellStyle name="Обычный 6 4 5 2 5" xfId="34071"/>
    <cellStyle name="Обычный 6 4 5 2 6" xfId="34072"/>
    <cellStyle name="Обычный 6 4 5 2 7" xfId="34073"/>
    <cellStyle name="Обычный 6 4 5 3" xfId="34074"/>
    <cellStyle name="Обычный 6 4 5 3 2" xfId="34075"/>
    <cellStyle name="Обычный 6 4 5 3 2 2" xfId="34076"/>
    <cellStyle name="Обычный 6 4 5 3 3" xfId="34077"/>
    <cellStyle name="Обычный 6 4 5 3 4" xfId="34078"/>
    <cellStyle name="Обычный 6 4 5 3 5" xfId="34079"/>
    <cellStyle name="Обычный 6 4 5 4" xfId="34080"/>
    <cellStyle name="Обычный 6 4 5 4 2" xfId="34081"/>
    <cellStyle name="Обычный 6 4 5 4 2 2" xfId="34082"/>
    <cellStyle name="Обычный 6 4 5 4 3" xfId="34083"/>
    <cellStyle name="Обычный 6 4 5 4 4" xfId="34084"/>
    <cellStyle name="Обычный 6 4 5 4 5" xfId="34085"/>
    <cellStyle name="Обычный 6 4 5 5" xfId="34086"/>
    <cellStyle name="Обычный 6 4 5 5 2" xfId="34087"/>
    <cellStyle name="Обычный 6 4 5 5 3" xfId="34088"/>
    <cellStyle name="Обычный 6 4 5 5 4" xfId="34089"/>
    <cellStyle name="Обычный 6 4 5 6" xfId="34090"/>
    <cellStyle name="Обычный 6 4 5 7" xfId="34091"/>
    <cellStyle name="Обычный 6 4 5 8" xfId="34092"/>
    <cellStyle name="Обычный 6 4 5 9" xfId="34093"/>
    <cellStyle name="Обычный 6 4 6" xfId="34094"/>
    <cellStyle name="Обычный 6 4 6 2" xfId="34095"/>
    <cellStyle name="Обычный 6 4 6 2 2" xfId="34096"/>
    <cellStyle name="Обычный 6 4 6 2 2 2" xfId="34097"/>
    <cellStyle name="Обычный 6 4 6 2 2 2 2" xfId="34098"/>
    <cellStyle name="Обычный 6 4 6 2 2 3" xfId="34099"/>
    <cellStyle name="Обычный 6 4 6 2 2 4" xfId="34100"/>
    <cellStyle name="Обычный 6 4 6 2 2 5" xfId="34101"/>
    <cellStyle name="Обычный 6 4 6 2 3" xfId="34102"/>
    <cellStyle name="Обычный 6 4 6 2 3 2" xfId="34103"/>
    <cellStyle name="Обычный 6 4 6 2 3 3" xfId="34104"/>
    <cellStyle name="Обычный 6 4 6 2 3 4" xfId="34105"/>
    <cellStyle name="Обычный 6 4 6 2 4" xfId="34106"/>
    <cellStyle name="Обычный 6 4 6 2 5" xfId="34107"/>
    <cellStyle name="Обычный 6 4 6 2 6" xfId="34108"/>
    <cellStyle name="Обычный 6 4 6 2 7" xfId="34109"/>
    <cellStyle name="Обычный 6 4 6 3" xfId="34110"/>
    <cellStyle name="Обычный 6 4 6 3 2" xfId="34111"/>
    <cellStyle name="Обычный 6 4 6 3 2 2" xfId="34112"/>
    <cellStyle name="Обычный 6 4 6 3 3" xfId="34113"/>
    <cellStyle name="Обычный 6 4 6 3 4" xfId="34114"/>
    <cellStyle name="Обычный 6 4 6 3 5" xfId="34115"/>
    <cellStyle name="Обычный 6 4 6 4" xfId="34116"/>
    <cellStyle name="Обычный 6 4 6 4 2" xfId="34117"/>
    <cellStyle name="Обычный 6 4 6 4 3" xfId="34118"/>
    <cellStyle name="Обычный 6 4 6 4 4" xfId="34119"/>
    <cellStyle name="Обычный 6 4 6 5" xfId="34120"/>
    <cellStyle name="Обычный 6 4 6 6" xfId="34121"/>
    <cellStyle name="Обычный 6 4 6 7" xfId="34122"/>
    <cellStyle name="Обычный 6 4 6 8" xfId="34123"/>
    <cellStyle name="Обычный 6 4 7" xfId="34124"/>
    <cellStyle name="Обычный 6 4 7 2" xfId="34125"/>
    <cellStyle name="Обычный 6 4 7 2 2" xfId="34126"/>
    <cellStyle name="Обычный 6 4 7 2 2 2" xfId="34127"/>
    <cellStyle name="Обычный 6 4 7 2 2 2 2" xfId="34128"/>
    <cellStyle name="Обычный 6 4 7 2 2 3" xfId="34129"/>
    <cellStyle name="Обычный 6 4 7 2 2 4" xfId="34130"/>
    <cellStyle name="Обычный 6 4 7 2 2 5" xfId="34131"/>
    <cellStyle name="Обычный 6 4 7 2 3" xfId="34132"/>
    <cellStyle name="Обычный 6 4 7 2 3 2" xfId="34133"/>
    <cellStyle name="Обычный 6 4 7 2 3 3" xfId="34134"/>
    <cellStyle name="Обычный 6 4 7 2 3 4" xfId="34135"/>
    <cellStyle name="Обычный 6 4 7 2 4" xfId="34136"/>
    <cellStyle name="Обычный 6 4 7 2 5" xfId="34137"/>
    <cellStyle name="Обычный 6 4 7 2 6" xfId="34138"/>
    <cellStyle name="Обычный 6 4 7 2 7" xfId="34139"/>
    <cellStyle name="Обычный 6 4 7 3" xfId="34140"/>
    <cellStyle name="Обычный 6 4 7 3 2" xfId="34141"/>
    <cellStyle name="Обычный 6 4 7 3 2 2" xfId="34142"/>
    <cellStyle name="Обычный 6 4 7 3 3" xfId="34143"/>
    <cellStyle name="Обычный 6 4 7 3 4" xfId="34144"/>
    <cellStyle name="Обычный 6 4 7 3 5" xfId="34145"/>
    <cellStyle name="Обычный 6 4 7 4" xfId="34146"/>
    <cellStyle name="Обычный 6 4 7 4 2" xfId="34147"/>
    <cellStyle name="Обычный 6 4 7 4 3" xfId="34148"/>
    <cellStyle name="Обычный 6 4 7 4 4" xfId="34149"/>
    <cellStyle name="Обычный 6 4 7 5" xfId="34150"/>
    <cellStyle name="Обычный 6 4 7 6" xfId="34151"/>
    <cellStyle name="Обычный 6 4 7 7" xfId="34152"/>
    <cellStyle name="Обычный 6 4 7 8" xfId="34153"/>
    <cellStyle name="Обычный 6 4 8" xfId="34154"/>
    <cellStyle name="Обычный 6 4 8 2" xfId="34155"/>
    <cellStyle name="Обычный 6 4 8 2 2" xfId="34156"/>
    <cellStyle name="Обычный 6 4 8 2 2 2" xfId="34157"/>
    <cellStyle name="Обычный 6 4 8 2 3" xfId="34158"/>
    <cellStyle name="Обычный 6 4 8 2 4" xfId="34159"/>
    <cellStyle name="Обычный 6 4 8 2 5" xfId="34160"/>
    <cellStyle name="Обычный 6 4 8 3" xfId="34161"/>
    <cellStyle name="Обычный 6 4 8 3 2" xfId="34162"/>
    <cellStyle name="Обычный 6 4 8 3 3" xfId="34163"/>
    <cellStyle name="Обычный 6 4 8 3 4" xfId="34164"/>
    <cellStyle name="Обычный 6 4 8 4" xfId="34165"/>
    <cellStyle name="Обычный 6 4 8 5" xfId="34166"/>
    <cellStyle name="Обычный 6 4 8 6" xfId="34167"/>
    <cellStyle name="Обычный 6 4 8 7" xfId="34168"/>
    <cellStyle name="Обычный 6 4 9" xfId="34169"/>
    <cellStyle name="Обычный 6 4 9 2" xfId="34170"/>
    <cellStyle name="Обычный 6 4 9 2 2" xfId="34171"/>
    <cellStyle name="Обычный 6 4 9 2 2 2" xfId="34172"/>
    <cellStyle name="Обычный 6 4 9 2 3" xfId="34173"/>
    <cellStyle name="Обычный 6 4 9 2 4" xfId="34174"/>
    <cellStyle name="Обычный 6 4 9 2 5" xfId="34175"/>
    <cellStyle name="Обычный 6 4 9 3" xfId="34176"/>
    <cellStyle name="Обычный 6 4 9 3 2" xfId="34177"/>
    <cellStyle name="Обычный 6 4 9 3 3" xfId="34178"/>
    <cellStyle name="Обычный 6 4 9 3 4" xfId="34179"/>
    <cellStyle name="Обычный 6 4 9 4" xfId="34180"/>
    <cellStyle name="Обычный 6 4 9 5" xfId="34181"/>
    <cellStyle name="Обычный 6 4 9 6" xfId="34182"/>
    <cellStyle name="Обычный 6 4 9 7" xfId="34183"/>
    <cellStyle name="Обычный 6 5" xfId="34184"/>
    <cellStyle name="Обычный 6 5 10" xfId="34185"/>
    <cellStyle name="Обычный 6 5 10 2" xfId="34186"/>
    <cellStyle name="Обычный 6 5 10 2 2" xfId="34187"/>
    <cellStyle name="Обычный 6 5 10 3" xfId="34188"/>
    <cellStyle name="Обычный 6 5 10 4" xfId="34189"/>
    <cellStyle name="Обычный 6 5 10 5" xfId="34190"/>
    <cellStyle name="Обычный 6 5 11" xfId="34191"/>
    <cellStyle name="Обычный 6 5 11 2" xfId="34192"/>
    <cellStyle name="Обычный 6 5 11 2 2" xfId="34193"/>
    <cellStyle name="Обычный 6 5 11 3" xfId="34194"/>
    <cellStyle name="Обычный 6 5 11 4" xfId="34195"/>
    <cellStyle name="Обычный 6 5 11 5" xfId="34196"/>
    <cellStyle name="Обычный 6 5 12" xfId="34197"/>
    <cellStyle name="Обычный 6 5 12 2" xfId="34198"/>
    <cellStyle name="Обычный 6 5 12 2 2" xfId="34199"/>
    <cellStyle name="Обычный 6 5 12 3" xfId="34200"/>
    <cellStyle name="Обычный 6 5 13" xfId="34201"/>
    <cellStyle name="Обычный 6 5 13 2" xfId="34202"/>
    <cellStyle name="Обычный 6 5 14" xfId="34203"/>
    <cellStyle name="Обычный 6 5 15" xfId="34204"/>
    <cellStyle name="Обычный 6 5 2" xfId="34205"/>
    <cellStyle name="Обычный 6 5 2 10" xfId="34206"/>
    <cellStyle name="Обычный 6 5 2 11" xfId="34207"/>
    <cellStyle name="Обычный 6 5 2 2" xfId="34208"/>
    <cellStyle name="Обычный 6 5 2 2 2" xfId="34209"/>
    <cellStyle name="Обычный 6 5 2 2 2 2" xfId="34210"/>
    <cellStyle name="Обычный 6 5 2 2 2 2 2" xfId="34211"/>
    <cellStyle name="Обычный 6 5 2 2 2 3" xfId="34212"/>
    <cellStyle name="Обычный 6 5 2 2 2 4" xfId="34213"/>
    <cellStyle name="Обычный 6 5 2 2 2 5" xfId="34214"/>
    <cellStyle name="Обычный 6 5 2 2 3" xfId="34215"/>
    <cellStyle name="Обычный 6 5 2 2 3 2" xfId="34216"/>
    <cellStyle name="Обычный 6 5 2 2 3 2 2" xfId="34217"/>
    <cellStyle name="Обычный 6 5 2 2 3 3" xfId="34218"/>
    <cellStyle name="Обычный 6 5 2 2 3 4" xfId="34219"/>
    <cellStyle name="Обычный 6 5 2 2 3 5" xfId="34220"/>
    <cellStyle name="Обычный 6 5 2 2 4" xfId="34221"/>
    <cellStyle name="Обычный 6 5 2 2 4 2" xfId="34222"/>
    <cellStyle name="Обычный 6 5 2 2 4 2 2" xfId="34223"/>
    <cellStyle name="Обычный 6 5 2 2 4 3" xfId="34224"/>
    <cellStyle name="Обычный 6 5 2 2 4 4" xfId="34225"/>
    <cellStyle name="Обычный 6 5 2 2 4 5" xfId="34226"/>
    <cellStyle name="Обычный 6 5 2 2 5" xfId="34227"/>
    <cellStyle name="Обычный 6 5 2 2 5 2" xfId="34228"/>
    <cellStyle name="Обычный 6 5 2 2 5 2 2" xfId="34229"/>
    <cellStyle name="Обычный 6 5 2 2 5 3" xfId="34230"/>
    <cellStyle name="Обычный 6 5 2 2 6" xfId="34231"/>
    <cellStyle name="Обычный 6 5 2 2 6 2" xfId="34232"/>
    <cellStyle name="Обычный 6 5 2 2 7" xfId="34233"/>
    <cellStyle name="Обычный 6 5 2 2 8" xfId="34234"/>
    <cellStyle name="Обычный 6 5 2 3" xfId="34235"/>
    <cellStyle name="Обычный 6 5 2 3 2" xfId="34236"/>
    <cellStyle name="Обычный 6 5 2 3 2 2" xfId="34237"/>
    <cellStyle name="Обычный 6 5 2 3 2 2 2" xfId="34238"/>
    <cellStyle name="Обычный 6 5 2 3 2 3" xfId="34239"/>
    <cellStyle name="Обычный 6 5 2 3 2 4" xfId="34240"/>
    <cellStyle name="Обычный 6 5 2 3 2 5" xfId="34241"/>
    <cellStyle name="Обычный 6 5 2 3 3" xfId="34242"/>
    <cellStyle name="Обычный 6 5 2 3 3 2" xfId="34243"/>
    <cellStyle name="Обычный 6 5 2 3 3 2 2" xfId="34244"/>
    <cellStyle name="Обычный 6 5 2 3 3 3" xfId="34245"/>
    <cellStyle name="Обычный 6 5 2 3 3 4" xfId="34246"/>
    <cellStyle name="Обычный 6 5 2 3 3 5" xfId="34247"/>
    <cellStyle name="Обычный 6 5 2 3 4" xfId="34248"/>
    <cellStyle name="Обычный 6 5 2 3 4 2" xfId="34249"/>
    <cellStyle name="Обычный 6 5 2 3 4 2 2" xfId="34250"/>
    <cellStyle name="Обычный 6 5 2 3 4 3" xfId="34251"/>
    <cellStyle name="Обычный 6 5 2 3 5" xfId="34252"/>
    <cellStyle name="Обычный 6 5 2 3 5 2" xfId="34253"/>
    <cellStyle name="Обычный 6 5 2 3 5 2 2" xfId="34254"/>
    <cellStyle name="Обычный 6 5 2 3 5 3" xfId="34255"/>
    <cellStyle name="Обычный 6 5 2 3 6" xfId="34256"/>
    <cellStyle name="Обычный 6 5 2 3 6 2" xfId="34257"/>
    <cellStyle name="Обычный 6 5 2 3 7" xfId="34258"/>
    <cellStyle name="Обычный 6 5 2 4" xfId="34259"/>
    <cellStyle name="Обычный 6 5 2 4 2" xfId="34260"/>
    <cellStyle name="Обычный 6 5 2 4 2 2" xfId="34261"/>
    <cellStyle name="Обычный 6 5 2 4 3" xfId="34262"/>
    <cellStyle name="Обычный 6 5 2 4 4" xfId="34263"/>
    <cellStyle name="Обычный 6 5 2 4 5" xfId="34264"/>
    <cellStyle name="Обычный 6 5 2 5" xfId="34265"/>
    <cellStyle name="Обычный 6 5 2 5 2" xfId="34266"/>
    <cellStyle name="Обычный 6 5 2 5 2 2" xfId="34267"/>
    <cellStyle name="Обычный 6 5 2 5 3" xfId="34268"/>
    <cellStyle name="Обычный 6 5 2 5 4" xfId="34269"/>
    <cellStyle name="Обычный 6 5 2 5 5" xfId="34270"/>
    <cellStyle name="Обычный 6 5 2 6" xfId="34271"/>
    <cellStyle name="Обычный 6 5 2 6 2" xfId="34272"/>
    <cellStyle name="Обычный 6 5 2 6 2 2" xfId="34273"/>
    <cellStyle name="Обычный 6 5 2 6 3" xfId="34274"/>
    <cellStyle name="Обычный 6 5 2 6 4" xfId="34275"/>
    <cellStyle name="Обычный 6 5 2 6 5" xfId="34276"/>
    <cellStyle name="Обычный 6 5 2 7" xfId="34277"/>
    <cellStyle name="Обычный 6 5 2 7 2" xfId="34278"/>
    <cellStyle name="Обычный 6 5 2 7 2 2" xfId="34279"/>
    <cellStyle name="Обычный 6 5 2 7 3" xfId="34280"/>
    <cellStyle name="Обычный 6 5 2 7 4" xfId="34281"/>
    <cellStyle name="Обычный 6 5 2 7 5" xfId="34282"/>
    <cellStyle name="Обычный 6 5 2 8" xfId="34283"/>
    <cellStyle name="Обычный 6 5 2 8 2" xfId="34284"/>
    <cellStyle name="Обычный 6 5 2 8 2 2" xfId="34285"/>
    <cellStyle name="Обычный 6 5 2 8 3" xfId="34286"/>
    <cellStyle name="Обычный 6 5 2 9" xfId="34287"/>
    <cellStyle name="Обычный 6 5 2 9 2" xfId="34288"/>
    <cellStyle name="Обычный 6 5 3" xfId="34289"/>
    <cellStyle name="Обычный 6 5 3 2" xfId="34290"/>
    <cellStyle name="Обычный 6 5 3 2 2" xfId="34291"/>
    <cellStyle name="Обычный 6 5 3 2 2 2" xfId="34292"/>
    <cellStyle name="Обычный 6 5 3 2 2 2 2" xfId="34293"/>
    <cellStyle name="Обычный 6 5 3 2 2 3" xfId="34294"/>
    <cellStyle name="Обычный 6 5 3 2 2 4" xfId="34295"/>
    <cellStyle name="Обычный 6 5 3 2 2 5" xfId="34296"/>
    <cellStyle name="Обычный 6 5 3 2 3" xfId="34297"/>
    <cellStyle name="Обычный 6 5 3 2 3 2" xfId="34298"/>
    <cellStyle name="Обычный 6 5 3 2 3 2 2" xfId="34299"/>
    <cellStyle name="Обычный 6 5 3 2 3 3" xfId="34300"/>
    <cellStyle name="Обычный 6 5 3 2 3 4" xfId="34301"/>
    <cellStyle name="Обычный 6 5 3 2 3 5" xfId="34302"/>
    <cellStyle name="Обычный 6 5 3 2 4" xfId="34303"/>
    <cellStyle name="Обычный 6 5 3 2 4 2" xfId="34304"/>
    <cellStyle name="Обычный 6 5 3 2 4 3" xfId="34305"/>
    <cellStyle name="Обычный 6 5 3 2 4 4" xfId="34306"/>
    <cellStyle name="Обычный 6 5 3 2 5" xfId="34307"/>
    <cellStyle name="Обычный 6 5 3 2 6" xfId="34308"/>
    <cellStyle name="Обычный 6 5 3 2 7" xfId="34309"/>
    <cellStyle name="Обычный 6 5 3 2 8" xfId="34310"/>
    <cellStyle name="Обычный 6 5 3 3" xfId="34311"/>
    <cellStyle name="Обычный 6 5 3 3 2" xfId="34312"/>
    <cellStyle name="Обычный 6 5 3 3 2 2" xfId="34313"/>
    <cellStyle name="Обычный 6 5 3 3 3" xfId="34314"/>
    <cellStyle name="Обычный 6 5 3 3 4" xfId="34315"/>
    <cellStyle name="Обычный 6 5 3 3 5" xfId="34316"/>
    <cellStyle name="Обычный 6 5 3 4" xfId="34317"/>
    <cellStyle name="Обычный 6 5 3 4 2" xfId="34318"/>
    <cellStyle name="Обычный 6 5 3 4 2 2" xfId="34319"/>
    <cellStyle name="Обычный 6 5 3 4 3" xfId="34320"/>
    <cellStyle name="Обычный 6 5 3 4 4" xfId="34321"/>
    <cellStyle name="Обычный 6 5 3 4 5" xfId="34322"/>
    <cellStyle name="Обычный 6 5 3 5" xfId="34323"/>
    <cellStyle name="Обычный 6 5 3 5 2" xfId="34324"/>
    <cellStyle name="Обычный 6 5 3 5 2 2" xfId="34325"/>
    <cellStyle name="Обычный 6 5 3 5 3" xfId="34326"/>
    <cellStyle name="Обычный 6 5 3 5 4" xfId="34327"/>
    <cellStyle name="Обычный 6 5 3 5 5" xfId="34328"/>
    <cellStyle name="Обычный 6 5 3 6" xfId="34329"/>
    <cellStyle name="Обычный 6 5 3 6 2" xfId="34330"/>
    <cellStyle name="Обычный 6 5 3 6 2 2" xfId="34331"/>
    <cellStyle name="Обычный 6 5 3 6 3" xfId="34332"/>
    <cellStyle name="Обычный 6 5 3 7" xfId="34333"/>
    <cellStyle name="Обычный 6 5 3 7 2" xfId="34334"/>
    <cellStyle name="Обычный 6 5 3 8" xfId="34335"/>
    <cellStyle name="Обычный 6 5 3 9" xfId="34336"/>
    <cellStyle name="Обычный 6 5 4" xfId="34337"/>
    <cellStyle name="Обычный 6 5 4 2" xfId="34338"/>
    <cellStyle name="Обычный 6 5 4 2 2" xfId="34339"/>
    <cellStyle name="Обычный 6 5 4 2 2 2" xfId="34340"/>
    <cellStyle name="Обычный 6 5 4 2 2 2 2" xfId="34341"/>
    <cellStyle name="Обычный 6 5 4 2 2 3" xfId="34342"/>
    <cellStyle name="Обычный 6 5 4 2 2 4" xfId="34343"/>
    <cellStyle name="Обычный 6 5 4 2 2 5" xfId="34344"/>
    <cellStyle name="Обычный 6 5 4 2 3" xfId="34345"/>
    <cellStyle name="Обычный 6 5 4 2 3 2" xfId="34346"/>
    <cellStyle name="Обычный 6 5 4 2 3 3" xfId="34347"/>
    <cellStyle name="Обычный 6 5 4 2 3 4" xfId="34348"/>
    <cellStyle name="Обычный 6 5 4 2 4" xfId="34349"/>
    <cellStyle name="Обычный 6 5 4 2 5" xfId="34350"/>
    <cellStyle name="Обычный 6 5 4 2 6" xfId="34351"/>
    <cellStyle name="Обычный 6 5 4 2 7" xfId="34352"/>
    <cellStyle name="Обычный 6 5 4 3" xfId="34353"/>
    <cellStyle name="Обычный 6 5 4 3 2" xfId="34354"/>
    <cellStyle name="Обычный 6 5 4 3 2 2" xfId="34355"/>
    <cellStyle name="Обычный 6 5 4 3 3" xfId="34356"/>
    <cellStyle name="Обычный 6 5 4 3 4" xfId="34357"/>
    <cellStyle name="Обычный 6 5 4 3 5" xfId="34358"/>
    <cellStyle name="Обычный 6 5 4 4" xfId="34359"/>
    <cellStyle name="Обычный 6 5 4 4 2" xfId="34360"/>
    <cellStyle name="Обычный 6 5 4 4 2 2" xfId="34361"/>
    <cellStyle name="Обычный 6 5 4 4 3" xfId="34362"/>
    <cellStyle name="Обычный 6 5 4 4 4" xfId="34363"/>
    <cellStyle name="Обычный 6 5 4 4 5" xfId="34364"/>
    <cellStyle name="Обычный 6 5 4 5" xfId="34365"/>
    <cellStyle name="Обычный 6 5 4 5 2" xfId="34366"/>
    <cellStyle name="Обычный 6 5 4 5 2 2" xfId="34367"/>
    <cellStyle name="Обычный 6 5 4 5 3" xfId="34368"/>
    <cellStyle name="Обычный 6 5 4 5 4" xfId="34369"/>
    <cellStyle name="Обычный 6 5 4 5 5" xfId="34370"/>
    <cellStyle name="Обычный 6 5 4 6" xfId="34371"/>
    <cellStyle name="Обычный 6 5 4 6 2" xfId="34372"/>
    <cellStyle name="Обычный 6 5 4 6 2 2" xfId="34373"/>
    <cellStyle name="Обычный 6 5 4 6 3" xfId="34374"/>
    <cellStyle name="Обычный 6 5 4 7" xfId="34375"/>
    <cellStyle name="Обычный 6 5 4 7 2" xfId="34376"/>
    <cellStyle name="Обычный 6 5 4 8" xfId="34377"/>
    <cellStyle name="Обычный 6 5 4 9" xfId="34378"/>
    <cellStyle name="Обычный 6 5 5" xfId="34379"/>
    <cellStyle name="Обычный 6 5 5 2" xfId="34380"/>
    <cellStyle name="Обычный 6 5 5 2 2" xfId="34381"/>
    <cellStyle name="Обычный 6 5 5 2 2 2" xfId="34382"/>
    <cellStyle name="Обычный 6 5 5 2 2 2 2" xfId="34383"/>
    <cellStyle name="Обычный 6 5 5 2 2 3" xfId="34384"/>
    <cellStyle name="Обычный 6 5 5 2 2 4" xfId="34385"/>
    <cellStyle name="Обычный 6 5 5 2 2 5" xfId="34386"/>
    <cellStyle name="Обычный 6 5 5 2 3" xfId="34387"/>
    <cellStyle name="Обычный 6 5 5 2 3 2" xfId="34388"/>
    <cellStyle name="Обычный 6 5 5 2 3 3" xfId="34389"/>
    <cellStyle name="Обычный 6 5 5 2 3 4" xfId="34390"/>
    <cellStyle name="Обычный 6 5 5 2 4" xfId="34391"/>
    <cellStyle name="Обычный 6 5 5 2 5" xfId="34392"/>
    <cellStyle name="Обычный 6 5 5 2 6" xfId="34393"/>
    <cellStyle name="Обычный 6 5 5 2 7" xfId="34394"/>
    <cellStyle name="Обычный 6 5 5 3" xfId="34395"/>
    <cellStyle name="Обычный 6 5 5 3 2" xfId="34396"/>
    <cellStyle name="Обычный 6 5 5 3 2 2" xfId="34397"/>
    <cellStyle name="Обычный 6 5 5 3 3" xfId="34398"/>
    <cellStyle name="Обычный 6 5 5 3 4" xfId="34399"/>
    <cellStyle name="Обычный 6 5 5 3 5" xfId="34400"/>
    <cellStyle name="Обычный 6 5 5 4" xfId="34401"/>
    <cellStyle name="Обычный 6 5 5 4 2" xfId="34402"/>
    <cellStyle name="Обычный 6 5 5 4 2 2" xfId="34403"/>
    <cellStyle name="Обычный 6 5 5 4 3" xfId="34404"/>
    <cellStyle name="Обычный 6 5 5 4 4" xfId="34405"/>
    <cellStyle name="Обычный 6 5 5 4 5" xfId="34406"/>
    <cellStyle name="Обычный 6 5 5 5" xfId="34407"/>
    <cellStyle name="Обычный 6 5 5 5 2" xfId="34408"/>
    <cellStyle name="Обычный 6 5 5 5 3" xfId="34409"/>
    <cellStyle name="Обычный 6 5 5 5 4" xfId="34410"/>
    <cellStyle name="Обычный 6 5 5 6" xfId="34411"/>
    <cellStyle name="Обычный 6 5 5 7" xfId="34412"/>
    <cellStyle name="Обычный 6 5 5 8" xfId="34413"/>
    <cellStyle name="Обычный 6 5 5 9" xfId="34414"/>
    <cellStyle name="Обычный 6 5 6" xfId="34415"/>
    <cellStyle name="Обычный 6 5 6 2" xfId="34416"/>
    <cellStyle name="Обычный 6 5 6 2 2" xfId="34417"/>
    <cellStyle name="Обычный 6 5 6 2 2 2" xfId="34418"/>
    <cellStyle name="Обычный 6 5 6 2 2 2 2" xfId="34419"/>
    <cellStyle name="Обычный 6 5 6 2 2 3" xfId="34420"/>
    <cellStyle name="Обычный 6 5 6 2 2 4" xfId="34421"/>
    <cellStyle name="Обычный 6 5 6 2 2 5" xfId="34422"/>
    <cellStyle name="Обычный 6 5 6 2 3" xfId="34423"/>
    <cellStyle name="Обычный 6 5 6 2 3 2" xfId="34424"/>
    <cellStyle name="Обычный 6 5 6 2 3 3" xfId="34425"/>
    <cellStyle name="Обычный 6 5 6 2 3 4" xfId="34426"/>
    <cellStyle name="Обычный 6 5 6 2 4" xfId="34427"/>
    <cellStyle name="Обычный 6 5 6 2 5" xfId="34428"/>
    <cellStyle name="Обычный 6 5 6 2 6" xfId="34429"/>
    <cellStyle name="Обычный 6 5 6 2 7" xfId="34430"/>
    <cellStyle name="Обычный 6 5 6 3" xfId="34431"/>
    <cellStyle name="Обычный 6 5 6 3 2" xfId="34432"/>
    <cellStyle name="Обычный 6 5 6 3 2 2" xfId="34433"/>
    <cellStyle name="Обычный 6 5 6 3 3" xfId="34434"/>
    <cellStyle name="Обычный 6 5 6 3 4" xfId="34435"/>
    <cellStyle name="Обычный 6 5 6 3 5" xfId="34436"/>
    <cellStyle name="Обычный 6 5 6 4" xfId="34437"/>
    <cellStyle name="Обычный 6 5 6 4 2" xfId="34438"/>
    <cellStyle name="Обычный 6 5 6 4 3" xfId="34439"/>
    <cellStyle name="Обычный 6 5 6 4 4" xfId="34440"/>
    <cellStyle name="Обычный 6 5 6 5" xfId="34441"/>
    <cellStyle name="Обычный 6 5 6 6" xfId="34442"/>
    <cellStyle name="Обычный 6 5 6 7" xfId="34443"/>
    <cellStyle name="Обычный 6 5 6 8" xfId="34444"/>
    <cellStyle name="Обычный 6 5 7" xfId="34445"/>
    <cellStyle name="Обычный 6 5 7 2" xfId="34446"/>
    <cellStyle name="Обычный 6 5 7 2 2" xfId="34447"/>
    <cellStyle name="Обычный 6 5 7 2 2 2" xfId="34448"/>
    <cellStyle name="Обычный 6 5 7 2 2 2 2" xfId="34449"/>
    <cellStyle name="Обычный 6 5 7 2 2 3" xfId="34450"/>
    <cellStyle name="Обычный 6 5 7 2 2 4" xfId="34451"/>
    <cellStyle name="Обычный 6 5 7 2 2 5" xfId="34452"/>
    <cellStyle name="Обычный 6 5 7 2 3" xfId="34453"/>
    <cellStyle name="Обычный 6 5 7 2 3 2" xfId="34454"/>
    <cellStyle name="Обычный 6 5 7 2 3 3" xfId="34455"/>
    <cellStyle name="Обычный 6 5 7 2 3 4" xfId="34456"/>
    <cellStyle name="Обычный 6 5 7 2 4" xfId="34457"/>
    <cellStyle name="Обычный 6 5 7 2 5" xfId="34458"/>
    <cellStyle name="Обычный 6 5 7 2 6" xfId="34459"/>
    <cellStyle name="Обычный 6 5 7 2 7" xfId="34460"/>
    <cellStyle name="Обычный 6 5 7 3" xfId="34461"/>
    <cellStyle name="Обычный 6 5 7 3 2" xfId="34462"/>
    <cellStyle name="Обычный 6 5 7 3 2 2" xfId="34463"/>
    <cellStyle name="Обычный 6 5 7 3 3" xfId="34464"/>
    <cellStyle name="Обычный 6 5 7 3 4" xfId="34465"/>
    <cellStyle name="Обычный 6 5 7 3 5" xfId="34466"/>
    <cellStyle name="Обычный 6 5 7 4" xfId="34467"/>
    <cellStyle name="Обычный 6 5 7 4 2" xfId="34468"/>
    <cellStyle name="Обычный 6 5 7 4 3" xfId="34469"/>
    <cellStyle name="Обычный 6 5 7 4 4" xfId="34470"/>
    <cellStyle name="Обычный 6 5 7 5" xfId="34471"/>
    <cellStyle name="Обычный 6 5 7 6" xfId="34472"/>
    <cellStyle name="Обычный 6 5 7 7" xfId="34473"/>
    <cellStyle name="Обычный 6 5 7 8" xfId="34474"/>
    <cellStyle name="Обычный 6 5 8" xfId="34475"/>
    <cellStyle name="Обычный 6 5 8 2" xfId="34476"/>
    <cellStyle name="Обычный 6 5 8 2 2" xfId="34477"/>
    <cellStyle name="Обычный 6 5 8 2 2 2" xfId="34478"/>
    <cellStyle name="Обычный 6 5 8 2 3" xfId="34479"/>
    <cellStyle name="Обычный 6 5 8 2 4" xfId="34480"/>
    <cellStyle name="Обычный 6 5 8 2 5" xfId="34481"/>
    <cellStyle name="Обычный 6 5 8 3" xfId="34482"/>
    <cellStyle name="Обычный 6 5 8 3 2" xfId="34483"/>
    <cellStyle name="Обычный 6 5 8 3 3" xfId="34484"/>
    <cellStyle name="Обычный 6 5 8 3 4" xfId="34485"/>
    <cellStyle name="Обычный 6 5 8 4" xfId="34486"/>
    <cellStyle name="Обычный 6 5 8 5" xfId="34487"/>
    <cellStyle name="Обычный 6 5 8 6" xfId="34488"/>
    <cellStyle name="Обычный 6 5 8 7" xfId="34489"/>
    <cellStyle name="Обычный 6 5 9" xfId="34490"/>
    <cellStyle name="Обычный 6 5 9 2" xfId="34491"/>
    <cellStyle name="Обычный 6 5 9 2 2" xfId="34492"/>
    <cellStyle name="Обычный 6 5 9 2 2 2" xfId="34493"/>
    <cellStyle name="Обычный 6 5 9 2 3" xfId="34494"/>
    <cellStyle name="Обычный 6 5 9 2 4" xfId="34495"/>
    <cellStyle name="Обычный 6 5 9 2 5" xfId="34496"/>
    <cellStyle name="Обычный 6 5 9 3" xfId="34497"/>
    <cellStyle name="Обычный 6 5 9 3 2" xfId="34498"/>
    <cellStyle name="Обычный 6 5 9 3 3" xfId="34499"/>
    <cellStyle name="Обычный 6 5 9 3 4" xfId="34500"/>
    <cellStyle name="Обычный 6 5 9 4" xfId="34501"/>
    <cellStyle name="Обычный 6 5 9 5" xfId="34502"/>
    <cellStyle name="Обычный 6 5 9 6" xfId="34503"/>
    <cellStyle name="Обычный 6 5 9 7" xfId="34504"/>
    <cellStyle name="Обычный 6 6" xfId="34505"/>
    <cellStyle name="Обычный 6 6 10" xfId="34506"/>
    <cellStyle name="Обычный 6 6 11" xfId="34507"/>
    <cellStyle name="Обычный 6 6 2" xfId="34508"/>
    <cellStyle name="Обычный 6 6 2 2" xfId="34509"/>
    <cellStyle name="Обычный 6 6 2 2 2" xfId="34510"/>
    <cellStyle name="Обычный 6 6 2 2 2 2" xfId="34511"/>
    <cellStyle name="Обычный 6 6 2 2 3" xfId="34512"/>
    <cellStyle name="Обычный 6 6 2 2 4" xfId="34513"/>
    <cellStyle name="Обычный 6 6 2 2 5" xfId="34514"/>
    <cellStyle name="Обычный 6 6 2 3" xfId="34515"/>
    <cellStyle name="Обычный 6 6 2 3 2" xfId="34516"/>
    <cellStyle name="Обычный 6 6 2 3 2 2" xfId="34517"/>
    <cellStyle name="Обычный 6 6 2 3 3" xfId="34518"/>
    <cellStyle name="Обычный 6 6 2 3 4" xfId="34519"/>
    <cellStyle name="Обычный 6 6 2 3 5" xfId="34520"/>
    <cellStyle name="Обычный 6 6 2 4" xfId="34521"/>
    <cellStyle name="Обычный 6 6 2 4 2" xfId="34522"/>
    <cellStyle name="Обычный 6 6 2 4 2 2" xfId="34523"/>
    <cellStyle name="Обычный 6 6 2 4 3" xfId="34524"/>
    <cellStyle name="Обычный 6 6 2 4 4" xfId="34525"/>
    <cellStyle name="Обычный 6 6 2 4 5" xfId="34526"/>
    <cellStyle name="Обычный 6 6 2 5" xfId="34527"/>
    <cellStyle name="Обычный 6 6 2 5 2" xfId="34528"/>
    <cellStyle name="Обычный 6 6 2 5 2 2" xfId="34529"/>
    <cellStyle name="Обычный 6 6 2 5 3" xfId="34530"/>
    <cellStyle name="Обычный 6 6 2 6" xfId="34531"/>
    <cellStyle name="Обычный 6 6 2 6 2" xfId="34532"/>
    <cellStyle name="Обычный 6 6 2 7" xfId="34533"/>
    <cellStyle name="Обычный 6 6 2 8" xfId="34534"/>
    <cellStyle name="Обычный 6 6 3" xfId="34535"/>
    <cellStyle name="Обычный 6 6 3 2" xfId="34536"/>
    <cellStyle name="Обычный 6 6 3 2 2" xfId="34537"/>
    <cellStyle name="Обычный 6 6 3 2 2 2" xfId="34538"/>
    <cellStyle name="Обычный 6 6 3 2 3" xfId="34539"/>
    <cellStyle name="Обычный 6 6 3 2 4" xfId="34540"/>
    <cellStyle name="Обычный 6 6 3 2 5" xfId="34541"/>
    <cellStyle name="Обычный 6 6 3 3" xfId="34542"/>
    <cellStyle name="Обычный 6 6 3 3 2" xfId="34543"/>
    <cellStyle name="Обычный 6 6 3 3 2 2" xfId="34544"/>
    <cellStyle name="Обычный 6 6 3 3 3" xfId="34545"/>
    <cellStyle name="Обычный 6 6 3 3 4" xfId="34546"/>
    <cellStyle name="Обычный 6 6 3 3 5" xfId="34547"/>
    <cellStyle name="Обычный 6 6 3 4" xfId="34548"/>
    <cellStyle name="Обычный 6 6 3 5" xfId="34549"/>
    <cellStyle name="Обычный 6 6 3 5 2" xfId="34550"/>
    <cellStyle name="Обычный 6 6 3 5 2 2" xfId="34551"/>
    <cellStyle name="Обычный 6 6 3 5 3" xfId="34552"/>
    <cellStyle name="Обычный 6 6 3 6" xfId="34553"/>
    <cellStyle name="Обычный 6 6 3 6 2" xfId="34554"/>
    <cellStyle name="Обычный 6 6 3 6 2 2" xfId="34555"/>
    <cellStyle name="Обычный 6 6 3 6 3" xfId="34556"/>
    <cellStyle name="Обычный 6 6 3 7" xfId="34557"/>
    <cellStyle name="Обычный 6 6 3 7 2" xfId="34558"/>
    <cellStyle name="Обычный 6 6 3 8" xfId="34559"/>
    <cellStyle name="Обычный 6 6 4" xfId="34560"/>
    <cellStyle name="Обычный 6 6 4 2" xfId="34561"/>
    <cellStyle name="Обычный 6 6 4 2 2" xfId="34562"/>
    <cellStyle name="Обычный 6 6 4 3" xfId="34563"/>
    <cellStyle name="Обычный 6 6 4 4" xfId="34564"/>
    <cellStyle name="Обычный 6 6 4 5" xfId="34565"/>
    <cellStyle name="Обычный 6 6 5" xfId="34566"/>
    <cellStyle name="Обычный 6 6 5 2" xfId="34567"/>
    <cellStyle name="Обычный 6 6 5 2 2" xfId="34568"/>
    <cellStyle name="Обычный 6 6 5 3" xfId="34569"/>
    <cellStyle name="Обычный 6 6 5 4" xfId="34570"/>
    <cellStyle name="Обычный 6 6 5 5" xfId="34571"/>
    <cellStyle name="Обычный 6 6 6" xfId="34572"/>
    <cellStyle name="Обычный 6 6 6 2" xfId="34573"/>
    <cellStyle name="Обычный 6 6 6 2 2" xfId="34574"/>
    <cellStyle name="Обычный 6 6 6 3" xfId="34575"/>
    <cellStyle name="Обычный 6 6 6 4" xfId="34576"/>
    <cellStyle name="Обычный 6 6 6 5" xfId="34577"/>
    <cellStyle name="Обычный 6 6 7" xfId="34578"/>
    <cellStyle name="Обычный 6 6 7 2" xfId="34579"/>
    <cellStyle name="Обычный 6 6 7 2 2" xfId="34580"/>
    <cellStyle name="Обычный 6 6 7 3" xfId="34581"/>
    <cellStyle name="Обычный 6 6 7 4" xfId="34582"/>
    <cellStyle name="Обычный 6 6 7 5" xfId="34583"/>
    <cellStyle name="Обычный 6 6 8" xfId="34584"/>
    <cellStyle name="Обычный 6 6 8 2" xfId="34585"/>
    <cellStyle name="Обычный 6 6 8 2 2" xfId="34586"/>
    <cellStyle name="Обычный 6 6 8 3" xfId="34587"/>
    <cellStyle name="Обычный 6 6 9" xfId="34588"/>
    <cellStyle name="Обычный 6 6 9 2" xfId="34589"/>
    <cellStyle name="Обычный 6 7" xfId="34590"/>
    <cellStyle name="Обычный 6 7 2" xfId="34591"/>
    <cellStyle name="Обычный 6 7 2 2" xfId="34592"/>
    <cellStyle name="Обычный 6 7 2 2 2" xfId="34593"/>
    <cellStyle name="Обычный 6 7 2 2 2 2" xfId="34594"/>
    <cellStyle name="Обычный 6 7 2 2 3" xfId="34595"/>
    <cellStyle name="Обычный 6 7 2 2 4" xfId="34596"/>
    <cellStyle name="Обычный 6 7 2 2 5" xfId="34597"/>
    <cellStyle name="Обычный 6 7 2 3" xfId="34598"/>
    <cellStyle name="Обычный 6 7 2 3 2" xfId="34599"/>
    <cellStyle name="Обычный 6 7 2 3 3" xfId="34600"/>
    <cellStyle name="Обычный 6 7 2 3 4" xfId="34601"/>
    <cellStyle name="Обычный 6 7 2 4" xfId="34602"/>
    <cellStyle name="Обычный 6 7 2 5" xfId="34603"/>
    <cellStyle name="Обычный 6 7 2 6" xfId="34604"/>
    <cellStyle name="Обычный 6 7 2 7" xfId="34605"/>
    <cellStyle name="Обычный 6 7 3" xfId="34606"/>
    <cellStyle name="Обычный 6 7 3 2" xfId="34607"/>
    <cellStyle name="Обычный 6 7 3 2 2" xfId="34608"/>
    <cellStyle name="Обычный 6 7 3 3" xfId="34609"/>
    <cellStyle name="Обычный 6 7 3 4" xfId="34610"/>
    <cellStyle name="Обычный 6 7 3 5" xfId="34611"/>
    <cellStyle name="Обычный 6 7 4" xfId="34612"/>
    <cellStyle name="Обычный 6 7 4 2" xfId="34613"/>
    <cellStyle name="Обычный 6 7 4 2 2" xfId="34614"/>
    <cellStyle name="Обычный 6 7 4 3" xfId="34615"/>
    <cellStyle name="Обычный 6 7 4 4" xfId="34616"/>
    <cellStyle name="Обычный 6 7 4 5" xfId="34617"/>
    <cellStyle name="Обычный 6 7 5" xfId="34618"/>
    <cellStyle name="Обычный 6 7 5 2" xfId="34619"/>
    <cellStyle name="Обычный 6 7 5 2 2" xfId="34620"/>
    <cellStyle name="Обычный 6 7 5 3" xfId="34621"/>
    <cellStyle name="Обычный 6 7 5 4" xfId="34622"/>
    <cellStyle name="Обычный 6 7 5 5" xfId="34623"/>
    <cellStyle name="Обычный 6 7 6" xfId="34624"/>
    <cellStyle name="Обычный 6 7 6 2" xfId="34625"/>
    <cellStyle name="Обычный 6 7 6 2 2" xfId="34626"/>
    <cellStyle name="Обычный 6 7 6 3" xfId="34627"/>
    <cellStyle name="Обычный 6 7 7" xfId="34628"/>
    <cellStyle name="Обычный 6 7 7 2" xfId="34629"/>
    <cellStyle name="Обычный 6 7 8" xfId="34630"/>
    <cellStyle name="Обычный 6 7 9" xfId="34631"/>
    <cellStyle name="Обычный 6 8" xfId="34632"/>
    <cellStyle name="Обычный 6 8 2" xfId="34633"/>
    <cellStyle name="Обычный 6 8 2 2" xfId="34634"/>
    <cellStyle name="Обычный 6 8 2 2 2" xfId="34635"/>
    <cellStyle name="Обычный 6 8 2 3" xfId="34636"/>
    <cellStyle name="Обычный 6 8 2 4" xfId="34637"/>
    <cellStyle name="Обычный 6 8 2 5" xfId="34638"/>
    <cellStyle name="Обычный 6 8 3" xfId="34639"/>
    <cellStyle name="Обычный 6 8 3 2" xfId="34640"/>
    <cellStyle name="Обычный 6 8 3 2 2" xfId="34641"/>
    <cellStyle name="Обычный 6 8 3 3" xfId="34642"/>
    <cellStyle name="Обычный 6 8 3 4" xfId="34643"/>
    <cellStyle name="Обычный 6 8 3 5" xfId="34644"/>
    <cellStyle name="Обычный 6 8 4" xfId="34645"/>
    <cellStyle name="Обычный 6 8 4 2" xfId="34646"/>
    <cellStyle name="Обычный 6 8 4 2 2" xfId="34647"/>
    <cellStyle name="Обычный 6 8 4 3" xfId="34648"/>
    <cellStyle name="Обычный 6 8 5" xfId="34649"/>
    <cellStyle name="Обычный 6 8 5 2" xfId="34650"/>
    <cellStyle name="Обычный 6 8 5 2 2" xfId="34651"/>
    <cellStyle name="Обычный 6 8 5 3" xfId="34652"/>
    <cellStyle name="Обычный 6 8 6" xfId="34653"/>
    <cellStyle name="Обычный 6 8 6 2" xfId="34654"/>
    <cellStyle name="Обычный 6 8 7" xfId="34655"/>
    <cellStyle name="Обычный 6 9" xfId="34656"/>
    <cellStyle name="Обычный 6 9 2" xfId="34657"/>
    <cellStyle name="Обычный 6 9 2 2" xfId="34658"/>
    <cellStyle name="Обычный 6 9 3" xfId="34659"/>
    <cellStyle name="Обычный 6 9 4" xfId="34660"/>
    <cellStyle name="Обычный 6 9 5" xfId="34661"/>
    <cellStyle name="Обычный 60" xfId="59213"/>
    <cellStyle name="Обычный 61" xfId="59142"/>
    <cellStyle name="Обычный 62" xfId="59214"/>
    <cellStyle name="Обычный 63" xfId="59215"/>
    <cellStyle name="Обычный 64" xfId="59177"/>
    <cellStyle name="Обычный 65" xfId="59143"/>
    <cellStyle name="Обычный 66" xfId="59144"/>
    <cellStyle name="Обычный 67" xfId="59145"/>
    <cellStyle name="Обычный 68" xfId="59146"/>
    <cellStyle name="Обычный 69" xfId="59147"/>
    <cellStyle name="Обычный 7" xfId="34662"/>
    <cellStyle name="Обычный 7 10" xfId="34663"/>
    <cellStyle name="Обычный 7 11" xfId="34664"/>
    <cellStyle name="Обычный 7 12" xfId="34665"/>
    <cellStyle name="Обычный 7 13" xfId="34666"/>
    <cellStyle name="Обычный 7 14" xfId="34667"/>
    <cellStyle name="Обычный 7 15" xfId="34668"/>
    <cellStyle name="Обычный 7 16" xfId="34669"/>
    <cellStyle name="Обычный 7 2" xfId="34670"/>
    <cellStyle name="Обычный 7 2 2" xfId="34671"/>
    <cellStyle name="Обычный 7 2 2 2" xfId="34672"/>
    <cellStyle name="Обычный 7 2 2 2 2" xfId="34673"/>
    <cellStyle name="Обычный 7 2 2 3" xfId="34674"/>
    <cellStyle name="Обычный 7 2 3" xfId="34675"/>
    <cellStyle name="Обычный 7 2 3 2" xfId="34676"/>
    <cellStyle name="Обычный 7 2 4" xfId="34677"/>
    <cellStyle name="Обычный 7 2 5" xfId="59882"/>
    <cellStyle name="Обычный 7 3" xfId="34678"/>
    <cellStyle name="Обычный 7 3 2" xfId="34679"/>
    <cellStyle name="Обычный 7 3 2 2" xfId="34680"/>
    <cellStyle name="Обычный 7 3 3" xfId="34681"/>
    <cellStyle name="Обычный 7 3 4" xfId="34682"/>
    <cellStyle name="Обычный 7 4" xfId="34683"/>
    <cellStyle name="Обычный 7 4 2" xfId="34684"/>
    <cellStyle name="Обычный 7 5" xfId="34685"/>
    <cellStyle name="Обычный 7 6" xfId="34686"/>
    <cellStyle name="Обычный 7 7" xfId="34687"/>
    <cellStyle name="Обычный 7 8" xfId="34688"/>
    <cellStyle name="Обычный 7 9" xfId="34689"/>
    <cellStyle name="Обычный 70" xfId="59216"/>
    <cellStyle name="Обычный 71" xfId="59148"/>
    <cellStyle name="Обычный 72" xfId="59149"/>
    <cellStyle name="Обычный 73" xfId="59150"/>
    <cellStyle name="Обычный 74" xfId="59151"/>
    <cellStyle name="Обычный 75" xfId="59217"/>
    <cellStyle name="Обычный 76" xfId="59152"/>
    <cellStyle name="Обычный 77" xfId="59218"/>
    <cellStyle name="Обычный 78" xfId="59219"/>
    <cellStyle name="Обычный 79" xfId="59220"/>
    <cellStyle name="Обычный 8" xfId="34690"/>
    <cellStyle name="Обычный 8 10" xfId="34691"/>
    <cellStyle name="Обычный 8 10 2" xfId="34692"/>
    <cellStyle name="Обычный 8 11" xfId="34693"/>
    <cellStyle name="Обычный 8 12" xfId="34694"/>
    <cellStyle name="Обычный 8 13" xfId="34695"/>
    <cellStyle name="Обычный 8 2" xfId="34696"/>
    <cellStyle name="Обычный 8 2 10" xfId="34697"/>
    <cellStyle name="Обычный 8 2 11" xfId="59833"/>
    <cellStyle name="Обычный 8 2 2" xfId="34698"/>
    <cellStyle name="Обычный 8 2 2 2" xfId="34699"/>
    <cellStyle name="Обычный 8 2 2 2 2" xfId="34700"/>
    <cellStyle name="Обычный 8 2 2 3" xfId="34701"/>
    <cellStyle name="Обычный 8 2 2 3 2" xfId="34702"/>
    <cellStyle name="Обычный 8 2 2 3 2 2" xfId="34703"/>
    <cellStyle name="Обычный 8 2 2 3 3" xfId="34704"/>
    <cellStyle name="Обычный 8 2 2 3 4" xfId="34705"/>
    <cellStyle name="Обычный 8 2 2 3 5" xfId="34706"/>
    <cellStyle name="Обычный 8 2 2 4" xfId="34707"/>
    <cellStyle name="Обычный 8 2 2 4 2" xfId="34708"/>
    <cellStyle name="Обычный 8 2 2 4 2 2" xfId="34709"/>
    <cellStyle name="Обычный 8 2 2 4 3" xfId="34710"/>
    <cellStyle name="Обычный 8 2 2 4 4" xfId="34711"/>
    <cellStyle name="Обычный 8 2 2 4 5" xfId="34712"/>
    <cellStyle name="Обычный 8 2 2 5" xfId="34713"/>
    <cellStyle name="Обычный 8 2 2 5 2" xfId="34714"/>
    <cellStyle name="Обычный 8 2 2 5 2 2" xfId="34715"/>
    <cellStyle name="Обычный 8 2 2 5 3" xfId="34716"/>
    <cellStyle name="Обычный 8 2 2 6" xfId="34717"/>
    <cellStyle name="Обычный 8 2 2 6 2" xfId="34718"/>
    <cellStyle name="Обычный 8 2 2 6 2 2" xfId="34719"/>
    <cellStyle name="Обычный 8 2 2 6 3" xfId="34720"/>
    <cellStyle name="Обычный 8 2 2 7" xfId="34721"/>
    <cellStyle name="Обычный 8 2 2 7 2" xfId="34722"/>
    <cellStyle name="Обычный 8 2 2 8" xfId="34723"/>
    <cellStyle name="Обычный 8 2 3" xfId="34724"/>
    <cellStyle name="Обычный 8 2 3 2" xfId="34725"/>
    <cellStyle name="Обычный 8 2 3 2 2" xfId="34726"/>
    <cellStyle name="Обычный 8 2 3 2 2 2" xfId="34727"/>
    <cellStyle name="Обычный 8 2 3 2 3" xfId="34728"/>
    <cellStyle name="Обычный 8 2 3 2 4" xfId="34729"/>
    <cellStyle name="Обычный 8 2 3 2 5" xfId="34730"/>
    <cellStyle name="Обычный 8 2 3 3" xfId="34731"/>
    <cellStyle name="Обычный 8 2 3 3 2" xfId="34732"/>
    <cellStyle name="Обычный 8 2 3 3 2 2" xfId="34733"/>
    <cellStyle name="Обычный 8 2 3 3 3" xfId="34734"/>
    <cellStyle name="Обычный 8 2 3 3 4" xfId="34735"/>
    <cellStyle name="Обычный 8 2 3 3 5" xfId="34736"/>
    <cellStyle name="Обычный 8 2 3 4" xfId="34737"/>
    <cellStyle name="Обычный 8 2 3 5" xfId="34738"/>
    <cellStyle name="Обычный 8 2 3 5 2" xfId="34739"/>
    <cellStyle name="Обычный 8 2 3 5 2 2" xfId="34740"/>
    <cellStyle name="Обычный 8 2 3 5 3" xfId="34741"/>
    <cellStyle name="Обычный 8 2 3 6" xfId="34742"/>
    <cellStyle name="Обычный 8 2 3 6 2" xfId="34743"/>
    <cellStyle name="Обычный 8 2 3 6 2 2" xfId="34744"/>
    <cellStyle name="Обычный 8 2 3 6 3" xfId="34745"/>
    <cellStyle name="Обычный 8 2 3 7" xfId="34746"/>
    <cellStyle name="Обычный 8 2 3 7 2" xfId="34747"/>
    <cellStyle name="Обычный 8 2 3 8" xfId="34748"/>
    <cellStyle name="Обычный 8 2 4" xfId="34749"/>
    <cellStyle name="Обычный 8 2 4 2" xfId="34750"/>
    <cellStyle name="Обычный 8 2 4 2 2" xfId="34751"/>
    <cellStyle name="Обычный 8 2 4 3" xfId="34752"/>
    <cellStyle name="Обычный 8 2 4 4" xfId="34753"/>
    <cellStyle name="Обычный 8 2 4 5" xfId="34754"/>
    <cellStyle name="Обычный 8 2 5" xfId="34755"/>
    <cellStyle name="Обычный 8 2 5 2" xfId="34756"/>
    <cellStyle name="Обычный 8 2 5 2 2" xfId="34757"/>
    <cellStyle name="Обычный 8 2 5 3" xfId="34758"/>
    <cellStyle name="Обычный 8 2 5 4" xfId="34759"/>
    <cellStyle name="Обычный 8 2 5 5" xfId="34760"/>
    <cellStyle name="Обычный 8 2 6" xfId="34761"/>
    <cellStyle name="Обычный 8 2 6 2" xfId="34762"/>
    <cellStyle name="Обычный 8 2 6 2 2" xfId="34763"/>
    <cellStyle name="Обычный 8 2 6 3" xfId="34764"/>
    <cellStyle name="Обычный 8 2 6 4" xfId="34765"/>
    <cellStyle name="Обычный 8 2 6 5" xfId="34766"/>
    <cellStyle name="Обычный 8 2 7" xfId="34767"/>
    <cellStyle name="Обычный 8 2 8" xfId="34768"/>
    <cellStyle name="Обычный 8 2 8 2" xfId="34769"/>
    <cellStyle name="Обычный 8 2 8 2 2" xfId="34770"/>
    <cellStyle name="Обычный 8 2 8 3" xfId="34771"/>
    <cellStyle name="Обычный 8 2 9" xfId="34772"/>
    <cellStyle name="Обычный 8 2 9 2" xfId="34773"/>
    <cellStyle name="Обычный 8 3" xfId="34774"/>
    <cellStyle name="Обычный 8 3 2" xfId="34775"/>
    <cellStyle name="Обычный 8 3 2 2" xfId="34776"/>
    <cellStyle name="Обычный 8 3 2 2 2" xfId="34777"/>
    <cellStyle name="Обычный 8 3 2 3" xfId="34778"/>
    <cellStyle name="Обычный 8 3 2 4" xfId="34779"/>
    <cellStyle name="Обычный 8 3 2 5" xfId="34780"/>
    <cellStyle name="Обычный 8 3 3" xfId="34781"/>
    <cellStyle name="Обычный 8 3 3 2" xfId="34782"/>
    <cellStyle name="Обычный 8 3 3 2 2" xfId="34783"/>
    <cellStyle name="Обычный 8 3 3 3" xfId="34784"/>
    <cellStyle name="Обычный 8 3 3 4" xfId="34785"/>
    <cellStyle name="Обычный 8 3 3 5" xfId="34786"/>
    <cellStyle name="Обычный 8 3 4" xfId="34787"/>
    <cellStyle name="Обычный 8 3 4 2" xfId="34788"/>
    <cellStyle name="Обычный 8 3 4 2 2" xfId="34789"/>
    <cellStyle name="Обычный 8 3 4 3" xfId="34790"/>
    <cellStyle name="Обычный 8 3 5" xfId="34791"/>
    <cellStyle name="Обычный 8 3 5 2" xfId="34792"/>
    <cellStyle name="Обычный 8 3 5 2 2" xfId="34793"/>
    <cellStyle name="Обычный 8 3 5 3" xfId="34794"/>
    <cellStyle name="Обычный 8 3 6" xfId="34795"/>
    <cellStyle name="Обычный 8 3 6 2" xfId="34796"/>
    <cellStyle name="Обычный 8 3 7" xfId="34797"/>
    <cellStyle name="Обычный 8 3 8" xfId="59883"/>
    <cellStyle name="Обычный 8 4" xfId="34798"/>
    <cellStyle name="Обычный 8 4 2" xfId="34799"/>
    <cellStyle name="Обычный 8 4 2 2" xfId="34800"/>
    <cellStyle name="Обычный 8 4 2 2 2" xfId="34801"/>
    <cellStyle name="Обычный 8 4 2 3" xfId="34802"/>
    <cellStyle name="Обычный 8 4 2 4" xfId="34803"/>
    <cellStyle name="Обычный 8 4 2 5" xfId="34804"/>
    <cellStyle name="Обычный 8 4 3" xfId="34805"/>
    <cellStyle name="Обычный 8 4 3 2" xfId="34806"/>
    <cellStyle name="Обычный 8 4 3 2 2" xfId="34807"/>
    <cellStyle name="Обычный 8 4 3 3" xfId="34808"/>
    <cellStyle name="Обычный 8 4 3 4" xfId="34809"/>
    <cellStyle name="Обычный 8 4 3 5" xfId="34810"/>
    <cellStyle name="Обычный 8 4 4" xfId="34811"/>
    <cellStyle name="Обычный 8 4 4 2" xfId="34812"/>
    <cellStyle name="Обычный 8 4 4 2 2" xfId="34813"/>
    <cellStyle name="Обычный 8 4 4 3" xfId="34814"/>
    <cellStyle name="Обычный 8 4 5" xfId="34815"/>
    <cellStyle name="Обычный 8 4 5 2" xfId="34816"/>
    <cellStyle name="Обычный 8 4 5 2 2" xfId="34817"/>
    <cellStyle name="Обычный 8 4 5 3" xfId="34818"/>
    <cellStyle name="Обычный 8 4 6" xfId="34819"/>
    <cellStyle name="Обычный 8 4 6 2" xfId="34820"/>
    <cellStyle name="Обычный 8 4 7" xfId="34821"/>
    <cellStyle name="Обычный 8 4 8" xfId="59832"/>
    <cellStyle name="Обычный 8 5" xfId="34822"/>
    <cellStyle name="Обычный 8 5 2" xfId="34823"/>
    <cellStyle name="Обычный 8 5 2 2" xfId="34824"/>
    <cellStyle name="Обычный 8 5 3" xfId="34825"/>
    <cellStyle name="Обычный 8 5 4" xfId="34826"/>
    <cellStyle name="Обычный 8 5 5" xfId="34827"/>
    <cellStyle name="Обычный 8 5 6" xfId="59190"/>
    <cellStyle name="Обычный 8 6" xfId="34828"/>
    <cellStyle name="Обычный 8 6 2" xfId="34829"/>
    <cellStyle name="Обычный 8 6 2 2" xfId="34830"/>
    <cellStyle name="Обычный 8 6 3" xfId="34831"/>
    <cellStyle name="Обычный 8 6 4" xfId="34832"/>
    <cellStyle name="Обычный 8 6 5" xfId="34833"/>
    <cellStyle name="Обычный 8 7" xfId="34834"/>
    <cellStyle name="Обычный 8 7 2" xfId="34835"/>
    <cellStyle name="Обычный 8 7 2 2" xfId="34836"/>
    <cellStyle name="Обычный 8 7 3" xfId="34837"/>
    <cellStyle name="Обычный 8 7 4" xfId="34838"/>
    <cellStyle name="Обычный 8 7 5" xfId="34839"/>
    <cellStyle name="Обычный 8 8" xfId="34840"/>
    <cellStyle name="Обычный 8 9" xfId="34841"/>
    <cellStyle name="Обычный 8 9 2" xfId="34842"/>
    <cellStyle name="Обычный 8 9 2 2" xfId="34843"/>
    <cellStyle name="Обычный 8 9 3" xfId="34844"/>
    <cellStyle name="Обычный 80" xfId="59221"/>
    <cellStyle name="Обычный 81" xfId="59222"/>
    <cellStyle name="Обычный 82" xfId="59223"/>
    <cellStyle name="Обычный 83" xfId="59234"/>
    <cellStyle name="Обычный 84" xfId="59235"/>
    <cellStyle name="Обычный 85" xfId="59236"/>
    <cellStyle name="Обычный 86" xfId="59237"/>
    <cellStyle name="Обычный 87" xfId="59238"/>
    <cellStyle name="Обычный 88" xfId="59239"/>
    <cellStyle name="Обычный 89" xfId="59240"/>
    <cellStyle name="Обычный 9" xfId="34845"/>
    <cellStyle name="Обычный 9 10" xfId="59191"/>
    <cellStyle name="Обычный 9 2" xfId="34846"/>
    <cellStyle name="Обычный 9 2 10" xfId="34847"/>
    <cellStyle name="Обычный 9 2 11" xfId="59884"/>
    <cellStyle name="Обычный 9 2 2" xfId="34848"/>
    <cellStyle name="Обычный 9 2 2 2" xfId="34849"/>
    <cellStyle name="Обычный 9 2 2 2 2" xfId="34850"/>
    <cellStyle name="Обычный 9 2 2 2 2 2" xfId="34851"/>
    <cellStyle name="Обычный 9 2 2 2 3" xfId="34852"/>
    <cellStyle name="Обычный 9 2 2 3" xfId="34853"/>
    <cellStyle name="Обычный 9 2 2 3 2" xfId="34854"/>
    <cellStyle name="Обычный 9 2 2 3 2 2" xfId="34855"/>
    <cellStyle name="Обычный 9 2 2 3 3" xfId="34856"/>
    <cellStyle name="Обычный 9 2 2 3 4" xfId="34857"/>
    <cellStyle name="Обычный 9 2 2 3 5" xfId="34858"/>
    <cellStyle name="Обычный 9 2 2 4" xfId="34859"/>
    <cellStyle name="Обычный 9 2 2 4 2" xfId="34860"/>
    <cellStyle name="Обычный 9 2 2 4 2 2" xfId="34861"/>
    <cellStyle name="Обычный 9 2 2 4 3" xfId="34862"/>
    <cellStyle name="Обычный 9 2 2 4 4" xfId="34863"/>
    <cellStyle name="Обычный 9 2 2 4 5" xfId="34864"/>
    <cellStyle name="Обычный 9 2 2 5" xfId="34865"/>
    <cellStyle name="Обычный 9 2 2 5 2" xfId="34866"/>
    <cellStyle name="Обычный 9 2 2 5 2 2" xfId="34867"/>
    <cellStyle name="Обычный 9 2 2 5 3" xfId="34868"/>
    <cellStyle name="Обычный 9 2 2 6" xfId="34869"/>
    <cellStyle name="Обычный 9 2 2 6 2" xfId="34870"/>
    <cellStyle name="Обычный 9 2 2 6 2 2" xfId="34871"/>
    <cellStyle name="Обычный 9 2 2 6 3" xfId="34872"/>
    <cellStyle name="Обычный 9 2 2 7" xfId="34873"/>
    <cellStyle name="Обычный 9 2 2 7 2" xfId="34874"/>
    <cellStyle name="Обычный 9 2 2 8" xfId="34875"/>
    <cellStyle name="Обычный 9 2 3" xfId="34876"/>
    <cellStyle name="Обычный 9 2 3 2" xfId="34877"/>
    <cellStyle name="Обычный 9 2 3 2 2" xfId="34878"/>
    <cellStyle name="Обычный 9 2 3 2 2 2" xfId="34879"/>
    <cellStyle name="Обычный 9 2 3 2 3" xfId="34880"/>
    <cellStyle name="Обычный 9 2 3 2 4" xfId="34881"/>
    <cellStyle name="Обычный 9 2 3 2 5" xfId="34882"/>
    <cellStyle name="Обычный 9 2 3 3" xfId="34883"/>
    <cellStyle name="Обычный 9 2 3 3 2" xfId="34884"/>
    <cellStyle name="Обычный 9 2 3 3 2 2" xfId="34885"/>
    <cellStyle name="Обычный 9 2 3 3 3" xfId="34886"/>
    <cellStyle name="Обычный 9 2 3 3 4" xfId="34887"/>
    <cellStyle name="Обычный 9 2 3 3 5" xfId="34888"/>
    <cellStyle name="Обычный 9 2 3 4" xfId="34889"/>
    <cellStyle name="Обычный 9 2 3 4 2" xfId="34890"/>
    <cellStyle name="Обычный 9 2 3 4 2 2" xfId="34891"/>
    <cellStyle name="Обычный 9 2 3 4 3" xfId="34892"/>
    <cellStyle name="Обычный 9 2 3 4 4" xfId="34893"/>
    <cellStyle name="Обычный 9 2 3 4 5" xfId="34894"/>
    <cellStyle name="Обычный 9 2 3 5" xfId="34895"/>
    <cellStyle name="Обычный 9 2 3 5 2" xfId="34896"/>
    <cellStyle name="Обычный 9 2 3 5 2 2" xfId="34897"/>
    <cellStyle name="Обычный 9 2 3 5 3" xfId="34898"/>
    <cellStyle name="Обычный 9 2 3 6" xfId="34899"/>
    <cellStyle name="Обычный 9 2 3 6 2" xfId="34900"/>
    <cellStyle name="Обычный 9 2 3 7" xfId="34901"/>
    <cellStyle name="Обычный 9 2 3 8" xfId="34902"/>
    <cellStyle name="Обычный 9 2 4" xfId="34903"/>
    <cellStyle name="Обычный 9 2 4 2" xfId="34904"/>
    <cellStyle name="Обычный 9 2 4 2 2" xfId="34905"/>
    <cellStyle name="Обычный 9 2 4 3" xfId="34906"/>
    <cellStyle name="Обычный 9 2 4 4" xfId="34907"/>
    <cellStyle name="Обычный 9 2 4 5" xfId="34908"/>
    <cellStyle name="Обычный 9 2 5" xfId="34909"/>
    <cellStyle name="Обычный 9 2 5 2" xfId="34910"/>
    <cellStyle name="Обычный 9 2 5 2 2" xfId="34911"/>
    <cellStyle name="Обычный 9 2 5 3" xfId="34912"/>
    <cellStyle name="Обычный 9 2 5 4" xfId="34913"/>
    <cellStyle name="Обычный 9 2 5 5" xfId="34914"/>
    <cellStyle name="Обычный 9 2 6" xfId="34915"/>
    <cellStyle name="Обычный 9 2 6 2" xfId="34916"/>
    <cellStyle name="Обычный 9 2 6 2 2" xfId="34917"/>
    <cellStyle name="Обычный 9 2 6 3" xfId="34918"/>
    <cellStyle name="Обычный 9 2 6 4" xfId="34919"/>
    <cellStyle name="Обычный 9 2 6 5" xfId="34920"/>
    <cellStyle name="Обычный 9 2 7" xfId="34921"/>
    <cellStyle name="Обычный 9 2 8" xfId="34922"/>
    <cellStyle name="Обычный 9 2 8 2" xfId="34923"/>
    <cellStyle name="Обычный 9 2 8 2 2" xfId="34924"/>
    <cellStyle name="Обычный 9 2 8 3" xfId="34925"/>
    <cellStyle name="Обычный 9 2 9" xfId="34926"/>
    <cellStyle name="Обычный 9 2 9 2" xfId="34927"/>
    <cellStyle name="Обычный 9 3" xfId="34928"/>
    <cellStyle name="Обычный 9 3 2" xfId="34929"/>
    <cellStyle name="Обычный 9 3 2 2" xfId="34930"/>
    <cellStyle name="Обычный 9 3 2 2 2" xfId="34931"/>
    <cellStyle name="Обычный 9 3 2 2 2 2" xfId="34932"/>
    <cellStyle name="Обычный 9 3 2 2 3" xfId="34933"/>
    <cellStyle name="Обычный 9 3 2 2 4" xfId="34934"/>
    <cellStyle name="Обычный 9 3 2 2 5" xfId="34935"/>
    <cellStyle name="Обычный 9 3 2 3" xfId="34936"/>
    <cellStyle name="Обычный 9 3 2 3 2" xfId="34937"/>
    <cellStyle name="Обычный 9 3 2 3 3" xfId="34938"/>
    <cellStyle name="Обычный 9 3 2 3 4" xfId="34939"/>
    <cellStyle name="Обычный 9 3 2 4" xfId="34940"/>
    <cellStyle name="Обычный 9 3 2 5" xfId="34941"/>
    <cellStyle name="Обычный 9 3 2 6" xfId="34942"/>
    <cellStyle name="Обычный 9 3 2 7" xfId="34943"/>
    <cellStyle name="Обычный 9 3 3" xfId="34944"/>
    <cellStyle name="Обычный 9 3 3 2" xfId="34945"/>
    <cellStyle name="Обычный 9 3 3 3" xfId="34946"/>
    <cellStyle name="Обычный 9 3 3 3 2" xfId="34947"/>
    <cellStyle name="Обычный 9 3 3 4" xfId="34948"/>
    <cellStyle name="Обычный 9 3 3 5" xfId="34949"/>
    <cellStyle name="Обычный 9 3 3 6" xfId="34950"/>
    <cellStyle name="Обычный 9 3 4" xfId="34951"/>
    <cellStyle name="Обычный 9 3 4 2" xfId="34952"/>
    <cellStyle name="Обычный 9 3 4 2 2" xfId="34953"/>
    <cellStyle name="Обычный 9 3 4 3" xfId="34954"/>
    <cellStyle name="Обычный 9 3 4 4" xfId="34955"/>
    <cellStyle name="Обычный 9 3 4 5" xfId="34956"/>
    <cellStyle name="Обычный 9 3 5" xfId="34957"/>
    <cellStyle name="Обычный 9 3 5 2" xfId="34958"/>
    <cellStyle name="Обычный 9 3 5 2 2" xfId="34959"/>
    <cellStyle name="Обычный 9 3 5 3" xfId="34960"/>
    <cellStyle name="Обычный 9 3 5 4" xfId="34961"/>
    <cellStyle name="Обычный 9 3 5 5" xfId="34962"/>
    <cellStyle name="Обычный 9 3 6" xfId="34963"/>
    <cellStyle name="Обычный 9 3 6 2" xfId="34964"/>
    <cellStyle name="Обычный 9 3 6 2 2" xfId="34965"/>
    <cellStyle name="Обычный 9 3 6 3" xfId="34966"/>
    <cellStyle name="Обычный 9 3 7" xfId="34967"/>
    <cellStyle name="Обычный 9 3 7 2" xfId="34968"/>
    <cellStyle name="Обычный 9 3 8" xfId="34969"/>
    <cellStyle name="Обычный 9 3 9" xfId="34970"/>
    <cellStyle name="Обычный 9 4" xfId="34971"/>
    <cellStyle name="Обычный 9 4 2" xfId="34972"/>
    <cellStyle name="Обычный 9 4 2 2" xfId="34973"/>
    <cellStyle name="Обычный 9 4 2 2 2" xfId="34974"/>
    <cellStyle name="Обычный 9 4 2 3" xfId="34975"/>
    <cellStyle name="Обычный 9 4 2 4" xfId="34976"/>
    <cellStyle name="Обычный 9 4 2 5" xfId="34977"/>
    <cellStyle name="Обычный 9 4 3" xfId="34978"/>
    <cellStyle name="Обычный 9 4 3 2" xfId="34979"/>
    <cellStyle name="Обычный 9 4 3 2 2" xfId="34980"/>
    <cellStyle name="Обычный 9 4 3 3" xfId="34981"/>
    <cellStyle name="Обычный 9 4 3 4" xfId="34982"/>
    <cellStyle name="Обычный 9 4 3 5" xfId="34983"/>
    <cellStyle name="Обычный 9 4 4" xfId="34984"/>
    <cellStyle name="Обычный 9 4 4 2" xfId="34985"/>
    <cellStyle name="Обычный 9 4 4 2 2" xfId="34986"/>
    <cellStyle name="Обычный 9 4 4 3" xfId="34987"/>
    <cellStyle name="Обычный 9 4 5" xfId="34988"/>
    <cellStyle name="Обычный 9 4 5 2" xfId="34989"/>
    <cellStyle name="Обычный 9 4 5 2 2" xfId="34990"/>
    <cellStyle name="Обычный 9 4 5 3" xfId="34991"/>
    <cellStyle name="Обычный 9 4 6" xfId="34992"/>
    <cellStyle name="Обычный 9 4 6 2" xfId="34993"/>
    <cellStyle name="Обычный 9 4 7" xfId="34994"/>
    <cellStyle name="Обычный 9 5" xfId="34995"/>
    <cellStyle name="Обычный 9 5 2" xfId="34996"/>
    <cellStyle name="Обычный 9 5 2 2" xfId="34997"/>
    <cellStyle name="Обычный 9 5 3" xfId="34998"/>
    <cellStyle name="Обычный 9 5 4" xfId="34999"/>
    <cellStyle name="Обычный 9 5 5" xfId="35000"/>
    <cellStyle name="Обычный 9 6" xfId="35001"/>
    <cellStyle name="Обычный 9 7" xfId="35002"/>
    <cellStyle name="Обычный 9 7 2" xfId="35003"/>
    <cellStyle name="Обычный 9 7 2 2" xfId="35004"/>
    <cellStyle name="Обычный 9 7 3" xfId="35005"/>
    <cellStyle name="Обычный 9 8" xfId="35006"/>
    <cellStyle name="Обычный 9 8 2" xfId="35007"/>
    <cellStyle name="Обычный 9 9" xfId="35008"/>
    <cellStyle name="Обычный 90" xfId="59263"/>
    <cellStyle name="Обычный 91" xfId="59178"/>
    <cellStyle name="Обычный 92" xfId="59179"/>
    <cellStyle name="Обычный 93" xfId="59180"/>
    <cellStyle name="Обычный 94" xfId="59264"/>
    <cellStyle name="Обычный 95" xfId="59181"/>
    <cellStyle name="Обычный 96" xfId="59182"/>
    <cellStyle name="Обычный 97" xfId="59183"/>
    <cellStyle name="Обычный 98" xfId="59247"/>
    <cellStyle name="Обычный 99" xfId="59241"/>
    <cellStyle name="Обычный_Бюджет на февраль по СЭ" xfId="59081"/>
    <cellStyle name="Обычный_ИПР 2008 ЧЭ корр" xfId="5"/>
    <cellStyle name="Параметр" xfId="35009"/>
    <cellStyle name="ПеременныеСметы" xfId="35010"/>
    <cellStyle name="Плохой 10" xfId="35011"/>
    <cellStyle name="Плохой 11" xfId="35012"/>
    <cellStyle name="Плохой 12" xfId="35013"/>
    <cellStyle name="Плохой 13" xfId="35014"/>
    <cellStyle name="Плохой 14" xfId="35015"/>
    <cellStyle name="Плохой 15" xfId="35016"/>
    <cellStyle name="Плохой 16" xfId="35017"/>
    <cellStyle name="Плохой 17" xfId="35018"/>
    <cellStyle name="Плохой 18" xfId="35019"/>
    <cellStyle name="Плохой 19" xfId="35020"/>
    <cellStyle name="Плохой 2" xfId="35021"/>
    <cellStyle name="Плохой 2 10" xfId="35022"/>
    <cellStyle name="Плохой 2 11" xfId="35023"/>
    <cellStyle name="Плохой 2 12" xfId="35024"/>
    <cellStyle name="Плохой 2 2" xfId="35025"/>
    <cellStyle name="Плохой 2 3" xfId="35026"/>
    <cellStyle name="Плохой 2 4" xfId="35027"/>
    <cellStyle name="Плохой 2 5" xfId="35028"/>
    <cellStyle name="Плохой 2 6" xfId="35029"/>
    <cellStyle name="Плохой 2 7" xfId="35030"/>
    <cellStyle name="Плохой 2 8" xfId="35031"/>
    <cellStyle name="Плохой 2 9" xfId="35032"/>
    <cellStyle name="Плохой 20" xfId="35033"/>
    <cellStyle name="Плохой 3" xfId="35034"/>
    <cellStyle name="Плохой 3 2" xfId="35035"/>
    <cellStyle name="Плохой 4" xfId="35036"/>
    <cellStyle name="Плохой 4 2" xfId="35037"/>
    <cellStyle name="Плохой 5" xfId="35038"/>
    <cellStyle name="Плохой 5 2" xfId="35039"/>
    <cellStyle name="Плохой 6" xfId="35040"/>
    <cellStyle name="Плохой 6 2" xfId="35041"/>
    <cellStyle name="Плохой 7" xfId="35042"/>
    <cellStyle name="Плохой 7 2" xfId="35043"/>
    <cellStyle name="Плохой 8" xfId="35044"/>
    <cellStyle name="Плохой 8 2" xfId="35045"/>
    <cellStyle name="Плохой 9" xfId="35046"/>
    <cellStyle name="Плохой 9 2" xfId="35047"/>
    <cellStyle name="По центру с переносом" xfId="35048"/>
    <cellStyle name="По ширине с переносом" xfId="35049"/>
    <cellStyle name="Поле ввода" xfId="35050"/>
    <cellStyle name="Пояснение 10" xfId="35051"/>
    <cellStyle name="Пояснение 11" xfId="35052"/>
    <cellStyle name="Пояснение 12" xfId="35053"/>
    <cellStyle name="Пояснение 13" xfId="35054"/>
    <cellStyle name="Пояснение 14" xfId="35055"/>
    <cellStyle name="Пояснение 15" xfId="35056"/>
    <cellStyle name="Пояснение 16" xfId="35057"/>
    <cellStyle name="Пояснение 17" xfId="35058"/>
    <cellStyle name="Пояснение 18" xfId="35059"/>
    <cellStyle name="Пояснение 19" xfId="35060"/>
    <cellStyle name="Пояснение 2" xfId="35061"/>
    <cellStyle name="Пояснение 2 10" xfId="35062"/>
    <cellStyle name="Пояснение 2 11" xfId="35063"/>
    <cellStyle name="Пояснение 2 12" xfId="35064"/>
    <cellStyle name="Пояснение 2 2" xfId="35065"/>
    <cellStyle name="Пояснение 2 3" xfId="35066"/>
    <cellStyle name="Пояснение 2 4" xfId="35067"/>
    <cellStyle name="Пояснение 2 5" xfId="35068"/>
    <cellStyle name="Пояснение 2 6" xfId="35069"/>
    <cellStyle name="Пояснение 2 7" xfId="35070"/>
    <cellStyle name="Пояснение 2 8" xfId="35071"/>
    <cellStyle name="Пояснение 2 9" xfId="35072"/>
    <cellStyle name="Пояснение 20" xfId="35073"/>
    <cellStyle name="Пояснение 3" xfId="35074"/>
    <cellStyle name="Пояснение 3 2" xfId="35075"/>
    <cellStyle name="Пояснение 4" xfId="35076"/>
    <cellStyle name="Пояснение 4 2" xfId="35077"/>
    <cellStyle name="Пояснение 5" xfId="35078"/>
    <cellStyle name="Пояснение 5 2" xfId="35079"/>
    <cellStyle name="Пояснение 6" xfId="35080"/>
    <cellStyle name="Пояснение 6 2" xfId="35081"/>
    <cellStyle name="Пояснение 7" xfId="35082"/>
    <cellStyle name="Пояснение 7 2" xfId="35083"/>
    <cellStyle name="Пояснение 8" xfId="35084"/>
    <cellStyle name="Пояснение 8 2" xfId="35085"/>
    <cellStyle name="Пояснение 9" xfId="35086"/>
    <cellStyle name="Пояснение 9 2" xfId="35087"/>
    <cellStyle name="Примечание 10" xfId="35088"/>
    <cellStyle name="Примечание 10 2" xfId="35089"/>
    <cellStyle name="Примечание 10_46EE.2011(v1.0)" xfId="35090"/>
    <cellStyle name="Примечание 11" xfId="35091"/>
    <cellStyle name="Примечание 11 2" xfId="35092"/>
    <cellStyle name="Примечание 11_46EE.2011(v1.0)" xfId="35093"/>
    <cellStyle name="Примечание 12" xfId="35094"/>
    <cellStyle name="Примечание 12 2" xfId="35095"/>
    <cellStyle name="Примечание 12_46EE.2011(v1.0)" xfId="35096"/>
    <cellStyle name="Примечание 13" xfId="35097"/>
    <cellStyle name="Примечание 14" xfId="35098"/>
    <cellStyle name="Примечание 15" xfId="35099"/>
    <cellStyle name="Примечание 16" xfId="35100"/>
    <cellStyle name="Примечание 17" xfId="35101"/>
    <cellStyle name="Примечание 18" xfId="35102"/>
    <cellStyle name="Примечание 19" xfId="35103"/>
    <cellStyle name="Примечание 2" xfId="35104"/>
    <cellStyle name="Примечание 2 10" xfId="35105"/>
    <cellStyle name="Примечание 2 10 2" xfId="59898"/>
    <cellStyle name="Примечание 2 10 3" xfId="60470"/>
    <cellStyle name="Примечание 2 11" xfId="35106"/>
    <cellStyle name="Примечание 2 11 2" xfId="59907"/>
    <cellStyle name="Примечание 2 11 3" xfId="60479"/>
    <cellStyle name="Примечание 2 12" xfId="35107"/>
    <cellStyle name="Примечание 2 12 2" xfId="59877"/>
    <cellStyle name="Примечание 2 12 3" xfId="60454"/>
    <cellStyle name="Примечание 2 13" xfId="59334"/>
    <cellStyle name="Примечание 2 14" xfId="59958"/>
    <cellStyle name="Примечание 2 2" xfId="35108"/>
    <cellStyle name="Примечание 2 2 2" xfId="35109"/>
    <cellStyle name="Примечание 2 2 2 2" xfId="59480"/>
    <cellStyle name="Примечание 2 2 2 2 2" xfId="59501"/>
    <cellStyle name="Примечание 2 2 2 2 2 2" xfId="59533"/>
    <cellStyle name="Примечание 2 2 2 2 2 2 2" xfId="59489"/>
    <cellStyle name="Примечание 2 2 2 2 2 2 2 2" xfId="59387"/>
    <cellStyle name="Примечание 2 2 2 2 2 2 2 2 2" xfId="59691"/>
    <cellStyle name="Примечание 2 2 2 2 2 2 2 2 2 2" xfId="60307"/>
    <cellStyle name="Примечание 2 2 2 2 2 2 2 2 3" xfId="60008"/>
    <cellStyle name="Примечание 2 2 2 2 2 2 2 3" xfId="59592"/>
    <cellStyle name="Примечание 2 2 2 2 2 2 2 3 2" xfId="60208"/>
    <cellStyle name="Примечание 2 2 2 2 2 2 2 4" xfId="60105"/>
    <cellStyle name="Примечание 2 2 2 2 2 2 3" xfId="59660"/>
    <cellStyle name="Примечание 2 2 2 2 2 2 3 2" xfId="59313"/>
    <cellStyle name="Примечание 2 2 2 2 2 2 3 2 2" xfId="59940"/>
    <cellStyle name="Примечание 2 2 2 2 2 2 3 3" xfId="60276"/>
    <cellStyle name="Примечание 2 2 2 2 2 2 4" xfId="59729"/>
    <cellStyle name="Примечание 2 2 2 2 2 2 4 2" xfId="60345"/>
    <cellStyle name="Примечание 2 2 2 2 2 2 5" xfId="60149"/>
    <cellStyle name="Примечание 2 2 2 2 2 3" xfId="59591"/>
    <cellStyle name="Примечание 2 2 2 2 2 3 2" xfId="59681"/>
    <cellStyle name="Примечание 2 2 2 2 2 3 2 2" xfId="59580"/>
    <cellStyle name="Примечание 2 2 2 2 2 3 2 2 2" xfId="60196"/>
    <cellStyle name="Примечание 2 2 2 2 2 3 2 3" xfId="60297"/>
    <cellStyle name="Примечание 2 2 2 2 2 3 3" xfId="59720"/>
    <cellStyle name="Примечание 2 2 2 2 2 3 3 2" xfId="60336"/>
    <cellStyle name="Примечание 2 2 2 2 2 3 4" xfId="60207"/>
    <cellStyle name="Примечание 2 2 2 2 2 4" xfId="59326"/>
    <cellStyle name="Примечание 2 2 2 2 2 4 2" xfId="59549"/>
    <cellStyle name="Примечание 2 2 2 2 2 4 2 2" xfId="60165"/>
    <cellStyle name="Примечание 2 2 2 2 2 4 3" xfId="59952"/>
    <cellStyle name="Примечание 2 2 2 2 2 5" xfId="59758"/>
    <cellStyle name="Примечание 2 2 2 2 2 5 2" xfId="60374"/>
    <cellStyle name="Примечание 2 2 2 2 2 6" xfId="60117"/>
    <cellStyle name="Примечание 2 2 2 2 3" xfId="59521"/>
    <cellStyle name="Примечание 2 2 2 2 3 2" xfId="59573"/>
    <cellStyle name="Примечание 2 2 2 2 3 2 2" xfId="59677"/>
    <cellStyle name="Примечание 2 2 2 2 3 2 2 2" xfId="59423"/>
    <cellStyle name="Примечание 2 2 2 2 3 2 2 2 2" xfId="60044"/>
    <cellStyle name="Примечание 2 2 2 2 3 2 2 3" xfId="60293"/>
    <cellStyle name="Примечание 2 2 2 2 3 2 3" xfId="59803"/>
    <cellStyle name="Примечание 2 2 2 2 3 2 3 2" xfId="60419"/>
    <cellStyle name="Примечание 2 2 2 2 3 2 4" xfId="60189"/>
    <cellStyle name="Примечание 2 2 2 2 3 3" xfId="59648"/>
    <cellStyle name="Примечание 2 2 2 2 3 3 2" xfId="59400"/>
    <cellStyle name="Примечание 2 2 2 2 3 3 2 2" xfId="60021"/>
    <cellStyle name="Примечание 2 2 2 2 3 3 3" xfId="60264"/>
    <cellStyle name="Примечание 2 2 2 2 3 4" xfId="59755"/>
    <cellStyle name="Примечание 2 2 2 2 3 4 2" xfId="60371"/>
    <cellStyle name="Примечание 2 2 2 2 3 5" xfId="60137"/>
    <cellStyle name="Примечание 2 2 2 2 4" xfId="59404"/>
    <cellStyle name="Примечание 2 2 2 2 4 2" xfId="59300"/>
    <cellStyle name="Примечание 2 2 2 2 4 2 2" xfId="59723"/>
    <cellStyle name="Примечание 2 2 2 2 4 2 2 2" xfId="60339"/>
    <cellStyle name="Примечание 2 2 2 2 4 2 3" xfId="59927"/>
    <cellStyle name="Примечание 2 2 2 2 4 3" xfId="59458"/>
    <cellStyle name="Примечание 2 2 2 2 4 3 2" xfId="60076"/>
    <cellStyle name="Примечание 2 2 2 2 4 4" xfId="60025"/>
    <cellStyle name="Примечание 2 2 2 2 5" xfId="59352"/>
    <cellStyle name="Примечание 2 2 2 2 5 2" xfId="59547"/>
    <cellStyle name="Примечание 2 2 2 2 5 2 2" xfId="60163"/>
    <cellStyle name="Примечание 2 2 2 2 5 3" xfId="59973"/>
    <cellStyle name="Примечание 2 2 2 2 6" xfId="59777"/>
    <cellStyle name="Примечание 2 2 2 2 6 2" xfId="60393"/>
    <cellStyle name="Примечание 2 2 2 2 7" xfId="60096"/>
    <cellStyle name="Примечание 2 2 2 3" xfId="59445"/>
    <cellStyle name="Примечание 2 2 2 3 2" xfId="59527"/>
    <cellStyle name="Примечание 2 2 2 3 2 2" xfId="59598"/>
    <cellStyle name="Примечание 2 2 2 3 2 2 2" xfId="59684"/>
    <cellStyle name="Примечание 2 2 2 3 2 2 2 2" xfId="59410"/>
    <cellStyle name="Примечание 2 2 2 3 2 2 2 2 2" xfId="60031"/>
    <cellStyle name="Примечание 2 2 2 3 2 2 2 3" xfId="60300"/>
    <cellStyle name="Примечание 2 2 2 3 2 2 3" xfId="59701"/>
    <cellStyle name="Примечание 2 2 2 3 2 2 3 2" xfId="60317"/>
    <cellStyle name="Примечание 2 2 2 3 2 2 4" xfId="60214"/>
    <cellStyle name="Примечание 2 2 2 3 2 3" xfId="59654"/>
    <cellStyle name="Примечание 2 2 2 3 2 3 2" xfId="59575"/>
    <cellStyle name="Примечание 2 2 2 3 2 3 2 2" xfId="60191"/>
    <cellStyle name="Примечание 2 2 2 3 2 3 3" xfId="60270"/>
    <cellStyle name="Примечание 2 2 2 3 2 4" xfId="59774"/>
    <cellStyle name="Примечание 2 2 2 3 2 4 2" xfId="60390"/>
    <cellStyle name="Примечание 2 2 2 3 2 5" xfId="60143"/>
    <cellStyle name="Примечание 2 2 2 3 3" xfId="59472"/>
    <cellStyle name="Примечание 2 2 2 3 3 2" xfId="59561"/>
    <cellStyle name="Примечание 2 2 2 3 3 2 2" xfId="59725"/>
    <cellStyle name="Примечание 2 2 2 3 3 2 2 2" xfId="60341"/>
    <cellStyle name="Примечание 2 2 2 3 3 2 3" xfId="60177"/>
    <cellStyle name="Примечание 2 2 2 3 3 3" xfId="59416"/>
    <cellStyle name="Примечание 2 2 2 3 3 3 2" xfId="60037"/>
    <cellStyle name="Примечание 2 2 2 3 3 4" xfId="60088"/>
    <cellStyle name="Примечание 2 2 2 3 4" xfId="59419"/>
    <cellStyle name="Примечание 2 2 2 3 4 2" xfId="59621"/>
    <cellStyle name="Примечание 2 2 2 3 4 2 2" xfId="60237"/>
    <cellStyle name="Примечание 2 2 2 3 4 3" xfId="60040"/>
    <cellStyle name="Примечание 2 2 2 3 5" xfId="59772"/>
    <cellStyle name="Примечание 2 2 2 3 5 2" xfId="60388"/>
    <cellStyle name="Примечание 2 2 2 3 6" xfId="60063"/>
    <cellStyle name="Примечание 2 2 2 4" xfId="59408"/>
    <cellStyle name="Примечание 2 2 2 4 2" xfId="59571"/>
    <cellStyle name="Примечание 2 2 2 4 2 2" xfId="59676"/>
    <cellStyle name="Примечание 2 2 2 4 2 2 2" xfId="59563"/>
    <cellStyle name="Примечание 2 2 2 4 2 2 2 2" xfId="60179"/>
    <cellStyle name="Примечание 2 2 2 4 2 2 3" xfId="60292"/>
    <cellStyle name="Примечание 2 2 2 4 2 3" xfId="59794"/>
    <cellStyle name="Примечание 2 2 2 4 2 3 2" xfId="60410"/>
    <cellStyle name="Примечание 2 2 2 4 2 4" xfId="60187"/>
    <cellStyle name="Примечание 2 2 2 4 3" xfId="59626"/>
    <cellStyle name="Примечание 2 2 2 4 3 2" xfId="59697"/>
    <cellStyle name="Примечание 2 2 2 4 3 2 2" xfId="60313"/>
    <cellStyle name="Примечание 2 2 2 4 3 3" xfId="60242"/>
    <cellStyle name="Примечание 2 2 2 4 4" xfId="59450"/>
    <cellStyle name="Примечание 2 2 2 4 4 2" xfId="60068"/>
    <cellStyle name="Примечание 2 2 2 4 5" xfId="60029"/>
    <cellStyle name="Примечание 2 2 2 5" xfId="59461"/>
    <cellStyle name="Примечание 2 2 2 5 2" xfId="59612"/>
    <cellStyle name="Примечание 2 2 2 5 2 2" xfId="59748"/>
    <cellStyle name="Примечание 2 2 2 5 2 2 2" xfId="60364"/>
    <cellStyle name="Примечание 2 2 2 5 2 3" xfId="60228"/>
    <cellStyle name="Примечание 2 2 2 5 3" xfId="59548"/>
    <cellStyle name="Примечание 2 2 2 5 3 2" xfId="60164"/>
    <cellStyle name="Примечание 2 2 2 5 4" xfId="60079"/>
    <cellStyle name="Примечание 2 2 2 6" xfId="59579"/>
    <cellStyle name="Примечание 2 2 2 6 2" xfId="59732"/>
    <cellStyle name="Примечание 2 2 2 6 2 2" xfId="60348"/>
    <cellStyle name="Примечание 2 2 2 6 3" xfId="60195"/>
    <cellStyle name="Примечание 2 2 2 7" xfId="59476"/>
    <cellStyle name="Примечание 2 2 2 7 2" xfId="60092"/>
    <cellStyle name="Примечание 2 2 2 8" xfId="59341"/>
    <cellStyle name="Примечание 2 2 2 9" xfId="59962"/>
    <cellStyle name="Примечание 2 2 3" xfId="35110"/>
    <cellStyle name="Примечание 2 2 3 2" xfId="59503"/>
    <cellStyle name="Примечание 2 2 3 2 2" xfId="59535"/>
    <cellStyle name="Примечание 2 2 3 2 2 2" xfId="59454"/>
    <cellStyle name="Примечание 2 2 3 2 2 2 2" xfId="59630"/>
    <cellStyle name="Примечание 2 2 3 2 2 2 2 2" xfId="59584"/>
    <cellStyle name="Примечание 2 2 3 2 2 2 2 2 2" xfId="60200"/>
    <cellStyle name="Примечание 2 2 3 2 2 2 2 3" xfId="60246"/>
    <cellStyle name="Примечание 2 2 3 2 2 2 3" xfId="59491"/>
    <cellStyle name="Примечание 2 2 3 2 2 2 3 2" xfId="60107"/>
    <cellStyle name="Примечание 2 2 3 2 2 2 4" xfId="60072"/>
    <cellStyle name="Примечание 2 2 3 2 2 3" xfId="59662"/>
    <cellStyle name="Примечание 2 2 3 2 2 3 2" xfId="59484"/>
    <cellStyle name="Примечание 2 2 3 2 2 3 2 2" xfId="60100"/>
    <cellStyle name="Примечание 2 2 3 2 2 3 3" xfId="60278"/>
    <cellStyle name="Примечание 2 2 3 2 2 4" xfId="59713"/>
    <cellStyle name="Примечание 2 2 3 2 2 4 2" xfId="60329"/>
    <cellStyle name="Примечание 2 2 3 2 2 5" xfId="60151"/>
    <cellStyle name="Примечание 2 2 3 2 3" xfId="59346"/>
    <cellStyle name="Примечание 2 2 3 2 3 2" xfId="59606"/>
    <cellStyle name="Примечание 2 2 3 2 3 2 2" xfId="59751"/>
    <cellStyle name="Примечание 2 2 3 2 3 2 2 2" xfId="60367"/>
    <cellStyle name="Примечание 2 2 3 2 3 2 3" xfId="60222"/>
    <cellStyle name="Примечание 2 2 3 2 3 3" xfId="59572"/>
    <cellStyle name="Примечание 2 2 3 2 3 3 2" xfId="60188"/>
    <cellStyle name="Примечание 2 2 3 2 3 4" xfId="59967"/>
    <cellStyle name="Примечание 2 2 3 2 4" xfId="59633"/>
    <cellStyle name="Примечание 2 2 3 2 4 2" xfId="59301"/>
    <cellStyle name="Примечание 2 2 3 2 4 2 2" xfId="59928"/>
    <cellStyle name="Примечание 2 2 3 2 4 3" xfId="60249"/>
    <cellStyle name="Примечание 2 2 3 2 5" xfId="59800"/>
    <cellStyle name="Примечание 2 2 3 2 5 2" xfId="60416"/>
    <cellStyle name="Примечание 2 2 3 2 6" xfId="60119"/>
    <cellStyle name="Примечание 2 2 3 3" xfId="59523"/>
    <cellStyle name="Примечание 2 2 3 3 2" xfId="59483"/>
    <cellStyle name="Примечание 2 2 3 3 2 2" xfId="59614"/>
    <cellStyle name="Примечание 2 2 3 3 2 2 2" xfId="59721"/>
    <cellStyle name="Примечание 2 2 3 3 2 2 2 2" xfId="60337"/>
    <cellStyle name="Примечание 2 2 3 3 2 2 3" xfId="60230"/>
    <cellStyle name="Примечание 2 2 3 3 2 3" xfId="59605"/>
    <cellStyle name="Примечание 2 2 3 3 2 3 2" xfId="60221"/>
    <cellStyle name="Примечание 2 2 3 3 2 4" xfId="60099"/>
    <cellStyle name="Примечание 2 2 3 3 3" xfId="59650"/>
    <cellStyle name="Примечание 2 2 3 3 3 2" xfId="59449"/>
    <cellStyle name="Примечание 2 2 3 3 3 2 2" xfId="60067"/>
    <cellStyle name="Примечание 2 2 3 3 3 3" xfId="60266"/>
    <cellStyle name="Примечание 2 2 3 3 4" xfId="59690"/>
    <cellStyle name="Примечание 2 2 3 3 4 2" xfId="60306"/>
    <cellStyle name="Примечание 2 2 3 3 5" xfId="60139"/>
    <cellStyle name="Примечание 2 2 3 4" xfId="59376"/>
    <cellStyle name="Примечание 2 2 3 4 2" xfId="59631"/>
    <cellStyle name="Примечание 2 2 3 4 2 2" xfId="59551"/>
    <cellStyle name="Примечание 2 2 3 4 2 2 2" xfId="60167"/>
    <cellStyle name="Примечание 2 2 3 4 2 3" xfId="60247"/>
    <cellStyle name="Примечание 2 2 3 4 3" xfId="59595"/>
    <cellStyle name="Примечание 2 2 3 4 3 2" xfId="60211"/>
    <cellStyle name="Примечание 2 2 3 4 4" xfId="59997"/>
    <cellStyle name="Примечание 2 2 3 5" xfId="59414"/>
    <cellStyle name="Примечание 2 2 3 5 2" xfId="59354"/>
    <cellStyle name="Примечание 2 2 3 5 2 2" xfId="59975"/>
    <cellStyle name="Примечание 2 2 3 5 3" xfId="60035"/>
    <cellStyle name="Примечание 2 2 3 6" xfId="59698"/>
    <cellStyle name="Примечание 2 2 3 6 2" xfId="60314"/>
    <cellStyle name="Примечание 2 2 3 7" xfId="59482"/>
    <cellStyle name="Примечание 2 2 3 8" xfId="60098"/>
    <cellStyle name="Примечание 2 2 4" xfId="59337"/>
    <cellStyle name="Примечание 2 2 4 2" xfId="59509"/>
    <cellStyle name="Примечание 2 2 4 2 2" xfId="59333"/>
    <cellStyle name="Примечание 2 2 4 2 2 2" xfId="59447"/>
    <cellStyle name="Примечание 2 2 4 2 2 2 2" xfId="59753"/>
    <cellStyle name="Примечание 2 2 4 2 2 2 2 2" xfId="60369"/>
    <cellStyle name="Примечание 2 2 4 2 2 2 3" xfId="60065"/>
    <cellStyle name="Примечание 2 2 4 2 2 3" xfId="59360"/>
    <cellStyle name="Примечание 2 2 4 2 2 3 2" xfId="59981"/>
    <cellStyle name="Примечание 2 2 4 2 2 4" xfId="59957"/>
    <cellStyle name="Примечание 2 2 4 2 3" xfId="59641"/>
    <cellStyle name="Примечание 2 2 4 2 3 2" xfId="59590"/>
    <cellStyle name="Примечание 2 2 4 2 3 2 2" xfId="60206"/>
    <cellStyle name="Примечание 2 2 4 2 3 3" xfId="60257"/>
    <cellStyle name="Примечание 2 2 4 2 4" xfId="59752"/>
    <cellStyle name="Примечание 2 2 4 2 4 2" xfId="60368"/>
    <cellStyle name="Примечание 2 2 4 2 5" xfId="60125"/>
    <cellStyle name="Примечание 2 2 4 3" xfId="59439"/>
    <cellStyle name="Примечание 2 2 4 3 2" xfId="59365"/>
    <cellStyle name="Примечание 2 2 4 3 2 2" xfId="59731"/>
    <cellStyle name="Примечание 2 2 4 3 2 2 2" xfId="60347"/>
    <cellStyle name="Примечание 2 2 4 3 2 3" xfId="59986"/>
    <cellStyle name="Примечание 2 2 4 3 3" xfId="59437"/>
    <cellStyle name="Примечание 2 2 4 3 3 2" xfId="60055"/>
    <cellStyle name="Примечание 2 2 4 3 4" xfId="60057"/>
    <cellStyle name="Примечание 2 2 4 4" xfId="59356"/>
    <cellStyle name="Примечание 2 2 4 4 2" xfId="59576"/>
    <cellStyle name="Примечание 2 2 4 4 2 2" xfId="60192"/>
    <cellStyle name="Примечание 2 2 4 4 3" xfId="59977"/>
    <cellStyle name="Примечание 2 2 4 5" xfId="59716"/>
    <cellStyle name="Примечание 2 2 4 5 2" xfId="60332"/>
    <cellStyle name="Примечание 2 2 4 6" xfId="59959"/>
    <cellStyle name="Примечание 2 2 5" xfId="59604"/>
    <cellStyle name="Примечание 2 2 5 2" xfId="59686"/>
    <cellStyle name="Примечание 2 2 5 2 2" xfId="59438"/>
    <cellStyle name="Примечание 2 2 5 2 2 2" xfId="60056"/>
    <cellStyle name="Примечание 2 2 5 2 3" xfId="60302"/>
    <cellStyle name="Примечание 2 2 5 3" xfId="59799"/>
    <cellStyle name="Примечание 2 2 5 3 2" xfId="60415"/>
    <cellStyle name="Примечание 2 2 5 4" xfId="60220"/>
    <cellStyle name="Примечание 2 2 6" xfId="59357"/>
    <cellStyle name="Примечание 2 2 6 2" xfId="59770"/>
    <cellStyle name="Примечание 2 2 6 2 2" xfId="60386"/>
    <cellStyle name="Примечание 2 2 6 3" xfId="59978"/>
    <cellStyle name="Примечание 2 2 7" xfId="59714"/>
    <cellStyle name="Примечание 2 2 7 2" xfId="60330"/>
    <cellStyle name="Примечание 2 2 8" xfId="59406"/>
    <cellStyle name="Примечание 2 2 9" xfId="60027"/>
    <cellStyle name="Примечание 2 3" xfId="35111"/>
    <cellStyle name="Примечание 2 3 2" xfId="59490"/>
    <cellStyle name="Примечание 2 3 2 2" xfId="59506"/>
    <cellStyle name="Примечание 2 3 2 2 2" xfId="59538"/>
    <cellStyle name="Примечание 2 3 2 2 2 2" xfId="59417"/>
    <cellStyle name="Примечание 2 3 2 2 2 2 2" xfId="59638"/>
    <cellStyle name="Примечание 2 3 2 2 2 2 2 2" xfId="59737"/>
    <cellStyle name="Примечание 2 3 2 2 2 2 2 2 2" xfId="60353"/>
    <cellStyle name="Примечание 2 3 2 2 2 2 2 3" xfId="60254"/>
    <cellStyle name="Примечание 2 3 2 2 2 2 3" xfId="59771"/>
    <cellStyle name="Примечание 2 3 2 2 2 2 3 2" xfId="60387"/>
    <cellStyle name="Примечание 2 3 2 2 2 2 4" xfId="60038"/>
    <cellStyle name="Примечание 2 3 2 2 2 3" xfId="59665"/>
    <cellStyle name="Примечание 2 3 2 2 2 3 2" xfId="59497"/>
    <cellStyle name="Примечание 2 3 2 2 2 3 2 2" xfId="60113"/>
    <cellStyle name="Примечание 2 3 2 2 2 3 3" xfId="60281"/>
    <cellStyle name="Примечание 2 3 2 2 2 4" xfId="59705"/>
    <cellStyle name="Примечание 2 3 2 2 2 4 2" xfId="60321"/>
    <cellStyle name="Примечание 2 3 2 2 2 5" xfId="60154"/>
    <cellStyle name="Примечание 2 3 2 2 3" xfId="59383"/>
    <cellStyle name="Примечание 2 3 2 2 3 2" xfId="59639"/>
    <cellStyle name="Примечание 2 3 2 2 3 2 2" xfId="59715"/>
    <cellStyle name="Примечание 2 3 2 2 3 2 2 2" xfId="60331"/>
    <cellStyle name="Примечание 2 3 2 2 3 2 3" xfId="60255"/>
    <cellStyle name="Примечание 2 3 2 2 3 3" xfId="59784"/>
    <cellStyle name="Примечание 2 3 2 2 3 3 2" xfId="60400"/>
    <cellStyle name="Примечание 2 3 2 2 3 4" xfId="60004"/>
    <cellStyle name="Примечание 2 3 2 2 4" xfId="59636"/>
    <cellStyle name="Примечание 2 3 2 2 4 2" xfId="59553"/>
    <cellStyle name="Примечание 2 3 2 2 4 2 2" xfId="60169"/>
    <cellStyle name="Примечание 2 3 2 2 4 3" xfId="60252"/>
    <cellStyle name="Примечание 2 3 2 2 5" xfId="59726"/>
    <cellStyle name="Примечание 2 3 2 2 5 2" xfId="60342"/>
    <cellStyle name="Примечание 2 3 2 2 6" xfId="60122"/>
    <cellStyle name="Примечание 2 3 2 3" xfId="59526"/>
    <cellStyle name="Примечание 2 3 2 3 2" xfId="59316"/>
    <cellStyle name="Примечание 2 3 2 3 2 2" xfId="59613"/>
    <cellStyle name="Примечание 2 3 2 3 2 2 2" xfId="59728"/>
    <cellStyle name="Примечание 2 3 2 3 2 2 2 2" xfId="60344"/>
    <cellStyle name="Примечание 2 3 2 3 2 2 3" xfId="60229"/>
    <cellStyle name="Примечание 2 3 2 3 2 3" xfId="59565"/>
    <cellStyle name="Примечание 2 3 2 3 2 3 2" xfId="60181"/>
    <cellStyle name="Примечание 2 3 2 3 2 4" xfId="59943"/>
    <cellStyle name="Примечание 2 3 2 3 3" xfId="59653"/>
    <cellStyle name="Примечание 2 3 2 3 3 2" xfId="59596"/>
    <cellStyle name="Примечание 2 3 2 3 3 2 2" xfId="60212"/>
    <cellStyle name="Примечание 2 3 2 3 3 3" xfId="60269"/>
    <cellStyle name="Примечание 2 3 2 3 4" xfId="59782"/>
    <cellStyle name="Примечание 2 3 2 3 4 2" xfId="60398"/>
    <cellStyle name="Примечание 2 3 2 3 5" xfId="60142"/>
    <cellStyle name="Примечание 2 3 2 4" xfId="59558"/>
    <cellStyle name="Примечание 2 3 2 4 2" xfId="59670"/>
    <cellStyle name="Примечание 2 3 2 4 2 2" xfId="59386"/>
    <cellStyle name="Примечание 2 3 2 4 2 2 2" xfId="60007"/>
    <cellStyle name="Примечание 2 3 2 4 2 3" xfId="60286"/>
    <cellStyle name="Примечание 2 3 2 4 3" xfId="59806"/>
    <cellStyle name="Примечание 2 3 2 4 3 2" xfId="60422"/>
    <cellStyle name="Примечание 2 3 2 4 4" xfId="60174"/>
    <cellStyle name="Примечание 2 3 2 5" xfId="59552"/>
    <cellStyle name="Примечание 2 3 2 5 2" xfId="59745"/>
    <cellStyle name="Примечание 2 3 2 5 2 2" xfId="60361"/>
    <cellStyle name="Примечание 2 3 2 5 3" xfId="60168"/>
    <cellStyle name="Примечание 2 3 2 6" xfId="59768"/>
    <cellStyle name="Примечание 2 3 2 6 2" xfId="60384"/>
    <cellStyle name="Примечание 2 3 2 7" xfId="60106"/>
    <cellStyle name="Примечание 2 3 3" xfId="59495"/>
    <cellStyle name="Примечание 2 3 3 2" xfId="59531"/>
    <cellStyle name="Примечание 2 3 3 2 2" xfId="59586"/>
    <cellStyle name="Примечание 2 3 3 2 2 2" xfId="59679"/>
    <cellStyle name="Примечание 2 3 3 2 2 2 2" xfId="59382"/>
    <cellStyle name="Примечание 2 3 3 2 2 2 2 2" xfId="60003"/>
    <cellStyle name="Примечание 2 3 3 2 2 2 3" xfId="60295"/>
    <cellStyle name="Примечание 2 3 3 2 2 3" xfId="59747"/>
    <cellStyle name="Примечание 2 3 3 2 2 3 2" xfId="60363"/>
    <cellStyle name="Примечание 2 3 3 2 2 4" xfId="60202"/>
    <cellStyle name="Примечание 2 3 3 2 3" xfId="59658"/>
    <cellStyle name="Примечание 2 3 3 2 3 2" xfId="59392"/>
    <cellStyle name="Примечание 2 3 3 2 3 2 2" xfId="60013"/>
    <cellStyle name="Примечание 2 3 3 2 3 3" xfId="60274"/>
    <cellStyle name="Примечание 2 3 3 2 4" xfId="59696"/>
    <cellStyle name="Примечание 2 3 3 2 4 2" xfId="60312"/>
    <cellStyle name="Примечание 2 3 3 2 5" xfId="60147"/>
    <cellStyle name="Примечание 2 3 3 3" xfId="59425"/>
    <cellStyle name="Примечание 2 3 3 3 2" xfId="59315"/>
    <cellStyle name="Примечание 2 3 3 3 2 2" xfId="59769"/>
    <cellStyle name="Примечание 2 3 3 3 2 2 2" xfId="60385"/>
    <cellStyle name="Примечание 2 3 3 3 2 3" xfId="59942"/>
    <cellStyle name="Примечание 2 3 3 3 3" xfId="59567"/>
    <cellStyle name="Примечание 2 3 3 3 3 2" xfId="60183"/>
    <cellStyle name="Примечание 2 3 3 3 4" xfId="60046"/>
    <cellStyle name="Примечание 2 3 3 4" xfId="59350"/>
    <cellStyle name="Примечание 2 3 3 4 2" xfId="59694"/>
    <cellStyle name="Примечание 2 3 3 4 2 2" xfId="60310"/>
    <cellStyle name="Примечание 2 3 3 4 3" xfId="59971"/>
    <cellStyle name="Примечание 2 3 3 5" xfId="59724"/>
    <cellStyle name="Примечание 2 3 3 5 2" xfId="60340"/>
    <cellStyle name="Примечание 2 3 3 6" xfId="60111"/>
    <cellStyle name="Примечание 2 3 4" xfId="59515"/>
    <cellStyle name="Примечание 2 3 4 2" xfId="59390"/>
    <cellStyle name="Примечание 2 3 4 2 2" xfId="59627"/>
    <cellStyle name="Примечание 2 3 4 2 2 2" xfId="59689"/>
    <cellStyle name="Примечание 2 3 4 2 2 2 2" xfId="60305"/>
    <cellStyle name="Примечание 2 3 4 2 2 3" xfId="60243"/>
    <cellStyle name="Примечание 2 3 4 2 3" xfId="59368"/>
    <cellStyle name="Примечание 2 3 4 2 3 2" xfId="59989"/>
    <cellStyle name="Примечание 2 3 4 2 4" xfId="60011"/>
    <cellStyle name="Примечание 2 3 4 3" xfId="59644"/>
    <cellStyle name="Примечание 2 3 4 3 2" xfId="59486"/>
    <cellStyle name="Примечание 2 3 4 3 2 2" xfId="60102"/>
    <cellStyle name="Примечание 2 3 4 3 3" xfId="60260"/>
    <cellStyle name="Примечание 2 3 4 4" xfId="59765"/>
    <cellStyle name="Примечание 2 3 4 4 2" xfId="60381"/>
    <cellStyle name="Примечание 2 3 4 5" xfId="60131"/>
    <cellStyle name="Примечание 2 3 5" xfId="59422"/>
    <cellStyle name="Примечание 2 3 5 2" xfId="59371"/>
    <cellStyle name="Примечание 2 3 5 2 2" xfId="59539"/>
    <cellStyle name="Примечание 2 3 5 2 2 2" xfId="60155"/>
    <cellStyle name="Примечание 2 3 5 2 3" xfId="59992"/>
    <cellStyle name="Примечание 2 3 5 3" xfId="59469"/>
    <cellStyle name="Примечание 2 3 5 3 2" xfId="60086"/>
    <cellStyle name="Примечание 2 3 5 4" xfId="60043"/>
    <cellStyle name="Примечание 2 3 6" xfId="59550"/>
    <cellStyle name="Примечание 2 3 6 2" xfId="59703"/>
    <cellStyle name="Примечание 2 3 6 2 2" xfId="60319"/>
    <cellStyle name="Примечание 2 3 6 3" xfId="60166"/>
    <cellStyle name="Примечание 2 3 7" xfId="59688"/>
    <cellStyle name="Примечание 2 3 7 2" xfId="60304"/>
    <cellStyle name="Примечание 2 3 8" xfId="59443"/>
    <cellStyle name="Примечание 2 3 9" xfId="60061"/>
    <cellStyle name="Примечание 2 4" xfId="35112"/>
    <cellStyle name="Примечание 2 4 2" xfId="59321"/>
    <cellStyle name="Примечание 2 4 2 2" xfId="59323"/>
    <cellStyle name="Примечание 2 4 2 2 2" xfId="59364"/>
    <cellStyle name="Примечание 2 4 2 2 2 2" xfId="59624"/>
    <cellStyle name="Примечание 2 4 2 2 2 2 2" xfId="59555"/>
    <cellStyle name="Примечание 2 4 2 2 2 2 2 2" xfId="60171"/>
    <cellStyle name="Примечание 2 4 2 2 2 2 3" xfId="60240"/>
    <cellStyle name="Примечание 2 4 2 2 2 3" xfId="59554"/>
    <cellStyle name="Примечание 2 4 2 2 2 3 2" xfId="60170"/>
    <cellStyle name="Примечание 2 4 2 2 2 4" xfId="59985"/>
    <cellStyle name="Примечание 2 4 2 2 3" xfId="59611"/>
    <cellStyle name="Примечание 2 4 2 2 3 2" xfId="59618"/>
    <cellStyle name="Примечание 2 4 2 2 3 2 2" xfId="60234"/>
    <cellStyle name="Примечание 2 4 2 2 3 3" xfId="60227"/>
    <cellStyle name="Примечание 2 4 2 2 4" xfId="59415"/>
    <cellStyle name="Примечание 2 4 2 2 4 2" xfId="60036"/>
    <cellStyle name="Примечание 2 4 2 2 5" xfId="59950"/>
    <cellStyle name="Примечание 2 4 2 3" xfId="59388"/>
    <cellStyle name="Примечание 2 4 2 3 2" xfId="59325"/>
    <cellStyle name="Примечание 2 4 2 3 2 2" xfId="59395"/>
    <cellStyle name="Примечание 2 4 2 3 2 2 2" xfId="60016"/>
    <cellStyle name="Примечание 2 4 2 3 2 3" xfId="59951"/>
    <cellStyle name="Примечание 2 4 2 3 3" xfId="59809"/>
    <cellStyle name="Примечание 2 4 2 3 3 2" xfId="60425"/>
    <cellStyle name="Примечание 2 4 2 3 4" xfId="60009"/>
    <cellStyle name="Примечание 2 4 2 4" xfId="59617"/>
    <cellStyle name="Примечание 2 4 2 4 2" xfId="59693"/>
    <cellStyle name="Примечание 2 4 2 4 2 2" xfId="60309"/>
    <cellStyle name="Примечание 2 4 2 4 3" xfId="60233"/>
    <cellStyle name="Примечание 2 4 2 5" xfId="59620"/>
    <cellStyle name="Примечание 2 4 2 5 2" xfId="60236"/>
    <cellStyle name="Примечание 2 4 2 6" xfId="59948"/>
    <cellStyle name="Примечание 2 4 3" xfId="59345"/>
    <cellStyle name="Примечание 2 4 3 2" xfId="59306"/>
    <cellStyle name="Примечание 2 4 3 2 2" xfId="59305"/>
    <cellStyle name="Примечание 2 4 3 2 2 2" xfId="59744"/>
    <cellStyle name="Примечание 2 4 3 2 2 2 2" xfId="60360"/>
    <cellStyle name="Примечание 2 4 3 2 2 3" xfId="59932"/>
    <cellStyle name="Примечание 2 4 3 2 3" xfId="59389"/>
    <cellStyle name="Примечание 2 4 3 2 3 2" xfId="60010"/>
    <cellStyle name="Примечание 2 4 3 2 4" xfId="59933"/>
    <cellStyle name="Примечание 2 4 3 3" xfId="59431"/>
    <cellStyle name="Примечание 2 4 3 3 2" xfId="59424"/>
    <cellStyle name="Примечание 2 4 3 3 2 2" xfId="60045"/>
    <cellStyle name="Примечание 2 4 3 3 3" xfId="60050"/>
    <cellStyle name="Примечание 2 4 3 4" xfId="59603"/>
    <cellStyle name="Примечание 2 4 3 4 2" xfId="60219"/>
    <cellStyle name="Примечание 2 4 3 5" xfId="59966"/>
    <cellStyle name="Примечание 2 4 4" xfId="59594"/>
    <cellStyle name="Примечание 2 4 4 2" xfId="59682"/>
    <cellStyle name="Примечание 2 4 4 2 2" xfId="59467"/>
    <cellStyle name="Примечание 2 4 4 2 2 2" xfId="60084"/>
    <cellStyle name="Примечание 2 4 4 2 3" xfId="60298"/>
    <cellStyle name="Примечание 2 4 4 3" xfId="59764"/>
    <cellStyle name="Примечание 2 4 4 3 2" xfId="60380"/>
    <cellStyle name="Примечание 2 4 4 4" xfId="60210"/>
    <cellStyle name="Примечание 2 4 5" xfId="59302"/>
    <cellStyle name="Примечание 2 4 5 2" xfId="59733"/>
    <cellStyle name="Примечание 2 4 5 2 2" xfId="60349"/>
    <cellStyle name="Примечание 2 4 5 3" xfId="59929"/>
    <cellStyle name="Примечание 2 4 6" xfId="59645"/>
    <cellStyle name="Примечание 2 4 6 2" xfId="60261"/>
    <cellStyle name="Примечание 2 4 7" xfId="59351"/>
    <cellStyle name="Примечание 2 4 8" xfId="59972"/>
    <cellStyle name="Примечание 2 5" xfId="35113"/>
    <cellStyle name="Примечание 2 5 2" xfId="59519"/>
    <cellStyle name="Примечание 2 5 2 2" xfId="59566"/>
    <cellStyle name="Примечание 2 5 2 2 2" xfId="59673"/>
    <cellStyle name="Примечание 2 5 2 2 2 2" xfId="59599"/>
    <cellStyle name="Примечание 2 5 2 2 2 2 2" xfId="60215"/>
    <cellStyle name="Примечание 2 5 2 2 2 3" xfId="60289"/>
    <cellStyle name="Примечание 2 5 2 2 3" xfId="59780"/>
    <cellStyle name="Примечание 2 5 2 2 3 2" xfId="60396"/>
    <cellStyle name="Примечание 2 5 2 2 4" xfId="60182"/>
    <cellStyle name="Примечание 2 5 2 3" xfId="59646"/>
    <cellStyle name="Примечание 2 5 2 3 2" xfId="59319"/>
    <cellStyle name="Примечание 2 5 2 3 2 2" xfId="59946"/>
    <cellStyle name="Примечание 2 5 2 3 3" xfId="60262"/>
    <cellStyle name="Примечание 2 5 2 4" xfId="59426"/>
    <cellStyle name="Примечание 2 5 2 4 2" xfId="60047"/>
    <cellStyle name="Примечание 2 5 2 5" xfId="60135"/>
    <cellStyle name="Примечание 2 5 3" xfId="59444"/>
    <cellStyle name="Примечание 2 5 3 2" xfId="59619"/>
    <cellStyle name="Примечание 2 5 3 2 2" xfId="59600"/>
    <cellStyle name="Примечание 2 5 3 2 2 2" xfId="60216"/>
    <cellStyle name="Примечание 2 5 3 2 3" xfId="60235"/>
    <cellStyle name="Примечание 2 5 3 3" xfId="59477"/>
    <cellStyle name="Примечание 2 5 3 3 2" xfId="60093"/>
    <cellStyle name="Примечание 2 5 3 4" xfId="60062"/>
    <cellStyle name="Примечание 2 5 4" xfId="59494"/>
    <cellStyle name="Примечание 2 5 4 2" xfId="59730"/>
    <cellStyle name="Примечание 2 5 4 2 2" xfId="60346"/>
    <cellStyle name="Примечание 2 5 4 3" xfId="60110"/>
    <cellStyle name="Примечание 2 5 5" xfId="59304"/>
    <cellStyle name="Примечание 2 5 5 2" xfId="59931"/>
    <cellStyle name="Примечание 2 5 6" xfId="59420"/>
    <cellStyle name="Примечание 2 5 7" xfId="60041"/>
    <cellStyle name="Примечание 2 6" xfId="35114"/>
    <cellStyle name="Примечание 2 6 2" xfId="59384"/>
    <cellStyle name="Примечание 2 6 2 2" xfId="59791"/>
    <cellStyle name="Примечание 2 6 2 2 2" xfId="60407"/>
    <cellStyle name="Примечание 2 6 2 3" xfId="60005"/>
    <cellStyle name="Примечание 2 6 3" xfId="59778"/>
    <cellStyle name="Примечание 2 6 3 2" xfId="60394"/>
    <cellStyle name="Примечание 2 6 4" xfId="59373"/>
    <cellStyle name="Примечание 2 6 5" xfId="59994"/>
    <cellStyle name="Примечание 2 7" xfId="35115"/>
    <cellStyle name="Примечание 2 7 2" xfId="59545"/>
    <cellStyle name="Примечание 2 7 2 2" xfId="60161"/>
    <cellStyle name="Примечание 2 7 3" xfId="59299"/>
    <cellStyle name="Примечание 2 7 4" xfId="59926"/>
    <cellStyle name="Примечание 2 8" xfId="35116"/>
    <cellStyle name="Примечание 2 8 2" xfId="59776"/>
    <cellStyle name="Примечание 2 8 3" xfId="60392"/>
    <cellStyle name="Примечание 2 9" xfId="35117"/>
    <cellStyle name="Примечание 2 9 2" xfId="59834"/>
    <cellStyle name="Примечание 2 9 3" xfId="60439"/>
    <cellStyle name="Примечание 2_46EE.2011(v1.0)" xfId="35118"/>
    <cellStyle name="Примечание 20" xfId="35119"/>
    <cellStyle name="Примечание 21" xfId="35120"/>
    <cellStyle name="Примечание 21 2" xfId="35121"/>
    <cellStyle name="Примечание 21 3" xfId="35122"/>
    <cellStyle name="Примечание 3" xfId="35123"/>
    <cellStyle name="Примечание 3 10" xfId="59835"/>
    <cellStyle name="Примечание 3 11" xfId="60440"/>
    <cellStyle name="Примечание 3 2" xfId="35124"/>
    <cellStyle name="Примечание 3 2 2" xfId="35125"/>
    <cellStyle name="Примечание 3 2 3" xfId="35126"/>
    <cellStyle name="Примечание 3 2 4" xfId="59878"/>
    <cellStyle name="Примечание 3 2 5" xfId="60455"/>
    <cellStyle name="Примечание 3 3" xfId="35127"/>
    <cellStyle name="Примечание 3 3 2" xfId="59894"/>
    <cellStyle name="Примечание 3 3 3" xfId="60466"/>
    <cellStyle name="Примечание 3 4" xfId="35128"/>
    <cellStyle name="Примечание 3 4 2" xfId="59908"/>
    <cellStyle name="Примечание 3 4 3" xfId="60480"/>
    <cellStyle name="Примечание 3 5" xfId="35129"/>
    <cellStyle name="Примечание 3 6" xfId="35130"/>
    <cellStyle name="Примечание 3 7" xfId="35131"/>
    <cellStyle name="Примечание 3 8" xfId="35132"/>
    <cellStyle name="Примечание 3 9" xfId="35133"/>
    <cellStyle name="Примечание 3_46EE.2011(v1.0)" xfId="35134"/>
    <cellStyle name="Примечание 4" xfId="35135"/>
    <cellStyle name="Примечание 4 10" xfId="59836"/>
    <cellStyle name="Примечание 4 11" xfId="60441"/>
    <cellStyle name="Примечание 4 2" xfId="35136"/>
    <cellStyle name="Примечание 4 2 2" xfId="35137"/>
    <cellStyle name="Примечание 4 2 3" xfId="35138"/>
    <cellStyle name="Примечание 4 2 4" xfId="59895"/>
    <cellStyle name="Примечание 4 2 5" xfId="60467"/>
    <cellStyle name="Примечание 4 3" xfId="35139"/>
    <cellStyle name="Примечание 4 3 2" xfId="59902"/>
    <cellStyle name="Примечание 4 3 3" xfId="60474"/>
    <cellStyle name="Примечание 4 4" xfId="35140"/>
    <cellStyle name="Примечание 4 4 2" xfId="59913"/>
    <cellStyle name="Примечание 4 4 3" xfId="60485"/>
    <cellStyle name="Примечание 4 5" xfId="35141"/>
    <cellStyle name="Примечание 4 6" xfId="35142"/>
    <cellStyle name="Примечание 4 7" xfId="35143"/>
    <cellStyle name="Примечание 4 8" xfId="35144"/>
    <cellStyle name="Примечание 4 9" xfId="35145"/>
    <cellStyle name="Примечание 4_46EE.2011(v1.0)" xfId="35146"/>
    <cellStyle name="Примечание 5" xfId="35147"/>
    <cellStyle name="Примечание 5 10" xfId="59123"/>
    <cellStyle name="Примечание 5 11" xfId="59104"/>
    <cellStyle name="Примечание 5 2" xfId="35148"/>
    <cellStyle name="Примечание 5 2 2" xfId="35149"/>
    <cellStyle name="Примечание 5 2 3" xfId="35150"/>
    <cellStyle name="Примечание 5 3" xfId="35151"/>
    <cellStyle name="Примечание 5 4" xfId="35152"/>
    <cellStyle name="Примечание 5 5" xfId="35153"/>
    <cellStyle name="Примечание 5 6" xfId="35154"/>
    <cellStyle name="Примечание 5 7" xfId="35155"/>
    <cellStyle name="Примечание 5 8" xfId="35156"/>
    <cellStyle name="Примечание 5 9" xfId="35157"/>
    <cellStyle name="Примечание 5_46EE.2011(v1.0)" xfId="35158"/>
    <cellStyle name="Примечание 6" xfId="35159"/>
    <cellStyle name="Примечание 6 2" xfId="35160"/>
    <cellStyle name="Примечание 6 2 2" xfId="35161"/>
    <cellStyle name="Примечание 6 3" xfId="35162"/>
    <cellStyle name="Примечание 6_46EE.2011(v1.0)" xfId="35163"/>
    <cellStyle name="Примечание 7" xfId="35164"/>
    <cellStyle name="Примечание 7 2" xfId="35165"/>
    <cellStyle name="Примечание 7 2 2" xfId="35166"/>
    <cellStyle name="Примечание 7_46EE.2011(v1.0)" xfId="35167"/>
    <cellStyle name="Примечание 8" xfId="35168"/>
    <cellStyle name="Примечание 8 2" xfId="35169"/>
    <cellStyle name="Примечание 8 2 2" xfId="35170"/>
    <cellStyle name="Примечание 8_46EE.2011(v1.0)" xfId="35171"/>
    <cellStyle name="Примечание 9" xfId="35172"/>
    <cellStyle name="Примечание 9 2" xfId="35173"/>
    <cellStyle name="Примечание 9_46EE.2011(v1.0)" xfId="35174"/>
    <cellStyle name="Процентный" xfId="2" builtinId="5"/>
    <cellStyle name="Процентный 10" xfId="35175"/>
    <cellStyle name="Процентный 10 10" xfId="35176"/>
    <cellStyle name="Процентный 10 2" xfId="35177"/>
    <cellStyle name="Процентный 11" xfId="35178"/>
    <cellStyle name="Процентный 11 2" xfId="35179"/>
    <cellStyle name="Процентный 12" xfId="35180"/>
    <cellStyle name="Процентный 12 2" xfId="35181"/>
    <cellStyle name="Процентный 13" xfId="35182"/>
    <cellStyle name="Процентный 14" xfId="35183"/>
    <cellStyle name="Процентный 15" xfId="59090"/>
    <cellStyle name="Процентный 2" xfId="35184"/>
    <cellStyle name="Процентный 2 10" xfId="35185"/>
    <cellStyle name="Процентный 2 10 2" xfId="35186"/>
    <cellStyle name="Процентный 2 10 2 2" xfId="35187"/>
    <cellStyle name="Процентный 2 10 2 2 2" xfId="35188"/>
    <cellStyle name="Процентный 2 10 2 2 2 2" xfId="35189"/>
    <cellStyle name="Процентный 2 10 2 2 3" xfId="35190"/>
    <cellStyle name="Процентный 2 10 2 2 4" xfId="35191"/>
    <cellStyle name="Процентный 2 10 2 2 5" xfId="35192"/>
    <cellStyle name="Процентный 2 10 2 3" xfId="35193"/>
    <cellStyle name="Процентный 2 10 2 3 2" xfId="35194"/>
    <cellStyle name="Процентный 2 10 2 3 3" xfId="35195"/>
    <cellStyle name="Процентный 2 10 2 3 4" xfId="35196"/>
    <cellStyle name="Процентный 2 10 2 4" xfId="35197"/>
    <cellStyle name="Процентный 2 10 2 5" xfId="35198"/>
    <cellStyle name="Процентный 2 10 2 6" xfId="35199"/>
    <cellStyle name="Процентный 2 10 2 7" xfId="35200"/>
    <cellStyle name="Процентный 2 10 3" xfId="35201"/>
    <cellStyle name="Процентный 2 10 3 2" xfId="35202"/>
    <cellStyle name="Процентный 2 10 3 2 2" xfId="35203"/>
    <cellStyle name="Процентный 2 10 3 3" xfId="35204"/>
    <cellStyle name="Процентный 2 10 3 4" xfId="35205"/>
    <cellStyle name="Процентный 2 10 3 5" xfId="35206"/>
    <cellStyle name="Процентный 2 10 4" xfId="35207"/>
    <cellStyle name="Процентный 2 10 4 2" xfId="35208"/>
    <cellStyle name="Процентный 2 10 4 2 2" xfId="35209"/>
    <cellStyle name="Процентный 2 10 4 3" xfId="35210"/>
    <cellStyle name="Процентный 2 10 4 4" xfId="35211"/>
    <cellStyle name="Процентный 2 10 4 5" xfId="35212"/>
    <cellStyle name="Процентный 2 10 5" xfId="35213"/>
    <cellStyle name="Процентный 2 10 5 2" xfId="35214"/>
    <cellStyle name="Процентный 2 10 5 3" xfId="35215"/>
    <cellStyle name="Процентный 2 10 5 4" xfId="35216"/>
    <cellStyle name="Процентный 2 10 6" xfId="35217"/>
    <cellStyle name="Процентный 2 10 7" xfId="35218"/>
    <cellStyle name="Процентный 2 10 8" xfId="35219"/>
    <cellStyle name="Процентный 2 10 9" xfId="35220"/>
    <cellStyle name="Процентный 2 11" xfId="35221"/>
    <cellStyle name="Процентный 2 11 2" xfId="35222"/>
    <cellStyle name="Процентный 2 11 2 2" xfId="35223"/>
    <cellStyle name="Процентный 2 11 3" xfId="35224"/>
    <cellStyle name="Процентный 2 12" xfId="35225"/>
    <cellStyle name="Процентный 2 12 2" xfId="35226"/>
    <cellStyle name="Процентный 2 13" xfId="35227"/>
    <cellStyle name="Процентный 2 14" xfId="35228"/>
    <cellStyle name="Процентный 2 15" xfId="59463"/>
    <cellStyle name="Процентный 2 2" xfId="35229"/>
    <cellStyle name="Процентный 2 2 2" xfId="35230"/>
    <cellStyle name="Процентный 2 2 3" xfId="35231"/>
    <cellStyle name="Процентный 2 2 4" xfId="35232"/>
    <cellStyle name="Процентный 2 2 5" xfId="35233"/>
    <cellStyle name="Процентный 2 2 6" xfId="35234"/>
    <cellStyle name="Процентный 2 2 7" xfId="35235"/>
    <cellStyle name="Процентный 2 2 8" xfId="35236"/>
    <cellStyle name="Процентный 2 2 9" xfId="35237"/>
    <cellStyle name="Процентный 2 3" xfId="35238"/>
    <cellStyle name="Процентный 2 3 2" xfId="35239"/>
    <cellStyle name="Процентный 2 3 2 2" xfId="35240"/>
    <cellStyle name="Процентный 2 3 2 3" xfId="35241"/>
    <cellStyle name="Процентный 2 3 3" xfId="35242"/>
    <cellStyle name="Процентный 2 4" xfId="35243"/>
    <cellStyle name="Процентный 2 4 10" xfId="35244"/>
    <cellStyle name="Процентный 2 4 10 2" xfId="35245"/>
    <cellStyle name="Процентный 2 4 10 2 2" xfId="35246"/>
    <cellStyle name="Процентный 2 4 10 2 2 2" xfId="35247"/>
    <cellStyle name="Процентный 2 4 10 2 2 2 2" xfId="35248"/>
    <cellStyle name="Процентный 2 4 10 2 2 3" xfId="35249"/>
    <cellStyle name="Процентный 2 4 10 2 2 4" xfId="35250"/>
    <cellStyle name="Процентный 2 4 10 2 2 5" xfId="35251"/>
    <cellStyle name="Процентный 2 4 10 2 3" xfId="35252"/>
    <cellStyle name="Процентный 2 4 10 2 3 2" xfId="35253"/>
    <cellStyle name="Процентный 2 4 10 2 3 3" xfId="35254"/>
    <cellStyle name="Процентный 2 4 10 2 3 4" xfId="35255"/>
    <cellStyle name="Процентный 2 4 10 2 4" xfId="35256"/>
    <cellStyle name="Процентный 2 4 10 2 5" xfId="35257"/>
    <cellStyle name="Процентный 2 4 10 2 6" xfId="35258"/>
    <cellStyle name="Процентный 2 4 10 2 7" xfId="35259"/>
    <cellStyle name="Процентный 2 4 10 3" xfId="35260"/>
    <cellStyle name="Процентный 2 4 10 3 2" xfId="35261"/>
    <cellStyle name="Процентный 2 4 10 3 2 2" xfId="35262"/>
    <cellStyle name="Процентный 2 4 10 3 3" xfId="35263"/>
    <cellStyle name="Процентный 2 4 10 3 4" xfId="35264"/>
    <cellStyle name="Процентный 2 4 10 3 5" xfId="35265"/>
    <cellStyle name="Процентный 2 4 10 4" xfId="35266"/>
    <cellStyle name="Процентный 2 4 10 4 2" xfId="35267"/>
    <cellStyle name="Процентный 2 4 10 4 3" xfId="35268"/>
    <cellStyle name="Процентный 2 4 10 4 4" xfId="35269"/>
    <cellStyle name="Процентный 2 4 10 5" xfId="35270"/>
    <cellStyle name="Процентный 2 4 10 6" xfId="35271"/>
    <cellStyle name="Процентный 2 4 10 7" xfId="35272"/>
    <cellStyle name="Процентный 2 4 10 8" xfId="35273"/>
    <cellStyle name="Процентный 2 4 11" xfId="35274"/>
    <cellStyle name="Процентный 2 4 11 2" xfId="35275"/>
    <cellStyle name="Процентный 2 4 11 2 2" xfId="35276"/>
    <cellStyle name="Процентный 2 4 11 2 2 2" xfId="35277"/>
    <cellStyle name="Процентный 2 4 11 2 2 2 2" xfId="35278"/>
    <cellStyle name="Процентный 2 4 11 2 2 3" xfId="35279"/>
    <cellStyle name="Процентный 2 4 11 2 2 4" xfId="35280"/>
    <cellStyle name="Процентный 2 4 11 2 2 5" xfId="35281"/>
    <cellStyle name="Процентный 2 4 11 2 3" xfId="35282"/>
    <cellStyle name="Процентный 2 4 11 2 3 2" xfId="35283"/>
    <cellStyle name="Процентный 2 4 11 2 3 3" xfId="35284"/>
    <cellStyle name="Процентный 2 4 11 2 3 4" xfId="35285"/>
    <cellStyle name="Процентный 2 4 11 2 4" xfId="35286"/>
    <cellStyle name="Процентный 2 4 11 2 5" xfId="35287"/>
    <cellStyle name="Процентный 2 4 11 2 6" xfId="35288"/>
    <cellStyle name="Процентный 2 4 11 2 7" xfId="35289"/>
    <cellStyle name="Процентный 2 4 11 3" xfId="35290"/>
    <cellStyle name="Процентный 2 4 11 3 2" xfId="35291"/>
    <cellStyle name="Процентный 2 4 11 3 2 2" xfId="35292"/>
    <cellStyle name="Процентный 2 4 11 3 3" xfId="35293"/>
    <cellStyle name="Процентный 2 4 11 3 4" xfId="35294"/>
    <cellStyle name="Процентный 2 4 11 3 5" xfId="35295"/>
    <cellStyle name="Процентный 2 4 11 4" xfId="35296"/>
    <cellStyle name="Процентный 2 4 11 4 2" xfId="35297"/>
    <cellStyle name="Процентный 2 4 11 4 3" xfId="35298"/>
    <cellStyle name="Процентный 2 4 11 4 4" xfId="35299"/>
    <cellStyle name="Процентный 2 4 11 5" xfId="35300"/>
    <cellStyle name="Процентный 2 4 11 6" xfId="35301"/>
    <cellStyle name="Процентный 2 4 11 7" xfId="35302"/>
    <cellStyle name="Процентный 2 4 11 8" xfId="35303"/>
    <cellStyle name="Процентный 2 4 12" xfId="35304"/>
    <cellStyle name="Процентный 2 4 12 2" xfId="35305"/>
    <cellStyle name="Процентный 2 4 12 2 2" xfId="35306"/>
    <cellStyle name="Процентный 2 4 12 2 2 2" xfId="35307"/>
    <cellStyle name="Процентный 2 4 12 2 3" xfId="35308"/>
    <cellStyle name="Процентный 2 4 12 2 4" xfId="35309"/>
    <cellStyle name="Процентный 2 4 12 2 5" xfId="35310"/>
    <cellStyle name="Процентный 2 4 12 3" xfId="35311"/>
    <cellStyle name="Процентный 2 4 12 3 2" xfId="35312"/>
    <cellStyle name="Процентный 2 4 12 3 3" xfId="35313"/>
    <cellStyle name="Процентный 2 4 12 3 4" xfId="35314"/>
    <cellStyle name="Процентный 2 4 12 4" xfId="35315"/>
    <cellStyle name="Процентный 2 4 12 5" xfId="35316"/>
    <cellStyle name="Процентный 2 4 12 6" xfId="35317"/>
    <cellStyle name="Процентный 2 4 12 7" xfId="35318"/>
    <cellStyle name="Процентный 2 4 13" xfId="35319"/>
    <cellStyle name="Процентный 2 4 13 2" xfId="35320"/>
    <cellStyle name="Процентный 2 4 13 2 2" xfId="35321"/>
    <cellStyle name="Процентный 2 4 13 3" xfId="35322"/>
    <cellStyle name="Процентный 2 4 13 4" xfId="35323"/>
    <cellStyle name="Процентный 2 4 13 5" xfId="35324"/>
    <cellStyle name="Процентный 2 4 14" xfId="35325"/>
    <cellStyle name="Процентный 2 4 14 2" xfId="35326"/>
    <cellStyle name="Процентный 2 4 14 2 2" xfId="35327"/>
    <cellStyle name="Процентный 2 4 14 3" xfId="35328"/>
    <cellStyle name="Процентный 2 4 14 4" xfId="35329"/>
    <cellStyle name="Процентный 2 4 14 5" xfId="35330"/>
    <cellStyle name="Процентный 2 4 15" xfId="35331"/>
    <cellStyle name="Процентный 2 4 15 2" xfId="35332"/>
    <cellStyle name="Процентный 2 4 15 2 2" xfId="35333"/>
    <cellStyle name="Процентный 2 4 15 3" xfId="35334"/>
    <cellStyle name="Процентный 2 4 15 4" xfId="35335"/>
    <cellStyle name="Процентный 2 4 15 5" xfId="35336"/>
    <cellStyle name="Процентный 2 4 16" xfId="35337"/>
    <cellStyle name="Процентный 2 4 16 2" xfId="35338"/>
    <cellStyle name="Процентный 2 4 16 2 2" xfId="35339"/>
    <cellStyle name="Процентный 2 4 16 3" xfId="35340"/>
    <cellStyle name="Процентный 2 4 17" xfId="35341"/>
    <cellStyle name="Процентный 2 4 17 2" xfId="35342"/>
    <cellStyle name="Процентный 2 4 18" xfId="35343"/>
    <cellStyle name="Процентный 2 4 19" xfId="35344"/>
    <cellStyle name="Процентный 2 4 2" xfId="35345"/>
    <cellStyle name="Процентный 2 4 2 10" xfId="35346"/>
    <cellStyle name="Процентный 2 4 2 10 2" xfId="35347"/>
    <cellStyle name="Процентный 2 4 2 10 2 2" xfId="35348"/>
    <cellStyle name="Процентный 2 4 2 10 2 2 2" xfId="35349"/>
    <cellStyle name="Процентный 2 4 2 10 2 3" xfId="35350"/>
    <cellStyle name="Процентный 2 4 2 10 2 4" xfId="35351"/>
    <cellStyle name="Процентный 2 4 2 10 2 5" xfId="35352"/>
    <cellStyle name="Процентный 2 4 2 10 3" xfId="35353"/>
    <cellStyle name="Процентный 2 4 2 10 3 2" xfId="35354"/>
    <cellStyle name="Процентный 2 4 2 10 3 3" xfId="35355"/>
    <cellStyle name="Процентный 2 4 2 10 3 4" xfId="35356"/>
    <cellStyle name="Процентный 2 4 2 10 4" xfId="35357"/>
    <cellStyle name="Процентный 2 4 2 10 5" xfId="35358"/>
    <cellStyle name="Процентный 2 4 2 10 6" xfId="35359"/>
    <cellStyle name="Процентный 2 4 2 10 7" xfId="35360"/>
    <cellStyle name="Процентный 2 4 2 11" xfId="35361"/>
    <cellStyle name="Процентный 2 4 2 11 2" xfId="35362"/>
    <cellStyle name="Процентный 2 4 2 11 2 2" xfId="35363"/>
    <cellStyle name="Процентный 2 4 2 11 3" xfId="35364"/>
    <cellStyle name="Процентный 2 4 2 11 4" xfId="35365"/>
    <cellStyle name="Процентный 2 4 2 11 5" xfId="35366"/>
    <cellStyle name="Процентный 2 4 2 12" xfId="35367"/>
    <cellStyle name="Процентный 2 4 2 12 2" xfId="35368"/>
    <cellStyle name="Процентный 2 4 2 12 2 2" xfId="35369"/>
    <cellStyle name="Процентный 2 4 2 12 3" xfId="35370"/>
    <cellStyle name="Процентный 2 4 2 12 4" xfId="35371"/>
    <cellStyle name="Процентный 2 4 2 12 5" xfId="35372"/>
    <cellStyle name="Процентный 2 4 2 13" xfId="35373"/>
    <cellStyle name="Процентный 2 4 2 13 2" xfId="35374"/>
    <cellStyle name="Процентный 2 4 2 13 2 2" xfId="35375"/>
    <cellStyle name="Процентный 2 4 2 13 3" xfId="35376"/>
    <cellStyle name="Процентный 2 4 2 14" xfId="35377"/>
    <cellStyle name="Процентный 2 4 2 14 2" xfId="35378"/>
    <cellStyle name="Процентный 2 4 2 15" xfId="35379"/>
    <cellStyle name="Процентный 2 4 2 16" xfId="35380"/>
    <cellStyle name="Процентный 2 4 2 2" xfId="35381"/>
    <cellStyle name="Процентный 2 4 2 2 10" xfId="35382"/>
    <cellStyle name="Процентный 2 4 2 2 10 2" xfId="35383"/>
    <cellStyle name="Процентный 2 4 2 2 10 2 2" xfId="35384"/>
    <cellStyle name="Процентный 2 4 2 2 10 3" xfId="35385"/>
    <cellStyle name="Процентный 2 4 2 2 10 4" xfId="35386"/>
    <cellStyle name="Процентный 2 4 2 2 10 5" xfId="35387"/>
    <cellStyle name="Процентный 2 4 2 2 11" xfId="35388"/>
    <cellStyle name="Процентный 2 4 2 2 11 2" xfId="35389"/>
    <cellStyle name="Процентный 2 4 2 2 11 2 2" xfId="35390"/>
    <cellStyle name="Процентный 2 4 2 2 11 3" xfId="35391"/>
    <cellStyle name="Процентный 2 4 2 2 11 4" xfId="35392"/>
    <cellStyle name="Процентный 2 4 2 2 11 5" xfId="35393"/>
    <cellStyle name="Процентный 2 4 2 2 12" xfId="35394"/>
    <cellStyle name="Процентный 2 4 2 2 12 2" xfId="35395"/>
    <cellStyle name="Процентный 2 4 2 2 12 2 2" xfId="35396"/>
    <cellStyle name="Процентный 2 4 2 2 12 3" xfId="35397"/>
    <cellStyle name="Процентный 2 4 2 2 13" xfId="35398"/>
    <cellStyle name="Процентный 2 4 2 2 13 2" xfId="35399"/>
    <cellStyle name="Процентный 2 4 2 2 14" xfId="35400"/>
    <cellStyle name="Процентный 2 4 2 2 15" xfId="35401"/>
    <cellStyle name="Процентный 2 4 2 2 2" xfId="35402"/>
    <cellStyle name="Процентный 2 4 2 2 2 2" xfId="35403"/>
    <cellStyle name="Процентный 2 4 2 2 2 2 2" xfId="35404"/>
    <cellStyle name="Процентный 2 4 2 2 2 2 2 2" xfId="35405"/>
    <cellStyle name="Процентный 2 4 2 2 2 2 2 2 2" xfId="35406"/>
    <cellStyle name="Процентный 2 4 2 2 2 2 2 3" xfId="35407"/>
    <cellStyle name="Процентный 2 4 2 2 2 2 2 4" xfId="35408"/>
    <cellStyle name="Процентный 2 4 2 2 2 2 2 5" xfId="35409"/>
    <cellStyle name="Процентный 2 4 2 2 2 2 3" xfId="35410"/>
    <cellStyle name="Процентный 2 4 2 2 2 2 3 2" xfId="35411"/>
    <cellStyle name="Процентный 2 4 2 2 2 2 3 3" xfId="35412"/>
    <cellStyle name="Процентный 2 4 2 2 2 2 3 4" xfId="35413"/>
    <cellStyle name="Процентный 2 4 2 2 2 2 4" xfId="35414"/>
    <cellStyle name="Процентный 2 4 2 2 2 2 5" xfId="35415"/>
    <cellStyle name="Процентный 2 4 2 2 2 2 6" xfId="35416"/>
    <cellStyle name="Процентный 2 4 2 2 2 2 7" xfId="35417"/>
    <cellStyle name="Процентный 2 4 2 2 2 3" xfId="35418"/>
    <cellStyle name="Процентный 2 4 2 2 2 3 2" xfId="35419"/>
    <cellStyle name="Процентный 2 4 2 2 2 3 2 2" xfId="35420"/>
    <cellStyle name="Процентный 2 4 2 2 2 3 3" xfId="35421"/>
    <cellStyle name="Процентный 2 4 2 2 2 3 4" xfId="35422"/>
    <cellStyle name="Процентный 2 4 2 2 2 3 5" xfId="35423"/>
    <cellStyle name="Процентный 2 4 2 2 2 4" xfId="35424"/>
    <cellStyle name="Процентный 2 4 2 2 2 4 2" xfId="35425"/>
    <cellStyle name="Процентный 2 4 2 2 2 4 2 2" xfId="35426"/>
    <cellStyle name="Процентный 2 4 2 2 2 4 3" xfId="35427"/>
    <cellStyle name="Процентный 2 4 2 2 2 4 4" xfId="35428"/>
    <cellStyle name="Процентный 2 4 2 2 2 4 5" xfId="35429"/>
    <cellStyle name="Процентный 2 4 2 2 2 5" xfId="35430"/>
    <cellStyle name="Процентный 2 4 2 2 2 5 2" xfId="35431"/>
    <cellStyle name="Процентный 2 4 2 2 2 5 3" xfId="35432"/>
    <cellStyle name="Процентный 2 4 2 2 2 5 4" xfId="35433"/>
    <cellStyle name="Процентный 2 4 2 2 2 6" xfId="35434"/>
    <cellStyle name="Процентный 2 4 2 2 2 7" xfId="35435"/>
    <cellStyle name="Процентный 2 4 2 2 2 8" xfId="35436"/>
    <cellStyle name="Процентный 2 4 2 2 2 9" xfId="35437"/>
    <cellStyle name="Процентный 2 4 2 2 3" xfId="35438"/>
    <cellStyle name="Процентный 2 4 2 2 3 2" xfId="35439"/>
    <cellStyle name="Процентный 2 4 2 2 3 2 2" xfId="35440"/>
    <cellStyle name="Процентный 2 4 2 2 3 2 2 2" xfId="35441"/>
    <cellStyle name="Процентный 2 4 2 2 3 2 2 2 2" xfId="35442"/>
    <cellStyle name="Процентный 2 4 2 2 3 2 2 3" xfId="35443"/>
    <cellStyle name="Процентный 2 4 2 2 3 2 2 4" xfId="35444"/>
    <cellStyle name="Процентный 2 4 2 2 3 2 2 5" xfId="35445"/>
    <cellStyle name="Процентный 2 4 2 2 3 2 3" xfId="35446"/>
    <cellStyle name="Процентный 2 4 2 2 3 2 3 2" xfId="35447"/>
    <cellStyle name="Процентный 2 4 2 2 3 2 3 3" xfId="35448"/>
    <cellStyle name="Процентный 2 4 2 2 3 2 3 4" xfId="35449"/>
    <cellStyle name="Процентный 2 4 2 2 3 2 4" xfId="35450"/>
    <cellStyle name="Процентный 2 4 2 2 3 2 5" xfId="35451"/>
    <cellStyle name="Процентный 2 4 2 2 3 2 6" xfId="35452"/>
    <cellStyle name="Процентный 2 4 2 2 3 2 7" xfId="35453"/>
    <cellStyle name="Процентный 2 4 2 2 3 3" xfId="35454"/>
    <cellStyle name="Процентный 2 4 2 2 3 3 2" xfId="35455"/>
    <cellStyle name="Процентный 2 4 2 2 3 3 2 2" xfId="35456"/>
    <cellStyle name="Процентный 2 4 2 2 3 3 3" xfId="35457"/>
    <cellStyle name="Процентный 2 4 2 2 3 3 4" xfId="35458"/>
    <cellStyle name="Процентный 2 4 2 2 3 3 5" xfId="35459"/>
    <cellStyle name="Процентный 2 4 2 2 3 4" xfId="35460"/>
    <cellStyle name="Процентный 2 4 2 2 3 4 2" xfId="35461"/>
    <cellStyle name="Процентный 2 4 2 2 3 4 2 2" xfId="35462"/>
    <cellStyle name="Процентный 2 4 2 2 3 4 3" xfId="35463"/>
    <cellStyle name="Процентный 2 4 2 2 3 4 4" xfId="35464"/>
    <cellStyle name="Процентный 2 4 2 2 3 4 5" xfId="35465"/>
    <cellStyle name="Процентный 2 4 2 2 3 5" xfId="35466"/>
    <cellStyle name="Процентный 2 4 2 2 3 5 2" xfId="35467"/>
    <cellStyle name="Процентный 2 4 2 2 3 5 3" xfId="35468"/>
    <cellStyle name="Процентный 2 4 2 2 3 5 4" xfId="35469"/>
    <cellStyle name="Процентный 2 4 2 2 3 6" xfId="35470"/>
    <cellStyle name="Процентный 2 4 2 2 3 7" xfId="35471"/>
    <cellStyle name="Процентный 2 4 2 2 3 8" xfId="35472"/>
    <cellStyle name="Процентный 2 4 2 2 3 9" xfId="35473"/>
    <cellStyle name="Процентный 2 4 2 2 4" xfId="35474"/>
    <cellStyle name="Процентный 2 4 2 2 4 2" xfId="35475"/>
    <cellStyle name="Процентный 2 4 2 2 4 2 2" xfId="35476"/>
    <cellStyle name="Процентный 2 4 2 2 4 2 2 2" xfId="35477"/>
    <cellStyle name="Процентный 2 4 2 2 4 2 2 2 2" xfId="35478"/>
    <cellStyle name="Процентный 2 4 2 2 4 2 2 3" xfId="35479"/>
    <cellStyle name="Процентный 2 4 2 2 4 2 2 4" xfId="35480"/>
    <cellStyle name="Процентный 2 4 2 2 4 2 2 5" xfId="35481"/>
    <cellStyle name="Процентный 2 4 2 2 4 2 3" xfId="35482"/>
    <cellStyle name="Процентный 2 4 2 2 4 2 3 2" xfId="35483"/>
    <cellStyle name="Процентный 2 4 2 2 4 2 3 3" xfId="35484"/>
    <cellStyle name="Процентный 2 4 2 2 4 2 3 4" xfId="35485"/>
    <cellStyle name="Процентный 2 4 2 2 4 2 4" xfId="35486"/>
    <cellStyle name="Процентный 2 4 2 2 4 2 5" xfId="35487"/>
    <cellStyle name="Процентный 2 4 2 2 4 2 6" xfId="35488"/>
    <cellStyle name="Процентный 2 4 2 2 4 2 7" xfId="35489"/>
    <cellStyle name="Процентный 2 4 2 2 4 3" xfId="35490"/>
    <cellStyle name="Процентный 2 4 2 2 4 3 2" xfId="35491"/>
    <cellStyle name="Процентный 2 4 2 2 4 3 2 2" xfId="35492"/>
    <cellStyle name="Процентный 2 4 2 2 4 3 3" xfId="35493"/>
    <cellStyle name="Процентный 2 4 2 2 4 3 4" xfId="35494"/>
    <cellStyle name="Процентный 2 4 2 2 4 3 5" xfId="35495"/>
    <cellStyle name="Процентный 2 4 2 2 4 4" xfId="35496"/>
    <cellStyle name="Процентный 2 4 2 2 4 4 2" xfId="35497"/>
    <cellStyle name="Процентный 2 4 2 2 4 4 2 2" xfId="35498"/>
    <cellStyle name="Процентный 2 4 2 2 4 4 3" xfId="35499"/>
    <cellStyle name="Процентный 2 4 2 2 4 4 4" xfId="35500"/>
    <cellStyle name="Процентный 2 4 2 2 4 4 5" xfId="35501"/>
    <cellStyle name="Процентный 2 4 2 2 4 5" xfId="35502"/>
    <cellStyle name="Процентный 2 4 2 2 4 5 2" xfId="35503"/>
    <cellStyle name="Процентный 2 4 2 2 4 5 3" xfId="35504"/>
    <cellStyle name="Процентный 2 4 2 2 4 5 4" xfId="35505"/>
    <cellStyle name="Процентный 2 4 2 2 4 6" xfId="35506"/>
    <cellStyle name="Процентный 2 4 2 2 4 7" xfId="35507"/>
    <cellStyle name="Процентный 2 4 2 2 4 8" xfId="35508"/>
    <cellStyle name="Процентный 2 4 2 2 4 9" xfId="35509"/>
    <cellStyle name="Процентный 2 4 2 2 5" xfId="35510"/>
    <cellStyle name="Процентный 2 4 2 2 5 2" xfId="35511"/>
    <cellStyle name="Процентный 2 4 2 2 5 2 2" xfId="35512"/>
    <cellStyle name="Процентный 2 4 2 2 5 2 2 2" xfId="35513"/>
    <cellStyle name="Процентный 2 4 2 2 5 2 2 2 2" xfId="35514"/>
    <cellStyle name="Процентный 2 4 2 2 5 2 2 3" xfId="35515"/>
    <cellStyle name="Процентный 2 4 2 2 5 2 2 4" xfId="35516"/>
    <cellStyle name="Процентный 2 4 2 2 5 2 2 5" xfId="35517"/>
    <cellStyle name="Процентный 2 4 2 2 5 2 3" xfId="35518"/>
    <cellStyle name="Процентный 2 4 2 2 5 2 3 2" xfId="35519"/>
    <cellStyle name="Процентный 2 4 2 2 5 2 3 3" xfId="35520"/>
    <cellStyle name="Процентный 2 4 2 2 5 2 3 4" xfId="35521"/>
    <cellStyle name="Процентный 2 4 2 2 5 2 4" xfId="35522"/>
    <cellStyle name="Процентный 2 4 2 2 5 2 5" xfId="35523"/>
    <cellStyle name="Процентный 2 4 2 2 5 2 6" xfId="35524"/>
    <cellStyle name="Процентный 2 4 2 2 5 2 7" xfId="35525"/>
    <cellStyle name="Процентный 2 4 2 2 5 3" xfId="35526"/>
    <cellStyle name="Процентный 2 4 2 2 5 3 2" xfId="35527"/>
    <cellStyle name="Процентный 2 4 2 2 5 3 2 2" xfId="35528"/>
    <cellStyle name="Процентный 2 4 2 2 5 3 3" xfId="35529"/>
    <cellStyle name="Процентный 2 4 2 2 5 3 4" xfId="35530"/>
    <cellStyle name="Процентный 2 4 2 2 5 3 5" xfId="35531"/>
    <cellStyle name="Процентный 2 4 2 2 5 4" xfId="35532"/>
    <cellStyle name="Процентный 2 4 2 2 5 4 2" xfId="35533"/>
    <cellStyle name="Процентный 2 4 2 2 5 4 3" xfId="35534"/>
    <cellStyle name="Процентный 2 4 2 2 5 4 4" xfId="35535"/>
    <cellStyle name="Процентный 2 4 2 2 5 5" xfId="35536"/>
    <cellStyle name="Процентный 2 4 2 2 5 6" xfId="35537"/>
    <cellStyle name="Процентный 2 4 2 2 5 7" xfId="35538"/>
    <cellStyle name="Процентный 2 4 2 2 5 8" xfId="35539"/>
    <cellStyle name="Процентный 2 4 2 2 6" xfId="35540"/>
    <cellStyle name="Процентный 2 4 2 2 6 2" xfId="35541"/>
    <cellStyle name="Процентный 2 4 2 2 6 2 2" xfId="35542"/>
    <cellStyle name="Процентный 2 4 2 2 6 2 2 2" xfId="35543"/>
    <cellStyle name="Процентный 2 4 2 2 6 2 2 2 2" xfId="35544"/>
    <cellStyle name="Процентный 2 4 2 2 6 2 2 3" xfId="35545"/>
    <cellStyle name="Процентный 2 4 2 2 6 2 2 4" xfId="35546"/>
    <cellStyle name="Процентный 2 4 2 2 6 2 2 5" xfId="35547"/>
    <cellStyle name="Процентный 2 4 2 2 6 2 3" xfId="35548"/>
    <cellStyle name="Процентный 2 4 2 2 6 2 3 2" xfId="35549"/>
    <cellStyle name="Процентный 2 4 2 2 6 2 3 3" xfId="35550"/>
    <cellStyle name="Процентный 2 4 2 2 6 2 3 4" xfId="35551"/>
    <cellStyle name="Процентный 2 4 2 2 6 2 4" xfId="35552"/>
    <cellStyle name="Процентный 2 4 2 2 6 2 5" xfId="35553"/>
    <cellStyle name="Процентный 2 4 2 2 6 2 6" xfId="35554"/>
    <cellStyle name="Процентный 2 4 2 2 6 2 7" xfId="35555"/>
    <cellStyle name="Процентный 2 4 2 2 6 3" xfId="35556"/>
    <cellStyle name="Процентный 2 4 2 2 6 3 2" xfId="35557"/>
    <cellStyle name="Процентный 2 4 2 2 6 3 2 2" xfId="35558"/>
    <cellStyle name="Процентный 2 4 2 2 6 3 3" xfId="35559"/>
    <cellStyle name="Процентный 2 4 2 2 6 3 4" xfId="35560"/>
    <cellStyle name="Процентный 2 4 2 2 6 3 5" xfId="35561"/>
    <cellStyle name="Процентный 2 4 2 2 6 4" xfId="35562"/>
    <cellStyle name="Процентный 2 4 2 2 6 4 2" xfId="35563"/>
    <cellStyle name="Процентный 2 4 2 2 6 4 3" xfId="35564"/>
    <cellStyle name="Процентный 2 4 2 2 6 4 4" xfId="35565"/>
    <cellStyle name="Процентный 2 4 2 2 6 5" xfId="35566"/>
    <cellStyle name="Процентный 2 4 2 2 6 6" xfId="35567"/>
    <cellStyle name="Процентный 2 4 2 2 6 7" xfId="35568"/>
    <cellStyle name="Процентный 2 4 2 2 6 8" xfId="35569"/>
    <cellStyle name="Процентный 2 4 2 2 7" xfId="35570"/>
    <cellStyle name="Процентный 2 4 2 2 7 2" xfId="35571"/>
    <cellStyle name="Процентный 2 4 2 2 7 2 2" xfId="35572"/>
    <cellStyle name="Процентный 2 4 2 2 7 2 2 2" xfId="35573"/>
    <cellStyle name="Процентный 2 4 2 2 7 2 2 2 2" xfId="35574"/>
    <cellStyle name="Процентный 2 4 2 2 7 2 2 3" xfId="35575"/>
    <cellStyle name="Процентный 2 4 2 2 7 2 2 4" xfId="35576"/>
    <cellStyle name="Процентный 2 4 2 2 7 2 2 5" xfId="35577"/>
    <cellStyle name="Процентный 2 4 2 2 7 2 3" xfId="35578"/>
    <cellStyle name="Процентный 2 4 2 2 7 2 3 2" xfId="35579"/>
    <cellStyle name="Процентный 2 4 2 2 7 2 3 3" xfId="35580"/>
    <cellStyle name="Процентный 2 4 2 2 7 2 3 4" xfId="35581"/>
    <cellStyle name="Процентный 2 4 2 2 7 2 4" xfId="35582"/>
    <cellStyle name="Процентный 2 4 2 2 7 2 5" xfId="35583"/>
    <cellStyle name="Процентный 2 4 2 2 7 2 6" xfId="35584"/>
    <cellStyle name="Процентный 2 4 2 2 7 2 7" xfId="35585"/>
    <cellStyle name="Процентный 2 4 2 2 7 3" xfId="35586"/>
    <cellStyle name="Процентный 2 4 2 2 7 3 2" xfId="35587"/>
    <cellStyle name="Процентный 2 4 2 2 7 3 2 2" xfId="35588"/>
    <cellStyle name="Процентный 2 4 2 2 7 3 3" xfId="35589"/>
    <cellStyle name="Процентный 2 4 2 2 7 3 4" xfId="35590"/>
    <cellStyle name="Процентный 2 4 2 2 7 3 5" xfId="35591"/>
    <cellStyle name="Процентный 2 4 2 2 7 4" xfId="35592"/>
    <cellStyle name="Процентный 2 4 2 2 7 4 2" xfId="35593"/>
    <cellStyle name="Процентный 2 4 2 2 7 4 3" xfId="35594"/>
    <cellStyle name="Процентный 2 4 2 2 7 4 4" xfId="35595"/>
    <cellStyle name="Процентный 2 4 2 2 7 5" xfId="35596"/>
    <cellStyle name="Процентный 2 4 2 2 7 6" xfId="35597"/>
    <cellStyle name="Процентный 2 4 2 2 7 7" xfId="35598"/>
    <cellStyle name="Процентный 2 4 2 2 7 8" xfId="35599"/>
    <cellStyle name="Процентный 2 4 2 2 8" xfId="35600"/>
    <cellStyle name="Процентный 2 4 2 2 8 2" xfId="35601"/>
    <cellStyle name="Процентный 2 4 2 2 8 2 2" xfId="35602"/>
    <cellStyle name="Процентный 2 4 2 2 8 2 2 2" xfId="35603"/>
    <cellStyle name="Процентный 2 4 2 2 8 2 3" xfId="35604"/>
    <cellStyle name="Процентный 2 4 2 2 8 2 4" xfId="35605"/>
    <cellStyle name="Процентный 2 4 2 2 8 2 5" xfId="35606"/>
    <cellStyle name="Процентный 2 4 2 2 8 3" xfId="35607"/>
    <cellStyle name="Процентный 2 4 2 2 8 3 2" xfId="35608"/>
    <cellStyle name="Процентный 2 4 2 2 8 3 3" xfId="35609"/>
    <cellStyle name="Процентный 2 4 2 2 8 3 4" xfId="35610"/>
    <cellStyle name="Процентный 2 4 2 2 8 4" xfId="35611"/>
    <cellStyle name="Процентный 2 4 2 2 8 5" xfId="35612"/>
    <cellStyle name="Процентный 2 4 2 2 8 6" xfId="35613"/>
    <cellStyle name="Процентный 2 4 2 2 8 7" xfId="35614"/>
    <cellStyle name="Процентный 2 4 2 2 9" xfId="35615"/>
    <cellStyle name="Процентный 2 4 2 2 9 2" xfId="35616"/>
    <cellStyle name="Процентный 2 4 2 2 9 2 2" xfId="35617"/>
    <cellStyle name="Процентный 2 4 2 2 9 2 2 2" xfId="35618"/>
    <cellStyle name="Процентный 2 4 2 2 9 2 3" xfId="35619"/>
    <cellStyle name="Процентный 2 4 2 2 9 2 4" xfId="35620"/>
    <cellStyle name="Процентный 2 4 2 2 9 2 5" xfId="35621"/>
    <cellStyle name="Процентный 2 4 2 2 9 3" xfId="35622"/>
    <cellStyle name="Процентный 2 4 2 2 9 3 2" xfId="35623"/>
    <cellStyle name="Процентный 2 4 2 2 9 3 3" xfId="35624"/>
    <cellStyle name="Процентный 2 4 2 2 9 3 4" xfId="35625"/>
    <cellStyle name="Процентный 2 4 2 2 9 4" xfId="35626"/>
    <cellStyle name="Процентный 2 4 2 2 9 5" xfId="35627"/>
    <cellStyle name="Процентный 2 4 2 2 9 6" xfId="35628"/>
    <cellStyle name="Процентный 2 4 2 2 9 7" xfId="35629"/>
    <cellStyle name="Процентный 2 4 2 3" xfId="35630"/>
    <cellStyle name="Процентный 2 4 2 3 2" xfId="35631"/>
    <cellStyle name="Процентный 2 4 2 3 2 2" xfId="35632"/>
    <cellStyle name="Процентный 2 4 2 3 2 2 2" xfId="35633"/>
    <cellStyle name="Процентный 2 4 2 3 2 2 2 2" xfId="35634"/>
    <cellStyle name="Процентный 2 4 2 3 2 2 3" xfId="35635"/>
    <cellStyle name="Процентный 2 4 2 3 2 2 4" xfId="35636"/>
    <cellStyle name="Процентный 2 4 2 3 2 2 5" xfId="35637"/>
    <cellStyle name="Процентный 2 4 2 3 2 3" xfId="35638"/>
    <cellStyle name="Процентный 2 4 2 3 2 3 2" xfId="35639"/>
    <cellStyle name="Процентный 2 4 2 3 2 3 2 2" xfId="35640"/>
    <cellStyle name="Процентный 2 4 2 3 2 3 3" xfId="35641"/>
    <cellStyle name="Процентный 2 4 2 3 2 3 4" xfId="35642"/>
    <cellStyle name="Процентный 2 4 2 3 2 3 5" xfId="35643"/>
    <cellStyle name="Процентный 2 4 2 3 2 4" xfId="35644"/>
    <cellStyle name="Процентный 2 4 2 3 2 4 2" xfId="35645"/>
    <cellStyle name="Процентный 2 4 2 3 2 4 3" xfId="35646"/>
    <cellStyle name="Процентный 2 4 2 3 2 4 4" xfId="35647"/>
    <cellStyle name="Процентный 2 4 2 3 2 5" xfId="35648"/>
    <cellStyle name="Процентный 2 4 2 3 2 6" xfId="35649"/>
    <cellStyle name="Процентный 2 4 2 3 2 7" xfId="35650"/>
    <cellStyle name="Процентный 2 4 2 3 2 8" xfId="35651"/>
    <cellStyle name="Процентный 2 4 2 3 3" xfId="35652"/>
    <cellStyle name="Процентный 2 4 2 3 3 2" xfId="35653"/>
    <cellStyle name="Процентный 2 4 2 3 3 2 2" xfId="35654"/>
    <cellStyle name="Процентный 2 4 2 3 3 3" xfId="35655"/>
    <cellStyle name="Процентный 2 4 2 3 3 4" xfId="35656"/>
    <cellStyle name="Процентный 2 4 2 3 3 5" xfId="35657"/>
    <cellStyle name="Процентный 2 4 2 3 4" xfId="35658"/>
    <cellStyle name="Процентный 2 4 2 3 4 2" xfId="35659"/>
    <cellStyle name="Процентный 2 4 2 3 4 2 2" xfId="35660"/>
    <cellStyle name="Процентный 2 4 2 3 4 3" xfId="35661"/>
    <cellStyle name="Процентный 2 4 2 3 4 4" xfId="35662"/>
    <cellStyle name="Процентный 2 4 2 3 4 5" xfId="35663"/>
    <cellStyle name="Процентный 2 4 2 3 5" xfId="35664"/>
    <cellStyle name="Процентный 2 4 2 3 5 2" xfId="35665"/>
    <cellStyle name="Процентный 2 4 2 3 5 2 2" xfId="35666"/>
    <cellStyle name="Процентный 2 4 2 3 5 3" xfId="35667"/>
    <cellStyle name="Процентный 2 4 2 3 5 4" xfId="35668"/>
    <cellStyle name="Процентный 2 4 2 3 5 5" xfId="35669"/>
    <cellStyle name="Процентный 2 4 2 3 6" xfId="35670"/>
    <cellStyle name="Процентный 2 4 2 3 6 2" xfId="35671"/>
    <cellStyle name="Процентный 2 4 2 3 6 2 2" xfId="35672"/>
    <cellStyle name="Процентный 2 4 2 3 6 3" xfId="35673"/>
    <cellStyle name="Процентный 2 4 2 3 7" xfId="35674"/>
    <cellStyle name="Процентный 2 4 2 3 7 2" xfId="35675"/>
    <cellStyle name="Процентный 2 4 2 3 8" xfId="35676"/>
    <cellStyle name="Процентный 2 4 2 3 9" xfId="35677"/>
    <cellStyle name="Процентный 2 4 2 4" xfId="35678"/>
    <cellStyle name="Процентный 2 4 2 4 2" xfId="35679"/>
    <cellStyle name="Процентный 2 4 2 4 2 2" xfId="35680"/>
    <cellStyle name="Процентный 2 4 2 4 2 2 2" xfId="35681"/>
    <cellStyle name="Процентный 2 4 2 4 2 2 2 2" xfId="35682"/>
    <cellStyle name="Процентный 2 4 2 4 2 2 3" xfId="35683"/>
    <cellStyle name="Процентный 2 4 2 4 2 2 4" xfId="35684"/>
    <cellStyle name="Процентный 2 4 2 4 2 2 5" xfId="35685"/>
    <cellStyle name="Процентный 2 4 2 4 2 3" xfId="35686"/>
    <cellStyle name="Процентный 2 4 2 4 2 3 2" xfId="35687"/>
    <cellStyle name="Процентный 2 4 2 4 2 3 3" xfId="35688"/>
    <cellStyle name="Процентный 2 4 2 4 2 3 4" xfId="35689"/>
    <cellStyle name="Процентный 2 4 2 4 2 4" xfId="35690"/>
    <cellStyle name="Процентный 2 4 2 4 2 5" xfId="35691"/>
    <cellStyle name="Процентный 2 4 2 4 2 6" xfId="35692"/>
    <cellStyle name="Процентный 2 4 2 4 2 7" xfId="35693"/>
    <cellStyle name="Процентный 2 4 2 4 3" xfId="35694"/>
    <cellStyle name="Процентный 2 4 2 4 3 2" xfId="35695"/>
    <cellStyle name="Процентный 2 4 2 4 3 2 2" xfId="35696"/>
    <cellStyle name="Процентный 2 4 2 4 3 3" xfId="35697"/>
    <cellStyle name="Процентный 2 4 2 4 3 4" xfId="35698"/>
    <cellStyle name="Процентный 2 4 2 4 3 5" xfId="35699"/>
    <cellStyle name="Процентный 2 4 2 4 4" xfId="35700"/>
    <cellStyle name="Процентный 2 4 2 4 4 2" xfId="35701"/>
    <cellStyle name="Процентный 2 4 2 4 4 2 2" xfId="35702"/>
    <cellStyle name="Процентный 2 4 2 4 4 3" xfId="35703"/>
    <cellStyle name="Процентный 2 4 2 4 4 4" xfId="35704"/>
    <cellStyle name="Процентный 2 4 2 4 4 5" xfId="35705"/>
    <cellStyle name="Процентный 2 4 2 4 5" xfId="35706"/>
    <cellStyle name="Процентный 2 4 2 4 5 2" xfId="35707"/>
    <cellStyle name="Процентный 2 4 2 4 5 3" xfId="35708"/>
    <cellStyle name="Процентный 2 4 2 4 5 4" xfId="35709"/>
    <cellStyle name="Процентный 2 4 2 4 6" xfId="35710"/>
    <cellStyle name="Процентный 2 4 2 4 7" xfId="35711"/>
    <cellStyle name="Процентный 2 4 2 4 8" xfId="35712"/>
    <cellStyle name="Процентный 2 4 2 4 9" xfId="35713"/>
    <cellStyle name="Процентный 2 4 2 5" xfId="35714"/>
    <cellStyle name="Процентный 2 4 2 5 2" xfId="35715"/>
    <cellStyle name="Процентный 2 4 2 5 2 2" xfId="35716"/>
    <cellStyle name="Процентный 2 4 2 5 2 2 2" xfId="35717"/>
    <cellStyle name="Процентный 2 4 2 5 2 2 2 2" xfId="35718"/>
    <cellStyle name="Процентный 2 4 2 5 2 2 3" xfId="35719"/>
    <cellStyle name="Процентный 2 4 2 5 2 2 4" xfId="35720"/>
    <cellStyle name="Процентный 2 4 2 5 2 2 5" xfId="35721"/>
    <cellStyle name="Процентный 2 4 2 5 2 3" xfId="35722"/>
    <cellStyle name="Процентный 2 4 2 5 2 3 2" xfId="35723"/>
    <cellStyle name="Процентный 2 4 2 5 2 3 3" xfId="35724"/>
    <cellStyle name="Процентный 2 4 2 5 2 3 4" xfId="35725"/>
    <cellStyle name="Процентный 2 4 2 5 2 4" xfId="35726"/>
    <cellStyle name="Процентный 2 4 2 5 2 5" xfId="35727"/>
    <cellStyle name="Процентный 2 4 2 5 2 6" xfId="35728"/>
    <cellStyle name="Процентный 2 4 2 5 2 7" xfId="35729"/>
    <cellStyle name="Процентный 2 4 2 5 3" xfId="35730"/>
    <cellStyle name="Процентный 2 4 2 5 3 2" xfId="35731"/>
    <cellStyle name="Процентный 2 4 2 5 3 2 2" xfId="35732"/>
    <cellStyle name="Процентный 2 4 2 5 3 3" xfId="35733"/>
    <cellStyle name="Процентный 2 4 2 5 3 4" xfId="35734"/>
    <cellStyle name="Процентный 2 4 2 5 3 5" xfId="35735"/>
    <cellStyle name="Процентный 2 4 2 5 4" xfId="35736"/>
    <cellStyle name="Процентный 2 4 2 5 4 2" xfId="35737"/>
    <cellStyle name="Процентный 2 4 2 5 4 2 2" xfId="35738"/>
    <cellStyle name="Процентный 2 4 2 5 4 3" xfId="35739"/>
    <cellStyle name="Процентный 2 4 2 5 4 4" xfId="35740"/>
    <cellStyle name="Процентный 2 4 2 5 4 5" xfId="35741"/>
    <cellStyle name="Процентный 2 4 2 5 5" xfId="35742"/>
    <cellStyle name="Процентный 2 4 2 5 5 2" xfId="35743"/>
    <cellStyle name="Процентный 2 4 2 5 5 3" xfId="35744"/>
    <cellStyle name="Процентный 2 4 2 5 5 4" xfId="35745"/>
    <cellStyle name="Процентный 2 4 2 5 6" xfId="35746"/>
    <cellStyle name="Процентный 2 4 2 5 7" xfId="35747"/>
    <cellStyle name="Процентный 2 4 2 5 8" xfId="35748"/>
    <cellStyle name="Процентный 2 4 2 5 9" xfId="35749"/>
    <cellStyle name="Процентный 2 4 2 6" xfId="35750"/>
    <cellStyle name="Процентный 2 4 2 6 2" xfId="35751"/>
    <cellStyle name="Процентный 2 4 2 6 2 2" xfId="35752"/>
    <cellStyle name="Процентный 2 4 2 6 2 2 2" xfId="35753"/>
    <cellStyle name="Процентный 2 4 2 6 2 2 2 2" xfId="35754"/>
    <cellStyle name="Процентный 2 4 2 6 2 2 3" xfId="35755"/>
    <cellStyle name="Процентный 2 4 2 6 2 2 4" xfId="35756"/>
    <cellStyle name="Процентный 2 4 2 6 2 2 5" xfId="35757"/>
    <cellStyle name="Процентный 2 4 2 6 2 3" xfId="35758"/>
    <cellStyle name="Процентный 2 4 2 6 2 3 2" xfId="35759"/>
    <cellStyle name="Процентный 2 4 2 6 2 3 3" xfId="35760"/>
    <cellStyle name="Процентный 2 4 2 6 2 3 4" xfId="35761"/>
    <cellStyle name="Процентный 2 4 2 6 2 4" xfId="35762"/>
    <cellStyle name="Процентный 2 4 2 6 2 5" xfId="35763"/>
    <cellStyle name="Процентный 2 4 2 6 2 6" xfId="35764"/>
    <cellStyle name="Процентный 2 4 2 6 2 7" xfId="35765"/>
    <cellStyle name="Процентный 2 4 2 6 3" xfId="35766"/>
    <cellStyle name="Процентный 2 4 2 6 3 2" xfId="35767"/>
    <cellStyle name="Процентный 2 4 2 6 3 2 2" xfId="35768"/>
    <cellStyle name="Процентный 2 4 2 6 3 3" xfId="35769"/>
    <cellStyle name="Процентный 2 4 2 6 3 4" xfId="35770"/>
    <cellStyle name="Процентный 2 4 2 6 3 5" xfId="35771"/>
    <cellStyle name="Процентный 2 4 2 6 4" xfId="35772"/>
    <cellStyle name="Процентный 2 4 2 6 4 2" xfId="35773"/>
    <cellStyle name="Процентный 2 4 2 6 4 3" xfId="35774"/>
    <cellStyle name="Процентный 2 4 2 6 4 4" xfId="35775"/>
    <cellStyle name="Процентный 2 4 2 6 5" xfId="35776"/>
    <cellStyle name="Процентный 2 4 2 6 6" xfId="35777"/>
    <cellStyle name="Процентный 2 4 2 6 7" xfId="35778"/>
    <cellStyle name="Процентный 2 4 2 6 8" xfId="35779"/>
    <cellStyle name="Процентный 2 4 2 7" xfId="35780"/>
    <cellStyle name="Процентный 2 4 2 7 2" xfId="35781"/>
    <cellStyle name="Процентный 2 4 2 7 2 2" xfId="35782"/>
    <cellStyle name="Процентный 2 4 2 7 2 2 2" xfId="35783"/>
    <cellStyle name="Процентный 2 4 2 7 2 2 2 2" xfId="35784"/>
    <cellStyle name="Процентный 2 4 2 7 2 2 3" xfId="35785"/>
    <cellStyle name="Процентный 2 4 2 7 2 2 4" xfId="35786"/>
    <cellStyle name="Процентный 2 4 2 7 2 2 5" xfId="35787"/>
    <cellStyle name="Процентный 2 4 2 7 2 3" xfId="35788"/>
    <cellStyle name="Процентный 2 4 2 7 2 3 2" xfId="35789"/>
    <cellStyle name="Процентный 2 4 2 7 2 3 3" xfId="35790"/>
    <cellStyle name="Процентный 2 4 2 7 2 3 4" xfId="35791"/>
    <cellStyle name="Процентный 2 4 2 7 2 4" xfId="35792"/>
    <cellStyle name="Процентный 2 4 2 7 2 5" xfId="35793"/>
    <cellStyle name="Процентный 2 4 2 7 2 6" xfId="35794"/>
    <cellStyle name="Процентный 2 4 2 7 2 7" xfId="35795"/>
    <cellStyle name="Процентный 2 4 2 7 3" xfId="35796"/>
    <cellStyle name="Процентный 2 4 2 7 3 2" xfId="35797"/>
    <cellStyle name="Процентный 2 4 2 7 3 2 2" xfId="35798"/>
    <cellStyle name="Процентный 2 4 2 7 3 3" xfId="35799"/>
    <cellStyle name="Процентный 2 4 2 7 3 4" xfId="35800"/>
    <cellStyle name="Процентный 2 4 2 7 3 5" xfId="35801"/>
    <cellStyle name="Процентный 2 4 2 7 4" xfId="35802"/>
    <cellStyle name="Процентный 2 4 2 7 4 2" xfId="35803"/>
    <cellStyle name="Процентный 2 4 2 7 4 3" xfId="35804"/>
    <cellStyle name="Процентный 2 4 2 7 4 4" xfId="35805"/>
    <cellStyle name="Процентный 2 4 2 7 5" xfId="35806"/>
    <cellStyle name="Процентный 2 4 2 7 6" xfId="35807"/>
    <cellStyle name="Процентный 2 4 2 7 7" xfId="35808"/>
    <cellStyle name="Процентный 2 4 2 7 8" xfId="35809"/>
    <cellStyle name="Процентный 2 4 2 8" xfId="35810"/>
    <cellStyle name="Процентный 2 4 2 8 2" xfId="35811"/>
    <cellStyle name="Процентный 2 4 2 8 2 2" xfId="35812"/>
    <cellStyle name="Процентный 2 4 2 8 2 2 2" xfId="35813"/>
    <cellStyle name="Процентный 2 4 2 8 2 2 2 2" xfId="35814"/>
    <cellStyle name="Процентный 2 4 2 8 2 2 3" xfId="35815"/>
    <cellStyle name="Процентный 2 4 2 8 2 2 4" xfId="35816"/>
    <cellStyle name="Процентный 2 4 2 8 2 2 5" xfId="35817"/>
    <cellStyle name="Процентный 2 4 2 8 2 3" xfId="35818"/>
    <cellStyle name="Процентный 2 4 2 8 2 3 2" xfId="35819"/>
    <cellStyle name="Процентный 2 4 2 8 2 3 3" xfId="35820"/>
    <cellStyle name="Процентный 2 4 2 8 2 3 4" xfId="35821"/>
    <cellStyle name="Процентный 2 4 2 8 2 4" xfId="35822"/>
    <cellStyle name="Процентный 2 4 2 8 2 5" xfId="35823"/>
    <cellStyle name="Процентный 2 4 2 8 2 6" xfId="35824"/>
    <cellStyle name="Процентный 2 4 2 8 2 7" xfId="35825"/>
    <cellStyle name="Процентный 2 4 2 8 3" xfId="35826"/>
    <cellStyle name="Процентный 2 4 2 8 3 2" xfId="35827"/>
    <cellStyle name="Процентный 2 4 2 8 3 2 2" xfId="35828"/>
    <cellStyle name="Процентный 2 4 2 8 3 3" xfId="35829"/>
    <cellStyle name="Процентный 2 4 2 8 3 4" xfId="35830"/>
    <cellStyle name="Процентный 2 4 2 8 3 5" xfId="35831"/>
    <cellStyle name="Процентный 2 4 2 8 4" xfId="35832"/>
    <cellStyle name="Процентный 2 4 2 8 4 2" xfId="35833"/>
    <cellStyle name="Процентный 2 4 2 8 4 3" xfId="35834"/>
    <cellStyle name="Процентный 2 4 2 8 4 4" xfId="35835"/>
    <cellStyle name="Процентный 2 4 2 8 5" xfId="35836"/>
    <cellStyle name="Процентный 2 4 2 8 6" xfId="35837"/>
    <cellStyle name="Процентный 2 4 2 8 7" xfId="35838"/>
    <cellStyle name="Процентный 2 4 2 8 8" xfId="35839"/>
    <cellStyle name="Процентный 2 4 2 9" xfId="35840"/>
    <cellStyle name="Процентный 2 4 2 9 2" xfId="35841"/>
    <cellStyle name="Процентный 2 4 2 9 2 2" xfId="35842"/>
    <cellStyle name="Процентный 2 4 2 9 2 2 2" xfId="35843"/>
    <cellStyle name="Процентный 2 4 2 9 2 3" xfId="35844"/>
    <cellStyle name="Процентный 2 4 2 9 2 4" xfId="35845"/>
    <cellStyle name="Процентный 2 4 2 9 2 5" xfId="35846"/>
    <cellStyle name="Процентный 2 4 2 9 3" xfId="35847"/>
    <cellStyle name="Процентный 2 4 2 9 3 2" xfId="35848"/>
    <cellStyle name="Процентный 2 4 2 9 3 3" xfId="35849"/>
    <cellStyle name="Процентный 2 4 2 9 3 4" xfId="35850"/>
    <cellStyle name="Процентный 2 4 2 9 4" xfId="35851"/>
    <cellStyle name="Процентный 2 4 2 9 5" xfId="35852"/>
    <cellStyle name="Процентный 2 4 2 9 6" xfId="35853"/>
    <cellStyle name="Процентный 2 4 2 9 7" xfId="35854"/>
    <cellStyle name="Процентный 2 4 3" xfId="35855"/>
    <cellStyle name="Процентный 2 4 3 2" xfId="35856"/>
    <cellStyle name="Процентный 2 4 3 2 2" xfId="35857"/>
    <cellStyle name="Процентный 2 4 3 2 2 2" xfId="35858"/>
    <cellStyle name="Процентный 2 4 3 2 3" xfId="35859"/>
    <cellStyle name="Процентный 2 4 3 2 4" xfId="35860"/>
    <cellStyle name="Процентный 2 4 3 2 5" xfId="35861"/>
    <cellStyle name="Процентный 2 4 3 3" xfId="35862"/>
    <cellStyle name="Процентный 2 4 3 3 2" xfId="35863"/>
    <cellStyle name="Процентный 2 4 3 3 2 2" xfId="35864"/>
    <cellStyle name="Процентный 2 4 3 3 3" xfId="35865"/>
    <cellStyle name="Процентный 2 4 3 3 4" xfId="35866"/>
    <cellStyle name="Процентный 2 4 3 3 5" xfId="35867"/>
    <cellStyle name="Процентный 2 4 3 4" xfId="35868"/>
    <cellStyle name="Процентный 2 4 3 4 2" xfId="35869"/>
    <cellStyle name="Процентный 2 4 3 4 2 2" xfId="35870"/>
    <cellStyle name="Процентный 2 4 3 4 3" xfId="35871"/>
    <cellStyle name="Процентный 2 4 3 4 4" xfId="35872"/>
    <cellStyle name="Процентный 2 4 3 4 5" xfId="35873"/>
    <cellStyle name="Процентный 2 4 3 5" xfId="35874"/>
    <cellStyle name="Процентный 2 4 3 6" xfId="35875"/>
    <cellStyle name="Процентный 2 4 3 6 2" xfId="35876"/>
    <cellStyle name="Процентный 2 4 3 6 2 2" xfId="35877"/>
    <cellStyle name="Процентный 2 4 3 6 3" xfId="35878"/>
    <cellStyle name="Процентный 2 4 3 7" xfId="35879"/>
    <cellStyle name="Процентный 2 4 3 7 2" xfId="35880"/>
    <cellStyle name="Процентный 2 4 3 8" xfId="35881"/>
    <cellStyle name="Процентный 2 4 4" xfId="35882"/>
    <cellStyle name="Процентный 2 4 4 10" xfId="35883"/>
    <cellStyle name="Процентный 2 4 4 10 2" xfId="35884"/>
    <cellStyle name="Процентный 2 4 4 10 2 2" xfId="35885"/>
    <cellStyle name="Процентный 2 4 4 10 3" xfId="35886"/>
    <cellStyle name="Процентный 2 4 4 10 4" xfId="35887"/>
    <cellStyle name="Процентный 2 4 4 10 5" xfId="35888"/>
    <cellStyle name="Процентный 2 4 4 11" xfId="35889"/>
    <cellStyle name="Процентный 2 4 4 11 2" xfId="35890"/>
    <cellStyle name="Процентный 2 4 4 11 2 2" xfId="35891"/>
    <cellStyle name="Процентный 2 4 4 11 3" xfId="35892"/>
    <cellStyle name="Процентный 2 4 4 11 4" xfId="35893"/>
    <cellStyle name="Процентный 2 4 4 11 5" xfId="35894"/>
    <cellStyle name="Процентный 2 4 4 12" xfId="35895"/>
    <cellStyle name="Процентный 2 4 4 12 2" xfId="35896"/>
    <cellStyle name="Процентный 2 4 4 12 2 2" xfId="35897"/>
    <cellStyle name="Процентный 2 4 4 12 3" xfId="35898"/>
    <cellStyle name="Процентный 2 4 4 13" xfId="35899"/>
    <cellStyle name="Процентный 2 4 4 13 2" xfId="35900"/>
    <cellStyle name="Процентный 2 4 4 14" xfId="35901"/>
    <cellStyle name="Процентный 2 4 4 15" xfId="35902"/>
    <cellStyle name="Процентный 2 4 4 2" xfId="35903"/>
    <cellStyle name="Процентный 2 4 4 2 2" xfId="35904"/>
    <cellStyle name="Процентный 2 4 4 2 2 2" xfId="35905"/>
    <cellStyle name="Процентный 2 4 4 2 2 2 2" xfId="35906"/>
    <cellStyle name="Процентный 2 4 4 2 2 2 2 2" xfId="35907"/>
    <cellStyle name="Процентный 2 4 4 2 2 2 3" xfId="35908"/>
    <cellStyle name="Процентный 2 4 4 2 2 2 4" xfId="35909"/>
    <cellStyle name="Процентный 2 4 4 2 2 2 5" xfId="35910"/>
    <cellStyle name="Процентный 2 4 4 2 2 3" xfId="35911"/>
    <cellStyle name="Процентный 2 4 4 2 2 3 2" xfId="35912"/>
    <cellStyle name="Процентный 2 4 4 2 2 3 3" xfId="35913"/>
    <cellStyle name="Процентный 2 4 4 2 2 3 4" xfId="35914"/>
    <cellStyle name="Процентный 2 4 4 2 2 4" xfId="35915"/>
    <cellStyle name="Процентный 2 4 4 2 2 5" xfId="35916"/>
    <cellStyle name="Процентный 2 4 4 2 2 6" xfId="35917"/>
    <cellStyle name="Процентный 2 4 4 2 2 7" xfId="35918"/>
    <cellStyle name="Процентный 2 4 4 2 3" xfId="35919"/>
    <cellStyle name="Процентный 2 4 4 2 3 2" xfId="35920"/>
    <cellStyle name="Процентный 2 4 4 2 3 2 2" xfId="35921"/>
    <cellStyle name="Процентный 2 4 4 2 3 3" xfId="35922"/>
    <cellStyle name="Процентный 2 4 4 2 3 4" xfId="35923"/>
    <cellStyle name="Процентный 2 4 4 2 3 5" xfId="35924"/>
    <cellStyle name="Процентный 2 4 4 2 4" xfId="35925"/>
    <cellStyle name="Процентный 2 4 4 2 4 2" xfId="35926"/>
    <cellStyle name="Процентный 2 4 4 2 4 2 2" xfId="35927"/>
    <cellStyle name="Процентный 2 4 4 2 4 3" xfId="35928"/>
    <cellStyle name="Процентный 2 4 4 2 4 4" xfId="35929"/>
    <cellStyle name="Процентный 2 4 4 2 4 5" xfId="35930"/>
    <cellStyle name="Процентный 2 4 4 2 5" xfId="35931"/>
    <cellStyle name="Процентный 2 4 4 2 5 2" xfId="35932"/>
    <cellStyle name="Процентный 2 4 4 2 5 3" xfId="35933"/>
    <cellStyle name="Процентный 2 4 4 2 5 4" xfId="35934"/>
    <cellStyle name="Процентный 2 4 4 2 6" xfId="35935"/>
    <cellStyle name="Процентный 2 4 4 2 7" xfId="35936"/>
    <cellStyle name="Процентный 2 4 4 2 8" xfId="35937"/>
    <cellStyle name="Процентный 2 4 4 2 9" xfId="35938"/>
    <cellStyle name="Процентный 2 4 4 3" xfId="35939"/>
    <cellStyle name="Процентный 2 4 4 3 2" xfId="35940"/>
    <cellStyle name="Процентный 2 4 4 3 2 2" xfId="35941"/>
    <cellStyle name="Процентный 2 4 4 3 2 2 2" xfId="35942"/>
    <cellStyle name="Процентный 2 4 4 3 2 2 2 2" xfId="35943"/>
    <cellStyle name="Процентный 2 4 4 3 2 2 3" xfId="35944"/>
    <cellStyle name="Процентный 2 4 4 3 2 2 4" xfId="35945"/>
    <cellStyle name="Процентный 2 4 4 3 2 2 5" xfId="35946"/>
    <cellStyle name="Процентный 2 4 4 3 2 3" xfId="35947"/>
    <cellStyle name="Процентный 2 4 4 3 2 3 2" xfId="35948"/>
    <cellStyle name="Процентный 2 4 4 3 2 3 3" xfId="35949"/>
    <cellStyle name="Процентный 2 4 4 3 2 3 4" xfId="35950"/>
    <cellStyle name="Процентный 2 4 4 3 2 4" xfId="35951"/>
    <cellStyle name="Процентный 2 4 4 3 2 5" xfId="35952"/>
    <cellStyle name="Процентный 2 4 4 3 2 6" xfId="35953"/>
    <cellStyle name="Процентный 2 4 4 3 2 7" xfId="35954"/>
    <cellStyle name="Процентный 2 4 4 3 3" xfId="35955"/>
    <cellStyle name="Процентный 2 4 4 3 3 2" xfId="35956"/>
    <cellStyle name="Процентный 2 4 4 3 3 2 2" xfId="35957"/>
    <cellStyle name="Процентный 2 4 4 3 3 3" xfId="35958"/>
    <cellStyle name="Процентный 2 4 4 3 3 4" xfId="35959"/>
    <cellStyle name="Процентный 2 4 4 3 3 5" xfId="35960"/>
    <cellStyle name="Процентный 2 4 4 3 4" xfId="35961"/>
    <cellStyle name="Процентный 2 4 4 3 4 2" xfId="35962"/>
    <cellStyle name="Процентный 2 4 4 3 4 2 2" xfId="35963"/>
    <cellStyle name="Процентный 2 4 4 3 4 3" xfId="35964"/>
    <cellStyle name="Процентный 2 4 4 3 4 4" xfId="35965"/>
    <cellStyle name="Процентный 2 4 4 3 4 5" xfId="35966"/>
    <cellStyle name="Процентный 2 4 4 3 5" xfId="35967"/>
    <cellStyle name="Процентный 2 4 4 3 5 2" xfId="35968"/>
    <cellStyle name="Процентный 2 4 4 3 5 3" xfId="35969"/>
    <cellStyle name="Процентный 2 4 4 3 5 4" xfId="35970"/>
    <cellStyle name="Процентный 2 4 4 3 6" xfId="35971"/>
    <cellStyle name="Процентный 2 4 4 3 7" xfId="35972"/>
    <cellStyle name="Процентный 2 4 4 3 8" xfId="35973"/>
    <cellStyle name="Процентный 2 4 4 3 9" xfId="35974"/>
    <cellStyle name="Процентный 2 4 4 4" xfId="35975"/>
    <cellStyle name="Процентный 2 4 4 4 2" xfId="35976"/>
    <cellStyle name="Процентный 2 4 4 4 2 2" xfId="35977"/>
    <cellStyle name="Процентный 2 4 4 4 2 2 2" xfId="35978"/>
    <cellStyle name="Процентный 2 4 4 4 2 2 2 2" xfId="35979"/>
    <cellStyle name="Процентный 2 4 4 4 2 2 3" xfId="35980"/>
    <cellStyle name="Процентный 2 4 4 4 2 2 4" xfId="35981"/>
    <cellStyle name="Процентный 2 4 4 4 2 2 5" xfId="35982"/>
    <cellStyle name="Процентный 2 4 4 4 2 3" xfId="35983"/>
    <cellStyle name="Процентный 2 4 4 4 2 3 2" xfId="35984"/>
    <cellStyle name="Процентный 2 4 4 4 2 3 3" xfId="35985"/>
    <cellStyle name="Процентный 2 4 4 4 2 3 4" xfId="35986"/>
    <cellStyle name="Процентный 2 4 4 4 2 4" xfId="35987"/>
    <cellStyle name="Процентный 2 4 4 4 2 5" xfId="35988"/>
    <cellStyle name="Процентный 2 4 4 4 2 6" xfId="35989"/>
    <cellStyle name="Процентный 2 4 4 4 2 7" xfId="35990"/>
    <cellStyle name="Процентный 2 4 4 4 3" xfId="35991"/>
    <cellStyle name="Процентный 2 4 4 4 3 2" xfId="35992"/>
    <cellStyle name="Процентный 2 4 4 4 3 2 2" xfId="35993"/>
    <cellStyle name="Процентный 2 4 4 4 3 3" xfId="35994"/>
    <cellStyle name="Процентный 2 4 4 4 3 4" xfId="35995"/>
    <cellStyle name="Процентный 2 4 4 4 3 5" xfId="35996"/>
    <cellStyle name="Процентный 2 4 4 4 4" xfId="35997"/>
    <cellStyle name="Процентный 2 4 4 4 4 2" xfId="35998"/>
    <cellStyle name="Процентный 2 4 4 4 4 2 2" xfId="35999"/>
    <cellStyle name="Процентный 2 4 4 4 4 3" xfId="36000"/>
    <cellStyle name="Процентный 2 4 4 4 4 4" xfId="36001"/>
    <cellStyle name="Процентный 2 4 4 4 4 5" xfId="36002"/>
    <cellStyle name="Процентный 2 4 4 4 5" xfId="36003"/>
    <cellStyle name="Процентный 2 4 4 4 5 2" xfId="36004"/>
    <cellStyle name="Процентный 2 4 4 4 5 3" xfId="36005"/>
    <cellStyle name="Процентный 2 4 4 4 5 4" xfId="36006"/>
    <cellStyle name="Процентный 2 4 4 4 6" xfId="36007"/>
    <cellStyle name="Процентный 2 4 4 4 7" xfId="36008"/>
    <cellStyle name="Процентный 2 4 4 4 8" xfId="36009"/>
    <cellStyle name="Процентный 2 4 4 4 9" xfId="36010"/>
    <cellStyle name="Процентный 2 4 4 5" xfId="36011"/>
    <cellStyle name="Процентный 2 4 4 5 2" xfId="36012"/>
    <cellStyle name="Процентный 2 4 4 5 2 2" xfId="36013"/>
    <cellStyle name="Процентный 2 4 4 5 2 2 2" xfId="36014"/>
    <cellStyle name="Процентный 2 4 4 5 2 2 2 2" xfId="36015"/>
    <cellStyle name="Процентный 2 4 4 5 2 2 3" xfId="36016"/>
    <cellStyle name="Процентный 2 4 4 5 2 2 4" xfId="36017"/>
    <cellStyle name="Процентный 2 4 4 5 2 2 5" xfId="36018"/>
    <cellStyle name="Процентный 2 4 4 5 2 3" xfId="36019"/>
    <cellStyle name="Процентный 2 4 4 5 2 3 2" xfId="36020"/>
    <cellStyle name="Процентный 2 4 4 5 2 3 3" xfId="36021"/>
    <cellStyle name="Процентный 2 4 4 5 2 3 4" xfId="36022"/>
    <cellStyle name="Процентный 2 4 4 5 2 4" xfId="36023"/>
    <cellStyle name="Процентный 2 4 4 5 2 5" xfId="36024"/>
    <cellStyle name="Процентный 2 4 4 5 2 6" xfId="36025"/>
    <cellStyle name="Процентный 2 4 4 5 2 7" xfId="36026"/>
    <cellStyle name="Процентный 2 4 4 5 3" xfId="36027"/>
    <cellStyle name="Процентный 2 4 4 5 3 2" xfId="36028"/>
    <cellStyle name="Процентный 2 4 4 5 3 2 2" xfId="36029"/>
    <cellStyle name="Процентный 2 4 4 5 3 3" xfId="36030"/>
    <cellStyle name="Процентный 2 4 4 5 3 4" xfId="36031"/>
    <cellStyle name="Процентный 2 4 4 5 3 5" xfId="36032"/>
    <cellStyle name="Процентный 2 4 4 5 4" xfId="36033"/>
    <cellStyle name="Процентный 2 4 4 5 4 2" xfId="36034"/>
    <cellStyle name="Процентный 2 4 4 5 4 3" xfId="36035"/>
    <cellStyle name="Процентный 2 4 4 5 4 4" xfId="36036"/>
    <cellStyle name="Процентный 2 4 4 5 5" xfId="36037"/>
    <cellStyle name="Процентный 2 4 4 5 6" xfId="36038"/>
    <cellStyle name="Процентный 2 4 4 5 7" xfId="36039"/>
    <cellStyle name="Процентный 2 4 4 5 8" xfId="36040"/>
    <cellStyle name="Процентный 2 4 4 6" xfId="36041"/>
    <cellStyle name="Процентный 2 4 4 6 2" xfId="36042"/>
    <cellStyle name="Процентный 2 4 4 6 2 2" xfId="36043"/>
    <cellStyle name="Процентный 2 4 4 6 2 2 2" xfId="36044"/>
    <cellStyle name="Процентный 2 4 4 6 2 2 2 2" xfId="36045"/>
    <cellStyle name="Процентный 2 4 4 6 2 2 3" xfId="36046"/>
    <cellStyle name="Процентный 2 4 4 6 2 2 4" xfId="36047"/>
    <cellStyle name="Процентный 2 4 4 6 2 2 5" xfId="36048"/>
    <cellStyle name="Процентный 2 4 4 6 2 3" xfId="36049"/>
    <cellStyle name="Процентный 2 4 4 6 2 3 2" xfId="36050"/>
    <cellStyle name="Процентный 2 4 4 6 2 3 3" xfId="36051"/>
    <cellStyle name="Процентный 2 4 4 6 2 3 4" xfId="36052"/>
    <cellStyle name="Процентный 2 4 4 6 2 4" xfId="36053"/>
    <cellStyle name="Процентный 2 4 4 6 2 5" xfId="36054"/>
    <cellStyle name="Процентный 2 4 4 6 2 6" xfId="36055"/>
    <cellStyle name="Процентный 2 4 4 6 2 7" xfId="36056"/>
    <cellStyle name="Процентный 2 4 4 6 3" xfId="36057"/>
    <cellStyle name="Процентный 2 4 4 6 3 2" xfId="36058"/>
    <cellStyle name="Процентный 2 4 4 6 3 2 2" xfId="36059"/>
    <cellStyle name="Процентный 2 4 4 6 3 3" xfId="36060"/>
    <cellStyle name="Процентный 2 4 4 6 3 4" xfId="36061"/>
    <cellStyle name="Процентный 2 4 4 6 3 5" xfId="36062"/>
    <cellStyle name="Процентный 2 4 4 6 4" xfId="36063"/>
    <cellStyle name="Процентный 2 4 4 6 4 2" xfId="36064"/>
    <cellStyle name="Процентный 2 4 4 6 4 3" xfId="36065"/>
    <cellStyle name="Процентный 2 4 4 6 4 4" xfId="36066"/>
    <cellStyle name="Процентный 2 4 4 6 5" xfId="36067"/>
    <cellStyle name="Процентный 2 4 4 6 6" xfId="36068"/>
    <cellStyle name="Процентный 2 4 4 6 7" xfId="36069"/>
    <cellStyle name="Процентный 2 4 4 6 8" xfId="36070"/>
    <cellStyle name="Процентный 2 4 4 7" xfId="36071"/>
    <cellStyle name="Процентный 2 4 4 7 2" xfId="36072"/>
    <cellStyle name="Процентный 2 4 4 7 2 2" xfId="36073"/>
    <cellStyle name="Процентный 2 4 4 7 2 2 2" xfId="36074"/>
    <cellStyle name="Процентный 2 4 4 7 2 2 2 2" xfId="36075"/>
    <cellStyle name="Процентный 2 4 4 7 2 2 3" xfId="36076"/>
    <cellStyle name="Процентный 2 4 4 7 2 2 4" xfId="36077"/>
    <cellStyle name="Процентный 2 4 4 7 2 2 5" xfId="36078"/>
    <cellStyle name="Процентный 2 4 4 7 2 3" xfId="36079"/>
    <cellStyle name="Процентный 2 4 4 7 2 3 2" xfId="36080"/>
    <cellStyle name="Процентный 2 4 4 7 2 3 3" xfId="36081"/>
    <cellStyle name="Процентный 2 4 4 7 2 3 4" xfId="36082"/>
    <cellStyle name="Процентный 2 4 4 7 2 4" xfId="36083"/>
    <cellStyle name="Процентный 2 4 4 7 2 5" xfId="36084"/>
    <cellStyle name="Процентный 2 4 4 7 2 6" xfId="36085"/>
    <cellStyle name="Процентный 2 4 4 7 2 7" xfId="36086"/>
    <cellStyle name="Процентный 2 4 4 7 3" xfId="36087"/>
    <cellStyle name="Процентный 2 4 4 7 3 2" xfId="36088"/>
    <cellStyle name="Процентный 2 4 4 7 3 2 2" xfId="36089"/>
    <cellStyle name="Процентный 2 4 4 7 3 3" xfId="36090"/>
    <cellStyle name="Процентный 2 4 4 7 3 4" xfId="36091"/>
    <cellStyle name="Процентный 2 4 4 7 3 5" xfId="36092"/>
    <cellStyle name="Процентный 2 4 4 7 4" xfId="36093"/>
    <cellStyle name="Процентный 2 4 4 7 4 2" xfId="36094"/>
    <cellStyle name="Процентный 2 4 4 7 4 3" xfId="36095"/>
    <cellStyle name="Процентный 2 4 4 7 4 4" xfId="36096"/>
    <cellStyle name="Процентный 2 4 4 7 5" xfId="36097"/>
    <cellStyle name="Процентный 2 4 4 7 6" xfId="36098"/>
    <cellStyle name="Процентный 2 4 4 7 7" xfId="36099"/>
    <cellStyle name="Процентный 2 4 4 7 8" xfId="36100"/>
    <cellStyle name="Процентный 2 4 4 8" xfId="36101"/>
    <cellStyle name="Процентный 2 4 4 8 2" xfId="36102"/>
    <cellStyle name="Процентный 2 4 4 8 2 2" xfId="36103"/>
    <cellStyle name="Процентный 2 4 4 8 2 2 2" xfId="36104"/>
    <cellStyle name="Процентный 2 4 4 8 2 3" xfId="36105"/>
    <cellStyle name="Процентный 2 4 4 8 2 4" xfId="36106"/>
    <cellStyle name="Процентный 2 4 4 8 2 5" xfId="36107"/>
    <cellStyle name="Процентный 2 4 4 8 3" xfId="36108"/>
    <cellStyle name="Процентный 2 4 4 8 3 2" xfId="36109"/>
    <cellStyle name="Процентный 2 4 4 8 3 3" xfId="36110"/>
    <cellStyle name="Процентный 2 4 4 8 3 4" xfId="36111"/>
    <cellStyle name="Процентный 2 4 4 8 4" xfId="36112"/>
    <cellStyle name="Процентный 2 4 4 8 5" xfId="36113"/>
    <cellStyle name="Процентный 2 4 4 8 6" xfId="36114"/>
    <cellStyle name="Процентный 2 4 4 8 7" xfId="36115"/>
    <cellStyle name="Процентный 2 4 4 9" xfId="36116"/>
    <cellStyle name="Процентный 2 4 4 9 2" xfId="36117"/>
    <cellStyle name="Процентный 2 4 4 9 2 2" xfId="36118"/>
    <cellStyle name="Процентный 2 4 4 9 2 2 2" xfId="36119"/>
    <cellStyle name="Процентный 2 4 4 9 2 3" xfId="36120"/>
    <cellStyle name="Процентный 2 4 4 9 2 4" xfId="36121"/>
    <cellStyle name="Процентный 2 4 4 9 2 5" xfId="36122"/>
    <cellStyle name="Процентный 2 4 4 9 3" xfId="36123"/>
    <cellStyle name="Процентный 2 4 4 9 3 2" xfId="36124"/>
    <cellStyle name="Процентный 2 4 4 9 3 3" xfId="36125"/>
    <cellStyle name="Процентный 2 4 4 9 3 4" xfId="36126"/>
    <cellStyle name="Процентный 2 4 4 9 4" xfId="36127"/>
    <cellStyle name="Процентный 2 4 4 9 5" xfId="36128"/>
    <cellStyle name="Процентный 2 4 4 9 6" xfId="36129"/>
    <cellStyle name="Процентный 2 4 4 9 7" xfId="36130"/>
    <cellStyle name="Процентный 2 4 5" xfId="36131"/>
    <cellStyle name="Процентный 2 4 5 10" xfId="36132"/>
    <cellStyle name="Процентный 2 4 5 10 2" xfId="36133"/>
    <cellStyle name="Процентный 2 4 5 10 2 2" xfId="36134"/>
    <cellStyle name="Процентный 2 4 5 10 3" xfId="36135"/>
    <cellStyle name="Процентный 2 4 5 10 4" xfId="36136"/>
    <cellStyle name="Процентный 2 4 5 10 5" xfId="36137"/>
    <cellStyle name="Процентный 2 4 5 11" xfId="36138"/>
    <cellStyle name="Процентный 2 4 5 11 2" xfId="36139"/>
    <cellStyle name="Процентный 2 4 5 11 3" xfId="36140"/>
    <cellStyle name="Процентный 2 4 5 11 4" xfId="36141"/>
    <cellStyle name="Процентный 2 4 5 12" xfId="36142"/>
    <cellStyle name="Процентный 2 4 5 13" xfId="36143"/>
    <cellStyle name="Процентный 2 4 5 14" xfId="36144"/>
    <cellStyle name="Процентный 2 4 5 15" xfId="36145"/>
    <cellStyle name="Процентный 2 4 5 2" xfId="36146"/>
    <cellStyle name="Процентный 2 4 5 2 2" xfId="36147"/>
    <cellStyle name="Процентный 2 4 5 2 2 2" xfId="36148"/>
    <cellStyle name="Процентный 2 4 5 2 2 2 2" xfId="36149"/>
    <cellStyle name="Процентный 2 4 5 2 2 2 2 2" xfId="36150"/>
    <cellStyle name="Процентный 2 4 5 2 2 2 3" xfId="36151"/>
    <cellStyle name="Процентный 2 4 5 2 2 2 4" xfId="36152"/>
    <cellStyle name="Процентный 2 4 5 2 2 2 5" xfId="36153"/>
    <cellStyle name="Процентный 2 4 5 2 2 3" xfId="36154"/>
    <cellStyle name="Процентный 2 4 5 2 2 3 2" xfId="36155"/>
    <cellStyle name="Процентный 2 4 5 2 2 3 3" xfId="36156"/>
    <cellStyle name="Процентный 2 4 5 2 2 3 4" xfId="36157"/>
    <cellStyle name="Процентный 2 4 5 2 2 4" xfId="36158"/>
    <cellStyle name="Процентный 2 4 5 2 2 5" xfId="36159"/>
    <cellStyle name="Процентный 2 4 5 2 2 6" xfId="36160"/>
    <cellStyle name="Процентный 2 4 5 2 2 7" xfId="36161"/>
    <cellStyle name="Процентный 2 4 5 2 3" xfId="36162"/>
    <cellStyle name="Процентный 2 4 5 2 3 2" xfId="36163"/>
    <cellStyle name="Процентный 2 4 5 2 3 2 2" xfId="36164"/>
    <cellStyle name="Процентный 2 4 5 2 3 3" xfId="36165"/>
    <cellStyle name="Процентный 2 4 5 2 3 4" xfId="36166"/>
    <cellStyle name="Процентный 2 4 5 2 3 5" xfId="36167"/>
    <cellStyle name="Процентный 2 4 5 2 4" xfId="36168"/>
    <cellStyle name="Процентный 2 4 5 2 4 2" xfId="36169"/>
    <cellStyle name="Процентный 2 4 5 2 4 2 2" xfId="36170"/>
    <cellStyle name="Процентный 2 4 5 2 4 3" xfId="36171"/>
    <cellStyle name="Процентный 2 4 5 2 4 4" xfId="36172"/>
    <cellStyle name="Процентный 2 4 5 2 4 5" xfId="36173"/>
    <cellStyle name="Процентный 2 4 5 2 5" xfId="36174"/>
    <cellStyle name="Процентный 2 4 5 2 5 2" xfId="36175"/>
    <cellStyle name="Процентный 2 4 5 2 5 3" xfId="36176"/>
    <cellStyle name="Процентный 2 4 5 2 5 4" xfId="36177"/>
    <cellStyle name="Процентный 2 4 5 2 6" xfId="36178"/>
    <cellStyle name="Процентный 2 4 5 2 7" xfId="36179"/>
    <cellStyle name="Процентный 2 4 5 2 8" xfId="36180"/>
    <cellStyle name="Процентный 2 4 5 2 9" xfId="36181"/>
    <cellStyle name="Процентный 2 4 5 3" xfId="36182"/>
    <cellStyle name="Процентный 2 4 5 3 2" xfId="36183"/>
    <cellStyle name="Процентный 2 4 5 3 2 2" xfId="36184"/>
    <cellStyle name="Процентный 2 4 5 3 2 2 2" xfId="36185"/>
    <cellStyle name="Процентный 2 4 5 3 2 2 2 2" xfId="36186"/>
    <cellStyle name="Процентный 2 4 5 3 2 2 3" xfId="36187"/>
    <cellStyle name="Процентный 2 4 5 3 2 2 4" xfId="36188"/>
    <cellStyle name="Процентный 2 4 5 3 2 2 5" xfId="36189"/>
    <cellStyle name="Процентный 2 4 5 3 2 3" xfId="36190"/>
    <cellStyle name="Процентный 2 4 5 3 2 3 2" xfId="36191"/>
    <cellStyle name="Процентный 2 4 5 3 2 3 3" xfId="36192"/>
    <cellStyle name="Процентный 2 4 5 3 2 3 4" xfId="36193"/>
    <cellStyle name="Процентный 2 4 5 3 2 4" xfId="36194"/>
    <cellStyle name="Процентный 2 4 5 3 2 5" xfId="36195"/>
    <cellStyle name="Процентный 2 4 5 3 2 6" xfId="36196"/>
    <cellStyle name="Процентный 2 4 5 3 2 7" xfId="36197"/>
    <cellStyle name="Процентный 2 4 5 3 3" xfId="36198"/>
    <cellStyle name="Процентный 2 4 5 3 3 2" xfId="36199"/>
    <cellStyle name="Процентный 2 4 5 3 3 2 2" xfId="36200"/>
    <cellStyle name="Процентный 2 4 5 3 3 3" xfId="36201"/>
    <cellStyle name="Процентный 2 4 5 3 3 4" xfId="36202"/>
    <cellStyle name="Процентный 2 4 5 3 3 5" xfId="36203"/>
    <cellStyle name="Процентный 2 4 5 3 4" xfId="36204"/>
    <cellStyle name="Процентный 2 4 5 3 4 2" xfId="36205"/>
    <cellStyle name="Процентный 2 4 5 3 4 2 2" xfId="36206"/>
    <cellStyle name="Процентный 2 4 5 3 4 3" xfId="36207"/>
    <cellStyle name="Процентный 2 4 5 3 4 4" xfId="36208"/>
    <cellStyle name="Процентный 2 4 5 3 4 5" xfId="36209"/>
    <cellStyle name="Процентный 2 4 5 3 5" xfId="36210"/>
    <cellStyle name="Процентный 2 4 5 3 5 2" xfId="36211"/>
    <cellStyle name="Процентный 2 4 5 3 5 3" xfId="36212"/>
    <cellStyle name="Процентный 2 4 5 3 5 4" xfId="36213"/>
    <cellStyle name="Процентный 2 4 5 3 6" xfId="36214"/>
    <cellStyle name="Процентный 2 4 5 3 7" xfId="36215"/>
    <cellStyle name="Процентный 2 4 5 3 8" xfId="36216"/>
    <cellStyle name="Процентный 2 4 5 3 9" xfId="36217"/>
    <cellStyle name="Процентный 2 4 5 4" xfId="36218"/>
    <cellStyle name="Процентный 2 4 5 4 2" xfId="36219"/>
    <cellStyle name="Процентный 2 4 5 4 2 2" xfId="36220"/>
    <cellStyle name="Процентный 2 4 5 4 2 2 2" xfId="36221"/>
    <cellStyle name="Процентный 2 4 5 4 2 2 2 2" xfId="36222"/>
    <cellStyle name="Процентный 2 4 5 4 2 2 3" xfId="36223"/>
    <cellStyle name="Процентный 2 4 5 4 2 2 4" xfId="36224"/>
    <cellStyle name="Процентный 2 4 5 4 2 2 5" xfId="36225"/>
    <cellStyle name="Процентный 2 4 5 4 2 3" xfId="36226"/>
    <cellStyle name="Процентный 2 4 5 4 2 3 2" xfId="36227"/>
    <cellStyle name="Процентный 2 4 5 4 2 3 3" xfId="36228"/>
    <cellStyle name="Процентный 2 4 5 4 2 3 4" xfId="36229"/>
    <cellStyle name="Процентный 2 4 5 4 2 4" xfId="36230"/>
    <cellStyle name="Процентный 2 4 5 4 2 5" xfId="36231"/>
    <cellStyle name="Процентный 2 4 5 4 2 6" xfId="36232"/>
    <cellStyle name="Процентный 2 4 5 4 2 7" xfId="36233"/>
    <cellStyle name="Процентный 2 4 5 4 3" xfId="36234"/>
    <cellStyle name="Процентный 2 4 5 4 3 2" xfId="36235"/>
    <cellStyle name="Процентный 2 4 5 4 3 2 2" xfId="36236"/>
    <cellStyle name="Процентный 2 4 5 4 3 3" xfId="36237"/>
    <cellStyle name="Процентный 2 4 5 4 3 4" xfId="36238"/>
    <cellStyle name="Процентный 2 4 5 4 3 5" xfId="36239"/>
    <cellStyle name="Процентный 2 4 5 4 4" xfId="36240"/>
    <cellStyle name="Процентный 2 4 5 4 4 2" xfId="36241"/>
    <cellStyle name="Процентный 2 4 5 4 4 3" xfId="36242"/>
    <cellStyle name="Процентный 2 4 5 4 4 4" xfId="36243"/>
    <cellStyle name="Процентный 2 4 5 4 5" xfId="36244"/>
    <cellStyle name="Процентный 2 4 5 4 6" xfId="36245"/>
    <cellStyle name="Процентный 2 4 5 4 7" xfId="36246"/>
    <cellStyle name="Процентный 2 4 5 4 8" xfId="36247"/>
    <cellStyle name="Процентный 2 4 5 5" xfId="36248"/>
    <cellStyle name="Процентный 2 4 5 5 2" xfId="36249"/>
    <cellStyle name="Процентный 2 4 5 5 2 2" xfId="36250"/>
    <cellStyle name="Процентный 2 4 5 5 2 2 2" xfId="36251"/>
    <cellStyle name="Процентный 2 4 5 5 2 2 2 2" xfId="36252"/>
    <cellStyle name="Процентный 2 4 5 5 2 2 3" xfId="36253"/>
    <cellStyle name="Процентный 2 4 5 5 2 2 4" xfId="36254"/>
    <cellStyle name="Процентный 2 4 5 5 2 2 5" xfId="36255"/>
    <cellStyle name="Процентный 2 4 5 5 2 3" xfId="36256"/>
    <cellStyle name="Процентный 2 4 5 5 2 3 2" xfId="36257"/>
    <cellStyle name="Процентный 2 4 5 5 2 3 3" xfId="36258"/>
    <cellStyle name="Процентный 2 4 5 5 2 3 4" xfId="36259"/>
    <cellStyle name="Процентный 2 4 5 5 2 4" xfId="36260"/>
    <cellStyle name="Процентный 2 4 5 5 2 5" xfId="36261"/>
    <cellStyle name="Процентный 2 4 5 5 2 6" xfId="36262"/>
    <cellStyle name="Процентный 2 4 5 5 2 7" xfId="36263"/>
    <cellStyle name="Процентный 2 4 5 5 3" xfId="36264"/>
    <cellStyle name="Процентный 2 4 5 5 3 2" xfId="36265"/>
    <cellStyle name="Процентный 2 4 5 5 3 2 2" xfId="36266"/>
    <cellStyle name="Процентный 2 4 5 5 3 3" xfId="36267"/>
    <cellStyle name="Процентный 2 4 5 5 3 4" xfId="36268"/>
    <cellStyle name="Процентный 2 4 5 5 3 5" xfId="36269"/>
    <cellStyle name="Процентный 2 4 5 5 4" xfId="36270"/>
    <cellStyle name="Процентный 2 4 5 5 4 2" xfId="36271"/>
    <cellStyle name="Процентный 2 4 5 5 4 3" xfId="36272"/>
    <cellStyle name="Процентный 2 4 5 5 4 4" xfId="36273"/>
    <cellStyle name="Процентный 2 4 5 5 5" xfId="36274"/>
    <cellStyle name="Процентный 2 4 5 5 6" xfId="36275"/>
    <cellStyle name="Процентный 2 4 5 5 7" xfId="36276"/>
    <cellStyle name="Процентный 2 4 5 5 8" xfId="36277"/>
    <cellStyle name="Процентный 2 4 5 6" xfId="36278"/>
    <cellStyle name="Процентный 2 4 5 6 2" xfId="36279"/>
    <cellStyle name="Процентный 2 4 5 6 2 2" xfId="36280"/>
    <cellStyle name="Процентный 2 4 5 6 2 2 2" xfId="36281"/>
    <cellStyle name="Процентный 2 4 5 6 2 2 2 2" xfId="36282"/>
    <cellStyle name="Процентный 2 4 5 6 2 2 3" xfId="36283"/>
    <cellStyle name="Процентный 2 4 5 6 2 2 4" xfId="36284"/>
    <cellStyle name="Процентный 2 4 5 6 2 2 5" xfId="36285"/>
    <cellStyle name="Процентный 2 4 5 6 2 3" xfId="36286"/>
    <cellStyle name="Процентный 2 4 5 6 2 3 2" xfId="36287"/>
    <cellStyle name="Процентный 2 4 5 6 2 3 3" xfId="36288"/>
    <cellStyle name="Процентный 2 4 5 6 2 3 4" xfId="36289"/>
    <cellStyle name="Процентный 2 4 5 6 2 4" xfId="36290"/>
    <cellStyle name="Процентный 2 4 5 6 2 5" xfId="36291"/>
    <cellStyle name="Процентный 2 4 5 6 2 6" xfId="36292"/>
    <cellStyle name="Процентный 2 4 5 6 2 7" xfId="36293"/>
    <cellStyle name="Процентный 2 4 5 6 3" xfId="36294"/>
    <cellStyle name="Процентный 2 4 5 6 3 2" xfId="36295"/>
    <cellStyle name="Процентный 2 4 5 6 3 2 2" xfId="36296"/>
    <cellStyle name="Процентный 2 4 5 6 3 3" xfId="36297"/>
    <cellStyle name="Процентный 2 4 5 6 3 4" xfId="36298"/>
    <cellStyle name="Процентный 2 4 5 6 3 5" xfId="36299"/>
    <cellStyle name="Процентный 2 4 5 6 4" xfId="36300"/>
    <cellStyle name="Процентный 2 4 5 6 4 2" xfId="36301"/>
    <cellStyle name="Процентный 2 4 5 6 4 3" xfId="36302"/>
    <cellStyle name="Процентный 2 4 5 6 4 4" xfId="36303"/>
    <cellStyle name="Процентный 2 4 5 6 5" xfId="36304"/>
    <cellStyle name="Процентный 2 4 5 6 6" xfId="36305"/>
    <cellStyle name="Процентный 2 4 5 6 7" xfId="36306"/>
    <cellStyle name="Процентный 2 4 5 6 8" xfId="36307"/>
    <cellStyle name="Процентный 2 4 5 7" xfId="36308"/>
    <cellStyle name="Процентный 2 4 5 7 2" xfId="36309"/>
    <cellStyle name="Процентный 2 4 5 7 2 2" xfId="36310"/>
    <cellStyle name="Процентный 2 4 5 7 2 2 2" xfId="36311"/>
    <cellStyle name="Процентный 2 4 5 7 2 2 2 2" xfId="36312"/>
    <cellStyle name="Процентный 2 4 5 7 2 2 3" xfId="36313"/>
    <cellStyle name="Процентный 2 4 5 7 2 2 4" xfId="36314"/>
    <cellStyle name="Процентный 2 4 5 7 2 2 5" xfId="36315"/>
    <cellStyle name="Процентный 2 4 5 7 2 3" xfId="36316"/>
    <cellStyle name="Процентный 2 4 5 7 2 3 2" xfId="36317"/>
    <cellStyle name="Процентный 2 4 5 7 2 3 3" xfId="36318"/>
    <cellStyle name="Процентный 2 4 5 7 2 3 4" xfId="36319"/>
    <cellStyle name="Процентный 2 4 5 7 2 4" xfId="36320"/>
    <cellStyle name="Процентный 2 4 5 7 2 5" xfId="36321"/>
    <cellStyle name="Процентный 2 4 5 7 2 6" xfId="36322"/>
    <cellStyle name="Процентный 2 4 5 7 2 7" xfId="36323"/>
    <cellStyle name="Процентный 2 4 5 7 3" xfId="36324"/>
    <cellStyle name="Процентный 2 4 5 7 3 2" xfId="36325"/>
    <cellStyle name="Процентный 2 4 5 7 3 2 2" xfId="36326"/>
    <cellStyle name="Процентный 2 4 5 7 3 3" xfId="36327"/>
    <cellStyle name="Процентный 2 4 5 7 3 4" xfId="36328"/>
    <cellStyle name="Процентный 2 4 5 7 3 5" xfId="36329"/>
    <cellStyle name="Процентный 2 4 5 7 4" xfId="36330"/>
    <cellStyle name="Процентный 2 4 5 7 4 2" xfId="36331"/>
    <cellStyle name="Процентный 2 4 5 7 4 3" xfId="36332"/>
    <cellStyle name="Процентный 2 4 5 7 4 4" xfId="36333"/>
    <cellStyle name="Процентный 2 4 5 7 5" xfId="36334"/>
    <cellStyle name="Процентный 2 4 5 7 6" xfId="36335"/>
    <cellStyle name="Процентный 2 4 5 7 7" xfId="36336"/>
    <cellStyle name="Процентный 2 4 5 7 8" xfId="36337"/>
    <cellStyle name="Процентный 2 4 5 8" xfId="36338"/>
    <cellStyle name="Процентный 2 4 5 8 2" xfId="36339"/>
    <cellStyle name="Процентный 2 4 5 8 2 2" xfId="36340"/>
    <cellStyle name="Процентный 2 4 5 8 2 2 2" xfId="36341"/>
    <cellStyle name="Процентный 2 4 5 8 2 3" xfId="36342"/>
    <cellStyle name="Процентный 2 4 5 8 2 4" xfId="36343"/>
    <cellStyle name="Процентный 2 4 5 8 2 5" xfId="36344"/>
    <cellStyle name="Процентный 2 4 5 8 3" xfId="36345"/>
    <cellStyle name="Процентный 2 4 5 8 3 2" xfId="36346"/>
    <cellStyle name="Процентный 2 4 5 8 3 3" xfId="36347"/>
    <cellStyle name="Процентный 2 4 5 8 3 4" xfId="36348"/>
    <cellStyle name="Процентный 2 4 5 8 4" xfId="36349"/>
    <cellStyle name="Процентный 2 4 5 8 5" xfId="36350"/>
    <cellStyle name="Процентный 2 4 5 8 6" xfId="36351"/>
    <cellStyle name="Процентный 2 4 5 8 7" xfId="36352"/>
    <cellStyle name="Процентный 2 4 5 9" xfId="36353"/>
    <cellStyle name="Процентный 2 4 5 9 2" xfId="36354"/>
    <cellStyle name="Процентный 2 4 5 9 2 2" xfId="36355"/>
    <cellStyle name="Процентный 2 4 5 9 2 2 2" xfId="36356"/>
    <cellStyle name="Процентный 2 4 5 9 2 3" xfId="36357"/>
    <cellStyle name="Процентный 2 4 5 9 2 4" xfId="36358"/>
    <cellStyle name="Процентный 2 4 5 9 2 5" xfId="36359"/>
    <cellStyle name="Процентный 2 4 5 9 3" xfId="36360"/>
    <cellStyle name="Процентный 2 4 5 9 3 2" xfId="36361"/>
    <cellStyle name="Процентный 2 4 5 9 3 3" xfId="36362"/>
    <cellStyle name="Процентный 2 4 5 9 3 4" xfId="36363"/>
    <cellStyle name="Процентный 2 4 5 9 4" xfId="36364"/>
    <cellStyle name="Процентный 2 4 5 9 5" xfId="36365"/>
    <cellStyle name="Процентный 2 4 5 9 6" xfId="36366"/>
    <cellStyle name="Процентный 2 4 5 9 7" xfId="36367"/>
    <cellStyle name="Процентный 2 4 6" xfId="36368"/>
    <cellStyle name="Процентный 2 4 6 2" xfId="36369"/>
    <cellStyle name="Процентный 2 4 6 2 2" xfId="36370"/>
    <cellStyle name="Процентный 2 4 6 2 2 2" xfId="36371"/>
    <cellStyle name="Процентный 2 4 6 2 2 2 2" xfId="36372"/>
    <cellStyle name="Процентный 2 4 6 2 2 3" xfId="36373"/>
    <cellStyle name="Процентный 2 4 6 2 2 4" xfId="36374"/>
    <cellStyle name="Процентный 2 4 6 2 2 5" xfId="36375"/>
    <cellStyle name="Процентный 2 4 6 2 3" xfId="36376"/>
    <cellStyle name="Процентный 2 4 6 2 3 2" xfId="36377"/>
    <cellStyle name="Процентный 2 4 6 2 3 3" xfId="36378"/>
    <cellStyle name="Процентный 2 4 6 2 3 4" xfId="36379"/>
    <cellStyle name="Процентный 2 4 6 2 4" xfId="36380"/>
    <cellStyle name="Процентный 2 4 6 2 5" xfId="36381"/>
    <cellStyle name="Процентный 2 4 6 2 6" xfId="36382"/>
    <cellStyle name="Процентный 2 4 6 2 7" xfId="36383"/>
    <cellStyle name="Процентный 2 4 6 3" xfId="36384"/>
    <cellStyle name="Процентный 2 4 6 3 2" xfId="36385"/>
    <cellStyle name="Процентный 2 4 6 3 2 2" xfId="36386"/>
    <cellStyle name="Процентный 2 4 6 3 2 2 2" xfId="36387"/>
    <cellStyle name="Процентный 2 4 6 3 2 3" xfId="36388"/>
    <cellStyle name="Процентный 2 4 6 3 2 4" xfId="36389"/>
    <cellStyle name="Процентный 2 4 6 3 2 5" xfId="36390"/>
    <cellStyle name="Процентный 2 4 6 3 3" xfId="36391"/>
    <cellStyle name="Процентный 2 4 6 3 3 2" xfId="36392"/>
    <cellStyle name="Процентный 2 4 6 3 3 3" xfId="36393"/>
    <cellStyle name="Процентный 2 4 6 3 3 4" xfId="36394"/>
    <cellStyle name="Процентный 2 4 6 3 4" xfId="36395"/>
    <cellStyle name="Процентный 2 4 6 3 5" xfId="36396"/>
    <cellStyle name="Процентный 2 4 6 3 6" xfId="36397"/>
    <cellStyle name="Процентный 2 4 6 3 7" xfId="36398"/>
    <cellStyle name="Процентный 2 4 6 4" xfId="36399"/>
    <cellStyle name="Процентный 2 4 6 4 2" xfId="36400"/>
    <cellStyle name="Процентный 2 4 6 4 2 2" xfId="36401"/>
    <cellStyle name="Процентный 2 4 6 4 3" xfId="36402"/>
    <cellStyle name="Процентный 2 4 6 4 4" xfId="36403"/>
    <cellStyle name="Процентный 2 4 6 4 5" xfId="36404"/>
    <cellStyle name="Процентный 2 4 6 5" xfId="36405"/>
    <cellStyle name="Процентный 2 4 6 5 2" xfId="36406"/>
    <cellStyle name="Процентный 2 4 6 5 3" xfId="36407"/>
    <cellStyle name="Процентный 2 4 6 5 4" xfId="36408"/>
    <cellStyle name="Процентный 2 4 6 6" xfId="36409"/>
    <cellStyle name="Процентный 2 4 6 7" xfId="36410"/>
    <cellStyle name="Процентный 2 4 6 8" xfId="36411"/>
    <cellStyle name="Процентный 2 4 6 9" xfId="36412"/>
    <cellStyle name="Процентный 2 4 7" xfId="36413"/>
    <cellStyle name="Процентный 2 4 7 2" xfId="36414"/>
    <cellStyle name="Процентный 2 4 7 2 2" xfId="36415"/>
    <cellStyle name="Процентный 2 4 7 2 2 2" xfId="36416"/>
    <cellStyle name="Процентный 2 4 7 2 2 2 2" xfId="36417"/>
    <cellStyle name="Процентный 2 4 7 2 2 3" xfId="36418"/>
    <cellStyle name="Процентный 2 4 7 2 2 4" xfId="36419"/>
    <cellStyle name="Процентный 2 4 7 2 2 5" xfId="36420"/>
    <cellStyle name="Процентный 2 4 7 2 3" xfId="36421"/>
    <cellStyle name="Процентный 2 4 7 2 3 2" xfId="36422"/>
    <cellStyle name="Процентный 2 4 7 2 3 3" xfId="36423"/>
    <cellStyle name="Процентный 2 4 7 2 3 4" xfId="36424"/>
    <cellStyle name="Процентный 2 4 7 2 4" xfId="36425"/>
    <cellStyle name="Процентный 2 4 7 2 5" xfId="36426"/>
    <cellStyle name="Процентный 2 4 7 2 6" xfId="36427"/>
    <cellStyle name="Процентный 2 4 7 2 7" xfId="36428"/>
    <cellStyle name="Процентный 2 4 7 3" xfId="36429"/>
    <cellStyle name="Процентный 2 4 7 3 2" xfId="36430"/>
    <cellStyle name="Процентный 2 4 7 3 2 2" xfId="36431"/>
    <cellStyle name="Процентный 2 4 7 3 3" xfId="36432"/>
    <cellStyle name="Процентный 2 4 7 3 4" xfId="36433"/>
    <cellStyle name="Процентный 2 4 7 3 5" xfId="36434"/>
    <cellStyle name="Процентный 2 4 7 4" xfId="36435"/>
    <cellStyle name="Процентный 2 4 7 4 2" xfId="36436"/>
    <cellStyle name="Процентный 2 4 7 4 2 2" xfId="36437"/>
    <cellStyle name="Процентный 2 4 7 4 3" xfId="36438"/>
    <cellStyle name="Процентный 2 4 7 4 4" xfId="36439"/>
    <cellStyle name="Процентный 2 4 7 4 5" xfId="36440"/>
    <cellStyle name="Процентный 2 4 7 5" xfId="36441"/>
    <cellStyle name="Процентный 2 4 7 5 2" xfId="36442"/>
    <cellStyle name="Процентный 2 4 7 5 3" xfId="36443"/>
    <cellStyle name="Процентный 2 4 7 5 4" xfId="36444"/>
    <cellStyle name="Процентный 2 4 7 6" xfId="36445"/>
    <cellStyle name="Процентный 2 4 7 7" xfId="36446"/>
    <cellStyle name="Процентный 2 4 7 8" xfId="36447"/>
    <cellStyle name="Процентный 2 4 7 9" xfId="36448"/>
    <cellStyle name="Процентный 2 4 8" xfId="36449"/>
    <cellStyle name="Процентный 2 4 8 2" xfId="36450"/>
    <cellStyle name="Процентный 2 4 8 2 2" xfId="36451"/>
    <cellStyle name="Процентный 2 4 8 2 2 2" xfId="36452"/>
    <cellStyle name="Процентный 2 4 8 2 2 2 2" xfId="36453"/>
    <cellStyle name="Процентный 2 4 8 2 2 3" xfId="36454"/>
    <cellStyle name="Процентный 2 4 8 2 2 4" xfId="36455"/>
    <cellStyle name="Процентный 2 4 8 2 2 5" xfId="36456"/>
    <cellStyle name="Процентный 2 4 8 2 3" xfId="36457"/>
    <cellStyle name="Процентный 2 4 8 2 3 2" xfId="36458"/>
    <cellStyle name="Процентный 2 4 8 2 3 3" xfId="36459"/>
    <cellStyle name="Процентный 2 4 8 2 3 4" xfId="36460"/>
    <cellStyle name="Процентный 2 4 8 2 4" xfId="36461"/>
    <cellStyle name="Процентный 2 4 8 2 5" xfId="36462"/>
    <cellStyle name="Процентный 2 4 8 2 6" xfId="36463"/>
    <cellStyle name="Процентный 2 4 8 2 7" xfId="36464"/>
    <cellStyle name="Процентный 2 4 8 3" xfId="36465"/>
    <cellStyle name="Процентный 2 4 8 3 2" xfId="36466"/>
    <cellStyle name="Процентный 2 4 8 3 2 2" xfId="36467"/>
    <cellStyle name="Процентный 2 4 8 3 3" xfId="36468"/>
    <cellStyle name="Процентный 2 4 8 3 4" xfId="36469"/>
    <cellStyle name="Процентный 2 4 8 3 5" xfId="36470"/>
    <cellStyle name="Процентный 2 4 8 4" xfId="36471"/>
    <cellStyle name="Процентный 2 4 8 4 2" xfId="36472"/>
    <cellStyle name="Процентный 2 4 8 4 2 2" xfId="36473"/>
    <cellStyle name="Процентный 2 4 8 4 3" xfId="36474"/>
    <cellStyle name="Процентный 2 4 8 4 4" xfId="36475"/>
    <cellStyle name="Процентный 2 4 8 4 5" xfId="36476"/>
    <cellStyle name="Процентный 2 4 8 5" xfId="36477"/>
    <cellStyle name="Процентный 2 4 8 5 2" xfId="36478"/>
    <cellStyle name="Процентный 2 4 8 5 3" xfId="36479"/>
    <cellStyle name="Процентный 2 4 8 5 4" xfId="36480"/>
    <cellStyle name="Процентный 2 4 8 6" xfId="36481"/>
    <cellStyle name="Процентный 2 4 8 7" xfId="36482"/>
    <cellStyle name="Процентный 2 4 8 8" xfId="36483"/>
    <cellStyle name="Процентный 2 4 8 9" xfId="36484"/>
    <cellStyle name="Процентный 2 4 9" xfId="36485"/>
    <cellStyle name="Процентный 2 4 9 2" xfId="36486"/>
    <cellStyle name="Процентный 2 4 9 2 2" xfId="36487"/>
    <cellStyle name="Процентный 2 4 9 2 2 2" xfId="36488"/>
    <cellStyle name="Процентный 2 4 9 2 2 2 2" xfId="36489"/>
    <cellStyle name="Процентный 2 4 9 2 2 3" xfId="36490"/>
    <cellStyle name="Процентный 2 4 9 2 2 4" xfId="36491"/>
    <cellStyle name="Процентный 2 4 9 2 2 5" xfId="36492"/>
    <cellStyle name="Процентный 2 4 9 2 3" xfId="36493"/>
    <cellStyle name="Процентный 2 4 9 2 3 2" xfId="36494"/>
    <cellStyle name="Процентный 2 4 9 2 3 3" xfId="36495"/>
    <cellStyle name="Процентный 2 4 9 2 3 4" xfId="36496"/>
    <cellStyle name="Процентный 2 4 9 2 4" xfId="36497"/>
    <cellStyle name="Процентный 2 4 9 2 5" xfId="36498"/>
    <cellStyle name="Процентный 2 4 9 2 6" xfId="36499"/>
    <cellStyle name="Процентный 2 4 9 2 7" xfId="36500"/>
    <cellStyle name="Процентный 2 4 9 3" xfId="36501"/>
    <cellStyle name="Процентный 2 4 9 3 2" xfId="36502"/>
    <cellStyle name="Процентный 2 4 9 3 2 2" xfId="36503"/>
    <cellStyle name="Процентный 2 4 9 3 3" xfId="36504"/>
    <cellStyle name="Процентный 2 4 9 3 4" xfId="36505"/>
    <cellStyle name="Процентный 2 4 9 3 5" xfId="36506"/>
    <cellStyle name="Процентный 2 4 9 4" xfId="36507"/>
    <cellStyle name="Процентный 2 4 9 4 2" xfId="36508"/>
    <cellStyle name="Процентный 2 4 9 4 3" xfId="36509"/>
    <cellStyle name="Процентный 2 4 9 4 4" xfId="36510"/>
    <cellStyle name="Процентный 2 4 9 5" xfId="36511"/>
    <cellStyle name="Процентный 2 4 9 6" xfId="36512"/>
    <cellStyle name="Процентный 2 4 9 7" xfId="36513"/>
    <cellStyle name="Процентный 2 4 9 8" xfId="36514"/>
    <cellStyle name="Процентный 2 5" xfId="36515"/>
    <cellStyle name="Процентный 2 5 10" xfId="36516"/>
    <cellStyle name="Процентный 2 5 10 2" xfId="36517"/>
    <cellStyle name="Процентный 2 5 10 2 2" xfId="36518"/>
    <cellStyle name="Процентный 2 5 10 2 2 2" xfId="36519"/>
    <cellStyle name="Процентный 2 5 10 2 2 2 2" xfId="36520"/>
    <cellStyle name="Процентный 2 5 10 2 2 3" xfId="36521"/>
    <cellStyle name="Процентный 2 5 10 2 2 4" xfId="36522"/>
    <cellStyle name="Процентный 2 5 10 2 2 5" xfId="36523"/>
    <cellStyle name="Процентный 2 5 10 2 3" xfId="36524"/>
    <cellStyle name="Процентный 2 5 10 2 3 2" xfId="36525"/>
    <cellStyle name="Процентный 2 5 10 2 3 3" xfId="36526"/>
    <cellStyle name="Процентный 2 5 10 2 3 4" xfId="36527"/>
    <cellStyle name="Процентный 2 5 10 2 4" xfId="36528"/>
    <cellStyle name="Процентный 2 5 10 2 5" xfId="36529"/>
    <cellStyle name="Процентный 2 5 10 2 6" xfId="36530"/>
    <cellStyle name="Процентный 2 5 10 2 7" xfId="36531"/>
    <cellStyle name="Процентный 2 5 10 3" xfId="36532"/>
    <cellStyle name="Процентный 2 5 10 3 2" xfId="36533"/>
    <cellStyle name="Процентный 2 5 10 3 2 2" xfId="36534"/>
    <cellStyle name="Процентный 2 5 10 3 3" xfId="36535"/>
    <cellStyle name="Процентный 2 5 10 3 4" xfId="36536"/>
    <cellStyle name="Процентный 2 5 10 3 5" xfId="36537"/>
    <cellStyle name="Процентный 2 5 10 4" xfId="36538"/>
    <cellStyle name="Процентный 2 5 10 4 2" xfId="36539"/>
    <cellStyle name="Процентный 2 5 10 4 3" xfId="36540"/>
    <cellStyle name="Процентный 2 5 10 4 4" xfId="36541"/>
    <cellStyle name="Процентный 2 5 10 5" xfId="36542"/>
    <cellStyle name="Процентный 2 5 10 6" xfId="36543"/>
    <cellStyle name="Процентный 2 5 10 7" xfId="36544"/>
    <cellStyle name="Процентный 2 5 10 8" xfId="36545"/>
    <cellStyle name="Процентный 2 5 11" xfId="36546"/>
    <cellStyle name="Процентный 2 5 11 2" xfId="36547"/>
    <cellStyle name="Процентный 2 5 11 2 2" xfId="36548"/>
    <cellStyle name="Процентный 2 5 11 2 2 2" xfId="36549"/>
    <cellStyle name="Процентный 2 5 11 2 2 2 2" xfId="36550"/>
    <cellStyle name="Процентный 2 5 11 2 2 3" xfId="36551"/>
    <cellStyle name="Процентный 2 5 11 2 2 4" xfId="36552"/>
    <cellStyle name="Процентный 2 5 11 2 2 5" xfId="36553"/>
    <cellStyle name="Процентный 2 5 11 2 3" xfId="36554"/>
    <cellStyle name="Процентный 2 5 11 2 3 2" xfId="36555"/>
    <cellStyle name="Процентный 2 5 11 2 3 3" xfId="36556"/>
    <cellStyle name="Процентный 2 5 11 2 3 4" xfId="36557"/>
    <cellStyle name="Процентный 2 5 11 2 4" xfId="36558"/>
    <cellStyle name="Процентный 2 5 11 2 5" xfId="36559"/>
    <cellStyle name="Процентный 2 5 11 2 6" xfId="36560"/>
    <cellStyle name="Процентный 2 5 11 2 7" xfId="36561"/>
    <cellStyle name="Процентный 2 5 11 3" xfId="36562"/>
    <cellStyle name="Процентный 2 5 11 3 2" xfId="36563"/>
    <cellStyle name="Процентный 2 5 11 3 2 2" xfId="36564"/>
    <cellStyle name="Процентный 2 5 11 3 3" xfId="36565"/>
    <cellStyle name="Процентный 2 5 11 3 4" xfId="36566"/>
    <cellStyle name="Процентный 2 5 11 3 5" xfId="36567"/>
    <cellStyle name="Процентный 2 5 11 4" xfId="36568"/>
    <cellStyle name="Процентный 2 5 11 4 2" xfId="36569"/>
    <cellStyle name="Процентный 2 5 11 4 3" xfId="36570"/>
    <cellStyle name="Процентный 2 5 11 4 4" xfId="36571"/>
    <cellStyle name="Процентный 2 5 11 5" xfId="36572"/>
    <cellStyle name="Процентный 2 5 11 6" xfId="36573"/>
    <cellStyle name="Процентный 2 5 11 7" xfId="36574"/>
    <cellStyle name="Процентный 2 5 11 8" xfId="36575"/>
    <cellStyle name="Процентный 2 5 12" xfId="36576"/>
    <cellStyle name="Процентный 2 5 12 2" xfId="36577"/>
    <cellStyle name="Процентный 2 5 12 2 2" xfId="36578"/>
    <cellStyle name="Процентный 2 5 12 2 2 2" xfId="36579"/>
    <cellStyle name="Процентный 2 5 12 2 3" xfId="36580"/>
    <cellStyle name="Процентный 2 5 12 2 4" xfId="36581"/>
    <cellStyle name="Процентный 2 5 12 2 5" xfId="36582"/>
    <cellStyle name="Процентный 2 5 12 3" xfId="36583"/>
    <cellStyle name="Процентный 2 5 12 3 2" xfId="36584"/>
    <cellStyle name="Процентный 2 5 12 3 3" xfId="36585"/>
    <cellStyle name="Процентный 2 5 12 3 4" xfId="36586"/>
    <cellStyle name="Процентный 2 5 12 4" xfId="36587"/>
    <cellStyle name="Процентный 2 5 12 5" xfId="36588"/>
    <cellStyle name="Процентный 2 5 12 6" xfId="36589"/>
    <cellStyle name="Процентный 2 5 12 7" xfId="36590"/>
    <cellStyle name="Процентный 2 5 13" xfId="36591"/>
    <cellStyle name="Процентный 2 5 13 2" xfId="36592"/>
    <cellStyle name="Процентный 2 5 13 2 2" xfId="36593"/>
    <cellStyle name="Процентный 2 5 13 3" xfId="36594"/>
    <cellStyle name="Процентный 2 5 13 4" xfId="36595"/>
    <cellStyle name="Процентный 2 5 13 5" xfId="36596"/>
    <cellStyle name="Процентный 2 5 14" xfId="36597"/>
    <cellStyle name="Процентный 2 5 14 2" xfId="36598"/>
    <cellStyle name="Процентный 2 5 14 2 2" xfId="36599"/>
    <cellStyle name="Процентный 2 5 14 3" xfId="36600"/>
    <cellStyle name="Процентный 2 5 14 4" xfId="36601"/>
    <cellStyle name="Процентный 2 5 14 5" xfId="36602"/>
    <cellStyle name="Процентный 2 5 15" xfId="36603"/>
    <cellStyle name="Процентный 2 5 15 2" xfId="36604"/>
    <cellStyle name="Процентный 2 5 15 2 2" xfId="36605"/>
    <cellStyle name="Процентный 2 5 15 3" xfId="36606"/>
    <cellStyle name="Процентный 2 5 15 4" xfId="36607"/>
    <cellStyle name="Процентный 2 5 15 5" xfId="36608"/>
    <cellStyle name="Процентный 2 5 16" xfId="36609"/>
    <cellStyle name="Процентный 2 5 16 2" xfId="36610"/>
    <cellStyle name="Процентный 2 5 16 2 2" xfId="36611"/>
    <cellStyle name="Процентный 2 5 16 3" xfId="36612"/>
    <cellStyle name="Процентный 2 5 17" xfId="36613"/>
    <cellStyle name="Процентный 2 5 17 2" xfId="36614"/>
    <cellStyle name="Процентный 2 5 18" xfId="36615"/>
    <cellStyle name="Процентный 2 5 19" xfId="36616"/>
    <cellStyle name="Процентный 2 5 2" xfId="36617"/>
    <cellStyle name="Процентный 2 5 2 10" xfId="36618"/>
    <cellStyle name="Процентный 2 5 2 10 2" xfId="36619"/>
    <cellStyle name="Процентный 2 5 2 10 2 2" xfId="36620"/>
    <cellStyle name="Процентный 2 5 2 10 2 2 2" xfId="36621"/>
    <cellStyle name="Процентный 2 5 2 10 2 3" xfId="36622"/>
    <cellStyle name="Процентный 2 5 2 10 2 4" xfId="36623"/>
    <cellStyle name="Процентный 2 5 2 10 2 5" xfId="36624"/>
    <cellStyle name="Процентный 2 5 2 10 3" xfId="36625"/>
    <cellStyle name="Процентный 2 5 2 10 3 2" xfId="36626"/>
    <cellStyle name="Процентный 2 5 2 10 3 3" xfId="36627"/>
    <cellStyle name="Процентный 2 5 2 10 3 4" xfId="36628"/>
    <cellStyle name="Процентный 2 5 2 10 4" xfId="36629"/>
    <cellStyle name="Процентный 2 5 2 10 5" xfId="36630"/>
    <cellStyle name="Процентный 2 5 2 10 6" xfId="36631"/>
    <cellStyle name="Процентный 2 5 2 10 7" xfId="36632"/>
    <cellStyle name="Процентный 2 5 2 11" xfId="36633"/>
    <cellStyle name="Процентный 2 5 2 11 2" xfId="36634"/>
    <cellStyle name="Процентный 2 5 2 11 2 2" xfId="36635"/>
    <cellStyle name="Процентный 2 5 2 11 3" xfId="36636"/>
    <cellStyle name="Процентный 2 5 2 11 4" xfId="36637"/>
    <cellStyle name="Процентный 2 5 2 11 5" xfId="36638"/>
    <cellStyle name="Процентный 2 5 2 12" xfId="36639"/>
    <cellStyle name="Процентный 2 5 2 12 2" xfId="36640"/>
    <cellStyle name="Процентный 2 5 2 12 2 2" xfId="36641"/>
    <cellStyle name="Процентный 2 5 2 12 3" xfId="36642"/>
    <cellStyle name="Процентный 2 5 2 12 4" xfId="36643"/>
    <cellStyle name="Процентный 2 5 2 12 5" xfId="36644"/>
    <cellStyle name="Процентный 2 5 2 13" xfId="36645"/>
    <cellStyle name="Процентный 2 5 2 13 2" xfId="36646"/>
    <cellStyle name="Процентный 2 5 2 13 2 2" xfId="36647"/>
    <cellStyle name="Процентный 2 5 2 13 3" xfId="36648"/>
    <cellStyle name="Процентный 2 5 2 14" xfId="36649"/>
    <cellStyle name="Процентный 2 5 2 14 2" xfId="36650"/>
    <cellStyle name="Процентный 2 5 2 15" xfId="36651"/>
    <cellStyle name="Процентный 2 5 2 16" xfId="36652"/>
    <cellStyle name="Процентный 2 5 2 2" xfId="36653"/>
    <cellStyle name="Процентный 2 5 2 2 10" xfId="36654"/>
    <cellStyle name="Процентный 2 5 2 2 10 2" xfId="36655"/>
    <cellStyle name="Процентный 2 5 2 2 10 2 2" xfId="36656"/>
    <cellStyle name="Процентный 2 5 2 2 10 3" xfId="36657"/>
    <cellStyle name="Процентный 2 5 2 2 10 4" xfId="36658"/>
    <cellStyle name="Процентный 2 5 2 2 10 5" xfId="36659"/>
    <cellStyle name="Процентный 2 5 2 2 11" xfId="36660"/>
    <cellStyle name="Процентный 2 5 2 2 11 2" xfId="36661"/>
    <cellStyle name="Процентный 2 5 2 2 11 2 2" xfId="36662"/>
    <cellStyle name="Процентный 2 5 2 2 11 3" xfId="36663"/>
    <cellStyle name="Процентный 2 5 2 2 11 4" xfId="36664"/>
    <cellStyle name="Процентный 2 5 2 2 11 5" xfId="36665"/>
    <cellStyle name="Процентный 2 5 2 2 12" xfId="36666"/>
    <cellStyle name="Процентный 2 5 2 2 12 2" xfId="36667"/>
    <cellStyle name="Процентный 2 5 2 2 12 2 2" xfId="36668"/>
    <cellStyle name="Процентный 2 5 2 2 12 3" xfId="36669"/>
    <cellStyle name="Процентный 2 5 2 2 13" xfId="36670"/>
    <cellStyle name="Процентный 2 5 2 2 13 2" xfId="36671"/>
    <cellStyle name="Процентный 2 5 2 2 14" xfId="36672"/>
    <cellStyle name="Процентный 2 5 2 2 15" xfId="36673"/>
    <cellStyle name="Процентный 2 5 2 2 2" xfId="36674"/>
    <cellStyle name="Процентный 2 5 2 2 2 2" xfId="36675"/>
    <cellStyle name="Процентный 2 5 2 2 2 2 2" xfId="36676"/>
    <cellStyle name="Процентный 2 5 2 2 2 2 2 2" xfId="36677"/>
    <cellStyle name="Процентный 2 5 2 2 2 2 2 2 2" xfId="36678"/>
    <cellStyle name="Процентный 2 5 2 2 2 2 2 3" xfId="36679"/>
    <cellStyle name="Процентный 2 5 2 2 2 2 2 4" xfId="36680"/>
    <cellStyle name="Процентный 2 5 2 2 2 2 2 5" xfId="36681"/>
    <cellStyle name="Процентный 2 5 2 2 2 2 3" xfId="36682"/>
    <cellStyle name="Процентный 2 5 2 2 2 2 3 2" xfId="36683"/>
    <cellStyle name="Процентный 2 5 2 2 2 2 3 3" xfId="36684"/>
    <cellStyle name="Процентный 2 5 2 2 2 2 3 4" xfId="36685"/>
    <cellStyle name="Процентный 2 5 2 2 2 2 4" xfId="36686"/>
    <cellStyle name="Процентный 2 5 2 2 2 2 5" xfId="36687"/>
    <cellStyle name="Процентный 2 5 2 2 2 2 6" xfId="36688"/>
    <cellStyle name="Процентный 2 5 2 2 2 2 7" xfId="36689"/>
    <cellStyle name="Процентный 2 5 2 2 2 3" xfId="36690"/>
    <cellStyle name="Процентный 2 5 2 2 2 3 2" xfId="36691"/>
    <cellStyle name="Процентный 2 5 2 2 2 3 2 2" xfId="36692"/>
    <cellStyle name="Процентный 2 5 2 2 2 3 3" xfId="36693"/>
    <cellStyle name="Процентный 2 5 2 2 2 3 4" xfId="36694"/>
    <cellStyle name="Процентный 2 5 2 2 2 3 5" xfId="36695"/>
    <cellStyle name="Процентный 2 5 2 2 2 4" xfId="36696"/>
    <cellStyle name="Процентный 2 5 2 2 2 4 2" xfId="36697"/>
    <cellStyle name="Процентный 2 5 2 2 2 4 2 2" xfId="36698"/>
    <cellStyle name="Процентный 2 5 2 2 2 4 3" xfId="36699"/>
    <cellStyle name="Процентный 2 5 2 2 2 4 4" xfId="36700"/>
    <cellStyle name="Процентный 2 5 2 2 2 4 5" xfId="36701"/>
    <cellStyle name="Процентный 2 5 2 2 2 5" xfId="36702"/>
    <cellStyle name="Процентный 2 5 2 2 2 5 2" xfId="36703"/>
    <cellStyle name="Процентный 2 5 2 2 2 5 3" xfId="36704"/>
    <cellStyle name="Процентный 2 5 2 2 2 5 4" xfId="36705"/>
    <cellStyle name="Процентный 2 5 2 2 2 6" xfId="36706"/>
    <cellStyle name="Процентный 2 5 2 2 2 7" xfId="36707"/>
    <cellStyle name="Процентный 2 5 2 2 2 8" xfId="36708"/>
    <cellStyle name="Процентный 2 5 2 2 2 9" xfId="36709"/>
    <cellStyle name="Процентный 2 5 2 2 3" xfId="36710"/>
    <cellStyle name="Процентный 2 5 2 2 3 2" xfId="36711"/>
    <cellStyle name="Процентный 2 5 2 2 3 2 2" xfId="36712"/>
    <cellStyle name="Процентный 2 5 2 2 3 2 2 2" xfId="36713"/>
    <cellStyle name="Процентный 2 5 2 2 3 2 2 2 2" xfId="36714"/>
    <cellStyle name="Процентный 2 5 2 2 3 2 2 3" xfId="36715"/>
    <cellStyle name="Процентный 2 5 2 2 3 2 2 4" xfId="36716"/>
    <cellStyle name="Процентный 2 5 2 2 3 2 2 5" xfId="36717"/>
    <cellStyle name="Процентный 2 5 2 2 3 2 3" xfId="36718"/>
    <cellStyle name="Процентный 2 5 2 2 3 2 3 2" xfId="36719"/>
    <cellStyle name="Процентный 2 5 2 2 3 2 3 3" xfId="36720"/>
    <cellStyle name="Процентный 2 5 2 2 3 2 3 4" xfId="36721"/>
    <cellStyle name="Процентный 2 5 2 2 3 2 4" xfId="36722"/>
    <cellStyle name="Процентный 2 5 2 2 3 2 5" xfId="36723"/>
    <cellStyle name="Процентный 2 5 2 2 3 2 6" xfId="36724"/>
    <cellStyle name="Процентный 2 5 2 2 3 2 7" xfId="36725"/>
    <cellStyle name="Процентный 2 5 2 2 3 3" xfId="36726"/>
    <cellStyle name="Процентный 2 5 2 2 3 3 2" xfId="36727"/>
    <cellStyle name="Процентный 2 5 2 2 3 3 2 2" xfId="36728"/>
    <cellStyle name="Процентный 2 5 2 2 3 3 3" xfId="36729"/>
    <cellStyle name="Процентный 2 5 2 2 3 3 4" xfId="36730"/>
    <cellStyle name="Процентный 2 5 2 2 3 3 5" xfId="36731"/>
    <cellStyle name="Процентный 2 5 2 2 3 4" xfId="36732"/>
    <cellStyle name="Процентный 2 5 2 2 3 4 2" xfId="36733"/>
    <cellStyle name="Процентный 2 5 2 2 3 4 2 2" xfId="36734"/>
    <cellStyle name="Процентный 2 5 2 2 3 4 3" xfId="36735"/>
    <cellStyle name="Процентный 2 5 2 2 3 4 4" xfId="36736"/>
    <cellStyle name="Процентный 2 5 2 2 3 4 5" xfId="36737"/>
    <cellStyle name="Процентный 2 5 2 2 3 5" xfId="36738"/>
    <cellStyle name="Процентный 2 5 2 2 3 5 2" xfId="36739"/>
    <cellStyle name="Процентный 2 5 2 2 3 5 3" xfId="36740"/>
    <cellStyle name="Процентный 2 5 2 2 3 5 4" xfId="36741"/>
    <cellStyle name="Процентный 2 5 2 2 3 6" xfId="36742"/>
    <cellStyle name="Процентный 2 5 2 2 3 7" xfId="36743"/>
    <cellStyle name="Процентный 2 5 2 2 3 8" xfId="36744"/>
    <cellStyle name="Процентный 2 5 2 2 3 9" xfId="36745"/>
    <cellStyle name="Процентный 2 5 2 2 4" xfId="36746"/>
    <cellStyle name="Процентный 2 5 2 2 4 2" xfId="36747"/>
    <cellStyle name="Процентный 2 5 2 2 4 2 2" xfId="36748"/>
    <cellStyle name="Процентный 2 5 2 2 4 2 2 2" xfId="36749"/>
    <cellStyle name="Процентный 2 5 2 2 4 2 2 2 2" xfId="36750"/>
    <cellStyle name="Процентный 2 5 2 2 4 2 2 3" xfId="36751"/>
    <cellStyle name="Процентный 2 5 2 2 4 2 2 4" xfId="36752"/>
    <cellStyle name="Процентный 2 5 2 2 4 2 2 5" xfId="36753"/>
    <cellStyle name="Процентный 2 5 2 2 4 2 3" xfId="36754"/>
    <cellStyle name="Процентный 2 5 2 2 4 2 3 2" xfId="36755"/>
    <cellStyle name="Процентный 2 5 2 2 4 2 3 3" xfId="36756"/>
    <cellStyle name="Процентный 2 5 2 2 4 2 3 4" xfId="36757"/>
    <cellStyle name="Процентный 2 5 2 2 4 2 4" xfId="36758"/>
    <cellStyle name="Процентный 2 5 2 2 4 2 5" xfId="36759"/>
    <cellStyle name="Процентный 2 5 2 2 4 2 6" xfId="36760"/>
    <cellStyle name="Процентный 2 5 2 2 4 2 7" xfId="36761"/>
    <cellStyle name="Процентный 2 5 2 2 4 3" xfId="36762"/>
    <cellStyle name="Процентный 2 5 2 2 4 3 2" xfId="36763"/>
    <cellStyle name="Процентный 2 5 2 2 4 3 2 2" xfId="36764"/>
    <cellStyle name="Процентный 2 5 2 2 4 3 3" xfId="36765"/>
    <cellStyle name="Процентный 2 5 2 2 4 3 4" xfId="36766"/>
    <cellStyle name="Процентный 2 5 2 2 4 3 5" xfId="36767"/>
    <cellStyle name="Процентный 2 5 2 2 4 4" xfId="36768"/>
    <cellStyle name="Процентный 2 5 2 2 4 4 2" xfId="36769"/>
    <cellStyle name="Процентный 2 5 2 2 4 4 2 2" xfId="36770"/>
    <cellStyle name="Процентный 2 5 2 2 4 4 3" xfId="36771"/>
    <cellStyle name="Процентный 2 5 2 2 4 4 4" xfId="36772"/>
    <cellStyle name="Процентный 2 5 2 2 4 4 5" xfId="36773"/>
    <cellStyle name="Процентный 2 5 2 2 4 5" xfId="36774"/>
    <cellStyle name="Процентный 2 5 2 2 4 5 2" xfId="36775"/>
    <cellStyle name="Процентный 2 5 2 2 4 5 3" xfId="36776"/>
    <cellStyle name="Процентный 2 5 2 2 4 5 4" xfId="36777"/>
    <cellStyle name="Процентный 2 5 2 2 4 6" xfId="36778"/>
    <cellStyle name="Процентный 2 5 2 2 4 7" xfId="36779"/>
    <cellStyle name="Процентный 2 5 2 2 4 8" xfId="36780"/>
    <cellStyle name="Процентный 2 5 2 2 4 9" xfId="36781"/>
    <cellStyle name="Процентный 2 5 2 2 5" xfId="36782"/>
    <cellStyle name="Процентный 2 5 2 2 5 2" xfId="36783"/>
    <cellStyle name="Процентный 2 5 2 2 5 2 2" xfId="36784"/>
    <cellStyle name="Процентный 2 5 2 2 5 2 2 2" xfId="36785"/>
    <cellStyle name="Процентный 2 5 2 2 5 2 2 2 2" xfId="36786"/>
    <cellStyle name="Процентный 2 5 2 2 5 2 2 3" xfId="36787"/>
    <cellStyle name="Процентный 2 5 2 2 5 2 2 4" xfId="36788"/>
    <cellStyle name="Процентный 2 5 2 2 5 2 2 5" xfId="36789"/>
    <cellStyle name="Процентный 2 5 2 2 5 2 3" xfId="36790"/>
    <cellStyle name="Процентный 2 5 2 2 5 2 3 2" xfId="36791"/>
    <cellStyle name="Процентный 2 5 2 2 5 2 3 3" xfId="36792"/>
    <cellStyle name="Процентный 2 5 2 2 5 2 3 4" xfId="36793"/>
    <cellStyle name="Процентный 2 5 2 2 5 2 4" xfId="36794"/>
    <cellStyle name="Процентный 2 5 2 2 5 2 5" xfId="36795"/>
    <cellStyle name="Процентный 2 5 2 2 5 2 6" xfId="36796"/>
    <cellStyle name="Процентный 2 5 2 2 5 2 7" xfId="36797"/>
    <cellStyle name="Процентный 2 5 2 2 5 3" xfId="36798"/>
    <cellStyle name="Процентный 2 5 2 2 5 3 2" xfId="36799"/>
    <cellStyle name="Процентный 2 5 2 2 5 3 2 2" xfId="36800"/>
    <cellStyle name="Процентный 2 5 2 2 5 3 3" xfId="36801"/>
    <cellStyle name="Процентный 2 5 2 2 5 3 4" xfId="36802"/>
    <cellStyle name="Процентный 2 5 2 2 5 3 5" xfId="36803"/>
    <cellStyle name="Процентный 2 5 2 2 5 4" xfId="36804"/>
    <cellStyle name="Процентный 2 5 2 2 5 4 2" xfId="36805"/>
    <cellStyle name="Процентный 2 5 2 2 5 4 3" xfId="36806"/>
    <cellStyle name="Процентный 2 5 2 2 5 4 4" xfId="36807"/>
    <cellStyle name="Процентный 2 5 2 2 5 5" xfId="36808"/>
    <cellStyle name="Процентный 2 5 2 2 5 6" xfId="36809"/>
    <cellStyle name="Процентный 2 5 2 2 5 7" xfId="36810"/>
    <cellStyle name="Процентный 2 5 2 2 5 8" xfId="36811"/>
    <cellStyle name="Процентный 2 5 2 2 6" xfId="36812"/>
    <cellStyle name="Процентный 2 5 2 2 6 2" xfId="36813"/>
    <cellStyle name="Процентный 2 5 2 2 6 2 2" xfId="36814"/>
    <cellStyle name="Процентный 2 5 2 2 6 2 2 2" xfId="36815"/>
    <cellStyle name="Процентный 2 5 2 2 6 2 2 2 2" xfId="36816"/>
    <cellStyle name="Процентный 2 5 2 2 6 2 2 3" xfId="36817"/>
    <cellStyle name="Процентный 2 5 2 2 6 2 2 4" xfId="36818"/>
    <cellStyle name="Процентный 2 5 2 2 6 2 2 5" xfId="36819"/>
    <cellStyle name="Процентный 2 5 2 2 6 2 3" xfId="36820"/>
    <cellStyle name="Процентный 2 5 2 2 6 2 3 2" xfId="36821"/>
    <cellStyle name="Процентный 2 5 2 2 6 2 3 3" xfId="36822"/>
    <cellStyle name="Процентный 2 5 2 2 6 2 3 4" xfId="36823"/>
    <cellStyle name="Процентный 2 5 2 2 6 2 4" xfId="36824"/>
    <cellStyle name="Процентный 2 5 2 2 6 2 5" xfId="36825"/>
    <cellStyle name="Процентный 2 5 2 2 6 2 6" xfId="36826"/>
    <cellStyle name="Процентный 2 5 2 2 6 2 7" xfId="36827"/>
    <cellStyle name="Процентный 2 5 2 2 6 3" xfId="36828"/>
    <cellStyle name="Процентный 2 5 2 2 6 3 2" xfId="36829"/>
    <cellStyle name="Процентный 2 5 2 2 6 3 2 2" xfId="36830"/>
    <cellStyle name="Процентный 2 5 2 2 6 3 3" xfId="36831"/>
    <cellStyle name="Процентный 2 5 2 2 6 3 4" xfId="36832"/>
    <cellStyle name="Процентный 2 5 2 2 6 3 5" xfId="36833"/>
    <cellStyle name="Процентный 2 5 2 2 6 4" xfId="36834"/>
    <cellStyle name="Процентный 2 5 2 2 6 4 2" xfId="36835"/>
    <cellStyle name="Процентный 2 5 2 2 6 4 3" xfId="36836"/>
    <cellStyle name="Процентный 2 5 2 2 6 4 4" xfId="36837"/>
    <cellStyle name="Процентный 2 5 2 2 6 5" xfId="36838"/>
    <cellStyle name="Процентный 2 5 2 2 6 6" xfId="36839"/>
    <cellStyle name="Процентный 2 5 2 2 6 7" xfId="36840"/>
    <cellStyle name="Процентный 2 5 2 2 6 8" xfId="36841"/>
    <cellStyle name="Процентный 2 5 2 2 7" xfId="36842"/>
    <cellStyle name="Процентный 2 5 2 2 7 2" xfId="36843"/>
    <cellStyle name="Процентный 2 5 2 2 7 2 2" xfId="36844"/>
    <cellStyle name="Процентный 2 5 2 2 7 2 2 2" xfId="36845"/>
    <cellStyle name="Процентный 2 5 2 2 7 2 2 2 2" xfId="36846"/>
    <cellStyle name="Процентный 2 5 2 2 7 2 2 3" xfId="36847"/>
    <cellStyle name="Процентный 2 5 2 2 7 2 2 4" xfId="36848"/>
    <cellStyle name="Процентный 2 5 2 2 7 2 2 5" xfId="36849"/>
    <cellStyle name="Процентный 2 5 2 2 7 2 3" xfId="36850"/>
    <cellStyle name="Процентный 2 5 2 2 7 2 3 2" xfId="36851"/>
    <cellStyle name="Процентный 2 5 2 2 7 2 3 3" xfId="36852"/>
    <cellStyle name="Процентный 2 5 2 2 7 2 3 4" xfId="36853"/>
    <cellStyle name="Процентный 2 5 2 2 7 2 4" xfId="36854"/>
    <cellStyle name="Процентный 2 5 2 2 7 2 5" xfId="36855"/>
    <cellStyle name="Процентный 2 5 2 2 7 2 6" xfId="36856"/>
    <cellStyle name="Процентный 2 5 2 2 7 2 7" xfId="36857"/>
    <cellStyle name="Процентный 2 5 2 2 7 3" xfId="36858"/>
    <cellStyle name="Процентный 2 5 2 2 7 3 2" xfId="36859"/>
    <cellStyle name="Процентный 2 5 2 2 7 3 2 2" xfId="36860"/>
    <cellStyle name="Процентный 2 5 2 2 7 3 3" xfId="36861"/>
    <cellStyle name="Процентный 2 5 2 2 7 3 4" xfId="36862"/>
    <cellStyle name="Процентный 2 5 2 2 7 3 5" xfId="36863"/>
    <cellStyle name="Процентный 2 5 2 2 7 4" xfId="36864"/>
    <cellStyle name="Процентный 2 5 2 2 7 4 2" xfId="36865"/>
    <cellStyle name="Процентный 2 5 2 2 7 4 3" xfId="36866"/>
    <cellStyle name="Процентный 2 5 2 2 7 4 4" xfId="36867"/>
    <cellStyle name="Процентный 2 5 2 2 7 5" xfId="36868"/>
    <cellStyle name="Процентный 2 5 2 2 7 6" xfId="36869"/>
    <cellStyle name="Процентный 2 5 2 2 7 7" xfId="36870"/>
    <cellStyle name="Процентный 2 5 2 2 7 8" xfId="36871"/>
    <cellStyle name="Процентный 2 5 2 2 8" xfId="36872"/>
    <cellStyle name="Процентный 2 5 2 2 8 2" xfId="36873"/>
    <cellStyle name="Процентный 2 5 2 2 8 2 2" xfId="36874"/>
    <cellStyle name="Процентный 2 5 2 2 8 2 2 2" xfId="36875"/>
    <cellStyle name="Процентный 2 5 2 2 8 2 3" xfId="36876"/>
    <cellStyle name="Процентный 2 5 2 2 8 2 4" xfId="36877"/>
    <cellStyle name="Процентный 2 5 2 2 8 2 5" xfId="36878"/>
    <cellStyle name="Процентный 2 5 2 2 8 3" xfId="36879"/>
    <cellStyle name="Процентный 2 5 2 2 8 3 2" xfId="36880"/>
    <cellStyle name="Процентный 2 5 2 2 8 3 3" xfId="36881"/>
    <cellStyle name="Процентный 2 5 2 2 8 3 4" xfId="36882"/>
    <cellStyle name="Процентный 2 5 2 2 8 4" xfId="36883"/>
    <cellStyle name="Процентный 2 5 2 2 8 5" xfId="36884"/>
    <cellStyle name="Процентный 2 5 2 2 8 6" xfId="36885"/>
    <cellStyle name="Процентный 2 5 2 2 8 7" xfId="36886"/>
    <cellStyle name="Процентный 2 5 2 2 9" xfId="36887"/>
    <cellStyle name="Процентный 2 5 2 2 9 2" xfId="36888"/>
    <cellStyle name="Процентный 2 5 2 2 9 2 2" xfId="36889"/>
    <cellStyle name="Процентный 2 5 2 2 9 2 2 2" xfId="36890"/>
    <cellStyle name="Процентный 2 5 2 2 9 2 3" xfId="36891"/>
    <cellStyle name="Процентный 2 5 2 2 9 2 4" xfId="36892"/>
    <cellStyle name="Процентный 2 5 2 2 9 2 5" xfId="36893"/>
    <cellStyle name="Процентный 2 5 2 2 9 3" xfId="36894"/>
    <cellStyle name="Процентный 2 5 2 2 9 3 2" xfId="36895"/>
    <cellStyle name="Процентный 2 5 2 2 9 3 3" xfId="36896"/>
    <cellStyle name="Процентный 2 5 2 2 9 3 4" xfId="36897"/>
    <cellStyle name="Процентный 2 5 2 2 9 4" xfId="36898"/>
    <cellStyle name="Процентный 2 5 2 2 9 5" xfId="36899"/>
    <cellStyle name="Процентный 2 5 2 2 9 6" xfId="36900"/>
    <cellStyle name="Процентный 2 5 2 2 9 7" xfId="36901"/>
    <cellStyle name="Процентный 2 5 2 3" xfId="36902"/>
    <cellStyle name="Процентный 2 5 2 3 2" xfId="36903"/>
    <cellStyle name="Процентный 2 5 2 3 2 2" xfId="36904"/>
    <cellStyle name="Процентный 2 5 2 3 2 2 2" xfId="36905"/>
    <cellStyle name="Процентный 2 5 2 3 2 2 2 2" xfId="36906"/>
    <cellStyle name="Процентный 2 5 2 3 2 2 3" xfId="36907"/>
    <cellStyle name="Процентный 2 5 2 3 2 2 4" xfId="36908"/>
    <cellStyle name="Процентный 2 5 2 3 2 2 5" xfId="36909"/>
    <cellStyle name="Процентный 2 5 2 3 2 3" xfId="36910"/>
    <cellStyle name="Процентный 2 5 2 3 2 3 2" xfId="36911"/>
    <cellStyle name="Процентный 2 5 2 3 2 3 2 2" xfId="36912"/>
    <cellStyle name="Процентный 2 5 2 3 2 3 3" xfId="36913"/>
    <cellStyle name="Процентный 2 5 2 3 2 3 4" xfId="36914"/>
    <cellStyle name="Процентный 2 5 2 3 2 3 5" xfId="36915"/>
    <cellStyle name="Процентный 2 5 2 3 2 4" xfId="36916"/>
    <cellStyle name="Процентный 2 5 2 3 2 4 2" xfId="36917"/>
    <cellStyle name="Процентный 2 5 2 3 2 4 3" xfId="36918"/>
    <cellStyle name="Процентный 2 5 2 3 2 4 4" xfId="36919"/>
    <cellStyle name="Процентный 2 5 2 3 2 5" xfId="36920"/>
    <cellStyle name="Процентный 2 5 2 3 2 6" xfId="36921"/>
    <cellStyle name="Процентный 2 5 2 3 2 7" xfId="36922"/>
    <cellStyle name="Процентный 2 5 2 3 2 8" xfId="36923"/>
    <cellStyle name="Процентный 2 5 2 3 3" xfId="36924"/>
    <cellStyle name="Процентный 2 5 2 3 3 2" xfId="36925"/>
    <cellStyle name="Процентный 2 5 2 3 3 2 2" xfId="36926"/>
    <cellStyle name="Процентный 2 5 2 3 3 3" xfId="36927"/>
    <cellStyle name="Процентный 2 5 2 3 3 4" xfId="36928"/>
    <cellStyle name="Процентный 2 5 2 3 3 5" xfId="36929"/>
    <cellStyle name="Процентный 2 5 2 3 4" xfId="36930"/>
    <cellStyle name="Процентный 2 5 2 3 4 2" xfId="36931"/>
    <cellStyle name="Процентный 2 5 2 3 4 2 2" xfId="36932"/>
    <cellStyle name="Процентный 2 5 2 3 4 3" xfId="36933"/>
    <cellStyle name="Процентный 2 5 2 3 4 4" xfId="36934"/>
    <cellStyle name="Процентный 2 5 2 3 4 5" xfId="36935"/>
    <cellStyle name="Процентный 2 5 2 3 5" xfId="36936"/>
    <cellStyle name="Процентный 2 5 2 3 5 2" xfId="36937"/>
    <cellStyle name="Процентный 2 5 2 3 5 2 2" xfId="36938"/>
    <cellStyle name="Процентный 2 5 2 3 5 3" xfId="36939"/>
    <cellStyle name="Процентный 2 5 2 3 5 4" xfId="36940"/>
    <cellStyle name="Процентный 2 5 2 3 5 5" xfId="36941"/>
    <cellStyle name="Процентный 2 5 2 3 6" xfId="36942"/>
    <cellStyle name="Процентный 2 5 2 3 6 2" xfId="36943"/>
    <cellStyle name="Процентный 2 5 2 3 6 2 2" xfId="36944"/>
    <cellStyle name="Процентный 2 5 2 3 6 3" xfId="36945"/>
    <cellStyle name="Процентный 2 5 2 3 7" xfId="36946"/>
    <cellStyle name="Процентный 2 5 2 3 7 2" xfId="36947"/>
    <cellStyle name="Процентный 2 5 2 3 8" xfId="36948"/>
    <cellStyle name="Процентный 2 5 2 3 9" xfId="36949"/>
    <cellStyle name="Процентный 2 5 2 4" xfId="36950"/>
    <cellStyle name="Процентный 2 5 2 4 2" xfId="36951"/>
    <cellStyle name="Процентный 2 5 2 4 2 2" xfId="36952"/>
    <cellStyle name="Процентный 2 5 2 4 2 2 2" xfId="36953"/>
    <cellStyle name="Процентный 2 5 2 4 2 2 2 2" xfId="36954"/>
    <cellStyle name="Процентный 2 5 2 4 2 2 3" xfId="36955"/>
    <cellStyle name="Процентный 2 5 2 4 2 2 4" xfId="36956"/>
    <cellStyle name="Процентный 2 5 2 4 2 2 5" xfId="36957"/>
    <cellStyle name="Процентный 2 5 2 4 2 3" xfId="36958"/>
    <cellStyle name="Процентный 2 5 2 4 2 3 2" xfId="36959"/>
    <cellStyle name="Процентный 2 5 2 4 2 3 3" xfId="36960"/>
    <cellStyle name="Процентный 2 5 2 4 2 3 4" xfId="36961"/>
    <cellStyle name="Процентный 2 5 2 4 2 4" xfId="36962"/>
    <cellStyle name="Процентный 2 5 2 4 2 5" xfId="36963"/>
    <cellStyle name="Процентный 2 5 2 4 2 6" xfId="36964"/>
    <cellStyle name="Процентный 2 5 2 4 2 7" xfId="36965"/>
    <cellStyle name="Процентный 2 5 2 4 3" xfId="36966"/>
    <cellStyle name="Процентный 2 5 2 4 3 2" xfId="36967"/>
    <cellStyle name="Процентный 2 5 2 4 3 2 2" xfId="36968"/>
    <cellStyle name="Процентный 2 5 2 4 3 3" xfId="36969"/>
    <cellStyle name="Процентный 2 5 2 4 3 4" xfId="36970"/>
    <cellStyle name="Процентный 2 5 2 4 3 5" xfId="36971"/>
    <cellStyle name="Процентный 2 5 2 4 4" xfId="36972"/>
    <cellStyle name="Процентный 2 5 2 4 4 2" xfId="36973"/>
    <cellStyle name="Процентный 2 5 2 4 4 2 2" xfId="36974"/>
    <cellStyle name="Процентный 2 5 2 4 4 3" xfId="36975"/>
    <cellStyle name="Процентный 2 5 2 4 4 4" xfId="36976"/>
    <cellStyle name="Процентный 2 5 2 4 4 5" xfId="36977"/>
    <cellStyle name="Процентный 2 5 2 4 5" xfId="36978"/>
    <cellStyle name="Процентный 2 5 2 4 5 2" xfId="36979"/>
    <cellStyle name="Процентный 2 5 2 4 5 3" xfId="36980"/>
    <cellStyle name="Процентный 2 5 2 4 5 4" xfId="36981"/>
    <cellStyle name="Процентный 2 5 2 4 6" xfId="36982"/>
    <cellStyle name="Процентный 2 5 2 4 7" xfId="36983"/>
    <cellStyle name="Процентный 2 5 2 4 8" xfId="36984"/>
    <cellStyle name="Процентный 2 5 2 4 9" xfId="36985"/>
    <cellStyle name="Процентный 2 5 2 5" xfId="36986"/>
    <cellStyle name="Процентный 2 5 2 5 2" xfId="36987"/>
    <cellStyle name="Процентный 2 5 2 5 2 2" xfId="36988"/>
    <cellStyle name="Процентный 2 5 2 5 2 2 2" xfId="36989"/>
    <cellStyle name="Процентный 2 5 2 5 2 2 2 2" xfId="36990"/>
    <cellStyle name="Процентный 2 5 2 5 2 2 3" xfId="36991"/>
    <cellStyle name="Процентный 2 5 2 5 2 2 4" xfId="36992"/>
    <cellStyle name="Процентный 2 5 2 5 2 2 5" xfId="36993"/>
    <cellStyle name="Процентный 2 5 2 5 2 3" xfId="36994"/>
    <cellStyle name="Процентный 2 5 2 5 2 3 2" xfId="36995"/>
    <cellStyle name="Процентный 2 5 2 5 2 3 3" xfId="36996"/>
    <cellStyle name="Процентный 2 5 2 5 2 3 4" xfId="36997"/>
    <cellStyle name="Процентный 2 5 2 5 2 4" xfId="36998"/>
    <cellStyle name="Процентный 2 5 2 5 2 5" xfId="36999"/>
    <cellStyle name="Процентный 2 5 2 5 2 6" xfId="37000"/>
    <cellStyle name="Процентный 2 5 2 5 2 7" xfId="37001"/>
    <cellStyle name="Процентный 2 5 2 5 3" xfId="37002"/>
    <cellStyle name="Процентный 2 5 2 5 3 2" xfId="37003"/>
    <cellStyle name="Процентный 2 5 2 5 3 2 2" xfId="37004"/>
    <cellStyle name="Процентный 2 5 2 5 3 3" xfId="37005"/>
    <cellStyle name="Процентный 2 5 2 5 3 4" xfId="37006"/>
    <cellStyle name="Процентный 2 5 2 5 3 5" xfId="37007"/>
    <cellStyle name="Процентный 2 5 2 5 4" xfId="37008"/>
    <cellStyle name="Процентный 2 5 2 5 4 2" xfId="37009"/>
    <cellStyle name="Процентный 2 5 2 5 4 2 2" xfId="37010"/>
    <cellStyle name="Процентный 2 5 2 5 4 3" xfId="37011"/>
    <cellStyle name="Процентный 2 5 2 5 4 4" xfId="37012"/>
    <cellStyle name="Процентный 2 5 2 5 4 5" xfId="37013"/>
    <cellStyle name="Процентный 2 5 2 5 5" xfId="37014"/>
    <cellStyle name="Процентный 2 5 2 5 5 2" xfId="37015"/>
    <cellStyle name="Процентный 2 5 2 5 5 3" xfId="37016"/>
    <cellStyle name="Процентный 2 5 2 5 5 4" xfId="37017"/>
    <cellStyle name="Процентный 2 5 2 5 6" xfId="37018"/>
    <cellStyle name="Процентный 2 5 2 5 7" xfId="37019"/>
    <cellStyle name="Процентный 2 5 2 5 8" xfId="37020"/>
    <cellStyle name="Процентный 2 5 2 5 9" xfId="37021"/>
    <cellStyle name="Процентный 2 5 2 6" xfId="37022"/>
    <cellStyle name="Процентный 2 5 2 6 2" xfId="37023"/>
    <cellStyle name="Процентный 2 5 2 6 2 2" xfId="37024"/>
    <cellStyle name="Процентный 2 5 2 6 2 2 2" xfId="37025"/>
    <cellStyle name="Процентный 2 5 2 6 2 2 2 2" xfId="37026"/>
    <cellStyle name="Процентный 2 5 2 6 2 2 3" xfId="37027"/>
    <cellStyle name="Процентный 2 5 2 6 2 2 4" xfId="37028"/>
    <cellStyle name="Процентный 2 5 2 6 2 2 5" xfId="37029"/>
    <cellStyle name="Процентный 2 5 2 6 2 3" xfId="37030"/>
    <cellStyle name="Процентный 2 5 2 6 2 3 2" xfId="37031"/>
    <cellStyle name="Процентный 2 5 2 6 2 3 3" xfId="37032"/>
    <cellStyle name="Процентный 2 5 2 6 2 3 4" xfId="37033"/>
    <cellStyle name="Процентный 2 5 2 6 2 4" xfId="37034"/>
    <cellStyle name="Процентный 2 5 2 6 2 5" xfId="37035"/>
    <cellStyle name="Процентный 2 5 2 6 2 6" xfId="37036"/>
    <cellStyle name="Процентный 2 5 2 6 2 7" xfId="37037"/>
    <cellStyle name="Процентный 2 5 2 6 3" xfId="37038"/>
    <cellStyle name="Процентный 2 5 2 6 3 2" xfId="37039"/>
    <cellStyle name="Процентный 2 5 2 6 3 2 2" xfId="37040"/>
    <cellStyle name="Процентный 2 5 2 6 3 3" xfId="37041"/>
    <cellStyle name="Процентный 2 5 2 6 3 4" xfId="37042"/>
    <cellStyle name="Процентный 2 5 2 6 3 5" xfId="37043"/>
    <cellStyle name="Процентный 2 5 2 6 4" xfId="37044"/>
    <cellStyle name="Процентный 2 5 2 6 4 2" xfId="37045"/>
    <cellStyle name="Процентный 2 5 2 6 4 3" xfId="37046"/>
    <cellStyle name="Процентный 2 5 2 6 4 4" xfId="37047"/>
    <cellStyle name="Процентный 2 5 2 6 5" xfId="37048"/>
    <cellStyle name="Процентный 2 5 2 6 6" xfId="37049"/>
    <cellStyle name="Процентный 2 5 2 6 7" xfId="37050"/>
    <cellStyle name="Процентный 2 5 2 6 8" xfId="37051"/>
    <cellStyle name="Процентный 2 5 2 7" xfId="37052"/>
    <cellStyle name="Процентный 2 5 2 7 2" xfId="37053"/>
    <cellStyle name="Процентный 2 5 2 7 2 2" xfId="37054"/>
    <cellStyle name="Процентный 2 5 2 7 2 2 2" xfId="37055"/>
    <cellStyle name="Процентный 2 5 2 7 2 2 2 2" xfId="37056"/>
    <cellStyle name="Процентный 2 5 2 7 2 2 3" xfId="37057"/>
    <cellStyle name="Процентный 2 5 2 7 2 2 4" xfId="37058"/>
    <cellStyle name="Процентный 2 5 2 7 2 2 5" xfId="37059"/>
    <cellStyle name="Процентный 2 5 2 7 2 3" xfId="37060"/>
    <cellStyle name="Процентный 2 5 2 7 2 3 2" xfId="37061"/>
    <cellStyle name="Процентный 2 5 2 7 2 3 3" xfId="37062"/>
    <cellStyle name="Процентный 2 5 2 7 2 3 4" xfId="37063"/>
    <cellStyle name="Процентный 2 5 2 7 2 4" xfId="37064"/>
    <cellStyle name="Процентный 2 5 2 7 2 5" xfId="37065"/>
    <cellStyle name="Процентный 2 5 2 7 2 6" xfId="37066"/>
    <cellStyle name="Процентный 2 5 2 7 2 7" xfId="37067"/>
    <cellStyle name="Процентный 2 5 2 7 3" xfId="37068"/>
    <cellStyle name="Процентный 2 5 2 7 3 2" xfId="37069"/>
    <cellStyle name="Процентный 2 5 2 7 3 2 2" xfId="37070"/>
    <cellStyle name="Процентный 2 5 2 7 3 3" xfId="37071"/>
    <cellStyle name="Процентный 2 5 2 7 3 4" xfId="37072"/>
    <cellStyle name="Процентный 2 5 2 7 3 5" xfId="37073"/>
    <cellStyle name="Процентный 2 5 2 7 4" xfId="37074"/>
    <cellStyle name="Процентный 2 5 2 7 4 2" xfId="37075"/>
    <cellStyle name="Процентный 2 5 2 7 4 3" xfId="37076"/>
    <cellStyle name="Процентный 2 5 2 7 4 4" xfId="37077"/>
    <cellStyle name="Процентный 2 5 2 7 5" xfId="37078"/>
    <cellStyle name="Процентный 2 5 2 7 6" xfId="37079"/>
    <cellStyle name="Процентный 2 5 2 7 7" xfId="37080"/>
    <cellStyle name="Процентный 2 5 2 7 8" xfId="37081"/>
    <cellStyle name="Процентный 2 5 2 8" xfId="37082"/>
    <cellStyle name="Процентный 2 5 2 8 2" xfId="37083"/>
    <cellStyle name="Процентный 2 5 2 8 2 2" xfId="37084"/>
    <cellStyle name="Процентный 2 5 2 8 2 2 2" xfId="37085"/>
    <cellStyle name="Процентный 2 5 2 8 2 2 2 2" xfId="37086"/>
    <cellStyle name="Процентный 2 5 2 8 2 2 3" xfId="37087"/>
    <cellStyle name="Процентный 2 5 2 8 2 2 4" xfId="37088"/>
    <cellStyle name="Процентный 2 5 2 8 2 2 5" xfId="37089"/>
    <cellStyle name="Процентный 2 5 2 8 2 3" xfId="37090"/>
    <cellStyle name="Процентный 2 5 2 8 2 3 2" xfId="37091"/>
    <cellStyle name="Процентный 2 5 2 8 2 3 3" xfId="37092"/>
    <cellStyle name="Процентный 2 5 2 8 2 3 4" xfId="37093"/>
    <cellStyle name="Процентный 2 5 2 8 2 4" xfId="37094"/>
    <cellStyle name="Процентный 2 5 2 8 2 5" xfId="37095"/>
    <cellStyle name="Процентный 2 5 2 8 2 6" xfId="37096"/>
    <cellStyle name="Процентный 2 5 2 8 2 7" xfId="37097"/>
    <cellStyle name="Процентный 2 5 2 8 3" xfId="37098"/>
    <cellStyle name="Процентный 2 5 2 8 3 2" xfId="37099"/>
    <cellStyle name="Процентный 2 5 2 8 3 2 2" xfId="37100"/>
    <cellStyle name="Процентный 2 5 2 8 3 3" xfId="37101"/>
    <cellStyle name="Процентный 2 5 2 8 3 4" xfId="37102"/>
    <cellStyle name="Процентный 2 5 2 8 3 5" xfId="37103"/>
    <cellStyle name="Процентный 2 5 2 8 4" xfId="37104"/>
    <cellStyle name="Процентный 2 5 2 8 4 2" xfId="37105"/>
    <cellStyle name="Процентный 2 5 2 8 4 3" xfId="37106"/>
    <cellStyle name="Процентный 2 5 2 8 4 4" xfId="37107"/>
    <cellStyle name="Процентный 2 5 2 8 5" xfId="37108"/>
    <cellStyle name="Процентный 2 5 2 8 6" xfId="37109"/>
    <cellStyle name="Процентный 2 5 2 8 7" xfId="37110"/>
    <cellStyle name="Процентный 2 5 2 8 8" xfId="37111"/>
    <cellStyle name="Процентный 2 5 2 9" xfId="37112"/>
    <cellStyle name="Процентный 2 5 2 9 2" xfId="37113"/>
    <cellStyle name="Процентный 2 5 2 9 2 2" xfId="37114"/>
    <cellStyle name="Процентный 2 5 2 9 2 2 2" xfId="37115"/>
    <cellStyle name="Процентный 2 5 2 9 2 3" xfId="37116"/>
    <cellStyle name="Процентный 2 5 2 9 2 4" xfId="37117"/>
    <cellStyle name="Процентный 2 5 2 9 2 5" xfId="37118"/>
    <cellStyle name="Процентный 2 5 2 9 3" xfId="37119"/>
    <cellStyle name="Процентный 2 5 2 9 3 2" xfId="37120"/>
    <cellStyle name="Процентный 2 5 2 9 3 3" xfId="37121"/>
    <cellStyle name="Процентный 2 5 2 9 3 4" xfId="37122"/>
    <cellStyle name="Процентный 2 5 2 9 4" xfId="37123"/>
    <cellStyle name="Процентный 2 5 2 9 5" xfId="37124"/>
    <cellStyle name="Процентный 2 5 2 9 6" xfId="37125"/>
    <cellStyle name="Процентный 2 5 2 9 7" xfId="37126"/>
    <cellStyle name="Процентный 2 5 3" xfId="37127"/>
    <cellStyle name="Процентный 2 5 3 2" xfId="37128"/>
    <cellStyle name="Процентный 2 5 3 2 2" xfId="37129"/>
    <cellStyle name="Процентный 2 5 3 2 2 2" xfId="37130"/>
    <cellStyle name="Процентный 2 5 3 2 3" xfId="37131"/>
    <cellStyle name="Процентный 2 5 3 2 4" xfId="37132"/>
    <cellStyle name="Процентный 2 5 3 2 5" xfId="37133"/>
    <cellStyle name="Процентный 2 5 3 3" xfId="37134"/>
    <cellStyle name="Процентный 2 5 3 3 2" xfId="37135"/>
    <cellStyle name="Процентный 2 5 3 3 2 2" xfId="37136"/>
    <cellStyle name="Процентный 2 5 3 3 3" xfId="37137"/>
    <cellStyle name="Процентный 2 5 3 3 4" xfId="37138"/>
    <cellStyle name="Процентный 2 5 3 3 5" xfId="37139"/>
    <cellStyle name="Процентный 2 5 3 4" xfId="37140"/>
    <cellStyle name="Процентный 2 5 3 4 2" xfId="37141"/>
    <cellStyle name="Процентный 2 5 3 4 2 2" xfId="37142"/>
    <cellStyle name="Процентный 2 5 3 4 3" xfId="37143"/>
    <cellStyle name="Процентный 2 5 3 4 4" xfId="37144"/>
    <cellStyle name="Процентный 2 5 3 4 5" xfId="37145"/>
    <cellStyle name="Процентный 2 5 3 5" xfId="37146"/>
    <cellStyle name="Процентный 2 5 3 6" xfId="37147"/>
    <cellStyle name="Процентный 2 5 3 6 2" xfId="37148"/>
    <cellStyle name="Процентный 2 5 3 6 2 2" xfId="37149"/>
    <cellStyle name="Процентный 2 5 3 6 3" xfId="37150"/>
    <cellStyle name="Процентный 2 5 3 7" xfId="37151"/>
    <cellStyle name="Процентный 2 5 3 7 2" xfId="37152"/>
    <cellStyle name="Процентный 2 5 3 8" xfId="37153"/>
    <cellStyle name="Процентный 2 5 4" xfId="37154"/>
    <cellStyle name="Процентный 2 5 4 10" xfId="37155"/>
    <cellStyle name="Процентный 2 5 4 10 2" xfId="37156"/>
    <cellStyle name="Процентный 2 5 4 10 2 2" xfId="37157"/>
    <cellStyle name="Процентный 2 5 4 10 3" xfId="37158"/>
    <cellStyle name="Процентный 2 5 4 10 4" xfId="37159"/>
    <cellStyle name="Процентный 2 5 4 10 5" xfId="37160"/>
    <cellStyle name="Процентный 2 5 4 11" xfId="37161"/>
    <cellStyle name="Процентный 2 5 4 11 2" xfId="37162"/>
    <cellStyle name="Процентный 2 5 4 11 2 2" xfId="37163"/>
    <cellStyle name="Процентный 2 5 4 11 3" xfId="37164"/>
    <cellStyle name="Процентный 2 5 4 11 4" xfId="37165"/>
    <cellStyle name="Процентный 2 5 4 11 5" xfId="37166"/>
    <cellStyle name="Процентный 2 5 4 12" xfId="37167"/>
    <cellStyle name="Процентный 2 5 4 12 2" xfId="37168"/>
    <cellStyle name="Процентный 2 5 4 12 2 2" xfId="37169"/>
    <cellStyle name="Процентный 2 5 4 12 3" xfId="37170"/>
    <cellStyle name="Процентный 2 5 4 13" xfId="37171"/>
    <cellStyle name="Процентный 2 5 4 13 2" xfId="37172"/>
    <cellStyle name="Процентный 2 5 4 14" xfId="37173"/>
    <cellStyle name="Процентный 2 5 4 15" xfId="37174"/>
    <cellStyle name="Процентный 2 5 4 2" xfId="37175"/>
    <cellStyle name="Процентный 2 5 4 2 2" xfId="37176"/>
    <cellStyle name="Процентный 2 5 4 2 2 2" xfId="37177"/>
    <cellStyle name="Процентный 2 5 4 2 2 2 2" xfId="37178"/>
    <cellStyle name="Процентный 2 5 4 2 2 2 2 2" xfId="37179"/>
    <cellStyle name="Процентный 2 5 4 2 2 2 3" xfId="37180"/>
    <cellStyle name="Процентный 2 5 4 2 2 2 4" xfId="37181"/>
    <cellStyle name="Процентный 2 5 4 2 2 2 5" xfId="37182"/>
    <cellStyle name="Процентный 2 5 4 2 2 3" xfId="37183"/>
    <cellStyle name="Процентный 2 5 4 2 2 3 2" xfId="37184"/>
    <cellStyle name="Процентный 2 5 4 2 2 3 3" xfId="37185"/>
    <cellStyle name="Процентный 2 5 4 2 2 3 4" xfId="37186"/>
    <cellStyle name="Процентный 2 5 4 2 2 4" xfId="37187"/>
    <cellStyle name="Процентный 2 5 4 2 2 5" xfId="37188"/>
    <cellStyle name="Процентный 2 5 4 2 2 6" xfId="37189"/>
    <cellStyle name="Процентный 2 5 4 2 2 7" xfId="37190"/>
    <cellStyle name="Процентный 2 5 4 2 3" xfId="37191"/>
    <cellStyle name="Процентный 2 5 4 2 3 2" xfId="37192"/>
    <cellStyle name="Процентный 2 5 4 2 3 2 2" xfId="37193"/>
    <cellStyle name="Процентный 2 5 4 2 3 3" xfId="37194"/>
    <cellStyle name="Процентный 2 5 4 2 3 4" xfId="37195"/>
    <cellStyle name="Процентный 2 5 4 2 3 5" xfId="37196"/>
    <cellStyle name="Процентный 2 5 4 2 4" xfId="37197"/>
    <cellStyle name="Процентный 2 5 4 2 4 2" xfId="37198"/>
    <cellStyle name="Процентный 2 5 4 2 4 2 2" xfId="37199"/>
    <cellStyle name="Процентный 2 5 4 2 4 3" xfId="37200"/>
    <cellStyle name="Процентный 2 5 4 2 4 4" xfId="37201"/>
    <cellStyle name="Процентный 2 5 4 2 4 5" xfId="37202"/>
    <cellStyle name="Процентный 2 5 4 2 5" xfId="37203"/>
    <cellStyle name="Процентный 2 5 4 2 5 2" xfId="37204"/>
    <cellStyle name="Процентный 2 5 4 2 5 3" xfId="37205"/>
    <cellStyle name="Процентный 2 5 4 2 5 4" xfId="37206"/>
    <cellStyle name="Процентный 2 5 4 2 6" xfId="37207"/>
    <cellStyle name="Процентный 2 5 4 2 7" xfId="37208"/>
    <cellStyle name="Процентный 2 5 4 2 8" xfId="37209"/>
    <cellStyle name="Процентный 2 5 4 2 9" xfId="37210"/>
    <cellStyle name="Процентный 2 5 4 3" xfId="37211"/>
    <cellStyle name="Процентный 2 5 4 3 2" xfId="37212"/>
    <cellStyle name="Процентный 2 5 4 3 2 2" xfId="37213"/>
    <cellStyle name="Процентный 2 5 4 3 2 2 2" xfId="37214"/>
    <cellStyle name="Процентный 2 5 4 3 2 2 2 2" xfId="37215"/>
    <cellStyle name="Процентный 2 5 4 3 2 2 3" xfId="37216"/>
    <cellStyle name="Процентный 2 5 4 3 2 2 4" xfId="37217"/>
    <cellStyle name="Процентный 2 5 4 3 2 2 5" xfId="37218"/>
    <cellStyle name="Процентный 2 5 4 3 2 3" xfId="37219"/>
    <cellStyle name="Процентный 2 5 4 3 2 3 2" xfId="37220"/>
    <cellStyle name="Процентный 2 5 4 3 2 3 3" xfId="37221"/>
    <cellStyle name="Процентный 2 5 4 3 2 3 4" xfId="37222"/>
    <cellStyle name="Процентный 2 5 4 3 2 4" xfId="37223"/>
    <cellStyle name="Процентный 2 5 4 3 2 5" xfId="37224"/>
    <cellStyle name="Процентный 2 5 4 3 2 6" xfId="37225"/>
    <cellStyle name="Процентный 2 5 4 3 2 7" xfId="37226"/>
    <cellStyle name="Процентный 2 5 4 3 3" xfId="37227"/>
    <cellStyle name="Процентный 2 5 4 3 3 2" xfId="37228"/>
    <cellStyle name="Процентный 2 5 4 3 3 2 2" xfId="37229"/>
    <cellStyle name="Процентный 2 5 4 3 3 3" xfId="37230"/>
    <cellStyle name="Процентный 2 5 4 3 3 4" xfId="37231"/>
    <cellStyle name="Процентный 2 5 4 3 3 5" xfId="37232"/>
    <cellStyle name="Процентный 2 5 4 3 4" xfId="37233"/>
    <cellStyle name="Процентный 2 5 4 3 4 2" xfId="37234"/>
    <cellStyle name="Процентный 2 5 4 3 4 2 2" xfId="37235"/>
    <cellStyle name="Процентный 2 5 4 3 4 3" xfId="37236"/>
    <cellStyle name="Процентный 2 5 4 3 4 4" xfId="37237"/>
    <cellStyle name="Процентный 2 5 4 3 4 5" xfId="37238"/>
    <cellStyle name="Процентный 2 5 4 3 5" xfId="37239"/>
    <cellStyle name="Процентный 2 5 4 3 5 2" xfId="37240"/>
    <cellStyle name="Процентный 2 5 4 3 5 3" xfId="37241"/>
    <cellStyle name="Процентный 2 5 4 3 5 4" xfId="37242"/>
    <cellStyle name="Процентный 2 5 4 3 6" xfId="37243"/>
    <cellStyle name="Процентный 2 5 4 3 7" xfId="37244"/>
    <cellStyle name="Процентный 2 5 4 3 8" xfId="37245"/>
    <cellStyle name="Процентный 2 5 4 3 9" xfId="37246"/>
    <cellStyle name="Процентный 2 5 4 4" xfId="37247"/>
    <cellStyle name="Процентный 2 5 4 4 2" xfId="37248"/>
    <cellStyle name="Процентный 2 5 4 4 2 2" xfId="37249"/>
    <cellStyle name="Процентный 2 5 4 4 2 2 2" xfId="37250"/>
    <cellStyle name="Процентный 2 5 4 4 2 2 2 2" xfId="37251"/>
    <cellStyle name="Процентный 2 5 4 4 2 2 3" xfId="37252"/>
    <cellStyle name="Процентный 2 5 4 4 2 2 4" xfId="37253"/>
    <cellStyle name="Процентный 2 5 4 4 2 2 5" xfId="37254"/>
    <cellStyle name="Процентный 2 5 4 4 2 3" xfId="37255"/>
    <cellStyle name="Процентный 2 5 4 4 2 3 2" xfId="37256"/>
    <cellStyle name="Процентный 2 5 4 4 2 3 3" xfId="37257"/>
    <cellStyle name="Процентный 2 5 4 4 2 3 4" xfId="37258"/>
    <cellStyle name="Процентный 2 5 4 4 2 4" xfId="37259"/>
    <cellStyle name="Процентный 2 5 4 4 2 5" xfId="37260"/>
    <cellStyle name="Процентный 2 5 4 4 2 6" xfId="37261"/>
    <cellStyle name="Процентный 2 5 4 4 2 7" xfId="37262"/>
    <cellStyle name="Процентный 2 5 4 4 3" xfId="37263"/>
    <cellStyle name="Процентный 2 5 4 4 3 2" xfId="37264"/>
    <cellStyle name="Процентный 2 5 4 4 3 2 2" xfId="37265"/>
    <cellStyle name="Процентный 2 5 4 4 3 3" xfId="37266"/>
    <cellStyle name="Процентный 2 5 4 4 3 4" xfId="37267"/>
    <cellStyle name="Процентный 2 5 4 4 3 5" xfId="37268"/>
    <cellStyle name="Процентный 2 5 4 4 4" xfId="37269"/>
    <cellStyle name="Процентный 2 5 4 4 4 2" xfId="37270"/>
    <cellStyle name="Процентный 2 5 4 4 4 2 2" xfId="37271"/>
    <cellStyle name="Процентный 2 5 4 4 4 3" xfId="37272"/>
    <cellStyle name="Процентный 2 5 4 4 4 4" xfId="37273"/>
    <cellStyle name="Процентный 2 5 4 4 4 5" xfId="37274"/>
    <cellStyle name="Процентный 2 5 4 4 5" xfId="37275"/>
    <cellStyle name="Процентный 2 5 4 4 5 2" xfId="37276"/>
    <cellStyle name="Процентный 2 5 4 4 5 3" xfId="37277"/>
    <cellStyle name="Процентный 2 5 4 4 5 4" xfId="37278"/>
    <cellStyle name="Процентный 2 5 4 4 6" xfId="37279"/>
    <cellStyle name="Процентный 2 5 4 4 7" xfId="37280"/>
    <cellStyle name="Процентный 2 5 4 4 8" xfId="37281"/>
    <cellStyle name="Процентный 2 5 4 4 9" xfId="37282"/>
    <cellStyle name="Процентный 2 5 4 5" xfId="37283"/>
    <cellStyle name="Процентный 2 5 4 5 2" xfId="37284"/>
    <cellStyle name="Процентный 2 5 4 5 2 2" xfId="37285"/>
    <cellStyle name="Процентный 2 5 4 5 2 2 2" xfId="37286"/>
    <cellStyle name="Процентный 2 5 4 5 2 2 2 2" xfId="37287"/>
    <cellStyle name="Процентный 2 5 4 5 2 2 3" xfId="37288"/>
    <cellStyle name="Процентный 2 5 4 5 2 2 4" xfId="37289"/>
    <cellStyle name="Процентный 2 5 4 5 2 2 5" xfId="37290"/>
    <cellStyle name="Процентный 2 5 4 5 2 3" xfId="37291"/>
    <cellStyle name="Процентный 2 5 4 5 2 3 2" xfId="37292"/>
    <cellStyle name="Процентный 2 5 4 5 2 3 3" xfId="37293"/>
    <cellStyle name="Процентный 2 5 4 5 2 3 4" xfId="37294"/>
    <cellStyle name="Процентный 2 5 4 5 2 4" xfId="37295"/>
    <cellStyle name="Процентный 2 5 4 5 2 5" xfId="37296"/>
    <cellStyle name="Процентный 2 5 4 5 2 6" xfId="37297"/>
    <cellStyle name="Процентный 2 5 4 5 2 7" xfId="37298"/>
    <cellStyle name="Процентный 2 5 4 5 3" xfId="37299"/>
    <cellStyle name="Процентный 2 5 4 5 3 2" xfId="37300"/>
    <cellStyle name="Процентный 2 5 4 5 3 2 2" xfId="37301"/>
    <cellStyle name="Процентный 2 5 4 5 3 3" xfId="37302"/>
    <cellStyle name="Процентный 2 5 4 5 3 4" xfId="37303"/>
    <cellStyle name="Процентный 2 5 4 5 3 5" xfId="37304"/>
    <cellStyle name="Процентный 2 5 4 5 4" xfId="37305"/>
    <cellStyle name="Процентный 2 5 4 5 4 2" xfId="37306"/>
    <cellStyle name="Процентный 2 5 4 5 4 3" xfId="37307"/>
    <cellStyle name="Процентный 2 5 4 5 4 4" xfId="37308"/>
    <cellStyle name="Процентный 2 5 4 5 5" xfId="37309"/>
    <cellStyle name="Процентный 2 5 4 5 6" xfId="37310"/>
    <cellStyle name="Процентный 2 5 4 5 7" xfId="37311"/>
    <cellStyle name="Процентный 2 5 4 5 8" xfId="37312"/>
    <cellStyle name="Процентный 2 5 4 6" xfId="37313"/>
    <cellStyle name="Процентный 2 5 4 6 2" xfId="37314"/>
    <cellStyle name="Процентный 2 5 4 6 2 2" xfId="37315"/>
    <cellStyle name="Процентный 2 5 4 6 2 2 2" xfId="37316"/>
    <cellStyle name="Процентный 2 5 4 6 2 2 2 2" xfId="37317"/>
    <cellStyle name="Процентный 2 5 4 6 2 2 3" xfId="37318"/>
    <cellStyle name="Процентный 2 5 4 6 2 2 4" xfId="37319"/>
    <cellStyle name="Процентный 2 5 4 6 2 2 5" xfId="37320"/>
    <cellStyle name="Процентный 2 5 4 6 2 3" xfId="37321"/>
    <cellStyle name="Процентный 2 5 4 6 2 3 2" xfId="37322"/>
    <cellStyle name="Процентный 2 5 4 6 2 3 3" xfId="37323"/>
    <cellStyle name="Процентный 2 5 4 6 2 3 4" xfId="37324"/>
    <cellStyle name="Процентный 2 5 4 6 2 4" xfId="37325"/>
    <cellStyle name="Процентный 2 5 4 6 2 5" xfId="37326"/>
    <cellStyle name="Процентный 2 5 4 6 2 6" xfId="37327"/>
    <cellStyle name="Процентный 2 5 4 6 2 7" xfId="37328"/>
    <cellStyle name="Процентный 2 5 4 6 3" xfId="37329"/>
    <cellStyle name="Процентный 2 5 4 6 3 2" xfId="37330"/>
    <cellStyle name="Процентный 2 5 4 6 3 2 2" xfId="37331"/>
    <cellStyle name="Процентный 2 5 4 6 3 3" xfId="37332"/>
    <cellStyle name="Процентный 2 5 4 6 3 4" xfId="37333"/>
    <cellStyle name="Процентный 2 5 4 6 3 5" xfId="37334"/>
    <cellStyle name="Процентный 2 5 4 6 4" xfId="37335"/>
    <cellStyle name="Процентный 2 5 4 6 4 2" xfId="37336"/>
    <cellStyle name="Процентный 2 5 4 6 4 3" xfId="37337"/>
    <cellStyle name="Процентный 2 5 4 6 4 4" xfId="37338"/>
    <cellStyle name="Процентный 2 5 4 6 5" xfId="37339"/>
    <cellStyle name="Процентный 2 5 4 6 6" xfId="37340"/>
    <cellStyle name="Процентный 2 5 4 6 7" xfId="37341"/>
    <cellStyle name="Процентный 2 5 4 6 8" xfId="37342"/>
    <cellStyle name="Процентный 2 5 4 7" xfId="37343"/>
    <cellStyle name="Процентный 2 5 4 7 2" xfId="37344"/>
    <cellStyle name="Процентный 2 5 4 7 2 2" xfId="37345"/>
    <cellStyle name="Процентный 2 5 4 7 2 2 2" xfId="37346"/>
    <cellStyle name="Процентный 2 5 4 7 2 2 2 2" xfId="37347"/>
    <cellStyle name="Процентный 2 5 4 7 2 2 3" xfId="37348"/>
    <cellStyle name="Процентный 2 5 4 7 2 2 4" xfId="37349"/>
    <cellStyle name="Процентный 2 5 4 7 2 2 5" xfId="37350"/>
    <cellStyle name="Процентный 2 5 4 7 2 3" xfId="37351"/>
    <cellStyle name="Процентный 2 5 4 7 2 3 2" xfId="37352"/>
    <cellStyle name="Процентный 2 5 4 7 2 3 3" xfId="37353"/>
    <cellStyle name="Процентный 2 5 4 7 2 3 4" xfId="37354"/>
    <cellStyle name="Процентный 2 5 4 7 2 4" xfId="37355"/>
    <cellStyle name="Процентный 2 5 4 7 2 5" xfId="37356"/>
    <cellStyle name="Процентный 2 5 4 7 2 6" xfId="37357"/>
    <cellStyle name="Процентный 2 5 4 7 2 7" xfId="37358"/>
    <cellStyle name="Процентный 2 5 4 7 3" xfId="37359"/>
    <cellStyle name="Процентный 2 5 4 7 3 2" xfId="37360"/>
    <cellStyle name="Процентный 2 5 4 7 3 2 2" xfId="37361"/>
    <cellStyle name="Процентный 2 5 4 7 3 3" xfId="37362"/>
    <cellStyle name="Процентный 2 5 4 7 3 4" xfId="37363"/>
    <cellStyle name="Процентный 2 5 4 7 3 5" xfId="37364"/>
    <cellStyle name="Процентный 2 5 4 7 4" xfId="37365"/>
    <cellStyle name="Процентный 2 5 4 7 4 2" xfId="37366"/>
    <cellStyle name="Процентный 2 5 4 7 4 3" xfId="37367"/>
    <cellStyle name="Процентный 2 5 4 7 4 4" xfId="37368"/>
    <cellStyle name="Процентный 2 5 4 7 5" xfId="37369"/>
    <cellStyle name="Процентный 2 5 4 7 6" xfId="37370"/>
    <cellStyle name="Процентный 2 5 4 7 7" xfId="37371"/>
    <cellStyle name="Процентный 2 5 4 7 8" xfId="37372"/>
    <cellStyle name="Процентный 2 5 4 8" xfId="37373"/>
    <cellStyle name="Процентный 2 5 4 8 2" xfId="37374"/>
    <cellStyle name="Процентный 2 5 4 8 2 2" xfId="37375"/>
    <cellStyle name="Процентный 2 5 4 8 2 2 2" xfId="37376"/>
    <cellStyle name="Процентный 2 5 4 8 2 3" xfId="37377"/>
    <cellStyle name="Процентный 2 5 4 8 2 4" xfId="37378"/>
    <cellStyle name="Процентный 2 5 4 8 2 5" xfId="37379"/>
    <cellStyle name="Процентный 2 5 4 8 3" xfId="37380"/>
    <cellStyle name="Процентный 2 5 4 8 3 2" xfId="37381"/>
    <cellStyle name="Процентный 2 5 4 8 3 3" xfId="37382"/>
    <cellStyle name="Процентный 2 5 4 8 3 4" xfId="37383"/>
    <cellStyle name="Процентный 2 5 4 8 4" xfId="37384"/>
    <cellStyle name="Процентный 2 5 4 8 5" xfId="37385"/>
    <cellStyle name="Процентный 2 5 4 8 6" xfId="37386"/>
    <cellStyle name="Процентный 2 5 4 8 7" xfId="37387"/>
    <cellStyle name="Процентный 2 5 4 9" xfId="37388"/>
    <cellStyle name="Процентный 2 5 4 9 2" xfId="37389"/>
    <cellStyle name="Процентный 2 5 4 9 2 2" xfId="37390"/>
    <cellStyle name="Процентный 2 5 4 9 2 2 2" xfId="37391"/>
    <cellStyle name="Процентный 2 5 4 9 2 3" xfId="37392"/>
    <cellStyle name="Процентный 2 5 4 9 2 4" xfId="37393"/>
    <cellStyle name="Процентный 2 5 4 9 2 5" xfId="37394"/>
    <cellStyle name="Процентный 2 5 4 9 3" xfId="37395"/>
    <cellStyle name="Процентный 2 5 4 9 3 2" xfId="37396"/>
    <cellStyle name="Процентный 2 5 4 9 3 3" xfId="37397"/>
    <cellStyle name="Процентный 2 5 4 9 3 4" xfId="37398"/>
    <cellStyle name="Процентный 2 5 4 9 4" xfId="37399"/>
    <cellStyle name="Процентный 2 5 4 9 5" xfId="37400"/>
    <cellStyle name="Процентный 2 5 4 9 6" xfId="37401"/>
    <cellStyle name="Процентный 2 5 4 9 7" xfId="37402"/>
    <cellStyle name="Процентный 2 5 5" xfId="37403"/>
    <cellStyle name="Процентный 2 5 5 10" xfId="37404"/>
    <cellStyle name="Процентный 2 5 5 10 2" xfId="37405"/>
    <cellStyle name="Процентный 2 5 5 10 2 2" xfId="37406"/>
    <cellStyle name="Процентный 2 5 5 10 3" xfId="37407"/>
    <cellStyle name="Процентный 2 5 5 10 4" xfId="37408"/>
    <cellStyle name="Процентный 2 5 5 10 5" xfId="37409"/>
    <cellStyle name="Процентный 2 5 5 11" xfId="37410"/>
    <cellStyle name="Процентный 2 5 5 11 2" xfId="37411"/>
    <cellStyle name="Процентный 2 5 5 11 3" xfId="37412"/>
    <cellStyle name="Процентный 2 5 5 11 4" xfId="37413"/>
    <cellStyle name="Процентный 2 5 5 12" xfId="37414"/>
    <cellStyle name="Процентный 2 5 5 13" xfId="37415"/>
    <cellStyle name="Процентный 2 5 5 14" xfId="37416"/>
    <cellStyle name="Процентный 2 5 5 15" xfId="37417"/>
    <cellStyle name="Процентный 2 5 5 2" xfId="37418"/>
    <cellStyle name="Процентный 2 5 5 2 2" xfId="37419"/>
    <cellStyle name="Процентный 2 5 5 2 2 2" xfId="37420"/>
    <cellStyle name="Процентный 2 5 5 2 2 2 2" xfId="37421"/>
    <cellStyle name="Процентный 2 5 5 2 2 2 2 2" xfId="37422"/>
    <cellStyle name="Процентный 2 5 5 2 2 2 3" xfId="37423"/>
    <cellStyle name="Процентный 2 5 5 2 2 2 4" xfId="37424"/>
    <cellStyle name="Процентный 2 5 5 2 2 2 5" xfId="37425"/>
    <cellStyle name="Процентный 2 5 5 2 2 3" xfId="37426"/>
    <cellStyle name="Процентный 2 5 5 2 2 3 2" xfId="37427"/>
    <cellStyle name="Процентный 2 5 5 2 2 3 3" xfId="37428"/>
    <cellStyle name="Процентный 2 5 5 2 2 3 4" xfId="37429"/>
    <cellStyle name="Процентный 2 5 5 2 2 4" xfId="37430"/>
    <cellStyle name="Процентный 2 5 5 2 2 5" xfId="37431"/>
    <cellStyle name="Процентный 2 5 5 2 2 6" xfId="37432"/>
    <cellStyle name="Процентный 2 5 5 2 2 7" xfId="37433"/>
    <cellStyle name="Процентный 2 5 5 2 3" xfId="37434"/>
    <cellStyle name="Процентный 2 5 5 2 3 2" xfId="37435"/>
    <cellStyle name="Процентный 2 5 5 2 3 2 2" xfId="37436"/>
    <cellStyle name="Процентный 2 5 5 2 3 3" xfId="37437"/>
    <cellStyle name="Процентный 2 5 5 2 3 4" xfId="37438"/>
    <cellStyle name="Процентный 2 5 5 2 3 5" xfId="37439"/>
    <cellStyle name="Процентный 2 5 5 2 4" xfId="37440"/>
    <cellStyle name="Процентный 2 5 5 2 4 2" xfId="37441"/>
    <cellStyle name="Процентный 2 5 5 2 4 2 2" xfId="37442"/>
    <cellStyle name="Процентный 2 5 5 2 4 3" xfId="37443"/>
    <cellStyle name="Процентный 2 5 5 2 4 4" xfId="37444"/>
    <cellStyle name="Процентный 2 5 5 2 4 5" xfId="37445"/>
    <cellStyle name="Процентный 2 5 5 2 5" xfId="37446"/>
    <cellStyle name="Процентный 2 5 5 2 5 2" xfId="37447"/>
    <cellStyle name="Процентный 2 5 5 2 5 3" xfId="37448"/>
    <cellStyle name="Процентный 2 5 5 2 5 4" xfId="37449"/>
    <cellStyle name="Процентный 2 5 5 2 6" xfId="37450"/>
    <cellStyle name="Процентный 2 5 5 2 7" xfId="37451"/>
    <cellStyle name="Процентный 2 5 5 2 8" xfId="37452"/>
    <cellStyle name="Процентный 2 5 5 2 9" xfId="37453"/>
    <cellStyle name="Процентный 2 5 5 3" xfId="37454"/>
    <cellStyle name="Процентный 2 5 5 3 2" xfId="37455"/>
    <cellStyle name="Процентный 2 5 5 3 2 2" xfId="37456"/>
    <cellStyle name="Процентный 2 5 5 3 2 2 2" xfId="37457"/>
    <cellStyle name="Процентный 2 5 5 3 2 2 2 2" xfId="37458"/>
    <cellStyle name="Процентный 2 5 5 3 2 2 3" xfId="37459"/>
    <cellStyle name="Процентный 2 5 5 3 2 2 4" xfId="37460"/>
    <cellStyle name="Процентный 2 5 5 3 2 2 5" xfId="37461"/>
    <cellStyle name="Процентный 2 5 5 3 2 3" xfId="37462"/>
    <cellStyle name="Процентный 2 5 5 3 2 3 2" xfId="37463"/>
    <cellStyle name="Процентный 2 5 5 3 2 3 3" xfId="37464"/>
    <cellStyle name="Процентный 2 5 5 3 2 3 4" xfId="37465"/>
    <cellStyle name="Процентный 2 5 5 3 2 4" xfId="37466"/>
    <cellStyle name="Процентный 2 5 5 3 2 5" xfId="37467"/>
    <cellStyle name="Процентный 2 5 5 3 2 6" xfId="37468"/>
    <cellStyle name="Процентный 2 5 5 3 2 7" xfId="37469"/>
    <cellStyle name="Процентный 2 5 5 3 3" xfId="37470"/>
    <cellStyle name="Процентный 2 5 5 3 3 2" xfId="37471"/>
    <cellStyle name="Процентный 2 5 5 3 3 2 2" xfId="37472"/>
    <cellStyle name="Процентный 2 5 5 3 3 3" xfId="37473"/>
    <cellStyle name="Процентный 2 5 5 3 3 4" xfId="37474"/>
    <cellStyle name="Процентный 2 5 5 3 3 5" xfId="37475"/>
    <cellStyle name="Процентный 2 5 5 3 4" xfId="37476"/>
    <cellStyle name="Процентный 2 5 5 3 4 2" xfId="37477"/>
    <cellStyle name="Процентный 2 5 5 3 4 2 2" xfId="37478"/>
    <cellStyle name="Процентный 2 5 5 3 4 3" xfId="37479"/>
    <cellStyle name="Процентный 2 5 5 3 4 4" xfId="37480"/>
    <cellStyle name="Процентный 2 5 5 3 4 5" xfId="37481"/>
    <cellStyle name="Процентный 2 5 5 3 5" xfId="37482"/>
    <cellStyle name="Процентный 2 5 5 3 5 2" xfId="37483"/>
    <cellStyle name="Процентный 2 5 5 3 5 3" xfId="37484"/>
    <cellStyle name="Процентный 2 5 5 3 5 4" xfId="37485"/>
    <cellStyle name="Процентный 2 5 5 3 6" xfId="37486"/>
    <cellStyle name="Процентный 2 5 5 3 7" xfId="37487"/>
    <cellStyle name="Процентный 2 5 5 3 8" xfId="37488"/>
    <cellStyle name="Процентный 2 5 5 3 9" xfId="37489"/>
    <cellStyle name="Процентный 2 5 5 4" xfId="37490"/>
    <cellStyle name="Процентный 2 5 5 4 2" xfId="37491"/>
    <cellStyle name="Процентный 2 5 5 4 2 2" xfId="37492"/>
    <cellStyle name="Процентный 2 5 5 4 2 2 2" xfId="37493"/>
    <cellStyle name="Процентный 2 5 5 4 2 2 2 2" xfId="37494"/>
    <cellStyle name="Процентный 2 5 5 4 2 2 3" xfId="37495"/>
    <cellStyle name="Процентный 2 5 5 4 2 2 4" xfId="37496"/>
    <cellStyle name="Процентный 2 5 5 4 2 2 5" xfId="37497"/>
    <cellStyle name="Процентный 2 5 5 4 2 3" xfId="37498"/>
    <cellStyle name="Процентный 2 5 5 4 2 3 2" xfId="37499"/>
    <cellStyle name="Процентный 2 5 5 4 2 3 3" xfId="37500"/>
    <cellStyle name="Процентный 2 5 5 4 2 3 4" xfId="37501"/>
    <cellStyle name="Процентный 2 5 5 4 2 4" xfId="37502"/>
    <cellStyle name="Процентный 2 5 5 4 2 5" xfId="37503"/>
    <cellStyle name="Процентный 2 5 5 4 2 6" xfId="37504"/>
    <cellStyle name="Процентный 2 5 5 4 2 7" xfId="37505"/>
    <cellStyle name="Процентный 2 5 5 4 3" xfId="37506"/>
    <cellStyle name="Процентный 2 5 5 4 3 2" xfId="37507"/>
    <cellStyle name="Процентный 2 5 5 4 3 2 2" xfId="37508"/>
    <cellStyle name="Процентный 2 5 5 4 3 3" xfId="37509"/>
    <cellStyle name="Процентный 2 5 5 4 3 4" xfId="37510"/>
    <cellStyle name="Процентный 2 5 5 4 3 5" xfId="37511"/>
    <cellStyle name="Процентный 2 5 5 4 4" xfId="37512"/>
    <cellStyle name="Процентный 2 5 5 4 4 2" xfId="37513"/>
    <cellStyle name="Процентный 2 5 5 4 4 3" xfId="37514"/>
    <cellStyle name="Процентный 2 5 5 4 4 4" xfId="37515"/>
    <cellStyle name="Процентный 2 5 5 4 5" xfId="37516"/>
    <cellStyle name="Процентный 2 5 5 4 6" xfId="37517"/>
    <cellStyle name="Процентный 2 5 5 4 7" xfId="37518"/>
    <cellStyle name="Процентный 2 5 5 4 8" xfId="37519"/>
    <cellStyle name="Процентный 2 5 5 5" xfId="37520"/>
    <cellStyle name="Процентный 2 5 5 5 2" xfId="37521"/>
    <cellStyle name="Процентный 2 5 5 5 2 2" xfId="37522"/>
    <cellStyle name="Процентный 2 5 5 5 2 2 2" xfId="37523"/>
    <cellStyle name="Процентный 2 5 5 5 2 2 2 2" xfId="37524"/>
    <cellStyle name="Процентный 2 5 5 5 2 2 3" xfId="37525"/>
    <cellStyle name="Процентный 2 5 5 5 2 2 4" xfId="37526"/>
    <cellStyle name="Процентный 2 5 5 5 2 2 5" xfId="37527"/>
    <cellStyle name="Процентный 2 5 5 5 2 3" xfId="37528"/>
    <cellStyle name="Процентный 2 5 5 5 2 3 2" xfId="37529"/>
    <cellStyle name="Процентный 2 5 5 5 2 3 3" xfId="37530"/>
    <cellStyle name="Процентный 2 5 5 5 2 3 4" xfId="37531"/>
    <cellStyle name="Процентный 2 5 5 5 2 4" xfId="37532"/>
    <cellStyle name="Процентный 2 5 5 5 2 5" xfId="37533"/>
    <cellStyle name="Процентный 2 5 5 5 2 6" xfId="37534"/>
    <cellStyle name="Процентный 2 5 5 5 2 7" xfId="37535"/>
    <cellStyle name="Процентный 2 5 5 5 3" xfId="37536"/>
    <cellStyle name="Процентный 2 5 5 5 3 2" xfId="37537"/>
    <cellStyle name="Процентный 2 5 5 5 3 2 2" xfId="37538"/>
    <cellStyle name="Процентный 2 5 5 5 3 3" xfId="37539"/>
    <cellStyle name="Процентный 2 5 5 5 3 4" xfId="37540"/>
    <cellStyle name="Процентный 2 5 5 5 3 5" xfId="37541"/>
    <cellStyle name="Процентный 2 5 5 5 4" xfId="37542"/>
    <cellStyle name="Процентный 2 5 5 5 4 2" xfId="37543"/>
    <cellStyle name="Процентный 2 5 5 5 4 3" xfId="37544"/>
    <cellStyle name="Процентный 2 5 5 5 4 4" xfId="37545"/>
    <cellStyle name="Процентный 2 5 5 5 5" xfId="37546"/>
    <cellStyle name="Процентный 2 5 5 5 6" xfId="37547"/>
    <cellStyle name="Процентный 2 5 5 5 7" xfId="37548"/>
    <cellStyle name="Процентный 2 5 5 5 8" xfId="37549"/>
    <cellStyle name="Процентный 2 5 5 6" xfId="37550"/>
    <cellStyle name="Процентный 2 5 5 6 2" xfId="37551"/>
    <cellStyle name="Процентный 2 5 5 6 2 2" xfId="37552"/>
    <cellStyle name="Процентный 2 5 5 6 2 2 2" xfId="37553"/>
    <cellStyle name="Процентный 2 5 5 6 2 2 2 2" xfId="37554"/>
    <cellStyle name="Процентный 2 5 5 6 2 2 3" xfId="37555"/>
    <cellStyle name="Процентный 2 5 5 6 2 2 4" xfId="37556"/>
    <cellStyle name="Процентный 2 5 5 6 2 2 5" xfId="37557"/>
    <cellStyle name="Процентный 2 5 5 6 2 3" xfId="37558"/>
    <cellStyle name="Процентный 2 5 5 6 2 3 2" xfId="37559"/>
    <cellStyle name="Процентный 2 5 5 6 2 3 3" xfId="37560"/>
    <cellStyle name="Процентный 2 5 5 6 2 3 4" xfId="37561"/>
    <cellStyle name="Процентный 2 5 5 6 2 4" xfId="37562"/>
    <cellStyle name="Процентный 2 5 5 6 2 5" xfId="37563"/>
    <cellStyle name="Процентный 2 5 5 6 2 6" xfId="37564"/>
    <cellStyle name="Процентный 2 5 5 6 2 7" xfId="37565"/>
    <cellStyle name="Процентный 2 5 5 6 3" xfId="37566"/>
    <cellStyle name="Процентный 2 5 5 6 3 2" xfId="37567"/>
    <cellStyle name="Процентный 2 5 5 6 3 2 2" xfId="37568"/>
    <cellStyle name="Процентный 2 5 5 6 3 3" xfId="37569"/>
    <cellStyle name="Процентный 2 5 5 6 3 4" xfId="37570"/>
    <cellStyle name="Процентный 2 5 5 6 3 5" xfId="37571"/>
    <cellStyle name="Процентный 2 5 5 6 4" xfId="37572"/>
    <cellStyle name="Процентный 2 5 5 6 4 2" xfId="37573"/>
    <cellStyle name="Процентный 2 5 5 6 4 3" xfId="37574"/>
    <cellStyle name="Процентный 2 5 5 6 4 4" xfId="37575"/>
    <cellStyle name="Процентный 2 5 5 6 5" xfId="37576"/>
    <cellStyle name="Процентный 2 5 5 6 6" xfId="37577"/>
    <cellStyle name="Процентный 2 5 5 6 7" xfId="37578"/>
    <cellStyle name="Процентный 2 5 5 6 8" xfId="37579"/>
    <cellStyle name="Процентный 2 5 5 7" xfId="37580"/>
    <cellStyle name="Процентный 2 5 5 7 2" xfId="37581"/>
    <cellStyle name="Процентный 2 5 5 7 2 2" xfId="37582"/>
    <cellStyle name="Процентный 2 5 5 7 2 2 2" xfId="37583"/>
    <cellStyle name="Процентный 2 5 5 7 2 2 2 2" xfId="37584"/>
    <cellStyle name="Процентный 2 5 5 7 2 2 3" xfId="37585"/>
    <cellStyle name="Процентный 2 5 5 7 2 2 4" xfId="37586"/>
    <cellStyle name="Процентный 2 5 5 7 2 2 5" xfId="37587"/>
    <cellStyle name="Процентный 2 5 5 7 2 3" xfId="37588"/>
    <cellStyle name="Процентный 2 5 5 7 2 3 2" xfId="37589"/>
    <cellStyle name="Процентный 2 5 5 7 2 3 3" xfId="37590"/>
    <cellStyle name="Процентный 2 5 5 7 2 3 4" xfId="37591"/>
    <cellStyle name="Процентный 2 5 5 7 2 4" xfId="37592"/>
    <cellStyle name="Процентный 2 5 5 7 2 5" xfId="37593"/>
    <cellStyle name="Процентный 2 5 5 7 2 6" xfId="37594"/>
    <cellStyle name="Процентный 2 5 5 7 2 7" xfId="37595"/>
    <cellStyle name="Процентный 2 5 5 7 3" xfId="37596"/>
    <cellStyle name="Процентный 2 5 5 7 3 2" xfId="37597"/>
    <cellStyle name="Процентный 2 5 5 7 3 2 2" xfId="37598"/>
    <cellStyle name="Процентный 2 5 5 7 3 3" xfId="37599"/>
    <cellStyle name="Процентный 2 5 5 7 3 4" xfId="37600"/>
    <cellStyle name="Процентный 2 5 5 7 3 5" xfId="37601"/>
    <cellStyle name="Процентный 2 5 5 7 4" xfId="37602"/>
    <cellStyle name="Процентный 2 5 5 7 4 2" xfId="37603"/>
    <cellStyle name="Процентный 2 5 5 7 4 3" xfId="37604"/>
    <cellStyle name="Процентный 2 5 5 7 4 4" xfId="37605"/>
    <cellStyle name="Процентный 2 5 5 7 5" xfId="37606"/>
    <cellStyle name="Процентный 2 5 5 7 6" xfId="37607"/>
    <cellStyle name="Процентный 2 5 5 7 7" xfId="37608"/>
    <cellStyle name="Процентный 2 5 5 7 8" xfId="37609"/>
    <cellStyle name="Процентный 2 5 5 8" xfId="37610"/>
    <cellStyle name="Процентный 2 5 5 8 2" xfId="37611"/>
    <cellStyle name="Процентный 2 5 5 8 2 2" xfId="37612"/>
    <cellStyle name="Процентный 2 5 5 8 2 2 2" xfId="37613"/>
    <cellStyle name="Процентный 2 5 5 8 2 3" xfId="37614"/>
    <cellStyle name="Процентный 2 5 5 8 2 4" xfId="37615"/>
    <cellStyle name="Процентный 2 5 5 8 2 5" xfId="37616"/>
    <cellStyle name="Процентный 2 5 5 8 3" xfId="37617"/>
    <cellStyle name="Процентный 2 5 5 8 3 2" xfId="37618"/>
    <cellStyle name="Процентный 2 5 5 8 3 3" xfId="37619"/>
    <cellStyle name="Процентный 2 5 5 8 3 4" xfId="37620"/>
    <cellStyle name="Процентный 2 5 5 8 4" xfId="37621"/>
    <cellStyle name="Процентный 2 5 5 8 5" xfId="37622"/>
    <cellStyle name="Процентный 2 5 5 8 6" xfId="37623"/>
    <cellStyle name="Процентный 2 5 5 8 7" xfId="37624"/>
    <cellStyle name="Процентный 2 5 5 9" xfId="37625"/>
    <cellStyle name="Процентный 2 5 5 9 2" xfId="37626"/>
    <cellStyle name="Процентный 2 5 5 9 2 2" xfId="37627"/>
    <cellStyle name="Процентный 2 5 5 9 2 2 2" xfId="37628"/>
    <cellStyle name="Процентный 2 5 5 9 2 3" xfId="37629"/>
    <cellStyle name="Процентный 2 5 5 9 2 4" xfId="37630"/>
    <cellStyle name="Процентный 2 5 5 9 2 5" xfId="37631"/>
    <cellStyle name="Процентный 2 5 5 9 3" xfId="37632"/>
    <cellStyle name="Процентный 2 5 5 9 3 2" xfId="37633"/>
    <cellStyle name="Процентный 2 5 5 9 3 3" xfId="37634"/>
    <cellStyle name="Процентный 2 5 5 9 3 4" xfId="37635"/>
    <cellStyle name="Процентный 2 5 5 9 4" xfId="37636"/>
    <cellStyle name="Процентный 2 5 5 9 5" xfId="37637"/>
    <cellStyle name="Процентный 2 5 5 9 6" xfId="37638"/>
    <cellStyle name="Процентный 2 5 5 9 7" xfId="37639"/>
    <cellStyle name="Процентный 2 5 6" xfId="37640"/>
    <cellStyle name="Процентный 2 5 6 2" xfId="37641"/>
    <cellStyle name="Процентный 2 5 6 2 2" xfId="37642"/>
    <cellStyle name="Процентный 2 5 6 2 2 2" xfId="37643"/>
    <cellStyle name="Процентный 2 5 6 2 2 2 2" xfId="37644"/>
    <cellStyle name="Процентный 2 5 6 2 2 3" xfId="37645"/>
    <cellStyle name="Процентный 2 5 6 2 2 4" xfId="37646"/>
    <cellStyle name="Процентный 2 5 6 2 2 5" xfId="37647"/>
    <cellStyle name="Процентный 2 5 6 2 3" xfId="37648"/>
    <cellStyle name="Процентный 2 5 6 2 3 2" xfId="37649"/>
    <cellStyle name="Процентный 2 5 6 2 3 3" xfId="37650"/>
    <cellStyle name="Процентный 2 5 6 2 3 4" xfId="37651"/>
    <cellStyle name="Процентный 2 5 6 2 4" xfId="37652"/>
    <cellStyle name="Процентный 2 5 6 2 5" xfId="37653"/>
    <cellStyle name="Процентный 2 5 6 2 6" xfId="37654"/>
    <cellStyle name="Процентный 2 5 6 2 7" xfId="37655"/>
    <cellStyle name="Процентный 2 5 6 3" xfId="37656"/>
    <cellStyle name="Процентный 2 5 6 3 2" xfId="37657"/>
    <cellStyle name="Процентный 2 5 6 3 2 2" xfId="37658"/>
    <cellStyle name="Процентный 2 5 6 3 2 2 2" xfId="37659"/>
    <cellStyle name="Процентный 2 5 6 3 2 3" xfId="37660"/>
    <cellStyle name="Процентный 2 5 6 3 2 4" xfId="37661"/>
    <cellStyle name="Процентный 2 5 6 3 2 5" xfId="37662"/>
    <cellStyle name="Процентный 2 5 6 3 3" xfId="37663"/>
    <cellStyle name="Процентный 2 5 6 3 3 2" xfId="37664"/>
    <cellStyle name="Процентный 2 5 6 3 3 3" xfId="37665"/>
    <cellStyle name="Процентный 2 5 6 3 3 4" xfId="37666"/>
    <cellStyle name="Процентный 2 5 6 3 4" xfId="37667"/>
    <cellStyle name="Процентный 2 5 6 3 5" xfId="37668"/>
    <cellStyle name="Процентный 2 5 6 3 6" xfId="37669"/>
    <cellStyle name="Процентный 2 5 6 3 7" xfId="37670"/>
    <cellStyle name="Процентный 2 5 6 4" xfId="37671"/>
    <cellStyle name="Процентный 2 5 6 4 2" xfId="37672"/>
    <cellStyle name="Процентный 2 5 6 4 2 2" xfId="37673"/>
    <cellStyle name="Процентный 2 5 6 4 3" xfId="37674"/>
    <cellStyle name="Процентный 2 5 6 4 4" xfId="37675"/>
    <cellStyle name="Процентный 2 5 6 4 5" xfId="37676"/>
    <cellStyle name="Процентный 2 5 6 5" xfId="37677"/>
    <cellStyle name="Процентный 2 5 6 5 2" xfId="37678"/>
    <cellStyle name="Процентный 2 5 6 5 3" xfId="37679"/>
    <cellStyle name="Процентный 2 5 6 5 4" xfId="37680"/>
    <cellStyle name="Процентный 2 5 6 6" xfId="37681"/>
    <cellStyle name="Процентный 2 5 6 7" xfId="37682"/>
    <cellStyle name="Процентный 2 5 6 8" xfId="37683"/>
    <cellStyle name="Процентный 2 5 6 9" xfId="37684"/>
    <cellStyle name="Процентный 2 5 7" xfId="37685"/>
    <cellStyle name="Процентный 2 5 7 2" xfId="37686"/>
    <cellStyle name="Процентный 2 5 7 2 2" xfId="37687"/>
    <cellStyle name="Процентный 2 5 7 2 2 2" xfId="37688"/>
    <cellStyle name="Процентный 2 5 7 2 2 2 2" xfId="37689"/>
    <cellStyle name="Процентный 2 5 7 2 2 3" xfId="37690"/>
    <cellStyle name="Процентный 2 5 7 2 2 4" xfId="37691"/>
    <cellStyle name="Процентный 2 5 7 2 2 5" xfId="37692"/>
    <cellStyle name="Процентный 2 5 7 2 3" xfId="37693"/>
    <cellStyle name="Процентный 2 5 7 2 3 2" xfId="37694"/>
    <cellStyle name="Процентный 2 5 7 2 3 3" xfId="37695"/>
    <cellStyle name="Процентный 2 5 7 2 3 4" xfId="37696"/>
    <cellStyle name="Процентный 2 5 7 2 4" xfId="37697"/>
    <cellStyle name="Процентный 2 5 7 2 5" xfId="37698"/>
    <cellStyle name="Процентный 2 5 7 2 6" xfId="37699"/>
    <cellStyle name="Процентный 2 5 7 2 7" xfId="37700"/>
    <cellStyle name="Процентный 2 5 7 3" xfId="37701"/>
    <cellStyle name="Процентный 2 5 7 3 2" xfId="37702"/>
    <cellStyle name="Процентный 2 5 7 3 2 2" xfId="37703"/>
    <cellStyle name="Процентный 2 5 7 3 3" xfId="37704"/>
    <cellStyle name="Процентный 2 5 7 3 4" xfId="37705"/>
    <cellStyle name="Процентный 2 5 7 3 5" xfId="37706"/>
    <cellStyle name="Процентный 2 5 7 4" xfId="37707"/>
    <cellStyle name="Процентный 2 5 7 4 2" xfId="37708"/>
    <cellStyle name="Процентный 2 5 7 4 2 2" xfId="37709"/>
    <cellStyle name="Процентный 2 5 7 4 3" xfId="37710"/>
    <cellStyle name="Процентный 2 5 7 4 4" xfId="37711"/>
    <cellStyle name="Процентный 2 5 7 4 5" xfId="37712"/>
    <cellStyle name="Процентный 2 5 7 5" xfId="37713"/>
    <cellStyle name="Процентный 2 5 7 5 2" xfId="37714"/>
    <cellStyle name="Процентный 2 5 7 5 3" xfId="37715"/>
    <cellStyle name="Процентный 2 5 7 5 4" xfId="37716"/>
    <cellStyle name="Процентный 2 5 7 6" xfId="37717"/>
    <cellStyle name="Процентный 2 5 7 7" xfId="37718"/>
    <cellStyle name="Процентный 2 5 7 8" xfId="37719"/>
    <cellStyle name="Процентный 2 5 7 9" xfId="37720"/>
    <cellStyle name="Процентный 2 5 8" xfId="37721"/>
    <cellStyle name="Процентный 2 5 8 2" xfId="37722"/>
    <cellStyle name="Процентный 2 5 8 2 2" xfId="37723"/>
    <cellStyle name="Процентный 2 5 8 2 2 2" xfId="37724"/>
    <cellStyle name="Процентный 2 5 8 2 2 2 2" xfId="37725"/>
    <cellStyle name="Процентный 2 5 8 2 2 3" xfId="37726"/>
    <cellStyle name="Процентный 2 5 8 2 2 4" xfId="37727"/>
    <cellStyle name="Процентный 2 5 8 2 2 5" xfId="37728"/>
    <cellStyle name="Процентный 2 5 8 2 3" xfId="37729"/>
    <cellStyle name="Процентный 2 5 8 2 3 2" xfId="37730"/>
    <cellStyle name="Процентный 2 5 8 2 3 3" xfId="37731"/>
    <cellStyle name="Процентный 2 5 8 2 3 4" xfId="37732"/>
    <cellStyle name="Процентный 2 5 8 2 4" xfId="37733"/>
    <cellStyle name="Процентный 2 5 8 2 5" xfId="37734"/>
    <cellStyle name="Процентный 2 5 8 2 6" xfId="37735"/>
    <cellStyle name="Процентный 2 5 8 2 7" xfId="37736"/>
    <cellStyle name="Процентный 2 5 8 3" xfId="37737"/>
    <cellStyle name="Процентный 2 5 8 3 2" xfId="37738"/>
    <cellStyle name="Процентный 2 5 8 3 2 2" xfId="37739"/>
    <cellStyle name="Процентный 2 5 8 3 3" xfId="37740"/>
    <cellStyle name="Процентный 2 5 8 3 4" xfId="37741"/>
    <cellStyle name="Процентный 2 5 8 3 5" xfId="37742"/>
    <cellStyle name="Процентный 2 5 8 4" xfId="37743"/>
    <cellStyle name="Процентный 2 5 8 4 2" xfId="37744"/>
    <cellStyle name="Процентный 2 5 8 4 2 2" xfId="37745"/>
    <cellStyle name="Процентный 2 5 8 4 3" xfId="37746"/>
    <cellStyle name="Процентный 2 5 8 4 4" xfId="37747"/>
    <cellStyle name="Процентный 2 5 8 4 5" xfId="37748"/>
    <cellStyle name="Процентный 2 5 8 5" xfId="37749"/>
    <cellStyle name="Процентный 2 5 8 5 2" xfId="37750"/>
    <cellStyle name="Процентный 2 5 8 5 3" xfId="37751"/>
    <cellStyle name="Процентный 2 5 8 5 4" xfId="37752"/>
    <cellStyle name="Процентный 2 5 8 6" xfId="37753"/>
    <cellStyle name="Процентный 2 5 8 7" xfId="37754"/>
    <cellStyle name="Процентный 2 5 8 8" xfId="37755"/>
    <cellStyle name="Процентный 2 5 8 9" xfId="37756"/>
    <cellStyle name="Процентный 2 5 9" xfId="37757"/>
    <cellStyle name="Процентный 2 5 9 2" xfId="37758"/>
    <cellStyle name="Процентный 2 5 9 2 2" xfId="37759"/>
    <cellStyle name="Процентный 2 5 9 2 2 2" xfId="37760"/>
    <cellStyle name="Процентный 2 5 9 2 2 2 2" xfId="37761"/>
    <cellStyle name="Процентный 2 5 9 2 2 3" xfId="37762"/>
    <cellStyle name="Процентный 2 5 9 2 2 4" xfId="37763"/>
    <cellStyle name="Процентный 2 5 9 2 2 5" xfId="37764"/>
    <cellStyle name="Процентный 2 5 9 2 3" xfId="37765"/>
    <cellStyle name="Процентный 2 5 9 2 3 2" xfId="37766"/>
    <cellStyle name="Процентный 2 5 9 2 3 3" xfId="37767"/>
    <cellStyle name="Процентный 2 5 9 2 3 4" xfId="37768"/>
    <cellStyle name="Процентный 2 5 9 2 4" xfId="37769"/>
    <cellStyle name="Процентный 2 5 9 2 5" xfId="37770"/>
    <cellStyle name="Процентный 2 5 9 2 6" xfId="37771"/>
    <cellStyle name="Процентный 2 5 9 2 7" xfId="37772"/>
    <cellStyle name="Процентный 2 5 9 3" xfId="37773"/>
    <cellStyle name="Процентный 2 5 9 3 2" xfId="37774"/>
    <cellStyle name="Процентный 2 5 9 3 2 2" xfId="37775"/>
    <cellStyle name="Процентный 2 5 9 3 3" xfId="37776"/>
    <cellStyle name="Процентный 2 5 9 3 4" xfId="37777"/>
    <cellStyle name="Процентный 2 5 9 3 5" xfId="37778"/>
    <cellStyle name="Процентный 2 5 9 4" xfId="37779"/>
    <cellStyle name="Процентный 2 5 9 4 2" xfId="37780"/>
    <cellStyle name="Процентный 2 5 9 4 3" xfId="37781"/>
    <cellStyle name="Процентный 2 5 9 4 4" xfId="37782"/>
    <cellStyle name="Процентный 2 5 9 5" xfId="37783"/>
    <cellStyle name="Процентный 2 5 9 6" xfId="37784"/>
    <cellStyle name="Процентный 2 5 9 7" xfId="37785"/>
    <cellStyle name="Процентный 2 5 9 8" xfId="37786"/>
    <cellStyle name="Процентный 2 6" xfId="37787"/>
    <cellStyle name="Процентный 2 6 10" xfId="37788"/>
    <cellStyle name="Процентный 2 6 10 2" xfId="37789"/>
    <cellStyle name="Процентный 2 6 10 2 2" xfId="37790"/>
    <cellStyle name="Процентный 2 6 10 3" xfId="37791"/>
    <cellStyle name="Процентный 2 6 10 4" xfId="37792"/>
    <cellStyle name="Процентный 2 6 10 5" xfId="37793"/>
    <cellStyle name="Процентный 2 6 11" xfId="37794"/>
    <cellStyle name="Процентный 2 6 11 2" xfId="37795"/>
    <cellStyle name="Процентный 2 6 11 2 2" xfId="37796"/>
    <cellStyle name="Процентный 2 6 11 3" xfId="37797"/>
    <cellStyle name="Процентный 2 6 11 4" xfId="37798"/>
    <cellStyle name="Процентный 2 6 11 5" xfId="37799"/>
    <cellStyle name="Процентный 2 6 12" xfId="37800"/>
    <cellStyle name="Процентный 2 6 12 2" xfId="37801"/>
    <cellStyle name="Процентный 2 6 12 2 2" xfId="37802"/>
    <cellStyle name="Процентный 2 6 12 3" xfId="37803"/>
    <cellStyle name="Процентный 2 6 13" xfId="37804"/>
    <cellStyle name="Процентный 2 6 13 2" xfId="37805"/>
    <cellStyle name="Процентный 2 6 14" xfId="37806"/>
    <cellStyle name="Процентный 2 6 15" xfId="37807"/>
    <cellStyle name="Процентный 2 6 2" xfId="37808"/>
    <cellStyle name="Процентный 2 6 2 10" xfId="37809"/>
    <cellStyle name="Процентный 2 6 2 11" xfId="37810"/>
    <cellStyle name="Процентный 2 6 2 2" xfId="37811"/>
    <cellStyle name="Процентный 2 6 2 2 2" xfId="37812"/>
    <cellStyle name="Процентный 2 6 2 2 2 2" xfId="37813"/>
    <cellStyle name="Процентный 2 6 2 2 2 2 2" xfId="37814"/>
    <cellStyle name="Процентный 2 6 2 2 2 3" xfId="37815"/>
    <cellStyle name="Процентный 2 6 2 2 2 4" xfId="37816"/>
    <cellStyle name="Процентный 2 6 2 2 2 5" xfId="37817"/>
    <cellStyle name="Процентный 2 6 2 2 3" xfId="37818"/>
    <cellStyle name="Процентный 2 6 2 2 3 2" xfId="37819"/>
    <cellStyle name="Процентный 2 6 2 2 3 2 2" xfId="37820"/>
    <cellStyle name="Процентный 2 6 2 2 3 3" xfId="37821"/>
    <cellStyle name="Процентный 2 6 2 2 3 4" xfId="37822"/>
    <cellStyle name="Процентный 2 6 2 2 3 5" xfId="37823"/>
    <cellStyle name="Процентный 2 6 2 2 4" xfId="37824"/>
    <cellStyle name="Процентный 2 6 2 2 4 2" xfId="37825"/>
    <cellStyle name="Процентный 2 6 2 2 4 2 2" xfId="37826"/>
    <cellStyle name="Процентный 2 6 2 2 4 3" xfId="37827"/>
    <cellStyle name="Процентный 2 6 2 2 4 4" xfId="37828"/>
    <cellStyle name="Процентный 2 6 2 2 4 5" xfId="37829"/>
    <cellStyle name="Процентный 2 6 2 2 5" xfId="37830"/>
    <cellStyle name="Процентный 2 6 2 2 5 2" xfId="37831"/>
    <cellStyle name="Процентный 2 6 2 2 5 2 2" xfId="37832"/>
    <cellStyle name="Процентный 2 6 2 2 5 3" xfId="37833"/>
    <cellStyle name="Процентный 2 6 2 2 6" xfId="37834"/>
    <cellStyle name="Процентный 2 6 2 2 6 2" xfId="37835"/>
    <cellStyle name="Процентный 2 6 2 2 7" xfId="37836"/>
    <cellStyle name="Процентный 2 6 2 2 8" xfId="37837"/>
    <cellStyle name="Процентный 2 6 2 3" xfId="37838"/>
    <cellStyle name="Процентный 2 6 2 3 2" xfId="37839"/>
    <cellStyle name="Процентный 2 6 2 3 2 2" xfId="37840"/>
    <cellStyle name="Процентный 2 6 2 3 2 2 2" xfId="37841"/>
    <cellStyle name="Процентный 2 6 2 3 2 3" xfId="37842"/>
    <cellStyle name="Процентный 2 6 2 3 2 4" xfId="37843"/>
    <cellStyle name="Процентный 2 6 2 3 2 5" xfId="37844"/>
    <cellStyle name="Процентный 2 6 2 3 3" xfId="37845"/>
    <cellStyle name="Процентный 2 6 2 3 3 2" xfId="37846"/>
    <cellStyle name="Процентный 2 6 2 3 3 2 2" xfId="37847"/>
    <cellStyle name="Процентный 2 6 2 3 3 3" xfId="37848"/>
    <cellStyle name="Процентный 2 6 2 3 3 4" xfId="37849"/>
    <cellStyle name="Процентный 2 6 2 3 3 5" xfId="37850"/>
    <cellStyle name="Процентный 2 6 2 3 4" xfId="37851"/>
    <cellStyle name="Процентный 2 6 2 3 4 2" xfId="37852"/>
    <cellStyle name="Процентный 2 6 2 3 4 2 2" xfId="37853"/>
    <cellStyle name="Процентный 2 6 2 3 4 3" xfId="37854"/>
    <cellStyle name="Процентный 2 6 2 3 4 4" xfId="37855"/>
    <cellStyle name="Процентный 2 6 2 3 4 5" xfId="37856"/>
    <cellStyle name="Процентный 2 6 2 3 5" xfId="37857"/>
    <cellStyle name="Процентный 2 6 2 3 5 2" xfId="37858"/>
    <cellStyle name="Процентный 2 6 2 3 5 2 2" xfId="37859"/>
    <cellStyle name="Процентный 2 6 2 3 5 3" xfId="37860"/>
    <cellStyle name="Процентный 2 6 2 3 6" xfId="37861"/>
    <cellStyle name="Процентный 2 6 2 3 6 2" xfId="37862"/>
    <cellStyle name="Процентный 2 6 2 3 7" xfId="37863"/>
    <cellStyle name="Процентный 2 6 2 3 8" xfId="37864"/>
    <cellStyle name="Процентный 2 6 2 4" xfId="37865"/>
    <cellStyle name="Процентный 2 6 2 4 2" xfId="37866"/>
    <cellStyle name="Процентный 2 6 2 4 2 2" xfId="37867"/>
    <cellStyle name="Процентный 2 6 2 4 3" xfId="37868"/>
    <cellStyle name="Процентный 2 6 2 4 4" xfId="37869"/>
    <cellStyle name="Процентный 2 6 2 4 5" xfId="37870"/>
    <cellStyle name="Процентный 2 6 2 5" xfId="37871"/>
    <cellStyle name="Процентный 2 6 2 5 2" xfId="37872"/>
    <cellStyle name="Процентный 2 6 2 5 2 2" xfId="37873"/>
    <cellStyle name="Процентный 2 6 2 5 3" xfId="37874"/>
    <cellStyle name="Процентный 2 6 2 5 4" xfId="37875"/>
    <cellStyle name="Процентный 2 6 2 5 5" xfId="37876"/>
    <cellStyle name="Процентный 2 6 2 6" xfId="37877"/>
    <cellStyle name="Процентный 2 6 2 6 2" xfId="37878"/>
    <cellStyle name="Процентный 2 6 2 6 2 2" xfId="37879"/>
    <cellStyle name="Процентный 2 6 2 6 3" xfId="37880"/>
    <cellStyle name="Процентный 2 6 2 6 4" xfId="37881"/>
    <cellStyle name="Процентный 2 6 2 6 5" xfId="37882"/>
    <cellStyle name="Процентный 2 6 2 7" xfId="37883"/>
    <cellStyle name="Процентный 2 6 2 7 2" xfId="37884"/>
    <cellStyle name="Процентный 2 6 2 7 2 2" xfId="37885"/>
    <cellStyle name="Процентный 2 6 2 7 3" xfId="37886"/>
    <cellStyle name="Процентный 2 6 2 7 4" xfId="37887"/>
    <cellStyle name="Процентный 2 6 2 7 5" xfId="37888"/>
    <cellStyle name="Процентный 2 6 2 8" xfId="37889"/>
    <cellStyle name="Процентный 2 6 2 8 2" xfId="37890"/>
    <cellStyle name="Процентный 2 6 2 8 2 2" xfId="37891"/>
    <cellStyle name="Процентный 2 6 2 8 3" xfId="37892"/>
    <cellStyle name="Процентный 2 6 2 9" xfId="37893"/>
    <cellStyle name="Процентный 2 6 2 9 2" xfId="37894"/>
    <cellStyle name="Процентный 2 6 3" xfId="37895"/>
    <cellStyle name="Процентный 2 6 3 2" xfId="37896"/>
    <cellStyle name="Процентный 2 6 3 2 2" xfId="37897"/>
    <cellStyle name="Процентный 2 6 3 2 2 2" xfId="37898"/>
    <cellStyle name="Процентный 2 6 3 2 2 2 2" xfId="37899"/>
    <cellStyle name="Процентный 2 6 3 2 2 3" xfId="37900"/>
    <cellStyle name="Процентный 2 6 3 2 2 4" xfId="37901"/>
    <cellStyle name="Процентный 2 6 3 2 2 5" xfId="37902"/>
    <cellStyle name="Процентный 2 6 3 2 3" xfId="37903"/>
    <cellStyle name="Процентный 2 6 3 2 3 2" xfId="37904"/>
    <cellStyle name="Процентный 2 6 3 2 3 2 2" xfId="37905"/>
    <cellStyle name="Процентный 2 6 3 2 3 3" xfId="37906"/>
    <cellStyle name="Процентный 2 6 3 2 3 4" xfId="37907"/>
    <cellStyle name="Процентный 2 6 3 2 3 5" xfId="37908"/>
    <cellStyle name="Процентный 2 6 3 2 4" xfId="37909"/>
    <cellStyle name="Процентный 2 6 3 2 4 2" xfId="37910"/>
    <cellStyle name="Процентный 2 6 3 2 4 3" xfId="37911"/>
    <cellStyle name="Процентный 2 6 3 2 4 4" xfId="37912"/>
    <cellStyle name="Процентный 2 6 3 2 5" xfId="37913"/>
    <cellStyle name="Процентный 2 6 3 2 6" xfId="37914"/>
    <cellStyle name="Процентный 2 6 3 2 7" xfId="37915"/>
    <cellStyle name="Процентный 2 6 3 2 8" xfId="37916"/>
    <cellStyle name="Процентный 2 6 3 3" xfId="37917"/>
    <cellStyle name="Процентный 2 6 3 3 2" xfId="37918"/>
    <cellStyle name="Процентный 2 6 3 3 2 2" xfId="37919"/>
    <cellStyle name="Процентный 2 6 3 3 3" xfId="37920"/>
    <cellStyle name="Процентный 2 6 3 3 4" xfId="37921"/>
    <cellStyle name="Процентный 2 6 3 3 5" xfId="37922"/>
    <cellStyle name="Процентный 2 6 3 4" xfId="37923"/>
    <cellStyle name="Процентный 2 6 3 4 2" xfId="37924"/>
    <cellStyle name="Процентный 2 6 3 4 2 2" xfId="37925"/>
    <cellStyle name="Процентный 2 6 3 4 3" xfId="37926"/>
    <cellStyle name="Процентный 2 6 3 4 4" xfId="37927"/>
    <cellStyle name="Процентный 2 6 3 4 5" xfId="37928"/>
    <cellStyle name="Процентный 2 6 3 5" xfId="37929"/>
    <cellStyle name="Процентный 2 6 3 5 2" xfId="37930"/>
    <cellStyle name="Процентный 2 6 3 5 2 2" xfId="37931"/>
    <cellStyle name="Процентный 2 6 3 5 3" xfId="37932"/>
    <cellStyle name="Процентный 2 6 3 5 4" xfId="37933"/>
    <cellStyle name="Процентный 2 6 3 5 5" xfId="37934"/>
    <cellStyle name="Процентный 2 6 3 6" xfId="37935"/>
    <cellStyle name="Процентный 2 6 3 6 2" xfId="37936"/>
    <cellStyle name="Процентный 2 6 3 6 2 2" xfId="37937"/>
    <cellStyle name="Процентный 2 6 3 6 3" xfId="37938"/>
    <cellStyle name="Процентный 2 6 3 7" xfId="37939"/>
    <cellStyle name="Процентный 2 6 3 7 2" xfId="37940"/>
    <cellStyle name="Процентный 2 6 3 8" xfId="37941"/>
    <cellStyle name="Процентный 2 6 3 9" xfId="37942"/>
    <cellStyle name="Процентный 2 6 4" xfId="37943"/>
    <cellStyle name="Процентный 2 6 4 2" xfId="37944"/>
    <cellStyle name="Процентный 2 6 4 2 2" xfId="37945"/>
    <cellStyle name="Процентный 2 6 4 2 2 2" xfId="37946"/>
    <cellStyle name="Процентный 2 6 4 2 2 2 2" xfId="37947"/>
    <cellStyle name="Процентный 2 6 4 2 2 3" xfId="37948"/>
    <cellStyle name="Процентный 2 6 4 2 2 4" xfId="37949"/>
    <cellStyle name="Процентный 2 6 4 2 2 5" xfId="37950"/>
    <cellStyle name="Процентный 2 6 4 2 3" xfId="37951"/>
    <cellStyle name="Процентный 2 6 4 2 3 2" xfId="37952"/>
    <cellStyle name="Процентный 2 6 4 2 3 3" xfId="37953"/>
    <cellStyle name="Процентный 2 6 4 2 3 4" xfId="37954"/>
    <cellStyle name="Процентный 2 6 4 2 4" xfId="37955"/>
    <cellStyle name="Процентный 2 6 4 2 5" xfId="37956"/>
    <cellStyle name="Процентный 2 6 4 2 6" xfId="37957"/>
    <cellStyle name="Процентный 2 6 4 2 7" xfId="37958"/>
    <cellStyle name="Процентный 2 6 4 3" xfId="37959"/>
    <cellStyle name="Процентный 2 6 4 3 2" xfId="37960"/>
    <cellStyle name="Процентный 2 6 4 3 2 2" xfId="37961"/>
    <cellStyle name="Процентный 2 6 4 3 3" xfId="37962"/>
    <cellStyle name="Процентный 2 6 4 3 4" xfId="37963"/>
    <cellStyle name="Процентный 2 6 4 3 5" xfId="37964"/>
    <cellStyle name="Процентный 2 6 4 4" xfId="37965"/>
    <cellStyle name="Процентный 2 6 4 4 2" xfId="37966"/>
    <cellStyle name="Процентный 2 6 4 4 2 2" xfId="37967"/>
    <cellStyle name="Процентный 2 6 4 4 3" xfId="37968"/>
    <cellStyle name="Процентный 2 6 4 4 4" xfId="37969"/>
    <cellStyle name="Процентный 2 6 4 4 5" xfId="37970"/>
    <cellStyle name="Процентный 2 6 4 5" xfId="37971"/>
    <cellStyle name="Процентный 2 6 4 5 2" xfId="37972"/>
    <cellStyle name="Процентный 2 6 4 5 2 2" xfId="37973"/>
    <cellStyle name="Процентный 2 6 4 5 3" xfId="37974"/>
    <cellStyle name="Процентный 2 6 4 5 4" xfId="37975"/>
    <cellStyle name="Процентный 2 6 4 5 5" xfId="37976"/>
    <cellStyle name="Процентный 2 6 4 6" xfId="37977"/>
    <cellStyle name="Процентный 2 6 4 6 2" xfId="37978"/>
    <cellStyle name="Процентный 2 6 4 6 2 2" xfId="37979"/>
    <cellStyle name="Процентный 2 6 4 6 3" xfId="37980"/>
    <cellStyle name="Процентный 2 6 4 7" xfId="37981"/>
    <cellStyle name="Процентный 2 6 4 7 2" xfId="37982"/>
    <cellStyle name="Процентный 2 6 4 8" xfId="37983"/>
    <cellStyle name="Процентный 2 6 4 9" xfId="37984"/>
    <cellStyle name="Процентный 2 6 5" xfId="37985"/>
    <cellStyle name="Процентный 2 6 5 2" xfId="37986"/>
    <cellStyle name="Процентный 2 6 5 2 2" xfId="37987"/>
    <cellStyle name="Процентный 2 6 5 2 2 2" xfId="37988"/>
    <cellStyle name="Процентный 2 6 5 2 2 2 2" xfId="37989"/>
    <cellStyle name="Процентный 2 6 5 2 2 3" xfId="37990"/>
    <cellStyle name="Процентный 2 6 5 2 2 4" xfId="37991"/>
    <cellStyle name="Процентный 2 6 5 2 2 5" xfId="37992"/>
    <cellStyle name="Процентный 2 6 5 2 3" xfId="37993"/>
    <cellStyle name="Процентный 2 6 5 2 3 2" xfId="37994"/>
    <cellStyle name="Процентный 2 6 5 2 3 3" xfId="37995"/>
    <cellStyle name="Процентный 2 6 5 2 3 4" xfId="37996"/>
    <cellStyle name="Процентный 2 6 5 2 4" xfId="37997"/>
    <cellStyle name="Процентный 2 6 5 2 5" xfId="37998"/>
    <cellStyle name="Процентный 2 6 5 2 6" xfId="37999"/>
    <cellStyle name="Процентный 2 6 5 2 7" xfId="38000"/>
    <cellStyle name="Процентный 2 6 5 3" xfId="38001"/>
    <cellStyle name="Процентный 2 6 5 3 2" xfId="38002"/>
    <cellStyle name="Процентный 2 6 5 3 2 2" xfId="38003"/>
    <cellStyle name="Процентный 2 6 5 3 3" xfId="38004"/>
    <cellStyle name="Процентный 2 6 5 3 4" xfId="38005"/>
    <cellStyle name="Процентный 2 6 5 3 5" xfId="38006"/>
    <cellStyle name="Процентный 2 6 5 4" xfId="38007"/>
    <cellStyle name="Процентный 2 6 5 4 2" xfId="38008"/>
    <cellStyle name="Процентный 2 6 5 4 2 2" xfId="38009"/>
    <cellStyle name="Процентный 2 6 5 4 3" xfId="38010"/>
    <cellStyle name="Процентный 2 6 5 4 4" xfId="38011"/>
    <cellStyle name="Процентный 2 6 5 4 5" xfId="38012"/>
    <cellStyle name="Процентный 2 6 5 5" xfId="38013"/>
    <cellStyle name="Процентный 2 6 5 5 2" xfId="38014"/>
    <cellStyle name="Процентный 2 6 5 5 3" xfId="38015"/>
    <cellStyle name="Процентный 2 6 5 5 4" xfId="38016"/>
    <cellStyle name="Процентный 2 6 5 6" xfId="38017"/>
    <cellStyle name="Процентный 2 6 5 7" xfId="38018"/>
    <cellStyle name="Процентный 2 6 5 8" xfId="38019"/>
    <cellStyle name="Процентный 2 6 5 9" xfId="38020"/>
    <cellStyle name="Процентный 2 6 6" xfId="38021"/>
    <cellStyle name="Процентный 2 6 6 2" xfId="38022"/>
    <cellStyle name="Процентный 2 6 6 2 2" xfId="38023"/>
    <cellStyle name="Процентный 2 6 6 2 2 2" xfId="38024"/>
    <cellStyle name="Процентный 2 6 6 2 2 2 2" xfId="38025"/>
    <cellStyle name="Процентный 2 6 6 2 2 3" xfId="38026"/>
    <cellStyle name="Процентный 2 6 6 2 2 4" xfId="38027"/>
    <cellStyle name="Процентный 2 6 6 2 2 5" xfId="38028"/>
    <cellStyle name="Процентный 2 6 6 2 3" xfId="38029"/>
    <cellStyle name="Процентный 2 6 6 2 3 2" xfId="38030"/>
    <cellStyle name="Процентный 2 6 6 2 3 3" xfId="38031"/>
    <cellStyle name="Процентный 2 6 6 2 3 4" xfId="38032"/>
    <cellStyle name="Процентный 2 6 6 2 4" xfId="38033"/>
    <cellStyle name="Процентный 2 6 6 2 5" xfId="38034"/>
    <cellStyle name="Процентный 2 6 6 2 6" xfId="38035"/>
    <cellStyle name="Процентный 2 6 6 2 7" xfId="38036"/>
    <cellStyle name="Процентный 2 6 6 3" xfId="38037"/>
    <cellStyle name="Процентный 2 6 6 3 2" xfId="38038"/>
    <cellStyle name="Процентный 2 6 6 3 2 2" xfId="38039"/>
    <cellStyle name="Процентный 2 6 6 3 3" xfId="38040"/>
    <cellStyle name="Процентный 2 6 6 3 4" xfId="38041"/>
    <cellStyle name="Процентный 2 6 6 3 5" xfId="38042"/>
    <cellStyle name="Процентный 2 6 6 4" xfId="38043"/>
    <cellStyle name="Процентный 2 6 6 4 2" xfId="38044"/>
    <cellStyle name="Процентный 2 6 6 4 3" xfId="38045"/>
    <cellStyle name="Процентный 2 6 6 4 4" xfId="38046"/>
    <cellStyle name="Процентный 2 6 6 5" xfId="38047"/>
    <cellStyle name="Процентный 2 6 6 6" xfId="38048"/>
    <cellStyle name="Процентный 2 6 6 7" xfId="38049"/>
    <cellStyle name="Процентный 2 6 6 8" xfId="38050"/>
    <cellStyle name="Процентный 2 6 7" xfId="38051"/>
    <cellStyle name="Процентный 2 6 7 2" xfId="38052"/>
    <cellStyle name="Процентный 2 6 7 2 2" xfId="38053"/>
    <cellStyle name="Процентный 2 6 7 2 2 2" xfId="38054"/>
    <cellStyle name="Процентный 2 6 7 2 2 2 2" xfId="38055"/>
    <cellStyle name="Процентный 2 6 7 2 2 3" xfId="38056"/>
    <cellStyle name="Процентный 2 6 7 2 2 4" xfId="38057"/>
    <cellStyle name="Процентный 2 6 7 2 2 5" xfId="38058"/>
    <cellStyle name="Процентный 2 6 7 2 3" xfId="38059"/>
    <cellStyle name="Процентный 2 6 7 2 3 2" xfId="38060"/>
    <cellStyle name="Процентный 2 6 7 2 3 3" xfId="38061"/>
    <cellStyle name="Процентный 2 6 7 2 3 4" xfId="38062"/>
    <cellStyle name="Процентный 2 6 7 2 4" xfId="38063"/>
    <cellStyle name="Процентный 2 6 7 2 5" xfId="38064"/>
    <cellStyle name="Процентный 2 6 7 2 6" xfId="38065"/>
    <cellStyle name="Процентный 2 6 7 2 7" xfId="38066"/>
    <cellStyle name="Процентный 2 6 7 3" xfId="38067"/>
    <cellStyle name="Процентный 2 6 7 3 2" xfId="38068"/>
    <cellStyle name="Процентный 2 6 7 3 2 2" xfId="38069"/>
    <cellStyle name="Процентный 2 6 7 3 3" xfId="38070"/>
    <cellStyle name="Процентный 2 6 7 3 4" xfId="38071"/>
    <cellStyle name="Процентный 2 6 7 3 5" xfId="38072"/>
    <cellStyle name="Процентный 2 6 7 4" xfId="38073"/>
    <cellStyle name="Процентный 2 6 7 4 2" xfId="38074"/>
    <cellStyle name="Процентный 2 6 7 4 3" xfId="38075"/>
    <cellStyle name="Процентный 2 6 7 4 4" xfId="38076"/>
    <cellStyle name="Процентный 2 6 7 5" xfId="38077"/>
    <cellStyle name="Процентный 2 6 7 6" xfId="38078"/>
    <cellStyle name="Процентный 2 6 7 7" xfId="38079"/>
    <cellStyle name="Процентный 2 6 7 8" xfId="38080"/>
    <cellStyle name="Процентный 2 6 8" xfId="38081"/>
    <cellStyle name="Процентный 2 6 8 2" xfId="38082"/>
    <cellStyle name="Процентный 2 6 8 2 2" xfId="38083"/>
    <cellStyle name="Процентный 2 6 8 2 2 2" xfId="38084"/>
    <cellStyle name="Процентный 2 6 8 2 3" xfId="38085"/>
    <cellStyle name="Процентный 2 6 8 2 4" xfId="38086"/>
    <cellStyle name="Процентный 2 6 8 2 5" xfId="38087"/>
    <cellStyle name="Процентный 2 6 8 3" xfId="38088"/>
    <cellStyle name="Процентный 2 6 8 3 2" xfId="38089"/>
    <cellStyle name="Процентный 2 6 8 3 3" xfId="38090"/>
    <cellStyle name="Процентный 2 6 8 3 4" xfId="38091"/>
    <cellStyle name="Процентный 2 6 8 4" xfId="38092"/>
    <cellStyle name="Процентный 2 6 8 5" xfId="38093"/>
    <cellStyle name="Процентный 2 6 8 6" xfId="38094"/>
    <cellStyle name="Процентный 2 6 8 7" xfId="38095"/>
    <cellStyle name="Процентный 2 6 9" xfId="38096"/>
    <cellStyle name="Процентный 2 6 9 2" xfId="38097"/>
    <cellStyle name="Процентный 2 6 9 3" xfId="38098"/>
    <cellStyle name="Процентный 2 6 9 3 2" xfId="38099"/>
    <cellStyle name="Процентный 2 6 9 4" xfId="38100"/>
    <cellStyle name="Процентный 2 6 9 5" xfId="38101"/>
    <cellStyle name="Процентный 2 6 9 6" xfId="38102"/>
    <cellStyle name="Процентный 2 7" xfId="38103"/>
    <cellStyle name="Процентный 2 7 10" xfId="38104"/>
    <cellStyle name="Процентный 2 7 10 2" xfId="38105"/>
    <cellStyle name="Процентный 2 7 10 2 2" xfId="38106"/>
    <cellStyle name="Процентный 2 7 10 3" xfId="38107"/>
    <cellStyle name="Процентный 2 7 10 4" xfId="38108"/>
    <cellStyle name="Процентный 2 7 10 5" xfId="38109"/>
    <cellStyle name="Процентный 2 7 11" xfId="38110"/>
    <cellStyle name="Процентный 2 7 11 2" xfId="38111"/>
    <cellStyle name="Процентный 2 7 11 2 2" xfId="38112"/>
    <cellStyle name="Процентный 2 7 11 3" xfId="38113"/>
    <cellStyle name="Процентный 2 7 11 4" xfId="38114"/>
    <cellStyle name="Процентный 2 7 11 5" xfId="38115"/>
    <cellStyle name="Процентный 2 7 12" xfId="38116"/>
    <cellStyle name="Процентный 2 7 12 2" xfId="38117"/>
    <cellStyle name="Процентный 2 7 12 2 2" xfId="38118"/>
    <cellStyle name="Процентный 2 7 12 3" xfId="38119"/>
    <cellStyle name="Процентный 2 7 13" xfId="38120"/>
    <cellStyle name="Процентный 2 7 13 2" xfId="38121"/>
    <cellStyle name="Процентный 2 7 14" xfId="38122"/>
    <cellStyle name="Процентный 2 7 15" xfId="38123"/>
    <cellStyle name="Процентный 2 7 2" xfId="38124"/>
    <cellStyle name="Процентный 2 7 2 2" xfId="38125"/>
    <cellStyle name="Процентный 2 7 2 2 2" xfId="38126"/>
    <cellStyle name="Процентный 2 7 2 2 2 2" xfId="38127"/>
    <cellStyle name="Процентный 2 7 2 2 2 2 2" xfId="38128"/>
    <cellStyle name="Процентный 2 7 2 2 2 3" xfId="38129"/>
    <cellStyle name="Процентный 2 7 2 2 2 4" xfId="38130"/>
    <cellStyle name="Процентный 2 7 2 2 2 5" xfId="38131"/>
    <cellStyle name="Процентный 2 7 2 2 3" xfId="38132"/>
    <cellStyle name="Процентный 2 7 2 2 3 2" xfId="38133"/>
    <cellStyle name="Процентный 2 7 2 2 3 2 2" xfId="38134"/>
    <cellStyle name="Процентный 2 7 2 2 3 3" xfId="38135"/>
    <cellStyle name="Процентный 2 7 2 2 3 4" xfId="38136"/>
    <cellStyle name="Процентный 2 7 2 2 3 5" xfId="38137"/>
    <cellStyle name="Процентный 2 7 2 2 4" xfId="38138"/>
    <cellStyle name="Процентный 2 7 2 2 4 2" xfId="38139"/>
    <cellStyle name="Процентный 2 7 2 2 4 3" xfId="38140"/>
    <cellStyle name="Процентный 2 7 2 2 4 4" xfId="38141"/>
    <cellStyle name="Процентный 2 7 2 2 5" xfId="38142"/>
    <cellStyle name="Процентный 2 7 2 2 6" xfId="38143"/>
    <cellStyle name="Процентный 2 7 2 2 7" xfId="38144"/>
    <cellStyle name="Процентный 2 7 2 2 8" xfId="38145"/>
    <cellStyle name="Процентный 2 7 2 3" xfId="38146"/>
    <cellStyle name="Процентный 2 7 2 3 2" xfId="38147"/>
    <cellStyle name="Процентный 2 7 2 3 2 2" xfId="38148"/>
    <cellStyle name="Процентный 2 7 2 3 2 2 2" xfId="38149"/>
    <cellStyle name="Процентный 2 7 2 3 2 3" xfId="38150"/>
    <cellStyle name="Процентный 2 7 2 3 2 4" xfId="38151"/>
    <cellStyle name="Процентный 2 7 2 3 2 5" xfId="38152"/>
    <cellStyle name="Процентный 2 7 2 3 3" xfId="38153"/>
    <cellStyle name="Процентный 2 7 2 3 3 2" xfId="38154"/>
    <cellStyle name="Процентный 2 7 2 3 3 3" xfId="38155"/>
    <cellStyle name="Процентный 2 7 2 3 3 4" xfId="38156"/>
    <cellStyle name="Процентный 2 7 2 3 4" xfId="38157"/>
    <cellStyle name="Процентный 2 7 2 3 5" xfId="38158"/>
    <cellStyle name="Процентный 2 7 2 3 6" xfId="38159"/>
    <cellStyle name="Процентный 2 7 2 3 7" xfId="38160"/>
    <cellStyle name="Процентный 2 7 2 4" xfId="38161"/>
    <cellStyle name="Процентный 2 7 2 4 2" xfId="38162"/>
    <cellStyle name="Процентный 2 7 2 4 2 2" xfId="38163"/>
    <cellStyle name="Процентный 2 7 2 4 3" xfId="38164"/>
    <cellStyle name="Процентный 2 7 2 4 4" xfId="38165"/>
    <cellStyle name="Процентный 2 7 2 4 5" xfId="38166"/>
    <cellStyle name="Процентный 2 7 2 5" xfId="38167"/>
    <cellStyle name="Процентный 2 7 2 5 2" xfId="38168"/>
    <cellStyle name="Процентный 2 7 2 5 2 2" xfId="38169"/>
    <cellStyle name="Процентный 2 7 2 5 3" xfId="38170"/>
    <cellStyle name="Процентный 2 7 2 5 4" xfId="38171"/>
    <cellStyle name="Процентный 2 7 2 5 5" xfId="38172"/>
    <cellStyle name="Процентный 2 7 2 6" xfId="38173"/>
    <cellStyle name="Процентный 2 7 2 6 2" xfId="38174"/>
    <cellStyle name="Процентный 2 7 2 6 2 2" xfId="38175"/>
    <cellStyle name="Процентный 2 7 2 6 3" xfId="38176"/>
    <cellStyle name="Процентный 2 7 2 7" xfId="38177"/>
    <cellStyle name="Процентный 2 7 2 7 2" xfId="38178"/>
    <cellStyle name="Процентный 2 7 2 8" xfId="38179"/>
    <cellStyle name="Процентный 2 7 2 9" xfId="38180"/>
    <cellStyle name="Процентный 2 7 3" xfId="38181"/>
    <cellStyle name="Процентный 2 7 3 2" xfId="38182"/>
    <cellStyle name="Процентный 2 7 3 2 2" xfId="38183"/>
    <cellStyle name="Процентный 2 7 3 2 2 2" xfId="38184"/>
    <cellStyle name="Процентный 2 7 3 2 2 2 2" xfId="38185"/>
    <cellStyle name="Процентный 2 7 3 2 2 3" xfId="38186"/>
    <cellStyle name="Процентный 2 7 3 2 2 4" xfId="38187"/>
    <cellStyle name="Процентный 2 7 3 2 2 5" xfId="38188"/>
    <cellStyle name="Процентный 2 7 3 2 3" xfId="38189"/>
    <cellStyle name="Процентный 2 7 3 2 3 2" xfId="38190"/>
    <cellStyle name="Процентный 2 7 3 2 3 2 2" xfId="38191"/>
    <cellStyle name="Процентный 2 7 3 2 3 3" xfId="38192"/>
    <cellStyle name="Процентный 2 7 3 2 3 4" xfId="38193"/>
    <cellStyle name="Процентный 2 7 3 2 3 5" xfId="38194"/>
    <cellStyle name="Процентный 2 7 3 2 4" xfId="38195"/>
    <cellStyle name="Процентный 2 7 3 2 4 2" xfId="38196"/>
    <cellStyle name="Процентный 2 7 3 2 4 3" xfId="38197"/>
    <cellStyle name="Процентный 2 7 3 2 4 4" xfId="38198"/>
    <cellStyle name="Процентный 2 7 3 2 5" xfId="38199"/>
    <cellStyle name="Процентный 2 7 3 2 6" xfId="38200"/>
    <cellStyle name="Процентный 2 7 3 2 7" xfId="38201"/>
    <cellStyle name="Процентный 2 7 3 2 8" xfId="38202"/>
    <cellStyle name="Процентный 2 7 3 3" xfId="38203"/>
    <cellStyle name="Процентный 2 7 3 3 2" xfId="38204"/>
    <cellStyle name="Процентный 2 7 3 3 2 2" xfId="38205"/>
    <cellStyle name="Процентный 2 7 3 3 3" xfId="38206"/>
    <cellStyle name="Процентный 2 7 3 3 4" xfId="38207"/>
    <cellStyle name="Процентный 2 7 3 3 5" xfId="38208"/>
    <cellStyle name="Процентный 2 7 3 4" xfId="38209"/>
    <cellStyle name="Процентный 2 7 3 4 2" xfId="38210"/>
    <cellStyle name="Процентный 2 7 3 4 2 2" xfId="38211"/>
    <cellStyle name="Процентный 2 7 3 4 3" xfId="38212"/>
    <cellStyle name="Процентный 2 7 3 4 4" xfId="38213"/>
    <cellStyle name="Процентный 2 7 3 4 5" xfId="38214"/>
    <cellStyle name="Процентный 2 7 3 5" xfId="38215"/>
    <cellStyle name="Процентный 2 7 3 5 2" xfId="38216"/>
    <cellStyle name="Процентный 2 7 3 5 2 2" xfId="38217"/>
    <cellStyle name="Процентный 2 7 3 5 3" xfId="38218"/>
    <cellStyle name="Процентный 2 7 3 5 4" xfId="38219"/>
    <cellStyle name="Процентный 2 7 3 5 5" xfId="38220"/>
    <cellStyle name="Процентный 2 7 3 6" xfId="38221"/>
    <cellStyle name="Процентный 2 7 3 6 2" xfId="38222"/>
    <cellStyle name="Процентный 2 7 3 6 2 2" xfId="38223"/>
    <cellStyle name="Процентный 2 7 3 6 3" xfId="38224"/>
    <cellStyle name="Процентный 2 7 3 7" xfId="38225"/>
    <cellStyle name="Процентный 2 7 3 7 2" xfId="38226"/>
    <cellStyle name="Процентный 2 7 3 8" xfId="38227"/>
    <cellStyle name="Процентный 2 7 3 9" xfId="38228"/>
    <cellStyle name="Процентный 2 7 4" xfId="38229"/>
    <cellStyle name="Процентный 2 7 4 2" xfId="38230"/>
    <cellStyle name="Процентный 2 7 4 2 2" xfId="38231"/>
    <cellStyle name="Процентный 2 7 4 2 2 2" xfId="38232"/>
    <cellStyle name="Процентный 2 7 4 2 2 2 2" xfId="38233"/>
    <cellStyle name="Процентный 2 7 4 2 2 3" xfId="38234"/>
    <cellStyle name="Процентный 2 7 4 2 2 4" xfId="38235"/>
    <cellStyle name="Процентный 2 7 4 2 2 5" xfId="38236"/>
    <cellStyle name="Процентный 2 7 4 2 3" xfId="38237"/>
    <cellStyle name="Процентный 2 7 4 2 3 2" xfId="38238"/>
    <cellStyle name="Процентный 2 7 4 2 3 3" xfId="38239"/>
    <cellStyle name="Процентный 2 7 4 2 3 4" xfId="38240"/>
    <cellStyle name="Процентный 2 7 4 2 4" xfId="38241"/>
    <cellStyle name="Процентный 2 7 4 2 5" xfId="38242"/>
    <cellStyle name="Процентный 2 7 4 2 6" xfId="38243"/>
    <cellStyle name="Процентный 2 7 4 2 7" xfId="38244"/>
    <cellStyle name="Процентный 2 7 4 3" xfId="38245"/>
    <cellStyle name="Процентный 2 7 4 3 2" xfId="38246"/>
    <cellStyle name="Процентный 2 7 4 3 2 2" xfId="38247"/>
    <cellStyle name="Процентный 2 7 4 3 3" xfId="38248"/>
    <cellStyle name="Процентный 2 7 4 3 4" xfId="38249"/>
    <cellStyle name="Процентный 2 7 4 3 5" xfId="38250"/>
    <cellStyle name="Процентный 2 7 4 4" xfId="38251"/>
    <cellStyle name="Процентный 2 7 4 4 2" xfId="38252"/>
    <cellStyle name="Процентный 2 7 4 4 2 2" xfId="38253"/>
    <cellStyle name="Процентный 2 7 4 4 3" xfId="38254"/>
    <cellStyle name="Процентный 2 7 4 4 4" xfId="38255"/>
    <cellStyle name="Процентный 2 7 4 4 5" xfId="38256"/>
    <cellStyle name="Процентный 2 7 4 5" xfId="38257"/>
    <cellStyle name="Процентный 2 7 4 5 2" xfId="38258"/>
    <cellStyle name="Процентный 2 7 4 5 3" xfId="38259"/>
    <cellStyle name="Процентный 2 7 4 5 4" xfId="38260"/>
    <cellStyle name="Процентный 2 7 4 6" xfId="38261"/>
    <cellStyle name="Процентный 2 7 4 7" xfId="38262"/>
    <cellStyle name="Процентный 2 7 4 8" xfId="38263"/>
    <cellStyle name="Процентный 2 7 4 9" xfId="38264"/>
    <cellStyle name="Процентный 2 7 5" xfId="38265"/>
    <cellStyle name="Процентный 2 7 5 2" xfId="38266"/>
    <cellStyle name="Процентный 2 7 5 2 2" xfId="38267"/>
    <cellStyle name="Процентный 2 7 5 2 2 2" xfId="38268"/>
    <cellStyle name="Процентный 2 7 5 2 2 2 2" xfId="38269"/>
    <cellStyle name="Процентный 2 7 5 2 2 3" xfId="38270"/>
    <cellStyle name="Процентный 2 7 5 2 2 4" xfId="38271"/>
    <cellStyle name="Процентный 2 7 5 2 2 5" xfId="38272"/>
    <cellStyle name="Процентный 2 7 5 2 3" xfId="38273"/>
    <cellStyle name="Процентный 2 7 5 2 3 2" xfId="38274"/>
    <cellStyle name="Процентный 2 7 5 2 3 3" xfId="38275"/>
    <cellStyle name="Процентный 2 7 5 2 3 4" xfId="38276"/>
    <cellStyle name="Процентный 2 7 5 2 4" xfId="38277"/>
    <cellStyle name="Процентный 2 7 5 2 5" xfId="38278"/>
    <cellStyle name="Процентный 2 7 5 2 6" xfId="38279"/>
    <cellStyle name="Процентный 2 7 5 2 7" xfId="38280"/>
    <cellStyle name="Процентный 2 7 5 3" xfId="38281"/>
    <cellStyle name="Процентный 2 7 5 3 2" xfId="38282"/>
    <cellStyle name="Процентный 2 7 5 3 2 2" xfId="38283"/>
    <cellStyle name="Процентный 2 7 5 3 3" xfId="38284"/>
    <cellStyle name="Процентный 2 7 5 3 4" xfId="38285"/>
    <cellStyle name="Процентный 2 7 5 3 5" xfId="38286"/>
    <cellStyle name="Процентный 2 7 5 4" xfId="38287"/>
    <cellStyle name="Процентный 2 7 5 4 2" xfId="38288"/>
    <cellStyle name="Процентный 2 7 5 4 3" xfId="38289"/>
    <cellStyle name="Процентный 2 7 5 4 4" xfId="38290"/>
    <cellStyle name="Процентный 2 7 5 5" xfId="38291"/>
    <cellStyle name="Процентный 2 7 5 6" xfId="38292"/>
    <cellStyle name="Процентный 2 7 5 7" xfId="38293"/>
    <cellStyle name="Процентный 2 7 5 8" xfId="38294"/>
    <cellStyle name="Процентный 2 7 6" xfId="38295"/>
    <cellStyle name="Процентный 2 7 6 2" xfId="38296"/>
    <cellStyle name="Процентный 2 7 6 2 2" xfId="38297"/>
    <cellStyle name="Процентный 2 7 6 2 2 2" xfId="38298"/>
    <cellStyle name="Процентный 2 7 6 2 2 2 2" xfId="38299"/>
    <cellStyle name="Процентный 2 7 6 2 2 3" xfId="38300"/>
    <cellStyle name="Процентный 2 7 6 2 2 4" xfId="38301"/>
    <cellStyle name="Процентный 2 7 6 2 2 5" xfId="38302"/>
    <cellStyle name="Процентный 2 7 6 2 3" xfId="38303"/>
    <cellStyle name="Процентный 2 7 6 2 3 2" xfId="38304"/>
    <cellStyle name="Процентный 2 7 6 2 3 3" xfId="38305"/>
    <cellStyle name="Процентный 2 7 6 2 3 4" xfId="38306"/>
    <cellStyle name="Процентный 2 7 6 2 4" xfId="38307"/>
    <cellStyle name="Процентный 2 7 6 2 5" xfId="38308"/>
    <cellStyle name="Процентный 2 7 6 2 6" xfId="38309"/>
    <cellStyle name="Процентный 2 7 6 2 7" xfId="38310"/>
    <cellStyle name="Процентный 2 7 6 3" xfId="38311"/>
    <cellStyle name="Процентный 2 7 6 3 2" xfId="38312"/>
    <cellStyle name="Процентный 2 7 6 3 2 2" xfId="38313"/>
    <cellStyle name="Процентный 2 7 6 3 3" xfId="38314"/>
    <cellStyle name="Процентный 2 7 6 3 4" xfId="38315"/>
    <cellStyle name="Процентный 2 7 6 3 5" xfId="38316"/>
    <cellStyle name="Процентный 2 7 6 4" xfId="38317"/>
    <cellStyle name="Процентный 2 7 6 4 2" xfId="38318"/>
    <cellStyle name="Процентный 2 7 6 4 3" xfId="38319"/>
    <cellStyle name="Процентный 2 7 6 4 4" xfId="38320"/>
    <cellStyle name="Процентный 2 7 6 5" xfId="38321"/>
    <cellStyle name="Процентный 2 7 6 6" xfId="38322"/>
    <cellStyle name="Процентный 2 7 6 7" xfId="38323"/>
    <cellStyle name="Процентный 2 7 6 8" xfId="38324"/>
    <cellStyle name="Процентный 2 7 7" xfId="38325"/>
    <cellStyle name="Процентный 2 7 7 2" xfId="38326"/>
    <cellStyle name="Процентный 2 7 7 2 2" xfId="38327"/>
    <cellStyle name="Процентный 2 7 7 2 2 2" xfId="38328"/>
    <cellStyle name="Процентный 2 7 7 2 2 2 2" xfId="38329"/>
    <cellStyle name="Процентный 2 7 7 2 2 3" xfId="38330"/>
    <cellStyle name="Процентный 2 7 7 2 2 4" xfId="38331"/>
    <cellStyle name="Процентный 2 7 7 2 2 5" xfId="38332"/>
    <cellStyle name="Процентный 2 7 7 2 3" xfId="38333"/>
    <cellStyle name="Процентный 2 7 7 2 3 2" xfId="38334"/>
    <cellStyle name="Процентный 2 7 7 2 3 3" xfId="38335"/>
    <cellStyle name="Процентный 2 7 7 2 3 4" xfId="38336"/>
    <cellStyle name="Процентный 2 7 7 2 4" xfId="38337"/>
    <cellStyle name="Процентный 2 7 7 2 5" xfId="38338"/>
    <cellStyle name="Процентный 2 7 7 2 6" xfId="38339"/>
    <cellStyle name="Процентный 2 7 7 2 7" xfId="38340"/>
    <cellStyle name="Процентный 2 7 7 3" xfId="38341"/>
    <cellStyle name="Процентный 2 7 7 3 2" xfId="38342"/>
    <cellStyle name="Процентный 2 7 7 3 2 2" xfId="38343"/>
    <cellStyle name="Процентный 2 7 7 3 3" xfId="38344"/>
    <cellStyle name="Процентный 2 7 7 3 4" xfId="38345"/>
    <cellStyle name="Процентный 2 7 7 3 5" xfId="38346"/>
    <cellStyle name="Процентный 2 7 7 4" xfId="38347"/>
    <cellStyle name="Процентный 2 7 7 4 2" xfId="38348"/>
    <cellStyle name="Процентный 2 7 7 4 3" xfId="38349"/>
    <cellStyle name="Процентный 2 7 7 4 4" xfId="38350"/>
    <cellStyle name="Процентный 2 7 7 5" xfId="38351"/>
    <cellStyle name="Процентный 2 7 7 6" xfId="38352"/>
    <cellStyle name="Процентный 2 7 7 7" xfId="38353"/>
    <cellStyle name="Процентный 2 7 7 8" xfId="38354"/>
    <cellStyle name="Процентный 2 7 8" xfId="38355"/>
    <cellStyle name="Процентный 2 7 8 2" xfId="38356"/>
    <cellStyle name="Процентный 2 7 8 2 2" xfId="38357"/>
    <cellStyle name="Процентный 2 7 8 2 2 2" xfId="38358"/>
    <cellStyle name="Процентный 2 7 8 2 3" xfId="38359"/>
    <cellStyle name="Процентный 2 7 8 2 4" xfId="38360"/>
    <cellStyle name="Процентный 2 7 8 2 5" xfId="38361"/>
    <cellStyle name="Процентный 2 7 8 3" xfId="38362"/>
    <cellStyle name="Процентный 2 7 8 3 2" xfId="38363"/>
    <cellStyle name="Процентный 2 7 8 3 3" xfId="38364"/>
    <cellStyle name="Процентный 2 7 8 3 4" xfId="38365"/>
    <cellStyle name="Процентный 2 7 8 4" xfId="38366"/>
    <cellStyle name="Процентный 2 7 8 5" xfId="38367"/>
    <cellStyle name="Процентный 2 7 8 6" xfId="38368"/>
    <cellStyle name="Процентный 2 7 8 7" xfId="38369"/>
    <cellStyle name="Процентный 2 7 9" xfId="38370"/>
    <cellStyle name="Процентный 2 7 9 2" xfId="38371"/>
    <cellStyle name="Процентный 2 7 9 3" xfId="38372"/>
    <cellStyle name="Процентный 2 7 9 3 2" xfId="38373"/>
    <cellStyle name="Процентный 2 7 9 4" xfId="38374"/>
    <cellStyle name="Процентный 2 7 9 5" xfId="38375"/>
    <cellStyle name="Процентный 2 7 9 6" xfId="38376"/>
    <cellStyle name="Процентный 2 8" xfId="38377"/>
    <cellStyle name="Процентный 2 8 10" xfId="38378"/>
    <cellStyle name="Процентный 2 8 2" xfId="38379"/>
    <cellStyle name="Процентный 2 8 3" xfId="38380"/>
    <cellStyle name="Процентный 2 8 3 2" xfId="38381"/>
    <cellStyle name="Процентный 2 8 3 2 2" xfId="38382"/>
    <cellStyle name="Процентный 2 8 3 2 2 2" xfId="38383"/>
    <cellStyle name="Процентный 2 8 3 2 3" xfId="38384"/>
    <cellStyle name="Процентный 2 8 3 2 4" xfId="38385"/>
    <cellStyle name="Процентный 2 8 3 2 5" xfId="38386"/>
    <cellStyle name="Процентный 2 8 3 3" xfId="38387"/>
    <cellStyle name="Процентный 2 8 3 3 2" xfId="38388"/>
    <cellStyle name="Процентный 2 8 3 3 2 2" xfId="38389"/>
    <cellStyle name="Процентный 2 8 3 3 3" xfId="38390"/>
    <cellStyle name="Процентный 2 8 3 3 4" xfId="38391"/>
    <cellStyle name="Процентный 2 8 3 3 5" xfId="38392"/>
    <cellStyle name="Процентный 2 8 3 4" xfId="38393"/>
    <cellStyle name="Процентный 2 8 3 4 2" xfId="38394"/>
    <cellStyle name="Процентный 2 8 3 4 3" xfId="38395"/>
    <cellStyle name="Процентный 2 8 3 4 4" xfId="38396"/>
    <cellStyle name="Процентный 2 8 3 5" xfId="38397"/>
    <cellStyle name="Процентный 2 8 3 6" xfId="38398"/>
    <cellStyle name="Процентный 2 8 3 7" xfId="38399"/>
    <cellStyle name="Процентный 2 8 3 8" xfId="38400"/>
    <cellStyle name="Процентный 2 8 4" xfId="38401"/>
    <cellStyle name="Процентный 2 8 4 2" xfId="38402"/>
    <cellStyle name="Процентный 2 8 4 3" xfId="38403"/>
    <cellStyle name="Процентный 2 8 4 3 2" xfId="38404"/>
    <cellStyle name="Процентный 2 8 4 4" xfId="38405"/>
    <cellStyle name="Процентный 2 8 4 5" xfId="38406"/>
    <cellStyle name="Процентный 2 8 4 6" xfId="38407"/>
    <cellStyle name="Процентный 2 8 5" xfId="38408"/>
    <cellStyle name="Процентный 2 8 5 2" xfId="38409"/>
    <cellStyle name="Процентный 2 8 5 2 2" xfId="38410"/>
    <cellStyle name="Процентный 2 8 5 3" xfId="38411"/>
    <cellStyle name="Процентный 2 8 5 4" xfId="38412"/>
    <cellStyle name="Процентный 2 8 5 5" xfId="38413"/>
    <cellStyle name="Процентный 2 8 6" xfId="38414"/>
    <cellStyle name="Процентный 2 8 6 2" xfId="38415"/>
    <cellStyle name="Процентный 2 8 6 2 2" xfId="38416"/>
    <cellStyle name="Процентный 2 8 6 3" xfId="38417"/>
    <cellStyle name="Процентный 2 8 6 4" xfId="38418"/>
    <cellStyle name="Процентный 2 8 6 5" xfId="38419"/>
    <cellStyle name="Процентный 2 8 7" xfId="38420"/>
    <cellStyle name="Процентный 2 8 7 2" xfId="38421"/>
    <cellStyle name="Процентный 2 8 7 2 2" xfId="38422"/>
    <cellStyle name="Процентный 2 8 7 3" xfId="38423"/>
    <cellStyle name="Процентный 2 8 8" xfId="38424"/>
    <cellStyle name="Процентный 2 8 8 2" xfId="38425"/>
    <cellStyle name="Процентный 2 8 9" xfId="38426"/>
    <cellStyle name="Процентный 2 9" xfId="38427"/>
    <cellStyle name="Процентный 2 9 2" xfId="38428"/>
    <cellStyle name="Процентный 2 9 2 2" xfId="38429"/>
    <cellStyle name="Процентный 2 9 2 2 2" xfId="38430"/>
    <cellStyle name="Процентный 2 9 2 2 2 2" xfId="38431"/>
    <cellStyle name="Процентный 2 9 2 2 3" xfId="38432"/>
    <cellStyle name="Процентный 2 9 2 2 4" xfId="38433"/>
    <cellStyle name="Процентный 2 9 2 2 5" xfId="38434"/>
    <cellStyle name="Процентный 2 9 2 3" xfId="38435"/>
    <cellStyle name="Процентный 2 9 2 3 2" xfId="38436"/>
    <cellStyle name="Процентный 2 9 2 3 3" xfId="38437"/>
    <cellStyle name="Процентный 2 9 2 3 4" xfId="38438"/>
    <cellStyle name="Процентный 2 9 2 4" xfId="38439"/>
    <cellStyle name="Процентный 2 9 2 5" xfId="38440"/>
    <cellStyle name="Процентный 2 9 2 6" xfId="38441"/>
    <cellStyle name="Процентный 2 9 2 7" xfId="38442"/>
    <cellStyle name="Процентный 2 9 3" xfId="38443"/>
    <cellStyle name="Процентный 2 9 3 2" xfId="38444"/>
    <cellStyle name="Процентный 2 9 3 2 2" xfId="38445"/>
    <cellStyle name="Процентный 2 9 3 3" xfId="38446"/>
    <cellStyle name="Процентный 2 9 3 4" xfId="38447"/>
    <cellStyle name="Процентный 2 9 3 5" xfId="38448"/>
    <cellStyle name="Процентный 2 9 4" xfId="38449"/>
    <cellStyle name="Процентный 2 9 4 2" xfId="38450"/>
    <cellStyle name="Процентный 2 9 4 2 2" xfId="38451"/>
    <cellStyle name="Процентный 2 9 4 3" xfId="38452"/>
    <cellStyle name="Процентный 2 9 4 4" xfId="38453"/>
    <cellStyle name="Процентный 2 9 4 5" xfId="38454"/>
    <cellStyle name="Процентный 2 9 5" xfId="38455"/>
    <cellStyle name="Процентный 2 9 6" xfId="38456"/>
    <cellStyle name="Процентный 2 9 6 2" xfId="38457"/>
    <cellStyle name="Процентный 2 9 6 2 2" xfId="38458"/>
    <cellStyle name="Процентный 2 9 6 3" xfId="38459"/>
    <cellStyle name="Процентный 2 9 7" xfId="38460"/>
    <cellStyle name="Процентный 2 9 7 2" xfId="38461"/>
    <cellStyle name="Процентный 2 9 8" xfId="38462"/>
    <cellStyle name="Процентный 3" xfId="38463"/>
    <cellStyle name="Процентный 3 10" xfId="38464"/>
    <cellStyle name="Процентный 3 10 2" xfId="38465"/>
    <cellStyle name="Процентный 3 10 2 2" xfId="38466"/>
    <cellStyle name="Процентный 3 10 2 2 2" xfId="38467"/>
    <cellStyle name="Процентный 3 10 2 3" xfId="38468"/>
    <cellStyle name="Процентный 3 10 3" xfId="38469"/>
    <cellStyle name="Процентный 3 10 4" xfId="38470"/>
    <cellStyle name="Процентный 3 11" xfId="38471"/>
    <cellStyle name="Процентный 3 12" xfId="38472"/>
    <cellStyle name="Процентный 3 12 2" xfId="38473"/>
    <cellStyle name="Процентный 3 12 2 2" xfId="38474"/>
    <cellStyle name="Процентный 3 12 3" xfId="38475"/>
    <cellStyle name="Процентный 3 13" xfId="38476"/>
    <cellStyle name="Процентный 3 13 2" xfId="38477"/>
    <cellStyle name="Процентный 3 14" xfId="38478"/>
    <cellStyle name="Процентный 3 15" xfId="38479"/>
    <cellStyle name="Процентный 3 2" xfId="38480"/>
    <cellStyle name="Процентный 3 2 10" xfId="38481"/>
    <cellStyle name="Процентный 3 2 10 2" xfId="38482"/>
    <cellStyle name="Процентный 3 2 10 2 2" xfId="38483"/>
    <cellStyle name="Процентный 3 2 10 3" xfId="38484"/>
    <cellStyle name="Процентный 3 2 11" xfId="38485"/>
    <cellStyle name="Процентный 3 2 11 2" xfId="38486"/>
    <cellStyle name="Процентный 3 2 12" xfId="38487"/>
    <cellStyle name="Процентный 3 2 2" xfId="38488"/>
    <cellStyle name="Процентный 3 2 2 10" xfId="38489"/>
    <cellStyle name="Процентный 3 2 2 10 2" xfId="38490"/>
    <cellStyle name="Процентный 3 2 2 10 2 2" xfId="38491"/>
    <cellStyle name="Процентный 3 2 2 10 3" xfId="38492"/>
    <cellStyle name="Процентный 3 2 2 10 4" xfId="38493"/>
    <cellStyle name="Процентный 3 2 2 10 5" xfId="38494"/>
    <cellStyle name="Процентный 3 2 2 11" xfId="38495"/>
    <cellStyle name="Процентный 3 2 2 11 2" xfId="38496"/>
    <cellStyle name="Процентный 3 2 2 11 2 2" xfId="38497"/>
    <cellStyle name="Процентный 3 2 2 11 3" xfId="38498"/>
    <cellStyle name="Процентный 3 2 2 11 4" xfId="38499"/>
    <cellStyle name="Процентный 3 2 2 11 5" xfId="38500"/>
    <cellStyle name="Процентный 3 2 2 12" xfId="38501"/>
    <cellStyle name="Процентный 3 2 2 13" xfId="38502"/>
    <cellStyle name="Процентный 3 2 2 2" xfId="38503"/>
    <cellStyle name="Процентный 3 2 2 2 2" xfId="38504"/>
    <cellStyle name="Процентный 3 2 2 2 2 2" xfId="38505"/>
    <cellStyle name="Процентный 3 2 2 2 2 2 2" xfId="38506"/>
    <cellStyle name="Процентный 3 2 2 2 2 2 2 2" xfId="38507"/>
    <cellStyle name="Процентный 3 2 2 2 2 2 3" xfId="38508"/>
    <cellStyle name="Процентный 3 2 2 2 2 2 4" xfId="38509"/>
    <cellStyle name="Процентный 3 2 2 2 2 2 5" xfId="38510"/>
    <cellStyle name="Процентный 3 2 2 2 2 3" xfId="38511"/>
    <cellStyle name="Процентный 3 2 2 2 2 3 2" xfId="38512"/>
    <cellStyle name="Процентный 3 2 2 2 2 3 3" xfId="38513"/>
    <cellStyle name="Процентный 3 2 2 2 2 3 4" xfId="38514"/>
    <cellStyle name="Процентный 3 2 2 2 2 4" xfId="38515"/>
    <cellStyle name="Процентный 3 2 2 2 2 5" xfId="38516"/>
    <cellStyle name="Процентный 3 2 2 2 2 6" xfId="38517"/>
    <cellStyle name="Процентный 3 2 2 2 2 7" xfId="38518"/>
    <cellStyle name="Процентный 3 2 2 2 3" xfId="38519"/>
    <cellStyle name="Процентный 3 2 2 2 3 2" xfId="38520"/>
    <cellStyle name="Процентный 3 2 2 2 3 2 2" xfId="38521"/>
    <cellStyle name="Процентный 3 2 2 2 3 3" xfId="38522"/>
    <cellStyle name="Процентный 3 2 2 2 3 4" xfId="38523"/>
    <cellStyle name="Процентный 3 2 2 2 3 5" xfId="38524"/>
    <cellStyle name="Процентный 3 2 2 2 4" xfId="38525"/>
    <cellStyle name="Процентный 3 2 2 2 4 2" xfId="38526"/>
    <cellStyle name="Процентный 3 2 2 2 4 2 2" xfId="38527"/>
    <cellStyle name="Процентный 3 2 2 2 4 3" xfId="38528"/>
    <cellStyle name="Процентный 3 2 2 2 4 4" xfId="38529"/>
    <cellStyle name="Процентный 3 2 2 2 4 5" xfId="38530"/>
    <cellStyle name="Процентный 3 2 2 2 5" xfId="38531"/>
    <cellStyle name="Процентный 3 2 2 2 5 2" xfId="38532"/>
    <cellStyle name="Процентный 3 2 2 2 5 3" xfId="38533"/>
    <cellStyle name="Процентный 3 2 2 2 5 4" xfId="38534"/>
    <cellStyle name="Процентный 3 2 2 2 6" xfId="38535"/>
    <cellStyle name="Процентный 3 2 2 2 7" xfId="38536"/>
    <cellStyle name="Процентный 3 2 2 2 8" xfId="38537"/>
    <cellStyle name="Процентный 3 2 2 2 9" xfId="38538"/>
    <cellStyle name="Процентный 3 2 2 3" xfId="38539"/>
    <cellStyle name="Процентный 3 2 2 3 2" xfId="38540"/>
    <cellStyle name="Процентный 3 2 2 3 2 2" xfId="38541"/>
    <cellStyle name="Процентный 3 2 2 3 2 2 2" xfId="38542"/>
    <cellStyle name="Процентный 3 2 2 3 2 2 2 2" xfId="38543"/>
    <cellStyle name="Процентный 3 2 2 3 2 2 3" xfId="38544"/>
    <cellStyle name="Процентный 3 2 2 3 2 2 4" xfId="38545"/>
    <cellStyle name="Процентный 3 2 2 3 2 2 5" xfId="38546"/>
    <cellStyle name="Процентный 3 2 2 3 2 3" xfId="38547"/>
    <cellStyle name="Процентный 3 2 2 3 2 3 2" xfId="38548"/>
    <cellStyle name="Процентный 3 2 2 3 2 3 3" xfId="38549"/>
    <cellStyle name="Процентный 3 2 2 3 2 3 4" xfId="38550"/>
    <cellStyle name="Процентный 3 2 2 3 2 4" xfId="38551"/>
    <cellStyle name="Процентный 3 2 2 3 2 5" xfId="38552"/>
    <cellStyle name="Процентный 3 2 2 3 2 6" xfId="38553"/>
    <cellStyle name="Процентный 3 2 2 3 2 7" xfId="38554"/>
    <cellStyle name="Процентный 3 2 2 3 3" xfId="38555"/>
    <cellStyle name="Процентный 3 2 2 3 3 2" xfId="38556"/>
    <cellStyle name="Процентный 3 2 2 3 3 2 2" xfId="38557"/>
    <cellStyle name="Процентный 3 2 2 3 3 3" xfId="38558"/>
    <cellStyle name="Процентный 3 2 2 3 3 4" xfId="38559"/>
    <cellStyle name="Процентный 3 2 2 3 3 5" xfId="38560"/>
    <cellStyle name="Процентный 3 2 2 3 4" xfId="38561"/>
    <cellStyle name="Процентный 3 2 2 3 4 2" xfId="38562"/>
    <cellStyle name="Процентный 3 2 2 3 4 2 2" xfId="38563"/>
    <cellStyle name="Процентный 3 2 2 3 4 3" xfId="38564"/>
    <cellStyle name="Процентный 3 2 2 3 4 4" xfId="38565"/>
    <cellStyle name="Процентный 3 2 2 3 4 5" xfId="38566"/>
    <cellStyle name="Процентный 3 2 2 3 5" xfId="38567"/>
    <cellStyle name="Процентный 3 2 2 3 5 2" xfId="38568"/>
    <cellStyle name="Процентный 3 2 2 3 5 3" xfId="38569"/>
    <cellStyle name="Процентный 3 2 2 3 5 4" xfId="38570"/>
    <cellStyle name="Процентный 3 2 2 3 6" xfId="38571"/>
    <cellStyle name="Процентный 3 2 2 3 7" xfId="38572"/>
    <cellStyle name="Процентный 3 2 2 3 8" xfId="38573"/>
    <cellStyle name="Процентный 3 2 2 3 9" xfId="38574"/>
    <cellStyle name="Процентный 3 2 2 4" xfId="38575"/>
    <cellStyle name="Процентный 3 2 2 4 2" xfId="38576"/>
    <cellStyle name="Процентный 3 2 2 4 2 2" xfId="38577"/>
    <cellStyle name="Процентный 3 2 2 4 2 2 2" xfId="38578"/>
    <cellStyle name="Процентный 3 2 2 4 2 2 2 2" xfId="38579"/>
    <cellStyle name="Процентный 3 2 2 4 2 2 3" xfId="38580"/>
    <cellStyle name="Процентный 3 2 2 4 2 2 4" xfId="38581"/>
    <cellStyle name="Процентный 3 2 2 4 2 2 5" xfId="38582"/>
    <cellStyle name="Процентный 3 2 2 4 2 3" xfId="38583"/>
    <cellStyle name="Процентный 3 2 2 4 2 3 2" xfId="38584"/>
    <cellStyle name="Процентный 3 2 2 4 2 3 3" xfId="38585"/>
    <cellStyle name="Процентный 3 2 2 4 2 3 4" xfId="38586"/>
    <cellStyle name="Процентный 3 2 2 4 2 4" xfId="38587"/>
    <cellStyle name="Процентный 3 2 2 4 2 5" xfId="38588"/>
    <cellStyle name="Процентный 3 2 2 4 2 6" xfId="38589"/>
    <cellStyle name="Процентный 3 2 2 4 2 7" xfId="38590"/>
    <cellStyle name="Процентный 3 2 2 4 3" xfId="38591"/>
    <cellStyle name="Процентный 3 2 2 4 3 2" xfId="38592"/>
    <cellStyle name="Процентный 3 2 2 4 3 2 2" xfId="38593"/>
    <cellStyle name="Процентный 3 2 2 4 3 3" xfId="38594"/>
    <cellStyle name="Процентный 3 2 2 4 3 4" xfId="38595"/>
    <cellStyle name="Процентный 3 2 2 4 3 5" xfId="38596"/>
    <cellStyle name="Процентный 3 2 2 4 4" xfId="38597"/>
    <cellStyle name="Процентный 3 2 2 4 4 2" xfId="38598"/>
    <cellStyle name="Процентный 3 2 2 4 4 2 2" xfId="38599"/>
    <cellStyle name="Процентный 3 2 2 4 4 3" xfId="38600"/>
    <cellStyle name="Процентный 3 2 2 4 4 4" xfId="38601"/>
    <cellStyle name="Процентный 3 2 2 4 4 5" xfId="38602"/>
    <cellStyle name="Процентный 3 2 2 4 5" xfId="38603"/>
    <cellStyle name="Процентный 3 2 2 4 5 2" xfId="38604"/>
    <cellStyle name="Процентный 3 2 2 4 5 3" xfId="38605"/>
    <cellStyle name="Процентный 3 2 2 5" xfId="38606"/>
    <cellStyle name="Процентный 3 2 2 5 2" xfId="38607"/>
    <cellStyle name="Процентный 3 2 2 5 2 2" xfId="38608"/>
    <cellStyle name="Процентный 3 2 2 5 2 2 2" xfId="38609"/>
    <cellStyle name="Процентный 3 2 2 5 2 2 2 2" xfId="38610"/>
    <cellStyle name="Процентный 3 2 2 5 2 2 3" xfId="38611"/>
    <cellStyle name="Процентный 3 2 2 5 2 2 4" xfId="38612"/>
    <cellStyle name="Процентный 3 2 2 5 2 2 5" xfId="38613"/>
    <cellStyle name="Процентный 3 2 2 5 2 3" xfId="38614"/>
    <cellStyle name="Процентный 3 2 2 5 2 3 2" xfId="38615"/>
    <cellStyle name="Процентный 3 2 2 5 2 3 3" xfId="38616"/>
    <cellStyle name="Процентный 3 2 2 5 2 3 4" xfId="38617"/>
    <cellStyle name="Процентный 3 2 2 5 2 4" xfId="38618"/>
    <cellStyle name="Процентный 3 2 2 5 2 5" xfId="38619"/>
    <cellStyle name="Процентный 3 2 2 5 2 6" xfId="38620"/>
    <cellStyle name="Процентный 3 2 2 5 2 7" xfId="38621"/>
    <cellStyle name="Процентный 3 2 2 5 3" xfId="38622"/>
    <cellStyle name="Процентный 3 2 2 5 3 2" xfId="38623"/>
    <cellStyle name="Процентный 3 2 2 5 3 2 2" xfId="38624"/>
    <cellStyle name="Процентный 3 2 2 5 3 3" xfId="38625"/>
    <cellStyle name="Процентный 3 2 2 5 3 4" xfId="38626"/>
    <cellStyle name="Процентный 3 2 2 5 3 5" xfId="38627"/>
    <cellStyle name="Процентный 3 2 2 5 4" xfId="38628"/>
    <cellStyle name="Процентный 3 2 2 5 4 2" xfId="38629"/>
    <cellStyle name="Процентный 3 2 2 5 4 3" xfId="38630"/>
    <cellStyle name="Процентный 3 2 2 5 4 4" xfId="38631"/>
    <cellStyle name="Процентный 3 2 2 5 5" xfId="38632"/>
    <cellStyle name="Процентный 3 2 2 5 6" xfId="38633"/>
    <cellStyle name="Процентный 3 2 2 5 7" xfId="38634"/>
    <cellStyle name="Процентный 3 2 2 5 8" xfId="38635"/>
    <cellStyle name="Процентный 3 2 2 6" xfId="38636"/>
    <cellStyle name="Процентный 3 2 2 6 2" xfId="38637"/>
    <cellStyle name="Процентный 3 2 2 6 2 2" xfId="38638"/>
    <cellStyle name="Процентный 3 2 2 6 2 2 2" xfId="38639"/>
    <cellStyle name="Процентный 3 2 2 6 2 2 2 2" xfId="38640"/>
    <cellStyle name="Процентный 3 2 2 6 2 2 3" xfId="38641"/>
    <cellStyle name="Процентный 3 2 2 6 2 2 4" xfId="38642"/>
    <cellStyle name="Процентный 3 2 2 6 2 2 5" xfId="38643"/>
    <cellStyle name="Процентный 3 2 2 6 2 3" xfId="38644"/>
    <cellStyle name="Процентный 3 2 2 6 2 3 2" xfId="38645"/>
    <cellStyle name="Процентный 3 2 2 6 2 3 3" xfId="38646"/>
    <cellStyle name="Процентный 3 2 2 6 2 3 4" xfId="38647"/>
    <cellStyle name="Процентный 3 2 2 6 2 4" xfId="38648"/>
    <cellStyle name="Процентный 3 2 2 6 2 5" xfId="38649"/>
    <cellStyle name="Процентный 3 2 2 6 2 6" xfId="38650"/>
    <cellStyle name="Процентный 3 2 2 6 2 7" xfId="38651"/>
    <cellStyle name="Процентный 3 2 2 6 3" xfId="38652"/>
    <cellStyle name="Процентный 3 2 2 6 3 2" xfId="38653"/>
    <cellStyle name="Процентный 3 2 2 6 3 2 2" xfId="38654"/>
    <cellStyle name="Процентный 3 2 2 6 3 3" xfId="38655"/>
    <cellStyle name="Процентный 3 2 2 6 3 4" xfId="38656"/>
    <cellStyle name="Процентный 3 2 2 6 3 5" xfId="38657"/>
    <cellStyle name="Процентный 3 2 2 6 4" xfId="38658"/>
    <cellStyle name="Процентный 3 2 2 6 4 2" xfId="38659"/>
    <cellStyle name="Процентный 3 2 2 6 4 3" xfId="38660"/>
    <cellStyle name="Процентный 3 2 2 6 4 4" xfId="38661"/>
    <cellStyle name="Процентный 3 2 2 6 5" xfId="38662"/>
    <cellStyle name="Процентный 3 2 2 6 6" xfId="38663"/>
    <cellStyle name="Процентный 3 2 2 6 7" xfId="38664"/>
    <cellStyle name="Процентный 3 2 2 6 8" xfId="38665"/>
    <cellStyle name="Процентный 3 2 2 7" xfId="38666"/>
    <cellStyle name="Процентный 3 2 2 7 2" xfId="38667"/>
    <cellStyle name="Процентный 3 2 2 7 2 2" xfId="38668"/>
    <cellStyle name="Процентный 3 2 2 7 2 2 2" xfId="38669"/>
    <cellStyle name="Процентный 3 2 2 7 2 2 2 2" xfId="38670"/>
    <cellStyle name="Процентный 3 2 2 7 2 2 3" xfId="38671"/>
    <cellStyle name="Процентный 3 2 2 7 2 2 4" xfId="38672"/>
    <cellStyle name="Процентный 3 2 2 7 2 2 5" xfId="38673"/>
    <cellStyle name="Процентный 3 2 2 7 2 3" xfId="38674"/>
    <cellStyle name="Процентный 3 2 2 7 2 3 2" xfId="38675"/>
    <cellStyle name="Процентный 3 2 2 7 2 3 3" xfId="38676"/>
    <cellStyle name="Процентный 3 2 2 7 2 3 4" xfId="38677"/>
    <cellStyle name="Процентный 3 2 2 7 2 4" xfId="38678"/>
    <cellStyle name="Процентный 3 2 2 7 2 5" xfId="38679"/>
    <cellStyle name="Процентный 3 2 2 7 2 6" xfId="38680"/>
    <cellStyle name="Процентный 3 2 2 7 2 7" xfId="38681"/>
    <cellStyle name="Процентный 3 2 2 7 3" xfId="38682"/>
    <cellStyle name="Процентный 3 2 2 7 3 2" xfId="38683"/>
    <cellStyle name="Процентный 3 2 2 7 3 2 2" xfId="38684"/>
    <cellStyle name="Процентный 3 2 2 7 3 3" xfId="38685"/>
    <cellStyle name="Процентный 3 2 2 7 3 4" xfId="38686"/>
    <cellStyle name="Процентный 3 2 2 7 3 5" xfId="38687"/>
    <cellStyle name="Процентный 3 2 2 7 4" xfId="38688"/>
    <cellStyle name="Процентный 3 2 2 7 4 2" xfId="38689"/>
    <cellStyle name="Процентный 3 2 2 7 4 3" xfId="38690"/>
    <cellStyle name="Процентный 3 2 2 7 4 4" xfId="38691"/>
    <cellStyle name="Процентный 3 2 2 7 5" xfId="38692"/>
    <cellStyle name="Процентный 3 2 2 7 6" xfId="38693"/>
    <cellStyle name="Процентный 3 2 2 7 7" xfId="38694"/>
    <cellStyle name="Процентный 3 2 2 7 8" xfId="38695"/>
    <cellStyle name="Процентный 3 2 2 8" xfId="38696"/>
    <cellStyle name="Процентный 3 2 2 8 2" xfId="38697"/>
    <cellStyle name="Процентный 3 2 2 8 2 2" xfId="38698"/>
    <cellStyle name="Процентный 3 2 2 8 2 2 2" xfId="38699"/>
    <cellStyle name="Процентный 3 2 2 8 2 3" xfId="38700"/>
    <cellStyle name="Процентный 3 2 2 8 2 4" xfId="38701"/>
    <cellStyle name="Процентный 3 2 2 8 2 5" xfId="38702"/>
    <cellStyle name="Процентный 3 2 2 8 3" xfId="38703"/>
    <cellStyle name="Процентный 3 2 2 8 3 2" xfId="38704"/>
    <cellStyle name="Процентный 3 2 2 8 3 3" xfId="38705"/>
    <cellStyle name="Процентный 3 2 2 8 3 4" xfId="38706"/>
    <cellStyle name="Процентный 3 2 2 8 4" xfId="38707"/>
    <cellStyle name="Процентный 3 2 2 8 5" xfId="38708"/>
    <cellStyle name="Процентный 3 2 2 8 6" xfId="38709"/>
    <cellStyle name="Процентный 3 2 2 8 7" xfId="38710"/>
    <cellStyle name="Процентный 3 2 2 9" xfId="38711"/>
    <cellStyle name="Процентный 3 2 2 9 2" xfId="38712"/>
    <cellStyle name="Процентный 3 2 2 9 2 2" xfId="38713"/>
    <cellStyle name="Процентный 3 2 2 9 2 2 2" xfId="38714"/>
    <cellStyle name="Процентный 3 2 2 9 2 3" xfId="38715"/>
    <cellStyle name="Процентный 3 2 2 9 2 4" xfId="38716"/>
    <cellStyle name="Процентный 3 2 2 9 2 5" xfId="38717"/>
    <cellStyle name="Процентный 3 2 2 9 3" xfId="38718"/>
    <cellStyle name="Процентный 3 2 2 9 3 2" xfId="38719"/>
    <cellStyle name="Процентный 3 2 2 9 3 3" xfId="38720"/>
    <cellStyle name="Процентный 3 2 2 9 3 4" xfId="38721"/>
    <cellStyle name="Процентный 3 2 2 9 4" xfId="38722"/>
    <cellStyle name="Процентный 3 2 2 9 5" xfId="38723"/>
    <cellStyle name="Процентный 3 2 2 9 6" xfId="38724"/>
    <cellStyle name="Процентный 3 2 2 9 7" xfId="38725"/>
    <cellStyle name="Процентный 3 2 3" xfId="38726"/>
    <cellStyle name="Процентный 3 2 3 10" xfId="38727"/>
    <cellStyle name="Процентный 3 2 3 10 2" xfId="38728"/>
    <cellStyle name="Процентный 3 2 3 11" xfId="38729"/>
    <cellStyle name="Процентный 3 2 3 2" xfId="38730"/>
    <cellStyle name="Процентный 3 2 3 2 2" xfId="38731"/>
    <cellStyle name="Процентный 3 2 3 2 2 2" xfId="38732"/>
    <cellStyle name="Процентный 3 2 3 2 2 2 2" xfId="38733"/>
    <cellStyle name="Процентный 3 2 3 2 2 2 2 2" xfId="38734"/>
    <cellStyle name="Процентный 3 2 3 2 2 2 3" xfId="38735"/>
    <cellStyle name="Процентный 3 2 3 2 2 2 4" xfId="38736"/>
    <cellStyle name="Процентный 3 2 3 2 2 2 5" xfId="38737"/>
    <cellStyle name="Процентный 3 2 3 2 2 3" xfId="38738"/>
    <cellStyle name="Процентный 3 2 3 2 2 3 2" xfId="38739"/>
    <cellStyle name="Процентный 3 2 3 2 2 3 2 2" xfId="38740"/>
    <cellStyle name="Процентный 3 2 3 2 2 3 3" xfId="38741"/>
    <cellStyle name="Процентный 3 2 3 2 2 3 4" xfId="38742"/>
    <cellStyle name="Процентный 3 2 3 2 2 3 5" xfId="38743"/>
    <cellStyle name="Процентный 3 2 3 2 2 4" xfId="38744"/>
    <cellStyle name="Процентный 3 2 3 2 2 4 2" xfId="38745"/>
    <cellStyle name="Процентный 3 2 3 2 2 4 2 2" xfId="38746"/>
    <cellStyle name="Процентный 3 2 3 2 2 4 3" xfId="38747"/>
    <cellStyle name="Процентный 3 2 3 2 2 5" xfId="38748"/>
    <cellStyle name="Процентный 3 2 3 2 2 5 2" xfId="38749"/>
    <cellStyle name="Процентный 3 2 3 2 2 5 2 2" xfId="38750"/>
    <cellStyle name="Процентный 3 2 3 2 2 5 3" xfId="38751"/>
    <cellStyle name="Процентный 3 2 3 2 2 6" xfId="38752"/>
    <cellStyle name="Процентный 3 2 3 2 2 6 2" xfId="38753"/>
    <cellStyle name="Процентный 3 2 3 2 2 7" xfId="38754"/>
    <cellStyle name="Процентный 3 2 3 2 3" xfId="38755"/>
    <cellStyle name="Процентный 3 2 3 2 3 2" xfId="38756"/>
    <cellStyle name="Процентный 3 2 3 2 3 2 2" xfId="38757"/>
    <cellStyle name="Процентный 3 2 3 2 3 2 2 2" xfId="38758"/>
    <cellStyle name="Процентный 3 2 3 2 3 2 3" xfId="38759"/>
    <cellStyle name="Процентный 3 2 3 2 3 2 4" xfId="38760"/>
    <cellStyle name="Процентный 3 2 3 2 3 2 5" xfId="38761"/>
    <cellStyle name="Процентный 3 2 3 2 3 3" xfId="38762"/>
    <cellStyle name="Процентный 3 2 3 2 3 3 2" xfId="38763"/>
    <cellStyle name="Процентный 3 2 3 2 3 3 2 2" xfId="38764"/>
    <cellStyle name="Процентный 3 2 3 2 3 3 3" xfId="38765"/>
    <cellStyle name="Процентный 3 2 3 2 3 3 4" xfId="38766"/>
    <cellStyle name="Процентный 3 2 3 2 3 3 5" xfId="38767"/>
    <cellStyle name="Процентный 3 2 3 2 3 4" xfId="38768"/>
    <cellStyle name="Процентный 3 2 3 2 3 4 2" xfId="38769"/>
    <cellStyle name="Процентный 3 2 3 2 3 4 2 2" xfId="38770"/>
    <cellStyle name="Процентный 3 2 3 2 3 4 3" xfId="38771"/>
    <cellStyle name="Процентный 3 2 3 2 3 5" xfId="38772"/>
    <cellStyle name="Процентный 3 2 3 2 3 5 2" xfId="38773"/>
    <cellStyle name="Процентный 3 2 3 2 3 5 2 2" xfId="38774"/>
    <cellStyle name="Процентный 3 2 3 2 3 5 3" xfId="38775"/>
    <cellStyle name="Процентный 3 2 3 2 3 6" xfId="38776"/>
    <cellStyle name="Процентный 3 2 3 2 3 6 2" xfId="38777"/>
    <cellStyle name="Процентный 3 2 3 2 3 7" xfId="38778"/>
    <cellStyle name="Процентный 3 2 3 2 4" xfId="38779"/>
    <cellStyle name="Процентный 3 2 3 2 4 2" xfId="38780"/>
    <cellStyle name="Процентный 3 2 3 2 4 2 2" xfId="38781"/>
    <cellStyle name="Процентный 3 2 3 2 4 3" xfId="38782"/>
    <cellStyle name="Процентный 3 2 3 2 4 4" xfId="38783"/>
    <cellStyle name="Процентный 3 2 3 2 4 5" xfId="38784"/>
    <cellStyle name="Процентный 3 2 3 2 5" xfId="38785"/>
    <cellStyle name="Процентный 3 2 3 2 5 2" xfId="38786"/>
    <cellStyle name="Процентный 3 2 3 2 5 2 2" xfId="38787"/>
    <cellStyle name="Процентный 3 2 3 2 5 3" xfId="38788"/>
    <cellStyle name="Процентный 3 2 3 2 5 4" xfId="38789"/>
    <cellStyle name="Процентный 3 2 3 2 5 5" xfId="38790"/>
    <cellStyle name="Процентный 3 2 3 2 6" xfId="38791"/>
    <cellStyle name="Процентный 3 2 3 2 6 2" xfId="38792"/>
    <cellStyle name="Процентный 3 2 3 2 6 2 2" xfId="38793"/>
    <cellStyle name="Процентный 3 2 3 2 6 3" xfId="38794"/>
    <cellStyle name="Процентный 3 2 3 2 7" xfId="38795"/>
    <cellStyle name="Процентный 3 2 3 2 7 2" xfId="38796"/>
    <cellStyle name="Процентный 3 2 3 2 7 2 2" xfId="38797"/>
    <cellStyle name="Процентный 3 2 3 2 7 3" xfId="38798"/>
    <cellStyle name="Процентный 3 2 3 2 8" xfId="38799"/>
    <cellStyle name="Процентный 3 2 3 2 8 2" xfId="38800"/>
    <cellStyle name="Процентный 3 2 3 2 9" xfId="38801"/>
    <cellStyle name="Процентный 3 2 3 3" xfId="38802"/>
    <cellStyle name="Процентный 3 2 3 3 2" xfId="38803"/>
    <cellStyle name="Процентный 3 2 3 3 2 2" xfId="38804"/>
    <cellStyle name="Процентный 3 2 3 3 2 2 2" xfId="38805"/>
    <cellStyle name="Процентный 3 2 3 3 2 3" xfId="38806"/>
    <cellStyle name="Процентный 3 2 3 3 2 4" xfId="38807"/>
    <cellStyle name="Процентный 3 2 3 3 2 5" xfId="38808"/>
    <cellStyle name="Процентный 3 2 3 3 3" xfId="38809"/>
    <cellStyle name="Процентный 3 2 3 3 3 2" xfId="38810"/>
    <cellStyle name="Процентный 3 2 3 3 3 2 2" xfId="38811"/>
    <cellStyle name="Процентный 3 2 3 3 3 3" xfId="38812"/>
    <cellStyle name="Процентный 3 2 3 3 3 4" xfId="38813"/>
    <cellStyle name="Процентный 3 2 3 3 3 5" xfId="38814"/>
    <cellStyle name="Процентный 3 2 3 3 4" xfId="38815"/>
    <cellStyle name="Процентный 3 2 3 3 4 2" xfId="38816"/>
    <cellStyle name="Процентный 3 2 3 3 4 2 2" xfId="38817"/>
    <cellStyle name="Процентный 3 2 3 3 4 3" xfId="38818"/>
    <cellStyle name="Процентный 3 2 3 3 5" xfId="38819"/>
    <cellStyle name="Процентный 3 2 3 3 5 2" xfId="38820"/>
    <cellStyle name="Процентный 3 2 3 3 5 2 2" xfId="38821"/>
    <cellStyle name="Процентный 3 2 3 3 5 3" xfId="38822"/>
    <cellStyle name="Процентный 3 2 3 3 6" xfId="38823"/>
    <cellStyle name="Процентный 3 2 3 3 6 2" xfId="38824"/>
    <cellStyle name="Процентный 3 2 3 3 7" xfId="38825"/>
    <cellStyle name="Процентный 3 2 3 4" xfId="38826"/>
    <cellStyle name="Процентный 3 2 3 4 2" xfId="38827"/>
    <cellStyle name="Процентный 3 2 3 4 2 2" xfId="38828"/>
    <cellStyle name="Процентный 3 2 3 4 2 2 2" xfId="38829"/>
    <cellStyle name="Процентный 3 2 3 4 2 3" xfId="38830"/>
    <cellStyle name="Процентный 3 2 3 4 2 4" xfId="38831"/>
    <cellStyle name="Процентный 3 2 3 4 2 5" xfId="38832"/>
    <cellStyle name="Процентный 3 2 3 4 3" xfId="38833"/>
    <cellStyle name="Процентный 3 2 3 4 3 2" xfId="38834"/>
    <cellStyle name="Процентный 3 2 3 4 3 2 2" xfId="38835"/>
    <cellStyle name="Процентный 3 2 3 4 3 3" xfId="38836"/>
    <cellStyle name="Процентный 3 2 3 4 3 4" xfId="38837"/>
    <cellStyle name="Процентный 3 2 3 4 3 5" xfId="38838"/>
    <cellStyle name="Процентный 3 2 3 4 4" xfId="38839"/>
    <cellStyle name="Процентный 3 2 3 4 4 2" xfId="38840"/>
    <cellStyle name="Процентный 3 2 3 4 4 2 2" xfId="38841"/>
    <cellStyle name="Процентный 3 2 3 4 4 3" xfId="38842"/>
    <cellStyle name="Процентный 3 2 3 4 5" xfId="38843"/>
    <cellStyle name="Процентный 3 2 3 4 5 2" xfId="38844"/>
    <cellStyle name="Процентный 3 2 3 4 5 2 2" xfId="38845"/>
    <cellStyle name="Процентный 3 2 3 4 5 3" xfId="38846"/>
    <cellStyle name="Процентный 3 2 3 4 6" xfId="38847"/>
    <cellStyle name="Процентный 3 2 3 4 6 2" xfId="38848"/>
    <cellStyle name="Процентный 3 2 3 4 7" xfId="38849"/>
    <cellStyle name="Процентный 3 2 3 5" xfId="38850"/>
    <cellStyle name="Процентный 3 2 3 5 2" xfId="38851"/>
    <cellStyle name="Процентный 3 2 3 5 2 2" xfId="38852"/>
    <cellStyle name="Процентный 3 2 3 5 3" xfId="38853"/>
    <cellStyle name="Процентный 3 2 3 5 4" xfId="38854"/>
    <cellStyle name="Процентный 3 2 3 5 5" xfId="38855"/>
    <cellStyle name="Процентный 3 2 3 6" xfId="38856"/>
    <cellStyle name="Процентный 3 2 3 6 2" xfId="38857"/>
    <cellStyle name="Процентный 3 2 3 6 2 2" xfId="38858"/>
    <cellStyle name="Процентный 3 2 3 6 3" xfId="38859"/>
    <cellStyle name="Процентный 3 2 3 6 4" xfId="38860"/>
    <cellStyle name="Процентный 3 2 3 6 5" xfId="38861"/>
    <cellStyle name="Процентный 3 2 3 7" xfId="38862"/>
    <cellStyle name="Процентный 3 2 3 8" xfId="38863"/>
    <cellStyle name="Процентный 3 2 3 8 2" xfId="38864"/>
    <cellStyle name="Процентный 3 2 3 8 2 2" xfId="38865"/>
    <cellStyle name="Процентный 3 2 3 8 3" xfId="38866"/>
    <cellStyle name="Процентный 3 2 3 9" xfId="38867"/>
    <cellStyle name="Процентный 3 2 3 9 2" xfId="38868"/>
    <cellStyle name="Процентный 3 2 3 9 2 2" xfId="38869"/>
    <cellStyle name="Процентный 3 2 3 9 3" xfId="38870"/>
    <cellStyle name="Процентный 3 2 4" xfId="38871"/>
    <cellStyle name="Процентный 3 2 4 10" xfId="38872"/>
    <cellStyle name="Процентный 3 2 4 11" xfId="38873"/>
    <cellStyle name="Процентный 3 2 4 2" xfId="38874"/>
    <cellStyle name="Процентный 3 2 4 2 2" xfId="38875"/>
    <cellStyle name="Процентный 3 2 4 2 2 2" xfId="38876"/>
    <cellStyle name="Процентный 3 2 4 2 2 2 2" xfId="38877"/>
    <cellStyle name="Процентный 3 2 4 2 2 2 2 2" xfId="38878"/>
    <cellStyle name="Процентный 3 2 4 2 2 2 3" xfId="38879"/>
    <cellStyle name="Процентный 3 2 4 2 2 2 4" xfId="38880"/>
    <cellStyle name="Процентный 3 2 4 2 2 2 5" xfId="38881"/>
    <cellStyle name="Процентный 3 2 4 2 2 3" xfId="38882"/>
    <cellStyle name="Процентный 3 2 4 2 2 3 2" xfId="38883"/>
    <cellStyle name="Процентный 3 2 4 2 2 3 2 2" xfId="38884"/>
    <cellStyle name="Процентный 3 2 4 2 2 3 3" xfId="38885"/>
    <cellStyle name="Процентный 3 2 4 2 2 3 4" xfId="38886"/>
    <cellStyle name="Процентный 3 2 4 2 2 3 5" xfId="38887"/>
    <cellStyle name="Процентный 3 2 4 2 2 4" xfId="38888"/>
    <cellStyle name="Процентный 3 2 4 2 2 4 2" xfId="38889"/>
    <cellStyle name="Процентный 3 2 4 2 2 4 2 2" xfId="38890"/>
    <cellStyle name="Процентный 3 2 4 2 2 4 3" xfId="38891"/>
    <cellStyle name="Процентный 3 2 4 2 2 5" xfId="38892"/>
    <cellStyle name="Процентный 3 2 4 2 2 5 2" xfId="38893"/>
    <cellStyle name="Процентный 3 2 4 2 2 5 2 2" xfId="38894"/>
    <cellStyle name="Процентный 3 2 4 2 2 5 3" xfId="38895"/>
    <cellStyle name="Процентный 3 2 4 2 2 6" xfId="38896"/>
    <cellStyle name="Процентный 3 2 4 2 2 6 2" xfId="38897"/>
    <cellStyle name="Процентный 3 2 4 2 2 7" xfId="38898"/>
    <cellStyle name="Процентный 3 2 4 2 3" xfId="38899"/>
    <cellStyle name="Процентный 3 2 4 2 3 2" xfId="38900"/>
    <cellStyle name="Процентный 3 2 4 2 3 2 2" xfId="38901"/>
    <cellStyle name="Процентный 3 2 4 2 3 2 2 2" xfId="38902"/>
    <cellStyle name="Процентный 3 2 4 2 3 2 3" xfId="38903"/>
    <cellStyle name="Процентный 3 2 4 2 3 2 4" xfId="38904"/>
    <cellStyle name="Процентный 3 2 4 2 3 2 5" xfId="38905"/>
    <cellStyle name="Процентный 3 2 4 2 3 3" xfId="38906"/>
    <cellStyle name="Процентный 3 2 4 2 3 3 2" xfId="38907"/>
    <cellStyle name="Процентный 3 2 4 2 3 3 2 2" xfId="38908"/>
    <cellStyle name="Процентный 3 2 4 2 3 3 3" xfId="38909"/>
    <cellStyle name="Процентный 3 2 4 2 3 3 4" xfId="38910"/>
    <cellStyle name="Процентный 3 2 4 2 3 3 5" xfId="38911"/>
    <cellStyle name="Процентный 3 2 4 2 3 4" xfId="38912"/>
    <cellStyle name="Процентный 3 2 4 2 3 4 2" xfId="38913"/>
    <cellStyle name="Процентный 3 2 4 2 3 4 2 2" xfId="38914"/>
    <cellStyle name="Процентный 3 2 4 2 3 4 3" xfId="38915"/>
    <cellStyle name="Процентный 3 2 4 2 3 5" xfId="38916"/>
    <cellStyle name="Процентный 3 2 4 2 3 5 2" xfId="38917"/>
    <cellStyle name="Процентный 3 2 4 2 3 5 2 2" xfId="38918"/>
    <cellStyle name="Процентный 3 2 4 2 3 5 3" xfId="38919"/>
    <cellStyle name="Процентный 3 2 4 2 3 6" xfId="38920"/>
    <cellStyle name="Процентный 3 2 4 2 3 6 2" xfId="38921"/>
    <cellStyle name="Процентный 3 2 4 2 3 7" xfId="38922"/>
    <cellStyle name="Процентный 3 2 4 2 4" xfId="38923"/>
    <cellStyle name="Процентный 3 2 4 2 4 2" xfId="38924"/>
    <cellStyle name="Процентный 3 2 4 2 4 2 2" xfId="38925"/>
    <cellStyle name="Процентный 3 2 4 2 4 3" xfId="38926"/>
    <cellStyle name="Процентный 3 2 4 2 4 4" xfId="38927"/>
    <cellStyle name="Процентный 3 2 4 2 4 5" xfId="38928"/>
    <cellStyle name="Процентный 3 2 4 2 5" xfId="38929"/>
    <cellStyle name="Процентный 3 2 4 2 5 2" xfId="38930"/>
    <cellStyle name="Процентный 3 2 4 2 5 2 2" xfId="38931"/>
    <cellStyle name="Процентный 3 2 4 2 5 3" xfId="38932"/>
    <cellStyle name="Процентный 3 2 4 2 5 4" xfId="38933"/>
    <cellStyle name="Процентный 3 2 4 2 5 5" xfId="38934"/>
    <cellStyle name="Процентный 3 2 4 2 6" xfId="38935"/>
    <cellStyle name="Процентный 3 2 4 2 6 2" xfId="38936"/>
    <cellStyle name="Процентный 3 2 4 2 6 2 2" xfId="38937"/>
    <cellStyle name="Процентный 3 2 4 2 6 3" xfId="38938"/>
    <cellStyle name="Процентный 3 2 4 2 7" xfId="38939"/>
    <cellStyle name="Процентный 3 2 4 2 7 2" xfId="38940"/>
    <cellStyle name="Процентный 3 2 4 2 7 2 2" xfId="38941"/>
    <cellStyle name="Процентный 3 2 4 2 7 3" xfId="38942"/>
    <cellStyle name="Процентный 3 2 4 2 8" xfId="38943"/>
    <cellStyle name="Процентный 3 2 4 2 8 2" xfId="38944"/>
    <cellStyle name="Процентный 3 2 4 2 9" xfId="38945"/>
    <cellStyle name="Процентный 3 2 4 3" xfId="38946"/>
    <cellStyle name="Процентный 3 2 4 3 2" xfId="38947"/>
    <cellStyle name="Процентный 3 2 4 3 2 2" xfId="38948"/>
    <cellStyle name="Процентный 3 2 4 3 2 2 2" xfId="38949"/>
    <cellStyle name="Процентный 3 2 4 3 2 3" xfId="38950"/>
    <cellStyle name="Процентный 3 2 4 3 2 4" xfId="38951"/>
    <cellStyle name="Процентный 3 2 4 3 2 5" xfId="38952"/>
    <cellStyle name="Процентный 3 2 4 3 3" xfId="38953"/>
    <cellStyle name="Процентный 3 2 4 3 3 2" xfId="38954"/>
    <cellStyle name="Процентный 3 2 4 3 3 2 2" xfId="38955"/>
    <cellStyle name="Процентный 3 2 4 3 3 3" xfId="38956"/>
    <cellStyle name="Процентный 3 2 4 3 3 4" xfId="38957"/>
    <cellStyle name="Процентный 3 2 4 3 3 5" xfId="38958"/>
    <cellStyle name="Процентный 3 2 4 3 4" xfId="38959"/>
    <cellStyle name="Процентный 3 2 4 3 4 2" xfId="38960"/>
    <cellStyle name="Процентный 3 2 4 3 4 2 2" xfId="38961"/>
    <cellStyle name="Процентный 3 2 4 3 4 3" xfId="38962"/>
    <cellStyle name="Процентный 3 2 4 3 5" xfId="38963"/>
    <cellStyle name="Процентный 3 2 4 3 5 2" xfId="38964"/>
    <cellStyle name="Процентный 3 2 4 3 5 2 2" xfId="38965"/>
    <cellStyle name="Процентный 3 2 4 3 5 3" xfId="38966"/>
    <cellStyle name="Процентный 3 2 4 3 6" xfId="38967"/>
    <cellStyle name="Процентный 3 2 4 3 6 2" xfId="38968"/>
    <cellStyle name="Процентный 3 2 4 3 7" xfId="38969"/>
    <cellStyle name="Процентный 3 2 4 4" xfId="38970"/>
    <cellStyle name="Процентный 3 2 4 4 2" xfId="38971"/>
    <cellStyle name="Процентный 3 2 4 4 2 2" xfId="38972"/>
    <cellStyle name="Процентный 3 2 4 4 2 2 2" xfId="38973"/>
    <cellStyle name="Процентный 3 2 4 4 2 3" xfId="38974"/>
    <cellStyle name="Процентный 3 2 4 4 2 4" xfId="38975"/>
    <cellStyle name="Процентный 3 2 4 4 2 5" xfId="38976"/>
    <cellStyle name="Процентный 3 2 4 4 3" xfId="38977"/>
    <cellStyle name="Процентный 3 2 4 4 3 2" xfId="38978"/>
    <cellStyle name="Процентный 3 2 4 4 3 2 2" xfId="38979"/>
    <cellStyle name="Процентный 3 2 4 4 3 3" xfId="38980"/>
    <cellStyle name="Процентный 3 2 4 4 3 4" xfId="38981"/>
    <cellStyle name="Процентный 3 2 4 4 3 5" xfId="38982"/>
    <cellStyle name="Процентный 3 2 4 4 4" xfId="38983"/>
    <cellStyle name="Процентный 3 2 4 4 4 2" xfId="38984"/>
    <cellStyle name="Процентный 3 2 4 4 4 2 2" xfId="38985"/>
    <cellStyle name="Процентный 3 2 4 4 4 3" xfId="38986"/>
    <cellStyle name="Процентный 3 2 4 4 5" xfId="38987"/>
    <cellStyle name="Процентный 3 2 4 4 5 2" xfId="38988"/>
    <cellStyle name="Процентный 3 2 4 4 5 2 2" xfId="38989"/>
    <cellStyle name="Процентный 3 2 4 4 5 3" xfId="38990"/>
    <cellStyle name="Процентный 3 2 4 4 6" xfId="38991"/>
    <cellStyle name="Процентный 3 2 4 4 6 2" xfId="38992"/>
    <cellStyle name="Процентный 3 2 4 4 7" xfId="38993"/>
    <cellStyle name="Процентный 3 2 4 5" xfId="38994"/>
    <cellStyle name="Процентный 3 2 4 5 2" xfId="38995"/>
    <cellStyle name="Процентный 3 2 4 5 2 2" xfId="38996"/>
    <cellStyle name="Процентный 3 2 4 5 3" xfId="38997"/>
    <cellStyle name="Процентный 3 2 4 5 4" xfId="38998"/>
    <cellStyle name="Процентный 3 2 4 5 5" xfId="38999"/>
    <cellStyle name="Процентный 3 2 4 6" xfId="39000"/>
    <cellStyle name="Процентный 3 2 4 6 2" xfId="39001"/>
    <cellStyle name="Процентный 3 2 4 6 2 2" xfId="39002"/>
    <cellStyle name="Процентный 3 2 4 6 3" xfId="39003"/>
    <cellStyle name="Процентный 3 2 4 6 4" xfId="39004"/>
    <cellStyle name="Процентный 3 2 4 6 5" xfId="39005"/>
    <cellStyle name="Процентный 3 2 4 7" xfId="39006"/>
    <cellStyle name="Процентный 3 2 4 7 2" xfId="39007"/>
    <cellStyle name="Процентный 3 2 4 7 2 2" xfId="39008"/>
    <cellStyle name="Процентный 3 2 4 7 3" xfId="39009"/>
    <cellStyle name="Процентный 3 2 4 7 4" xfId="39010"/>
    <cellStyle name="Процентный 3 2 4 7 5" xfId="39011"/>
    <cellStyle name="Процентный 3 2 4 8" xfId="39012"/>
    <cellStyle name="Процентный 3 2 4 8 2" xfId="39013"/>
    <cellStyle name="Процентный 3 2 4 8 2 2" xfId="39014"/>
    <cellStyle name="Процентный 3 2 4 8 3" xfId="39015"/>
    <cellStyle name="Процентный 3 2 4 9" xfId="39016"/>
    <cellStyle name="Процентный 3 2 4 9 2" xfId="39017"/>
    <cellStyle name="Процентный 3 2 5" xfId="39018"/>
    <cellStyle name="Процентный 3 2 5 10" xfId="39019"/>
    <cellStyle name="Процентный 3 2 5 2" xfId="39020"/>
    <cellStyle name="Процентный 3 2 5 2 2" xfId="39021"/>
    <cellStyle name="Процентный 3 2 5 2 2 2" xfId="39022"/>
    <cellStyle name="Процентный 3 2 5 2 2 2 2" xfId="39023"/>
    <cellStyle name="Процентный 3 2 5 2 2 2 2 2" xfId="39024"/>
    <cellStyle name="Процентный 3 2 5 2 2 2 3" xfId="39025"/>
    <cellStyle name="Процентный 3 2 5 2 2 2 4" xfId="39026"/>
    <cellStyle name="Процентный 3 2 5 2 2 2 5" xfId="39027"/>
    <cellStyle name="Процентный 3 2 5 2 2 3" xfId="39028"/>
    <cellStyle name="Процентный 3 2 5 2 2 3 2" xfId="39029"/>
    <cellStyle name="Процентный 3 2 5 2 2 3 2 2" xfId="39030"/>
    <cellStyle name="Процентный 3 2 5 2 2 3 3" xfId="39031"/>
    <cellStyle name="Процентный 3 2 5 2 2 3 4" xfId="39032"/>
    <cellStyle name="Процентный 3 2 5 2 2 3 5" xfId="39033"/>
    <cellStyle name="Процентный 3 2 5 2 2 4" xfId="39034"/>
    <cellStyle name="Процентный 3 2 5 2 2 4 2" xfId="39035"/>
    <cellStyle name="Процентный 3 2 5 2 2 4 2 2" xfId="39036"/>
    <cellStyle name="Процентный 3 2 5 2 2 4 3" xfId="39037"/>
    <cellStyle name="Процентный 3 2 5 2 2 5" xfId="39038"/>
    <cellStyle name="Процентный 3 2 5 2 2 5 2" xfId="39039"/>
    <cellStyle name="Процентный 3 2 5 2 2 5 2 2" xfId="39040"/>
    <cellStyle name="Процентный 3 2 5 2 2 5 3" xfId="39041"/>
    <cellStyle name="Процентный 3 2 5 2 2 6" xfId="39042"/>
    <cellStyle name="Процентный 3 2 5 2 2 6 2" xfId="39043"/>
    <cellStyle name="Процентный 3 2 5 2 2 7" xfId="39044"/>
    <cellStyle name="Процентный 3 2 5 2 3" xfId="39045"/>
    <cellStyle name="Процентный 3 2 5 2 3 2" xfId="39046"/>
    <cellStyle name="Процентный 3 2 5 2 3 2 2" xfId="39047"/>
    <cellStyle name="Процентный 3 2 5 2 3 2 2 2" xfId="39048"/>
    <cellStyle name="Процентный 3 2 5 2 3 2 3" xfId="39049"/>
    <cellStyle name="Процентный 3 2 5 2 3 2 4" xfId="39050"/>
    <cellStyle name="Процентный 3 2 5 2 3 2 5" xfId="39051"/>
    <cellStyle name="Процентный 3 2 5 2 3 3" xfId="39052"/>
    <cellStyle name="Процентный 3 2 5 2 3 3 2" xfId="39053"/>
    <cellStyle name="Процентный 3 2 5 2 3 3 2 2" xfId="39054"/>
    <cellStyle name="Процентный 3 2 5 2 3 3 3" xfId="39055"/>
    <cellStyle name="Процентный 3 2 5 2 3 3 4" xfId="39056"/>
    <cellStyle name="Процентный 3 2 5 2 3 3 5" xfId="39057"/>
    <cellStyle name="Процентный 3 2 5 2 3 4" xfId="39058"/>
    <cellStyle name="Процентный 3 2 5 2 3 4 2" xfId="39059"/>
    <cellStyle name="Процентный 3 2 5 2 3 4 2 2" xfId="39060"/>
    <cellStyle name="Процентный 3 2 5 2 3 4 3" xfId="39061"/>
    <cellStyle name="Процентный 3 2 5 2 3 5" xfId="39062"/>
    <cellStyle name="Процентный 3 2 5 2 3 5 2" xfId="39063"/>
    <cellStyle name="Процентный 3 2 5 2 3 5 2 2" xfId="39064"/>
    <cellStyle name="Процентный 3 2 5 2 3 5 3" xfId="39065"/>
    <cellStyle name="Процентный 3 2 5 2 3 6" xfId="39066"/>
    <cellStyle name="Процентный 3 2 5 2 3 6 2" xfId="39067"/>
    <cellStyle name="Процентный 3 2 5 2 3 7" xfId="39068"/>
    <cellStyle name="Процентный 3 2 5 2 4" xfId="39069"/>
    <cellStyle name="Процентный 3 2 5 2 4 2" xfId="39070"/>
    <cellStyle name="Процентный 3 2 5 2 4 2 2" xfId="39071"/>
    <cellStyle name="Процентный 3 2 5 2 4 3" xfId="39072"/>
    <cellStyle name="Процентный 3 2 5 2 4 4" xfId="39073"/>
    <cellStyle name="Процентный 3 2 5 2 4 5" xfId="39074"/>
    <cellStyle name="Процентный 3 2 5 2 5" xfId="39075"/>
    <cellStyle name="Процентный 3 2 5 2 5 2" xfId="39076"/>
    <cellStyle name="Процентный 3 2 5 2 5 2 2" xfId="39077"/>
    <cellStyle name="Процентный 3 2 5 2 5 3" xfId="39078"/>
    <cellStyle name="Процентный 3 2 5 2 5 4" xfId="39079"/>
    <cellStyle name="Процентный 3 2 5 2 5 5" xfId="39080"/>
    <cellStyle name="Процентный 3 2 5 2 6" xfId="39081"/>
    <cellStyle name="Процентный 3 2 5 2 6 2" xfId="39082"/>
    <cellStyle name="Процентный 3 2 5 2 6 2 2" xfId="39083"/>
    <cellStyle name="Процентный 3 2 5 2 6 3" xfId="39084"/>
    <cellStyle name="Процентный 3 2 5 2 7" xfId="39085"/>
    <cellStyle name="Процентный 3 2 5 2 7 2" xfId="39086"/>
    <cellStyle name="Процентный 3 2 5 2 7 2 2" xfId="39087"/>
    <cellStyle name="Процентный 3 2 5 2 7 3" xfId="39088"/>
    <cellStyle name="Процентный 3 2 5 2 8" xfId="39089"/>
    <cellStyle name="Процентный 3 2 5 2 8 2" xfId="39090"/>
    <cellStyle name="Процентный 3 2 5 2 9" xfId="39091"/>
    <cellStyle name="Процентный 3 2 5 3" xfId="39092"/>
    <cellStyle name="Процентный 3 2 5 3 2" xfId="39093"/>
    <cellStyle name="Процентный 3 2 5 3 2 2" xfId="39094"/>
    <cellStyle name="Процентный 3 2 5 3 2 2 2" xfId="39095"/>
    <cellStyle name="Процентный 3 2 5 3 2 3" xfId="39096"/>
    <cellStyle name="Процентный 3 2 5 3 2 4" xfId="39097"/>
    <cellStyle name="Процентный 3 2 5 3 2 5" xfId="39098"/>
    <cellStyle name="Процентный 3 2 5 3 3" xfId="39099"/>
    <cellStyle name="Процентный 3 2 5 3 3 2" xfId="39100"/>
    <cellStyle name="Процентный 3 2 5 3 3 2 2" xfId="39101"/>
    <cellStyle name="Процентный 3 2 5 3 3 3" xfId="39102"/>
    <cellStyle name="Процентный 3 2 5 3 3 4" xfId="39103"/>
    <cellStyle name="Процентный 3 2 5 3 3 5" xfId="39104"/>
    <cellStyle name="Процентный 3 2 5 3 4" xfId="39105"/>
    <cellStyle name="Процентный 3 2 5 3 4 2" xfId="39106"/>
    <cellStyle name="Процентный 3 2 5 3 4 2 2" xfId="39107"/>
    <cellStyle name="Процентный 3 2 5 3 4 3" xfId="39108"/>
    <cellStyle name="Процентный 3 2 5 3 5" xfId="39109"/>
    <cellStyle name="Процентный 3 2 5 3 5 2" xfId="39110"/>
    <cellStyle name="Процентный 3 2 5 3 5 2 2" xfId="39111"/>
    <cellStyle name="Процентный 3 2 5 3 5 3" xfId="39112"/>
    <cellStyle name="Процентный 3 2 5 3 6" xfId="39113"/>
    <cellStyle name="Процентный 3 2 5 3 6 2" xfId="39114"/>
    <cellStyle name="Процентный 3 2 5 3 7" xfId="39115"/>
    <cellStyle name="Процентный 3 2 5 4" xfId="39116"/>
    <cellStyle name="Процентный 3 2 5 4 2" xfId="39117"/>
    <cellStyle name="Процентный 3 2 5 4 2 2" xfId="39118"/>
    <cellStyle name="Процентный 3 2 5 4 2 2 2" xfId="39119"/>
    <cellStyle name="Процентный 3 2 5 4 2 3" xfId="39120"/>
    <cellStyle name="Процентный 3 2 5 4 2 4" xfId="39121"/>
    <cellStyle name="Процентный 3 2 5 4 2 5" xfId="39122"/>
    <cellStyle name="Процентный 3 2 5 4 3" xfId="39123"/>
    <cellStyle name="Процентный 3 2 5 4 3 2" xfId="39124"/>
    <cellStyle name="Процентный 3 2 5 4 3 2 2" xfId="39125"/>
    <cellStyle name="Процентный 3 2 5 4 3 3" xfId="39126"/>
    <cellStyle name="Процентный 3 2 5 4 3 4" xfId="39127"/>
    <cellStyle name="Процентный 3 2 5 4 3 5" xfId="39128"/>
    <cellStyle name="Процентный 3 2 5 4 4" xfId="39129"/>
    <cellStyle name="Процентный 3 2 5 4 4 2" xfId="39130"/>
    <cellStyle name="Процентный 3 2 5 4 4 2 2" xfId="39131"/>
    <cellStyle name="Процентный 3 2 5 4 4 3" xfId="39132"/>
    <cellStyle name="Процентный 3 2 5 4 5" xfId="39133"/>
    <cellStyle name="Процентный 3 2 5 4 5 2" xfId="39134"/>
    <cellStyle name="Процентный 3 2 5 4 5 2 2" xfId="39135"/>
    <cellStyle name="Процентный 3 2 5 4 5 3" xfId="39136"/>
    <cellStyle name="Процентный 3 2 5 4 6" xfId="39137"/>
    <cellStyle name="Процентный 3 2 5 4 6 2" xfId="39138"/>
    <cellStyle name="Процентный 3 2 5 4 7" xfId="39139"/>
    <cellStyle name="Процентный 3 2 5 5" xfId="39140"/>
    <cellStyle name="Процентный 3 2 5 5 2" xfId="39141"/>
    <cellStyle name="Процентный 3 2 5 5 2 2" xfId="39142"/>
    <cellStyle name="Процентный 3 2 5 5 3" xfId="39143"/>
    <cellStyle name="Процентный 3 2 5 5 4" xfId="39144"/>
    <cellStyle name="Процентный 3 2 5 5 5" xfId="39145"/>
    <cellStyle name="Процентный 3 2 5 6" xfId="39146"/>
    <cellStyle name="Процентный 3 2 5 6 2" xfId="39147"/>
    <cellStyle name="Процентный 3 2 5 6 2 2" xfId="39148"/>
    <cellStyle name="Процентный 3 2 5 6 3" xfId="39149"/>
    <cellStyle name="Процентный 3 2 5 6 4" xfId="39150"/>
    <cellStyle name="Процентный 3 2 5 6 5" xfId="39151"/>
    <cellStyle name="Процентный 3 2 5 7" xfId="39152"/>
    <cellStyle name="Процентный 3 2 5 7 2" xfId="39153"/>
    <cellStyle name="Процентный 3 2 5 7 2 2" xfId="39154"/>
    <cellStyle name="Процентный 3 2 5 7 3" xfId="39155"/>
    <cellStyle name="Процентный 3 2 5 8" xfId="39156"/>
    <cellStyle name="Процентный 3 2 5 8 2" xfId="39157"/>
    <cellStyle name="Процентный 3 2 5 8 2 2" xfId="39158"/>
    <cellStyle name="Процентный 3 2 5 8 3" xfId="39159"/>
    <cellStyle name="Процентный 3 2 5 9" xfId="39160"/>
    <cellStyle name="Процентный 3 2 5 9 2" xfId="39161"/>
    <cellStyle name="Процентный 3 2 6" xfId="39162"/>
    <cellStyle name="Процентный 3 2 6 2" xfId="39163"/>
    <cellStyle name="Процентный 3 2 6 2 2" xfId="39164"/>
    <cellStyle name="Процентный 3 2 6 2 2 2" xfId="39165"/>
    <cellStyle name="Процентный 3 2 6 2 2 2 2" xfId="39166"/>
    <cellStyle name="Процентный 3 2 6 2 2 3" xfId="39167"/>
    <cellStyle name="Процентный 3 2 6 2 2 4" xfId="39168"/>
    <cellStyle name="Процентный 3 2 6 2 2 5" xfId="39169"/>
    <cellStyle name="Процентный 3 2 6 2 3" xfId="39170"/>
    <cellStyle name="Процентный 3 2 6 2 3 2" xfId="39171"/>
    <cellStyle name="Процентный 3 2 6 2 3 2 2" xfId="39172"/>
    <cellStyle name="Процентный 3 2 6 2 3 3" xfId="39173"/>
    <cellStyle name="Процентный 3 2 6 2 3 4" xfId="39174"/>
    <cellStyle name="Процентный 3 2 6 2 3 5" xfId="39175"/>
    <cellStyle name="Процентный 3 2 6 2 4" xfId="39176"/>
    <cellStyle name="Процентный 3 2 6 2 4 2" xfId="39177"/>
    <cellStyle name="Процентный 3 2 6 2 4 2 2" xfId="39178"/>
    <cellStyle name="Процентный 3 2 6 2 4 3" xfId="39179"/>
    <cellStyle name="Процентный 3 2 6 2 5" xfId="39180"/>
    <cellStyle name="Процентный 3 2 6 2 5 2" xfId="39181"/>
    <cellStyle name="Процентный 3 2 6 2 5 2 2" xfId="39182"/>
    <cellStyle name="Процентный 3 2 6 2 5 3" xfId="39183"/>
    <cellStyle name="Процентный 3 2 6 2 6" xfId="39184"/>
    <cellStyle name="Процентный 3 2 6 2 6 2" xfId="39185"/>
    <cellStyle name="Процентный 3 2 6 2 7" xfId="39186"/>
    <cellStyle name="Процентный 3 2 6 3" xfId="39187"/>
    <cellStyle name="Процентный 3 2 6 3 2" xfId="39188"/>
    <cellStyle name="Процентный 3 2 6 3 2 2" xfId="39189"/>
    <cellStyle name="Процентный 3 2 6 3 2 2 2" xfId="39190"/>
    <cellStyle name="Процентный 3 2 6 3 2 3" xfId="39191"/>
    <cellStyle name="Процентный 3 2 6 3 2 4" xfId="39192"/>
    <cellStyle name="Процентный 3 2 6 3 2 5" xfId="39193"/>
    <cellStyle name="Процентный 3 2 6 3 3" xfId="39194"/>
    <cellStyle name="Процентный 3 2 6 3 3 2" xfId="39195"/>
    <cellStyle name="Процентный 3 2 6 3 3 2 2" xfId="39196"/>
    <cellStyle name="Процентный 3 2 6 3 3 3" xfId="39197"/>
    <cellStyle name="Процентный 3 2 6 3 3 4" xfId="39198"/>
    <cellStyle name="Процентный 3 2 6 3 3 5" xfId="39199"/>
    <cellStyle name="Процентный 3 2 6 3 4" xfId="39200"/>
    <cellStyle name="Процентный 3 2 6 3 4 2" xfId="39201"/>
    <cellStyle name="Процентный 3 2 6 3 4 2 2" xfId="39202"/>
    <cellStyle name="Процентный 3 2 6 3 4 3" xfId="39203"/>
    <cellStyle name="Процентный 3 2 6 3 5" xfId="39204"/>
    <cellStyle name="Процентный 3 2 6 3 5 2" xfId="39205"/>
    <cellStyle name="Процентный 3 2 6 3 5 2 2" xfId="39206"/>
    <cellStyle name="Процентный 3 2 6 3 5 3" xfId="39207"/>
    <cellStyle name="Процентный 3 2 6 3 6" xfId="39208"/>
    <cellStyle name="Процентный 3 2 6 3 6 2" xfId="39209"/>
    <cellStyle name="Процентный 3 2 6 3 7" xfId="39210"/>
    <cellStyle name="Процентный 3 2 6 4" xfId="39211"/>
    <cellStyle name="Процентный 3 2 6 4 2" xfId="39212"/>
    <cellStyle name="Процентный 3 2 6 4 2 2" xfId="39213"/>
    <cellStyle name="Процентный 3 2 6 4 3" xfId="39214"/>
    <cellStyle name="Процентный 3 2 6 4 4" xfId="39215"/>
    <cellStyle name="Процентный 3 2 6 4 5" xfId="39216"/>
    <cellStyle name="Процентный 3 2 6 5" xfId="39217"/>
    <cellStyle name="Процентный 3 2 6 5 2" xfId="39218"/>
    <cellStyle name="Процентный 3 2 6 5 2 2" xfId="39219"/>
    <cellStyle name="Процентный 3 2 6 5 3" xfId="39220"/>
    <cellStyle name="Процентный 3 2 6 5 4" xfId="39221"/>
    <cellStyle name="Процентный 3 2 6 5 5" xfId="39222"/>
    <cellStyle name="Процентный 3 2 6 6" xfId="39223"/>
    <cellStyle name="Процентный 3 2 6 6 2" xfId="39224"/>
    <cellStyle name="Процентный 3 2 6 6 2 2" xfId="39225"/>
    <cellStyle name="Процентный 3 2 6 6 3" xfId="39226"/>
    <cellStyle name="Процентный 3 2 6 7" xfId="39227"/>
    <cellStyle name="Процентный 3 2 6 7 2" xfId="39228"/>
    <cellStyle name="Процентный 3 2 6 7 2 2" xfId="39229"/>
    <cellStyle name="Процентный 3 2 6 7 3" xfId="39230"/>
    <cellStyle name="Процентный 3 2 6 8" xfId="39231"/>
    <cellStyle name="Процентный 3 2 6 8 2" xfId="39232"/>
    <cellStyle name="Процентный 3 2 6 9" xfId="39233"/>
    <cellStyle name="Процентный 3 2 7" xfId="39234"/>
    <cellStyle name="Процентный 3 2 7 2" xfId="39235"/>
    <cellStyle name="Процентный 3 2 7 2 2" xfId="39236"/>
    <cellStyle name="Процентный 3 2 7 2 2 2" xfId="39237"/>
    <cellStyle name="Процентный 3 2 7 2 3" xfId="39238"/>
    <cellStyle name="Процентный 3 2 7 2 4" xfId="39239"/>
    <cellStyle name="Процентный 3 2 7 2 5" xfId="39240"/>
    <cellStyle name="Процентный 3 2 7 3" xfId="39241"/>
    <cellStyle name="Процентный 3 2 7 3 2" xfId="39242"/>
    <cellStyle name="Процентный 3 2 7 3 2 2" xfId="39243"/>
    <cellStyle name="Процентный 3 2 7 3 3" xfId="39244"/>
    <cellStyle name="Процентный 3 2 7 3 4" xfId="39245"/>
    <cellStyle name="Процентный 3 2 7 3 5" xfId="39246"/>
    <cellStyle name="Процентный 3 2 7 4" xfId="39247"/>
    <cellStyle name="Процентный 3 2 7 4 2" xfId="39248"/>
    <cellStyle name="Процентный 3 2 7 4 2 2" xfId="39249"/>
    <cellStyle name="Процентный 3 2 7 4 3" xfId="39250"/>
    <cellStyle name="Процентный 3 2 7 5" xfId="39251"/>
    <cellStyle name="Процентный 3 2 7 5 2" xfId="39252"/>
    <cellStyle name="Процентный 3 2 7 5 2 2" xfId="39253"/>
    <cellStyle name="Процентный 3 2 7 5 3" xfId="39254"/>
    <cellStyle name="Процентный 3 2 7 6" xfId="39255"/>
    <cellStyle name="Процентный 3 2 7 6 2" xfId="39256"/>
    <cellStyle name="Процентный 3 2 7 7" xfId="39257"/>
    <cellStyle name="Процентный 3 2 8" xfId="39258"/>
    <cellStyle name="Процентный 3 2 8 2" xfId="39259"/>
    <cellStyle name="Процентный 3 2 8 2 2" xfId="39260"/>
    <cellStyle name="Процентный 3 2 8 2 2 2" xfId="39261"/>
    <cellStyle name="Процентный 3 2 8 2 3" xfId="39262"/>
    <cellStyle name="Процентный 3 2 8 2 4" xfId="39263"/>
    <cellStyle name="Процентный 3 2 8 2 5" xfId="39264"/>
    <cellStyle name="Процентный 3 2 8 3" xfId="39265"/>
    <cellStyle name="Процентный 3 2 8 3 2" xfId="39266"/>
    <cellStyle name="Процентный 3 2 8 3 2 2" xfId="39267"/>
    <cellStyle name="Процентный 3 2 8 3 3" xfId="39268"/>
    <cellStyle name="Процентный 3 2 8 3 4" xfId="39269"/>
    <cellStyle name="Процентный 3 2 8 3 5" xfId="39270"/>
    <cellStyle name="Процентный 3 2 8 4" xfId="39271"/>
    <cellStyle name="Процентный 3 2 8 4 2" xfId="39272"/>
    <cellStyle name="Процентный 3 2 8 4 2 2" xfId="39273"/>
    <cellStyle name="Процентный 3 2 8 4 3" xfId="39274"/>
    <cellStyle name="Процентный 3 2 8 5" xfId="39275"/>
    <cellStyle name="Процентный 3 2 8 5 2" xfId="39276"/>
    <cellStyle name="Процентный 3 2 8 5 2 2" xfId="39277"/>
    <cellStyle name="Процентный 3 2 8 5 3" xfId="39278"/>
    <cellStyle name="Процентный 3 2 8 6" xfId="39279"/>
    <cellStyle name="Процентный 3 2 8 6 2" xfId="39280"/>
    <cellStyle name="Процентный 3 2 8 7" xfId="39281"/>
    <cellStyle name="Процентный 3 2 9" xfId="39282"/>
    <cellStyle name="Процентный 3 2 9 2" xfId="39283"/>
    <cellStyle name="Процентный 3 2 9 2 2" xfId="39284"/>
    <cellStyle name="Процентный 3 2 9 3" xfId="39285"/>
    <cellStyle name="Процентный 3 2 9 4" xfId="39286"/>
    <cellStyle name="Процентный 3 2 9 5" xfId="39287"/>
    <cellStyle name="Процентный 3 3" xfId="39288"/>
    <cellStyle name="Процентный 3 3 10" xfId="39289"/>
    <cellStyle name="Процентный 3 3 10 2" xfId="39290"/>
    <cellStyle name="Процентный 3 3 10 2 2" xfId="39291"/>
    <cellStyle name="Процентный 3 3 10 2 2 2" xfId="39292"/>
    <cellStyle name="Процентный 3 3 10 2 2 2 2" xfId="39293"/>
    <cellStyle name="Процентный 3 3 10 2 2 3" xfId="39294"/>
    <cellStyle name="Процентный 3 3 10 2 2 4" xfId="39295"/>
    <cellStyle name="Процентный 3 3 10 2 2 5" xfId="39296"/>
    <cellStyle name="Процентный 3 3 10 2 3" xfId="39297"/>
    <cellStyle name="Процентный 3 3 10 2 3 2" xfId="39298"/>
    <cellStyle name="Процентный 3 3 10 2 3 3" xfId="39299"/>
    <cellStyle name="Процентный 3 3 10 2 3 4" xfId="39300"/>
    <cellStyle name="Процентный 3 3 10 2 4" xfId="39301"/>
    <cellStyle name="Процентный 3 3 10 2 5" xfId="39302"/>
    <cellStyle name="Процентный 3 3 10 2 6" xfId="39303"/>
    <cellStyle name="Процентный 3 3 10 2 7" xfId="39304"/>
    <cellStyle name="Процентный 3 3 10 3" xfId="39305"/>
    <cellStyle name="Процентный 3 3 10 3 2" xfId="39306"/>
    <cellStyle name="Процентный 3 3 10 3 2 2" xfId="39307"/>
    <cellStyle name="Процентный 3 3 10 3 3" xfId="39308"/>
    <cellStyle name="Процентный 3 3 10 3 4" xfId="39309"/>
    <cellStyle name="Процентный 3 3 10 3 5" xfId="39310"/>
    <cellStyle name="Процентный 3 3 10 4" xfId="39311"/>
    <cellStyle name="Процентный 3 3 10 4 2" xfId="39312"/>
    <cellStyle name="Процентный 3 3 10 4 3" xfId="39313"/>
    <cellStyle name="Процентный 3 3 10 4 4" xfId="39314"/>
    <cellStyle name="Процентный 3 3 10 5" xfId="39315"/>
    <cellStyle name="Процентный 3 3 10 6" xfId="39316"/>
    <cellStyle name="Процентный 3 3 10 7" xfId="39317"/>
    <cellStyle name="Процентный 3 3 10 8" xfId="39318"/>
    <cellStyle name="Процентный 3 3 11" xfId="39319"/>
    <cellStyle name="Процентный 3 3 11 2" xfId="39320"/>
    <cellStyle name="Процентный 3 3 11 2 2" xfId="39321"/>
    <cellStyle name="Процентный 3 3 11 2 2 2" xfId="39322"/>
    <cellStyle name="Процентный 3 3 11 2 2 2 2" xfId="39323"/>
    <cellStyle name="Процентный 3 3 11 2 2 3" xfId="39324"/>
    <cellStyle name="Процентный 3 3 11 2 2 4" xfId="39325"/>
    <cellStyle name="Процентный 3 3 11 2 2 5" xfId="39326"/>
    <cellStyle name="Процентный 3 3 11 2 3" xfId="39327"/>
    <cellStyle name="Процентный 3 3 11 2 3 2" xfId="39328"/>
    <cellStyle name="Процентный 3 3 11 2 3 3" xfId="39329"/>
    <cellStyle name="Процентный 3 3 11 2 3 4" xfId="39330"/>
    <cellStyle name="Процентный 3 3 11 2 4" xfId="39331"/>
    <cellStyle name="Процентный 3 3 11 2 5" xfId="39332"/>
    <cellStyle name="Процентный 3 3 11 2 6" xfId="39333"/>
    <cellStyle name="Процентный 3 3 11 2 7" xfId="39334"/>
    <cellStyle name="Процентный 3 3 11 3" xfId="39335"/>
    <cellStyle name="Процентный 3 3 11 3 2" xfId="39336"/>
    <cellStyle name="Процентный 3 3 11 3 2 2" xfId="39337"/>
    <cellStyle name="Процентный 3 3 11 3 3" xfId="39338"/>
    <cellStyle name="Процентный 3 3 11 3 4" xfId="39339"/>
    <cellStyle name="Процентный 3 3 11 3 5" xfId="39340"/>
    <cellStyle name="Процентный 3 3 11 4" xfId="39341"/>
    <cellStyle name="Процентный 3 3 11 4 2" xfId="39342"/>
    <cellStyle name="Процентный 3 3 11 4 3" xfId="39343"/>
    <cellStyle name="Процентный 3 3 11 4 4" xfId="39344"/>
    <cellStyle name="Процентный 3 3 11 5" xfId="39345"/>
    <cellStyle name="Процентный 3 3 11 6" xfId="39346"/>
    <cellStyle name="Процентный 3 3 11 7" xfId="39347"/>
    <cellStyle name="Процентный 3 3 11 8" xfId="39348"/>
    <cellStyle name="Процентный 3 3 12" xfId="39349"/>
    <cellStyle name="Процентный 3 3 12 2" xfId="39350"/>
    <cellStyle name="Процентный 3 3 12 2 2" xfId="39351"/>
    <cellStyle name="Процентный 3 3 12 2 2 2" xfId="39352"/>
    <cellStyle name="Процентный 3 3 12 2 2 2 2" xfId="39353"/>
    <cellStyle name="Процентный 3 3 12 2 2 3" xfId="39354"/>
    <cellStyle name="Процентный 3 3 12 2 2 4" xfId="39355"/>
    <cellStyle name="Процентный 3 3 12 2 2 5" xfId="39356"/>
    <cellStyle name="Процентный 3 3 12 2 3" xfId="39357"/>
    <cellStyle name="Процентный 3 3 12 2 3 2" xfId="39358"/>
    <cellStyle name="Процентный 3 3 12 2 3 3" xfId="39359"/>
    <cellStyle name="Процентный 3 3 12 2 3 4" xfId="39360"/>
    <cellStyle name="Процентный 3 3 12 2 4" xfId="39361"/>
    <cellStyle name="Процентный 3 3 12 2 5" xfId="39362"/>
    <cellStyle name="Процентный 3 3 12 2 6" xfId="39363"/>
    <cellStyle name="Процентный 3 3 12 2 7" xfId="39364"/>
    <cellStyle name="Процентный 3 3 12 3" xfId="39365"/>
    <cellStyle name="Процентный 3 3 12 3 2" xfId="39366"/>
    <cellStyle name="Процентный 3 3 12 3 2 2" xfId="39367"/>
    <cellStyle name="Процентный 3 3 12 3 3" xfId="39368"/>
    <cellStyle name="Процентный 3 3 12 3 4" xfId="39369"/>
    <cellStyle name="Процентный 3 3 12 3 5" xfId="39370"/>
    <cellStyle name="Процентный 3 3 12 4" xfId="39371"/>
    <cellStyle name="Процентный 3 3 12 4 2" xfId="39372"/>
    <cellStyle name="Процентный 3 3 12 4 3" xfId="39373"/>
    <cellStyle name="Процентный 3 3 12 4 4" xfId="39374"/>
    <cellStyle name="Процентный 3 3 12 5" xfId="39375"/>
    <cellStyle name="Процентный 3 3 12 6" xfId="39376"/>
    <cellStyle name="Процентный 3 3 12 7" xfId="39377"/>
    <cellStyle name="Процентный 3 3 12 8" xfId="39378"/>
    <cellStyle name="Процентный 3 3 13" xfId="39379"/>
    <cellStyle name="Процентный 3 3 13 2" xfId="39380"/>
    <cellStyle name="Процентный 3 3 13 2 2" xfId="39381"/>
    <cellStyle name="Процентный 3 3 13 2 2 2" xfId="39382"/>
    <cellStyle name="Процентный 3 3 13 2 2 2 2" xfId="39383"/>
    <cellStyle name="Процентный 3 3 13 2 2 3" xfId="39384"/>
    <cellStyle name="Процентный 3 3 13 2 2 4" xfId="39385"/>
    <cellStyle name="Процентный 3 3 13 2 2 5" xfId="39386"/>
    <cellStyle name="Процентный 3 3 13 2 3" xfId="39387"/>
    <cellStyle name="Процентный 3 3 13 2 3 2" xfId="39388"/>
    <cellStyle name="Процентный 3 3 13 2 3 3" xfId="39389"/>
    <cellStyle name="Процентный 3 3 13 2 3 4" xfId="39390"/>
    <cellStyle name="Процентный 3 3 13 2 4" xfId="39391"/>
    <cellStyle name="Процентный 3 3 13 2 5" xfId="39392"/>
    <cellStyle name="Процентный 3 3 13 2 6" xfId="39393"/>
    <cellStyle name="Процентный 3 3 13 2 7" xfId="39394"/>
    <cellStyle name="Процентный 3 3 13 3" xfId="39395"/>
    <cellStyle name="Процентный 3 3 13 3 2" xfId="39396"/>
    <cellStyle name="Процентный 3 3 13 3 2 2" xfId="39397"/>
    <cellStyle name="Процентный 3 3 13 3 3" xfId="39398"/>
    <cellStyle name="Процентный 3 3 13 3 4" xfId="39399"/>
    <cellStyle name="Процентный 3 3 13 3 5" xfId="39400"/>
    <cellStyle name="Процентный 3 3 13 4" xfId="39401"/>
    <cellStyle name="Процентный 3 3 13 4 2" xfId="39402"/>
    <cellStyle name="Процентный 3 3 13 4 3" xfId="39403"/>
    <cellStyle name="Процентный 3 3 13 4 4" xfId="39404"/>
    <cellStyle name="Процентный 3 3 13 5" xfId="39405"/>
    <cellStyle name="Процентный 3 3 13 6" xfId="39406"/>
    <cellStyle name="Процентный 3 3 13 7" xfId="39407"/>
    <cellStyle name="Процентный 3 3 13 8" xfId="39408"/>
    <cellStyle name="Процентный 3 3 14" xfId="39409"/>
    <cellStyle name="Процентный 3 3 14 2" xfId="39410"/>
    <cellStyle name="Процентный 3 3 14 2 2" xfId="39411"/>
    <cellStyle name="Процентный 3 3 14 2 2 2" xfId="39412"/>
    <cellStyle name="Процентный 3 3 14 2 3" xfId="39413"/>
    <cellStyle name="Процентный 3 3 14 2 4" xfId="39414"/>
    <cellStyle name="Процентный 3 3 14 2 5" xfId="39415"/>
    <cellStyle name="Процентный 3 3 14 3" xfId="39416"/>
    <cellStyle name="Процентный 3 3 14 3 2" xfId="39417"/>
    <cellStyle name="Процентный 3 3 14 3 3" xfId="39418"/>
    <cellStyle name="Процентный 3 3 14 3 4" xfId="39419"/>
    <cellStyle name="Процентный 3 3 14 4" xfId="39420"/>
    <cellStyle name="Процентный 3 3 14 5" xfId="39421"/>
    <cellStyle name="Процентный 3 3 14 6" xfId="39422"/>
    <cellStyle name="Процентный 3 3 14 7" xfId="39423"/>
    <cellStyle name="Процентный 3 3 15" xfId="39424"/>
    <cellStyle name="Процентный 3 3 15 2" xfId="39425"/>
    <cellStyle name="Процентный 3 3 15 2 2" xfId="39426"/>
    <cellStyle name="Процентный 3 3 15 2 2 2" xfId="39427"/>
    <cellStyle name="Процентный 3 3 15 2 3" xfId="39428"/>
    <cellStyle name="Процентный 3 3 15 2 4" xfId="39429"/>
    <cellStyle name="Процентный 3 3 15 2 5" xfId="39430"/>
    <cellStyle name="Процентный 3 3 15 3" xfId="39431"/>
    <cellStyle name="Процентный 3 3 15 3 2" xfId="39432"/>
    <cellStyle name="Процентный 3 3 15 3 3" xfId="39433"/>
    <cellStyle name="Процентный 3 3 15 3 4" xfId="39434"/>
    <cellStyle name="Процентный 3 3 15 4" xfId="39435"/>
    <cellStyle name="Процентный 3 3 15 5" xfId="39436"/>
    <cellStyle name="Процентный 3 3 15 6" xfId="39437"/>
    <cellStyle name="Процентный 3 3 15 7" xfId="39438"/>
    <cellStyle name="Процентный 3 3 16" xfId="39439"/>
    <cellStyle name="Процентный 3 3 16 2" xfId="39440"/>
    <cellStyle name="Процентный 3 3 16 2 2" xfId="39441"/>
    <cellStyle name="Процентный 3 3 16 3" xfId="39442"/>
    <cellStyle name="Процентный 3 3 16 4" xfId="39443"/>
    <cellStyle name="Процентный 3 3 16 5" xfId="39444"/>
    <cellStyle name="Процентный 3 3 17" xfId="39445"/>
    <cellStyle name="Процентный 3 3 17 2" xfId="39446"/>
    <cellStyle name="Процентный 3 3 17 2 2" xfId="39447"/>
    <cellStyle name="Процентный 3 3 17 3" xfId="39448"/>
    <cellStyle name="Процентный 3 3 17 4" xfId="39449"/>
    <cellStyle name="Процентный 3 3 17 5" xfId="39450"/>
    <cellStyle name="Процентный 3 3 18" xfId="39451"/>
    <cellStyle name="Процентный 3 3 18 2" xfId="39452"/>
    <cellStyle name="Процентный 3 3 18 2 2" xfId="39453"/>
    <cellStyle name="Процентный 3 3 18 3" xfId="39454"/>
    <cellStyle name="Процентный 3 3 19" xfId="39455"/>
    <cellStyle name="Процентный 3 3 19 2" xfId="39456"/>
    <cellStyle name="Процентный 3 3 2" xfId="39457"/>
    <cellStyle name="Процентный 3 3 2 10" xfId="39458"/>
    <cellStyle name="Процентный 3 3 2 10 2" xfId="39459"/>
    <cellStyle name="Процентный 3 3 2 10 2 2" xfId="39460"/>
    <cellStyle name="Процентный 3 3 2 10 2 2 2" xfId="39461"/>
    <cellStyle name="Процентный 3 3 2 10 2 2 2 2" xfId="39462"/>
    <cellStyle name="Процентный 3 3 2 10 2 2 3" xfId="39463"/>
    <cellStyle name="Процентный 3 3 2 10 2 2 4" xfId="39464"/>
    <cellStyle name="Процентный 3 3 2 10 2 2 5" xfId="39465"/>
    <cellStyle name="Процентный 3 3 2 10 2 3" xfId="39466"/>
    <cellStyle name="Процентный 3 3 2 10 2 3 2" xfId="39467"/>
    <cellStyle name="Процентный 3 3 2 10 2 3 3" xfId="39468"/>
    <cellStyle name="Процентный 3 3 2 10 2 3 4" xfId="39469"/>
    <cellStyle name="Процентный 3 3 2 10 2 4" xfId="39470"/>
    <cellStyle name="Процентный 3 3 2 10 2 5" xfId="39471"/>
    <cellStyle name="Процентный 3 3 2 10 2 6" xfId="39472"/>
    <cellStyle name="Процентный 3 3 2 10 2 7" xfId="39473"/>
    <cellStyle name="Процентный 3 3 2 10 3" xfId="39474"/>
    <cellStyle name="Процентный 3 3 2 10 3 2" xfId="39475"/>
    <cellStyle name="Процентный 3 3 2 10 3 2 2" xfId="39476"/>
    <cellStyle name="Процентный 3 3 2 10 3 3" xfId="39477"/>
    <cellStyle name="Процентный 3 3 2 10 3 4" xfId="39478"/>
    <cellStyle name="Процентный 3 3 2 10 3 5" xfId="39479"/>
    <cellStyle name="Процентный 3 3 2 10 4" xfId="39480"/>
    <cellStyle name="Процентный 3 3 2 10 4 2" xfId="39481"/>
    <cellStyle name="Процентный 3 3 2 10 4 3" xfId="39482"/>
    <cellStyle name="Процентный 3 3 2 10 4 4" xfId="39483"/>
    <cellStyle name="Процентный 3 3 2 10 5" xfId="39484"/>
    <cellStyle name="Процентный 3 3 2 10 6" xfId="39485"/>
    <cellStyle name="Процентный 3 3 2 10 7" xfId="39486"/>
    <cellStyle name="Процентный 3 3 2 10 8" xfId="39487"/>
    <cellStyle name="Процентный 3 3 2 11" xfId="39488"/>
    <cellStyle name="Процентный 3 3 2 11 2" xfId="39489"/>
    <cellStyle name="Процентный 3 3 2 11 2 2" xfId="39490"/>
    <cellStyle name="Процентный 3 3 2 11 2 2 2" xfId="39491"/>
    <cellStyle name="Процентный 3 3 2 11 2 2 2 2" xfId="39492"/>
    <cellStyle name="Процентный 3 3 2 11 2 2 3" xfId="39493"/>
    <cellStyle name="Процентный 3 3 2 11 2 2 4" xfId="39494"/>
    <cellStyle name="Процентный 3 3 2 11 2 2 5" xfId="39495"/>
    <cellStyle name="Процентный 3 3 2 11 2 3" xfId="39496"/>
    <cellStyle name="Процентный 3 3 2 11 2 3 2" xfId="39497"/>
    <cellStyle name="Процентный 3 3 2 11 2 3 3" xfId="39498"/>
    <cellStyle name="Процентный 3 3 2 11 2 3 4" xfId="39499"/>
    <cellStyle name="Процентный 3 3 2 11 2 4" xfId="39500"/>
    <cellStyle name="Процентный 3 3 2 11 2 5" xfId="39501"/>
    <cellStyle name="Процентный 3 3 2 11 2 6" xfId="39502"/>
    <cellStyle name="Процентный 3 3 2 11 2 7" xfId="39503"/>
    <cellStyle name="Процентный 3 3 2 11 3" xfId="39504"/>
    <cellStyle name="Процентный 3 3 2 11 3 2" xfId="39505"/>
    <cellStyle name="Процентный 3 3 2 11 3 2 2" xfId="39506"/>
    <cellStyle name="Процентный 3 3 2 11 3 3" xfId="39507"/>
    <cellStyle name="Процентный 3 3 2 11 3 4" xfId="39508"/>
    <cellStyle name="Процентный 3 3 2 11 3 5" xfId="39509"/>
    <cellStyle name="Процентный 3 3 2 11 4" xfId="39510"/>
    <cellStyle name="Процентный 3 3 2 11 4 2" xfId="39511"/>
    <cellStyle name="Процентный 3 3 2 11 4 3" xfId="39512"/>
    <cellStyle name="Процентный 3 3 2 11 4 4" xfId="39513"/>
    <cellStyle name="Процентный 3 3 2 11 5" xfId="39514"/>
    <cellStyle name="Процентный 3 3 2 11 6" xfId="39515"/>
    <cellStyle name="Процентный 3 3 2 11 7" xfId="39516"/>
    <cellStyle name="Процентный 3 3 2 11 8" xfId="39517"/>
    <cellStyle name="Процентный 3 3 2 12" xfId="39518"/>
    <cellStyle name="Процентный 3 3 2 12 2" xfId="39519"/>
    <cellStyle name="Процентный 3 3 2 12 2 2" xfId="39520"/>
    <cellStyle name="Процентный 3 3 2 12 2 2 2" xfId="39521"/>
    <cellStyle name="Процентный 3 3 2 12 2 3" xfId="39522"/>
    <cellStyle name="Процентный 3 3 2 12 2 4" xfId="39523"/>
    <cellStyle name="Процентный 3 3 2 12 2 5" xfId="39524"/>
    <cellStyle name="Процентный 3 3 2 12 3" xfId="39525"/>
    <cellStyle name="Процентный 3 3 2 12 3 2" xfId="39526"/>
    <cellStyle name="Процентный 3 3 2 12 3 3" xfId="39527"/>
    <cellStyle name="Процентный 3 3 2 12 3 4" xfId="39528"/>
    <cellStyle name="Процентный 3 3 2 12 4" xfId="39529"/>
    <cellStyle name="Процентный 3 3 2 12 5" xfId="39530"/>
    <cellStyle name="Процентный 3 3 2 12 6" xfId="39531"/>
    <cellStyle name="Процентный 3 3 2 12 7" xfId="39532"/>
    <cellStyle name="Процентный 3 3 2 13" xfId="39533"/>
    <cellStyle name="Процентный 3 3 2 13 2" xfId="39534"/>
    <cellStyle name="Процентный 3 3 2 13 2 2" xfId="39535"/>
    <cellStyle name="Процентный 3 3 2 13 2 2 2" xfId="39536"/>
    <cellStyle name="Процентный 3 3 2 13 2 3" xfId="39537"/>
    <cellStyle name="Процентный 3 3 2 13 2 4" xfId="39538"/>
    <cellStyle name="Процентный 3 3 2 13 2 5" xfId="39539"/>
    <cellStyle name="Процентный 3 3 2 13 3" xfId="39540"/>
    <cellStyle name="Процентный 3 3 2 13 3 2" xfId="39541"/>
    <cellStyle name="Процентный 3 3 2 13 3 3" xfId="39542"/>
    <cellStyle name="Процентный 3 3 2 13 3 4" xfId="39543"/>
    <cellStyle name="Процентный 3 3 2 13 4" xfId="39544"/>
    <cellStyle name="Процентный 3 3 2 13 5" xfId="39545"/>
    <cellStyle name="Процентный 3 3 2 13 6" xfId="39546"/>
    <cellStyle name="Процентный 3 3 2 13 7" xfId="39547"/>
    <cellStyle name="Процентный 3 3 2 14" xfId="39548"/>
    <cellStyle name="Процентный 3 3 2 14 2" xfId="39549"/>
    <cellStyle name="Процентный 3 3 2 14 2 2" xfId="39550"/>
    <cellStyle name="Процентный 3 3 2 14 3" xfId="39551"/>
    <cellStyle name="Процентный 3 3 2 14 4" xfId="39552"/>
    <cellStyle name="Процентный 3 3 2 14 5" xfId="39553"/>
    <cellStyle name="Процентный 3 3 2 15" xfId="39554"/>
    <cellStyle name="Процентный 3 3 2 15 2" xfId="39555"/>
    <cellStyle name="Процентный 3 3 2 15 2 2" xfId="39556"/>
    <cellStyle name="Процентный 3 3 2 15 3" xfId="39557"/>
    <cellStyle name="Процентный 3 3 2 15 4" xfId="39558"/>
    <cellStyle name="Процентный 3 3 2 15 5" xfId="39559"/>
    <cellStyle name="Процентный 3 3 2 16" xfId="39560"/>
    <cellStyle name="Процентный 3 3 2 16 2" xfId="39561"/>
    <cellStyle name="Процентный 3 3 2 16 2 2" xfId="39562"/>
    <cellStyle name="Процентный 3 3 2 16 3" xfId="39563"/>
    <cellStyle name="Процентный 3 3 2 17" xfId="39564"/>
    <cellStyle name="Процентный 3 3 2 17 2" xfId="39565"/>
    <cellStyle name="Процентный 3 3 2 18" xfId="39566"/>
    <cellStyle name="Процентный 3 3 2 19" xfId="39567"/>
    <cellStyle name="Процентный 3 3 2 2" xfId="39568"/>
    <cellStyle name="Процентный 3 3 2 2 10" xfId="39569"/>
    <cellStyle name="Процентный 3 3 2 2 10 2" xfId="39570"/>
    <cellStyle name="Процентный 3 3 2 2 10 2 2" xfId="39571"/>
    <cellStyle name="Процентный 3 3 2 2 10 2 2 2" xfId="39572"/>
    <cellStyle name="Процентный 3 3 2 2 10 2 3" xfId="39573"/>
    <cellStyle name="Процентный 3 3 2 2 10 2 4" xfId="39574"/>
    <cellStyle name="Процентный 3 3 2 2 10 2 5" xfId="39575"/>
    <cellStyle name="Процентный 3 3 2 2 10 3" xfId="39576"/>
    <cellStyle name="Процентный 3 3 2 2 10 3 2" xfId="39577"/>
    <cellStyle name="Процентный 3 3 2 2 10 3 3" xfId="39578"/>
    <cellStyle name="Процентный 3 3 2 2 10 3 4" xfId="39579"/>
    <cellStyle name="Процентный 3 3 2 2 10 4" xfId="39580"/>
    <cellStyle name="Процентный 3 3 2 2 10 5" xfId="39581"/>
    <cellStyle name="Процентный 3 3 2 2 10 6" xfId="39582"/>
    <cellStyle name="Процентный 3 3 2 2 10 7" xfId="39583"/>
    <cellStyle name="Процентный 3 3 2 2 11" xfId="39584"/>
    <cellStyle name="Процентный 3 3 2 2 11 2" xfId="39585"/>
    <cellStyle name="Процентный 3 3 2 2 11 2 2" xfId="39586"/>
    <cellStyle name="Процентный 3 3 2 2 11 3" xfId="39587"/>
    <cellStyle name="Процентный 3 3 2 2 11 4" xfId="39588"/>
    <cellStyle name="Процентный 3 3 2 2 11 5" xfId="39589"/>
    <cellStyle name="Процентный 3 3 2 2 12" xfId="39590"/>
    <cellStyle name="Процентный 3 3 2 2 12 2" xfId="39591"/>
    <cellStyle name="Процентный 3 3 2 2 12 2 2" xfId="39592"/>
    <cellStyle name="Процентный 3 3 2 2 12 3" xfId="39593"/>
    <cellStyle name="Процентный 3 3 2 2 12 4" xfId="39594"/>
    <cellStyle name="Процентный 3 3 2 2 12 5" xfId="39595"/>
    <cellStyle name="Процентный 3 3 2 2 13" xfId="39596"/>
    <cellStyle name="Процентный 3 3 2 2 13 2" xfId="39597"/>
    <cellStyle name="Процентный 3 3 2 2 13 2 2" xfId="39598"/>
    <cellStyle name="Процентный 3 3 2 2 13 3" xfId="39599"/>
    <cellStyle name="Процентный 3 3 2 2 14" xfId="39600"/>
    <cellStyle name="Процентный 3 3 2 2 14 2" xfId="39601"/>
    <cellStyle name="Процентный 3 3 2 2 15" xfId="39602"/>
    <cellStyle name="Процентный 3 3 2 2 16" xfId="39603"/>
    <cellStyle name="Процентный 3 3 2 2 2" xfId="39604"/>
    <cellStyle name="Процентный 3 3 2 2 2 10" xfId="39605"/>
    <cellStyle name="Процентный 3 3 2 2 2 10 2" xfId="39606"/>
    <cellStyle name="Процентный 3 3 2 2 2 10 2 2" xfId="39607"/>
    <cellStyle name="Процентный 3 3 2 2 2 10 3" xfId="39608"/>
    <cellStyle name="Процентный 3 3 2 2 2 10 4" xfId="39609"/>
    <cellStyle name="Процентный 3 3 2 2 2 10 5" xfId="39610"/>
    <cellStyle name="Процентный 3 3 2 2 2 11" xfId="39611"/>
    <cellStyle name="Процентный 3 3 2 2 2 11 2" xfId="39612"/>
    <cellStyle name="Процентный 3 3 2 2 2 11 3" xfId="39613"/>
    <cellStyle name="Процентный 3 3 2 2 2 11 4" xfId="39614"/>
    <cellStyle name="Процентный 3 3 2 2 2 12" xfId="39615"/>
    <cellStyle name="Процентный 3 3 2 2 2 13" xfId="39616"/>
    <cellStyle name="Процентный 3 3 2 2 2 14" xfId="39617"/>
    <cellStyle name="Процентный 3 3 2 2 2 15" xfId="39618"/>
    <cellStyle name="Процентный 3 3 2 2 2 2" xfId="39619"/>
    <cellStyle name="Процентный 3 3 2 2 2 2 2" xfId="39620"/>
    <cellStyle name="Процентный 3 3 2 2 2 2 2 2" xfId="39621"/>
    <cellStyle name="Процентный 3 3 2 2 2 2 2 2 2" xfId="39622"/>
    <cellStyle name="Процентный 3 3 2 2 2 2 2 2 2 2" xfId="39623"/>
    <cellStyle name="Процентный 3 3 2 2 2 2 2 2 3" xfId="39624"/>
    <cellStyle name="Процентный 3 3 2 2 2 2 2 2 4" xfId="39625"/>
    <cellStyle name="Процентный 3 3 2 2 2 2 2 2 5" xfId="39626"/>
    <cellStyle name="Процентный 3 3 2 2 2 2 2 3" xfId="39627"/>
    <cellStyle name="Процентный 3 3 2 2 2 2 2 3 2" xfId="39628"/>
    <cellStyle name="Процентный 3 3 2 2 2 2 2 3 3" xfId="39629"/>
    <cellStyle name="Процентный 3 3 2 2 2 2 2 3 4" xfId="39630"/>
    <cellStyle name="Процентный 3 3 2 2 2 2 2 4" xfId="39631"/>
    <cellStyle name="Процентный 3 3 2 2 2 2 2 5" xfId="39632"/>
    <cellStyle name="Процентный 3 3 2 2 2 2 2 6" xfId="39633"/>
    <cellStyle name="Процентный 3 3 2 2 2 2 2 7" xfId="39634"/>
    <cellStyle name="Процентный 3 3 2 2 2 2 3" xfId="39635"/>
    <cellStyle name="Процентный 3 3 2 2 2 2 3 2" xfId="39636"/>
    <cellStyle name="Процентный 3 3 2 2 2 2 3 2 2" xfId="39637"/>
    <cellStyle name="Процентный 3 3 2 2 2 2 3 3" xfId="39638"/>
    <cellStyle name="Процентный 3 3 2 2 2 2 3 4" xfId="39639"/>
    <cellStyle name="Процентный 3 3 2 2 2 2 3 5" xfId="39640"/>
    <cellStyle name="Процентный 3 3 2 2 2 2 4" xfId="39641"/>
    <cellStyle name="Процентный 3 3 2 2 2 2 4 2" xfId="39642"/>
    <cellStyle name="Процентный 3 3 2 2 2 2 4 2 2" xfId="39643"/>
    <cellStyle name="Процентный 3 3 2 2 2 2 4 3" xfId="39644"/>
    <cellStyle name="Процентный 3 3 2 2 2 2 4 4" xfId="39645"/>
    <cellStyle name="Процентный 3 3 2 2 2 2 4 5" xfId="39646"/>
    <cellStyle name="Процентный 3 3 2 2 2 2 5" xfId="39647"/>
    <cellStyle name="Процентный 3 3 2 2 2 2 5 2" xfId="39648"/>
    <cellStyle name="Процентный 3 3 2 2 2 2 5 3" xfId="39649"/>
    <cellStyle name="Процентный 3 3 2 2 2 2 5 4" xfId="39650"/>
    <cellStyle name="Процентный 3 3 2 2 2 2 6" xfId="39651"/>
    <cellStyle name="Процентный 3 3 2 2 2 2 7" xfId="39652"/>
    <cellStyle name="Процентный 3 3 2 2 2 2 8" xfId="39653"/>
    <cellStyle name="Процентный 3 3 2 2 2 2 9" xfId="39654"/>
    <cellStyle name="Процентный 3 3 2 2 2 3" xfId="39655"/>
    <cellStyle name="Процентный 3 3 2 2 2 3 2" xfId="39656"/>
    <cellStyle name="Процентный 3 3 2 2 2 3 2 2" xfId="39657"/>
    <cellStyle name="Процентный 3 3 2 2 2 3 2 2 2" xfId="39658"/>
    <cellStyle name="Процентный 3 3 2 2 2 3 2 2 2 2" xfId="39659"/>
    <cellStyle name="Процентный 3 3 2 2 2 3 2 2 3" xfId="39660"/>
    <cellStyle name="Процентный 3 3 2 2 2 3 2 2 4" xfId="39661"/>
    <cellStyle name="Процентный 3 3 2 2 2 3 2 2 5" xfId="39662"/>
    <cellStyle name="Процентный 3 3 2 2 2 3 2 3" xfId="39663"/>
    <cellStyle name="Процентный 3 3 2 2 2 3 2 3 2" xfId="39664"/>
    <cellStyle name="Процентный 3 3 2 2 2 3 2 3 3" xfId="39665"/>
    <cellStyle name="Процентный 3 3 2 2 2 3 2 3 4" xfId="39666"/>
    <cellStyle name="Процентный 3 3 2 2 2 3 2 4" xfId="39667"/>
    <cellStyle name="Процентный 3 3 2 2 2 3 2 5" xfId="39668"/>
    <cellStyle name="Процентный 3 3 2 2 2 3 2 6" xfId="39669"/>
    <cellStyle name="Процентный 3 3 2 2 2 3 2 7" xfId="39670"/>
    <cellStyle name="Процентный 3 3 2 2 2 3 3" xfId="39671"/>
    <cellStyle name="Процентный 3 3 2 2 2 3 3 2" xfId="39672"/>
    <cellStyle name="Процентный 3 3 2 2 2 3 3 2 2" xfId="39673"/>
    <cellStyle name="Процентный 3 3 2 2 2 3 3 3" xfId="39674"/>
    <cellStyle name="Процентный 3 3 2 2 2 3 3 4" xfId="39675"/>
    <cellStyle name="Процентный 3 3 2 2 2 3 3 5" xfId="39676"/>
    <cellStyle name="Процентный 3 3 2 2 2 3 4" xfId="39677"/>
    <cellStyle name="Процентный 3 3 2 2 2 3 4 2" xfId="39678"/>
    <cellStyle name="Процентный 3 3 2 2 2 3 4 2 2" xfId="39679"/>
    <cellStyle name="Процентный 3 3 2 2 2 3 4 3" xfId="39680"/>
    <cellStyle name="Процентный 3 3 2 2 2 3 4 4" xfId="39681"/>
    <cellStyle name="Процентный 3 3 2 2 2 3 4 5" xfId="39682"/>
    <cellStyle name="Процентный 3 3 2 2 2 3 5" xfId="39683"/>
    <cellStyle name="Процентный 3 3 2 2 2 3 5 2" xfId="39684"/>
    <cellStyle name="Процентный 3 3 2 2 2 3 5 3" xfId="39685"/>
    <cellStyle name="Процентный 3 3 2 2 2 3 5 4" xfId="39686"/>
    <cellStyle name="Процентный 3 3 2 2 2 3 6" xfId="39687"/>
    <cellStyle name="Процентный 3 3 2 2 2 3 7" xfId="39688"/>
    <cellStyle name="Процентный 3 3 2 2 2 3 8" xfId="39689"/>
    <cellStyle name="Процентный 3 3 2 2 2 3 9" xfId="39690"/>
    <cellStyle name="Процентный 3 3 2 2 2 4" xfId="39691"/>
    <cellStyle name="Процентный 3 3 2 2 2 4 2" xfId="39692"/>
    <cellStyle name="Процентный 3 3 2 2 2 4 2 2" xfId="39693"/>
    <cellStyle name="Процентный 3 3 2 2 2 4 2 2 2" xfId="39694"/>
    <cellStyle name="Процентный 3 3 2 2 2 4 2 2 2 2" xfId="39695"/>
    <cellStyle name="Процентный 3 3 2 2 2 4 2 2 3" xfId="39696"/>
    <cellStyle name="Процентный 3 3 2 2 2 4 2 2 4" xfId="39697"/>
    <cellStyle name="Процентный 3 3 2 2 2 4 2 2 5" xfId="39698"/>
    <cellStyle name="Процентный 3 3 2 2 2 4 2 3" xfId="39699"/>
    <cellStyle name="Процентный 3 3 2 2 2 4 2 3 2" xfId="39700"/>
    <cellStyle name="Процентный 3 3 2 2 2 4 2 3 3" xfId="39701"/>
    <cellStyle name="Процентный 3 3 2 2 2 4 2 3 4" xfId="39702"/>
    <cellStyle name="Процентный 3 3 2 2 2 4 2 4" xfId="39703"/>
    <cellStyle name="Процентный 3 3 2 2 2 4 2 5" xfId="39704"/>
    <cellStyle name="Процентный 3 3 2 2 2 4 2 6" xfId="39705"/>
    <cellStyle name="Процентный 3 3 2 2 2 4 2 7" xfId="39706"/>
    <cellStyle name="Процентный 3 3 2 2 2 4 3" xfId="39707"/>
    <cellStyle name="Процентный 3 3 2 2 2 4 3 2" xfId="39708"/>
    <cellStyle name="Процентный 3 3 2 2 2 4 3 2 2" xfId="39709"/>
    <cellStyle name="Процентный 3 3 2 2 2 4 3 3" xfId="39710"/>
    <cellStyle name="Процентный 3 3 2 2 2 4 3 4" xfId="39711"/>
    <cellStyle name="Процентный 3 3 2 2 2 4 3 5" xfId="39712"/>
    <cellStyle name="Процентный 3 3 2 2 2 4 4" xfId="39713"/>
    <cellStyle name="Процентный 3 3 2 2 2 4 4 2" xfId="39714"/>
    <cellStyle name="Процентный 3 3 2 2 2 4 4 3" xfId="39715"/>
    <cellStyle name="Процентный 3 3 2 2 2 4 4 4" xfId="39716"/>
    <cellStyle name="Процентный 3 3 2 2 2 4 5" xfId="39717"/>
    <cellStyle name="Процентный 3 3 2 2 2 4 6" xfId="39718"/>
    <cellStyle name="Процентный 3 3 2 2 2 4 7" xfId="39719"/>
    <cellStyle name="Процентный 3 3 2 2 2 4 8" xfId="39720"/>
    <cellStyle name="Процентный 3 3 2 2 2 5" xfId="39721"/>
    <cellStyle name="Процентный 3 3 2 2 2 5 2" xfId="39722"/>
    <cellStyle name="Процентный 3 3 2 2 2 5 2 2" xfId="39723"/>
    <cellStyle name="Процентный 3 3 2 2 2 5 2 2 2" xfId="39724"/>
    <cellStyle name="Процентный 3 3 2 2 2 5 2 2 2 2" xfId="39725"/>
    <cellStyle name="Процентный 3 3 2 2 2 5 2 2 3" xfId="39726"/>
    <cellStyle name="Процентный 3 3 2 2 2 5 2 2 4" xfId="39727"/>
    <cellStyle name="Процентный 3 3 2 2 2 5 2 2 5" xfId="39728"/>
    <cellStyle name="Процентный 3 3 2 2 2 5 2 3" xfId="39729"/>
    <cellStyle name="Процентный 3 3 2 2 2 5 2 3 2" xfId="39730"/>
    <cellStyle name="Процентный 3 3 2 2 2 5 2 3 3" xfId="39731"/>
    <cellStyle name="Процентный 3 3 2 2 2 5 2 3 4" xfId="39732"/>
    <cellStyle name="Процентный 3 3 2 2 2 5 2 4" xfId="39733"/>
    <cellStyle name="Процентный 3 3 2 2 2 5 2 5" xfId="39734"/>
    <cellStyle name="Процентный 3 3 2 2 2 5 2 6" xfId="39735"/>
    <cellStyle name="Процентный 3 3 2 2 2 5 2 7" xfId="39736"/>
    <cellStyle name="Процентный 3 3 2 2 2 5 3" xfId="39737"/>
    <cellStyle name="Процентный 3 3 2 2 2 5 3 2" xfId="39738"/>
    <cellStyle name="Процентный 3 3 2 2 2 5 3 2 2" xfId="39739"/>
    <cellStyle name="Процентный 3 3 2 2 2 5 3 3" xfId="39740"/>
    <cellStyle name="Процентный 3 3 2 2 2 5 3 4" xfId="39741"/>
    <cellStyle name="Процентный 3 3 2 2 2 5 3 5" xfId="39742"/>
    <cellStyle name="Процентный 3 3 2 2 2 5 4" xfId="39743"/>
    <cellStyle name="Процентный 3 3 2 2 2 5 4 2" xfId="39744"/>
    <cellStyle name="Процентный 3 3 2 2 2 5 4 3" xfId="39745"/>
    <cellStyle name="Процентный 3 3 2 2 2 5 4 4" xfId="39746"/>
    <cellStyle name="Процентный 3 3 2 2 2 5 5" xfId="39747"/>
    <cellStyle name="Процентный 3 3 2 2 2 5 6" xfId="39748"/>
    <cellStyle name="Процентный 3 3 2 2 2 5 7" xfId="39749"/>
    <cellStyle name="Процентный 3 3 2 2 2 5 8" xfId="39750"/>
    <cellStyle name="Процентный 3 3 2 2 2 6" xfId="39751"/>
    <cellStyle name="Процентный 3 3 2 2 2 6 2" xfId="39752"/>
    <cellStyle name="Процентный 3 3 2 2 2 6 2 2" xfId="39753"/>
    <cellStyle name="Процентный 3 3 2 2 2 6 2 2 2" xfId="39754"/>
    <cellStyle name="Процентный 3 3 2 2 2 6 2 2 2 2" xfId="39755"/>
    <cellStyle name="Процентный 3 3 2 2 2 6 2 2 3" xfId="39756"/>
    <cellStyle name="Процентный 3 3 2 2 2 6 2 2 4" xfId="39757"/>
    <cellStyle name="Процентный 3 3 2 2 2 6 2 2 5" xfId="39758"/>
    <cellStyle name="Процентный 3 3 2 2 2 6 2 3" xfId="39759"/>
    <cellStyle name="Процентный 3 3 2 2 2 6 2 3 2" xfId="39760"/>
    <cellStyle name="Процентный 3 3 2 2 2 6 2 3 3" xfId="39761"/>
    <cellStyle name="Процентный 3 3 2 2 2 6 2 3 4" xfId="39762"/>
    <cellStyle name="Процентный 3 3 2 2 2 6 2 4" xfId="39763"/>
    <cellStyle name="Процентный 3 3 2 2 2 6 2 5" xfId="39764"/>
    <cellStyle name="Процентный 3 3 2 2 2 6 2 6" xfId="39765"/>
    <cellStyle name="Процентный 3 3 2 2 2 6 2 7" xfId="39766"/>
    <cellStyle name="Процентный 3 3 2 2 2 6 3" xfId="39767"/>
    <cellStyle name="Процентный 3 3 2 2 2 6 3 2" xfId="39768"/>
    <cellStyle name="Процентный 3 3 2 2 2 6 3 2 2" xfId="39769"/>
    <cellStyle name="Процентный 3 3 2 2 2 6 3 3" xfId="39770"/>
    <cellStyle name="Процентный 3 3 2 2 2 6 3 4" xfId="39771"/>
    <cellStyle name="Процентный 3 3 2 2 2 6 3 5" xfId="39772"/>
    <cellStyle name="Процентный 3 3 2 2 2 6 4" xfId="39773"/>
    <cellStyle name="Процентный 3 3 2 2 2 6 4 2" xfId="39774"/>
    <cellStyle name="Процентный 3 3 2 2 2 6 4 3" xfId="39775"/>
    <cellStyle name="Процентный 3 3 2 2 2 6 4 4" xfId="39776"/>
    <cellStyle name="Процентный 3 3 2 2 2 6 5" xfId="39777"/>
    <cellStyle name="Процентный 3 3 2 2 2 6 6" xfId="39778"/>
    <cellStyle name="Процентный 3 3 2 2 2 6 7" xfId="39779"/>
    <cellStyle name="Процентный 3 3 2 2 2 6 8" xfId="39780"/>
    <cellStyle name="Процентный 3 3 2 2 2 7" xfId="39781"/>
    <cellStyle name="Процентный 3 3 2 2 2 7 2" xfId="39782"/>
    <cellStyle name="Процентный 3 3 2 2 2 7 2 2" xfId="39783"/>
    <cellStyle name="Процентный 3 3 2 2 2 7 2 2 2" xfId="39784"/>
    <cellStyle name="Процентный 3 3 2 2 2 7 2 2 2 2" xfId="39785"/>
    <cellStyle name="Процентный 3 3 2 2 2 7 2 2 3" xfId="39786"/>
    <cellStyle name="Процентный 3 3 2 2 2 7 2 2 4" xfId="39787"/>
    <cellStyle name="Процентный 3 3 2 2 2 7 2 2 5" xfId="39788"/>
    <cellStyle name="Процентный 3 3 2 2 2 7 2 3" xfId="39789"/>
    <cellStyle name="Процентный 3 3 2 2 2 7 2 3 2" xfId="39790"/>
    <cellStyle name="Процентный 3 3 2 2 2 7 2 3 3" xfId="39791"/>
    <cellStyle name="Процентный 3 3 2 2 2 7 2 3 4" xfId="39792"/>
    <cellStyle name="Процентный 3 3 2 2 2 7 2 4" xfId="39793"/>
    <cellStyle name="Процентный 3 3 2 2 2 7 2 5" xfId="39794"/>
    <cellStyle name="Процентный 3 3 2 2 2 7 2 6" xfId="39795"/>
    <cellStyle name="Процентный 3 3 2 2 2 7 2 7" xfId="39796"/>
    <cellStyle name="Процентный 3 3 2 2 2 7 3" xfId="39797"/>
    <cellStyle name="Процентный 3 3 2 2 2 7 3 2" xfId="39798"/>
    <cellStyle name="Процентный 3 3 2 2 2 7 3 2 2" xfId="39799"/>
    <cellStyle name="Процентный 3 3 2 2 2 7 3 3" xfId="39800"/>
    <cellStyle name="Процентный 3 3 2 2 2 7 3 4" xfId="39801"/>
    <cellStyle name="Процентный 3 3 2 2 2 7 3 5" xfId="39802"/>
    <cellStyle name="Процентный 3 3 2 2 2 7 4" xfId="39803"/>
    <cellStyle name="Процентный 3 3 2 2 2 7 4 2" xfId="39804"/>
    <cellStyle name="Процентный 3 3 2 2 2 7 4 3" xfId="39805"/>
    <cellStyle name="Процентный 3 3 2 2 2 7 4 4" xfId="39806"/>
    <cellStyle name="Процентный 3 3 2 2 2 7 5" xfId="39807"/>
    <cellStyle name="Процентный 3 3 2 2 2 7 6" xfId="39808"/>
    <cellStyle name="Процентный 3 3 2 2 2 7 7" xfId="39809"/>
    <cellStyle name="Процентный 3 3 2 2 2 7 8" xfId="39810"/>
    <cellStyle name="Процентный 3 3 2 2 2 8" xfId="39811"/>
    <cellStyle name="Процентный 3 3 2 2 2 8 2" xfId="39812"/>
    <cellStyle name="Процентный 3 3 2 2 2 8 2 2" xfId="39813"/>
    <cellStyle name="Процентный 3 3 2 2 2 8 2 2 2" xfId="39814"/>
    <cellStyle name="Процентный 3 3 2 2 2 8 2 3" xfId="39815"/>
    <cellStyle name="Процентный 3 3 2 2 2 8 2 4" xfId="39816"/>
    <cellStyle name="Процентный 3 3 2 2 2 8 2 5" xfId="39817"/>
    <cellStyle name="Процентный 3 3 2 2 2 8 3" xfId="39818"/>
    <cellStyle name="Процентный 3 3 2 2 2 8 3 2" xfId="39819"/>
    <cellStyle name="Процентный 3 3 2 2 2 8 3 3" xfId="39820"/>
    <cellStyle name="Процентный 3 3 2 2 2 8 3 4" xfId="39821"/>
    <cellStyle name="Процентный 3 3 2 2 2 8 4" xfId="39822"/>
    <cellStyle name="Процентный 3 3 2 2 2 8 5" xfId="39823"/>
    <cellStyle name="Процентный 3 3 2 2 2 8 6" xfId="39824"/>
    <cellStyle name="Процентный 3 3 2 2 2 8 7" xfId="39825"/>
    <cellStyle name="Процентный 3 3 2 2 2 9" xfId="39826"/>
    <cellStyle name="Процентный 3 3 2 2 2 9 2" xfId="39827"/>
    <cellStyle name="Процентный 3 3 2 2 2 9 2 2" xfId="39828"/>
    <cellStyle name="Процентный 3 3 2 2 2 9 2 2 2" xfId="39829"/>
    <cellStyle name="Процентный 3 3 2 2 2 9 2 3" xfId="39830"/>
    <cellStyle name="Процентный 3 3 2 2 2 9 2 4" xfId="39831"/>
    <cellStyle name="Процентный 3 3 2 2 2 9 2 5" xfId="39832"/>
    <cellStyle name="Процентный 3 3 2 2 2 9 3" xfId="39833"/>
    <cellStyle name="Процентный 3 3 2 2 2 9 3 2" xfId="39834"/>
    <cellStyle name="Процентный 3 3 2 2 2 9 3 3" xfId="39835"/>
    <cellStyle name="Процентный 3 3 2 2 2 9 3 4" xfId="39836"/>
    <cellStyle name="Процентный 3 3 2 2 2 9 4" xfId="39837"/>
    <cellStyle name="Процентный 3 3 2 2 2 9 5" xfId="39838"/>
    <cellStyle name="Процентный 3 3 2 2 2 9 6" xfId="39839"/>
    <cellStyle name="Процентный 3 3 2 2 2 9 7" xfId="39840"/>
    <cellStyle name="Процентный 3 3 2 2 3" xfId="39841"/>
    <cellStyle name="Процентный 3 3 2 2 3 2" xfId="39842"/>
    <cellStyle name="Процентный 3 3 2 2 3 2 2" xfId="39843"/>
    <cellStyle name="Процентный 3 3 2 2 3 2 2 2" xfId="39844"/>
    <cellStyle name="Процентный 3 3 2 2 3 2 2 2 2" xfId="39845"/>
    <cellStyle name="Процентный 3 3 2 2 3 2 2 3" xfId="39846"/>
    <cellStyle name="Процентный 3 3 2 2 3 2 2 4" xfId="39847"/>
    <cellStyle name="Процентный 3 3 2 2 3 2 2 5" xfId="39848"/>
    <cellStyle name="Процентный 3 3 2 2 3 2 3" xfId="39849"/>
    <cellStyle name="Процентный 3 3 2 2 3 2 3 2" xfId="39850"/>
    <cellStyle name="Процентный 3 3 2 2 3 2 3 3" xfId="39851"/>
    <cellStyle name="Процентный 3 3 2 2 3 2 3 4" xfId="39852"/>
    <cellStyle name="Процентный 3 3 2 2 3 2 4" xfId="39853"/>
    <cellStyle name="Процентный 3 3 2 2 3 2 5" xfId="39854"/>
    <cellStyle name="Процентный 3 3 2 2 3 2 6" xfId="39855"/>
    <cellStyle name="Процентный 3 3 2 2 3 2 7" xfId="39856"/>
    <cellStyle name="Процентный 3 3 2 2 3 3" xfId="39857"/>
    <cellStyle name="Процентный 3 3 2 2 3 3 2" xfId="39858"/>
    <cellStyle name="Процентный 3 3 2 2 3 3 2 2" xfId="39859"/>
    <cellStyle name="Процентный 3 3 2 2 3 3 3" xfId="39860"/>
    <cellStyle name="Процентный 3 3 2 2 3 3 4" xfId="39861"/>
    <cellStyle name="Процентный 3 3 2 2 3 3 5" xfId="39862"/>
    <cellStyle name="Процентный 3 3 2 2 3 4" xfId="39863"/>
    <cellStyle name="Процентный 3 3 2 2 3 4 2" xfId="39864"/>
    <cellStyle name="Процентный 3 3 2 2 3 4 2 2" xfId="39865"/>
    <cellStyle name="Процентный 3 3 2 2 3 4 3" xfId="39866"/>
    <cellStyle name="Процентный 3 3 2 2 3 4 4" xfId="39867"/>
    <cellStyle name="Процентный 3 3 2 2 3 4 5" xfId="39868"/>
    <cellStyle name="Процентный 3 3 2 2 3 5" xfId="39869"/>
    <cellStyle name="Процентный 3 3 2 2 3 5 2" xfId="39870"/>
    <cellStyle name="Процентный 3 3 2 2 3 5 3" xfId="39871"/>
    <cellStyle name="Процентный 3 3 2 2 3 5 4" xfId="39872"/>
    <cellStyle name="Процентный 3 3 2 2 3 6" xfId="39873"/>
    <cellStyle name="Процентный 3 3 2 2 3 7" xfId="39874"/>
    <cellStyle name="Процентный 3 3 2 2 3 8" xfId="39875"/>
    <cellStyle name="Процентный 3 3 2 2 3 9" xfId="39876"/>
    <cellStyle name="Процентный 3 3 2 2 4" xfId="39877"/>
    <cellStyle name="Процентный 3 3 2 2 4 2" xfId="39878"/>
    <cellStyle name="Процентный 3 3 2 2 4 2 2" xfId="39879"/>
    <cellStyle name="Процентный 3 3 2 2 4 2 2 2" xfId="39880"/>
    <cellStyle name="Процентный 3 3 2 2 4 2 2 2 2" xfId="39881"/>
    <cellStyle name="Процентный 3 3 2 2 4 2 2 3" xfId="39882"/>
    <cellStyle name="Процентный 3 3 2 2 4 2 2 4" xfId="39883"/>
    <cellStyle name="Процентный 3 3 2 2 4 2 2 5" xfId="39884"/>
    <cellStyle name="Процентный 3 3 2 2 4 2 3" xfId="39885"/>
    <cellStyle name="Процентный 3 3 2 2 4 2 3 2" xfId="39886"/>
    <cellStyle name="Процентный 3 3 2 2 4 2 3 3" xfId="39887"/>
    <cellStyle name="Процентный 3 3 2 2 4 2 3 4" xfId="39888"/>
    <cellStyle name="Процентный 3 3 2 2 4 2 4" xfId="39889"/>
    <cellStyle name="Процентный 3 3 2 2 4 2 5" xfId="39890"/>
    <cellStyle name="Процентный 3 3 2 2 4 2 6" xfId="39891"/>
    <cellStyle name="Процентный 3 3 2 2 4 2 7" xfId="39892"/>
    <cellStyle name="Процентный 3 3 2 2 4 3" xfId="39893"/>
    <cellStyle name="Процентный 3 3 2 2 4 3 2" xfId="39894"/>
    <cellStyle name="Процентный 3 3 2 2 4 3 2 2" xfId="39895"/>
    <cellStyle name="Процентный 3 3 2 2 4 3 3" xfId="39896"/>
    <cellStyle name="Процентный 3 3 2 2 4 3 4" xfId="39897"/>
    <cellStyle name="Процентный 3 3 2 2 4 3 5" xfId="39898"/>
    <cellStyle name="Процентный 3 3 2 2 4 4" xfId="39899"/>
    <cellStyle name="Процентный 3 3 2 2 4 4 2" xfId="39900"/>
    <cellStyle name="Процентный 3 3 2 2 4 4 2 2" xfId="39901"/>
    <cellStyle name="Процентный 3 3 2 2 4 4 3" xfId="39902"/>
    <cellStyle name="Процентный 3 3 2 2 4 4 4" xfId="39903"/>
    <cellStyle name="Процентный 3 3 2 2 4 4 5" xfId="39904"/>
    <cellStyle name="Процентный 3 3 2 2 4 5" xfId="39905"/>
    <cellStyle name="Процентный 3 3 2 2 4 5 2" xfId="39906"/>
    <cellStyle name="Процентный 3 3 2 2 4 5 3" xfId="39907"/>
    <cellStyle name="Процентный 3 3 2 2 4 5 4" xfId="39908"/>
    <cellStyle name="Процентный 3 3 2 2 4 6" xfId="39909"/>
    <cellStyle name="Процентный 3 3 2 2 4 7" xfId="39910"/>
    <cellStyle name="Процентный 3 3 2 2 4 8" xfId="39911"/>
    <cellStyle name="Процентный 3 3 2 2 4 9" xfId="39912"/>
    <cellStyle name="Процентный 3 3 2 2 5" xfId="39913"/>
    <cellStyle name="Процентный 3 3 2 2 5 2" xfId="39914"/>
    <cellStyle name="Процентный 3 3 2 2 5 2 2" xfId="39915"/>
    <cellStyle name="Процентный 3 3 2 2 5 2 2 2" xfId="39916"/>
    <cellStyle name="Процентный 3 3 2 2 5 2 2 2 2" xfId="39917"/>
    <cellStyle name="Процентный 3 3 2 2 5 2 2 3" xfId="39918"/>
    <cellStyle name="Процентный 3 3 2 2 5 2 2 4" xfId="39919"/>
    <cellStyle name="Процентный 3 3 2 2 5 2 2 5" xfId="39920"/>
    <cellStyle name="Процентный 3 3 2 2 5 2 3" xfId="39921"/>
    <cellStyle name="Процентный 3 3 2 2 5 2 3 2" xfId="39922"/>
    <cellStyle name="Процентный 3 3 2 2 5 2 3 3" xfId="39923"/>
    <cellStyle name="Процентный 3 3 2 2 5 2 3 4" xfId="39924"/>
    <cellStyle name="Процентный 3 3 2 2 5 2 4" xfId="39925"/>
    <cellStyle name="Процентный 3 3 2 2 5 2 5" xfId="39926"/>
    <cellStyle name="Процентный 3 3 2 2 5 2 6" xfId="39927"/>
    <cellStyle name="Процентный 3 3 2 2 5 2 7" xfId="39928"/>
    <cellStyle name="Процентный 3 3 2 2 5 3" xfId="39929"/>
    <cellStyle name="Процентный 3 3 2 2 5 3 2" xfId="39930"/>
    <cellStyle name="Процентный 3 3 2 2 5 3 2 2" xfId="39931"/>
    <cellStyle name="Процентный 3 3 2 2 5 3 3" xfId="39932"/>
    <cellStyle name="Процентный 3 3 2 2 5 3 4" xfId="39933"/>
    <cellStyle name="Процентный 3 3 2 2 5 3 5" xfId="39934"/>
    <cellStyle name="Процентный 3 3 2 2 5 4" xfId="39935"/>
    <cellStyle name="Процентный 3 3 2 2 5 4 2" xfId="39936"/>
    <cellStyle name="Процентный 3 3 2 2 5 4 2 2" xfId="39937"/>
    <cellStyle name="Процентный 3 3 2 2 5 4 3" xfId="39938"/>
    <cellStyle name="Процентный 3 3 2 2 5 4 4" xfId="39939"/>
    <cellStyle name="Процентный 3 3 2 2 5 4 5" xfId="39940"/>
    <cellStyle name="Процентный 3 3 2 2 5 5" xfId="39941"/>
    <cellStyle name="Процентный 3 3 2 2 5 5 2" xfId="39942"/>
    <cellStyle name="Процентный 3 3 2 2 5 5 3" xfId="39943"/>
    <cellStyle name="Процентный 3 3 2 2 5 5 4" xfId="39944"/>
    <cellStyle name="Процентный 3 3 2 2 5 6" xfId="39945"/>
    <cellStyle name="Процентный 3 3 2 2 5 7" xfId="39946"/>
    <cellStyle name="Процентный 3 3 2 2 5 8" xfId="39947"/>
    <cellStyle name="Процентный 3 3 2 2 5 9" xfId="39948"/>
    <cellStyle name="Процентный 3 3 2 2 6" xfId="39949"/>
    <cellStyle name="Процентный 3 3 2 2 6 2" xfId="39950"/>
    <cellStyle name="Процентный 3 3 2 2 6 2 2" xfId="39951"/>
    <cellStyle name="Процентный 3 3 2 2 6 2 2 2" xfId="39952"/>
    <cellStyle name="Процентный 3 3 2 2 6 2 2 2 2" xfId="39953"/>
    <cellStyle name="Процентный 3 3 2 2 6 2 2 3" xfId="39954"/>
    <cellStyle name="Процентный 3 3 2 2 6 2 2 4" xfId="39955"/>
    <cellStyle name="Процентный 3 3 2 2 6 2 2 5" xfId="39956"/>
    <cellStyle name="Процентный 3 3 2 2 6 2 3" xfId="39957"/>
    <cellStyle name="Процентный 3 3 2 2 6 2 3 2" xfId="39958"/>
    <cellStyle name="Процентный 3 3 2 2 6 2 3 3" xfId="39959"/>
    <cellStyle name="Процентный 3 3 2 2 6 2 3 4" xfId="39960"/>
    <cellStyle name="Процентный 3 3 2 2 6 2 4" xfId="39961"/>
    <cellStyle name="Процентный 3 3 2 2 6 2 5" xfId="39962"/>
    <cellStyle name="Процентный 3 3 2 2 6 2 6" xfId="39963"/>
    <cellStyle name="Процентный 3 3 2 2 6 2 7" xfId="39964"/>
    <cellStyle name="Процентный 3 3 2 2 6 3" xfId="39965"/>
    <cellStyle name="Процентный 3 3 2 2 6 3 2" xfId="39966"/>
    <cellStyle name="Процентный 3 3 2 2 6 3 2 2" xfId="39967"/>
    <cellStyle name="Процентный 3 3 2 2 6 3 3" xfId="39968"/>
    <cellStyle name="Процентный 3 3 2 2 6 3 4" xfId="39969"/>
    <cellStyle name="Процентный 3 3 2 2 6 3 5" xfId="39970"/>
    <cellStyle name="Процентный 3 3 2 2 6 4" xfId="39971"/>
    <cellStyle name="Процентный 3 3 2 2 6 4 2" xfId="39972"/>
    <cellStyle name="Процентный 3 3 2 2 6 4 3" xfId="39973"/>
    <cellStyle name="Процентный 3 3 2 2 6 4 4" xfId="39974"/>
    <cellStyle name="Процентный 3 3 2 2 6 5" xfId="39975"/>
    <cellStyle name="Процентный 3 3 2 2 6 6" xfId="39976"/>
    <cellStyle name="Процентный 3 3 2 2 6 7" xfId="39977"/>
    <cellStyle name="Процентный 3 3 2 2 6 8" xfId="39978"/>
    <cellStyle name="Процентный 3 3 2 2 7" xfId="39979"/>
    <cellStyle name="Процентный 3 3 2 2 7 2" xfId="39980"/>
    <cellStyle name="Процентный 3 3 2 2 7 2 2" xfId="39981"/>
    <cellStyle name="Процентный 3 3 2 2 7 2 2 2" xfId="39982"/>
    <cellStyle name="Процентный 3 3 2 2 7 2 2 2 2" xfId="39983"/>
    <cellStyle name="Процентный 3 3 2 2 7 2 2 3" xfId="39984"/>
    <cellStyle name="Процентный 3 3 2 2 7 2 2 4" xfId="39985"/>
    <cellStyle name="Процентный 3 3 2 2 7 2 2 5" xfId="39986"/>
    <cellStyle name="Процентный 3 3 2 2 7 2 3" xfId="39987"/>
    <cellStyle name="Процентный 3 3 2 2 7 2 3 2" xfId="39988"/>
    <cellStyle name="Процентный 3 3 2 2 7 2 3 3" xfId="39989"/>
    <cellStyle name="Процентный 3 3 2 2 7 2 3 4" xfId="39990"/>
    <cellStyle name="Процентный 3 3 2 2 7 2 4" xfId="39991"/>
    <cellStyle name="Процентный 3 3 2 2 7 2 5" xfId="39992"/>
    <cellStyle name="Процентный 3 3 2 2 7 2 6" xfId="39993"/>
    <cellStyle name="Процентный 3 3 2 2 7 2 7" xfId="39994"/>
    <cellStyle name="Процентный 3 3 2 2 7 3" xfId="39995"/>
    <cellStyle name="Процентный 3 3 2 2 7 3 2" xfId="39996"/>
    <cellStyle name="Процентный 3 3 2 2 7 3 2 2" xfId="39997"/>
    <cellStyle name="Процентный 3 3 2 2 7 3 3" xfId="39998"/>
    <cellStyle name="Процентный 3 3 2 2 7 3 4" xfId="39999"/>
    <cellStyle name="Процентный 3 3 2 2 7 3 5" xfId="40000"/>
    <cellStyle name="Процентный 3 3 2 2 7 4" xfId="40001"/>
    <cellStyle name="Процентный 3 3 2 2 7 4 2" xfId="40002"/>
    <cellStyle name="Процентный 3 3 2 2 7 4 3" xfId="40003"/>
    <cellStyle name="Процентный 3 3 2 2 7 4 4" xfId="40004"/>
    <cellStyle name="Процентный 3 3 2 2 7 5" xfId="40005"/>
    <cellStyle name="Процентный 3 3 2 2 7 6" xfId="40006"/>
    <cellStyle name="Процентный 3 3 2 2 7 7" xfId="40007"/>
    <cellStyle name="Процентный 3 3 2 2 7 8" xfId="40008"/>
    <cellStyle name="Процентный 3 3 2 2 8" xfId="40009"/>
    <cellStyle name="Процентный 3 3 2 2 8 2" xfId="40010"/>
    <cellStyle name="Процентный 3 3 2 2 8 2 2" xfId="40011"/>
    <cellStyle name="Процентный 3 3 2 2 8 2 2 2" xfId="40012"/>
    <cellStyle name="Процентный 3 3 2 2 8 2 2 2 2" xfId="40013"/>
    <cellStyle name="Процентный 3 3 2 2 8 2 2 3" xfId="40014"/>
    <cellStyle name="Процентный 3 3 2 2 8 2 2 4" xfId="40015"/>
    <cellStyle name="Процентный 3 3 2 2 8 2 2 5" xfId="40016"/>
    <cellStyle name="Процентный 3 3 2 2 8 2 3" xfId="40017"/>
    <cellStyle name="Процентный 3 3 2 2 8 2 3 2" xfId="40018"/>
    <cellStyle name="Процентный 3 3 2 2 8 2 3 3" xfId="40019"/>
    <cellStyle name="Процентный 3 3 2 2 8 2 3 4" xfId="40020"/>
    <cellStyle name="Процентный 3 3 2 2 8 2 4" xfId="40021"/>
    <cellStyle name="Процентный 3 3 2 2 8 2 5" xfId="40022"/>
    <cellStyle name="Процентный 3 3 2 2 8 2 6" xfId="40023"/>
    <cellStyle name="Процентный 3 3 2 2 8 2 7" xfId="40024"/>
    <cellStyle name="Процентный 3 3 2 2 8 3" xfId="40025"/>
    <cellStyle name="Процентный 3 3 2 2 8 3 2" xfId="40026"/>
    <cellStyle name="Процентный 3 3 2 2 8 3 2 2" xfId="40027"/>
    <cellStyle name="Процентный 3 3 2 2 8 3 3" xfId="40028"/>
    <cellStyle name="Процентный 3 3 2 2 8 3 4" xfId="40029"/>
    <cellStyle name="Процентный 3 3 2 2 8 3 5" xfId="40030"/>
    <cellStyle name="Процентный 3 3 2 2 8 4" xfId="40031"/>
    <cellStyle name="Процентный 3 3 2 2 8 4 2" xfId="40032"/>
    <cellStyle name="Процентный 3 3 2 2 8 4 3" xfId="40033"/>
    <cellStyle name="Процентный 3 3 2 2 8 4 4" xfId="40034"/>
    <cellStyle name="Процентный 3 3 2 2 8 5" xfId="40035"/>
    <cellStyle name="Процентный 3 3 2 2 8 6" xfId="40036"/>
    <cellStyle name="Процентный 3 3 2 2 8 7" xfId="40037"/>
    <cellStyle name="Процентный 3 3 2 2 8 8" xfId="40038"/>
    <cellStyle name="Процентный 3 3 2 2 9" xfId="40039"/>
    <cellStyle name="Процентный 3 3 2 2 9 2" xfId="40040"/>
    <cellStyle name="Процентный 3 3 2 2 9 2 2" xfId="40041"/>
    <cellStyle name="Процентный 3 3 2 2 9 2 2 2" xfId="40042"/>
    <cellStyle name="Процентный 3 3 2 2 9 2 3" xfId="40043"/>
    <cellStyle name="Процентный 3 3 2 2 9 2 4" xfId="40044"/>
    <cellStyle name="Процентный 3 3 2 2 9 2 5" xfId="40045"/>
    <cellStyle name="Процентный 3 3 2 2 9 3" xfId="40046"/>
    <cellStyle name="Процентный 3 3 2 2 9 3 2" xfId="40047"/>
    <cellStyle name="Процентный 3 3 2 2 9 3 3" xfId="40048"/>
    <cellStyle name="Процентный 3 3 2 2 9 3 4" xfId="40049"/>
    <cellStyle name="Процентный 3 3 2 2 9 4" xfId="40050"/>
    <cellStyle name="Процентный 3 3 2 2 9 5" xfId="40051"/>
    <cellStyle name="Процентный 3 3 2 2 9 6" xfId="40052"/>
    <cellStyle name="Процентный 3 3 2 2 9 7" xfId="40053"/>
    <cellStyle name="Процентный 3 3 2 3" xfId="40054"/>
    <cellStyle name="Процентный 3 3 2 3 2" xfId="40055"/>
    <cellStyle name="Процентный 3 3 2 3 2 2" xfId="40056"/>
    <cellStyle name="Процентный 3 3 2 3 2 2 2" xfId="40057"/>
    <cellStyle name="Процентный 3 3 2 3 2 3" xfId="40058"/>
    <cellStyle name="Процентный 3 3 2 3 2 4" xfId="40059"/>
    <cellStyle name="Процентный 3 3 2 3 2 5" xfId="40060"/>
    <cellStyle name="Процентный 3 3 2 3 3" xfId="40061"/>
    <cellStyle name="Процентный 3 3 2 3 3 2" xfId="40062"/>
    <cellStyle name="Процентный 3 3 2 3 3 2 2" xfId="40063"/>
    <cellStyle name="Процентный 3 3 2 3 3 3" xfId="40064"/>
    <cellStyle name="Процентный 3 3 2 3 3 4" xfId="40065"/>
    <cellStyle name="Процентный 3 3 2 3 3 5" xfId="40066"/>
    <cellStyle name="Процентный 3 3 2 3 4" xfId="40067"/>
    <cellStyle name="Процентный 3 3 2 3 4 2" xfId="40068"/>
    <cellStyle name="Процентный 3 3 2 3 4 2 2" xfId="40069"/>
    <cellStyle name="Процентный 3 3 2 3 4 3" xfId="40070"/>
    <cellStyle name="Процентный 3 3 2 3 4 4" xfId="40071"/>
    <cellStyle name="Процентный 3 3 2 3 4 5" xfId="40072"/>
    <cellStyle name="Процентный 3 3 2 3 5" xfId="40073"/>
    <cellStyle name="Процентный 3 3 2 3 6" xfId="40074"/>
    <cellStyle name="Процентный 3 3 2 3 6 2" xfId="40075"/>
    <cellStyle name="Процентный 3 3 2 3 6 2 2" xfId="40076"/>
    <cellStyle name="Процентный 3 3 2 3 6 3" xfId="40077"/>
    <cellStyle name="Процентный 3 3 2 3 7" xfId="40078"/>
    <cellStyle name="Процентный 3 3 2 3 7 2" xfId="40079"/>
    <cellStyle name="Процентный 3 3 2 3 8" xfId="40080"/>
    <cellStyle name="Процентный 3 3 2 4" xfId="40081"/>
    <cellStyle name="Процентный 3 3 2 4 10" xfId="40082"/>
    <cellStyle name="Процентный 3 3 2 4 10 2" xfId="40083"/>
    <cellStyle name="Процентный 3 3 2 4 10 2 2" xfId="40084"/>
    <cellStyle name="Процентный 3 3 2 4 10 3" xfId="40085"/>
    <cellStyle name="Процентный 3 3 2 4 10 4" xfId="40086"/>
    <cellStyle name="Процентный 3 3 2 4 10 5" xfId="40087"/>
    <cellStyle name="Процентный 3 3 2 4 11" xfId="40088"/>
    <cellStyle name="Процентный 3 3 2 4 11 2" xfId="40089"/>
    <cellStyle name="Процентный 3 3 2 4 11 3" xfId="40090"/>
    <cellStyle name="Процентный 3 3 2 4 11 4" xfId="40091"/>
    <cellStyle name="Процентный 3 3 2 4 12" xfId="40092"/>
    <cellStyle name="Процентный 3 3 2 4 13" xfId="40093"/>
    <cellStyle name="Процентный 3 3 2 4 14" xfId="40094"/>
    <cellStyle name="Процентный 3 3 2 4 15" xfId="40095"/>
    <cellStyle name="Процентный 3 3 2 4 2" xfId="40096"/>
    <cellStyle name="Процентный 3 3 2 4 2 2" xfId="40097"/>
    <cellStyle name="Процентный 3 3 2 4 2 2 2" xfId="40098"/>
    <cellStyle name="Процентный 3 3 2 4 2 2 2 2" xfId="40099"/>
    <cellStyle name="Процентный 3 3 2 4 2 2 2 2 2" xfId="40100"/>
    <cellStyle name="Процентный 3 3 2 4 2 2 2 3" xfId="40101"/>
    <cellStyle name="Процентный 3 3 2 4 2 2 2 4" xfId="40102"/>
    <cellStyle name="Процентный 3 3 2 4 2 2 2 5" xfId="40103"/>
    <cellStyle name="Процентный 3 3 2 4 2 2 3" xfId="40104"/>
    <cellStyle name="Процентный 3 3 2 4 2 2 3 2" xfId="40105"/>
    <cellStyle name="Процентный 3 3 2 4 2 2 3 3" xfId="40106"/>
    <cellStyle name="Процентный 3 3 2 4 2 2 3 4" xfId="40107"/>
    <cellStyle name="Процентный 3 3 2 4 2 2 4" xfId="40108"/>
    <cellStyle name="Процентный 3 3 2 4 2 2 5" xfId="40109"/>
    <cellStyle name="Процентный 3 3 2 4 2 2 6" xfId="40110"/>
    <cellStyle name="Процентный 3 3 2 4 2 2 7" xfId="40111"/>
    <cellStyle name="Процентный 3 3 2 4 2 3" xfId="40112"/>
    <cellStyle name="Процентный 3 3 2 4 2 3 2" xfId="40113"/>
    <cellStyle name="Процентный 3 3 2 4 2 3 2 2" xfId="40114"/>
    <cellStyle name="Процентный 3 3 2 4 2 3 3" xfId="40115"/>
    <cellStyle name="Процентный 3 3 2 4 2 3 4" xfId="40116"/>
    <cellStyle name="Процентный 3 3 2 4 2 3 5" xfId="40117"/>
    <cellStyle name="Процентный 3 3 2 4 2 4" xfId="40118"/>
    <cellStyle name="Процентный 3 3 2 4 2 4 2" xfId="40119"/>
    <cellStyle name="Процентный 3 3 2 4 2 4 2 2" xfId="40120"/>
    <cellStyle name="Процентный 3 3 2 4 2 4 3" xfId="40121"/>
    <cellStyle name="Процентный 3 3 2 4 2 4 4" xfId="40122"/>
    <cellStyle name="Процентный 3 3 2 4 2 4 5" xfId="40123"/>
    <cellStyle name="Процентный 3 3 2 4 2 5" xfId="40124"/>
    <cellStyle name="Процентный 3 3 2 4 2 5 2" xfId="40125"/>
    <cellStyle name="Процентный 3 3 2 4 2 5 3" xfId="40126"/>
    <cellStyle name="Процентный 3 3 2 4 2 5 4" xfId="40127"/>
    <cellStyle name="Процентный 3 3 2 4 2 6" xfId="40128"/>
    <cellStyle name="Процентный 3 3 2 4 2 7" xfId="40129"/>
    <cellStyle name="Процентный 3 3 2 4 2 8" xfId="40130"/>
    <cellStyle name="Процентный 3 3 2 4 2 9" xfId="40131"/>
    <cellStyle name="Процентный 3 3 2 4 3" xfId="40132"/>
    <cellStyle name="Процентный 3 3 2 4 3 2" xfId="40133"/>
    <cellStyle name="Процентный 3 3 2 4 3 2 2" xfId="40134"/>
    <cellStyle name="Процентный 3 3 2 4 3 2 2 2" xfId="40135"/>
    <cellStyle name="Процентный 3 3 2 4 3 2 2 2 2" xfId="40136"/>
    <cellStyle name="Процентный 3 3 2 4 3 2 2 3" xfId="40137"/>
    <cellStyle name="Процентный 3 3 2 4 3 2 2 4" xfId="40138"/>
    <cellStyle name="Процентный 3 3 2 4 3 2 2 5" xfId="40139"/>
    <cellStyle name="Процентный 3 3 2 4 3 2 3" xfId="40140"/>
    <cellStyle name="Процентный 3 3 2 4 3 2 3 2" xfId="40141"/>
    <cellStyle name="Процентный 3 3 2 4 3 2 3 3" xfId="40142"/>
    <cellStyle name="Процентный 3 3 2 4 3 2 3 4" xfId="40143"/>
    <cellStyle name="Процентный 3 3 2 4 3 2 4" xfId="40144"/>
    <cellStyle name="Процентный 3 3 2 4 3 2 5" xfId="40145"/>
    <cellStyle name="Процентный 3 3 2 4 3 2 6" xfId="40146"/>
    <cellStyle name="Процентный 3 3 2 4 3 2 7" xfId="40147"/>
    <cellStyle name="Процентный 3 3 2 4 3 3" xfId="40148"/>
    <cellStyle name="Процентный 3 3 2 4 3 3 2" xfId="40149"/>
    <cellStyle name="Процентный 3 3 2 4 3 3 2 2" xfId="40150"/>
    <cellStyle name="Процентный 3 3 2 4 3 3 3" xfId="40151"/>
    <cellStyle name="Процентный 3 3 2 4 3 3 4" xfId="40152"/>
    <cellStyle name="Процентный 3 3 2 4 3 3 5" xfId="40153"/>
    <cellStyle name="Процентный 3 3 2 4 3 4" xfId="40154"/>
    <cellStyle name="Процентный 3 3 2 4 3 4 2" xfId="40155"/>
    <cellStyle name="Процентный 3 3 2 4 3 4 2 2" xfId="40156"/>
    <cellStyle name="Процентный 3 3 2 4 3 4 3" xfId="40157"/>
    <cellStyle name="Процентный 3 3 2 4 3 4 4" xfId="40158"/>
    <cellStyle name="Процентный 3 3 2 4 3 4 5" xfId="40159"/>
    <cellStyle name="Процентный 3 3 2 4 3 5" xfId="40160"/>
    <cellStyle name="Процентный 3 3 2 4 3 5 2" xfId="40161"/>
    <cellStyle name="Процентный 3 3 2 4 3 5 3" xfId="40162"/>
    <cellStyle name="Процентный 3 3 2 4 3 5 4" xfId="40163"/>
    <cellStyle name="Процентный 3 3 2 4 3 6" xfId="40164"/>
    <cellStyle name="Процентный 3 3 2 4 3 7" xfId="40165"/>
    <cellStyle name="Процентный 3 3 2 4 3 8" xfId="40166"/>
    <cellStyle name="Процентный 3 3 2 4 3 9" xfId="40167"/>
    <cellStyle name="Процентный 3 3 2 4 4" xfId="40168"/>
    <cellStyle name="Процентный 3 3 2 4 4 2" xfId="40169"/>
    <cellStyle name="Процентный 3 3 2 4 4 2 2" xfId="40170"/>
    <cellStyle name="Процентный 3 3 2 4 4 2 2 2" xfId="40171"/>
    <cellStyle name="Процентный 3 3 2 4 4 2 2 2 2" xfId="40172"/>
    <cellStyle name="Процентный 3 3 2 4 4 2 2 3" xfId="40173"/>
    <cellStyle name="Процентный 3 3 2 4 4 2 2 4" xfId="40174"/>
    <cellStyle name="Процентный 3 3 2 4 4 2 2 5" xfId="40175"/>
    <cellStyle name="Процентный 3 3 2 4 4 2 3" xfId="40176"/>
    <cellStyle name="Процентный 3 3 2 4 4 2 3 2" xfId="40177"/>
    <cellStyle name="Процентный 3 3 2 4 4 2 3 3" xfId="40178"/>
    <cellStyle name="Процентный 3 3 2 4 4 2 3 4" xfId="40179"/>
    <cellStyle name="Процентный 3 3 2 4 4 2 4" xfId="40180"/>
    <cellStyle name="Процентный 3 3 2 4 4 2 5" xfId="40181"/>
    <cellStyle name="Процентный 3 3 2 4 4 2 6" xfId="40182"/>
    <cellStyle name="Процентный 3 3 2 4 4 2 7" xfId="40183"/>
    <cellStyle name="Процентный 3 3 2 4 4 3" xfId="40184"/>
    <cellStyle name="Процентный 3 3 2 4 4 3 2" xfId="40185"/>
    <cellStyle name="Процентный 3 3 2 4 4 3 2 2" xfId="40186"/>
    <cellStyle name="Процентный 3 3 2 4 4 3 3" xfId="40187"/>
    <cellStyle name="Процентный 3 3 2 4 4 3 4" xfId="40188"/>
    <cellStyle name="Процентный 3 3 2 4 4 3 5" xfId="40189"/>
    <cellStyle name="Процентный 3 3 2 4 4 4" xfId="40190"/>
    <cellStyle name="Процентный 3 3 2 4 4 4 2" xfId="40191"/>
    <cellStyle name="Процентный 3 3 2 4 4 4 3" xfId="40192"/>
    <cellStyle name="Процентный 3 3 2 4 4 4 4" xfId="40193"/>
    <cellStyle name="Процентный 3 3 2 4 4 5" xfId="40194"/>
    <cellStyle name="Процентный 3 3 2 4 4 6" xfId="40195"/>
    <cellStyle name="Процентный 3 3 2 4 4 7" xfId="40196"/>
    <cellStyle name="Процентный 3 3 2 4 4 8" xfId="40197"/>
    <cellStyle name="Процентный 3 3 2 4 5" xfId="40198"/>
    <cellStyle name="Процентный 3 3 2 4 5 2" xfId="40199"/>
    <cellStyle name="Процентный 3 3 2 4 5 2 2" xfId="40200"/>
    <cellStyle name="Процентный 3 3 2 4 5 2 2 2" xfId="40201"/>
    <cellStyle name="Процентный 3 3 2 4 5 2 2 2 2" xfId="40202"/>
    <cellStyle name="Процентный 3 3 2 4 5 2 2 3" xfId="40203"/>
    <cellStyle name="Процентный 3 3 2 4 5 2 2 4" xfId="40204"/>
    <cellStyle name="Процентный 3 3 2 4 5 2 2 5" xfId="40205"/>
    <cellStyle name="Процентный 3 3 2 4 5 2 3" xfId="40206"/>
    <cellStyle name="Процентный 3 3 2 4 5 2 3 2" xfId="40207"/>
    <cellStyle name="Процентный 3 3 2 4 5 2 3 3" xfId="40208"/>
    <cellStyle name="Процентный 3 3 2 4 5 2 3 4" xfId="40209"/>
    <cellStyle name="Процентный 3 3 2 4 5 2 4" xfId="40210"/>
    <cellStyle name="Процентный 3 3 2 4 5 2 5" xfId="40211"/>
    <cellStyle name="Процентный 3 3 2 4 5 2 6" xfId="40212"/>
    <cellStyle name="Процентный 3 3 2 4 5 2 7" xfId="40213"/>
    <cellStyle name="Процентный 3 3 2 4 5 3" xfId="40214"/>
    <cellStyle name="Процентный 3 3 2 4 5 3 2" xfId="40215"/>
    <cellStyle name="Процентный 3 3 2 4 5 3 2 2" xfId="40216"/>
    <cellStyle name="Процентный 3 3 2 4 5 3 3" xfId="40217"/>
    <cellStyle name="Процентный 3 3 2 4 5 3 4" xfId="40218"/>
    <cellStyle name="Процентный 3 3 2 4 5 3 5" xfId="40219"/>
    <cellStyle name="Процентный 3 3 2 4 5 4" xfId="40220"/>
    <cellStyle name="Процентный 3 3 2 4 5 4 2" xfId="40221"/>
    <cellStyle name="Процентный 3 3 2 4 5 4 3" xfId="40222"/>
    <cellStyle name="Процентный 3 3 2 4 5 4 4" xfId="40223"/>
    <cellStyle name="Процентный 3 3 2 4 5 5" xfId="40224"/>
    <cellStyle name="Процентный 3 3 2 4 5 6" xfId="40225"/>
    <cellStyle name="Процентный 3 3 2 4 5 7" xfId="40226"/>
    <cellStyle name="Процентный 3 3 2 4 5 8" xfId="40227"/>
    <cellStyle name="Процентный 3 3 2 4 6" xfId="40228"/>
    <cellStyle name="Процентный 3 3 2 4 6 2" xfId="40229"/>
    <cellStyle name="Процентный 3 3 2 4 6 2 2" xfId="40230"/>
    <cellStyle name="Процентный 3 3 2 4 6 2 2 2" xfId="40231"/>
    <cellStyle name="Процентный 3 3 2 4 6 2 2 2 2" xfId="40232"/>
    <cellStyle name="Процентный 3 3 2 4 6 2 2 3" xfId="40233"/>
    <cellStyle name="Процентный 3 3 2 4 6 2 2 4" xfId="40234"/>
    <cellStyle name="Процентный 3 3 2 4 6 2 2 5" xfId="40235"/>
    <cellStyle name="Процентный 3 3 2 4 6 2 3" xfId="40236"/>
    <cellStyle name="Процентный 3 3 2 4 6 2 3 2" xfId="40237"/>
    <cellStyle name="Процентный 3 3 2 4 6 2 3 3" xfId="40238"/>
    <cellStyle name="Процентный 3 3 2 4 6 2 3 4" xfId="40239"/>
    <cellStyle name="Процентный 3 3 2 4 6 2 4" xfId="40240"/>
    <cellStyle name="Процентный 3 3 2 4 6 2 5" xfId="40241"/>
    <cellStyle name="Процентный 3 3 2 4 6 2 6" xfId="40242"/>
    <cellStyle name="Процентный 3 3 2 4 6 2 7" xfId="40243"/>
    <cellStyle name="Процентный 3 3 2 4 6 3" xfId="40244"/>
    <cellStyle name="Процентный 3 3 2 4 6 3 2" xfId="40245"/>
    <cellStyle name="Процентный 3 3 2 4 6 3 2 2" xfId="40246"/>
    <cellStyle name="Процентный 3 3 2 4 6 3 3" xfId="40247"/>
    <cellStyle name="Процентный 3 3 2 4 6 3 4" xfId="40248"/>
    <cellStyle name="Процентный 3 3 2 4 6 3 5" xfId="40249"/>
    <cellStyle name="Процентный 3 3 2 4 6 4" xfId="40250"/>
    <cellStyle name="Процентный 3 3 2 4 6 4 2" xfId="40251"/>
    <cellStyle name="Процентный 3 3 2 4 6 4 3" xfId="40252"/>
    <cellStyle name="Процентный 3 3 2 4 6 4 4" xfId="40253"/>
    <cellStyle name="Процентный 3 3 2 4 6 5" xfId="40254"/>
    <cellStyle name="Процентный 3 3 2 4 6 6" xfId="40255"/>
    <cellStyle name="Процентный 3 3 2 4 6 7" xfId="40256"/>
    <cellStyle name="Процентный 3 3 2 4 6 8" xfId="40257"/>
    <cellStyle name="Процентный 3 3 2 4 7" xfId="40258"/>
    <cellStyle name="Процентный 3 3 2 4 7 2" xfId="40259"/>
    <cellStyle name="Процентный 3 3 2 4 7 2 2" xfId="40260"/>
    <cellStyle name="Процентный 3 3 2 4 7 2 2 2" xfId="40261"/>
    <cellStyle name="Процентный 3 3 2 4 7 2 2 2 2" xfId="40262"/>
    <cellStyle name="Процентный 3 3 2 4 7 2 2 3" xfId="40263"/>
    <cellStyle name="Процентный 3 3 2 4 7 2 2 4" xfId="40264"/>
    <cellStyle name="Процентный 3 3 2 4 7 2 2 5" xfId="40265"/>
    <cellStyle name="Процентный 3 3 2 4 7 2 3" xfId="40266"/>
    <cellStyle name="Процентный 3 3 2 4 7 2 3 2" xfId="40267"/>
    <cellStyle name="Процентный 3 3 2 4 7 2 3 3" xfId="40268"/>
    <cellStyle name="Процентный 3 3 2 4 7 2 3 4" xfId="40269"/>
    <cellStyle name="Процентный 3 3 2 4 7 2 4" xfId="40270"/>
    <cellStyle name="Процентный 3 3 2 4 7 2 5" xfId="40271"/>
    <cellStyle name="Процентный 3 3 2 4 7 2 6" xfId="40272"/>
    <cellStyle name="Процентный 3 3 2 4 7 2 7" xfId="40273"/>
    <cellStyle name="Процентный 3 3 2 4 7 3" xfId="40274"/>
    <cellStyle name="Процентный 3 3 2 4 7 3 2" xfId="40275"/>
    <cellStyle name="Процентный 3 3 2 4 7 3 2 2" xfId="40276"/>
    <cellStyle name="Процентный 3 3 2 4 7 3 3" xfId="40277"/>
    <cellStyle name="Процентный 3 3 2 4 7 3 4" xfId="40278"/>
    <cellStyle name="Процентный 3 3 2 4 7 3 5" xfId="40279"/>
    <cellStyle name="Процентный 3 3 2 4 7 4" xfId="40280"/>
    <cellStyle name="Процентный 3 3 2 4 7 4 2" xfId="40281"/>
    <cellStyle name="Процентный 3 3 2 4 7 4 3" xfId="40282"/>
    <cellStyle name="Процентный 3 3 2 4 7 4 4" xfId="40283"/>
    <cellStyle name="Процентный 3 3 2 4 7 5" xfId="40284"/>
    <cellStyle name="Процентный 3 3 2 4 7 6" xfId="40285"/>
    <cellStyle name="Процентный 3 3 2 4 7 7" xfId="40286"/>
    <cellStyle name="Процентный 3 3 2 4 7 8" xfId="40287"/>
    <cellStyle name="Процентный 3 3 2 4 8" xfId="40288"/>
    <cellStyle name="Процентный 3 3 2 4 8 2" xfId="40289"/>
    <cellStyle name="Процентный 3 3 2 4 8 2 2" xfId="40290"/>
    <cellStyle name="Процентный 3 3 2 4 8 2 2 2" xfId="40291"/>
    <cellStyle name="Процентный 3 3 2 4 8 2 3" xfId="40292"/>
    <cellStyle name="Процентный 3 3 2 4 8 2 4" xfId="40293"/>
    <cellStyle name="Процентный 3 3 2 4 8 2 5" xfId="40294"/>
    <cellStyle name="Процентный 3 3 2 4 8 3" xfId="40295"/>
    <cellStyle name="Процентный 3 3 2 4 8 3 2" xfId="40296"/>
    <cellStyle name="Процентный 3 3 2 4 8 3 3" xfId="40297"/>
    <cellStyle name="Процентный 3 3 2 4 8 3 4" xfId="40298"/>
    <cellStyle name="Процентный 3 3 2 4 8 4" xfId="40299"/>
    <cellStyle name="Процентный 3 3 2 4 8 5" xfId="40300"/>
    <cellStyle name="Процентный 3 3 2 4 8 6" xfId="40301"/>
    <cellStyle name="Процентный 3 3 2 4 8 7" xfId="40302"/>
    <cellStyle name="Процентный 3 3 2 4 9" xfId="40303"/>
    <cellStyle name="Процентный 3 3 2 4 9 2" xfId="40304"/>
    <cellStyle name="Процентный 3 3 2 4 9 2 2" xfId="40305"/>
    <cellStyle name="Процентный 3 3 2 4 9 2 2 2" xfId="40306"/>
    <cellStyle name="Процентный 3 3 2 4 9 2 3" xfId="40307"/>
    <cellStyle name="Процентный 3 3 2 4 9 2 4" xfId="40308"/>
    <cellStyle name="Процентный 3 3 2 4 9 2 5" xfId="40309"/>
    <cellStyle name="Процентный 3 3 2 4 9 3" xfId="40310"/>
    <cellStyle name="Процентный 3 3 2 4 9 3 2" xfId="40311"/>
    <cellStyle name="Процентный 3 3 2 4 9 3 3" xfId="40312"/>
    <cellStyle name="Процентный 3 3 2 4 9 3 4" xfId="40313"/>
    <cellStyle name="Процентный 3 3 2 4 9 4" xfId="40314"/>
    <cellStyle name="Процентный 3 3 2 4 9 5" xfId="40315"/>
    <cellStyle name="Процентный 3 3 2 4 9 6" xfId="40316"/>
    <cellStyle name="Процентный 3 3 2 4 9 7" xfId="40317"/>
    <cellStyle name="Процентный 3 3 2 5" xfId="40318"/>
    <cellStyle name="Процентный 3 3 2 5 10" xfId="40319"/>
    <cellStyle name="Процентный 3 3 2 5 10 2" xfId="40320"/>
    <cellStyle name="Процентный 3 3 2 5 10 2 2" xfId="40321"/>
    <cellStyle name="Процентный 3 3 2 5 10 3" xfId="40322"/>
    <cellStyle name="Процентный 3 3 2 5 10 4" xfId="40323"/>
    <cellStyle name="Процентный 3 3 2 5 10 5" xfId="40324"/>
    <cellStyle name="Процентный 3 3 2 5 11" xfId="40325"/>
    <cellStyle name="Процентный 3 3 2 5 11 2" xfId="40326"/>
    <cellStyle name="Процентный 3 3 2 5 11 3" xfId="40327"/>
    <cellStyle name="Процентный 3 3 2 5 11 4" xfId="40328"/>
    <cellStyle name="Процентный 3 3 2 5 12" xfId="40329"/>
    <cellStyle name="Процентный 3 3 2 5 13" xfId="40330"/>
    <cellStyle name="Процентный 3 3 2 5 14" xfId="40331"/>
    <cellStyle name="Процентный 3 3 2 5 15" xfId="40332"/>
    <cellStyle name="Процентный 3 3 2 5 2" xfId="40333"/>
    <cellStyle name="Процентный 3 3 2 5 2 2" xfId="40334"/>
    <cellStyle name="Процентный 3 3 2 5 2 2 2" xfId="40335"/>
    <cellStyle name="Процентный 3 3 2 5 2 2 2 2" xfId="40336"/>
    <cellStyle name="Процентный 3 3 2 5 2 2 2 2 2" xfId="40337"/>
    <cellStyle name="Процентный 3 3 2 5 2 2 2 3" xfId="40338"/>
    <cellStyle name="Процентный 3 3 2 5 2 2 2 4" xfId="40339"/>
    <cellStyle name="Процентный 3 3 2 5 2 2 2 5" xfId="40340"/>
    <cellStyle name="Процентный 3 3 2 5 2 2 3" xfId="40341"/>
    <cellStyle name="Процентный 3 3 2 5 2 2 3 2" xfId="40342"/>
    <cellStyle name="Процентный 3 3 2 5 2 2 3 3" xfId="40343"/>
    <cellStyle name="Процентный 3 3 2 5 2 2 3 4" xfId="40344"/>
    <cellStyle name="Процентный 3 3 2 5 2 2 4" xfId="40345"/>
    <cellStyle name="Процентный 3 3 2 5 2 2 5" xfId="40346"/>
    <cellStyle name="Процентный 3 3 2 5 2 2 6" xfId="40347"/>
    <cellStyle name="Процентный 3 3 2 5 2 2 7" xfId="40348"/>
    <cellStyle name="Процентный 3 3 2 5 2 3" xfId="40349"/>
    <cellStyle name="Процентный 3 3 2 5 2 3 2" xfId="40350"/>
    <cellStyle name="Процентный 3 3 2 5 2 3 2 2" xfId="40351"/>
    <cellStyle name="Процентный 3 3 2 5 2 3 3" xfId="40352"/>
    <cellStyle name="Процентный 3 3 2 5 2 3 4" xfId="40353"/>
    <cellStyle name="Процентный 3 3 2 5 2 3 5" xfId="40354"/>
    <cellStyle name="Процентный 3 3 2 5 2 4" xfId="40355"/>
    <cellStyle name="Процентный 3 3 2 5 2 4 2" xfId="40356"/>
    <cellStyle name="Процентный 3 3 2 5 2 4 2 2" xfId="40357"/>
    <cellStyle name="Процентный 3 3 2 5 2 4 3" xfId="40358"/>
    <cellStyle name="Процентный 3 3 2 5 2 4 4" xfId="40359"/>
    <cellStyle name="Процентный 3 3 2 5 2 4 5" xfId="40360"/>
    <cellStyle name="Процентный 3 3 2 5 2 5" xfId="40361"/>
    <cellStyle name="Процентный 3 3 2 5 2 5 2" xfId="40362"/>
    <cellStyle name="Процентный 3 3 2 5 2 5 3" xfId="40363"/>
    <cellStyle name="Процентный 3 3 2 5 2 5 4" xfId="40364"/>
    <cellStyle name="Процентный 3 3 2 5 2 6" xfId="40365"/>
    <cellStyle name="Процентный 3 3 2 5 2 7" xfId="40366"/>
    <cellStyle name="Процентный 3 3 2 5 2 8" xfId="40367"/>
    <cellStyle name="Процентный 3 3 2 5 2 9" xfId="40368"/>
    <cellStyle name="Процентный 3 3 2 5 3" xfId="40369"/>
    <cellStyle name="Процентный 3 3 2 5 3 2" xfId="40370"/>
    <cellStyle name="Процентный 3 3 2 5 3 2 2" xfId="40371"/>
    <cellStyle name="Процентный 3 3 2 5 3 2 2 2" xfId="40372"/>
    <cellStyle name="Процентный 3 3 2 5 3 2 2 2 2" xfId="40373"/>
    <cellStyle name="Процентный 3 3 2 5 3 2 2 3" xfId="40374"/>
    <cellStyle name="Процентный 3 3 2 5 3 2 2 4" xfId="40375"/>
    <cellStyle name="Процентный 3 3 2 5 3 2 2 5" xfId="40376"/>
    <cellStyle name="Процентный 3 3 2 5 3 2 3" xfId="40377"/>
    <cellStyle name="Процентный 3 3 2 5 3 2 3 2" xfId="40378"/>
    <cellStyle name="Процентный 3 3 2 5 3 2 3 3" xfId="40379"/>
    <cellStyle name="Процентный 3 3 2 5 3 2 3 4" xfId="40380"/>
    <cellStyle name="Процентный 3 3 2 5 3 2 4" xfId="40381"/>
    <cellStyle name="Процентный 3 3 2 5 3 2 5" xfId="40382"/>
    <cellStyle name="Процентный 3 3 2 5 3 2 6" xfId="40383"/>
    <cellStyle name="Процентный 3 3 2 5 3 2 7" xfId="40384"/>
    <cellStyle name="Процентный 3 3 2 5 3 3" xfId="40385"/>
    <cellStyle name="Процентный 3 3 2 5 3 3 2" xfId="40386"/>
    <cellStyle name="Процентный 3 3 2 5 3 3 2 2" xfId="40387"/>
    <cellStyle name="Процентный 3 3 2 5 3 3 3" xfId="40388"/>
    <cellStyle name="Процентный 3 3 2 5 3 3 4" xfId="40389"/>
    <cellStyle name="Процентный 3 3 2 5 3 3 5" xfId="40390"/>
    <cellStyle name="Процентный 3 3 2 5 3 4" xfId="40391"/>
    <cellStyle name="Процентный 3 3 2 5 3 4 2" xfId="40392"/>
    <cellStyle name="Процентный 3 3 2 5 3 4 2 2" xfId="40393"/>
    <cellStyle name="Процентный 3 3 2 5 3 4 3" xfId="40394"/>
    <cellStyle name="Процентный 3 3 2 5 3 4 4" xfId="40395"/>
    <cellStyle name="Процентный 3 3 2 5 3 4 5" xfId="40396"/>
    <cellStyle name="Процентный 3 3 2 5 3 5" xfId="40397"/>
    <cellStyle name="Процентный 3 3 2 5 3 5 2" xfId="40398"/>
    <cellStyle name="Процентный 3 3 2 5 3 5 3" xfId="40399"/>
    <cellStyle name="Процентный 3 3 2 5 3 5 4" xfId="40400"/>
    <cellStyle name="Процентный 3 3 2 5 3 6" xfId="40401"/>
    <cellStyle name="Процентный 3 3 2 5 3 7" xfId="40402"/>
    <cellStyle name="Процентный 3 3 2 5 3 8" xfId="40403"/>
    <cellStyle name="Процентный 3 3 2 5 3 9" xfId="40404"/>
    <cellStyle name="Процентный 3 3 2 5 4" xfId="40405"/>
    <cellStyle name="Процентный 3 3 2 5 4 2" xfId="40406"/>
    <cellStyle name="Процентный 3 3 2 5 4 2 2" xfId="40407"/>
    <cellStyle name="Процентный 3 3 2 5 4 2 2 2" xfId="40408"/>
    <cellStyle name="Процентный 3 3 2 5 4 2 2 2 2" xfId="40409"/>
    <cellStyle name="Процентный 3 3 2 5 4 2 2 3" xfId="40410"/>
    <cellStyle name="Процентный 3 3 2 5 4 2 2 4" xfId="40411"/>
    <cellStyle name="Процентный 3 3 2 5 4 2 2 5" xfId="40412"/>
    <cellStyle name="Процентный 3 3 2 5 4 2 3" xfId="40413"/>
    <cellStyle name="Процентный 3 3 2 5 4 2 3 2" xfId="40414"/>
    <cellStyle name="Процентный 3 3 2 5 4 2 3 3" xfId="40415"/>
    <cellStyle name="Процентный 3 3 2 5 4 2 3 4" xfId="40416"/>
    <cellStyle name="Процентный 3 3 2 5 4 2 4" xfId="40417"/>
    <cellStyle name="Процентный 3 3 2 5 4 2 5" xfId="40418"/>
    <cellStyle name="Процентный 3 3 2 5 4 2 6" xfId="40419"/>
    <cellStyle name="Процентный 3 3 2 5 4 2 7" xfId="40420"/>
    <cellStyle name="Процентный 3 3 2 5 4 3" xfId="40421"/>
    <cellStyle name="Процентный 3 3 2 5 4 3 2" xfId="40422"/>
    <cellStyle name="Процентный 3 3 2 5 4 3 2 2" xfId="40423"/>
    <cellStyle name="Процентный 3 3 2 5 4 3 3" xfId="40424"/>
    <cellStyle name="Процентный 3 3 2 5 4 3 4" xfId="40425"/>
    <cellStyle name="Процентный 3 3 2 5 4 3 5" xfId="40426"/>
    <cellStyle name="Процентный 3 3 2 5 4 4" xfId="40427"/>
    <cellStyle name="Процентный 3 3 2 5 4 4 2" xfId="40428"/>
    <cellStyle name="Процентный 3 3 2 5 4 4 3" xfId="40429"/>
    <cellStyle name="Процентный 3 3 2 5 4 4 4" xfId="40430"/>
    <cellStyle name="Процентный 3 3 2 5 4 5" xfId="40431"/>
    <cellStyle name="Процентный 3 3 2 5 4 6" xfId="40432"/>
    <cellStyle name="Процентный 3 3 2 5 4 7" xfId="40433"/>
    <cellStyle name="Процентный 3 3 2 5 4 8" xfId="40434"/>
    <cellStyle name="Процентный 3 3 2 5 5" xfId="40435"/>
    <cellStyle name="Процентный 3 3 2 5 5 2" xfId="40436"/>
    <cellStyle name="Процентный 3 3 2 5 5 2 2" xfId="40437"/>
    <cellStyle name="Процентный 3 3 2 5 5 2 2 2" xfId="40438"/>
    <cellStyle name="Процентный 3 3 2 5 5 2 2 2 2" xfId="40439"/>
    <cellStyle name="Процентный 3 3 2 5 5 2 2 3" xfId="40440"/>
    <cellStyle name="Процентный 3 3 2 5 5 2 2 4" xfId="40441"/>
    <cellStyle name="Процентный 3 3 2 5 5 2 2 5" xfId="40442"/>
    <cellStyle name="Процентный 3 3 2 5 5 2 3" xfId="40443"/>
    <cellStyle name="Процентный 3 3 2 5 5 2 3 2" xfId="40444"/>
    <cellStyle name="Процентный 3 3 2 5 5 2 3 3" xfId="40445"/>
    <cellStyle name="Процентный 3 3 2 5 5 2 3 4" xfId="40446"/>
    <cellStyle name="Процентный 3 3 2 5 5 2 4" xfId="40447"/>
    <cellStyle name="Процентный 3 3 2 5 5 2 5" xfId="40448"/>
    <cellStyle name="Процентный 3 3 2 5 5 2 6" xfId="40449"/>
    <cellStyle name="Процентный 3 3 2 5 5 2 7" xfId="40450"/>
    <cellStyle name="Процентный 3 3 2 5 5 3" xfId="40451"/>
    <cellStyle name="Процентный 3 3 2 5 5 3 2" xfId="40452"/>
    <cellStyle name="Процентный 3 3 2 5 5 3 2 2" xfId="40453"/>
    <cellStyle name="Процентный 3 3 2 5 5 3 3" xfId="40454"/>
    <cellStyle name="Процентный 3 3 2 5 5 3 4" xfId="40455"/>
    <cellStyle name="Процентный 3 3 2 5 5 3 5" xfId="40456"/>
    <cellStyle name="Процентный 3 3 2 5 5 4" xfId="40457"/>
    <cellStyle name="Процентный 3 3 2 5 5 4 2" xfId="40458"/>
    <cellStyle name="Процентный 3 3 2 5 5 4 3" xfId="40459"/>
    <cellStyle name="Процентный 3 3 2 5 5 4 4" xfId="40460"/>
    <cellStyle name="Процентный 3 3 2 5 5 5" xfId="40461"/>
    <cellStyle name="Процентный 3 3 2 5 5 6" xfId="40462"/>
    <cellStyle name="Процентный 3 3 2 5 5 7" xfId="40463"/>
    <cellStyle name="Процентный 3 3 2 5 5 8" xfId="40464"/>
    <cellStyle name="Процентный 3 3 2 5 6" xfId="40465"/>
    <cellStyle name="Процентный 3 3 2 5 6 2" xfId="40466"/>
    <cellStyle name="Процентный 3 3 2 5 6 2 2" xfId="40467"/>
    <cellStyle name="Процентный 3 3 2 5 6 2 2 2" xfId="40468"/>
    <cellStyle name="Процентный 3 3 2 5 6 2 2 2 2" xfId="40469"/>
    <cellStyle name="Процентный 3 3 2 5 6 2 2 3" xfId="40470"/>
    <cellStyle name="Процентный 3 3 2 5 6 2 2 4" xfId="40471"/>
    <cellStyle name="Процентный 3 3 2 5 6 2 2 5" xfId="40472"/>
    <cellStyle name="Процентный 3 3 2 5 6 2 3" xfId="40473"/>
    <cellStyle name="Процентный 3 3 2 5 6 2 3 2" xfId="40474"/>
    <cellStyle name="Процентный 3 3 2 5 6 2 3 3" xfId="40475"/>
    <cellStyle name="Процентный 3 3 2 5 6 2 3 4" xfId="40476"/>
    <cellStyle name="Процентный 3 3 2 5 6 2 4" xfId="40477"/>
    <cellStyle name="Процентный 3 3 2 5 6 2 5" xfId="40478"/>
    <cellStyle name="Процентный 3 3 2 5 6 2 6" xfId="40479"/>
    <cellStyle name="Процентный 3 3 2 5 6 2 7" xfId="40480"/>
    <cellStyle name="Процентный 3 3 2 5 6 3" xfId="40481"/>
    <cellStyle name="Процентный 3 3 2 5 6 3 2" xfId="40482"/>
    <cellStyle name="Процентный 3 3 2 5 6 3 2 2" xfId="40483"/>
    <cellStyle name="Процентный 3 3 2 5 6 3 3" xfId="40484"/>
    <cellStyle name="Процентный 3 3 2 5 6 3 4" xfId="40485"/>
    <cellStyle name="Процентный 3 3 2 5 6 3 5" xfId="40486"/>
    <cellStyle name="Процентный 3 3 2 5 6 4" xfId="40487"/>
    <cellStyle name="Процентный 3 3 2 5 6 4 2" xfId="40488"/>
    <cellStyle name="Процентный 3 3 2 5 6 4 3" xfId="40489"/>
    <cellStyle name="Процентный 3 3 2 5 6 4 4" xfId="40490"/>
    <cellStyle name="Процентный 3 3 2 5 6 5" xfId="40491"/>
    <cellStyle name="Процентный 3 3 2 5 6 6" xfId="40492"/>
    <cellStyle name="Процентный 3 3 2 5 6 7" xfId="40493"/>
    <cellStyle name="Процентный 3 3 2 5 6 8" xfId="40494"/>
    <cellStyle name="Процентный 3 3 2 5 7" xfId="40495"/>
    <cellStyle name="Процентный 3 3 2 5 7 2" xfId="40496"/>
    <cellStyle name="Процентный 3 3 2 5 7 2 2" xfId="40497"/>
    <cellStyle name="Процентный 3 3 2 5 7 2 2 2" xfId="40498"/>
    <cellStyle name="Процентный 3 3 2 5 7 2 2 2 2" xfId="40499"/>
    <cellStyle name="Процентный 3 3 2 5 7 2 2 3" xfId="40500"/>
    <cellStyle name="Процентный 3 3 2 5 7 2 2 4" xfId="40501"/>
    <cellStyle name="Процентный 3 3 2 5 7 2 2 5" xfId="40502"/>
    <cellStyle name="Процентный 3 3 2 5 7 2 3" xfId="40503"/>
    <cellStyle name="Процентный 3 3 2 5 7 2 3 2" xfId="40504"/>
    <cellStyle name="Процентный 3 3 2 5 7 2 3 3" xfId="40505"/>
    <cellStyle name="Процентный 3 3 2 5 7 2 3 4" xfId="40506"/>
    <cellStyle name="Процентный 3 3 2 5 7 2 4" xfId="40507"/>
    <cellStyle name="Процентный 3 3 2 5 7 2 5" xfId="40508"/>
    <cellStyle name="Процентный 3 3 2 5 7 2 6" xfId="40509"/>
    <cellStyle name="Процентный 3 3 2 5 7 2 7" xfId="40510"/>
    <cellStyle name="Процентный 3 3 2 5 7 3" xfId="40511"/>
    <cellStyle name="Процентный 3 3 2 5 7 3 2" xfId="40512"/>
    <cellStyle name="Процентный 3 3 2 5 7 3 2 2" xfId="40513"/>
    <cellStyle name="Процентный 3 3 2 5 7 3 3" xfId="40514"/>
    <cellStyle name="Процентный 3 3 2 5 7 3 4" xfId="40515"/>
    <cellStyle name="Процентный 3 3 2 5 7 3 5" xfId="40516"/>
    <cellStyle name="Процентный 3 3 2 5 7 4" xfId="40517"/>
    <cellStyle name="Процентный 3 3 2 5 7 4 2" xfId="40518"/>
    <cellStyle name="Процентный 3 3 2 5 7 4 3" xfId="40519"/>
    <cellStyle name="Процентный 3 3 2 5 7 4 4" xfId="40520"/>
    <cellStyle name="Процентный 3 3 2 5 7 5" xfId="40521"/>
    <cellStyle name="Процентный 3 3 2 5 7 6" xfId="40522"/>
    <cellStyle name="Процентный 3 3 2 5 7 7" xfId="40523"/>
    <cellStyle name="Процентный 3 3 2 5 7 8" xfId="40524"/>
    <cellStyle name="Процентный 3 3 2 5 8" xfId="40525"/>
    <cellStyle name="Процентный 3 3 2 5 8 2" xfId="40526"/>
    <cellStyle name="Процентный 3 3 2 5 8 2 2" xfId="40527"/>
    <cellStyle name="Процентный 3 3 2 5 8 2 2 2" xfId="40528"/>
    <cellStyle name="Процентный 3 3 2 5 8 2 3" xfId="40529"/>
    <cellStyle name="Процентный 3 3 2 5 8 2 4" xfId="40530"/>
    <cellStyle name="Процентный 3 3 2 5 8 2 5" xfId="40531"/>
    <cellStyle name="Процентный 3 3 2 5 8 3" xfId="40532"/>
    <cellStyle name="Процентный 3 3 2 5 8 3 2" xfId="40533"/>
    <cellStyle name="Процентный 3 3 2 5 8 3 3" xfId="40534"/>
    <cellStyle name="Процентный 3 3 2 5 8 3 4" xfId="40535"/>
    <cellStyle name="Процентный 3 3 2 5 8 4" xfId="40536"/>
    <cellStyle name="Процентный 3 3 2 5 8 5" xfId="40537"/>
    <cellStyle name="Процентный 3 3 2 5 8 6" xfId="40538"/>
    <cellStyle name="Процентный 3 3 2 5 8 7" xfId="40539"/>
    <cellStyle name="Процентный 3 3 2 5 9" xfId="40540"/>
    <cellStyle name="Процентный 3 3 2 5 9 2" xfId="40541"/>
    <cellStyle name="Процентный 3 3 2 5 9 2 2" xfId="40542"/>
    <cellStyle name="Процентный 3 3 2 5 9 2 2 2" xfId="40543"/>
    <cellStyle name="Процентный 3 3 2 5 9 2 3" xfId="40544"/>
    <cellStyle name="Процентный 3 3 2 5 9 2 4" xfId="40545"/>
    <cellStyle name="Процентный 3 3 2 5 9 2 5" xfId="40546"/>
    <cellStyle name="Процентный 3 3 2 5 9 3" xfId="40547"/>
    <cellStyle name="Процентный 3 3 2 5 9 3 2" xfId="40548"/>
    <cellStyle name="Процентный 3 3 2 5 9 3 3" xfId="40549"/>
    <cellStyle name="Процентный 3 3 2 5 9 3 4" xfId="40550"/>
    <cellStyle name="Процентный 3 3 2 5 9 4" xfId="40551"/>
    <cellStyle name="Процентный 3 3 2 5 9 5" xfId="40552"/>
    <cellStyle name="Процентный 3 3 2 5 9 6" xfId="40553"/>
    <cellStyle name="Процентный 3 3 2 5 9 7" xfId="40554"/>
    <cellStyle name="Процентный 3 3 2 6" xfId="40555"/>
    <cellStyle name="Процентный 3 3 2 6 2" xfId="40556"/>
    <cellStyle name="Процентный 3 3 2 6 2 2" xfId="40557"/>
    <cellStyle name="Процентный 3 3 2 6 2 2 2" xfId="40558"/>
    <cellStyle name="Процентный 3 3 2 6 2 2 2 2" xfId="40559"/>
    <cellStyle name="Процентный 3 3 2 6 2 2 3" xfId="40560"/>
    <cellStyle name="Процентный 3 3 2 6 2 2 4" xfId="40561"/>
    <cellStyle name="Процентный 3 3 2 6 2 2 5" xfId="40562"/>
    <cellStyle name="Процентный 3 3 2 6 2 3" xfId="40563"/>
    <cellStyle name="Процентный 3 3 2 6 2 3 2" xfId="40564"/>
    <cellStyle name="Процентный 3 3 2 6 2 3 3" xfId="40565"/>
    <cellStyle name="Процентный 3 3 2 6 2 3 4" xfId="40566"/>
    <cellStyle name="Процентный 3 3 2 6 2 4" xfId="40567"/>
    <cellStyle name="Процентный 3 3 2 6 2 5" xfId="40568"/>
    <cellStyle name="Процентный 3 3 2 6 2 6" xfId="40569"/>
    <cellStyle name="Процентный 3 3 2 6 2 7" xfId="40570"/>
    <cellStyle name="Процентный 3 3 2 6 3" xfId="40571"/>
    <cellStyle name="Процентный 3 3 2 6 3 2" xfId="40572"/>
    <cellStyle name="Процентный 3 3 2 6 3 2 2" xfId="40573"/>
    <cellStyle name="Процентный 3 3 2 6 3 3" xfId="40574"/>
    <cellStyle name="Процентный 3 3 2 6 3 4" xfId="40575"/>
    <cellStyle name="Процентный 3 3 2 6 3 5" xfId="40576"/>
    <cellStyle name="Процентный 3 3 2 6 4" xfId="40577"/>
    <cellStyle name="Процентный 3 3 2 6 4 2" xfId="40578"/>
    <cellStyle name="Процентный 3 3 2 6 4 2 2" xfId="40579"/>
    <cellStyle name="Процентный 3 3 2 6 4 3" xfId="40580"/>
    <cellStyle name="Процентный 3 3 2 6 4 4" xfId="40581"/>
    <cellStyle name="Процентный 3 3 2 6 4 5" xfId="40582"/>
    <cellStyle name="Процентный 3 3 2 6 5" xfId="40583"/>
    <cellStyle name="Процентный 3 3 2 6 5 2" xfId="40584"/>
    <cellStyle name="Процентный 3 3 2 6 5 3" xfId="40585"/>
    <cellStyle name="Процентный 3 3 2 6 5 4" xfId="40586"/>
    <cellStyle name="Процентный 3 3 2 6 6" xfId="40587"/>
    <cellStyle name="Процентный 3 3 2 6 7" xfId="40588"/>
    <cellStyle name="Процентный 3 3 2 6 8" xfId="40589"/>
    <cellStyle name="Процентный 3 3 2 6 9" xfId="40590"/>
    <cellStyle name="Процентный 3 3 2 7" xfId="40591"/>
    <cellStyle name="Процентный 3 3 2 7 2" xfId="40592"/>
    <cellStyle name="Процентный 3 3 2 7 2 2" xfId="40593"/>
    <cellStyle name="Процентный 3 3 2 7 2 2 2" xfId="40594"/>
    <cellStyle name="Процентный 3 3 2 7 2 2 2 2" xfId="40595"/>
    <cellStyle name="Процентный 3 3 2 7 2 2 3" xfId="40596"/>
    <cellStyle name="Процентный 3 3 2 7 2 2 4" xfId="40597"/>
    <cellStyle name="Процентный 3 3 2 7 2 2 5" xfId="40598"/>
    <cellStyle name="Процентный 3 3 2 7 2 3" xfId="40599"/>
    <cellStyle name="Процентный 3 3 2 7 2 3 2" xfId="40600"/>
    <cellStyle name="Процентный 3 3 2 7 2 3 3" xfId="40601"/>
    <cellStyle name="Процентный 3 3 2 7 2 3 4" xfId="40602"/>
    <cellStyle name="Процентный 3 3 2 7 2 4" xfId="40603"/>
    <cellStyle name="Процентный 3 3 2 7 2 5" xfId="40604"/>
    <cellStyle name="Процентный 3 3 2 7 2 6" xfId="40605"/>
    <cellStyle name="Процентный 3 3 2 7 2 7" xfId="40606"/>
    <cellStyle name="Процентный 3 3 2 7 3" xfId="40607"/>
    <cellStyle name="Процентный 3 3 2 7 3 2" xfId="40608"/>
    <cellStyle name="Процентный 3 3 2 7 3 2 2" xfId="40609"/>
    <cellStyle name="Процентный 3 3 2 7 3 3" xfId="40610"/>
    <cellStyle name="Процентный 3 3 2 7 3 4" xfId="40611"/>
    <cellStyle name="Процентный 3 3 2 7 3 5" xfId="40612"/>
    <cellStyle name="Процентный 3 3 2 7 4" xfId="40613"/>
    <cellStyle name="Процентный 3 3 2 7 4 2" xfId="40614"/>
    <cellStyle name="Процентный 3 3 2 7 4 2 2" xfId="40615"/>
    <cellStyle name="Процентный 3 3 2 7 4 3" xfId="40616"/>
    <cellStyle name="Процентный 3 3 2 7 4 4" xfId="40617"/>
    <cellStyle name="Процентный 3 3 2 7 4 5" xfId="40618"/>
    <cellStyle name="Процентный 3 3 2 7 5" xfId="40619"/>
    <cellStyle name="Процентный 3 3 2 7 5 2" xfId="40620"/>
    <cellStyle name="Процентный 3 3 2 7 5 3" xfId="40621"/>
    <cellStyle name="Процентный 3 3 2 7 5 4" xfId="40622"/>
    <cellStyle name="Процентный 3 3 2 7 6" xfId="40623"/>
    <cellStyle name="Процентный 3 3 2 7 7" xfId="40624"/>
    <cellStyle name="Процентный 3 3 2 7 8" xfId="40625"/>
    <cellStyle name="Процентный 3 3 2 7 9" xfId="40626"/>
    <cellStyle name="Процентный 3 3 2 8" xfId="40627"/>
    <cellStyle name="Процентный 3 3 2 8 2" xfId="40628"/>
    <cellStyle name="Процентный 3 3 2 8 2 2" xfId="40629"/>
    <cellStyle name="Процентный 3 3 2 8 2 2 2" xfId="40630"/>
    <cellStyle name="Процентный 3 3 2 8 2 2 2 2" xfId="40631"/>
    <cellStyle name="Процентный 3 3 2 8 2 2 3" xfId="40632"/>
    <cellStyle name="Процентный 3 3 2 8 2 2 4" xfId="40633"/>
    <cellStyle name="Процентный 3 3 2 8 2 2 5" xfId="40634"/>
    <cellStyle name="Процентный 3 3 2 8 2 3" xfId="40635"/>
    <cellStyle name="Процентный 3 3 2 8 2 3 2" xfId="40636"/>
    <cellStyle name="Процентный 3 3 2 8 2 3 3" xfId="40637"/>
    <cellStyle name="Процентный 3 3 2 8 2 3 4" xfId="40638"/>
    <cellStyle name="Процентный 3 3 2 8 2 4" xfId="40639"/>
    <cellStyle name="Процентный 3 3 2 8 2 5" xfId="40640"/>
    <cellStyle name="Процентный 3 3 2 8 2 6" xfId="40641"/>
    <cellStyle name="Процентный 3 3 2 8 2 7" xfId="40642"/>
    <cellStyle name="Процентный 3 3 2 8 3" xfId="40643"/>
    <cellStyle name="Процентный 3 3 2 8 3 2" xfId="40644"/>
    <cellStyle name="Процентный 3 3 2 8 3 2 2" xfId="40645"/>
    <cellStyle name="Процентный 3 3 2 8 3 3" xfId="40646"/>
    <cellStyle name="Процентный 3 3 2 8 3 4" xfId="40647"/>
    <cellStyle name="Процентный 3 3 2 8 3 5" xfId="40648"/>
    <cellStyle name="Процентный 3 3 2 8 4" xfId="40649"/>
    <cellStyle name="Процентный 3 3 2 8 4 2" xfId="40650"/>
    <cellStyle name="Процентный 3 3 2 8 4 2 2" xfId="40651"/>
    <cellStyle name="Процентный 3 3 2 8 4 3" xfId="40652"/>
    <cellStyle name="Процентный 3 3 2 8 4 4" xfId="40653"/>
    <cellStyle name="Процентный 3 3 2 8 4 5" xfId="40654"/>
    <cellStyle name="Процентный 3 3 2 8 5" xfId="40655"/>
    <cellStyle name="Процентный 3 3 2 8 5 2" xfId="40656"/>
    <cellStyle name="Процентный 3 3 2 8 5 3" xfId="40657"/>
    <cellStyle name="Процентный 3 3 2 8 5 4" xfId="40658"/>
    <cellStyle name="Процентный 3 3 2 8 6" xfId="40659"/>
    <cellStyle name="Процентный 3 3 2 8 7" xfId="40660"/>
    <cellStyle name="Процентный 3 3 2 8 8" xfId="40661"/>
    <cellStyle name="Процентный 3 3 2 8 9" xfId="40662"/>
    <cellStyle name="Процентный 3 3 2 9" xfId="40663"/>
    <cellStyle name="Процентный 3 3 2 9 2" xfId="40664"/>
    <cellStyle name="Процентный 3 3 2 9 2 2" xfId="40665"/>
    <cellStyle name="Процентный 3 3 2 9 2 2 2" xfId="40666"/>
    <cellStyle name="Процентный 3 3 2 9 2 2 2 2" xfId="40667"/>
    <cellStyle name="Процентный 3 3 2 9 2 2 3" xfId="40668"/>
    <cellStyle name="Процентный 3 3 2 9 2 2 4" xfId="40669"/>
    <cellStyle name="Процентный 3 3 2 9 2 2 5" xfId="40670"/>
    <cellStyle name="Процентный 3 3 2 9 2 3" xfId="40671"/>
    <cellStyle name="Процентный 3 3 2 9 2 3 2" xfId="40672"/>
    <cellStyle name="Процентный 3 3 2 9 2 3 3" xfId="40673"/>
    <cellStyle name="Процентный 3 3 2 9 2 3 4" xfId="40674"/>
    <cellStyle name="Процентный 3 3 2 9 2 4" xfId="40675"/>
    <cellStyle name="Процентный 3 3 2 9 2 5" xfId="40676"/>
    <cellStyle name="Процентный 3 3 2 9 2 6" xfId="40677"/>
    <cellStyle name="Процентный 3 3 2 9 2 7" xfId="40678"/>
    <cellStyle name="Процентный 3 3 2 9 3" xfId="40679"/>
    <cellStyle name="Процентный 3 3 2 9 3 2" xfId="40680"/>
    <cellStyle name="Процентный 3 3 2 9 3 2 2" xfId="40681"/>
    <cellStyle name="Процентный 3 3 2 9 3 3" xfId="40682"/>
    <cellStyle name="Процентный 3 3 2 9 3 4" xfId="40683"/>
    <cellStyle name="Процентный 3 3 2 9 3 5" xfId="40684"/>
    <cellStyle name="Процентный 3 3 2 9 4" xfId="40685"/>
    <cellStyle name="Процентный 3 3 2 9 4 2" xfId="40686"/>
    <cellStyle name="Процентный 3 3 2 9 4 3" xfId="40687"/>
    <cellStyle name="Процентный 3 3 2 9 4 4" xfId="40688"/>
    <cellStyle name="Процентный 3 3 2 9 5" xfId="40689"/>
    <cellStyle name="Процентный 3 3 2 9 6" xfId="40690"/>
    <cellStyle name="Процентный 3 3 2 9 7" xfId="40691"/>
    <cellStyle name="Процентный 3 3 2 9 8" xfId="40692"/>
    <cellStyle name="Процентный 3 3 20" xfId="40693"/>
    <cellStyle name="Процентный 3 3 21" xfId="40694"/>
    <cellStyle name="Процентный 3 3 3" xfId="40695"/>
    <cellStyle name="Процентный 3 3 3 10" xfId="40696"/>
    <cellStyle name="Процентный 3 3 3 10 2" xfId="40697"/>
    <cellStyle name="Процентный 3 3 3 10 2 2" xfId="40698"/>
    <cellStyle name="Процентный 3 3 3 10 2 2 2" xfId="40699"/>
    <cellStyle name="Процентный 3 3 3 10 2 3" xfId="40700"/>
    <cellStyle name="Процентный 3 3 3 10 2 4" xfId="40701"/>
    <cellStyle name="Процентный 3 3 3 10 2 5" xfId="40702"/>
    <cellStyle name="Процентный 3 3 3 10 3" xfId="40703"/>
    <cellStyle name="Процентный 3 3 3 10 3 2" xfId="40704"/>
    <cellStyle name="Процентный 3 3 3 10 3 3" xfId="40705"/>
    <cellStyle name="Процентный 3 3 3 10 3 4" xfId="40706"/>
    <cellStyle name="Процентный 3 3 3 10 4" xfId="40707"/>
    <cellStyle name="Процентный 3 3 3 10 5" xfId="40708"/>
    <cellStyle name="Процентный 3 3 3 10 6" xfId="40709"/>
    <cellStyle name="Процентный 3 3 3 10 7" xfId="40710"/>
    <cellStyle name="Процентный 3 3 3 11" xfId="40711"/>
    <cellStyle name="Процентный 3 3 3 11 2" xfId="40712"/>
    <cellStyle name="Процентный 3 3 3 11 2 2" xfId="40713"/>
    <cellStyle name="Процентный 3 3 3 11 3" xfId="40714"/>
    <cellStyle name="Процентный 3 3 3 11 4" xfId="40715"/>
    <cellStyle name="Процентный 3 3 3 11 5" xfId="40716"/>
    <cellStyle name="Процентный 3 3 3 12" xfId="40717"/>
    <cellStyle name="Процентный 3 3 3 12 2" xfId="40718"/>
    <cellStyle name="Процентный 3 3 3 12 2 2" xfId="40719"/>
    <cellStyle name="Процентный 3 3 3 12 3" xfId="40720"/>
    <cellStyle name="Процентный 3 3 3 12 4" xfId="40721"/>
    <cellStyle name="Процентный 3 3 3 12 5" xfId="40722"/>
    <cellStyle name="Процентный 3 3 3 13" xfId="40723"/>
    <cellStyle name="Процентный 3 3 3 13 2" xfId="40724"/>
    <cellStyle name="Процентный 3 3 3 13 2 2" xfId="40725"/>
    <cellStyle name="Процентный 3 3 3 13 3" xfId="40726"/>
    <cellStyle name="Процентный 3 3 3 14" xfId="40727"/>
    <cellStyle name="Процентный 3 3 3 14 2" xfId="40728"/>
    <cellStyle name="Процентный 3 3 3 15" xfId="40729"/>
    <cellStyle name="Процентный 3 3 3 16" xfId="40730"/>
    <cellStyle name="Процентный 3 3 3 2" xfId="40731"/>
    <cellStyle name="Процентный 3 3 3 2 10" xfId="40732"/>
    <cellStyle name="Процентный 3 3 3 2 10 2" xfId="40733"/>
    <cellStyle name="Процентный 3 3 3 2 10 2 2" xfId="40734"/>
    <cellStyle name="Процентный 3 3 3 2 10 3" xfId="40735"/>
    <cellStyle name="Процентный 3 3 3 2 10 4" xfId="40736"/>
    <cellStyle name="Процентный 3 3 3 2 10 5" xfId="40737"/>
    <cellStyle name="Процентный 3 3 3 2 11" xfId="40738"/>
    <cellStyle name="Процентный 3 3 3 2 11 2" xfId="40739"/>
    <cellStyle name="Процентный 3 3 3 2 11 3" xfId="40740"/>
    <cellStyle name="Процентный 3 3 3 2 11 4" xfId="40741"/>
    <cellStyle name="Процентный 3 3 3 2 12" xfId="40742"/>
    <cellStyle name="Процентный 3 3 3 2 13" xfId="40743"/>
    <cellStyle name="Процентный 3 3 3 2 14" xfId="40744"/>
    <cellStyle name="Процентный 3 3 3 2 15" xfId="40745"/>
    <cellStyle name="Процентный 3 3 3 2 2" xfId="40746"/>
    <cellStyle name="Процентный 3 3 3 2 2 2" xfId="40747"/>
    <cellStyle name="Процентный 3 3 3 2 2 2 2" xfId="40748"/>
    <cellStyle name="Процентный 3 3 3 2 2 2 2 2" xfId="40749"/>
    <cellStyle name="Процентный 3 3 3 2 2 2 2 2 2" xfId="40750"/>
    <cellStyle name="Процентный 3 3 3 2 2 2 2 3" xfId="40751"/>
    <cellStyle name="Процентный 3 3 3 2 2 2 2 4" xfId="40752"/>
    <cellStyle name="Процентный 3 3 3 2 2 2 2 5" xfId="40753"/>
    <cellStyle name="Процентный 3 3 3 2 2 2 3" xfId="40754"/>
    <cellStyle name="Процентный 3 3 3 2 2 2 3 2" xfId="40755"/>
    <cellStyle name="Процентный 3 3 3 2 2 2 3 3" xfId="40756"/>
    <cellStyle name="Процентный 3 3 3 2 2 2 3 4" xfId="40757"/>
    <cellStyle name="Процентный 3 3 3 2 2 2 4" xfId="40758"/>
    <cellStyle name="Процентный 3 3 3 2 2 2 5" xfId="40759"/>
    <cellStyle name="Процентный 3 3 3 2 2 2 6" xfId="40760"/>
    <cellStyle name="Процентный 3 3 3 2 2 2 7" xfId="40761"/>
    <cellStyle name="Процентный 3 3 3 2 2 3" xfId="40762"/>
    <cellStyle name="Процентный 3 3 3 2 2 3 2" xfId="40763"/>
    <cellStyle name="Процентный 3 3 3 2 2 3 2 2" xfId="40764"/>
    <cellStyle name="Процентный 3 3 3 2 2 3 3" xfId="40765"/>
    <cellStyle name="Процентный 3 3 3 2 2 3 4" xfId="40766"/>
    <cellStyle name="Процентный 3 3 3 2 2 3 5" xfId="40767"/>
    <cellStyle name="Процентный 3 3 3 2 2 4" xfId="40768"/>
    <cellStyle name="Процентный 3 3 3 2 2 4 2" xfId="40769"/>
    <cellStyle name="Процентный 3 3 3 2 2 4 2 2" xfId="40770"/>
    <cellStyle name="Процентный 3 3 3 2 2 4 3" xfId="40771"/>
    <cellStyle name="Процентный 3 3 3 2 2 4 4" xfId="40772"/>
    <cellStyle name="Процентный 3 3 3 2 2 4 5" xfId="40773"/>
    <cellStyle name="Процентный 3 3 3 2 2 5" xfId="40774"/>
    <cellStyle name="Процентный 3 3 3 2 2 5 2" xfId="40775"/>
    <cellStyle name="Процентный 3 3 3 2 2 5 3" xfId="40776"/>
    <cellStyle name="Процентный 3 3 3 2 2 5 4" xfId="40777"/>
    <cellStyle name="Процентный 3 3 3 2 2 6" xfId="40778"/>
    <cellStyle name="Процентный 3 3 3 2 2 7" xfId="40779"/>
    <cellStyle name="Процентный 3 3 3 2 2 8" xfId="40780"/>
    <cellStyle name="Процентный 3 3 3 2 2 9" xfId="40781"/>
    <cellStyle name="Процентный 3 3 3 2 3" xfId="40782"/>
    <cellStyle name="Процентный 3 3 3 2 3 2" xfId="40783"/>
    <cellStyle name="Процентный 3 3 3 2 3 2 2" xfId="40784"/>
    <cellStyle name="Процентный 3 3 3 2 3 2 2 2" xfId="40785"/>
    <cellStyle name="Процентный 3 3 3 2 3 2 2 2 2" xfId="40786"/>
    <cellStyle name="Процентный 3 3 3 2 3 2 2 3" xfId="40787"/>
    <cellStyle name="Процентный 3 3 3 2 3 2 2 4" xfId="40788"/>
    <cellStyle name="Процентный 3 3 3 2 3 2 2 5" xfId="40789"/>
    <cellStyle name="Процентный 3 3 3 2 3 2 3" xfId="40790"/>
    <cellStyle name="Процентный 3 3 3 2 3 2 3 2" xfId="40791"/>
    <cellStyle name="Процентный 3 3 3 2 3 2 3 3" xfId="40792"/>
    <cellStyle name="Процентный 3 3 3 2 3 2 3 4" xfId="40793"/>
    <cellStyle name="Процентный 3 3 3 2 3 2 4" xfId="40794"/>
    <cellStyle name="Процентный 3 3 3 2 3 2 5" xfId="40795"/>
    <cellStyle name="Процентный 3 3 3 2 3 2 6" xfId="40796"/>
    <cellStyle name="Процентный 3 3 3 2 3 2 7" xfId="40797"/>
    <cellStyle name="Процентный 3 3 3 2 3 3" xfId="40798"/>
    <cellStyle name="Процентный 3 3 3 2 3 3 2" xfId="40799"/>
    <cellStyle name="Процентный 3 3 3 2 3 3 2 2" xfId="40800"/>
    <cellStyle name="Процентный 3 3 3 2 3 3 3" xfId="40801"/>
    <cellStyle name="Процентный 3 3 3 2 3 3 4" xfId="40802"/>
    <cellStyle name="Процентный 3 3 3 2 3 3 5" xfId="40803"/>
    <cellStyle name="Процентный 3 3 3 2 3 4" xfId="40804"/>
    <cellStyle name="Процентный 3 3 3 2 3 4 2" xfId="40805"/>
    <cellStyle name="Процентный 3 3 3 2 3 4 2 2" xfId="40806"/>
    <cellStyle name="Процентный 3 3 3 2 3 4 3" xfId="40807"/>
    <cellStyle name="Процентный 3 3 3 2 3 4 4" xfId="40808"/>
    <cellStyle name="Процентный 3 3 3 2 3 4 5" xfId="40809"/>
    <cellStyle name="Процентный 3 3 3 2 3 5" xfId="40810"/>
    <cellStyle name="Процентный 3 3 3 2 3 5 2" xfId="40811"/>
    <cellStyle name="Процентный 3 3 3 2 3 5 3" xfId="40812"/>
    <cellStyle name="Процентный 3 3 3 2 3 5 4" xfId="40813"/>
    <cellStyle name="Процентный 3 3 3 2 3 6" xfId="40814"/>
    <cellStyle name="Процентный 3 3 3 2 3 7" xfId="40815"/>
    <cellStyle name="Процентный 3 3 3 2 3 8" xfId="40816"/>
    <cellStyle name="Процентный 3 3 3 2 3 9" xfId="40817"/>
    <cellStyle name="Процентный 3 3 3 2 4" xfId="40818"/>
    <cellStyle name="Процентный 3 3 3 2 4 2" xfId="40819"/>
    <cellStyle name="Процентный 3 3 3 2 4 2 2" xfId="40820"/>
    <cellStyle name="Процентный 3 3 3 2 4 2 2 2" xfId="40821"/>
    <cellStyle name="Процентный 3 3 3 2 4 2 2 2 2" xfId="40822"/>
    <cellStyle name="Процентный 3 3 3 2 4 2 2 3" xfId="40823"/>
    <cellStyle name="Процентный 3 3 3 2 4 2 2 4" xfId="40824"/>
    <cellStyle name="Процентный 3 3 3 2 4 2 2 5" xfId="40825"/>
    <cellStyle name="Процентный 3 3 3 2 4 2 3" xfId="40826"/>
    <cellStyle name="Процентный 3 3 3 2 4 2 3 2" xfId="40827"/>
    <cellStyle name="Процентный 3 3 3 2 4 2 3 3" xfId="40828"/>
    <cellStyle name="Процентный 3 3 3 2 4 2 3 4" xfId="40829"/>
    <cellStyle name="Процентный 3 3 3 2 4 2 4" xfId="40830"/>
    <cellStyle name="Процентный 3 3 3 2 4 2 5" xfId="40831"/>
    <cellStyle name="Процентный 3 3 3 2 4 2 6" xfId="40832"/>
    <cellStyle name="Процентный 3 3 3 2 4 2 7" xfId="40833"/>
    <cellStyle name="Процентный 3 3 3 2 4 3" xfId="40834"/>
    <cellStyle name="Процентный 3 3 3 2 4 3 2" xfId="40835"/>
    <cellStyle name="Процентный 3 3 3 2 4 3 2 2" xfId="40836"/>
    <cellStyle name="Процентный 3 3 3 2 4 3 3" xfId="40837"/>
    <cellStyle name="Процентный 3 3 3 2 4 3 4" xfId="40838"/>
    <cellStyle name="Процентный 3 3 3 2 4 3 5" xfId="40839"/>
    <cellStyle name="Процентный 3 3 3 2 4 4" xfId="40840"/>
    <cellStyle name="Процентный 3 3 3 2 4 4 2" xfId="40841"/>
    <cellStyle name="Процентный 3 3 3 2 4 4 3" xfId="40842"/>
    <cellStyle name="Процентный 3 3 3 2 4 4 4" xfId="40843"/>
    <cellStyle name="Процентный 3 3 3 2 4 5" xfId="40844"/>
    <cellStyle name="Процентный 3 3 3 2 4 6" xfId="40845"/>
    <cellStyle name="Процентный 3 3 3 2 4 7" xfId="40846"/>
    <cellStyle name="Процентный 3 3 3 2 4 8" xfId="40847"/>
    <cellStyle name="Процентный 3 3 3 2 5" xfId="40848"/>
    <cellStyle name="Процентный 3 3 3 2 5 2" xfId="40849"/>
    <cellStyle name="Процентный 3 3 3 2 5 2 2" xfId="40850"/>
    <cellStyle name="Процентный 3 3 3 2 5 2 2 2" xfId="40851"/>
    <cellStyle name="Процентный 3 3 3 2 5 2 2 2 2" xfId="40852"/>
    <cellStyle name="Процентный 3 3 3 2 5 2 2 3" xfId="40853"/>
    <cellStyle name="Процентный 3 3 3 2 5 2 2 4" xfId="40854"/>
    <cellStyle name="Процентный 3 3 3 2 5 2 2 5" xfId="40855"/>
    <cellStyle name="Процентный 3 3 3 2 5 2 3" xfId="40856"/>
    <cellStyle name="Процентный 3 3 3 2 5 2 3 2" xfId="40857"/>
    <cellStyle name="Процентный 3 3 3 2 5 2 3 3" xfId="40858"/>
    <cellStyle name="Процентный 3 3 3 2 5 2 3 4" xfId="40859"/>
    <cellStyle name="Процентный 3 3 3 2 5 2 4" xfId="40860"/>
    <cellStyle name="Процентный 3 3 3 2 5 2 5" xfId="40861"/>
    <cellStyle name="Процентный 3 3 3 2 5 2 6" xfId="40862"/>
    <cellStyle name="Процентный 3 3 3 2 5 2 7" xfId="40863"/>
    <cellStyle name="Процентный 3 3 3 2 5 3" xfId="40864"/>
    <cellStyle name="Процентный 3 3 3 2 5 3 2" xfId="40865"/>
    <cellStyle name="Процентный 3 3 3 2 5 3 2 2" xfId="40866"/>
    <cellStyle name="Процентный 3 3 3 2 5 3 3" xfId="40867"/>
    <cellStyle name="Процентный 3 3 3 2 5 3 4" xfId="40868"/>
    <cellStyle name="Процентный 3 3 3 2 5 3 5" xfId="40869"/>
    <cellStyle name="Процентный 3 3 3 2 5 4" xfId="40870"/>
    <cellStyle name="Процентный 3 3 3 2 5 4 2" xfId="40871"/>
    <cellStyle name="Процентный 3 3 3 2 5 4 3" xfId="40872"/>
    <cellStyle name="Процентный 3 3 3 2 5 4 4" xfId="40873"/>
    <cellStyle name="Процентный 3 3 3 2 5 5" xfId="40874"/>
    <cellStyle name="Процентный 3 3 3 2 5 6" xfId="40875"/>
    <cellStyle name="Процентный 3 3 3 2 5 7" xfId="40876"/>
    <cellStyle name="Процентный 3 3 3 2 5 8" xfId="40877"/>
    <cellStyle name="Процентный 3 3 3 2 6" xfId="40878"/>
    <cellStyle name="Процентный 3 3 3 2 6 2" xfId="40879"/>
    <cellStyle name="Процентный 3 3 3 2 6 2 2" xfId="40880"/>
    <cellStyle name="Процентный 3 3 3 2 6 2 2 2" xfId="40881"/>
    <cellStyle name="Процентный 3 3 3 2 6 2 2 2 2" xfId="40882"/>
    <cellStyle name="Процентный 3 3 3 2 6 2 2 3" xfId="40883"/>
    <cellStyle name="Процентный 3 3 3 2 6 2 2 4" xfId="40884"/>
    <cellStyle name="Процентный 3 3 3 2 6 2 2 5" xfId="40885"/>
    <cellStyle name="Процентный 3 3 3 2 6 2 3" xfId="40886"/>
    <cellStyle name="Процентный 3 3 3 2 6 2 3 2" xfId="40887"/>
    <cellStyle name="Процентный 3 3 3 2 6 2 3 3" xfId="40888"/>
    <cellStyle name="Процентный 3 3 3 2 6 2 3 4" xfId="40889"/>
    <cellStyle name="Процентный 3 3 3 2 6 2 4" xfId="40890"/>
    <cellStyle name="Процентный 3 3 3 2 6 2 5" xfId="40891"/>
    <cellStyle name="Процентный 3 3 3 2 6 2 6" xfId="40892"/>
    <cellStyle name="Процентный 3 3 3 2 6 2 7" xfId="40893"/>
    <cellStyle name="Процентный 3 3 3 2 6 3" xfId="40894"/>
    <cellStyle name="Процентный 3 3 3 2 6 3 2" xfId="40895"/>
    <cellStyle name="Процентный 3 3 3 2 6 3 2 2" xfId="40896"/>
    <cellStyle name="Процентный 3 3 3 2 6 3 3" xfId="40897"/>
    <cellStyle name="Процентный 3 3 3 2 6 3 4" xfId="40898"/>
    <cellStyle name="Процентный 3 3 3 2 6 3 5" xfId="40899"/>
    <cellStyle name="Процентный 3 3 3 2 6 4" xfId="40900"/>
    <cellStyle name="Процентный 3 3 3 2 6 4 2" xfId="40901"/>
    <cellStyle name="Процентный 3 3 3 2 6 4 3" xfId="40902"/>
    <cellStyle name="Процентный 3 3 3 2 6 4 4" xfId="40903"/>
    <cellStyle name="Процентный 3 3 3 2 6 5" xfId="40904"/>
    <cellStyle name="Процентный 3 3 3 2 6 6" xfId="40905"/>
    <cellStyle name="Процентный 3 3 3 2 6 7" xfId="40906"/>
    <cellStyle name="Процентный 3 3 3 2 6 8" xfId="40907"/>
    <cellStyle name="Процентный 3 3 3 2 7" xfId="40908"/>
    <cellStyle name="Процентный 3 3 3 2 7 2" xfId="40909"/>
    <cellStyle name="Процентный 3 3 3 2 7 2 2" xfId="40910"/>
    <cellStyle name="Процентный 3 3 3 2 7 2 2 2" xfId="40911"/>
    <cellStyle name="Процентный 3 3 3 2 7 2 2 2 2" xfId="40912"/>
    <cellStyle name="Процентный 3 3 3 2 7 2 2 3" xfId="40913"/>
    <cellStyle name="Процентный 3 3 3 2 7 2 2 4" xfId="40914"/>
    <cellStyle name="Процентный 3 3 3 2 7 2 2 5" xfId="40915"/>
    <cellStyle name="Процентный 3 3 3 2 7 2 3" xfId="40916"/>
    <cellStyle name="Процентный 3 3 3 2 7 2 3 2" xfId="40917"/>
    <cellStyle name="Процентный 3 3 3 2 7 2 3 3" xfId="40918"/>
    <cellStyle name="Процентный 3 3 3 2 7 2 3 4" xfId="40919"/>
    <cellStyle name="Процентный 3 3 3 2 7 2 4" xfId="40920"/>
    <cellStyle name="Процентный 3 3 3 2 7 2 5" xfId="40921"/>
    <cellStyle name="Процентный 3 3 3 2 7 2 6" xfId="40922"/>
    <cellStyle name="Процентный 3 3 3 2 7 2 7" xfId="40923"/>
    <cellStyle name="Процентный 3 3 3 2 7 3" xfId="40924"/>
    <cellStyle name="Процентный 3 3 3 2 7 3 2" xfId="40925"/>
    <cellStyle name="Процентный 3 3 3 2 7 3 2 2" xfId="40926"/>
    <cellStyle name="Процентный 3 3 3 2 7 3 3" xfId="40927"/>
    <cellStyle name="Процентный 3 3 3 2 7 3 4" xfId="40928"/>
    <cellStyle name="Процентный 3 3 3 2 7 3 5" xfId="40929"/>
    <cellStyle name="Процентный 3 3 3 2 7 4" xfId="40930"/>
    <cellStyle name="Процентный 3 3 3 2 7 4 2" xfId="40931"/>
    <cellStyle name="Процентный 3 3 3 2 7 4 3" xfId="40932"/>
    <cellStyle name="Процентный 3 3 3 2 7 4 4" xfId="40933"/>
    <cellStyle name="Процентный 3 3 3 2 7 5" xfId="40934"/>
    <cellStyle name="Процентный 3 3 3 2 7 6" xfId="40935"/>
    <cellStyle name="Процентный 3 3 3 2 7 7" xfId="40936"/>
    <cellStyle name="Процентный 3 3 3 2 7 8" xfId="40937"/>
    <cellStyle name="Процентный 3 3 3 2 8" xfId="40938"/>
    <cellStyle name="Процентный 3 3 3 2 8 2" xfId="40939"/>
    <cellStyle name="Процентный 3 3 3 2 8 2 2" xfId="40940"/>
    <cellStyle name="Процентный 3 3 3 2 8 2 2 2" xfId="40941"/>
    <cellStyle name="Процентный 3 3 3 2 8 2 3" xfId="40942"/>
    <cellStyle name="Процентный 3 3 3 2 8 2 4" xfId="40943"/>
    <cellStyle name="Процентный 3 3 3 2 8 2 5" xfId="40944"/>
    <cellStyle name="Процентный 3 3 3 2 8 3" xfId="40945"/>
    <cellStyle name="Процентный 3 3 3 2 8 3 2" xfId="40946"/>
    <cellStyle name="Процентный 3 3 3 2 8 3 3" xfId="40947"/>
    <cellStyle name="Процентный 3 3 3 2 8 3 4" xfId="40948"/>
    <cellStyle name="Процентный 3 3 3 2 8 4" xfId="40949"/>
    <cellStyle name="Процентный 3 3 3 2 8 5" xfId="40950"/>
    <cellStyle name="Процентный 3 3 3 2 8 6" xfId="40951"/>
    <cellStyle name="Процентный 3 3 3 2 8 7" xfId="40952"/>
    <cellStyle name="Процентный 3 3 3 2 9" xfId="40953"/>
    <cellStyle name="Процентный 3 3 3 2 9 2" xfId="40954"/>
    <cellStyle name="Процентный 3 3 3 2 9 2 2" xfId="40955"/>
    <cellStyle name="Процентный 3 3 3 2 9 2 2 2" xfId="40956"/>
    <cellStyle name="Процентный 3 3 3 2 9 2 3" xfId="40957"/>
    <cellStyle name="Процентный 3 3 3 2 9 2 4" xfId="40958"/>
    <cellStyle name="Процентный 3 3 3 2 9 2 5" xfId="40959"/>
    <cellStyle name="Процентный 3 3 3 2 9 3" xfId="40960"/>
    <cellStyle name="Процентный 3 3 3 2 9 3 2" xfId="40961"/>
    <cellStyle name="Процентный 3 3 3 2 9 3 3" xfId="40962"/>
    <cellStyle name="Процентный 3 3 3 2 9 3 4" xfId="40963"/>
    <cellStyle name="Процентный 3 3 3 2 9 4" xfId="40964"/>
    <cellStyle name="Процентный 3 3 3 2 9 5" xfId="40965"/>
    <cellStyle name="Процентный 3 3 3 2 9 6" xfId="40966"/>
    <cellStyle name="Процентный 3 3 3 2 9 7" xfId="40967"/>
    <cellStyle name="Процентный 3 3 3 3" xfId="40968"/>
    <cellStyle name="Процентный 3 3 3 3 2" xfId="40969"/>
    <cellStyle name="Процентный 3 3 3 3 2 2" xfId="40970"/>
    <cellStyle name="Процентный 3 3 3 3 2 2 2" xfId="40971"/>
    <cellStyle name="Процентный 3 3 3 3 2 2 2 2" xfId="40972"/>
    <cellStyle name="Процентный 3 3 3 3 2 2 3" xfId="40973"/>
    <cellStyle name="Процентный 3 3 3 3 2 2 4" xfId="40974"/>
    <cellStyle name="Процентный 3 3 3 3 2 2 5" xfId="40975"/>
    <cellStyle name="Процентный 3 3 3 3 2 3" xfId="40976"/>
    <cellStyle name="Процентный 3 3 3 3 2 3 2" xfId="40977"/>
    <cellStyle name="Процентный 3 3 3 3 2 3 3" xfId="40978"/>
    <cellStyle name="Процентный 3 3 3 3 2 3 4" xfId="40979"/>
    <cellStyle name="Процентный 3 3 3 3 2 4" xfId="40980"/>
    <cellStyle name="Процентный 3 3 3 3 2 5" xfId="40981"/>
    <cellStyle name="Процентный 3 3 3 3 2 6" xfId="40982"/>
    <cellStyle name="Процентный 3 3 3 3 2 7" xfId="40983"/>
    <cellStyle name="Процентный 3 3 3 3 3" xfId="40984"/>
    <cellStyle name="Процентный 3 3 3 3 3 2" xfId="40985"/>
    <cellStyle name="Процентный 3 3 3 3 3 2 2" xfId="40986"/>
    <cellStyle name="Процентный 3 3 3 3 3 3" xfId="40987"/>
    <cellStyle name="Процентный 3 3 3 3 3 4" xfId="40988"/>
    <cellStyle name="Процентный 3 3 3 3 3 5" xfId="40989"/>
    <cellStyle name="Процентный 3 3 3 3 4" xfId="40990"/>
    <cellStyle name="Процентный 3 3 3 3 4 2" xfId="40991"/>
    <cellStyle name="Процентный 3 3 3 3 4 2 2" xfId="40992"/>
    <cellStyle name="Процентный 3 3 3 3 4 3" xfId="40993"/>
    <cellStyle name="Процентный 3 3 3 3 4 4" xfId="40994"/>
    <cellStyle name="Процентный 3 3 3 3 4 5" xfId="40995"/>
    <cellStyle name="Процентный 3 3 3 3 5" xfId="40996"/>
    <cellStyle name="Процентный 3 3 3 3 5 2" xfId="40997"/>
    <cellStyle name="Процентный 3 3 3 3 5 3" xfId="40998"/>
    <cellStyle name="Процентный 3 3 3 3 5 4" xfId="40999"/>
    <cellStyle name="Процентный 3 3 3 3 6" xfId="41000"/>
    <cellStyle name="Процентный 3 3 3 3 7" xfId="41001"/>
    <cellStyle name="Процентный 3 3 3 3 8" xfId="41002"/>
    <cellStyle name="Процентный 3 3 3 3 9" xfId="41003"/>
    <cellStyle name="Процентный 3 3 3 4" xfId="41004"/>
    <cellStyle name="Процентный 3 3 3 4 2" xfId="41005"/>
    <cellStyle name="Процентный 3 3 3 4 2 2" xfId="41006"/>
    <cellStyle name="Процентный 3 3 3 4 2 2 2" xfId="41007"/>
    <cellStyle name="Процентный 3 3 3 4 2 2 2 2" xfId="41008"/>
    <cellStyle name="Процентный 3 3 3 4 2 2 3" xfId="41009"/>
    <cellStyle name="Процентный 3 3 3 4 2 2 4" xfId="41010"/>
    <cellStyle name="Процентный 3 3 3 4 2 2 5" xfId="41011"/>
    <cellStyle name="Процентный 3 3 3 4 2 3" xfId="41012"/>
    <cellStyle name="Процентный 3 3 3 4 2 3 2" xfId="41013"/>
    <cellStyle name="Процентный 3 3 3 4 2 3 3" xfId="41014"/>
    <cellStyle name="Процентный 3 3 3 4 2 3 4" xfId="41015"/>
    <cellStyle name="Процентный 3 3 3 4 2 4" xfId="41016"/>
    <cellStyle name="Процентный 3 3 3 4 2 5" xfId="41017"/>
    <cellStyle name="Процентный 3 3 3 4 2 6" xfId="41018"/>
    <cellStyle name="Процентный 3 3 3 4 2 7" xfId="41019"/>
    <cellStyle name="Процентный 3 3 3 4 3" xfId="41020"/>
    <cellStyle name="Процентный 3 3 3 4 3 2" xfId="41021"/>
    <cellStyle name="Процентный 3 3 3 4 3 2 2" xfId="41022"/>
    <cellStyle name="Процентный 3 3 3 4 3 3" xfId="41023"/>
    <cellStyle name="Процентный 3 3 3 4 3 4" xfId="41024"/>
    <cellStyle name="Процентный 3 3 3 4 3 5" xfId="41025"/>
    <cellStyle name="Процентный 3 3 3 4 4" xfId="41026"/>
    <cellStyle name="Процентный 3 3 3 4 4 2" xfId="41027"/>
    <cellStyle name="Процентный 3 3 3 4 4 2 2" xfId="41028"/>
    <cellStyle name="Процентный 3 3 3 4 4 3" xfId="41029"/>
    <cellStyle name="Процентный 3 3 3 4 4 4" xfId="41030"/>
    <cellStyle name="Процентный 3 3 3 4 4 5" xfId="41031"/>
    <cellStyle name="Процентный 3 3 3 4 5" xfId="41032"/>
    <cellStyle name="Процентный 3 3 3 4 5 2" xfId="41033"/>
    <cellStyle name="Процентный 3 3 3 4 5 3" xfId="41034"/>
    <cellStyle name="Процентный 3 3 3 4 5 4" xfId="41035"/>
    <cellStyle name="Процентный 3 3 3 4 6" xfId="41036"/>
    <cellStyle name="Процентный 3 3 3 4 7" xfId="41037"/>
    <cellStyle name="Процентный 3 3 3 4 8" xfId="41038"/>
    <cellStyle name="Процентный 3 3 3 4 9" xfId="41039"/>
    <cellStyle name="Процентный 3 3 3 5" xfId="41040"/>
    <cellStyle name="Процентный 3 3 3 5 2" xfId="41041"/>
    <cellStyle name="Процентный 3 3 3 5 2 2" xfId="41042"/>
    <cellStyle name="Процентный 3 3 3 5 2 2 2" xfId="41043"/>
    <cellStyle name="Процентный 3 3 3 5 2 2 2 2" xfId="41044"/>
    <cellStyle name="Процентный 3 3 3 5 2 2 3" xfId="41045"/>
    <cellStyle name="Процентный 3 3 3 5 2 2 4" xfId="41046"/>
    <cellStyle name="Процентный 3 3 3 5 2 2 5" xfId="41047"/>
    <cellStyle name="Процентный 3 3 3 5 2 3" xfId="41048"/>
    <cellStyle name="Процентный 3 3 3 5 2 3 2" xfId="41049"/>
    <cellStyle name="Процентный 3 3 3 5 2 3 3" xfId="41050"/>
    <cellStyle name="Процентный 3 3 3 5 2 3 4" xfId="41051"/>
    <cellStyle name="Процентный 3 3 3 5 2 4" xfId="41052"/>
    <cellStyle name="Процентный 3 3 3 5 2 5" xfId="41053"/>
    <cellStyle name="Процентный 3 3 3 5 2 6" xfId="41054"/>
    <cellStyle name="Процентный 3 3 3 5 2 7" xfId="41055"/>
    <cellStyle name="Процентный 3 3 3 5 3" xfId="41056"/>
    <cellStyle name="Процентный 3 3 3 5 3 2" xfId="41057"/>
    <cellStyle name="Процентный 3 3 3 5 3 2 2" xfId="41058"/>
    <cellStyle name="Процентный 3 3 3 5 3 3" xfId="41059"/>
    <cellStyle name="Процентный 3 3 3 5 3 4" xfId="41060"/>
    <cellStyle name="Процентный 3 3 3 5 3 5" xfId="41061"/>
    <cellStyle name="Процентный 3 3 3 5 4" xfId="41062"/>
    <cellStyle name="Процентный 3 3 3 5 4 2" xfId="41063"/>
    <cellStyle name="Процентный 3 3 3 5 4 2 2" xfId="41064"/>
    <cellStyle name="Процентный 3 3 3 5 4 3" xfId="41065"/>
    <cellStyle name="Процентный 3 3 3 5 4 4" xfId="41066"/>
    <cellStyle name="Процентный 3 3 3 5 4 5" xfId="41067"/>
    <cellStyle name="Процентный 3 3 3 5 5" xfId="41068"/>
    <cellStyle name="Процентный 3 3 3 5 5 2" xfId="41069"/>
    <cellStyle name="Процентный 3 3 3 5 5 3" xfId="41070"/>
    <cellStyle name="Процентный 3 3 3 5 5 4" xfId="41071"/>
    <cellStyle name="Процентный 3 3 3 5 6" xfId="41072"/>
    <cellStyle name="Процентный 3 3 3 5 7" xfId="41073"/>
    <cellStyle name="Процентный 3 3 3 5 8" xfId="41074"/>
    <cellStyle name="Процентный 3 3 3 5 9" xfId="41075"/>
    <cellStyle name="Процентный 3 3 3 6" xfId="41076"/>
    <cellStyle name="Процентный 3 3 3 6 2" xfId="41077"/>
    <cellStyle name="Процентный 3 3 3 6 2 2" xfId="41078"/>
    <cellStyle name="Процентный 3 3 3 6 2 2 2" xfId="41079"/>
    <cellStyle name="Процентный 3 3 3 6 2 2 2 2" xfId="41080"/>
    <cellStyle name="Процентный 3 3 3 6 2 2 3" xfId="41081"/>
    <cellStyle name="Процентный 3 3 3 6 2 2 4" xfId="41082"/>
    <cellStyle name="Процентный 3 3 3 6 2 2 5" xfId="41083"/>
    <cellStyle name="Процентный 3 3 3 6 2 3" xfId="41084"/>
    <cellStyle name="Процентный 3 3 3 6 2 3 2" xfId="41085"/>
    <cellStyle name="Процентный 3 3 3 6 2 3 3" xfId="41086"/>
    <cellStyle name="Процентный 3 3 3 6 2 3 4" xfId="41087"/>
    <cellStyle name="Процентный 3 3 3 6 2 4" xfId="41088"/>
    <cellStyle name="Процентный 3 3 3 6 2 5" xfId="41089"/>
    <cellStyle name="Процентный 3 3 3 6 2 6" xfId="41090"/>
    <cellStyle name="Процентный 3 3 3 6 2 7" xfId="41091"/>
    <cellStyle name="Процентный 3 3 3 6 3" xfId="41092"/>
    <cellStyle name="Процентный 3 3 3 6 3 2" xfId="41093"/>
    <cellStyle name="Процентный 3 3 3 6 3 2 2" xfId="41094"/>
    <cellStyle name="Процентный 3 3 3 6 3 3" xfId="41095"/>
    <cellStyle name="Процентный 3 3 3 6 3 4" xfId="41096"/>
    <cellStyle name="Процентный 3 3 3 6 3 5" xfId="41097"/>
    <cellStyle name="Процентный 3 3 3 6 4" xfId="41098"/>
    <cellStyle name="Процентный 3 3 3 6 4 2" xfId="41099"/>
    <cellStyle name="Процентный 3 3 3 6 4 3" xfId="41100"/>
    <cellStyle name="Процентный 3 3 3 6 4 4" xfId="41101"/>
    <cellStyle name="Процентный 3 3 3 6 5" xfId="41102"/>
    <cellStyle name="Процентный 3 3 3 6 6" xfId="41103"/>
    <cellStyle name="Процентный 3 3 3 6 7" xfId="41104"/>
    <cellStyle name="Процентный 3 3 3 6 8" xfId="41105"/>
    <cellStyle name="Процентный 3 3 3 7" xfId="41106"/>
    <cellStyle name="Процентный 3 3 3 7 2" xfId="41107"/>
    <cellStyle name="Процентный 3 3 3 7 2 2" xfId="41108"/>
    <cellStyle name="Процентный 3 3 3 7 2 2 2" xfId="41109"/>
    <cellStyle name="Процентный 3 3 3 7 2 2 2 2" xfId="41110"/>
    <cellStyle name="Процентный 3 3 3 7 2 2 3" xfId="41111"/>
    <cellStyle name="Процентный 3 3 3 7 2 2 4" xfId="41112"/>
    <cellStyle name="Процентный 3 3 3 7 2 2 5" xfId="41113"/>
    <cellStyle name="Процентный 3 3 3 7 2 3" xfId="41114"/>
    <cellStyle name="Процентный 3 3 3 7 2 3 2" xfId="41115"/>
    <cellStyle name="Процентный 3 3 3 7 2 3 3" xfId="41116"/>
    <cellStyle name="Процентный 3 3 3 7 2 3 4" xfId="41117"/>
    <cellStyle name="Процентный 3 3 3 7 2 4" xfId="41118"/>
    <cellStyle name="Процентный 3 3 3 7 2 5" xfId="41119"/>
    <cellStyle name="Процентный 3 3 3 7 2 6" xfId="41120"/>
    <cellStyle name="Процентный 3 3 3 7 2 7" xfId="41121"/>
    <cellStyle name="Процентный 3 3 3 7 3" xfId="41122"/>
    <cellStyle name="Процентный 3 3 3 7 3 2" xfId="41123"/>
    <cellStyle name="Процентный 3 3 3 7 3 2 2" xfId="41124"/>
    <cellStyle name="Процентный 3 3 3 7 3 3" xfId="41125"/>
    <cellStyle name="Процентный 3 3 3 7 3 4" xfId="41126"/>
    <cellStyle name="Процентный 3 3 3 7 3 5" xfId="41127"/>
    <cellStyle name="Процентный 3 3 3 7 4" xfId="41128"/>
    <cellStyle name="Процентный 3 3 3 7 4 2" xfId="41129"/>
    <cellStyle name="Процентный 3 3 3 7 4 3" xfId="41130"/>
    <cellStyle name="Процентный 3 3 3 7 4 4" xfId="41131"/>
    <cellStyle name="Процентный 3 3 3 7 5" xfId="41132"/>
    <cellStyle name="Процентный 3 3 3 7 6" xfId="41133"/>
    <cellStyle name="Процентный 3 3 3 7 7" xfId="41134"/>
    <cellStyle name="Процентный 3 3 3 7 8" xfId="41135"/>
    <cellStyle name="Процентный 3 3 3 8" xfId="41136"/>
    <cellStyle name="Процентный 3 3 3 8 2" xfId="41137"/>
    <cellStyle name="Процентный 3 3 3 8 2 2" xfId="41138"/>
    <cellStyle name="Процентный 3 3 3 8 2 2 2" xfId="41139"/>
    <cellStyle name="Процентный 3 3 3 8 2 2 2 2" xfId="41140"/>
    <cellStyle name="Процентный 3 3 3 8 2 2 3" xfId="41141"/>
    <cellStyle name="Процентный 3 3 3 8 2 2 4" xfId="41142"/>
    <cellStyle name="Процентный 3 3 3 8 2 2 5" xfId="41143"/>
    <cellStyle name="Процентный 3 3 3 8 2 3" xfId="41144"/>
    <cellStyle name="Процентный 3 3 3 8 2 3 2" xfId="41145"/>
    <cellStyle name="Процентный 3 3 3 8 2 3 3" xfId="41146"/>
    <cellStyle name="Процентный 3 3 3 8 2 3 4" xfId="41147"/>
    <cellStyle name="Процентный 3 3 3 8 2 4" xfId="41148"/>
    <cellStyle name="Процентный 3 3 3 8 2 5" xfId="41149"/>
    <cellStyle name="Процентный 3 3 3 8 2 6" xfId="41150"/>
    <cellStyle name="Процентный 3 3 3 8 2 7" xfId="41151"/>
    <cellStyle name="Процентный 3 3 3 8 3" xfId="41152"/>
    <cellStyle name="Процентный 3 3 3 8 3 2" xfId="41153"/>
    <cellStyle name="Процентный 3 3 3 8 3 2 2" xfId="41154"/>
    <cellStyle name="Процентный 3 3 3 8 3 3" xfId="41155"/>
    <cellStyle name="Процентный 3 3 3 8 3 4" xfId="41156"/>
    <cellStyle name="Процентный 3 3 3 8 3 5" xfId="41157"/>
    <cellStyle name="Процентный 3 3 3 8 4" xfId="41158"/>
    <cellStyle name="Процентный 3 3 3 8 4 2" xfId="41159"/>
    <cellStyle name="Процентный 3 3 3 8 4 3" xfId="41160"/>
    <cellStyle name="Процентный 3 3 3 8 4 4" xfId="41161"/>
    <cellStyle name="Процентный 3 3 3 8 5" xfId="41162"/>
    <cellStyle name="Процентный 3 3 3 8 6" xfId="41163"/>
    <cellStyle name="Процентный 3 3 3 8 7" xfId="41164"/>
    <cellStyle name="Процентный 3 3 3 8 8" xfId="41165"/>
    <cellStyle name="Процентный 3 3 3 9" xfId="41166"/>
    <cellStyle name="Процентный 3 3 3 9 2" xfId="41167"/>
    <cellStyle name="Процентный 3 3 3 9 2 2" xfId="41168"/>
    <cellStyle name="Процентный 3 3 3 9 2 2 2" xfId="41169"/>
    <cellStyle name="Процентный 3 3 3 9 2 3" xfId="41170"/>
    <cellStyle name="Процентный 3 3 3 9 2 4" xfId="41171"/>
    <cellStyle name="Процентный 3 3 3 9 2 5" xfId="41172"/>
    <cellStyle name="Процентный 3 3 3 9 3" xfId="41173"/>
    <cellStyle name="Процентный 3 3 3 9 3 2" xfId="41174"/>
    <cellStyle name="Процентный 3 3 3 9 3 3" xfId="41175"/>
    <cellStyle name="Процентный 3 3 3 9 3 4" xfId="41176"/>
    <cellStyle name="Процентный 3 3 3 9 4" xfId="41177"/>
    <cellStyle name="Процентный 3 3 3 9 5" xfId="41178"/>
    <cellStyle name="Процентный 3 3 3 9 6" xfId="41179"/>
    <cellStyle name="Процентный 3 3 3 9 7" xfId="41180"/>
    <cellStyle name="Процентный 3 3 4" xfId="41181"/>
    <cellStyle name="Процентный 3 3 4 2" xfId="41182"/>
    <cellStyle name="Процентный 3 3 4 2 2" xfId="41183"/>
    <cellStyle name="Процентный 3 3 4 2 2 2" xfId="41184"/>
    <cellStyle name="Процентный 3 3 4 2 3" xfId="41185"/>
    <cellStyle name="Процентный 3 3 4 2 4" xfId="41186"/>
    <cellStyle name="Процентный 3 3 4 2 5" xfId="41187"/>
    <cellStyle name="Процентный 3 3 4 3" xfId="41188"/>
    <cellStyle name="Процентный 3 3 4 3 2" xfId="41189"/>
    <cellStyle name="Процентный 3 3 4 3 2 2" xfId="41190"/>
    <cellStyle name="Процентный 3 3 4 3 3" xfId="41191"/>
    <cellStyle name="Процентный 3 3 4 3 4" xfId="41192"/>
    <cellStyle name="Процентный 3 3 4 3 5" xfId="41193"/>
    <cellStyle name="Процентный 3 3 4 4" xfId="41194"/>
    <cellStyle name="Процентный 3 3 4 4 2" xfId="41195"/>
    <cellStyle name="Процентный 3 3 4 4 2 2" xfId="41196"/>
    <cellStyle name="Процентный 3 3 4 4 3" xfId="41197"/>
    <cellStyle name="Процентный 3 3 4 4 4" xfId="41198"/>
    <cellStyle name="Процентный 3 3 4 4 5" xfId="41199"/>
    <cellStyle name="Процентный 3 3 4 5" xfId="41200"/>
    <cellStyle name="Процентный 3 3 4 6" xfId="41201"/>
    <cellStyle name="Процентный 3 3 4 6 2" xfId="41202"/>
    <cellStyle name="Процентный 3 3 4 6 2 2" xfId="41203"/>
    <cellStyle name="Процентный 3 3 4 6 3" xfId="41204"/>
    <cellStyle name="Процентный 3 3 4 7" xfId="41205"/>
    <cellStyle name="Процентный 3 3 4 7 2" xfId="41206"/>
    <cellStyle name="Процентный 3 3 4 8" xfId="41207"/>
    <cellStyle name="Процентный 3 3 5" xfId="41208"/>
    <cellStyle name="Процентный 3 3 5 10" xfId="41209"/>
    <cellStyle name="Процентный 3 3 5 10 2" xfId="41210"/>
    <cellStyle name="Процентный 3 3 5 10 2 2" xfId="41211"/>
    <cellStyle name="Процентный 3 3 5 10 3" xfId="41212"/>
    <cellStyle name="Процентный 3 3 5 10 4" xfId="41213"/>
    <cellStyle name="Процентный 3 3 5 10 5" xfId="41214"/>
    <cellStyle name="Процентный 3 3 5 11" xfId="41215"/>
    <cellStyle name="Процентный 3 3 5 11 2" xfId="41216"/>
    <cellStyle name="Процентный 3 3 5 11 3" xfId="41217"/>
    <cellStyle name="Процентный 3 3 5 11 4" xfId="41218"/>
    <cellStyle name="Процентный 3 3 5 12" xfId="41219"/>
    <cellStyle name="Процентный 3 3 5 13" xfId="41220"/>
    <cellStyle name="Процентный 3 3 5 14" xfId="41221"/>
    <cellStyle name="Процентный 3 3 5 15" xfId="41222"/>
    <cellStyle name="Процентный 3 3 5 2" xfId="41223"/>
    <cellStyle name="Процентный 3 3 5 2 2" xfId="41224"/>
    <cellStyle name="Процентный 3 3 5 2 2 2" xfId="41225"/>
    <cellStyle name="Процентный 3 3 5 2 2 2 2" xfId="41226"/>
    <cellStyle name="Процентный 3 3 5 2 2 2 2 2" xfId="41227"/>
    <cellStyle name="Процентный 3 3 5 2 2 2 3" xfId="41228"/>
    <cellStyle name="Процентный 3 3 5 2 2 2 4" xfId="41229"/>
    <cellStyle name="Процентный 3 3 5 2 2 2 5" xfId="41230"/>
    <cellStyle name="Процентный 3 3 5 2 2 3" xfId="41231"/>
    <cellStyle name="Процентный 3 3 5 2 2 3 2" xfId="41232"/>
    <cellStyle name="Процентный 3 3 5 2 2 3 3" xfId="41233"/>
    <cellStyle name="Процентный 3 3 5 2 2 3 4" xfId="41234"/>
    <cellStyle name="Процентный 3 3 5 2 2 4" xfId="41235"/>
    <cellStyle name="Процентный 3 3 5 2 2 5" xfId="41236"/>
    <cellStyle name="Процентный 3 3 5 2 2 6" xfId="41237"/>
    <cellStyle name="Процентный 3 3 5 2 2 7" xfId="41238"/>
    <cellStyle name="Процентный 3 3 5 2 3" xfId="41239"/>
    <cellStyle name="Процентный 3 3 5 2 3 2" xfId="41240"/>
    <cellStyle name="Процентный 3 3 5 2 3 2 2" xfId="41241"/>
    <cellStyle name="Процентный 3 3 5 2 3 3" xfId="41242"/>
    <cellStyle name="Процентный 3 3 5 2 3 4" xfId="41243"/>
    <cellStyle name="Процентный 3 3 5 2 3 5" xfId="41244"/>
    <cellStyle name="Процентный 3 3 5 2 4" xfId="41245"/>
    <cellStyle name="Процентный 3 3 5 2 4 2" xfId="41246"/>
    <cellStyle name="Процентный 3 3 5 2 4 2 2" xfId="41247"/>
    <cellStyle name="Процентный 3 3 5 2 4 3" xfId="41248"/>
    <cellStyle name="Процентный 3 3 5 2 4 4" xfId="41249"/>
    <cellStyle name="Процентный 3 3 5 2 4 5" xfId="41250"/>
    <cellStyle name="Процентный 3 3 5 2 5" xfId="41251"/>
    <cellStyle name="Процентный 3 3 5 2 5 2" xfId="41252"/>
    <cellStyle name="Процентный 3 3 5 2 5 3" xfId="41253"/>
    <cellStyle name="Процентный 3 3 5 2 5 4" xfId="41254"/>
    <cellStyle name="Процентный 3 3 5 2 6" xfId="41255"/>
    <cellStyle name="Процентный 3 3 5 2 7" xfId="41256"/>
    <cellStyle name="Процентный 3 3 5 2 8" xfId="41257"/>
    <cellStyle name="Процентный 3 3 5 2 9" xfId="41258"/>
    <cellStyle name="Процентный 3 3 5 3" xfId="41259"/>
    <cellStyle name="Процентный 3 3 5 3 2" xfId="41260"/>
    <cellStyle name="Процентный 3 3 5 3 2 2" xfId="41261"/>
    <cellStyle name="Процентный 3 3 5 3 2 2 2" xfId="41262"/>
    <cellStyle name="Процентный 3 3 5 3 2 2 2 2" xfId="41263"/>
    <cellStyle name="Процентный 3 3 5 3 2 2 3" xfId="41264"/>
    <cellStyle name="Процентный 3 3 5 3 2 2 4" xfId="41265"/>
    <cellStyle name="Процентный 3 3 5 3 2 2 5" xfId="41266"/>
    <cellStyle name="Процентный 3 3 5 3 2 3" xfId="41267"/>
    <cellStyle name="Процентный 3 3 5 3 2 3 2" xfId="41268"/>
    <cellStyle name="Процентный 3 3 5 3 2 3 3" xfId="41269"/>
    <cellStyle name="Процентный 3 3 5 3 2 3 4" xfId="41270"/>
    <cellStyle name="Процентный 3 3 5 3 2 4" xfId="41271"/>
    <cellStyle name="Процентный 3 3 5 3 2 5" xfId="41272"/>
    <cellStyle name="Процентный 3 3 5 3 2 6" xfId="41273"/>
    <cellStyle name="Процентный 3 3 5 3 2 7" xfId="41274"/>
    <cellStyle name="Процентный 3 3 5 3 3" xfId="41275"/>
    <cellStyle name="Процентный 3 3 5 3 3 2" xfId="41276"/>
    <cellStyle name="Процентный 3 3 5 3 3 2 2" xfId="41277"/>
    <cellStyle name="Процентный 3 3 5 3 3 3" xfId="41278"/>
    <cellStyle name="Процентный 3 3 5 3 3 4" xfId="41279"/>
    <cellStyle name="Процентный 3 3 5 3 3 5" xfId="41280"/>
    <cellStyle name="Процентный 3 3 5 3 4" xfId="41281"/>
    <cellStyle name="Процентный 3 3 5 3 4 2" xfId="41282"/>
    <cellStyle name="Процентный 3 3 5 3 4 2 2" xfId="41283"/>
    <cellStyle name="Процентный 3 3 5 3 4 3" xfId="41284"/>
    <cellStyle name="Процентный 3 3 5 3 4 4" xfId="41285"/>
    <cellStyle name="Процентный 3 3 5 3 4 5" xfId="41286"/>
    <cellStyle name="Процентный 3 3 5 3 5" xfId="41287"/>
    <cellStyle name="Процентный 3 3 5 3 5 2" xfId="41288"/>
    <cellStyle name="Процентный 3 3 5 3 5 3" xfId="41289"/>
    <cellStyle name="Процентный 3 3 5 3 5 4" xfId="41290"/>
    <cellStyle name="Процентный 3 3 5 3 6" xfId="41291"/>
    <cellStyle name="Процентный 3 3 5 3 7" xfId="41292"/>
    <cellStyle name="Процентный 3 3 5 3 8" xfId="41293"/>
    <cellStyle name="Процентный 3 3 5 3 9" xfId="41294"/>
    <cellStyle name="Процентный 3 3 5 4" xfId="41295"/>
    <cellStyle name="Процентный 3 3 5 4 2" xfId="41296"/>
    <cellStyle name="Процентный 3 3 5 4 2 2" xfId="41297"/>
    <cellStyle name="Процентный 3 3 5 4 2 2 2" xfId="41298"/>
    <cellStyle name="Процентный 3 3 5 4 2 2 2 2" xfId="41299"/>
    <cellStyle name="Процентный 3 3 5 4 2 2 3" xfId="41300"/>
    <cellStyle name="Процентный 3 3 5 4 2 2 4" xfId="41301"/>
    <cellStyle name="Процентный 3 3 5 4 2 2 5" xfId="41302"/>
    <cellStyle name="Процентный 3 3 5 4 2 3" xfId="41303"/>
    <cellStyle name="Процентный 3 3 5 4 2 3 2" xfId="41304"/>
    <cellStyle name="Процентный 3 3 5 4 2 3 3" xfId="41305"/>
    <cellStyle name="Процентный 3 3 5 4 2 3 4" xfId="41306"/>
    <cellStyle name="Процентный 3 3 5 4 2 4" xfId="41307"/>
    <cellStyle name="Процентный 3 3 5 4 2 5" xfId="41308"/>
    <cellStyle name="Процентный 3 3 5 4 2 6" xfId="41309"/>
    <cellStyle name="Процентный 3 3 5 4 2 7" xfId="41310"/>
    <cellStyle name="Процентный 3 3 5 4 3" xfId="41311"/>
    <cellStyle name="Процентный 3 3 5 4 3 2" xfId="41312"/>
    <cellStyle name="Процентный 3 3 5 4 3 2 2" xfId="41313"/>
    <cellStyle name="Процентный 3 3 5 4 3 3" xfId="41314"/>
    <cellStyle name="Процентный 3 3 5 4 3 4" xfId="41315"/>
    <cellStyle name="Процентный 3 3 5 4 3 5" xfId="41316"/>
    <cellStyle name="Процентный 3 3 5 4 4" xfId="41317"/>
    <cellStyle name="Процентный 3 3 5 4 4 2" xfId="41318"/>
    <cellStyle name="Процентный 3 3 5 4 4 3" xfId="41319"/>
    <cellStyle name="Процентный 3 3 5 4 4 4" xfId="41320"/>
    <cellStyle name="Процентный 3 3 5 4 5" xfId="41321"/>
    <cellStyle name="Процентный 3 3 5 4 6" xfId="41322"/>
    <cellStyle name="Процентный 3 3 5 4 7" xfId="41323"/>
    <cellStyle name="Процентный 3 3 5 4 8" xfId="41324"/>
    <cellStyle name="Процентный 3 3 5 5" xfId="41325"/>
    <cellStyle name="Процентный 3 3 5 5 2" xfId="41326"/>
    <cellStyle name="Процентный 3 3 5 5 2 2" xfId="41327"/>
    <cellStyle name="Процентный 3 3 5 5 2 2 2" xfId="41328"/>
    <cellStyle name="Процентный 3 3 5 5 2 2 2 2" xfId="41329"/>
    <cellStyle name="Процентный 3 3 5 5 2 2 3" xfId="41330"/>
    <cellStyle name="Процентный 3 3 5 5 2 2 4" xfId="41331"/>
    <cellStyle name="Процентный 3 3 5 5 2 2 5" xfId="41332"/>
    <cellStyle name="Процентный 3 3 5 5 2 3" xfId="41333"/>
    <cellStyle name="Процентный 3 3 5 5 2 3 2" xfId="41334"/>
    <cellStyle name="Процентный 3 3 5 5 2 3 3" xfId="41335"/>
    <cellStyle name="Процентный 3 3 5 5 2 3 4" xfId="41336"/>
    <cellStyle name="Процентный 3 3 5 5 2 4" xfId="41337"/>
    <cellStyle name="Процентный 3 3 5 5 2 5" xfId="41338"/>
    <cellStyle name="Процентный 3 3 5 5 2 6" xfId="41339"/>
    <cellStyle name="Процентный 3 3 5 5 2 7" xfId="41340"/>
    <cellStyle name="Процентный 3 3 5 5 3" xfId="41341"/>
    <cellStyle name="Процентный 3 3 5 5 3 2" xfId="41342"/>
    <cellStyle name="Процентный 3 3 5 5 3 2 2" xfId="41343"/>
    <cellStyle name="Процентный 3 3 5 5 3 3" xfId="41344"/>
    <cellStyle name="Процентный 3 3 5 5 3 4" xfId="41345"/>
    <cellStyle name="Процентный 3 3 5 5 3 5" xfId="41346"/>
    <cellStyle name="Процентный 3 3 5 5 4" xfId="41347"/>
    <cellStyle name="Процентный 3 3 5 5 4 2" xfId="41348"/>
    <cellStyle name="Процентный 3 3 5 5 4 3" xfId="41349"/>
    <cellStyle name="Процентный 3 3 5 5 4 4" xfId="41350"/>
    <cellStyle name="Процентный 3 3 5 5 5" xfId="41351"/>
    <cellStyle name="Процентный 3 3 5 5 6" xfId="41352"/>
    <cellStyle name="Процентный 3 3 5 5 7" xfId="41353"/>
    <cellStyle name="Процентный 3 3 5 5 8" xfId="41354"/>
    <cellStyle name="Процентный 3 3 5 6" xfId="41355"/>
    <cellStyle name="Процентный 3 3 5 6 2" xfId="41356"/>
    <cellStyle name="Процентный 3 3 5 6 2 2" xfId="41357"/>
    <cellStyle name="Процентный 3 3 5 6 2 2 2" xfId="41358"/>
    <cellStyle name="Процентный 3 3 5 6 2 2 2 2" xfId="41359"/>
    <cellStyle name="Процентный 3 3 5 6 2 2 3" xfId="41360"/>
    <cellStyle name="Процентный 3 3 5 6 2 2 4" xfId="41361"/>
    <cellStyle name="Процентный 3 3 5 6 2 2 5" xfId="41362"/>
    <cellStyle name="Процентный 3 3 5 6 2 3" xfId="41363"/>
    <cellStyle name="Процентный 3 3 5 6 2 3 2" xfId="41364"/>
    <cellStyle name="Процентный 3 3 5 6 2 3 3" xfId="41365"/>
    <cellStyle name="Процентный 3 3 5 6 2 3 4" xfId="41366"/>
    <cellStyle name="Процентный 3 3 5 6 2 4" xfId="41367"/>
    <cellStyle name="Процентный 3 3 5 6 2 5" xfId="41368"/>
    <cellStyle name="Процентный 3 3 5 6 2 6" xfId="41369"/>
    <cellStyle name="Процентный 3 3 5 6 2 7" xfId="41370"/>
    <cellStyle name="Процентный 3 3 5 6 3" xfId="41371"/>
    <cellStyle name="Процентный 3 3 5 6 3 2" xfId="41372"/>
    <cellStyle name="Процентный 3 3 5 6 3 2 2" xfId="41373"/>
    <cellStyle name="Процентный 3 3 5 6 3 3" xfId="41374"/>
    <cellStyle name="Процентный 3 3 5 6 3 4" xfId="41375"/>
    <cellStyle name="Процентный 3 3 5 6 3 5" xfId="41376"/>
    <cellStyle name="Процентный 3 3 5 6 4" xfId="41377"/>
    <cellStyle name="Процентный 3 3 5 6 4 2" xfId="41378"/>
    <cellStyle name="Процентный 3 3 5 6 4 3" xfId="41379"/>
    <cellStyle name="Процентный 3 3 5 6 4 4" xfId="41380"/>
    <cellStyle name="Процентный 3 3 5 6 5" xfId="41381"/>
    <cellStyle name="Процентный 3 3 5 6 6" xfId="41382"/>
    <cellStyle name="Процентный 3 3 5 6 7" xfId="41383"/>
    <cellStyle name="Процентный 3 3 5 6 8" xfId="41384"/>
    <cellStyle name="Процентный 3 3 5 7" xfId="41385"/>
    <cellStyle name="Процентный 3 3 5 7 2" xfId="41386"/>
    <cellStyle name="Процентный 3 3 5 7 2 2" xfId="41387"/>
    <cellStyle name="Процентный 3 3 5 7 2 2 2" xfId="41388"/>
    <cellStyle name="Процентный 3 3 5 7 2 2 2 2" xfId="41389"/>
    <cellStyle name="Процентный 3 3 5 7 2 2 3" xfId="41390"/>
    <cellStyle name="Процентный 3 3 5 7 2 2 4" xfId="41391"/>
    <cellStyle name="Процентный 3 3 5 7 2 2 5" xfId="41392"/>
    <cellStyle name="Процентный 3 3 5 7 2 3" xfId="41393"/>
    <cellStyle name="Процентный 3 3 5 7 2 3 2" xfId="41394"/>
    <cellStyle name="Процентный 3 3 5 7 2 3 3" xfId="41395"/>
    <cellStyle name="Процентный 3 3 5 7 2 3 4" xfId="41396"/>
    <cellStyle name="Процентный 3 3 5 7 2 4" xfId="41397"/>
    <cellStyle name="Процентный 3 3 5 7 2 5" xfId="41398"/>
    <cellStyle name="Процентный 3 3 5 7 2 6" xfId="41399"/>
    <cellStyle name="Процентный 3 3 5 7 2 7" xfId="41400"/>
    <cellStyle name="Процентный 3 3 5 7 3" xfId="41401"/>
    <cellStyle name="Процентный 3 3 5 7 3 2" xfId="41402"/>
    <cellStyle name="Процентный 3 3 5 7 3 2 2" xfId="41403"/>
    <cellStyle name="Процентный 3 3 5 7 3 3" xfId="41404"/>
    <cellStyle name="Процентный 3 3 5 7 3 4" xfId="41405"/>
    <cellStyle name="Процентный 3 3 5 7 3 5" xfId="41406"/>
    <cellStyle name="Процентный 3 3 5 7 4" xfId="41407"/>
    <cellStyle name="Процентный 3 3 5 7 4 2" xfId="41408"/>
    <cellStyle name="Процентный 3 3 5 7 4 3" xfId="41409"/>
    <cellStyle name="Процентный 3 3 5 7 4 4" xfId="41410"/>
    <cellStyle name="Процентный 3 3 5 7 5" xfId="41411"/>
    <cellStyle name="Процентный 3 3 5 7 6" xfId="41412"/>
    <cellStyle name="Процентный 3 3 5 7 7" xfId="41413"/>
    <cellStyle name="Процентный 3 3 5 7 8" xfId="41414"/>
    <cellStyle name="Процентный 3 3 5 8" xfId="41415"/>
    <cellStyle name="Процентный 3 3 5 8 2" xfId="41416"/>
    <cellStyle name="Процентный 3 3 5 8 2 2" xfId="41417"/>
    <cellStyle name="Процентный 3 3 5 8 2 2 2" xfId="41418"/>
    <cellStyle name="Процентный 3 3 5 8 2 3" xfId="41419"/>
    <cellStyle name="Процентный 3 3 5 8 2 4" xfId="41420"/>
    <cellStyle name="Процентный 3 3 5 8 2 5" xfId="41421"/>
    <cellStyle name="Процентный 3 3 5 8 3" xfId="41422"/>
    <cellStyle name="Процентный 3 3 5 8 3 2" xfId="41423"/>
    <cellStyle name="Процентный 3 3 5 8 3 3" xfId="41424"/>
    <cellStyle name="Процентный 3 3 5 8 3 4" xfId="41425"/>
    <cellStyle name="Процентный 3 3 5 8 4" xfId="41426"/>
    <cellStyle name="Процентный 3 3 5 8 5" xfId="41427"/>
    <cellStyle name="Процентный 3 3 5 8 6" xfId="41428"/>
    <cellStyle name="Процентный 3 3 5 8 7" xfId="41429"/>
    <cellStyle name="Процентный 3 3 5 9" xfId="41430"/>
    <cellStyle name="Процентный 3 3 5 9 2" xfId="41431"/>
    <cellStyle name="Процентный 3 3 5 9 2 2" xfId="41432"/>
    <cellStyle name="Процентный 3 3 5 9 2 2 2" xfId="41433"/>
    <cellStyle name="Процентный 3 3 5 9 2 3" xfId="41434"/>
    <cellStyle name="Процентный 3 3 5 9 2 4" xfId="41435"/>
    <cellStyle name="Процентный 3 3 5 9 2 5" xfId="41436"/>
    <cellStyle name="Процентный 3 3 5 9 3" xfId="41437"/>
    <cellStyle name="Процентный 3 3 5 9 3 2" xfId="41438"/>
    <cellStyle name="Процентный 3 3 5 9 3 3" xfId="41439"/>
    <cellStyle name="Процентный 3 3 5 9 3 4" xfId="41440"/>
    <cellStyle name="Процентный 3 3 5 9 4" xfId="41441"/>
    <cellStyle name="Процентный 3 3 5 9 5" xfId="41442"/>
    <cellStyle name="Процентный 3 3 5 9 6" xfId="41443"/>
    <cellStyle name="Процентный 3 3 5 9 7" xfId="41444"/>
    <cellStyle name="Процентный 3 3 6" xfId="41445"/>
    <cellStyle name="Процентный 3 3 6 10" xfId="41446"/>
    <cellStyle name="Процентный 3 3 6 10 2" xfId="41447"/>
    <cellStyle name="Процентный 3 3 6 10 2 2" xfId="41448"/>
    <cellStyle name="Процентный 3 3 6 10 3" xfId="41449"/>
    <cellStyle name="Процентный 3 3 6 10 4" xfId="41450"/>
    <cellStyle name="Процентный 3 3 6 10 5" xfId="41451"/>
    <cellStyle name="Процентный 3 3 6 11" xfId="41452"/>
    <cellStyle name="Процентный 3 3 6 11 2" xfId="41453"/>
    <cellStyle name="Процентный 3 3 6 11 3" xfId="41454"/>
    <cellStyle name="Процентный 3 3 6 11 4" xfId="41455"/>
    <cellStyle name="Процентный 3 3 6 12" xfId="41456"/>
    <cellStyle name="Процентный 3 3 6 13" xfId="41457"/>
    <cellStyle name="Процентный 3 3 6 14" xfId="41458"/>
    <cellStyle name="Процентный 3 3 6 15" xfId="41459"/>
    <cellStyle name="Процентный 3 3 6 2" xfId="41460"/>
    <cellStyle name="Процентный 3 3 6 2 2" xfId="41461"/>
    <cellStyle name="Процентный 3 3 6 2 2 2" xfId="41462"/>
    <cellStyle name="Процентный 3 3 6 2 2 2 2" xfId="41463"/>
    <cellStyle name="Процентный 3 3 6 2 2 2 2 2" xfId="41464"/>
    <cellStyle name="Процентный 3 3 6 2 2 2 3" xfId="41465"/>
    <cellStyle name="Процентный 3 3 6 2 2 2 4" xfId="41466"/>
    <cellStyle name="Процентный 3 3 6 2 2 2 5" xfId="41467"/>
    <cellStyle name="Процентный 3 3 6 2 2 3" xfId="41468"/>
    <cellStyle name="Процентный 3 3 6 2 2 3 2" xfId="41469"/>
    <cellStyle name="Процентный 3 3 6 2 2 3 3" xfId="41470"/>
    <cellStyle name="Процентный 3 3 6 2 2 3 4" xfId="41471"/>
    <cellStyle name="Процентный 3 3 6 2 2 4" xfId="41472"/>
    <cellStyle name="Процентный 3 3 6 2 2 5" xfId="41473"/>
    <cellStyle name="Процентный 3 3 6 2 2 6" xfId="41474"/>
    <cellStyle name="Процентный 3 3 6 2 2 7" xfId="41475"/>
    <cellStyle name="Процентный 3 3 6 2 3" xfId="41476"/>
    <cellStyle name="Процентный 3 3 6 2 3 2" xfId="41477"/>
    <cellStyle name="Процентный 3 3 6 2 3 2 2" xfId="41478"/>
    <cellStyle name="Процентный 3 3 6 2 3 3" xfId="41479"/>
    <cellStyle name="Процентный 3 3 6 2 3 4" xfId="41480"/>
    <cellStyle name="Процентный 3 3 6 2 3 5" xfId="41481"/>
    <cellStyle name="Процентный 3 3 6 2 4" xfId="41482"/>
    <cellStyle name="Процентный 3 3 6 2 4 2" xfId="41483"/>
    <cellStyle name="Процентный 3 3 6 2 4 2 2" xfId="41484"/>
    <cellStyle name="Процентный 3 3 6 2 4 3" xfId="41485"/>
    <cellStyle name="Процентный 3 3 6 2 4 4" xfId="41486"/>
    <cellStyle name="Процентный 3 3 6 2 4 5" xfId="41487"/>
    <cellStyle name="Процентный 3 3 6 2 5" xfId="41488"/>
    <cellStyle name="Процентный 3 3 6 2 5 2" xfId="41489"/>
    <cellStyle name="Процентный 3 3 6 2 5 3" xfId="41490"/>
    <cellStyle name="Процентный 3 3 6 2 5 4" xfId="41491"/>
    <cellStyle name="Процентный 3 3 6 2 6" xfId="41492"/>
    <cellStyle name="Процентный 3 3 6 2 7" xfId="41493"/>
    <cellStyle name="Процентный 3 3 6 2 8" xfId="41494"/>
    <cellStyle name="Процентный 3 3 6 2 9" xfId="41495"/>
    <cellStyle name="Процентный 3 3 6 3" xfId="41496"/>
    <cellStyle name="Процентный 3 3 6 3 2" xfId="41497"/>
    <cellStyle name="Процентный 3 3 6 3 2 2" xfId="41498"/>
    <cellStyle name="Процентный 3 3 6 3 2 2 2" xfId="41499"/>
    <cellStyle name="Процентный 3 3 6 3 2 2 2 2" xfId="41500"/>
    <cellStyle name="Процентный 3 3 6 3 2 2 3" xfId="41501"/>
    <cellStyle name="Процентный 3 3 6 3 2 2 4" xfId="41502"/>
    <cellStyle name="Процентный 3 3 6 3 2 2 5" xfId="41503"/>
    <cellStyle name="Процентный 3 3 6 3 2 3" xfId="41504"/>
    <cellStyle name="Процентный 3 3 6 3 2 3 2" xfId="41505"/>
    <cellStyle name="Процентный 3 3 6 3 2 3 3" xfId="41506"/>
    <cellStyle name="Процентный 3 3 6 3 2 3 4" xfId="41507"/>
    <cellStyle name="Процентный 3 3 6 3 2 4" xfId="41508"/>
    <cellStyle name="Процентный 3 3 6 3 2 5" xfId="41509"/>
    <cellStyle name="Процентный 3 3 6 3 2 6" xfId="41510"/>
    <cellStyle name="Процентный 3 3 6 3 2 7" xfId="41511"/>
    <cellStyle name="Процентный 3 3 6 3 3" xfId="41512"/>
    <cellStyle name="Процентный 3 3 6 3 3 2" xfId="41513"/>
    <cellStyle name="Процентный 3 3 6 3 3 2 2" xfId="41514"/>
    <cellStyle name="Процентный 3 3 6 3 3 3" xfId="41515"/>
    <cellStyle name="Процентный 3 3 6 3 3 4" xfId="41516"/>
    <cellStyle name="Процентный 3 3 6 3 3 5" xfId="41517"/>
    <cellStyle name="Процентный 3 3 6 3 4" xfId="41518"/>
    <cellStyle name="Процентный 3 3 6 3 4 2" xfId="41519"/>
    <cellStyle name="Процентный 3 3 6 3 4 2 2" xfId="41520"/>
    <cellStyle name="Процентный 3 3 6 3 4 3" xfId="41521"/>
    <cellStyle name="Процентный 3 3 6 3 4 4" xfId="41522"/>
    <cellStyle name="Процентный 3 3 6 3 4 5" xfId="41523"/>
    <cellStyle name="Процентный 3 3 6 3 5" xfId="41524"/>
    <cellStyle name="Процентный 3 3 6 3 5 2" xfId="41525"/>
    <cellStyle name="Процентный 3 3 6 3 5 3" xfId="41526"/>
    <cellStyle name="Процентный 3 3 6 3 5 4" xfId="41527"/>
    <cellStyle name="Процентный 3 3 6 3 6" xfId="41528"/>
    <cellStyle name="Процентный 3 3 6 3 7" xfId="41529"/>
    <cellStyle name="Процентный 3 3 6 3 8" xfId="41530"/>
    <cellStyle name="Процентный 3 3 6 3 9" xfId="41531"/>
    <cellStyle name="Процентный 3 3 6 4" xfId="41532"/>
    <cellStyle name="Процентный 3 3 6 4 2" xfId="41533"/>
    <cellStyle name="Процентный 3 3 6 4 2 2" xfId="41534"/>
    <cellStyle name="Процентный 3 3 6 4 2 2 2" xfId="41535"/>
    <cellStyle name="Процентный 3 3 6 4 2 2 2 2" xfId="41536"/>
    <cellStyle name="Процентный 3 3 6 4 2 2 3" xfId="41537"/>
    <cellStyle name="Процентный 3 3 6 4 2 2 4" xfId="41538"/>
    <cellStyle name="Процентный 3 3 6 4 2 2 5" xfId="41539"/>
    <cellStyle name="Процентный 3 3 6 4 2 3" xfId="41540"/>
    <cellStyle name="Процентный 3 3 6 4 2 3 2" xfId="41541"/>
    <cellStyle name="Процентный 3 3 6 4 2 3 3" xfId="41542"/>
    <cellStyle name="Процентный 3 3 6 4 2 3 4" xfId="41543"/>
    <cellStyle name="Процентный 3 3 6 4 2 4" xfId="41544"/>
    <cellStyle name="Процентный 3 3 6 4 2 5" xfId="41545"/>
    <cellStyle name="Процентный 3 3 6 4 2 6" xfId="41546"/>
    <cellStyle name="Процентный 3 3 6 4 2 7" xfId="41547"/>
    <cellStyle name="Процентный 3 3 6 4 3" xfId="41548"/>
    <cellStyle name="Процентный 3 3 6 4 3 2" xfId="41549"/>
    <cellStyle name="Процентный 3 3 6 4 3 2 2" xfId="41550"/>
    <cellStyle name="Процентный 3 3 6 4 3 3" xfId="41551"/>
    <cellStyle name="Процентный 3 3 6 4 3 4" xfId="41552"/>
    <cellStyle name="Процентный 3 3 6 4 3 5" xfId="41553"/>
    <cellStyle name="Процентный 3 3 6 4 4" xfId="41554"/>
    <cellStyle name="Процентный 3 3 6 4 4 2" xfId="41555"/>
    <cellStyle name="Процентный 3 3 6 4 4 3" xfId="41556"/>
    <cellStyle name="Процентный 3 3 6 4 4 4" xfId="41557"/>
    <cellStyle name="Процентный 3 3 6 4 5" xfId="41558"/>
    <cellStyle name="Процентный 3 3 6 4 6" xfId="41559"/>
    <cellStyle name="Процентный 3 3 6 4 7" xfId="41560"/>
    <cellStyle name="Процентный 3 3 6 4 8" xfId="41561"/>
    <cellStyle name="Процентный 3 3 6 5" xfId="41562"/>
    <cellStyle name="Процентный 3 3 6 5 2" xfId="41563"/>
    <cellStyle name="Процентный 3 3 6 5 2 2" xfId="41564"/>
    <cellStyle name="Процентный 3 3 6 5 2 2 2" xfId="41565"/>
    <cellStyle name="Процентный 3 3 6 5 2 2 2 2" xfId="41566"/>
    <cellStyle name="Процентный 3 3 6 5 2 2 3" xfId="41567"/>
    <cellStyle name="Процентный 3 3 6 5 2 2 4" xfId="41568"/>
    <cellStyle name="Процентный 3 3 6 5 2 2 5" xfId="41569"/>
    <cellStyle name="Процентный 3 3 6 5 2 3" xfId="41570"/>
    <cellStyle name="Процентный 3 3 6 5 2 3 2" xfId="41571"/>
    <cellStyle name="Процентный 3 3 6 5 2 3 3" xfId="41572"/>
    <cellStyle name="Процентный 3 3 6 5 2 3 4" xfId="41573"/>
    <cellStyle name="Процентный 3 3 6 5 2 4" xfId="41574"/>
    <cellStyle name="Процентный 3 3 6 5 2 5" xfId="41575"/>
    <cellStyle name="Процентный 3 3 6 5 2 6" xfId="41576"/>
    <cellStyle name="Процентный 3 3 6 5 2 7" xfId="41577"/>
    <cellStyle name="Процентный 3 3 6 5 3" xfId="41578"/>
    <cellStyle name="Процентный 3 3 6 5 3 2" xfId="41579"/>
    <cellStyle name="Процентный 3 3 6 5 3 2 2" xfId="41580"/>
    <cellStyle name="Процентный 3 3 6 5 3 3" xfId="41581"/>
    <cellStyle name="Процентный 3 3 6 5 3 4" xfId="41582"/>
    <cellStyle name="Процентный 3 3 6 5 3 5" xfId="41583"/>
    <cellStyle name="Процентный 3 3 6 5 4" xfId="41584"/>
    <cellStyle name="Процентный 3 3 6 5 4 2" xfId="41585"/>
    <cellStyle name="Процентный 3 3 6 5 4 3" xfId="41586"/>
    <cellStyle name="Процентный 3 3 6 5 4 4" xfId="41587"/>
    <cellStyle name="Процентный 3 3 6 5 5" xfId="41588"/>
    <cellStyle name="Процентный 3 3 6 5 6" xfId="41589"/>
    <cellStyle name="Процентный 3 3 6 5 7" xfId="41590"/>
    <cellStyle name="Процентный 3 3 6 5 8" xfId="41591"/>
    <cellStyle name="Процентный 3 3 6 6" xfId="41592"/>
    <cellStyle name="Процентный 3 3 6 6 2" xfId="41593"/>
    <cellStyle name="Процентный 3 3 6 6 2 2" xfId="41594"/>
    <cellStyle name="Процентный 3 3 6 6 2 2 2" xfId="41595"/>
    <cellStyle name="Процентный 3 3 6 6 2 2 2 2" xfId="41596"/>
    <cellStyle name="Процентный 3 3 6 6 2 2 3" xfId="41597"/>
    <cellStyle name="Процентный 3 3 6 6 2 2 4" xfId="41598"/>
    <cellStyle name="Процентный 3 3 6 6 2 2 5" xfId="41599"/>
    <cellStyle name="Процентный 3 3 6 6 2 3" xfId="41600"/>
    <cellStyle name="Процентный 3 3 6 6 2 3 2" xfId="41601"/>
    <cellStyle name="Процентный 3 3 6 6 2 3 3" xfId="41602"/>
    <cellStyle name="Процентный 3 3 6 6 2 3 4" xfId="41603"/>
    <cellStyle name="Процентный 3 3 6 6 2 4" xfId="41604"/>
    <cellStyle name="Процентный 3 3 6 6 2 5" xfId="41605"/>
    <cellStyle name="Процентный 3 3 6 6 2 6" xfId="41606"/>
    <cellStyle name="Процентный 3 3 6 6 2 7" xfId="41607"/>
    <cellStyle name="Процентный 3 3 6 6 3" xfId="41608"/>
    <cellStyle name="Процентный 3 3 6 6 3 2" xfId="41609"/>
    <cellStyle name="Процентный 3 3 6 6 3 2 2" xfId="41610"/>
    <cellStyle name="Процентный 3 3 6 6 3 3" xfId="41611"/>
    <cellStyle name="Процентный 3 3 6 6 3 4" xfId="41612"/>
    <cellStyle name="Процентный 3 3 6 6 3 5" xfId="41613"/>
    <cellStyle name="Процентный 3 3 6 6 4" xfId="41614"/>
    <cellStyle name="Процентный 3 3 6 6 4 2" xfId="41615"/>
    <cellStyle name="Процентный 3 3 6 6 4 3" xfId="41616"/>
    <cellStyle name="Процентный 3 3 6 6 4 4" xfId="41617"/>
    <cellStyle name="Процентный 3 3 6 6 5" xfId="41618"/>
    <cellStyle name="Процентный 3 3 6 6 6" xfId="41619"/>
    <cellStyle name="Процентный 3 3 6 6 7" xfId="41620"/>
    <cellStyle name="Процентный 3 3 6 6 8" xfId="41621"/>
    <cellStyle name="Процентный 3 3 6 7" xfId="41622"/>
    <cellStyle name="Процентный 3 3 6 7 2" xfId="41623"/>
    <cellStyle name="Процентный 3 3 6 7 2 2" xfId="41624"/>
    <cellStyle name="Процентный 3 3 6 7 2 2 2" xfId="41625"/>
    <cellStyle name="Процентный 3 3 6 7 2 2 2 2" xfId="41626"/>
    <cellStyle name="Процентный 3 3 6 7 2 2 3" xfId="41627"/>
    <cellStyle name="Процентный 3 3 6 7 2 2 4" xfId="41628"/>
    <cellStyle name="Процентный 3 3 6 7 2 2 5" xfId="41629"/>
    <cellStyle name="Процентный 3 3 6 7 2 3" xfId="41630"/>
    <cellStyle name="Процентный 3 3 6 7 2 3 2" xfId="41631"/>
    <cellStyle name="Процентный 3 3 6 7 2 3 3" xfId="41632"/>
    <cellStyle name="Процентный 3 3 6 7 2 3 4" xfId="41633"/>
    <cellStyle name="Процентный 3 3 6 7 2 4" xfId="41634"/>
    <cellStyle name="Процентный 3 3 6 7 2 5" xfId="41635"/>
    <cellStyle name="Процентный 3 3 6 7 2 6" xfId="41636"/>
    <cellStyle name="Процентный 3 3 6 7 2 7" xfId="41637"/>
    <cellStyle name="Процентный 3 3 6 7 3" xfId="41638"/>
    <cellStyle name="Процентный 3 3 6 7 3 2" xfId="41639"/>
    <cellStyle name="Процентный 3 3 6 7 3 2 2" xfId="41640"/>
    <cellStyle name="Процентный 3 3 6 7 3 3" xfId="41641"/>
    <cellStyle name="Процентный 3 3 6 7 3 4" xfId="41642"/>
    <cellStyle name="Процентный 3 3 6 7 3 5" xfId="41643"/>
    <cellStyle name="Процентный 3 3 6 7 4" xfId="41644"/>
    <cellStyle name="Процентный 3 3 6 7 4 2" xfId="41645"/>
    <cellStyle name="Процентный 3 3 6 7 4 3" xfId="41646"/>
    <cellStyle name="Процентный 3 3 6 7 4 4" xfId="41647"/>
    <cellStyle name="Процентный 3 3 6 7 5" xfId="41648"/>
    <cellStyle name="Процентный 3 3 6 7 6" xfId="41649"/>
    <cellStyle name="Процентный 3 3 6 7 7" xfId="41650"/>
    <cellStyle name="Процентный 3 3 6 7 8" xfId="41651"/>
    <cellStyle name="Процентный 3 3 6 8" xfId="41652"/>
    <cellStyle name="Процентный 3 3 6 8 2" xfId="41653"/>
    <cellStyle name="Процентный 3 3 6 8 2 2" xfId="41654"/>
    <cellStyle name="Процентный 3 3 6 8 2 2 2" xfId="41655"/>
    <cellStyle name="Процентный 3 3 6 8 2 3" xfId="41656"/>
    <cellStyle name="Процентный 3 3 6 8 2 4" xfId="41657"/>
    <cellStyle name="Процентный 3 3 6 8 2 5" xfId="41658"/>
    <cellStyle name="Процентный 3 3 6 8 3" xfId="41659"/>
    <cellStyle name="Процентный 3 3 6 8 3 2" xfId="41660"/>
    <cellStyle name="Процентный 3 3 6 8 3 3" xfId="41661"/>
    <cellStyle name="Процентный 3 3 6 8 3 4" xfId="41662"/>
    <cellStyle name="Процентный 3 3 6 8 4" xfId="41663"/>
    <cellStyle name="Процентный 3 3 6 8 5" xfId="41664"/>
    <cellStyle name="Процентный 3 3 6 8 6" xfId="41665"/>
    <cellStyle name="Процентный 3 3 6 8 7" xfId="41666"/>
    <cellStyle name="Процентный 3 3 6 9" xfId="41667"/>
    <cellStyle name="Процентный 3 3 6 9 2" xfId="41668"/>
    <cellStyle name="Процентный 3 3 6 9 2 2" xfId="41669"/>
    <cellStyle name="Процентный 3 3 6 9 2 2 2" xfId="41670"/>
    <cellStyle name="Процентный 3 3 6 9 2 3" xfId="41671"/>
    <cellStyle name="Процентный 3 3 6 9 2 4" xfId="41672"/>
    <cellStyle name="Процентный 3 3 6 9 2 5" xfId="41673"/>
    <cellStyle name="Процентный 3 3 6 9 3" xfId="41674"/>
    <cellStyle name="Процентный 3 3 6 9 3 2" xfId="41675"/>
    <cellStyle name="Процентный 3 3 6 9 3 3" xfId="41676"/>
    <cellStyle name="Процентный 3 3 6 9 3 4" xfId="41677"/>
    <cellStyle name="Процентный 3 3 6 9 4" xfId="41678"/>
    <cellStyle name="Процентный 3 3 6 9 5" xfId="41679"/>
    <cellStyle name="Процентный 3 3 6 9 6" xfId="41680"/>
    <cellStyle name="Процентный 3 3 6 9 7" xfId="41681"/>
    <cellStyle name="Процентный 3 3 7" xfId="41682"/>
    <cellStyle name="Процентный 3 3 7 2" xfId="41683"/>
    <cellStyle name="Процентный 3 3 7 2 2" xfId="41684"/>
    <cellStyle name="Процентный 3 3 7 2 2 2" xfId="41685"/>
    <cellStyle name="Процентный 3 3 7 2 2 2 2" xfId="41686"/>
    <cellStyle name="Процентный 3 3 7 2 2 3" xfId="41687"/>
    <cellStyle name="Процентный 3 3 7 2 2 4" xfId="41688"/>
    <cellStyle name="Процентный 3 3 7 2 2 5" xfId="41689"/>
    <cellStyle name="Процентный 3 3 7 2 3" xfId="41690"/>
    <cellStyle name="Процентный 3 3 7 2 3 2" xfId="41691"/>
    <cellStyle name="Процентный 3 3 7 2 3 3" xfId="41692"/>
    <cellStyle name="Процентный 3 3 7 2 3 4" xfId="41693"/>
    <cellStyle name="Процентный 3 3 7 2 4" xfId="41694"/>
    <cellStyle name="Процентный 3 3 7 2 5" xfId="41695"/>
    <cellStyle name="Процентный 3 3 7 2 6" xfId="41696"/>
    <cellStyle name="Процентный 3 3 7 2 7" xfId="41697"/>
    <cellStyle name="Процентный 3 3 7 3" xfId="41698"/>
    <cellStyle name="Процентный 3 3 7 3 2" xfId="41699"/>
    <cellStyle name="Процентный 3 3 7 3 2 2" xfId="41700"/>
    <cellStyle name="Процентный 3 3 7 3 3" xfId="41701"/>
    <cellStyle name="Процентный 3 3 7 3 4" xfId="41702"/>
    <cellStyle name="Процентный 3 3 7 3 5" xfId="41703"/>
    <cellStyle name="Процентный 3 3 7 4" xfId="41704"/>
    <cellStyle name="Процентный 3 3 7 4 2" xfId="41705"/>
    <cellStyle name="Процентный 3 3 7 4 2 2" xfId="41706"/>
    <cellStyle name="Процентный 3 3 7 4 3" xfId="41707"/>
    <cellStyle name="Процентный 3 3 7 4 4" xfId="41708"/>
    <cellStyle name="Процентный 3 3 7 4 5" xfId="41709"/>
    <cellStyle name="Процентный 3 3 7 5" xfId="41710"/>
    <cellStyle name="Процентный 3 3 7 5 2" xfId="41711"/>
    <cellStyle name="Процентный 3 3 7 5 3" xfId="41712"/>
    <cellStyle name="Процентный 3 3 7 5 4" xfId="41713"/>
    <cellStyle name="Процентный 3 3 7 6" xfId="41714"/>
    <cellStyle name="Процентный 3 3 7 7" xfId="41715"/>
    <cellStyle name="Процентный 3 3 7 8" xfId="41716"/>
    <cellStyle name="Процентный 3 3 7 9" xfId="41717"/>
    <cellStyle name="Процентный 3 3 8" xfId="41718"/>
    <cellStyle name="Процентный 3 3 8 2" xfId="41719"/>
    <cellStyle name="Процентный 3 3 8 2 2" xfId="41720"/>
    <cellStyle name="Процентный 3 3 8 2 2 2" xfId="41721"/>
    <cellStyle name="Процентный 3 3 8 2 2 2 2" xfId="41722"/>
    <cellStyle name="Процентный 3 3 8 2 2 3" xfId="41723"/>
    <cellStyle name="Процентный 3 3 8 2 2 4" xfId="41724"/>
    <cellStyle name="Процентный 3 3 8 2 2 5" xfId="41725"/>
    <cellStyle name="Процентный 3 3 8 2 3" xfId="41726"/>
    <cellStyle name="Процентный 3 3 8 2 3 2" xfId="41727"/>
    <cellStyle name="Процентный 3 3 8 2 3 3" xfId="41728"/>
    <cellStyle name="Процентный 3 3 8 2 3 4" xfId="41729"/>
    <cellStyle name="Процентный 3 3 8 2 4" xfId="41730"/>
    <cellStyle name="Процентный 3 3 8 2 5" xfId="41731"/>
    <cellStyle name="Процентный 3 3 8 2 6" xfId="41732"/>
    <cellStyle name="Процентный 3 3 8 2 7" xfId="41733"/>
    <cellStyle name="Процентный 3 3 8 3" xfId="41734"/>
    <cellStyle name="Процентный 3 3 8 3 2" xfId="41735"/>
    <cellStyle name="Процентный 3 3 8 3 2 2" xfId="41736"/>
    <cellStyle name="Процентный 3 3 8 3 3" xfId="41737"/>
    <cellStyle name="Процентный 3 3 8 3 4" xfId="41738"/>
    <cellStyle name="Процентный 3 3 8 3 5" xfId="41739"/>
    <cellStyle name="Процентный 3 3 8 4" xfId="41740"/>
    <cellStyle name="Процентный 3 3 8 4 2" xfId="41741"/>
    <cellStyle name="Процентный 3 3 8 4 2 2" xfId="41742"/>
    <cellStyle name="Процентный 3 3 8 4 3" xfId="41743"/>
    <cellStyle name="Процентный 3 3 8 4 4" xfId="41744"/>
    <cellStyle name="Процентный 3 3 8 4 5" xfId="41745"/>
    <cellStyle name="Процентный 3 3 8 5" xfId="41746"/>
    <cellStyle name="Процентный 3 3 8 5 2" xfId="41747"/>
    <cellStyle name="Процентный 3 3 8 5 3" xfId="41748"/>
    <cellStyle name="Процентный 3 3 8 5 4" xfId="41749"/>
    <cellStyle name="Процентный 3 3 8 6" xfId="41750"/>
    <cellStyle name="Процентный 3 3 8 7" xfId="41751"/>
    <cellStyle name="Процентный 3 3 8 8" xfId="41752"/>
    <cellStyle name="Процентный 3 3 8 9" xfId="41753"/>
    <cellStyle name="Процентный 3 3 9" xfId="41754"/>
    <cellStyle name="Процентный 3 3 9 2" xfId="41755"/>
    <cellStyle name="Процентный 3 3 9 2 2" xfId="41756"/>
    <cellStyle name="Процентный 3 3 9 2 2 2" xfId="41757"/>
    <cellStyle name="Процентный 3 3 9 2 2 2 2" xfId="41758"/>
    <cellStyle name="Процентный 3 3 9 2 2 3" xfId="41759"/>
    <cellStyle name="Процентный 3 3 9 2 2 4" xfId="41760"/>
    <cellStyle name="Процентный 3 3 9 2 2 5" xfId="41761"/>
    <cellStyle name="Процентный 3 3 9 2 3" xfId="41762"/>
    <cellStyle name="Процентный 3 3 9 2 3 2" xfId="41763"/>
    <cellStyle name="Процентный 3 3 9 2 3 3" xfId="41764"/>
    <cellStyle name="Процентный 3 3 9 2 3 4" xfId="41765"/>
    <cellStyle name="Процентный 3 3 9 2 4" xfId="41766"/>
    <cellStyle name="Процентный 3 3 9 2 5" xfId="41767"/>
    <cellStyle name="Процентный 3 3 9 2 6" xfId="41768"/>
    <cellStyle name="Процентный 3 3 9 2 7" xfId="41769"/>
    <cellStyle name="Процентный 3 3 9 3" xfId="41770"/>
    <cellStyle name="Процентный 3 3 9 3 2" xfId="41771"/>
    <cellStyle name="Процентный 3 3 9 3 2 2" xfId="41772"/>
    <cellStyle name="Процентный 3 3 9 3 3" xfId="41773"/>
    <cellStyle name="Процентный 3 3 9 3 4" xfId="41774"/>
    <cellStyle name="Процентный 3 3 9 3 5" xfId="41775"/>
    <cellStyle name="Процентный 3 3 9 4" xfId="41776"/>
    <cellStyle name="Процентный 3 3 9 4 2" xfId="41777"/>
    <cellStyle name="Процентный 3 3 9 4 2 2" xfId="41778"/>
    <cellStyle name="Процентный 3 3 9 4 3" xfId="41779"/>
    <cellStyle name="Процентный 3 3 9 4 4" xfId="41780"/>
    <cellStyle name="Процентный 3 3 9 4 5" xfId="41781"/>
    <cellStyle name="Процентный 3 3 9 5" xfId="41782"/>
    <cellStyle name="Процентный 3 3 9 5 2" xfId="41783"/>
    <cellStyle name="Процентный 3 3 9 5 3" xfId="41784"/>
    <cellStyle name="Процентный 3 3 9 5 4" xfId="41785"/>
    <cellStyle name="Процентный 3 3 9 6" xfId="41786"/>
    <cellStyle name="Процентный 3 3 9 7" xfId="41787"/>
    <cellStyle name="Процентный 3 3 9 8" xfId="41788"/>
    <cellStyle name="Процентный 3 3 9 9" xfId="41789"/>
    <cellStyle name="Процентный 3 4" xfId="41790"/>
    <cellStyle name="Процентный 3 4 10" xfId="41791"/>
    <cellStyle name="Процентный 3 4 10 2" xfId="41792"/>
    <cellStyle name="Процентный 3 4 10 2 2" xfId="41793"/>
    <cellStyle name="Процентный 3 4 10 2 2 2" xfId="41794"/>
    <cellStyle name="Процентный 3 4 10 2 2 2 2" xfId="41795"/>
    <cellStyle name="Процентный 3 4 10 2 2 3" xfId="41796"/>
    <cellStyle name="Процентный 3 4 10 2 2 4" xfId="41797"/>
    <cellStyle name="Процентный 3 4 10 2 2 5" xfId="41798"/>
    <cellStyle name="Процентный 3 4 10 2 3" xfId="41799"/>
    <cellStyle name="Процентный 3 4 10 2 3 2" xfId="41800"/>
    <cellStyle name="Процентный 3 4 10 2 3 3" xfId="41801"/>
    <cellStyle name="Процентный 3 4 10 2 3 4" xfId="41802"/>
    <cellStyle name="Процентный 3 4 10 2 4" xfId="41803"/>
    <cellStyle name="Процентный 3 4 10 2 5" xfId="41804"/>
    <cellStyle name="Процентный 3 4 10 2 6" xfId="41805"/>
    <cellStyle name="Процентный 3 4 10 2 7" xfId="41806"/>
    <cellStyle name="Процентный 3 4 10 3" xfId="41807"/>
    <cellStyle name="Процентный 3 4 10 3 2" xfId="41808"/>
    <cellStyle name="Процентный 3 4 10 3 2 2" xfId="41809"/>
    <cellStyle name="Процентный 3 4 10 3 3" xfId="41810"/>
    <cellStyle name="Процентный 3 4 10 3 4" xfId="41811"/>
    <cellStyle name="Процентный 3 4 10 3 5" xfId="41812"/>
    <cellStyle name="Процентный 3 4 10 4" xfId="41813"/>
    <cellStyle name="Процентный 3 4 10 4 2" xfId="41814"/>
    <cellStyle name="Процентный 3 4 10 4 3" xfId="41815"/>
    <cellStyle name="Процентный 3 4 10 4 4" xfId="41816"/>
    <cellStyle name="Процентный 3 4 10 5" xfId="41817"/>
    <cellStyle name="Процентный 3 4 10 6" xfId="41818"/>
    <cellStyle name="Процентный 3 4 10 7" xfId="41819"/>
    <cellStyle name="Процентный 3 4 10 8" xfId="41820"/>
    <cellStyle name="Процентный 3 4 11" xfId="41821"/>
    <cellStyle name="Процентный 3 4 11 2" xfId="41822"/>
    <cellStyle name="Процентный 3 4 11 2 2" xfId="41823"/>
    <cellStyle name="Процентный 3 4 11 2 2 2" xfId="41824"/>
    <cellStyle name="Процентный 3 4 11 2 2 2 2" xfId="41825"/>
    <cellStyle name="Процентный 3 4 11 2 2 3" xfId="41826"/>
    <cellStyle name="Процентный 3 4 11 2 2 4" xfId="41827"/>
    <cellStyle name="Процентный 3 4 11 2 2 5" xfId="41828"/>
    <cellStyle name="Процентный 3 4 11 2 3" xfId="41829"/>
    <cellStyle name="Процентный 3 4 11 2 3 2" xfId="41830"/>
    <cellStyle name="Процентный 3 4 11 2 3 3" xfId="41831"/>
    <cellStyle name="Процентный 3 4 11 2 3 4" xfId="41832"/>
    <cellStyle name="Процентный 3 4 11 2 4" xfId="41833"/>
    <cellStyle name="Процентный 3 4 11 2 5" xfId="41834"/>
    <cellStyle name="Процентный 3 4 11 2 6" xfId="41835"/>
    <cellStyle name="Процентный 3 4 11 2 7" xfId="41836"/>
    <cellStyle name="Процентный 3 4 11 3" xfId="41837"/>
    <cellStyle name="Процентный 3 4 11 3 2" xfId="41838"/>
    <cellStyle name="Процентный 3 4 11 3 2 2" xfId="41839"/>
    <cellStyle name="Процентный 3 4 11 3 3" xfId="41840"/>
    <cellStyle name="Процентный 3 4 11 3 4" xfId="41841"/>
    <cellStyle name="Процентный 3 4 11 3 5" xfId="41842"/>
    <cellStyle name="Процентный 3 4 11 4" xfId="41843"/>
    <cellStyle name="Процентный 3 4 11 4 2" xfId="41844"/>
    <cellStyle name="Процентный 3 4 11 4 3" xfId="41845"/>
    <cellStyle name="Процентный 3 4 11 4 4" xfId="41846"/>
    <cellStyle name="Процентный 3 4 11 5" xfId="41847"/>
    <cellStyle name="Процентный 3 4 11 6" xfId="41848"/>
    <cellStyle name="Процентный 3 4 11 7" xfId="41849"/>
    <cellStyle name="Процентный 3 4 11 8" xfId="41850"/>
    <cellStyle name="Процентный 3 4 12" xfId="41851"/>
    <cellStyle name="Процентный 3 4 12 2" xfId="41852"/>
    <cellStyle name="Процентный 3 4 12 2 2" xfId="41853"/>
    <cellStyle name="Процентный 3 4 12 2 2 2" xfId="41854"/>
    <cellStyle name="Процентный 3 4 12 2 3" xfId="41855"/>
    <cellStyle name="Процентный 3 4 12 2 4" xfId="41856"/>
    <cellStyle name="Процентный 3 4 12 2 5" xfId="41857"/>
    <cellStyle name="Процентный 3 4 12 3" xfId="41858"/>
    <cellStyle name="Процентный 3 4 12 3 2" xfId="41859"/>
    <cellStyle name="Процентный 3 4 12 3 3" xfId="41860"/>
    <cellStyle name="Процентный 3 4 12 3 4" xfId="41861"/>
    <cellStyle name="Процентный 3 4 12 4" xfId="41862"/>
    <cellStyle name="Процентный 3 4 12 5" xfId="41863"/>
    <cellStyle name="Процентный 3 4 12 6" xfId="41864"/>
    <cellStyle name="Процентный 3 4 12 7" xfId="41865"/>
    <cellStyle name="Процентный 3 4 13" xfId="41866"/>
    <cellStyle name="Процентный 3 4 13 2" xfId="41867"/>
    <cellStyle name="Процентный 3 4 13 2 2" xfId="41868"/>
    <cellStyle name="Процентный 3 4 13 2 2 2" xfId="41869"/>
    <cellStyle name="Процентный 3 4 13 2 3" xfId="41870"/>
    <cellStyle name="Процентный 3 4 13 2 4" xfId="41871"/>
    <cellStyle name="Процентный 3 4 13 2 5" xfId="41872"/>
    <cellStyle name="Процентный 3 4 13 3" xfId="41873"/>
    <cellStyle name="Процентный 3 4 13 3 2" xfId="41874"/>
    <cellStyle name="Процентный 3 4 13 3 3" xfId="41875"/>
    <cellStyle name="Процентный 3 4 13 3 4" xfId="41876"/>
    <cellStyle name="Процентный 3 4 13 4" xfId="41877"/>
    <cellStyle name="Процентный 3 4 13 5" xfId="41878"/>
    <cellStyle name="Процентный 3 4 13 6" xfId="41879"/>
    <cellStyle name="Процентный 3 4 13 7" xfId="41880"/>
    <cellStyle name="Процентный 3 4 14" xfId="41881"/>
    <cellStyle name="Процентный 3 4 14 2" xfId="41882"/>
    <cellStyle name="Процентный 3 4 14 2 2" xfId="41883"/>
    <cellStyle name="Процентный 3 4 14 3" xfId="41884"/>
    <cellStyle name="Процентный 3 4 14 4" xfId="41885"/>
    <cellStyle name="Процентный 3 4 14 5" xfId="41886"/>
    <cellStyle name="Процентный 3 4 15" xfId="41887"/>
    <cellStyle name="Процентный 3 4 15 2" xfId="41888"/>
    <cellStyle name="Процентный 3 4 15 2 2" xfId="41889"/>
    <cellStyle name="Процентный 3 4 15 3" xfId="41890"/>
    <cellStyle name="Процентный 3 4 15 4" xfId="41891"/>
    <cellStyle name="Процентный 3 4 15 5" xfId="41892"/>
    <cellStyle name="Процентный 3 4 16" xfId="41893"/>
    <cellStyle name="Процентный 3 4 17" xfId="41894"/>
    <cellStyle name="Процентный 3 4 2" xfId="41895"/>
    <cellStyle name="Процентный 3 4 2 10" xfId="41896"/>
    <cellStyle name="Процентный 3 4 2 10 2" xfId="41897"/>
    <cellStyle name="Процентный 3 4 2 10 2 2" xfId="41898"/>
    <cellStyle name="Процентный 3 4 2 10 2 2 2" xfId="41899"/>
    <cellStyle name="Процентный 3 4 2 10 2 3" xfId="41900"/>
    <cellStyle name="Процентный 3 4 2 10 2 4" xfId="41901"/>
    <cellStyle name="Процентный 3 4 2 10 2 5" xfId="41902"/>
    <cellStyle name="Процентный 3 4 2 10 3" xfId="41903"/>
    <cellStyle name="Процентный 3 4 2 10 3 2" xfId="41904"/>
    <cellStyle name="Процентный 3 4 2 10 3 3" xfId="41905"/>
    <cellStyle name="Процентный 3 4 2 10 3 4" xfId="41906"/>
    <cellStyle name="Процентный 3 4 2 10 4" xfId="41907"/>
    <cellStyle name="Процентный 3 4 2 10 5" xfId="41908"/>
    <cellStyle name="Процентный 3 4 2 10 6" xfId="41909"/>
    <cellStyle name="Процентный 3 4 2 10 7" xfId="41910"/>
    <cellStyle name="Процентный 3 4 2 11" xfId="41911"/>
    <cellStyle name="Процентный 3 4 2 11 2" xfId="41912"/>
    <cellStyle name="Процентный 3 4 2 11 2 2" xfId="41913"/>
    <cellStyle name="Процентный 3 4 2 11 3" xfId="41914"/>
    <cellStyle name="Процентный 3 4 2 11 4" xfId="41915"/>
    <cellStyle name="Процентный 3 4 2 11 5" xfId="41916"/>
    <cellStyle name="Процентный 3 4 2 12" xfId="41917"/>
    <cellStyle name="Процентный 3 4 2 12 2" xfId="41918"/>
    <cellStyle name="Процентный 3 4 2 12 3" xfId="41919"/>
    <cellStyle name="Процентный 3 4 2 12 4" xfId="41920"/>
    <cellStyle name="Процентный 3 4 2 13" xfId="41921"/>
    <cellStyle name="Процентный 3 4 2 14" xfId="41922"/>
    <cellStyle name="Процентный 3 4 2 15" xfId="41923"/>
    <cellStyle name="Процентный 3 4 2 16" xfId="41924"/>
    <cellStyle name="Процентный 3 4 2 2" xfId="41925"/>
    <cellStyle name="Процентный 3 4 2 2 10" xfId="41926"/>
    <cellStyle name="Процентный 3 4 2 2 10 2" xfId="41927"/>
    <cellStyle name="Процентный 3 4 2 2 10 2 2" xfId="41928"/>
    <cellStyle name="Процентный 3 4 2 2 10 3" xfId="41929"/>
    <cellStyle name="Процентный 3 4 2 2 10 4" xfId="41930"/>
    <cellStyle name="Процентный 3 4 2 2 10 5" xfId="41931"/>
    <cellStyle name="Процентный 3 4 2 2 11" xfId="41932"/>
    <cellStyle name="Процентный 3 4 2 2 11 2" xfId="41933"/>
    <cellStyle name="Процентный 3 4 2 2 11 3" xfId="41934"/>
    <cellStyle name="Процентный 3 4 2 2 11 4" xfId="41935"/>
    <cellStyle name="Процентный 3 4 2 2 12" xfId="41936"/>
    <cellStyle name="Процентный 3 4 2 2 13" xfId="41937"/>
    <cellStyle name="Процентный 3 4 2 2 14" xfId="41938"/>
    <cellStyle name="Процентный 3 4 2 2 15" xfId="41939"/>
    <cellStyle name="Процентный 3 4 2 2 2" xfId="41940"/>
    <cellStyle name="Процентный 3 4 2 2 2 2" xfId="41941"/>
    <cellStyle name="Процентный 3 4 2 2 2 2 2" xfId="41942"/>
    <cellStyle name="Процентный 3 4 2 2 2 2 2 2" xfId="41943"/>
    <cellStyle name="Процентный 3 4 2 2 2 2 2 2 2" xfId="41944"/>
    <cellStyle name="Процентный 3 4 2 2 2 2 2 3" xfId="41945"/>
    <cellStyle name="Процентный 3 4 2 2 2 2 2 4" xfId="41946"/>
    <cellStyle name="Процентный 3 4 2 2 2 2 2 5" xfId="41947"/>
    <cellStyle name="Процентный 3 4 2 2 2 2 3" xfId="41948"/>
    <cellStyle name="Процентный 3 4 2 2 2 2 3 2" xfId="41949"/>
    <cellStyle name="Процентный 3 4 2 2 2 2 3 3" xfId="41950"/>
    <cellStyle name="Процентный 3 4 2 2 2 2 3 4" xfId="41951"/>
    <cellStyle name="Процентный 3 4 2 2 2 2 4" xfId="41952"/>
    <cellStyle name="Процентный 3 4 2 2 2 2 5" xfId="41953"/>
    <cellStyle name="Процентный 3 4 2 2 2 2 6" xfId="41954"/>
    <cellStyle name="Процентный 3 4 2 2 2 2 7" xfId="41955"/>
    <cellStyle name="Процентный 3 4 2 2 2 3" xfId="41956"/>
    <cellStyle name="Процентный 3 4 2 2 2 3 2" xfId="41957"/>
    <cellStyle name="Процентный 3 4 2 2 2 3 2 2" xfId="41958"/>
    <cellStyle name="Процентный 3 4 2 2 2 3 3" xfId="41959"/>
    <cellStyle name="Процентный 3 4 2 2 2 3 4" xfId="41960"/>
    <cellStyle name="Процентный 3 4 2 2 2 3 5" xfId="41961"/>
    <cellStyle name="Процентный 3 4 2 2 2 4" xfId="41962"/>
    <cellStyle name="Процентный 3 4 2 2 2 4 2" xfId="41963"/>
    <cellStyle name="Процентный 3 4 2 2 2 4 2 2" xfId="41964"/>
    <cellStyle name="Процентный 3 4 2 2 2 4 3" xfId="41965"/>
    <cellStyle name="Процентный 3 4 2 2 2 4 4" xfId="41966"/>
    <cellStyle name="Процентный 3 4 2 2 2 4 5" xfId="41967"/>
    <cellStyle name="Процентный 3 4 2 2 2 5" xfId="41968"/>
    <cellStyle name="Процентный 3 4 2 2 2 5 2" xfId="41969"/>
    <cellStyle name="Процентный 3 4 2 2 2 5 3" xfId="41970"/>
    <cellStyle name="Процентный 3 4 2 2 2 5 4" xfId="41971"/>
    <cellStyle name="Процентный 3 4 2 2 2 6" xfId="41972"/>
    <cellStyle name="Процентный 3 4 2 2 2 7" xfId="41973"/>
    <cellStyle name="Процентный 3 4 2 2 2 8" xfId="41974"/>
    <cellStyle name="Процентный 3 4 2 2 2 9" xfId="41975"/>
    <cellStyle name="Процентный 3 4 2 2 3" xfId="41976"/>
    <cellStyle name="Процентный 3 4 2 2 3 2" xfId="41977"/>
    <cellStyle name="Процентный 3 4 2 2 3 2 2" xfId="41978"/>
    <cellStyle name="Процентный 3 4 2 2 3 2 2 2" xfId="41979"/>
    <cellStyle name="Процентный 3 4 2 2 3 2 2 2 2" xfId="41980"/>
    <cellStyle name="Процентный 3 4 2 2 3 2 2 3" xfId="41981"/>
    <cellStyle name="Процентный 3 4 2 2 3 2 2 4" xfId="41982"/>
    <cellStyle name="Процентный 3 4 2 2 3 2 2 5" xfId="41983"/>
    <cellStyle name="Процентный 3 4 2 2 3 2 3" xfId="41984"/>
    <cellStyle name="Процентный 3 4 2 2 3 2 3 2" xfId="41985"/>
    <cellStyle name="Процентный 3 4 2 2 3 2 3 3" xfId="41986"/>
    <cellStyle name="Процентный 3 4 2 2 3 2 3 4" xfId="41987"/>
    <cellStyle name="Процентный 3 4 2 2 3 2 4" xfId="41988"/>
    <cellStyle name="Процентный 3 4 2 2 3 2 5" xfId="41989"/>
    <cellStyle name="Процентный 3 4 2 2 3 2 6" xfId="41990"/>
    <cellStyle name="Процентный 3 4 2 2 3 2 7" xfId="41991"/>
    <cellStyle name="Процентный 3 4 2 2 3 3" xfId="41992"/>
    <cellStyle name="Процентный 3 4 2 2 3 3 2" xfId="41993"/>
    <cellStyle name="Процентный 3 4 2 2 3 3 2 2" xfId="41994"/>
    <cellStyle name="Процентный 3 4 2 2 3 3 3" xfId="41995"/>
    <cellStyle name="Процентный 3 4 2 2 3 3 4" xfId="41996"/>
    <cellStyle name="Процентный 3 4 2 2 3 3 5" xfId="41997"/>
    <cellStyle name="Процентный 3 4 2 2 3 4" xfId="41998"/>
    <cellStyle name="Процентный 3 4 2 2 3 4 2" xfId="41999"/>
    <cellStyle name="Процентный 3 4 2 2 3 4 2 2" xfId="42000"/>
    <cellStyle name="Процентный 3 4 2 2 3 4 3" xfId="42001"/>
    <cellStyle name="Процентный 3 4 2 2 3 4 4" xfId="42002"/>
    <cellStyle name="Процентный 3 4 2 2 3 4 5" xfId="42003"/>
    <cellStyle name="Процентный 3 4 2 2 3 5" xfId="42004"/>
    <cellStyle name="Процентный 3 4 2 2 3 5 2" xfId="42005"/>
    <cellStyle name="Процентный 3 4 2 2 3 5 3" xfId="42006"/>
    <cellStyle name="Процентный 3 4 2 2 3 5 4" xfId="42007"/>
    <cellStyle name="Процентный 3 4 2 2 3 6" xfId="42008"/>
    <cellStyle name="Процентный 3 4 2 2 3 7" xfId="42009"/>
    <cellStyle name="Процентный 3 4 2 2 3 8" xfId="42010"/>
    <cellStyle name="Процентный 3 4 2 2 3 9" xfId="42011"/>
    <cellStyle name="Процентный 3 4 2 2 4" xfId="42012"/>
    <cellStyle name="Процентный 3 4 2 2 4 2" xfId="42013"/>
    <cellStyle name="Процентный 3 4 2 2 4 2 2" xfId="42014"/>
    <cellStyle name="Процентный 3 4 2 2 4 2 2 2" xfId="42015"/>
    <cellStyle name="Процентный 3 4 2 2 4 2 2 2 2" xfId="42016"/>
    <cellStyle name="Процентный 3 4 2 2 4 2 2 3" xfId="42017"/>
    <cellStyle name="Процентный 3 4 2 2 4 2 2 4" xfId="42018"/>
    <cellStyle name="Процентный 3 4 2 2 4 2 2 5" xfId="42019"/>
    <cellStyle name="Процентный 3 4 2 2 4 2 3" xfId="42020"/>
    <cellStyle name="Процентный 3 4 2 2 4 2 3 2" xfId="42021"/>
    <cellStyle name="Процентный 3 4 2 2 4 2 3 3" xfId="42022"/>
    <cellStyle name="Процентный 3 4 2 2 4 2 3 4" xfId="42023"/>
    <cellStyle name="Процентный 3 4 2 2 4 2 4" xfId="42024"/>
    <cellStyle name="Процентный 3 4 2 2 4 2 5" xfId="42025"/>
    <cellStyle name="Процентный 3 4 2 2 4 2 6" xfId="42026"/>
    <cellStyle name="Процентный 3 4 2 2 4 2 7" xfId="42027"/>
    <cellStyle name="Процентный 3 4 2 2 4 3" xfId="42028"/>
    <cellStyle name="Процентный 3 4 2 2 4 3 2" xfId="42029"/>
    <cellStyle name="Процентный 3 4 2 2 4 3 2 2" xfId="42030"/>
    <cellStyle name="Процентный 3 4 2 2 4 3 3" xfId="42031"/>
    <cellStyle name="Процентный 3 4 2 2 4 3 4" xfId="42032"/>
    <cellStyle name="Процентный 3 4 2 2 4 3 5" xfId="42033"/>
    <cellStyle name="Процентный 3 4 2 2 4 4" xfId="42034"/>
    <cellStyle name="Процентный 3 4 2 2 4 4 2" xfId="42035"/>
    <cellStyle name="Процентный 3 4 2 2 4 4 3" xfId="42036"/>
    <cellStyle name="Процентный 3 4 2 2 4 4 4" xfId="42037"/>
    <cellStyle name="Процентный 3 4 2 2 4 5" xfId="42038"/>
    <cellStyle name="Процентный 3 4 2 2 4 6" xfId="42039"/>
    <cellStyle name="Процентный 3 4 2 2 4 7" xfId="42040"/>
    <cellStyle name="Процентный 3 4 2 2 4 8" xfId="42041"/>
    <cellStyle name="Процентный 3 4 2 2 5" xfId="42042"/>
    <cellStyle name="Процентный 3 4 2 2 5 2" xfId="42043"/>
    <cellStyle name="Процентный 3 4 2 2 5 2 2" xfId="42044"/>
    <cellStyle name="Процентный 3 4 2 2 5 2 2 2" xfId="42045"/>
    <cellStyle name="Процентный 3 4 2 2 5 2 2 2 2" xfId="42046"/>
    <cellStyle name="Процентный 3 4 2 2 5 2 2 3" xfId="42047"/>
    <cellStyle name="Процентный 3 4 2 2 5 2 2 4" xfId="42048"/>
    <cellStyle name="Процентный 3 4 2 2 5 2 2 5" xfId="42049"/>
    <cellStyle name="Процентный 3 4 2 2 5 2 3" xfId="42050"/>
    <cellStyle name="Процентный 3 4 2 2 5 2 3 2" xfId="42051"/>
    <cellStyle name="Процентный 3 4 2 2 5 2 3 3" xfId="42052"/>
    <cellStyle name="Процентный 3 4 2 2 5 2 3 4" xfId="42053"/>
    <cellStyle name="Процентный 3 4 2 2 5 2 4" xfId="42054"/>
    <cellStyle name="Процентный 3 4 2 2 5 2 5" xfId="42055"/>
    <cellStyle name="Процентный 3 4 2 2 5 2 6" xfId="42056"/>
    <cellStyle name="Процентный 3 4 2 2 5 2 7" xfId="42057"/>
    <cellStyle name="Процентный 3 4 2 2 5 3" xfId="42058"/>
    <cellStyle name="Процентный 3 4 2 2 5 3 2" xfId="42059"/>
    <cellStyle name="Процентный 3 4 2 2 5 3 2 2" xfId="42060"/>
    <cellStyle name="Процентный 3 4 2 2 5 3 3" xfId="42061"/>
    <cellStyle name="Процентный 3 4 2 2 5 3 4" xfId="42062"/>
    <cellStyle name="Процентный 3 4 2 2 5 3 5" xfId="42063"/>
    <cellStyle name="Процентный 3 4 2 2 5 4" xfId="42064"/>
    <cellStyle name="Процентный 3 4 2 2 5 4 2" xfId="42065"/>
    <cellStyle name="Процентный 3 4 2 2 5 4 3" xfId="42066"/>
    <cellStyle name="Процентный 3 4 2 2 5 4 4" xfId="42067"/>
    <cellStyle name="Процентный 3 4 2 2 5 5" xfId="42068"/>
    <cellStyle name="Процентный 3 4 2 2 5 6" xfId="42069"/>
    <cellStyle name="Процентный 3 4 2 2 5 7" xfId="42070"/>
    <cellStyle name="Процентный 3 4 2 2 5 8" xfId="42071"/>
    <cellStyle name="Процентный 3 4 2 2 6" xfId="42072"/>
    <cellStyle name="Процентный 3 4 2 2 6 2" xfId="42073"/>
    <cellStyle name="Процентный 3 4 2 2 6 2 2" xfId="42074"/>
    <cellStyle name="Процентный 3 4 2 2 6 2 2 2" xfId="42075"/>
    <cellStyle name="Процентный 3 4 2 2 6 2 2 2 2" xfId="42076"/>
    <cellStyle name="Процентный 3 4 2 2 6 2 2 3" xfId="42077"/>
    <cellStyle name="Процентный 3 4 2 2 6 2 2 4" xfId="42078"/>
    <cellStyle name="Процентный 3 4 2 2 6 2 2 5" xfId="42079"/>
    <cellStyle name="Процентный 3 4 2 2 6 2 3" xfId="42080"/>
    <cellStyle name="Процентный 3 4 2 2 6 2 3 2" xfId="42081"/>
    <cellStyle name="Процентный 3 4 2 2 6 2 3 3" xfId="42082"/>
    <cellStyle name="Процентный 3 4 2 2 6 2 3 4" xfId="42083"/>
    <cellStyle name="Процентный 3 4 2 2 6 2 4" xfId="42084"/>
    <cellStyle name="Процентный 3 4 2 2 6 2 5" xfId="42085"/>
    <cellStyle name="Процентный 3 4 2 2 6 2 6" xfId="42086"/>
    <cellStyle name="Процентный 3 4 2 2 6 2 7" xfId="42087"/>
    <cellStyle name="Процентный 3 4 2 2 6 3" xfId="42088"/>
    <cellStyle name="Процентный 3 4 2 2 6 3 2" xfId="42089"/>
    <cellStyle name="Процентный 3 4 2 2 6 3 2 2" xfId="42090"/>
    <cellStyle name="Процентный 3 4 2 2 6 3 3" xfId="42091"/>
    <cellStyle name="Процентный 3 4 2 2 6 3 4" xfId="42092"/>
    <cellStyle name="Процентный 3 4 2 2 6 3 5" xfId="42093"/>
    <cellStyle name="Процентный 3 4 2 2 6 4" xfId="42094"/>
    <cellStyle name="Процентный 3 4 2 2 6 4 2" xfId="42095"/>
    <cellStyle name="Процентный 3 4 2 2 6 4 3" xfId="42096"/>
    <cellStyle name="Процентный 3 4 2 2 6 4 4" xfId="42097"/>
    <cellStyle name="Процентный 3 4 2 2 6 5" xfId="42098"/>
    <cellStyle name="Процентный 3 4 2 2 6 6" xfId="42099"/>
    <cellStyle name="Процентный 3 4 2 2 6 7" xfId="42100"/>
    <cellStyle name="Процентный 3 4 2 2 6 8" xfId="42101"/>
    <cellStyle name="Процентный 3 4 2 2 7" xfId="42102"/>
    <cellStyle name="Процентный 3 4 2 2 7 2" xfId="42103"/>
    <cellStyle name="Процентный 3 4 2 2 7 2 2" xfId="42104"/>
    <cellStyle name="Процентный 3 4 2 2 7 2 2 2" xfId="42105"/>
    <cellStyle name="Процентный 3 4 2 2 7 2 2 2 2" xfId="42106"/>
    <cellStyle name="Процентный 3 4 2 2 7 2 2 3" xfId="42107"/>
    <cellStyle name="Процентный 3 4 2 2 7 2 2 4" xfId="42108"/>
    <cellStyle name="Процентный 3 4 2 2 7 2 2 5" xfId="42109"/>
    <cellStyle name="Процентный 3 4 2 2 7 2 3" xfId="42110"/>
    <cellStyle name="Процентный 3 4 2 2 7 2 3 2" xfId="42111"/>
    <cellStyle name="Процентный 3 4 2 2 7 2 3 3" xfId="42112"/>
    <cellStyle name="Процентный 3 4 2 2 7 2 3 4" xfId="42113"/>
    <cellStyle name="Процентный 3 4 2 2 7 2 4" xfId="42114"/>
    <cellStyle name="Процентный 3 4 2 2 7 2 5" xfId="42115"/>
    <cellStyle name="Процентный 3 4 2 2 7 2 6" xfId="42116"/>
    <cellStyle name="Процентный 3 4 2 2 7 2 7" xfId="42117"/>
    <cellStyle name="Процентный 3 4 2 2 7 3" xfId="42118"/>
    <cellStyle name="Процентный 3 4 2 2 7 3 2" xfId="42119"/>
    <cellStyle name="Процентный 3 4 2 2 7 3 2 2" xfId="42120"/>
    <cellStyle name="Процентный 3 4 2 2 7 3 3" xfId="42121"/>
    <cellStyle name="Процентный 3 4 2 2 7 3 4" xfId="42122"/>
    <cellStyle name="Процентный 3 4 2 2 7 3 5" xfId="42123"/>
    <cellStyle name="Процентный 3 4 2 2 7 4" xfId="42124"/>
    <cellStyle name="Процентный 3 4 2 2 7 4 2" xfId="42125"/>
    <cellStyle name="Процентный 3 4 2 2 7 4 3" xfId="42126"/>
    <cellStyle name="Процентный 3 4 2 2 7 4 4" xfId="42127"/>
    <cellStyle name="Процентный 3 4 2 2 7 5" xfId="42128"/>
    <cellStyle name="Процентный 3 4 2 2 7 6" xfId="42129"/>
    <cellStyle name="Процентный 3 4 2 2 7 7" xfId="42130"/>
    <cellStyle name="Процентный 3 4 2 2 7 8" xfId="42131"/>
    <cellStyle name="Процентный 3 4 2 2 8" xfId="42132"/>
    <cellStyle name="Процентный 3 4 2 2 8 2" xfId="42133"/>
    <cellStyle name="Процентный 3 4 2 2 8 2 2" xfId="42134"/>
    <cellStyle name="Процентный 3 4 2 2 8 2 2 2" xfId="42135"/>
    <cellStyle name="Процентный 3 4 2 2 8 2 3" xfId="42136"/>
    <cellStyle name="Процентный 3 4 2 2 8 2 4" xfId="42137"/>
    <cellStyle name="Процентный 3 4 2 2 8 2 5" xfId="42138"/>
    <cellStyle name="Процентный 3 4 2 2 8 3" xfId="42139"/>
    <cellStyle name="Процентный 3 4 2 2 8 3 2" xfId="42140"/>
    <cellStyle name="Процентный 3 4 2 2 8 3 3" xfId="42141"/>
    <cellStyle name="Процентный 3 4 2 2 8 3 4" xfId="42142"/>
    <cellStyle name="Процентный 3 4 2 2 8 4" xfId="42143"/>
    <cellStyle name="Процентный 3 4 2 2 8 5" xfId="42144"/>
    <cellStyle name="Процентный 3 4 2 2 8 6" xfId="42145"/>
    <cellStyle name="Процентный 3 4 2 2 8 7" xfId="42146"/>
    <cellStyle name="Процентный 3 4 2 2 9" xfId="42147"/>
    <cellStyle name="Процентный 3 4 2 2 9 2" xfId="42148"/>
    <cellStyle name="Процентный 3 4 2 2 9 2 2" xfId="42149"/>
    <cellStyle name="Процентный 3 4 2 2 9 2 2 2" xfId="42150"/>
    <cellStyle name="Процентный 3 4 2 2 9 2 3" xfId="42151"/>
    <cellStyle name="Процентный 3 4 2 2 9 2 4" xfId="42152"/>
    <cellStyle name="Процентный 3 4 2 2 9 2 5" xfId="42153"/>
    <cellStyle name="Процентный 3 4 2 2 9 3" xfId="42154"/>
    <cellStyle name="Процентный 3 4 2 2 9 3 2" xfId="42155"/>
    <cellStyle name="Процентный 3 4 2 2 9 3 3" xfId="42156"/>
    <cellStyle name="Процентный 3 4 2 2 9 3 4" xfId="42157"/>
    <cellStyle name="Процентный 3 4 2 2 9 4" xfId="42158"/>
    <cellStyle name="Процентный 3 4 2 2 9 5" xfId="42159"/>
    <cellStyle name="Процентный 3 4 2 2 9 6" xfId="42160"/>
    <cellStyle name="Процентный 3 4 2 2 9 7" xfId="42161"/>
    <cellStyle name="Процентный 3 4 2 3" xfId="42162"/>
    <cellStyle name="Процентный 3 4 2 3 2" xfId="42163"/>
    <cellStyle name="Процентный 3 4 2 3 2 2" xfId="42164"/>
    <cellStyle name="Процентный 3 4 2 3 2 2 2" xfId="42165"/>
    <cellStyle name="Процентный 3 4 2 3 2 2 2 2" xfId="42166"/>
    <cellStyle name="Процентный 3 4 2 3 2 2 3" xfId="42167"/>
    <cellStyle name="Процентный 3 4 2 3 2 2 4" xfId="42168"/>
    <cellStyle name="Процентный 3 4 2 3 2 2 5" xfId="42169"/>
    <cellStyle name="Процентный 3 4 2 3 2 3" xfId="42170"/>
    <cellStyle name="Процентный 3 4 2 3 2 3 2" xfId="42171"/>
    <cellStyle name="Процентный 3 4 2 3 2 3 3" xfId="42172"/>
    <cellStyle name="Процентный 3 4 2 3 2 3 4" xfId="42173"/>
    <cellStyle name="Процентный 3 4 2 3 2 4" xfId="42174"/>
    <cellStyle name="Процентный 3 4 2 3 2 5" xfId="42175"/>
    <cellStyle name="Процентный 3 4 2 3 2 6" xfId="42176"/>
    <cellStyle name="Процентный 3 4 2 3 2 7" xfId="42177"/>
    <cellStyle name="Процентный 3 4 2 3 3" xfId="42178"/>
    <cellStyle name="Процентный 3 4 2 3 3 2" xfId="42179"/>
    <cellStyle name="Процентный 3 4 2 3 3 2 2" xfId="42180"/>
    <cellStyle name="Процентный 3 4 2 3 3 3" xfId="42181"/>
    <cellStyle name="Процентный 3 4 2 3 3 4" xfId="42182"/>
    <cellStyle name="Процентный 3 4 2 3 3 5" xfId="42183"/>
    <cellStyle name="Процентный 3 4 2 3 4" xfId="42184"/>
    <cellStyle name="Процентный 3 4 2 3 4 2" xfId="42185"/>
    <cellStyle name="Процентный 3 4 2 3 4 2 2" xfId="42186"/>
    <cellStyle name="Процентный 3 4 2 3 4 3" xfId="42187"/>
    <cellStyle name="Процентный 3 4 2 3 4 4" xfId="42188"/>
    <cellStyle name="Процентный 3 4 2 3 4 5" xfId="42189"/>
    <cellStyle name="Процентный 3 4 2 3 5" xfId="42190"/>
    <cellStyle name="Процентный 3 4 2 3 5 2" xfId="42191"/>
    <cellStyle name="Процентный 3 4 2 3 5 3" xfId="42192"/>
    <cellStyle name="Процентный 3 4 2 3 5 4" xfId="42193"/>
    <cellStyle name="Процентный 3 4 2 3 6" xfId="42194"/>
    <cellStyle name="Процентный 3 4 2 3 7" xfId="42195"/>
    <cellStyle name="Процентный 3 4 2 3 8" xfId="42196"/>
    <cellStyle name="Процентный 3 4 2 3 9" xfId="42197"/>
    <cellStyle name="Процентный 3 4 2 4" xfId="42198"/>
    <cellStyle name="Процентный 3 4 2 4 2" xfId="42199"/>
    <cellStyle name="Процентный 3 4 2 4 2 2" xfId="42200"/>
    <cellStyle name="Процентный 3 4 2 4 2 2 2" xfId="42201"/>
    <cellStyle name="Процентный 3 4 2 4 2 2 2 2" xfId="42202"/>
    <cellStyle name="Процентный 3 4 2 4 2 2 3" xfId="42203"/>
    <cellStyle name="Процентный 3 4 2 4 2 2 4" xfId="42204"/>
    <cellStyle name="Процентный 3 4 2 4 2 2 5" xfId="42205"/>
    <cellStyle name="Процентный 3 4 2 4 2 3" xfId="42206"/>
    <cellStyle name="Процентный 3 4 2 4 2 3 2" xfId="42207"/>
    <cellStyle name="Процентный 3 4 2 4 2 3 3" xfId="42208"/>
    <cellStyle name="Процентный 3 4 2 4 2 3 4" xfId="42209"/>
    <cellStyle name="Процентный 3 4 2 4 2 4" xfId="42210"/>
    <cellStyle name="Процентный 3 4 2 4 2 5" xfId="42211"/>
    <cellStyle name="Процентный 3 4 2 4 2 6" xfId="42212"/>
    <cellStyle name="Процентный 3 4 2 4 2 7" xfId="42213"/>
    <cellStyle name="Процентный 3 4 2 4 3" xfId="42214"/>
    <cellStyle name="Процентный 3 4 2 4 3 2" xfId="42215"/>
    <cellStyle name="Процентный 3 4 2 4 3 2 2" xfId="42216"/>
    <cellStyle name="Процентный 3 4 2 4 3 3" xfId="42217"/>
    <cellStyle name="Процентный 3 4 2 4 3 4" xfId="42218"/>
    <cellStyle name="Процентный 3 4 2 4 3 5" xfId="42219"/>
    <cellStyle name="Процентный 3 4 2 4 4" xfId="42220"/>
    <cellStyle name="Процентный 3 4 2 4 4 2" xfId="42221"/>
    <cellStyle name="Процентный 3 4 2 4 4 2 2" xfId="42222"/>
    <cellStyle name="Процентный 3 4 2 4 4 3" xfId="42223"/>
    <cellStyle name="Процентный 3 4 2 4 4 4" xfId="42224"/>
    <cellStyle name="Процентный 3 4 2 4 4 5" xfId="42225"/>
    <cellStyle name="Процентный 3 4 2 4 5" xfId="42226"/>
    <cellStyle name="Процентный 3 4 2 4 5 2" xfId="42227"/>
    <cellStyle name="Процентный 3 4 2 4 5 3" xfId="42228"/>
    <cellStyle name="Процентный 3 4 2 4 5 4" xfId="42229"/>
    <cellStyle name="Процентный 3 4 2 4 6" xfId="42230"/>
    <cellStyle name="Процентный 3 4 2 4 7" xfId="42231"/>
    <cellStyle name="Процентный 3 4 2 4 8" xfId="42232"/>
    <cellStyle name="Процентный 3 4 2 4 9" xfId="42233"/>
    <cellStyle name="Процентный 3 4 2 5" xfId="42234"/>
    <cellStyle name="Процентный 3 4 2 5 2" xfId="42235"/>
    <cellStyle name="Процентный 3 4 2 5 2 2" xfId="42236"/>
    <cellStyle name="Процентный 3 4 2 5 2 2 2" xfId="42237"/>
    <cellStyle name="Процентный 3 4 2 5 2 2 2 2" xfId="42238"/>
    <cellStyle name="Процентный 3 4 2 5 2 2 3" xfId="42239"/>
    <cellStyle name="Процентный 3 4 2 5 2 2 4" xfId="42240"/>
    <cellStyle name="Процентный 3 4 2 5 2 2 5" xfId="42241"/>
    <cellStyle name="Процентный 3 4 2 5 2 3" xfId="42242"/>
    <cellStyle name="Процентный 3 4 2 5 2 3 2" xfId="42243"/>
    <cellStyle name="Процентный 3 4 2 5 2 3 3" xfId="42244"/>
    <cellStyle name="Процентный 3 4 2 5 2 3 4" xfId="42245"/>
    <cellStyle name="Процентный 3 4 2 5 2 4" xfId="42246"/>
    <cellStyle name="Процентный 3 4 2 5 2 5" xfId="42247"/>
    <cellStyle name="Процентный 3 4 2 5 2 6" xfId="42248"/>
    <cellStyle name="Процентный 3 4 2 5 2 7" xfId="42249"/>
    <cellStyle name="Процентный 3 4 2 5 3" xfId="42250"/>
    <cellStyle name="Процентный 3 4 2 5 3 2" xfId="42251"/>
    <cellStyle name="Процентный 3 4 2 5 3 2 2" xfId="42252"/>
    <cellStyle name="Процентный 3 4 2 5 3 3" xfId="42253"/>
    <cellStyle name="Процентный 3 4 2 5 3 4" xfId="42254"/>
    <cellStyle name="Процентный 3 4 2 5 3 5" xfId="42255"/>
    <cellStyle name="Процентный 3 4 2 5 4" xfId="42256"/>
    <cellStyle name="Процентный 3 4 2 5 4 2" xfId="42257"/>
    <cellStyle name="Процентный 3 4 2 5 4 3" xfId="42258"/>
    <cellStyle name="Процентный 3 4 2 5 4 4" xfId="42259"/>
    <cellStyle name="Процентный 3 4 2 5 5" xfId="42260"/>
    <cellStyle name="Процентный 3 4 2 5 6" xfId="42261"/>
    <cellStyle name="Процентный 3 4 2 5 7" xfId="42262"/>
    <cellStyle name="Процентный 3 4 2 5 8" xfId="42263"/>
    <cellStyle name="Процентный 3 4 2 6" xfId="42264"/>
    <cellStyle name="Процентный 3 4 2 6 2" xfId="42265"/>
    <cellStyle name="Процентный 3 4 2 6 2 2" xfId="42266"/>
    <cellStyle name="Процентный 3 4 2 6 2 2 2" xfId="42267"/>
    <cellStyle name="Процентный 3 4 2 6 2 2 2 2" xfId="42268"/>
    <cellStyle name="Процентный 3 4 2 6 2 2 3" xfId="42269"/>
    <cellStyle name="Процентный 3 4 2 6 2 2 4" xfId="42270"/>
    <cellStyle name="Процентный 3 4 2 6 2 2 5" xfId="42271"/>
    <cellStyle name="Процентный 3 4 2 6 2 3" xfId="42272"/>
    <cellStyle name="Процентный 3 4 2 6 2 3 2" xfId="42273"/>
    <cellStyle name="Процентный 3 4 2 6 2 3 3" xfId="42274"/>
    <cellStyle name="Процентный 3 4 2 6 2 3 4" xfId="42275"/>
    <cellStyle name="Процентный 3 4 2 6 2 4" xfId="42276"/>
    <cellStyle name="Процентный 3 4 2 6 2 5" xfId="42277"/>
    <cellStyle name="Процентный 3 4 2 6 2 6" xfId="42278"/>
    <cellStyle name="Процентный 3 4 2 6 2 7" xfId="42279"/>
    <cellStyle name="Процентный 3 4 2 6 3" xfId="42280"/>
    <cellStyle name="Процентный 3 4 2 6 3 2" xfId="42281"/>
    <cellStyle name="Процентный 3 4 2 6 3 2 2" xfId="42282"/>
    <cellStyle name="Процентный 3 4 2 6 3 3" xfId="42283"/>
    <cellStyle name="Процентный 3 4 2 6 3 4" xfId="42284"/>
    <cellStyle name="Процентный 3 4 2 6 3 5" xfId="42285"/>
    <cellStyle name="Процентный 3 4 2 6 4" xfId="42286"/>
    <cellStyle name="Процентный 3 4 2 6 4 2" xfId="42287"/>
    <cellStyle name="Процентный 3 4 2 6 4 3" xfId="42288"/>
    <cellStyle name="Процентный 3 4 2 6 4 4" xfId="42289"/>
    <cellStyle name="Процентный 3 4 2 6 5" xfId="42290"/>
    <cellStyle name="Процентный 3 4 2 6 6" xfId="42291"/>
    <cellStyle name="Процентный 3 4 2 6 7" xfId="42292"/>
    <cellStyle name="Процентный 3 4 2 6 8" xfId="42293"/>
    <cellStyle name="Процентный 3 4 2 7" xfId="42294"/>
    <cellStyle name="Процентный 3 4 2 7 2" xfId="42295"/>
    <cellStyle name="Процентный 3 4 2 7 2 2" xfId="42296"/>
    <cellStyle name="Процентный 3 4 2 7 2 2 2" xfId="42297"/>
    <cellStyle name="Процентный 3 4 2 7 2 2 2 2" xfId="42298"/>
    <cellStyle name="Процентный 3 4 2 7 2 2 3" xfId="42299"/>
    <cellStyle name="Процентный 3 4 2 7 2 2 4" xfId="42300"/>
    <cellStyle name="Процентный 3 4 2 7 2 2 5" xfId="42301"/>
    <cellStyle name="Процентный 3 4 2 7 2 3" xfId="42302"/>
    <cellStyle name="Процентный 3 4 2 7 2 3 2" xfId="42303"/>
    <cellStyle name="Процентный 3 4 2 7 2 3 3" xfId="42304"/>
    <cellStyle name="Процентный 3 4 2 7 2 3 4" xfId="42305"/>
    <cellStyle name="Процентный 3 4 2 7 2 4" xfId="42306"/>
    <cellStyle name="Процентный 3 4 2 7 2 5" xfId="42307"/>
    <cellStyle name="Процентный 3 4 2 7 2 6" xfId="42308"/>
    <cellStyle name="Процентный 3 4 2 7 2 7" xfId="42309"/>
    <cellStyle name="Процентный 3 4 2 7 3" xfId="42310"/>
    <cellStyle name="Процентный 3 4 2 7 3 2" xfId="42311"/>
    <cellStyle name="Процентный 3 4 2 7 3 2 2" xfId="42312"/>
    <cellStyle name="Процентный 3 4 2 7 3 3" xfId="42313"/>
    <cellStyle name="Процентный 3 4 2 7 3 4" xfId="42314"/>
    <cellStyle name="Процентный 3 4 2 7 3 5" xfId="42315"/>
    <cellStyle name="Процентный 3 4 2 7 4" xfId="42316"/>
    <cellStyle name="Процентный 3 4 2 7 4 2" xfId="42317"/>
    <cellStyle name="Процентный 3 4 2 7 4 3" xfId="42318"/>
    <cellStyle name="Процентный 3 4 2 7 4 4" xfId="42319"/>
    <cellStyle name="Процентный 3 4 2 7 5" xfId="42320"/>
    <cellStyle name="Процентный 3 4 2 7 6" xfId="42321"/>
    <cellStyle name="Процентный 3 4 2 7 7" xfId="42322"/>
    <cellStyle name="Процентный 3 4 2 7 8" xfId="42323"/>
    <cellStyle name="Процентный 3 4 2 8" xfId="42324"/>
    <cellStyle name="Процентный 3 4 2 8 2" xfId="42325"/>
    <cellStyle name="Процентный 3 4 2 8 2 2" xfId="42326"/>
    <cellStyle name="Процентный 3 4 2 8 2 2 2" xfId="42327"/>
    <cellStyle name="Процентный 3 4 2 8 2 2 2 2" xfId="42328"/>
    <cellStyle name="Процентный 3 4 2 8 2 2 3" xfId="42329"/>
    <cellStyle name="Процентный 3 4 2 8 2 2 4" xfId="42330"/>
    <cellStyle name="Процентный 3 4 2 8 2 2 5" xfId="42331"/>
    <cellStyle name="Процентный 3 4 2 8 2 3" xfId="42332"/>
    <cellStyle name="Процентный 3 4 2 8 2 3 2" xfId="42333"/>
    <cellStyle name="Процентный 3 4 2 8 2 3 3" xfId="42334"/>
    <cellStyle name="Процентный 3 4 2 8 2 3 4" xfId="42335"/>
    <cellStyle name="Процентный 3 4 2 8 2 4" xfId="42336"/>
    <cellStyle name="Процентный 3 4 2 8 2 5" xfId="42337"/>
    <cellStyle name="Процентный 3 4 2 8 2 6" xfId="42338"/>
    <cellStyle name="Процентный 3 4 2 8 2 7" xfId="42339"/>
    <cellStyle name="Процентный 3 4 2 8 3" xfId="42340"/>
    <cellStyle name="Процентный 3 4 2 8 3 2" xfId="42341"/>
    <cellStyle name="Процентный 3 4 2 8 3 2 2" xfId="42342"/>
    <cellStyle name="Процентный 3 4 2 8 3 3" xfId="42343"/>
    <cellStyle name="Процентный 3 4 2 8 3 4" xfId="42344"/>
    <cellStyle name="Процентный 3 4 2 8 3 5" xfId="42345"/>
    <cellStyle name="Процентный 3 4 2 8 4" xfId="42346"/>
    <cellStyle name="Процентный 3 4 2 8 4 2" xfId="42347"/>
    <cellStyle name="Процентный 3 4 2 8 4 3" xfId="42348"/>
    <cellStyle name="Процентный 3 4 2 8 4 4" xfId="42349"/>
    <cellStyle name="Процентный 3 4 2 8 5" xfId="42350"/>
    <cellStyle name="Процентный 3 4 2 8 6" xfId="42351"/>
    <cellStyle name="Процентный 3 4 2 8 7" xfId="42352"/>
    <cellStyle name="Процентный 3 4 2 8 8" xfId="42353"/>
    <cellStyle name="Процентный 3 4 2 9" xfId="42354"/>
    <cellStyle name="Процентный 3 4 2 9 2" xfId="42355"/>
    <cellStyle name="Процентный 3 4 2 9 2 2" xfId="42356"/>
    <cellStyle name="Процентный 3 4 2 9 2 2 2" xfId="42357"/>
    <cellStyle name="Процентный 3 4 2 9 2 3" xfId="42358"/>
    <cellStyle name="Процентный 3 4 2 9 2 4" xfId="42359"/>
    <cellStyle name="Процентный 3 4 2 9 2 5" xfId="42360"/>
    <cellStyle name="Процентный 3 4 2 9 3" xfId="42361"/>
    <cellStyle name="Процентный 3 4 2 9 3 2" xfId="42362"/>
    <cellStyle name="Процентный 3 4 2 9 3 3" xfId="42363"/>
    <cellStyle name="Процентный 3 4 2 9 3 4" xfId="42364"/>
    <cellStyle name="Процентный 3 4 2 9 4" xfId="42365"/>
    <cellStyle name="Процентный 3 4 2 9 5" xfId="42366"/>
    <cellStyle name="Процентный 3 4 2 9 6" xfId="42367"/>
    <cellStyle name="Процентный 3 4 2 9 7" xfId="42368"/>
    <cellStyle name="Процентный 3 4 3" xfId="42369"/>
    <cellStyle name="Процентный 3 4 4" xfId="42370"/>
    <cellStyle name="Процентный 3 4 4 10" xfId="42371"/>
    <cellStyle name="Процентный 3 4 4 10 2" xfId="42372"/>
    <cellStyle name="Процентный 3 4 4 10 2 2" xfId="42373"/>
    <cellStyle name="Процентный 3 4 4 10 3" xfId="42374"/>
    <cellStyle name="Процентный 3 4 4 10 4" xfId="42375"/>
    <cellStyle name="Процентный 3 4 4 10 5" xfId="42376"/>
    <cellStyle name="Процентный 3 4 4 11" xfId="42377"/>
    <cellStyle name="Процентный 3 4 4 11 2" xfId="42378"/>
    <cellStyle name="Процентный 3 4 4 11 3" xfId="42379"/>
    <cellStyle name="Процентный 3 4 4 11 4" xfId="42380"/>
    <cellStyle name="Процентный 3 4 4 12" xfId="42381"/>
    <cellStyle name="Процентный 3 4 4 13" xfId="42382"/>
    <cellStyle name="Процентный 3 4 4 14" xfId="42383"/>
    <cellStyle name="Процентный 3 4 4 15" xfId="42384"/>
    <cellStyle name="Процентный 3 4 4 2" xfId="42385"/>
    <cellStyle name="Процентный 3 4 4 2 2" xfId="42386"/>
    <cellStyle name="Процентный 3 4 4 2 2 2" xfId="42387"/>
    <cellStyle name="Процентный 3 4 4 2 2 2 2" xfId="42388"/>
    <cellStyle name="Процентный 3 4 4 2 2 2 2 2" xfId="42389"/>
    <cellStyle name="Процентный 3 4 4 2 2 2 3" xfId="42390"/>
    <cellStyle name="Процентный 3 4 4 2 2 2 4" xfId="42391"/>
    <cellStyle name="Процентный 3 4 4 2 2 2 5" xfId="42392"/>
    <cellStyle name="Процентный 3 4 4 2 2 3" xfId="42393"/>
    <cellStyle name="Процентный 3 4 4 2 2 3 2" xfId="42394"/>
    <cellStyle name="Процентный 3 4 4 2 2 3 3" xfId="42395"/>
    <cellStyle name="Процентный 3 4 4 2 2 3 4" xfId="42396"/>
    <cellStyle name="Процентный 3 4 4 2 2 4" xfId="42397"/>
    <cellStyle name="Процентный 3 4 4 2 2 5" xfId="42398"/>
    <cellStyle name="Процентный 3 4 4 2 2 6" xfId="42399"/>
    <cellStyle name="Процентный 3 4 4 2 2 7" xfId="42400"/>
    <cellStyle name="Процентный 3 4 4 2 3" xfId="42401"/>
    <cellStyle name="Процентный 3 4 4 2 3 2" xfId="42402"/>
    <cellStyle name="Процентный 3 4 4 2 3 2 2" xfId="42403"/>
    <cellStyle name="Процентный 3 4 4 2 3 3" xfId="42404"/>
    <cellStyle name="Процентный 3 4 4 2 3 4" xfId="42405"/>
    <cellStyle name="Процентный 3 4 4 2 3 5" xfId="42406"/>
    <cellStyle name="Процентный 3 4 4 2 4" xfId="42407"/>
    <cellStyle name="Процентный 3 4 4 2 4 2" xfId="42408"/>
    <cellStyle name="Процентный 3 4 4 2 4 2 2" xfId="42409"/>
    <cellStyle name="Процентный 3 4 4 2 4 3" xfId="42410"/>
    <cellStyle name="Процентный 3 4 4 2 4 4" xfId="42411"/>
    <cellStyle name="Процентный 3 4 4 2 4 5" xfId="42412"/>
    <cellStyle name="Процентный 3 4 4 2 5" xfId="42413"/>
    <cellStyle name="Процентный 3 4 4 2 5 2" xfId="42414"/>
    <cellStyle name="Процентный 3 4 4 2 5 3" xfId="42415"/>
    <cellStyle name="Процентный 3 4 4 2 5 4" xfId="42416"/>
    <cellStyle name="Процентный 3 4 4 2 6" xfId="42417"/>
    <cellStyle name="Процентный 3 4 4 2 7" xfId="42418"/>
    <cellStyle name="Процентный 3 4 4 2 8" xfId="42419"/>
    <cellStyle name="Процентный 3 4 4 2 9" xfId="42420"/>
    <cellStyle name="Процентный 3 4 4 3" xfId="42421"/>
    <cellStyle name="Процентный 3 4 4 3 2" xfId="42422"/>
    <cellStyle name="Процентный 3 4 4 3 2 2" xfId="42423"/>
    <cellStyle name="Процентный 3 4 4 3 2 2 2" xfId="42424"/>
    <cellStyle name="Процентный 3 4 4 3 2 2 2 2" xfId="42425"/>
    <cellStyle name="Процентный 3 4 4 3 2 2 3" xfId="42426"/>
    <cellStyle name="Процентный 3 4 4 3 2 2 4" xfId="42427"/>
    <cellStyle name="Процентный 3 4 4 3 2 2 5" xfId="42428"/>
    <cellStyle name="Процентный 3 4 4 3 2 3" xfId="42429"/>
    <cellStyle name="Процентный 3 4 4 3 2 3 2" xfId="42430"/>
    <cellStyle name="Процентный 3 4 4 3 2 3 3" xfId="42431"/>
    <cellStyle name="Процентный 3 4 4 3 2 3 4" xfId="42432"/>
    <cellStyle name="Процентный 3 4 4 3 2 4" xfId="42433"/>
    <cellStyle name="Процентный 3 4 4 3 2 5" xfId="42434"/>
    <cellStyle name="Процентный 3 4 4 3 2 6" xfId="42435"/>
    <cellStyle name="Процентный 3 4 4 3 2 7" xfId="42436"/>
    <cellStyle name="Процентный 3 4 4 3 3" xfId="42437"/>
    <cellStyle name="Процентный 3 4 4 3 3 2" xfId="42438"/>
    <cellStyle name="Процентный 3 4 4 3 3 2 2" xfId="42439"/>
    <cellStyle name="Процентный 3 4 4 3 3 3" xfId="42440"/>
    <cellStyle name="Процентный 3 4 4 3 3 4" xfId="42441"/>
    <cellStyle name="Процентный 3 4 4 3 3 5" xfId="42442"/>
    <cellStyle name="Процентный 3 4 4 3 4" xfId="42443"/>
    <cellStyle name="Процентный 3 4 4 3 4 2" xfId="42444"/>
    <cellStyle name="Процентный 3 4 4 3 4 2 2" xfId="42445"/>
    <cellStyle name="Процентный 3 4 4 3 4 3" xfId="42446"/>
    <cellStyle name="Процентный 3 4 4 3 4 4" xfId="42447"/>
    <cellStyle name="Процентный 3 4 4 3 4 5" xfId="42448"/>
    <cellStyle name="Процентный 3 4 4 3 5" xfId="42449"/>
    <cellStyle name="Процентный 3 4 4 3 5 2" xfId="42450"/>
    <cellStyle name="Процентный 3 4 4 3 5 3" xfId="42451"/>
    <cellStyle name="Процентный 3 4 4 3 5 4" xfId="42452"/>
    <cellStyle name="Процентный 3 4 4 3 6" xfId="42453"/>
    <cellStyle name="Процентный 3 4 4 3 7" xfId="42454"/>
    <cellStyle name="Процентный 3 4 4 3 8" xfId="42455"/>
    <cellStyle name="Процентный 3 4 4 3 9" xfId="42456"/>
    <cellStyle name="Процентный 3 4 4 4" xfId="42457"/>
    <cellStyle name="Процентный 3 4 4 4 2" xfId="42458"/>
    <cellStyle name="Процентный 3 4 4 4 2 2" xfId="42459"/>
    <cellStyle name="Процентный 3 4 4 4 2 2 2" xfId="42460"/>
    <cellStyle name="Процентный 3 4 4 4 2 2 2 2" xfId="42461"/>
    <cellStyle name="Процентный 3 4 4 4 2 2 3" xfId="42462"/>
    <cellStyle name="Процентный 3 4 4 4 2 2 4" xfId="42463"/>
    <cellStyle name="Процентный 3 4 4 4 2 2 5" xfId="42464"/>
    <cellStyle name="Процентный 3 4 4 4 2 3" xfId="42465"/>
    <cellStyle name="Процентный 3 4 4 4 2 3 2" xfId="42466"/>
    <cellStyle name="Процентный 3 4 4 4 2 3 3" xfId="42467"/>
    <cellStyle name="Процентный 3 4 4 4 2 3 4" xfId="42468"/>
    <cellStyle name="Процентный 3 4 4 4 2 4" xfId="42469"/>
    <cellStyle name="Процентный 3 4 4 4 2 5" xfId="42470"/>
    <cellStyle name="Процентный 3 4 4 4 2 6" xfId="42471"/>
    <cellStyle name="Процентный 3 4 4 4 2 7" xfId="42472"/>
    <cellStyle name="Процентный 3 4 4 4 3" xfId="42473"/>
    <cellStyle name="Процентный 3 4 4 4 3 2" xfId="42474"/>
    <cellStyle name="Процентный 3 4 4 4 3 2 2" xfId="42475"/>
    <cellStyle name="Процентный 3 4 4 4 3 3" xfId="42476"/>
    <cellStyle name="Процентный 3 4 4 4 3 4" xfId="42477"/>
    <cellStyle name="Процентный 3 4 4 4 3 5" xfId="42478"/>
    <cellStyle name="Процентный 3 4 4 4 4" xfId="42479"/>
    <cellStyle name="Процентный 3 4 4 4 4 2" xfId="42480"/>
    <cellStyle name="Процентный 3 4 4 4 4 3" xfId="42481"/>
    <cellStyle name="Процентный 3 4 4 4 4 4" xfId="42482"/>
    <cellStyle name="Процентный 3 4 4 4 5" xfId="42483"/>
    <cellStyle name="Процентный 3 4 4 4 6" xfId="42484"/>
    <cellStyle name="Процентный 3 4 4 4 7" xfId="42485"/>
    <cellStyle name="Процентный 3 4 4 4 8" xfId="42486"/>
    <cellStyle name="Процентный 3 4 4 5" xfId="42487"/>
    <cellStyle name="Процентный 3 4 4 5 2" xfId="42488"/>
    <cellStyle name="Процентный 3 4 4 5 2 2" xfId="42489"/>
    <cellStyle name="Процентный 3 4 4 5 2 2 2" xfId="42490"/>
    <cellStyle name="Процентный 3 4 4 5 2 2 2 2" xfId="42491"/>
    <cellStyle name="Процентный 3 4 4 5 2 2 3" xfId="42492"/>
    <cellStyle name="Процентный 3 4 4 5 2 2 4" xfId="42493"/>
    <cellStyle name="Процентный 3 4 4 5 2 2 5" xfId="42494"/>
    <cellStyle name="Процентный 3 4 4 5 2 3" xfId="42495"/>
    <cellStyle name="Процентный 3 4 4 5 2 3 2" xfId="42496"/>
    <cellStyle name="Процентный 3 4 4 5 2 3 3" xfId="42497"/>
    <cellStyle name="Процентный 3 4 4 5 2 3 4" xfId="42498"/>
    <cellStyle name="Процентный 3 4 4 5 2 4" xfId="42499"/>
    <cellStyle name="Процентный 3 4 4 5 2 5" xfId="42500"/>
    <cellStyle name="Процентный 3 4 4 5 2 6" xfId="42501"/>
    <cellStyle name="Процентный 3 4 4 5 2 7" xfId="42502"/>
    <cellStyle name="Процентный 3 4 4 5 3" xfId="42503"/>
    <cellStyle name="Процентный 3 4 4 5 3 2" xfId="42504"/>
    <cellStyle name="Процентный 3 4 4 5 3 2 2" xfId="42505"/>
    <cellStyle name="Процентный 3 4 4 5 3 3" xfId="42506"/>
    <cellStyle name="Процентный 3 4 4 5 3 4" xfId="42507"/>
    <cellStyle name="Процентный 3 4 4 5 3 5" xfId="42508"/>
    <cellStyle name="Процентный 3 4 4 5 4" xfId="42509"/>
    <cellStyle name="Процентный 3 4 4 5 4 2" xfId="42510"/>
    <cellStyle name="Процентный 3 4 4 5 4 3" xfId="42511"/>
    <cellStyle name="Процентный 3 4 4 5 4 4" xfId="42512"/>
    <cellStyle name="Процентный 3 4 4 5 5" xfId="42513"/>
    <cellStyle name="Процентный 3 4 4 5 6" xfId="42514"/>
    <cellStyle name="Процентный 3 4 4 5 7" xfId="42515"/>
    <cellStyle name="Процентный 3 4 4 5 8" xfId="42516"/>
    <cellStyle name="Процентный 3 4 4 6" xfId="42517"/>
    <cellStyle name="Процентный 3 4 4 6 2" xfId="42518"/>
    <cellStyle name="Процентный 3 4 4 6 2 2" xfId="42519"/>
    <cellStyle name="Процентный 3 4 4 6 2 2 2" xfId="42520"/>
    <cellStyle name="Процентный 3 4 4 6 2 2 2 2" xfId="42521"/>
    <cellStyle name="Процентный 3 4 4 6 2 2 3" xfId="42522"/>
    <cellStyle name="Процентный 3 4 4 6 2 2 4" xfId="42523"/>
    <cellStyle name="Процентный 3 4 4 6 2 2 5" xfId="42524"/>
    <cellStyle name="Процентный 3 4 4 6 2 3" xfId="42525"/>
    <cellStyle name="Процентный 3 4 4 6 2 3 2" xfId="42526"/>
    <cellStyle name="Процентный 3 4 4 6 2 3 3" xfId="42527"/>
    <cellStyle name="Процентный 3 4 4 6 2 3 4" xfId="42528"/>
    <cellStyle name="Процентный 3 4 4 6 2 4" xfId="42529"/>
    <cellStyle name="Процентный 3 4 4 6 2 5" xfId="42530"/>
    <cellStyle name="Процентный 3 4 4 6 2 6" xfId="42531"/>
    <cellStyle name="Процентный 3 4 4 6 2 7" xfId="42532"/>
    <cellStyle name="Процентный 3 4 4 6 3" xfId="42533"/>
    <cellStyle name="Процентный 3 4 4 6 3 2" xfId="42534"/>
    <cellStyle name="Процентный 3 4 4 6 3 2 2" xfId="42535"/>
    <cellStyle name="Процентный 3 4 4 6 3 3" xfId="42536"/>
    <cellStyle name="Процентный 3 4 4 6 3 4" xfId="42537"/>
    <cellStyle name="Процентный 3 4 4 6 3 5" xfId="42538"/>
    <cellStyle name="Процентный 3 4 4 6 4" xfId="42539"/>
    <cellStyle name="Процентный 3 4 4 6 4 2" xfId="42540"/>
    <cellStyle name="Процентный 3 4 4 6 4 3" xfId="42541"/>
    <cellStyle name="Процентный 3 4 4 6 4 4" xfId="42542"/>
    <cellStyle name="Процентный 3 4 4 6 5" xfId="42543"/>
    <cellStyle name="Процентный 3 4 4 6 6" xfId="42544"/>
    <cellStyle name="Процентный 3 4 4 6 7" xfId="42545"/>
    <cellStyle name="Процентный 3 4 4 6 8" xfId="42546"/>
    <cellStyle name="Процентный 3 4 4 7" xfId="42547"/>
    <cellStyle name="Процентный 3 4 4 7 2" xfId="42548"/>
    <cellStyle name="Процентный 3 4 4 7 2 2" xfId="42549"/>
    <cellStyle name="Процентный 3 4 4 7 2 2 2" xfId="42550"/>
    <cellStyle name="Процентный 3 4 4 7 2 2 2 2" xfId="42551"/>
    <cellStyle name="Процентный 3 4 4 7 2 2 3" xfId="42552"/>
    <cellStyle name="Процентный 3 4 4 7 2 2 4" xfId="42553"/>
    <cellStyle name="Процентный 3 4 4 7 2 2 5" xfId="42554"/>
    <cellStyle name="Процентный 3 4 4 7 2 3" xfId="42555"/>
    <cellStyle name="Процентный 3 4 4 7 2 3 2" xfId="42556"/>
    <cellStyle name="Процентный 3 4 4 7 2 3 3" xfId="42557"/>
    <cellStyle name="Процентный 3 4 4 7 2 3 4" xfId="42558"/>
    <cellStyle name="Процентный 3 4 4 7 2 4" xfId="42559"/>
    <cellStyle name="Процентный 3 4 4 7 2 5" xfId="42560"/>
    <cellStyle name="Процентный 3 4 4 7 2 6" xfId="42561"/>
    <cellStyle name="Процентный 3 4 4 7 2 7" xfId="42562"/>
    <cellStyle name="Процентный 3 4 4 7 3" xfId="42563"/>
    <cellStyle name="Процентный 3 4 4 7 3 2" xfId="42564"/>
    <cellStyle name="Процентный 3 4 4 7 3 2 2" xfId="42565"/>
    <cellStyle name="Процентный 3 4 4 7 3 3" xfId="42566"/>
    <cellStyle name="Процентный 3 4 4 7 3 4" xfId="42567"/>
    <cellStyle name="Процентный 3 4 4 7 3 5" xfId="42568"/>
    <cellStyle name="Процентный 3 4 4 7 4" xfId="42569"/>
    <cellStyle name="Процентный 3 4 4 7 4 2" xfId="42570"/>
    <cellStyle name="Процентный 3 4 4 7 4 3" xfId="42571"/>
    <cellStyle name="Процентный 3 4 4 7 4 4" xfId="42572"/>
    <cellStyle name="Процентный 3 4 4 7 5" xfId="42573"/>
    <cellStyle name="Процентный 3 4 4 7 6" xfId="42574"/>
    <cellStyle name="Процентный 3 4 4 7 7" xfId="42575"/>
    <cellStyle name="Процентный 3 4 4 7 8" xfId="42576"/>
    <cellStyle name="Процентный 3 4 4 8" xfId="42577"/>
    <cellStyle name="Процентный 3 4 4 8 2" xfId="42578"/>
    <cellStyle name="Процентный 3 4 4 8 2 2" xfId="42579"/>
    <cellStyle name="Процентный 3 4 4 8 2 2 2" xfId="42580"/>
    <cellStyle name="Процентный 3 4 4 8 2 3" xfId="42581"/>
    <cellStyle name="Процентный 3 4 4 8 2 4" xfId="42582"/>
    <cellStyle name="Процентный 3 4 4 8 2 5" xfId="42583"/>
    <cellStyle name="Процентный 3 4 4 8 3" xfId="42584"/>
    <cellStyle name="Процентный 3 4 4 8 3 2" xfId="42585"/>
    <cellStyle name="Процентный 3 4 4 8 3 3" xfId="42586"/>
    <cellStyle name="Процентный 3 4 4 8 3 4" xfId="42587"/>
    <cellStyle name="Процентный 3 4 4 8 4" xfId="42588"/>
    <cellStyle name="Процентный 3 4 4 8 5" xfId="42589"/>
    <cellStyle name="Процентный 3 4 4 8 6" xfId="42590"/>
    <cellStyle name="Процентный 3 4 4 8 7" xfId="42591"/>
    <cellStyle name="Процентный 3 4 4 9" xfId="42592"/>
    <cellStyle name="Процентный 3 4 4 9 2" xfId="42593"/>
    <cellStyle name="Процентный 3 4 4 9 2 2" xfId="42594"/>
    <cellStyle name="Процентный 3 4 4 9 2 2 2" xfId="42595"/>
    <cellStyle name="Процентный 3 4 4 9 2 3" xfId="42596"/>
    <cellStyle name="Процентный 3 4 4 9 2 4" xfId="42597"/>
    <cellStyle name="Процентный 3 4 4 9 2 5" xfId="42598"/>
    <cellStyle name="Процентный 3 4 4 9 3" xfId="42599"/>
    <cellStyle name="Процентный 3 4 4 9 3 2" xfId="42600"/>
    <cellStyle name="Процентный 3 4 4 9 3 3" xfId="42601"/>
    <cellStyle name="Процентный 3 4 4 9 3 4" xfId="42602"/>
    <cellStyle name="Процентный 3 4 4 9 4" xfId="42603"/>
    <cellStyle name="Процентный 3 4 4 9 5" xfId="42604"/>
    <cellStyle name="Процентный 3 4 4 9 6" xfId="42605"/>
    <cellStyle name="Процентный 3 4 4 9 7" xfId="42606"/>
    <cellStyle name="Процентный 3 4 5" xfId="42607"/>
    <cellStyle name="Процентный 3 4 5 10" xfId="42608"/>
    <cellStyle name="Процентный 3 4 5 10 2" xfId="42609"/>
    <cellStyle name="Процентный 3 4 5 10 2 2" xfId="42610"/>
    <cellStyle name="Процентный 3 4 5 10 3" xfId="42611"/>
    <cellStyle name="Процентный 3 4 5 10 4" xfId="42612"/>
    <cellStyle name="Процентный 3 4 5 10 5" xfId="42613"/>
    <cellStyle name="Процентный 3 4 5 11" xfId="42614"/>
    <cellStyle name="Процентный 3 4 5 11 2" xfId="42615"/>
    <cellStyle name="Процентный 3 4 5 11 3" xfId="42616"/>
    <cellStyle name="Процентный 3 4 5 11 4" xfId="42617"/>
    <cellStyle name="Процентный 3 4 5 12" xfId="42618"/>
    <cellStyle name="Процентный 3 4 5 13" xfId="42619"/>
    <cellStyle name="Процентный 3 4 5 14" xfId="42620"/>
    <cellStyle name="Процентный 3 4 5 15" xfId="42621"/>
    <cellStyle name="Процентный 3 4 5 2" xfId="42622"/>
    <cellStyle name="Процентный 3 4 5 2 2" xfId="42623"/>
    <cellStyle name="Процентный 3 4 5 2 2 2" xfId="42624"/>
    <cellStyle name="Процентный 3 4 5 2 2 2 2" xfId="42625"/>
    <cellStyle name="Процентный 3 4 5 2 2 2 2 2" xfId="42626"/>
    <cellStyle name="Процентный 3 4 5 2 2 2 3" xfId="42627"/>
    <cellStyle name="Процентный 3 4 5 2 2 2 4" xfId="42628"/>
    <cellStyle name="Процентный 3 4 5 2 2 2 5" xfId="42629"/>
    <cellStyle name="Процентный 3 4 5 2 2 3" xfId="42630"/>
    <cellStyle name="Процентный 3 4 5 2 2 3 2" xfId="42631"/>
    <cellStyle name="Процентный 3 4 5 2 2 3 3" xfId="42632"/>
    <cellStyle name="Процентный 3 4 5 2 2 3 4" xfId="42633"/>
    <cellStyle name="Процентный 3 4 5 2 2 4" xfId="42634"/>
    <cellStyle name="Процентный 3 4 5 2 2 5" xfId="42635"/>
    <cellStyle name="Процентный 3 4 5 2 2 6" xfId="42636"/>
    <cellStyle name="Процентный 3 4 5 2 2 7" xfId="42637"/>
    <cellStyle name="Процентный 3 4 5 2 3" xfId="42638"/>
    <cellStyle name="Процентный 3 4 5 2 3 2" xfId="42639"/>
    <cellStyle name="Процентный 3 4 5 2 3 2 2" xfId="42640"/>
    <cellStyle name="Процентный 3 4 5 2 3 3" xfId="42641"/>
    <cellStyle name="Процентный 3 4 5 2 3 4" xfId="42642"/>
    <cellStyle name="Процентный 3 4 5 2 3 5" xfId="42643"/>
    <cellStyle name="Процентный 3 4 5 2 4" xfId="42644"/>
    <cellStyle name="Процентный 3 4 5 2 4 2" xfId="42645"/>
    <cellStyle name="Процентный 3 4 5 2 4 2 2" xfId="42646"/>
    <cellStyle name="Процентный 3 4 5 2 4 3" xfId="42647"/>
    <cellStyle name="Процентный 3 4 5 2 4 4" xfId="42648"/>
    <cellStyle name="Процентный 3 4 5 2 4 5" xfId="42649"/>
    <cellStyle name="Процентный 3 4 5 2 5" xfId="42650"/>
    <cellStyle name="Процентный 3 4 5 2 5 2" xfId="42651"/>
    <cellStyle name="Процентный 3 4 5 2 5 3" xfId="42652"/>
    <cellStyle name="Процентный 3 4 5 2 5 4" xfId="42653"/>
    <cellStyle name="Процентный 3 4 5 2 6" xfId="42654"/>
    <cellStyle name="Процентный 3 4 5 2 7" xfId="42655"/>
    <cellStyle name="Процентный 3 4 5 2 8" xfId="42656"/>
    <cellStyle name="Процентный 3 4 5 2 9" xfId="42657"/>
    <cellStyle name="Процентный 3 4 5 3" xfId="42658"/>
    <cellStyle name="Процентный 3 4 5 3 2" xfId="42659"/>
    <cellStyle name="Процентный 3 4 5 3 2 2" xfId="42660"/>
    <cellStyle name="Процентный 3 4 5 3 2 2 2" xfId="42661"/>
    <cellStyle name="Процентный 3 4 5 3 2 2 2 2" xfId="42662"/>
    <cellStyle name="Процентный 3 4 5 3 2 2 3" xfId="42663"/>
    <cellStyle name="Процентный 3 4 5 3 2 2 4" xfId="42664"/>
    <cellStyle name="Процентный 3 4 5 3 2 2 5" xfId="42665"/>
    <cellStyle name="Процентный 3 4 5 3 2 3" xfId="42666"/>
    <cellStyle name="Процентный 3 4 5 3 2 3 2" xfId="42667"/>
    <cellStyle name="Процентный 3 4 5 3 2 3 3" xfId="42668"/>
    <cellStyle name="Процентный 3 4 5 3 2 3 4" xfId="42669"/>
    <cellStyle name="Процентный 3 4 5 3 2 4" xfId="42670"/>
    <cellStyle name="Процентный 3 4 5 3 2 5" xfId="42671"/>
    <cellStyle name="Процентный 3 4 5 3 2 6" xfId="42672"/>
    <cellStyle name="Процентный 3 4 5 3 2 7" xfId="42673"/>
    <cellStyle name="Процентный 3 4 5 3 3" xfId="42674"/>
    <cellStyle name="Процентный 3 4 5 3 3 2" xfId="42675"/>
    <cellStyle name="Процентный 3 4 5 3 3 2 2" xfId="42676"/>
    <cellStyle name="Процентный 3 4 5 3 3 3" xfId="42677"/>
    <cellStyle name="Процентный 3 4 5 3 3 4" xfId="42678"/>
    <cellStyle name="Процентный 3 4 5 3 3 5" xfId="42679"/>
    <cellStyle name="Процентный 3 4 5 3 4" xfId="42680"/>
    <cellStyle name="Процентный 3 4 5 3 4 2" xfId="42681"/>
    <cellStyle name="Процентный 3 4 5 3 4 2 2" xfId="42682"/>
    <cellStyle name="Процентный 3 4 5 3 4 3" xfId="42683"/>
    <cellStyle name="Процентный 3 4 5 3 4 4" xfId="42684"/>
    <cellStyle name="Процентный 3 4 5 3 4 5" xfId="42685"/>
    <cellStyle name="Процентный 3 4 5 3 5" xfId="42686"/>
    <cellStyle name="Процентный 3 4 5 3 5 2" xfId="42687"/>
    <cellStyle name="Процентный 3 4 5 3 5 3" xfId="42688"/>
    <cellStyle name="Процентный 3 4 5 3 5 4" xfId="42689"/>
    <cellStyle name="Процентный 3 4 5 3 6" xfId="42690"/>
    <cellStyle name="Процентный 3 4 5 3 7" xfId="42691"/>
    <cellStyle name="Процентный 3 4 5 3 8" xfId="42692"/>
    <cellStyle name="Процентный 3 4 5 3 9" xfId="42693"/>
    <cellStyle name="Процентный 3 4 5 4" xfId="42694"/>
    <cellStyle name="Процентный 3 4 5 4 2" xfId="42695"/>
    <cellStyle name="Процентный 3 4 5 4 2 2" xfId="42696"/>
    <cellStyle name="Процентный 3 4 5 4 2 2 2" xfId="42697"/>
    <cellStyle name="Процентный 3 4 5 4 2 2 2 2" xfId="42698"/>
    <cellStyle name="Процентный 3 4 5 4 2 2 3" xfId="42699"/>
    <cellStyle name="Процентный 3 4 5 4 2 2 4" xfId="42700"/>
    <cellStyle name="Процентный 3 4 5 4 2 2 5" xfId="42701"/>
    <cellStyle name="Процентный 3 4 5 4 2 3" xfId="42702"/>
    <cellStyle name="Процентный 3 4 5 4 2 3 2" xfId="42703"/>
    <cellStyle name="Процентный 3 4 5 4 2 3 3" xfId="42704"/>
    <cellStyle name="Процентный 3 4 5 4 2 3 4" xfId="42705"/>
    <cellStyle name="Процентный 3 4 5 4 2 4" xfId="42706"/>
    <cellStyle name="Процентный 3 4 5 4 2 5" xfId="42707"/>
    <cellStyle name="Процентный 3 4 5 4 2 6" xfId="42708"/>
    <cellStyle name="Процентный 3 4 5 4 2 7" xfId="42709"/>
    <cellStyle name="Процентный 3 4 5 4 3" xfId="42710"/>
    <cellStyle name="Процентный 3 4 5 4 3 2" xfId="42711"/>
    <cellStyle name="Процентный 3 4 5 4 3 2 2" xfId="42712"/>
    <cellStyle name="Процентный 3 4 5 4 3 3" xfId="42713"/>
    <cellStyle name="Процентный 3 4 5 4 3 4" xfId="42714"/>
    <cellStyle name="Процентный 3 4 5 4 3 5" xfId="42715"/>
    <cellStyle name="Процентный 3 4 5 4 4" xfId="42716"/>
    <cellStyle name="Процентный 3 4 5 4 4 2" xfId="42717"/>
    <cellStyle name="Процентный 3 4 5 4 4 3" xfId="42718"/>
    <cellStyle name="Процентный 3 4 5 4 4 4" xfId="42719"/>
    <cellStyle name="Процентный 3 4 5 4 5" xfId="42720"/>
    <cellStyle name="Процентный 3 4 5 4 6" xfId="42721"/>
    <cellStyle name="Процентный 3 4 5 4 7" xfId="42722"/>
    <cellStyle name="Процентный 3 4 5 4 8" xfId="42723"/>
    <cellStyle name="Процентный 3 4 5 5" xfId="42724"/>
    <cellStyle name="Процентный 3 4 5 5 2" xfId="42725"/>
    <cellStyle name="Процентный 3 4 5 5 2 2" xfId="42726"/>
    <cellStyle name="Процентный 3 4 5 5 2 2 2" xfId="42727"/>
    <cellStyle name="Процентный 3 4 5 5 2 2 2 2" xfId="42728"/>
    <cellStyle name="Процентный 3 4 5 5 2 2 3" xfId="42729"/>
    <cellStyle name="Процентный 3 4 5 5 2 2 4" xfId="42730"/>
    <cellStyle name="Процентный 3 4 5 5 2 2 5" xfId="42731"/>
    <cellStyle name="Процентный 3 4 5 5 2 3" xfId="42732"/>
    <cellStyle name="Процентный 3 4 5 5 2 3 2" xfId="42733"/>
    <cellStyle name="Процентный 3 4 5 5 2 3 3" xfId="42734"/>
    <cellStyle name="Процентный 3 4 5 5 2 3 4" xfId="42735"/>
    <cellStyle name="Процентный 3 4 5 5 2 4" xfId="42736"/>
    <cellStyle name="Процентный 3 4 5 5 2 5" xfId="42737"/>
    <cellStyle name="Процентный 3 4 5 5 2 6" xfId="42738"/>
    <cellStyle name="Процентный 3 4 5 5 2 7" xfId="42739"/>
    <cellStyle name="Процентный 3 4 5 5 3" xfId="42740"/>
    <cellStyle name="Процентный 3 4 5 5 3 2" xfId="42741"/>
    <cellStyle name="Процентный 3 4 5 5 3 2 2" xfId="42742"/>
    <cellStyle name="Процентный 3 4 5 5 3 3" xfId="42743"/>
    <cellStyle name="Процентный 3 4 5 5 3 4" xfId="42744"/>
    <cellStyle name="Процентный 3 4 5 5 3 5" xfId="42745"/>
    <cellStyle name="Процентный 3 4 5 5 4" xfId="42746"/>
    <cellStyle name="Процентный 3 4 5 5 4 2" xfId="42747"/>
    <cellStyle name="Процентный 3 4 5 5 4 3" xfId="42748"/>
    <cellStyle name="Процентный 3 4 5 5 4 4" xfId="42749"/>
    <cellStyle name="Процентный 3 4 5 5 5" xfId="42750"/>
    <cellStyle name="Процентный 3 4 5 5 6" xfId="42751"/>
    <cellStyle name="Процентный 3 4 5 5 7" xfId="42752"/>
    <cellStyle name="Процентный 3 4 5 5 8" xfId="42753"/>
    <cellStyle name="Процентный 3 4 5 6" xfId="42754"/>
    <cellStyle name="Процентный 3 4 5 6 2" xfId="42755"/>
    <cellStyle name="Процентный 3 4 5 6 2 2" xfId="42756"/>
    <cellStyle name="Процентный 3 4 5 6 2 2 2" xfId="42757"/>
    <cellStyle name="Процентный 3 4 5 6 2 2 2 2" xfId="42758"/>
    <cellStyle name="Процентный 3 4 5 6 2 2 3" xfId="42759"/>
    <cellStyle name="Процентный 3 4 5 6 2 2 4" xfId="42760"/>
    <cellStyle name="Процентный 3 4 5 6 2 2 5" xfId="42761"/>
    <cellStyle name="Процентный 3 4 5 6 2 3" xfId="42762"/>
    <cellStyle name="Процентный 3 4 5 6 2 3 2" xfId="42763"/>
    <cellStyle name="Процентный 3 4 5 6 2 3 3" xfId="42764"/>
    <cellStyle name="Процентный 3 4 5 6 2 3 4" xfId="42765"/>
    <cellStyle name="Процентный 3 4 5 6 2 4" xfId="42766"/>
    <cellStyle name="Процентный 3 4 5 6 2 5" xfId="42767"/>
    <cellStyle name="Процентный 3 4 5 6 2 6" xfId="42768"/>
    <cellStyle name="Процентный 3 4 5 6 2 7" xfId="42769"/>
    <cellStyle name="Процентный 3 4 5 6 3" xfId="42770"/>
    <cellStyle name="Процентный 3 4 5 6 3 2" xfId="42771"/>
    <cellStyle name="Процентный 3 4 5 6 3 2 2" xfId="42772"/>
    <cellStyle name="Процентный 3 4 5 6 3 3" xfId="42773"/>
    <cellStyle name="Процентный 3 4 5 6 3 4" xfId="42774"/>
    <cellStyle name="Процентный 3 4 5 6 3 5" xfId="42775"/>
    <cellStyle name="Процентный 3 4 5 6 4" xfId="42776"/>
    <cellStyle name="Процентный 3 4 5 6 4 2" xfId="42777"/>
    <cellStyle name="Процентный 3 4 5 6 4 3" xfId="42778"/>
    <cellStyle name="Процентный 3 4 5 6 4 4" xfId="42779"/>
    <cellStyle name="Процентный 3 4 5 6 5" xfId="42780"/>
    <cellStyle name="Процентный 3 4 5 6 6" xfId="42781"/>
    <cellStyle name="Процентный 3 4 5 6 7" xfId="42782"/>
    <cellStyle name="Процентный 3 4 5 6 8" xfId="42783"/>
    <cellStyle name="Процентный 3 4 5 7" xfId="42784"/>
    <cellStyle name="Процентный 3 4 5 7 2" xfId="42785"/>
    <cellStyle name="Процентный 3 4 5 7 2 2" xfId="42786"/>
    <cellStyle name="Процентный 3 4 5 7 2 2 2" xfId="42787"/>
    <cellStyle name="Процентный 3 4 5 7 2 2 2 2" xfId="42788"/>
    <cellStyle name="Процентный 3 4 5 7 2 2 3" xfId="42789"/>
    <cellStyle name="Процентный 3 4 5 7 2 2 4" xfId="42790"/>
    <cellStyle name="Процентный 3 4 5 7 2 2 5" xfId="42791"/>
    <cellStyle name="Процентный 3 4 5 7 2 3" xfId="42792"/>
    <cellStyle name="Процентный 3 4 5 7 2 3 2" xfId="42793"/>
    <cellStyle name="Процентный 3 4 5 7 2 3 3" xfId="42794"/>
    <cellStyle name="Процентный 3 4 5 7 2 3 4" xfId="42795"/>
    <cellStyle name="Процентный 3 4 5 7 2 4" xfId="42796"/>
    <cellStyle name="Процентный 3 4 5 7 2 5" xfId="42797"/>
    <cellStyle name="Процентный 3 4 5 7 2 6" xfId="42798"/>
    <cellStyle name="Процентный 3 4 5 7 2 7" xfId="42799"/>
    <cellStyle name="Процентный 3 4 5 7 3" xfId="42800"/>
    <cellStyle name="Процентный 3 4 5 7 3 2" xfId="42801"/>
    <cellStyle name="Процентный 3 4 5 7 3 2 2" xfId="42802"/>
    <cellStyle name="Процентный 3 4 5 7 3 3" xfId="42803"/>
    <cellStyle name="Процентный 3 4 5 7 3 4" xfId="42804"/>
    <cellStyle name="Процентный 3 4 5 7 3 5" xfId="42805"/>
    <cellStyle name="Процентный 3 4 5 7 4" xfId="42806"/>
    <cellStyle name="Процентный 3 4 5 7 4 2" xfId="42807"/>
    <cellStyle name="Процентный 3 4 5 7 4 3" xfId="42808"/>
    <cellStyle name="Процентный 3 4 5 7 4 4" xfId="42809"/>
    <cellStyle name="Процентный 3 4 5 7 5" xfId="42810"/>
    <cellStyle name="Процентный 3 4 5 7 6" xfId="42811"/>
    <cellStyle name="Процентный 3 4 5 7 7" xfId="42812"/>
    <cellStyle name="Процентный 3 4 5 7 8" xfId="42813"/>
    <cellStyle name="Процентный 3 4 5 8" xfId="42814"/>
    <cellStyle name="Процентный 3 4 5 8 2" xfId="42815"/>
    <cellStyle name="Процентный 3 4 5 8 2 2" xfId="42816"/>
    <cellStyle name="Процентный 3 4 5 8 2 2 2" xfId="42817"/>
    <cellStyle name="Процентный 3 4 5 8 2 3" xfId="42818"/>
    <cellStyle name="Процентный 3 4 5 8 2 4" xfId="42819"/>
    <cellStyle name="Процентный 3 4 5 8 2 5" xfId="42820"/>
    <cellStyle name="Процентный 3 4 5 8 3" xfId="42821"/>
    <cellStyle name="Процентный 3 4 5 8 3 2" xfId="42822"/>
    <cellStyle name="Процентный 3 4 5 8 3 3" xfId="42823"/>
    <cellStyle name="Процентный 3 4 5 8 3 4" xfId="42824"/>
    <cellStyle name="Процентный 3 4 5 8 4" xfId="42825"/>
    <cellStyle name="Процентный 3 4 5 8 5" xfId="42826"/>
    <cellStyle name="Процентный 3 4 5 8 6" xfId="42827"/>
    <cellStyle name="Процентный 3 4 5 8 7" xfId="42828"/>
    <cellStyle name="Процентный 3 4 5 9" xfId="42829"/>
    <cellStyle name="Процентный 3 4 5 9 2" xfId="42830"/>
    <cellStyle name="Процентный 3 4 5 9 2 2" xfId="42831"/>
    <cellStyle name="Процентный 3 4 5 9 2 2 2" xfId="42832"/>
    <cellStyle name="Процентный 3 4 5 9 2 3" xfId="42833"/>
    <cellStyle name="Процентный 3 4 5 9 2 4" xfId="42834"/>
    <cellStyle name="Процентный 3 4 5 9 2 5" xfId="42835"/>
    <cellStyle name="Процентный 3 4 5 9 3" xfId="42836"/>
    <cellStyle name="Процентный 3 4 5 9 3 2" xfId="42837"/>
    <cellStyle name="Процентный 3 4 5 9 3 3" xfId="42838"/>
    <cellStyle name="Процентный 3 4 5 9 3 4" xfId="42839"/>
    <cellStyle name="Процентный 3 4 5 9 4" xfId="42840"/>
    <cellStyle name="Процентный 3 4 5 9 5" xfId="42841"/>
    <cellStyle name="Процентный 3 4 5 9 6" xfId="42842"/>
    <cellStyle name="Процентный 3 4 5 9 7" xfId="42843"/>
    <cellStyle name="Процентный 3 4 6" xfId="42844"/>
    <cellStyle name="Процентный 3 4 6 2" xfId="42845"/>
    <cellStyle name="Процентный 3 4 6 2 2" xfId="42846"/>
    <cellStyle name="Процентный 3 4 6 2 2 2" xfId="42847"/>
    <cellStyle name="Процентный 3 4 6 2 2 2 2" xfId="42848"/>
    <cellStyle name="Процентный 3 4 6 2 2 3" xfId="42849"/>
    <cellStyle name="Процентный 3 4 6 2 2 4" xfId="42850"/>
    <cellStyle name="Процентный 3 4 6 2 2 5" xfId="42851"/>
    <cellStyle name="Процентный 3 4 6 2 3" xfId="42852"/>
    <cellStyle name="Процентный 3 4 6 2 3 2" xfId="42853"/>
    <cellStyle name="Процентный 3 4 6 2 3 3" xfId="42854"/>
    <cellStyle name="Процентный 3 4 6 2 3 4" xfId="42855"/>
    <cellStyle name="Процентный 3 4 6 2 4" xfId="42856"/>
    <cellStyle name="Процентный 3 4 6 2 5" xfId="42857"/>
    <cellStyle name="Процентный 3 4 6 2 6" xfId="42858"/>
    <cellStyle name="Процентный 3 4 6 2 7" xfId="42859"/>
    <cellStyle name="Процентный 3 4 6 3" xfId="42860"/>
    <cellStyle name="Процентный 3 4 6 3 2" xfId="42861"/>
    <cellStyle name="Процентный 3 4 6 3 2 2" xfId="42862"/>
    <cellStyle name="Процентный 3 4 6 3 3" xfId="42863"/>
    <cellStyle name="Процентный 3 4 6 3 4" xfId="42864"/>
    <cellStyle name="Процентный 3 4 6 3 5" xfId="42865"/>
    <cellStyle name="Процентный 3 4 6 4" xfId="42866"/>
    <cellStyle name="Процентный 3 4 6 4 2" xfId="42867"/>
    <cellStyle name="Процентный 3 4 6 4 2 2" xfId="42868"/>
    <cellStyle name="Процентный 3 4 6 4 3" xfId="42869"/>
    <cellStyle name="Процентный 3 4 6 4 4" xfId="42870"/>
    <cellStyle name="Процентный 3 4 6 4 5" xfId="42871"/>
    <cellStyle name="Процентный 3 4 6 5" xfId="42872"/>
    <cellStyle name="Процентный 3 4 6 5 2" xfId="42873"/>
    <cellStyle name="Процентный 3 4 6 5 3" xfId="42874"/>
    <cellStyle name="Процентный 3 4 6 5 4" xfId="42875"/>
    <cellStyle name="Процентный 3 4 6 6" xfId="42876"/>
    <cellStyle name="Процентный 3 4 6 7" xfId="42877"/>
    <cellStyle name="Процентный 3 4 6 8" xfId="42878"/>
    <cellStyle name="Процентный 3 4 6 9" xfId="42879"/>
    <cellStyle name="Процентный 3 4 7" xfId="42880"/>
    <cellStyle name="Процентный 3 4 7 2" xfId="42881"/>
    <cellStyle name="Процентный 3 4 7 2 2" xfId="42882"/>
    <cellStyle name="Процентный 3 4 7 2 2 2" xfId="42883"/>
    <cellStyle name="Процентный 3 4 7 2 2 2 2" xfId="42884"/>
    <cellStyle name="Процентный 3 4 7 2 2 3" xfId="42885"/>
    <cellStyle name="Процентный 3 4 7 2 2 4" xfId="42886"/>
    <cellStyle name="Процентный 3 4 7 2 2 5" xfId="42887"/>
    <cellStyle name="Процентный 3 4 7 2 3" xfId="42888"/>
    <cellStyle name="Процентный 3 4 7 2 3 2" xfId="42889"/>
    <cellStyle name="Процентный 3 4 7 2 3 3" xfId="42890"/>
    <cellStyle name="Процентный 3 4 7 2 3 4" xfId="42891"/>
    <cellStyle name="Процентный 3 4 7 2 4" xfId="42892"/>
    <cellStyle name="Процентный 3 4 7 2 5" xfId="42893"/>
    <cellStyle name="Процентный 3 4 7 2 6" xfId="42894"/>
    <cellStyle name="Процентный 3 4 7 2 7" xfId="42895"/>
    <cellStyle name="Процентный 3 4 7 3" xfId="42896"/>
    <cellStyle name="Процентный 3 4 7 3 2" xfId="42897"/>
    <cellStyle name="Процентный 3 4 7 3 2 2" xfId="42898"/>
    <cellStyle name="Процентный 3 4 7 3 3" xfId="42899"/>
    <cellStyle name="Процентный 3 4 7 3 4" xfId="42900"/>
    <cellStyle name="Процентный 3 4 7 3 5" xfId="42901"/>
    <cellStyle name="Процентный 3 4 7 4" xfId="42902"/>
    <cellStyle name="Процентный 3 4 7 4 2" xfId="42903"/>
    <cellStyle name="Процентный 3 4 7 4 2 2" xfId="42904"/>
    <cellStyle name="Процентный 3 4 7 4 3" xfId="42905"/>
    <cellStyle name="Процентный 3 4 7 4 4" xfId="42906"/>
    <cellStyle name="Процентный 3 4 7 4 5" xfId="42907"/>
    <cellStyle name="Процентный 3 4 7 5" xfId="42908"/>
    <cellStyle name="Процентный 3 4 7 5 2" xfId="42909"/>
    <cellStyle name="Процентный 3 4 7 5 3" xfId="42910"/>
    <cellStyle name="Процентный 3 4 7 5 4" xfId="42911"/>
    <cellStyle name="Процентный 3 4 7 6" xfId="42912"/>
    <cellStyle name="Процентный 3 4 7 7" xfId="42913"/>
    <cellStyle name="Процентный 3 4 7 8" xfId="42914"/>
    <cellStyle name="Процентный 3 4 7 9" xfId="42915"/>
    <cellStyle name="Процентный 3 4 8" xfId="42916"/>
    <cellStyle name="Процентный 3 4 8 2" xfId="42917"/>
    <cellStyle name="Процентный 3 4 8 2 2" xfId="42918"/>
    <cellStyle name="Процентный 3 4 8 2 2 2" xfId="42919"/>
    <cellStyle name="Процентный 3 4 8 2 2 2 2" xfId="42920"/>
    <cellStyle name="Процентный 3 4 8 2 2 3" xfId="42921"/>
    <cellStyle name="Процентный 3 4 8 2 2 4" xfId="42922"/>
    <cellStyle name="Процентный 3 4 8 2 2 5" xfId="42923"/>
    <cellStyle name="Процентный 3 4 8 2 3" xfId="42924"/>
    <cellStyle name="Процентный 3 4 8 2 3 2" xfId="42925"/>
    <cellStyle name="Процентный 3 4 8 2 3 3" xfId="42926"/>
    <cellStyle name="Процентный 3 4 8 2 3 4" xfId="42927"/>
    <cellStyle name="Процентный 3 4 8 2 4" xfId="42928"/>
    <cellStyle name="Процентный 3 4 8 2 5" xfId="42929"/>
    <cellStyle name="Процентный 3 4 8 2 6" xfId="42930"/>
    <cellStyle name="Процентный 3 4 8 2 7" xfId="42931"/>
    <cellStyle name="Процентный 3 4 8 3" xfId="42932"/>
    <cellStyle name="Процентный 3 4 8 3 2" xfId="42933"/>
    <cellStyle name="Процентный 3 4 8 3 2 2" xfId="42934"/>
    <cellStyle name="Процентный 3 4 8 3 3" xfId="42935"/>
    <cellStyle name="Процентный 3 4 8 3 4" xfId="42936"/>
    <cellStyle name="Процентный 3 4 8 3 5" xfId="42937"/>
    <cellStyle name="Процентный 3 4 8 4" xfId="42938"/>
    <cellStyle name="Процентный 3 4 8 4 2" xfId="42939"/>
    <cellStyle name="Процентный 3 4 8 4 2 2" xfId="42940"/>
    <cellStyle name="Процентный 3 4 8 4 3" xfId="42941"/>
    <cellStyle name="Процентный 3 4 8 4 4" xfId="42942"/>
    <cellStyle name="Процентный 3 4 8 4 5" xfId="42943"/>
    <cellStyle name="Процентный 3 4 8 5" xfId="42944"/>
    <cellStyle name="Процентный 3 4 8 5 2" xfId="42945"/>
    <cellStyle name="Процентный 3 4 8 5 3" xfId="42946"/>
    <cellStyle name="Процентный 3 4 9" xfId="42947"/>
    <cellStyle name="Процентный 3 4 9 2" xfId="42948"/>
    <cellStyle name="Процентный 3 4 9 2 2" xfId="42949"/>
    <cellStyle name="Процентный 3 4 9 2 2 2" xfId="42950"/>
    <cellStyle name="Процентный 3 4 9 2 2 2 2" xfId="42951"/>
    <cellStyle name="Процентный 3 4 9 2 2 3" xfId="42952"/>
    <cellStyle name="Процентный 3 4 9 2 2 4" xfId="42953"/>
    <cellStyle name="Процентный 3 4 9 2 2 5" xfId="42954"/>
    <cellStyle name="Процентный 3 4 9 2 3" xfId="42955"/>
    <cellStyle name="Процентный 3 4 9 2 3 2" xfId="42956"/>
    <cellStyle name="Процентный 3 4 9 2 3 3" xfId="42957"/>
    <cellStyle name="Процентный 3 4 9 2 3 4" xfId="42958"/>
    <cellStyle name="Процентный 3 4 9 2 4" xfId="42959"/>
    <cellStyle name="Процентный 3 4 9 2 5" xfId="42960"/>
    <cellStyle name="Процентный 3 4 9 2 6" xfId="42961"/>
    <cellStyle name="Процентный 3 4 9 2 7" xfId="42962"/>
    <cellStyle name="Процентный 3 4 9 3" xfId="42963"/>
    <cellStyle name="Процентный 3 4 9 3 2" xfId="42964"/>
    <cellStyle name="Процентный 3 4 9 3 2 2" xfId="42965"/>
    <cellStyle name="Процентный 3 4 9 3 3" xfId="42966"/>
    <cellStyle name="Процентный 3 4 9 3 4" xfId="42967"/>
    <cellStyle name="Процентный 3 4 9 3 5" xfId="42968"/>
    <cellStyle name="Процентный 3 4 9 4" xfId="42969"/>
    <cellStyle name="Процентный 3 4 9 4 2" xfId="42970"/>
    <cellStyle name="Процентный 3 4 9 4 3" xfId="42971"/>
    <cellStyle name="Процентный 3 4 9 4 4" xfId="42972"/>
    <cellStyle name="Процентный 3 4 9 5" xfId="42973"/>
    <cellStyle name="Процентный 3 4 9 6" xfId="42974"/>
    <cellStyle name="Процентный 3 4 9 7" xfId="42975"/>
    <cellStyle name="Процентный 3 4 9 8" xfId="42976"/>
    <cellStyle name="Процентный 3 5" xfId="42977"/>
    <cellStyle name="Процентный 3 5 10" xfId="42978"/>
    <cellStyle name="Процентный 3 5 10 2" xfId="42979"/>
    <cellStyle name="Процентный 3 5 10 2 2" xfId="42980"/>
    <cellStyle name="Процентный 3 5 10 2 2 2" xfId="42981"/>
    <cellStyle name="Процентный 3 5 10 2 2 2 2" xfId="42982"/>
    <cellStyle name="Процентный 3 5 10 2 2 3" xfId="42983"/>
    <cellStyle name="Процентный 3 5 10 2 2 4" xfId="42984"/>
    <cellStyle name="Процентный 3 5 10 2 2 5" xfId="42985"/>
    <cellStyle name="Процентный 3 5 10 2 3" xfId="42986"/>
    <cellStyle name="Процентный 3 5 10 2 3 2" xfId="42987"/>
    <cellStyle name="Процентный 3 5 10 2 3 3" xfId="42988"/>
    <cellStyle name="Процентный 3 5 10 2 3 4" xfId="42989"/>
    <cellStyle name="Процентный 3 5 10 2 4" xfId="42990"/>
    <cellStyle name="Процентный 3 5 10 2 5" xfId="42991"/>
    <cellStyle name="Процентный 3 5 10 2 6" xfId="42992"/>
    <cellStyle name="Процентный 3 5 10 2 7" xfId="42993"/>
    <cellStyle name="Процентный 3 5 10 3" xfId="42994"/>
    <cellStyle name="Процентный 3 5 10 3 2" xfId="42995"/>
    <cellStyle name="Процентный 3 5 10 3 2 2" xfId="42996"/>
    <cellStyle name="Процентный 3 5 10 3 3" xfId="42997"/>
    <cellStyle name="Процентный 3 5 10 3 4" xfId="42998"/>
    <cellStyle name="Процентный 3 5 10 3 5" xfId="42999"/>
    <cellStyle name="Процентный 3 5 10 4" xfId="43000"/>
    <cellStyle name="Процентный 3 5 10 4 2" xfId="43001"/>
    <cellStyle name="Процентный 3 5 10 4 3" xfId="43002"/>
    <cellStyle name="Процентный 3 5 10 4 4" xfId="43003"/>
    <cellStyle name="Процентный 3 5 10 5" xfId="43004"/>
    <cellStyle name="Процентный 3 5 10 6" xfId="43005"/>
    <cellStyle name="Процентный 3 5 10 7" xfId="43006"/>
    <cellStyle name="Процентный 3 5 10 8" xfId="43007"/>
    <cellStyle name="Процентный 3 5 11" xfId="43008"/>
    <cellStyle name="Процентный 3 5 11 2" xfId="43009"/>
    <cellStyle name="Процентный 3 5 11 2 2" xfId="43010"/>
    <cellStyle name="Процентный 3 5 11 2 2 2" xfId="43011"/>
    <cellStyle name="Процентный 3 5 11 2 2 2 2" xfId="43012"/>
    <cellStyle name="Процентный 3 5 11 2 2 3" xfId="43013"/>
    <cellStyle name="Процентный 3 5 11 2 2 4" xfId="43014"/>
    <cellStyle name="Процентный 3 5 11 2 2 5" xfId="43015"/>
    <cellStyle name="Процентный 3 5 11 2 3" xfId="43016"/>
    <cellStyle name="Процентный 3 5 11 2 3 2" xfId="43017"/>
    <cellStyle name="Процентный 3 5 11 2 3 3" xfId="43018"/>
    <cellStyle name="Процентный 3 5 11 2 3 4" xfId="43019"/>
    <cellStyle name="Процентный 3 5 11 2 4" xfId="43020"/>
    <cellStyle name="Процентный 3 5 11 2 5" xfId="43021"/>
    <cellStyle name="Процентный 3 5 11 2 6" xfId="43022"/>
    <cellStyle name="Процентный 3 5 11 2 7" xfId="43023"/>
    <cellStyle name="Процентный 3 5 11 3" xfId="43024"/>
    <cellStyle name="Процентный 3 5 11 3 2" xfId="43025"/>
    <cellStyle name="Процентный 3 5 11 3 2 2" xfId="43026"/>
    <cellStyle name="Процентный 3 5 11 3 3" xfId="43027"/>
    <cellStyle name="Процентный 3 5 11 3 4" xfId="43028"/>
    <cellStyle name="Процентный 3 5 11 3 5" xfId="43029"/>
    <cellStyle name="Процентный 3 5 11 4" xfId="43030"/>
    <cellStyle name="Процентный 3 5 11 4 2" xfId="43031"/>
    <cellStyle name="Процентный 3 5 11 4 3" xfId="43032"/>
    <cellStyle name="Процентный 3 5 11 4 4" xfId="43033"/>
    <cellStyle name="Процентный 3 5 11 5" xfId="43034"/>
    <cellStyle name="Процентный 3 5 11 6" xfId="43035"/>
    <cellStyle name="Процентный 3 5 11 7" xfId="43036"/>
    <cellStyle name="Процентный 3 5 11 8" xfId="43037"/>
    <cellStyle name="Процентный 3 5 12" xfId="43038"/>
    <cellStyle name="Процентный 3 5 12 2" xfId="43039"/>
    <cellStyle name="Процентный 3 5 12 2 2" xfId="43040"/>
    <cellStyle name="Процентный 3 5 12 2 2 2" xfId="43041"/>
    <cellStyle name="Процентный 3 5 12 2 3" xfId="43042"/>
    <cellStyle name="Процентный 3 5 12 2 4" xfId="43043"/>
    <cellStyle name="Процентный 3 5 12 2 5" xfId="43044"/>
    <cellStyle name="Процентный 3 5 12 3" xfId="43045"/>
    <cellStyle name="Процентный 3 5 12 3 2" xfId="43046"/>
    <cellStyle name="Процентный 3 5 12 3 3" xfId="43047"/>
    <cellStyle name="Процентный 3 5 12 3 4" xfId="43048"/>
    <cellStyle name="Процентный 3 5 12 4" xfId="43049"/>
    <cellStyle name="Процентный 3 5 12 5" xfId="43050"/>
    <cellStyle name="Процентный 3 5 12 6" xfId="43051"/>
    <cellStyle name="Процентный 3 5 12 7" xfId="43052"/>
    <cellStyle name="Процентный 3 5 13" xfId="43053"/>
    <cellStyle name="Процентный 3 5 13 2" xfId="43054"/>
    <cellStyle name="Процентный 3 5 13 2 2" xfId="43055"/>
    <cellStyle name="Процентный 3 5 13 2 2 2" xfId="43056"/>
    <cellStyle name="Процентный 3 5 13 2 3" xfId="43057"/>
    <cellStyle name="Процентный 3 5 13 2 4" xfId="43058"/>
    <cellStyle name="Процентный 3 5 13 2 5" xfId="43059"/>
    <cellStyle name="Процентный 3 5 13 3" xfId="43060"/>
    <cellStyle name="Процентный 3 5 13 3 2" xfId="43061"/>
    <cellStyle name="Процентный 3 5 13 3 3" xfId="43062"/>
    <cellStyle name="Процентный 3 5 13 3 4" xfId="43063"/>
    <cellStyle name="Процентный 3 5 13 4" xfId="43064"/>
    <cellStyle name="Процентный 3 5 13 5" xfId="43065"/>
    <cellStyle name="Процентный 3 5 13 6" xfId="43066"/>
    <cellStyle name="Процентный 3 5 13 7" xfId="43067"/>
    <cellStyle name="Процентный 3 5 14" xfId="43068"/>
    <cellStyle name="Процентный 3 5 14 2" xfId="43069"/>
    <cellStyle name="Процентный 3 5 14 2 2" xfId="43070"/>
    <cellStyle name="Процентный 3 5 14 3" xfId="43071"/>
    <cellStyle name="Процентный 3 5 14 4" xfId="43072"/>
    <cellStyle name="Процентный 3 5 14 5" xfId="43073"/>
    <cellStyle name="Процентный 3 5 15" xfId="43074"/>
    <cellStyle name="Процентный 3 5 15 2" xfId="43075"/>
    <cellStyle name="Процентный 3 5 15 2 2" xfId="43076"/>
    <cellStyle name="Процентный 3 5 15 3" xfId="43077"/>
    <cellStyle name="Процентный 3 5 15 4" xfId="43078"/>
    <cellStyle name="Процентный 3 5 15 5" xfId="43079"/>
    <cellStyle name="Процентный 3 5 16" xfId="43080"/>
    <cellStyle name="Процентный 3 5 16 2" xfId="43081"/>
    <cellStyle name="Процентный 3 5 16 2 2" xfId="43082"/>
    <cellStyle name="Процентный 3 5 16 3" xfId="43083"/>
    <cellStyle name="Процентный 3 5 17" xfId="43084"/>
    <cellStyle name="Процентный 3 5 17 2" xfId="43085"/>
    <cellStyle name="Процентный 3 5 18" xfId="43086"/>
    <cellStyle name="Процентный 3 5 19" xfId="43087"/>
    <cellStyle name="Процентный 3 5 2" xfId="43088"/>
    <cellStyle name="Процентный 3 5 2 10" xfId="43089"/>
    <cellStyle name="Процентный 3 5 2 10 2" xfId="43090"/>
    <cellStyle name="Процентный 3 5 2 10 2 2" xfId="43091"/>
    <cellStyle name="Процентный 3 5 2 10 2 2 2" xfId="43092"/>
    <cellStyle name="Процентный 3 5 2 10 2 3" xfId="43093"/>
    <cellStyle name="Процентный 3 5 2 10 2 4" xfId="43094"/>
    <cellStyle name="Процентный 3 5 2 10 2 5" xfId="43095"/>
    <cellStyle name="Процентный 3 5 2 10 3" xfId="43096"/>
    <cellStyle name="Процентный 3 5 2 10 3 2" xfId="43097"/>
    <cellStyle name="Процентный 3 5 2 10 3 3" xfId="43098"/>
    <cellStyle name="Процентный 3 5 2 10 3 4" xfId="43099"/>
    <cellStyle name="Процентный 3 5 2 10 4" xfId="43100"/>
    <cellStyle name="Процентный 3 5 2 10 5" xfId="43101"/>
    <cellStyle name="Процентный 3 5 2 10 6" xfId="43102"/>
    <cellStyle name="Процентный 3 5 2 10 7" xfId="43103"/>
    <cellStyle name="Процентный 3 5 2 11" xfId="43104"/>
    <cellStyle name="Процентный 3 5 2 11 2" xfId="43105"/>
    <cellStyle name="Процентный 3 5 2 11 2 2" xfId="43106"/>
    <cellStyle name="Процентный 3 5 2 11 3" xfId="43107"/>
    <cellStyle name="Процентный 3 5 2 11 4" xfId="43108"/>
    <cellStyle name="Процентный 3 5 2 11 5" xfId="43109"/>
    <cellStyle name="Процентный 3 5 2 12" xfId="43110"/>
    <cellStyle name="Процентный 3 5 2 12 2" xfId="43111"/>
    <cellStyle name="Процентный 3 5 2 12 2 2" xfId="43112"/>
    <cellStyle name="Процентный 3 5 2 12 3" xfId="43113"/>
    <cellStyle name="Процентный 3 5 2 12 4" xfId="43114"/>
    <cellStyle name="Процентный 3 5 2 12 5" xfId="43115"/>
    <cellStyle name="Процентный 3 5 2 13" xfId="43116"/>
    <cellStyle name="Процентный 3 5 2 13 2" xfId="43117"/>
    <cellStyle name="Процентный 3 5 2 13 2 2" xfId="43118"/>
    <cellStyle name="Процентный 3 5 2 13 3" xfId="43119"/>
    <cellStyle name="Процентный 3 5 2 14" xfId="43120"/>
    <cellStyle name="Процентный 3 5 2 14 2" xfId="43121"/>
    <cellStyle name="Процентный 3 5 2 15" xfId="43122"/>
    <cellStyle name="Процентный 3 5 2 16" xfId="43123"/>
    <cellStyle name="Процентный 3 5 2 2" xfId="43124"/>
    <cellStyle name="Процентный 3 5 2 2 10" xfId="43125"/>
    <cellStyle name="Процентный 3 5 2 2 10 2" xfId="43126"/>
    <cellStyle name="Процентный 3 5 2 2 10 2 2" xfId="43127"/>
    <cellStyle name="Процентный 3 5 2 2 10 3" xfId="43128"/>
    <cellStyle name="Процентный 3 5 2 2 10 4" xfId="43129"/>
    <cellStyle name="Процентный 3 5 2 2 10 5" xfId="43130"/>
    <cellStyle name="Процентный 3 5 2 2 11" xfId="43131"/>
    <cellStyle name="Процентный 3 5 2 2 11 2" xfId="43132"/>
    <cellStyle name="Процентный 3 5 2 2 11 2 2" xfId="43133"/>
    <cellStyle name="Процентный 3 5 2 2 11 3" xfId="43134"/>
    <cellStyle name="Процентный 3 5 2 2 11 4" xfId="43135"/>
    <cellStyle name="Процентный 3 5 2 2 11 5" xfId="43136"/>
    <cellStyle name="Процентный 3 5 2 2 12" xfId="43137"/>
    <cellStyle name="Процентный 3 5 2 2 12 2" xfId="43138"/>
    <cellStyle name="Процентный 3 5 2 2 12 2 2" xfId="43139"/>
    <cellStyle name="Процентный 3 5 2 2 12 3" xfId="43140"/>
    <cellStyle name="Процентный 3 5 2 2 13" xfId="43141"/>
    <cellStyle name="Процентный 3 5 2 2 13 2" xfId="43142"/>
    <cellStyle name="Процентный 3 5 2 2 14" xfId="43143"/>
    <cellStyle name="Процентный 3 5 2 2 15" xfId="43144"/>
    <cellStyle name="Процентный 3 5 2 2 2" xfId="43145"/>
    <cellStyle name="Процентный 3 5 2 2 2 2" xfId="43146"/>
    <cellStyle name="Процентный 3 5 2 2 2 2 2" xfId="43147"/>
    <cellStyle name="Процентный 3 5 2 2 2 2 2 2" xfId="43148"/>
    <cellStyle name="Процентный 3 5 2 2 2 2 2 2 2" xfId="43149"/>
    <cellStyle name="Процентный 3 5 2 2 2 2 2 3" xfId="43150"/>
    <cellStyle name="Процентный 3 5 2 2 2 2 2 4" xfId="43151"/>
    <cellStyle name="Процентный 3 5 2 2 2 2 2 5" xfId="43152"/>
    <cellStyle name="Процентный 3 5 2 2 2 2 3" xfId="43153"/>
    <cellStyle name="Процентный 3 5 2 2 2 2 3 2" xfId="43154"/>
    <cellStyle name="Процентный 3 5 2 2 2 2 3 3" xfId="43155"/>
    <cellStyle name="Процентный 3 5 2 2 2 2 3 4" xfId="43156"/>
    <cellStyle name="Процентный 3 5 2 2 2 2 4" xfId="43157"/>
    <cellStyle name="Процентный 3 5 2 2 2 2 5" xfId="43158"/>
    <cellStyle name="Процентный 3 5 2 2 2 2 6" xfId="43159"/>
    <cellStyle name="Процентный 3 5 2 2 2 2 7" xfId="43160"/>
    <cellStyle name="Процентный 3 5 2 2 2 3" xfId="43161"/>
    <cellStyle name="Процентный 3 5 2 2 2 3 2" xfId="43162"/>
    <cellStyle name="Процентный 3 5 2 2 2 3 2 2" xfId="43163"/>
    <cellStyle name="Процентный 3 5 2 2 2 3 3" xfId="43164"/>
    <cellStyle name="Процентный 3 5 2 2 2 3 4" xfId="43165"/>
    <cellStyle name="Процентный 3 5 2 2 2 3 5" xfId="43166"/>
    <cellStyle name="Процентный 3 5 2 2 2 4" xfId="43167"/>
    <cellStyle name="Процентный 3 5 2 2 2 4 2" xfId="43168"/>
    <cellStyle name="Процентный 3 5 2 2 2 4 2 2" xfId="43169"/>
    <cellStyle name="Процентный 3 5 2 2 2 4 3" xfId="43170"/>
    <cellStyle name="Процентный 3 5 2 2 2 4 4" xfId="43171"/>
    <cellStyle name="Процентный 3 5 2 2 2 4 5" xfId="43172"/>
    <cellStyle name="Процентный 3 5 2 2 2 5" xfId="43173"/>
    <cellStyle name="Процентный 3 5 2 2 2 5 2" xfId="43174"/>
    <cellStyle name="Процентный 3 5 2 2 2 5 3" xfId="43175"/>
    <cellStyle name="Процентный 3 5 2 2 2 5 4" xfId="43176"/>
    <cellStyle name="Процентный 3 5 2 2 2 6" xfId="43177"/>
    <cellStyle name="Процентный 3 5 2 2 2 7" xfId="43178"/>
    <cellStyle name="Процентный 3 5 2 2 2 8" xfId="43179"/>
    <cellStyle name="Процентный 3 5 2 2 2 9" xfId="43180"/>
    <cellStyle name="Процентный 3 5 2 2 3" xfId="43181"/>
    <cellStyle name="Процентный 3 5 2 2 3 2" xfId="43182"/>
    <cellStyle name="Процентный 3 5 2 2 3 2 2" xfId="43183"/>
    <cellStyle name="Процентный 3 5 2 2 3 2 2 2" xfId="43184"/>
    <cellStyle name="Процентный 3 5 2 2 3 2 2 2 2" xfId="43185"/>
    <cellStyle name="Процентный 3 5 2 2 3 2 2 3" xfId="43186"/>
    <cellStyle name="Процентный 3 5 2 2 3 2 2 4" xfId="43187"/>
    <cellStyle name="Процентный 3 5 2 2 3 2 2 5" xfId="43188"/>
    <cellStyle name="Процентный 3 5 2 2 3 2 3" xfId="43189"/>
    <cellStyle name="Процентный 3 5 2 2 3 2 3 2" xfId="43190"/>
    <cellStyle name="Процентный 3 5 2 2 3 2 3 3" xfId="43191"/>
    <cellStyle name="Процентный 3 5 2 2 3 2 3 4" xfId="43192"/>
    <cellStyle name="Процентный 3 5 2 2 3 2 4" xfId="43193"/>
    <cellStyle name="Процентный 3 5 2 2 3 2 5" xfId="43194"/>
    <cellStyle name="Процентный 3 5 2 2 3 2 6" xfId="43195"/>
    <cellStyle name="Процентный 3 5 2 2 3 2 7" xfId="43196"/>
    <cellStyle name="Процентный 3 5 2 2 3 3" xfId="43197"/>
    <cellStyle name="Процентный 3 5 2 2 3 3 2" xfId="43198"/>
    <cellStyle name="Процентный 3 5 2 2 3 3 2 2" xfId="43199"/>
    <cellStyle name="Процентный 3 5 2 2 3 3 3" xfId="43200"/>
    <cellStyle name="Процентный 3 5 2 2 3 3 4" xfId="43201"/>
    <cellStyle name="Процентный 3 5 2 2 3 3 5" xfId="43202"/>
    <cellStyle name="Процентный 3 5 2 2 3 4" xfId="43203"/>
    <cellStyle name="Процентный 3 5 2 2 3 4 2" xfId="43204"/>
    <cellStyle name="Процентный 3 5 2 2 3 4 2 2" xfId="43205"/>
    <cellStyle name="Процентный 3 5 2 2 3 4 3" xfId="43206"/>
    <cellStyle name="Процентный 3 5 2 2 3 4 4" xfId="43207"/>
    <cellStyle name="Процентный 3 5 2 2 3 4 5" xfId="43208"/>
    <cellStyle name="Процентный 3 5 2 2 3 5" xfId="43209"/>
    <cellStyle name="Процентный 3 5 2 2 3 5 2" xfId="43210"/>
    <cellStyle name="Процентный 3 5 2 2 3 5 3" xfId="43211"/>
    <cellStyle name="Процентный 3 5 2 2 3 5 4" xfId="43212"/>
    <cellStyle name="Процентный 3 5 2 2 3 6" xfId="43213"/>
    <cellStyle name="Процентный 3 5 2 2 3 7" xfId="43214"/>
    <cellStyle name="Процентный 3 5 2 2 3 8" xfId="43215"/>
    <cellStyle name="Процентный 3 5 2 2 3 9" xfId="43216"/>
    <cellStyle name="Процентный 3 5 2 2 4" xfId="43217"/>
    <cellStyle name="Процентный 3 5 2 2 4 2" xfId="43218"/>
    <cellStyle name="Процентный 3 5 2 2 4 2 2" xfId="43219"/>
    <cellStyle name="Процентный 3 5 2 2 4 2 2 2" xfId="43220"/>
    <cellStyle name="Процентный 3 5 2 2 4 2 2 2 2" xfId="43221"/>
    <cellStyle name="Процентный 3 5 2 2 4 2 2 3" xfId="43222"/>
    <cellStyle name="Процентный 3 5 2 2 4 2 2 4" xfId="43223"/>
    <cellStyle name="Процентный 3 5 2 2 4 2 2 5" xfId="43224"/>
    <cellStyle name="Процентный 3 5 2 2 4 2 3" xfId="43225"/>
    <cellStyle name="Процентный 3 5 2 2 4 2 3 2" xfId="43226"/>
    <cellStyle name="Процентный 3 5 2 2 4 2 3 3" xfId="43227"/>
    <cellStyle name="Процентный 3 5 2 2 4 2 3 4" xfId="43228"/>
    <cellStyle name="Процентный 3 5 2 2 4 2 4" xfId="43229"/>
    <cellStyle name="Процентный 3 5 2 2 4 2 5" xfId="43230"/>
    <cellStyle name="Процентный 3 5 2 2 4 2 6" xfId="43231"/>
    <cellStyle name="Процентный 3 5 2 2 4 2 7" xfId="43232"/>
    <cellStyle name="Процентный 3 5 2 2 4 3" xfId="43233"/>
    <cellStyle name="Процентный 3 5 2 2 4 3 2" xfId="43234"/>
    <cellStyle name="Процентный 3 5 2 2 4 3 2 2" xfId="43235"/>
    <cellStyle name="Процентный 3 5 2 2 4 3 3" xfId="43236"/>
    <cellStyle name="Процентный 3 5 2 2 4 3 4" xfId="43237"/>
    <cellStyle name="Процентный 3 5 2 2 4 3 5" xfId="43238"/>
    <cellStyle name="Процентный 3 5 2 2 4 4" xfId="43239"/>
    <cellStyle name="Процентный 3 5 2 2 4 4 2" xfId="43240"/>
    <cellStyle name="Процентный 3 5 2 2 4 4 2 2" xfId="43241"/>
    <cellStyle name="Процентный 3 5 2 2 4 4 3" xfId="43242"/>
    <cellStyle name="Процентный 3 5 2 2 4 4 4" xfId="43243"/>
    <cellStyle name="Процентный 3 5 2 2 4 4 5" xfId="43244"/>
    <cellStyle name="Процентный 3 5 2 2 4 5" xfId="43245"/>
    <cellStyle name="Процентный 3 5 2 2 4 5 2" xfId="43246"/>
    <cellStyle name="Процентный 3 5 2 2 4 5 3" xfId="43247"/>
    <cellStyle name="Процентный 3 5 2 2 4 5 4" xfId="43248"/>
    <cellStyle name="Процентный 3 5 2 2 4 6" xfId="43249"/>
    <cellStyle name="Процентный 3 5 2 2 4 7" xfId="43250"/>
    <cellStyle name="Процентный 3 5 2 2 4 8" xfId="43251"/>
    <cellStyle name="Процентный 3 5 2 2 4 9" xfId="43252"/>
    <cellStyle name="Процентный 3 5 2 2 5" xfId="43253"/>
    <cellStyle name="Процентный 3 5 2 2 5 2" xfId="43254"/>
    <cellStyle name="Процентный 3 5 2 2 5 2 2" xfId="43255"/>
    <cellStyle name="Процентный 3 5 2 2 5 2 2 2" xfId="43256"/>
    <cellStyle name="Процентный 3 5 2 2 5 2 2 2 2" xfId="43257"/>
    <cellStyle name="Процентный 3 5 2 2 5 2 2 3" xfId="43258"/>
    <cellStyle name="Процентный 3 5 2 2 5 2 2 4" xfId="43259"/>
    <cellStyle name="Процентный 3 5 2 2 5 2 2 5" xfId="43260"/>
    <cellStyle name="Процентный 3 5 2 2 5 2 3" xfId="43261"/>
    <cellStyle name="Процентный 3 5 2 2 5 2 3 2" xfId="43262"/>
    <cellStyle name="Процентный 3 5 2 2 5 2 3 3" xfId="43263"/>
    <cellStyle name="Процентный 3 5 2 2 5 2 3 4" xfId="43264"/>
    <cellStyle name="Процентный 3 5 2 2 5 2 4" xfId="43265"/>
    <cellStyle name="Процентный 3 5 2 2 5 2 5" xfId="43266"/>
    <cellStyle name="Процентный 3 5 2 2 5 2 6" xfId="43267"/>
    <cellStyle name="Процентный 3 5 2 2 5 2 7" xfId="43268"/>
    <cellStyle name="Процентный 3 5 2 2 5 3" xfId="43269"/>
    <cellStyle name="Процентный 3 5 2 2 5 3 2" xfId="43270"/>
    <cellStyle name="Процентный 3 5 2 2 5 3 2 2" xfId="43271"/>
    <cellStyle name="Процентный 3 5 2 2 5 3 3" xfId="43272"/>
    <cellStyle name="Процентный 3 5 2 2 5 3 4" xfId="43273"/>
    <cellStyle name="Процентный 3 5 2 2 5 3 5" xfId="43274"/>
    <cellStyle name="Процентный 3 5 2 2 5 4" xfId="43275"/>
    <cellStyle name="Процентный 3 5 2 2 5 4 2" xfId="43276"/>
    <cellStyle name="Процентный 3 5 2 2 5 4 3" xfId="43277"/>
    <cellStyle name="Процентный 3 5 2 2 5 4 4" xfId="43278"/>
    <cellStyle name="Процентный 3 5 2 2 5 5" xfId="43279"/>
    <cellStyle name="Процентный 3 5 2 2 5 6" xfId="43280"/>
    <cellStyle name="Процентный 3 5 2 2 5 7" xfId="43281"/>
    <cellStyle name="Процентный 3 5 2 2 5 8" xfId="43282"/>
    <cellStyle name="Процентный 3 5 2 2 6" xfId="43283"/>
    <cellStyle name="Процентный 3 5 2 2 6 2" xfId="43284"/>
    <cellStyle name="Процентный 3 5 2 2 6 2 2" xfId="43285"/>
    <cellStyle name="Процентный 3 5 2 2 6 2 2 2" xfId="43286"/>
    <cellStyle name="Процентный 3 5 2 2 6 2 2 2 2" xfId="43287"/>
    <cellStyle name="Процентный 3 5 2 2 6 2 2 3" xfId="43288"/>
    <cellStyle name="Процентный 3 5 2 2 6 2 2 4" xfId="43289"/>
    <cellStyle name="Процентный 3 5 2 2 6 2 2 5" xfId="43290"/>
    <cellStyle name="Процентный 3 5 2 2 6 2 3" xfId="43291"/>
    <cellStyle name="Процентный 3 5 2 2 6 2 3 2" xfId="43292"/>
    <cellStyle name="Процентный 3 5 2 2 6 2 3 3" xfId="43293"/>
    <cellStyle name="Процентный 3 5 2 2 6 2 3 4" xfId="43294"/>
    <cellStyle name="Процентный 3 5 2 2 6 2 4" xfId="43295"/>
    <cellStyle name="Процентный 3 5 2 2 6 2 5" xfId="43296"/>
    <cellStyle name="Процентный 3 5 2 2 6 2 6" xfId="43297"/>
    <cellStyle name="Процентный 3 5 2 2 6 2 7" xfId="43298"/>
    <cellStyle name="Процентный 3 5 2 2 6 3" xfId="43299"/>
    <cellStyle name="Процентный 3 5 2 2 6 3 2" xfId="43300"/>
    <cellStyle name="Процентный 3 5 2 2 6 3 2 2" xfId="43301"/>
    <cellStyle name="Процентный 3 5 2 2 6 3 3" xfId="43302"/>
    <cellStyle name="Процентный 3 5 2 2 6 3 4" xfId="43303"/>
    <cellStyle name="Процентный 3 5 2 2 6 3 5" xfId="43304"/>
    <cellStyle name="Процентный 3 5 2 2 6 4" xfId="43305"/>
    <cellStyle name="Процентный 3 5 2 2 6 4 2" xfId="43306"/>
    <cellStyle name="Процентный 3 5 2 2 6 4 3" xfId="43307"/>
    <cellStyle name="Процентный 3 5 2 2 6 4 4" xfId="43308"/>
    <cellStyle name="Процентный 3 5 2 2 6 5" xfId="43309"/>
    <cellStyle name="Процентный 3 5 2 2 6 6" xfId="43310"/>
    <cellStyle name="Процентный 3 5 2 2 6 7" xfId="43311"/>
    <cellStyle name="Процентный 3 5 2 2 6 8" xfId="43312"/>
    <cellStyle name="Процентный 3 5 2 2 7" xfId="43313"/>
    <cellStyle name="Процентный 3 5 2 2 7 2" xfId="43314"/>
    <cellStyle name="Процентный 3 5 2 2 7 2 2" xfId="43315"/>
    <cellStyle name="Процентный 3 5 2 2 7 2 2 2" xfId="43316"/>
    <cellStyle name="Процентный 3 5 2 2 7 2 2 2 2" xfId="43317"/>
    <cellStyle name="Процентный 3 5 2 2 7 2 2 3" xfId="43318"/>
    <cellStyle name="Процентный 3 5 2 2 7 2 2 4" xfId="43319"/>
    <cellStyle name="Процентный 3 5 2 2 7 2 2 5" xfId="43320"/>
    <cellStyle name="Процентный 3 5 2 2 7 2 3" xfId="43321"/>
    <cellStyle name="Процентный 3 5 2 2 7 2 3 2" xfId="43322"/>
    <cellStyle name="Процентный 3 5 2 2 7 2 3 3" xfId="43323"/>
    <cellStyle name="Процентный 3 5 2 2 7 2 3 4" xfId="43324"/>
    <cellStyle name="Процентный 3 5 2 2 7 2 4" xfId="43325"/>
    <cellStyle name="Процентный 3 5 2 2 7 2 5" xfId="43326"/>
    <cellStyle name="Процентный 3 5 2 2 7 2 6" xfId="43327"/>
    <cellStyle name="Процентный 3 5 2 2 7 2 7" xfId="43328"/>
    <cellStyle name="Процентный 3 5 2 2 7 3" xfId="43329"/>
    <cellStyle name="Процентный 3 5 2 2 7 3 2" xfId="43330"/>
    <cellStyle name="Процентный 3 5 2 2 7 3 2 2" xfId="43331"/>
    <cellStyle name="Процентный 3 5 2 2 7 3 3" xfId="43332"/>
    <cellStyle name="Процентный 3 5 2 2 7 3 4" xfId="43333"/>
    <cellStyle name="Процентный 3 5 2 2 7 3 5" xfId="43334"/>
    <cellStyle name="Процентный 3 5 2 2 7 4" xfId="43335"/>
    <cellStyle name="Процентный 3 5 2 2 7 4 2" xfId="43336"/>
    <cellStyle name="Процентный 3 5 2 2 7 4 3" xfId="43337"/>
    <cellStyle name="Процентный 3 5 2 2 7 4 4" xfId="43338"/>
    <cellStyle name="Процентный 3 5 2 2 7 5" xfId="43339"/>
    <cellStyle name="Процентный 3 5 2 2 7 6" xfId="43340"/>
    <cellStyle name="Процентный 3 5 2 2 7 7" xfId="43341"/>
    <cellStyle name="Процентный 3 5 2 2 7 8" xfId="43342"/>
    <cellStyle name="Процентный 3 5 2 2 8" xfId="43343"/>
    <cellStyle name="Процентный 3 5 2 2 8 2" xfId="43344"/>
    <cellStyle name="Процентный 3 5 2 2 8 2 2" xfId="43345"/>
    <cellStyle name="Процентный 3 5 2 2 8 2 2 2" xfId="43346"/>
    <cellStyle name="Процентный 3 5 2 2 8 2 3" xfId="43347"/>
    <cellStyle name="Процентный 3 5 2 2 8 2 4" xfId="43348"/>
    <cellStyle name="Процентный 3 5 2 2 8 2 5" xfId="43349"/>
    <cellStyle name="Процентный 3 5 2 2 8 3" xfId="43350"/>
    <cellStyle name="Процентный 3 5 2 2 8 3 2" xfId="43351"/>
    <cellStyle name="Процентный 3 5 2 2 8 3 3" xfId="43352"/>
    <cellStyle name="Процентный 3 5 2 2 8 3 4" xfId="43353"/>
    <cellStyle name="Процентный 3 5 2 2 8 4" xfId="43354"/>
    <cellStyle name="Процентный 3 5 2 2 8 5" xfId="43355"/>
    <cellStyle name="Процентный 3 5 2 2 8 6" xfId="43356"/>
    <cellStyle name="Процентный 3 5 2 2 8 7" xfId="43357"/>
    <cellStyle name="Процентный 3 5 2 2 9" xfId="43358"/>
    <cellStyle name="Процентный 3 5 2 2 9 2" xfId="43359"/>
    <cellStyle name="Процентный 3 5 2 2 9 2 2" xfId="43360"/>
    <cellStyle name="Процентный 3 5 2 2 9 2 2 2" xfId="43361"/>
    <cellStyle name="Процентный 3 5 2 2 9 2 3" xfId="43362"/>
    <cellStyle name="Процентный 3 5 2 2 9 2 4" xfId="43363"/>
    <cellStyle name="Процентный 3 5 2 2 9 2 5" xfId="43364"/>
    <cellStyle name="Процентный 3 5 2 2 9 3" xfId="43365"/>
    <cellStyle name="Процентный 3 5 2 2 9 3 2" xfId="43366"/>
    <cellStyle name="Процентный 3 5 2 2 9 3 3" xfId="43367"/>
    <cellStyle name="Процентный 3 5 2 2 9 3 4" xfId="43368"/>
    <cellStyle name="Процентный 3 5 2 2 9 4" xfId="43369"/>
    <cellStyle name="Процентный 3 5 2 2 9 5" xfId="43370"/>
    <cellStyle name="Процентный 3 5 2 2 9 6" xfId="43371"/>
    <cellStyle name="Процентный 3 5 2 2 9 7" xfId="43372"/>
    <cellStyle name="Процентный 3 5 2 3" xfId="43373"/>
    <cellStyle name="Процентный 3 5 2 3 2" xfId="43374"/>
    <cellStyle name="Процентный 3 5 2 3 2 2" xfId="43375"/>
    <cellStyle name="Процентный 3 5 2 3 2 2 2" xfId="43376"/>
    <cellStyle name="Процентный 3 5 2 3 2 2 2 2" xfId="43377"/>
    <cellStyle name="Процентный 3 5 2 3 2 2 3" xfId="43378"/>
    <cellStyle name="Процентный 3 5 2 3 2 2 4" xfId="43379"/>
    <cellStyle name="Процентный 3 5 2 3 2 2 5" xfId="43380"/>
    <cellStyle name="Процентный 3 5 2 3 2 3" xfId="43381"/>
    <cellStyle name="Процентный 3 5 2 3 2 3 2" xfId="43382"/>
    <cellStyle name="Процентный 3 5 2 3 2 3 2 2" xfId="43383"/>
    <cellStyle name="Процентный 3 5 2 3 2 3 3" xfId="43384"/>
    <cellStyle name="Процентный 3 5 2 3 2 3 4" xfId="43385"/>
    <cellStyle name="Процентный 3 5 2 3 2 3 5" xfId="43386"/>
    <cellStyle name="Процентный 3 5 2 3 2 4" xfId="43387"/>
    <cellStyle name="Процентный 3 5 2 3 2 4 2" xfId="43388"/>
    <cellStyle name="Процентный 3 5 2 3 2 4 3" xfId="43389"/>
    <cellStyle name="Процентный 3 5 2 3 2 4 4" xfId="43390"/>
    <cellStyle name="Процентный 3 5 2 3 2 5" xfId="43391"/>
    <cellStyle name="Процентный 3 5 2 3 2 6" xfId="43392"/>
    <cellStyle name="Процентный 3 5 2 3 2 7" xfId="43393"/>
    <cellStyle name="Процентный 3 5 2 3 2 8" xfId="43394"/>
    <cellStyle name="Процентный 3 5 2 3 3" xfId="43395"/>
    <cellStyle name="Процентный 3 5 2 3 3 2" xfId="43396"/>
    <cellStyle name="Процентный 3 5 2 3 3 2 2" xfId="43397"/>
    <cellStyle name="Процентный 3 5 2 3 3 3" xfId="43398"/>
    <cellStyle name="Процентный 3 5 2 3 3 4" xfId="43399"/>
    <cellStyle name="Процентный 3 5 2 3 3 5" xfId="43400"/>
    <cellStyle name="Процентный 3 5 2 3 4" xfId="43401"/>
    <cellStyle name="Процентный 3 5 2 3 4 2" xfId="43402"/>
    <cellStyle name="Процентный 3 5 2 3 4 2 2" xfId="43403"/>
    <cellStyle name="Процентный 3 5 2 3 4 3" xfId="43404"/>
    <cellStyle name="Процентный 3 5 2 3 4 4" xfId="43405"/>
    <cellStyle name="Процентный 3 5 2 3 4 5" xfId="43406"/>
    <cellStyle name="Процентный 3 5 2 3 5" xfId="43407"/>
    <cellStyle name="Процентный 3 5 2 3 5 2" xfId="43408"/>
    <cellStyle name="Процентный 3 5 2 3 5 2 2" xfId="43409"/>
    <cellStyle name="Процентный 3 5 2 3 5 3" xfId="43410"/>
    <cellStyle name="Процентный 3 5 2 3 5 4" xfId="43411"/>
    <cellStyle name="Процентный 3 5 2 3 5 5" xfId="43412"/>
    <cellStyle name="Процентный 3 5 2 3 6" xfId="43413"/>
    <cellStyle name="Процентный 3 5 2 3 6 2" xfId="43414"/>
    <cellStyle name="Процентный 3 5 2 3 6 2 2" xfId="43415"/>
    <cellStyle name="Процентный 3 5 2 3 6 3" xfId="43416"/>
    <cellStyle name="Процентный 3 5 2 3 7" xfId="43417"/>
    <cellStyle name="Процентный 3 5 2 3 7 2" xfId="43418"/>
    <cellStyle name="Процентный 3 5 2 3 8" xfId="43419"/>
    <cellStyle name="Процентный 3 5 2 3 9" xfId="43420"/>
    <cellStyle name="Процентный 3 5 2 4" xfId="43421"/>
    <cellStyle name="Процентный 3 5 2 4 2" xfId="43422"/>
    <cellStyle name="Процентный 3 5 2 4 2 2" xfId="43423"/>
    <cellStyle name="Процентный 3 5 2 4 2 2 2" xfId="43424"/>
    <cellStyle name="Процентный 3 5 2 4 2 2 2 2" xfId="43425"/>
    <cellStyle name="Процентный 3 5 2 4 2 2 3" xfId="43426"/>
    <cellStyle name="Процентный 3 5 2 4 2 2 4" xfId="43427"/>
    <cellStyle name="Процентный 3 5 2 4 2 2 5" xfId="43428"/>
    <cellStyle name="Процентный 3 5 2 4 2 3" xfId="43429"/>
    <cellStyle name="Процентный 3 5 2 4 2 3 2" xfId="43430"/>
    <cellStyle name="Процентный 3 5 2 4 2 3 3" xfId="43431"/>
    <cellStyle name="Процентный 3 5 2 4 2 3 4" xfId="43432"/>
    <cellStyle name="Процентный 3 5 2 4 2 4" xfId="43433"/>
    <cellStyle name="Процентный 3 5 2 4 2 5" xfId="43434"/>
    <cellStyle name="Процентный 3 5 2 4 2 6" xfId="43435"/>
    <cellStyle name="Процентный 3 5 2 4 2 7" xfId="43436"/>
    <cellStyle name="Процентный 3 5 2 4 3" xfId="43437"/>
    <cellStyle name="Процентный 3 5 2 4 3 2" xfId="43438"/>
    <cellStyle name="Процентный 3 5 2 4 3 2 2" xfId="43439"/>
    <cellStyle name="Процентный 3 5 2 4 3 3" xfId="43440"/>
    <cellStyle name="Процентный 3 5 2 4 3 4" xfId="43441"/>
    <cellStyle name="Процентный 3 5 2 4 3 5" xfId="43442"/>
    <cellStyle name="Процентный 3 5 2 4 4" xfId="43443"/>
    <cellStyle name="Процентный 3 5 2 4 4 2" xfId="43444"/>
    <cellStyle name="Процентный 3 5 2 4 4 2 2" xfId="43445"/>
    <cellStyle name="Процентный 3 5 2 4 4 3" xfId="43446"/>
    <cellStyle name="Процентный 3 5 2 4 4 4" xfId="43447"/>
    <cellStyle name="Процентный 3 5 2 4 4 5" xfId="43448"/>
    <cellStyle name="Процентный 3 5 2 4 5" xfId="43449"/>
    <cellStyle name="Процентный 3 5 2 4 5 2" xfId="43450"/>
    <cellStyle name="Процентный 3 5 2 4 5 3" xfId="43451"/>
    <cellStyle name="Процентный 3 5 2 4 5 4" xfId="43452"/>
    <cellStyle name="Процентный 3 5 2 4 6" xfId="43453"/>
    <cellStyle name="Процентный 3 5 2 4 7" xfId="43454"/>
    <cellStyle name="Процентный 3 5 2 4 8" xfId="43455"/>
    <cellStyle name="Процентный 3 5 2 4 9" xfId="43456"/>
    <cellStyle name="Процентный 3 5 2 5" xfId="43457"/>
    <cellStyle name="Процентный 3 5 2 5 2" xfId="43458"/>
    <cellStyle name="Процентный 3 5 2 5 2 2" xfId="43459"/>
    <cellStyle name="Процентный 3 5 2 5 2 2 2" xfId="43460"/>
    <cellStyle name="Процентный 3 5 2 5 2 2 2 2" xfId="43461"/>
    <cellStyle name="Процентный 3 5 2 5 2 2 3" xfId="43462"/>
    <cellStyle name="Процентный 3 5 2 5 2 2 4" xfId="43463"/>
    <cellStyle name="Процентный 3 5 2 5 2 2 5" xfId="43464"/>
    <cellStyle name="Процентный 3 5 2 5 2 3" xfId="43465"/>
    <cellStyle name="Процентный 3 5 2 5 2 3 2" xfId="43466"/>
    <cellStyle name="Процентный 3 5 2 5 2 3 3" xfId="43467"/>
    <cellStyle name="Процентный 3 5 2 5 2 3 4" xfId="43468"/>
    <cellStyle name="Процентный 3 5 2 5 2 4" xfId="43469"/>
    <cellStyle name="Процентный 3 5 2 5 2 5" xfId="43470"/>
    <cellStyle name="Процентный 3 5 2 5 2 6" xfId="43471"/>
    <cellStyle name="Процентный 3 5 2 5 2 7" xfId="43472"/>
    <cellStyle name="Процентный 3 5 2 5 3" xfId="43473"/>
    <cellStyle name="Процентный 3 5 2 5 3 2" xfId="43474"/>
    <cellStyle name="Процентный 3 5 2 5 3 2 2" xfId="43475"/>
    <cellStyle name="Процентный 3 5 2 5 3 3" xfId="43476"/>
    <cellStyle name="Процентный 3 5 2 5 3 4" xfId="43477"/>
    <cellStyle name="Процентный 3 5 2 5 3 5" xfId="43478"/>
    <cellStyle name="Процентный 3 5 2 5 4" xfId="43479"/>
    <cellStyle name="Процентный 3 5 2 5 4 2" xfId="43480"/>
    <cellStyle name="Процентный 3 5 2 5 4 2 2" xfId="43481"/>
    <cellStyle name="Процентный 3 5 2 5 4 3" xfId="43482"/>
    <cellStyle name="Процентный 3 5 2 5 4 4" xfId="43483"/>
    <cellStyle name="Процентный 3 5 2 5 4 5" xfId="43484"/>
    <cellStyle name="Процентный 3 5 2 5 5" xfId="43485"/>
    <cellStyle name="Процентный 3 5 2 5 5 2" xfId="43486"/>
    <cellStyle name="Процентный 3 5 2 5 5 3" xfId="43487"/>
    <cellStyle name="Процентный 3 5 2 5 5 4" xfId="43488"/>
    <cellStyle name="Процентный 3 5 2 5 6" xfId="43489"/>
    <cellStyle name="Процентный 3 5 2 5 7" xfId="43490"/>
    <cellStyle name="Процентный 3 5 2 5 8" xfId="43491"/>
    <cellStyle name="Процентный 3 5 2 5 9" xfId="43492"/>
    <cellStyle name="Процентный 3 5 2 6" xfId="43493"/>
    <cellStyle name="Процентный 3 5 2 6 2" xfId="43494"/>
    <cellStyle name="Процентный 3 5 2 6 2 2" xfId="43495"/>
    <cellStyle name="Процентный 3 5 2 6 2 2 2" xfId="43496"/>
    <cellStyle name="Процентный 3 5 2 6 2 2 2 2" xfId="43497"/>
    <cellStyle name="Процентный 3 5 2 6 2 2 3" xfId="43498"/>
    <cellStyle name="Процентный 3 5 2 6 2 2 4" xfId="43499"/>
    <cellStyle name="Процентный 3 5 2 6 2 2 5" xfId="43500"/>
    <cellStyle name="Процентный 3 5 2 6 2 3" xfId="43501"/>
    <cellStyle name="Процентный 3 5 2 6 2 3 2" xfId="43502"/>
    <cellStyle name="Процентный 3 5 2 6 2 3 3" xfId="43503"/>
    <cellStyle name="Процентный 3 5 2 6 2 3 4" xfId="43504"/>
    <cellStyle name="Процентный 3 5 2 6 2 4" xfId="43505"/>
    <cellStyle name="Процентный 3 5 2 6 2 5" xfId="43506"/>
    <cellStyle name="Процентный 3 5 2 6 2 6" xfId="43507"/>
    <cellStyle name="Процентный 3 5 2 6 2 7" xfId="43508"/>
    <cellStyle name="Процентный 3 5 2 6 3" xfId="43509"/>
    <cellStyle name="Процентный 3 5 2 6 3 2" xfId="43510"/>
    <cellStyle name="Процентный 3 5 2 6 3 2 2" xfId="43511"/>
    <cellStyle name="Процентный 3 5 2 6 3 3" xfId="43512"/>
    <cellStyle name="Процентный 3 5 2 6 3 4" xfId="43513"/>
    <cellStyle name="Процентный 3 5 2 6 3 5" xfId="43514"/>
    <cellStyle name="Процентный 3 5 2 6 4" xfId="43515"/>
    <cellStyle name="Процентный 3 5 2 6 4 2" xfId="43516"/>
    <cellStyle name="Процентный 3 5 2 6 4 3" xfId="43517"/>
    <cellStyle name="Процентный 3 5 2 6 4 4" xfId="43518"/>
    <cellStyle name="Процентный 3 5 2 6 5" xfId="43519"/>
    <cellStyle name="Процентный 3 5 2 6 6" xfId="43520"/>
    <cellStyle name="Процентный 3 5 2 6 7" xfId="43521"/>
    <cellStyle name="Процентный 3 5 2 6 8" xfId="43522"/>
    <cellStyle name="Процентный 3 5 2 7" xfId="43523"/>
    <cellStyle name="Процентный 3 5 2 7 2" xfId="43524"/>
    <cellStyle name="Процентный 3 5 2 7 2 2" xfId="43525"/>
    <cellStyle name="Процентный 3 5 2 7 2 2 2" xfId="43526"/>
    <cellStyle name="Процентный 3 5 2 7 2 2 2 2" xfId="43527"/>
    <cellStyle name="Процентный 3 5 2 7 2 2 3" xfId="43528"/>
    <cellStyle name="Процентный 3 5 2 7 2 2 4" xfId="43529"/>
    <cellStyle name="Процентный 3 5 2 7 2 2 5" xfId="43530"/>
    <cellStyle name="Процентный 3 5 2 7 2 3" xfId="43531"/>
    <cellStyle name="Процентный 3 5 2 7 2 3 2" xfId="43532"/>
    <cellStyle name="Процентный 3 5 2 7 2 3 3" xfId="43533"/>
    <cellStyle name="Процентный 3 5 2 7 2 3 4" xfId="43534"/>
    <cellStyle name="Процентный 3 5 2 7 2 4" xfId="43535"/>
    <cellStyle name="Процентный 3 5 2 7 2 5" xfId="43536"/>
    <cellStyle name="Процентный 3 5 2 7 2 6" xfId="43537"/>
    <cellStyle name="Процентный 3 5 2 7 2 7" xfId="43538"/>
    <cellStyle name="Процентный 3 5 2 7 3" xfId="43539"/>
    <cellStyle name="Процентный 3 5 2 7 3 2" xfId="43540"/>
    <cellStyle name="Процентный 3 5 2 7 3 2 2" xfId="43541"/>
    <cellStyle name="Процентный 3 5 2 7 3 3" xfId="43542"/>
    <cellStyle name="Процентный 3 5 2 7 3 4" xfId="43543"/>
    <cellStyle name="Процентный 3 5 2 7 3 5" xfId="43544"/>
    <cellStyle name="Процентный 3 5 2 7 4" xfId="43545"/>
    <cellStyle name="Процентный 3 5 2 7 4 2" xfId="43546"/>
    <cellStyle name="Процентный 3 5 2 7 4 3" xfId="43547"/>
    <cellStyle name="Процентный 3 5 2 7 4 4" xfId="43548"/>
    <cellStyle name="Процентный 3 5 2 7 5" xfId="43549"/>
    <cellStyle name="Процентный 3 5 2 7 6" xfId="43550"/>
    <cellStyle name="Процентный 3 5 2 7 7" xfId="43551"/>
    <cellStyle name="Процентный 3 5 2 7 8" xfId="43552"/>
    <cellStyle name="Процентный 3 5 2 8" xfId="43553"/>
    <cellStyle name="Процентный 3 5 2 8 2" xfId="43554"/>
    <cellStyle name="Процентный 3 5 2 8 2 2" xfId="43555"/>
    <cellStyle name="Процентный 3 5 2 8 2 2 2" xfId="43556"/>
    <cellStyle name="Процентный 3 5 2 8 2 2 2 2" xfId="43557"/>
    <cellStyle name="Процентный 3 5 2 8 2 2 3" xfId="43558"/>
    <cellStyle name="Процентный 3 5 2 8 2 2 4" xfId="43559"/>
    <cellStyle name="Процентный 3 5 2 8 2 2 5" xfId="43560"/>
    <cellStyle name="Процентный 3 5 2 8 2 3" xfId="43561"/>
    <cellStyle name="Процентный 3 5 2 8 2 3 2" xfId="43562"/>
    <cellStyle name="Процентный 3 5 2 8 2 3 3" xfId="43563"/>
    <cellStyle name="Процентный 3 5 2 8 2 3 4" xfId="43564"/>
    <cellStyle name="Процентный 3 5 2 8 2 4" xfId="43565"/>
    <cellStyle name="Процентный 3 5 2 8 2 5" xfId="43566"/>
    <cellStyle name="Процентный 3 5 2 8 2 6" xfId="43567"/>
    <cellStyle name="Процентный 3 5 2 8 2 7" xfId="43568"/>
    <cellStyle name="Процентный 3 5 2 8 3" xfId="43569"/>
    <cellStyle name="Процентный 3 5 2 8 3 2" xfId="43570"/>
    <cellStyle name="Процентный 3 5 2 8 3 2 2" xfId="43571"/>
    <cellStyle name="Процентный 3 5 2 8 3 3" xfId="43572"/>
    <cellStyle name="Процентный 3 5 2 8 3 4" xfId="43573"/>
    <cellStyle name="Процентный 3 5 2 8 3 5" xfId="43574"/>
    <cellStyle name="Процентный 3 5 2 8 4" xfId="43575"/>
    <cellStyle name="Процентный 3 5 2 8 4 2" xfId="43576"/>
    <cellStyle name="Процентный 3 5 2 8 4 3" xfId="43577"/>
    <cellStyle name="Процентный 3 5 2 8 4 4" xfId="43578"/>
    <cellStyle name="Процентный 3 5 2 8 5" xfId="43579"/>
    <cellStyle name="Процентный 3 5 2 8 6" xfId="43580"/>
    <cellStyle name="Процентный 3 5 2 8 7" xfId="43581"/>
    <cellStyle name="Процентный 3 5 2 8 8" xfId="43582"/>
    <cellStyle name="Процентный 3 5 2 9" xfId="43583"/>
    <cellStyle name="Процентный 3 5 2 9 2" xfId="43584"/>
    <cellStyle name="Процентный 3 5 2 9 2 2" xfId="43585"/>
    <cellStyle name="Процентный 3 5 2 9 2 2 2" xfId="43586"/>
    <cellStyle name="Процентный 3 5 2 9 2 3" xfId="43587"/>
    <cellStyle name="Процентный 3 5 2 9 2 4" xfId="43588"/>
    <cellStyle name="Процентный 3 5 2 9 2 5" xfId="43589"/>
    <cellStyle name="Процентный 3 5 2 9 3" xfId="43590"/>
    <cellStyle name="Процентный 3 5 2 9 3 2" xfId="43591"/>
    <cellStyle name="Процентный 3 5 2 9 3 3" xfId="43592"/>
    <cellStyle name="Процентный 3 5 2 9 3 4" xfId="43593"/>
    <cellStyle name="Процентный 3 5 2 9 4" xfId="43594"/>
    <cellStyle name="Процентный 3 5 2 9 5" xfId="43595"/>
    <cellStyle name="Процентный 3 5 2 9 6" xfId="43596"/>
    <cellStyle name="Процентный 3 5 2 9 7" xfId="43597"/>
    <cellStyle name="Процентный 3 5 3" xfId="43598"/>
    <cellStyle name="Процентный 3 5 3 2" xfId="43599"/>
    <cellStyle name="Процентный 3 5 3 2 2" xfId="43600"/>
    <cellStyle name="Процентный 3 5 3 2 2 2" xfId="43601"/>
    <cellStyle name="Процентный 3 5 3 2 3" xfId="43602"/>
    <cellStyle name="Процентный 3 5 3 2 4" xfId="43603"/>
    <cellStyle name="Процентный 3 5 3 2 5" xfId="43604"/>
    <cellStyle name="Процентный 3 5 3 3" xfId="43605"/>
    <cellStyle name="Процентный 3 5 3 3 2" xfId="43606"/>
    <cellStyle name="Процентный 3 5 3 3 2 2" xfId="43607"/>
    <cellStyle name="Процентный 3 5 3 3 3" xfId="43608"/>
    <cellStyle name="Процентный 3 5 3 3 4" xfId="43609"/>
    <cellStyle name="Процентный 3 5 3 3 5" xfId="43610"/>
    <cellStyle name="Процентный 3 5 3 4" xfId="43611"/>
    <cellStyle name="Процентный 3 5 3 4 2" xfId="43612"/>
    <cellStyle name="Процентный 3 5 3 4 2 2" xfId="43613"/>
    <cellStyle name="Процентный 3 5 3 4 3" xfId="43614"/>
    <cellStyle name="Процентный 3 5 3 4 4" xfId="43615"/>
    <cellStyle name="Процентный 3 5 3 4 5" xfId="43616"/>
    <cellStyle name="Процентный 3 5 3 5" xfId="43617"/>
    <cellStyle name="Процентный 3 5 3 6" xfId="43618"/>
    <cellStyle name="Процентный 3 5 3 6 2" xfId="43619"/>
    <cellStyle name="Процентный 3 5 3 6 2 2" xfId="43620"/>
    <cellStyle name="Процентный 3 5 3 6 3" xfId="43621"/>
    <cellStyle name="Процентный 3 5 3 7" xfId="43622"/>
    <cellStyle name="Процентный 3 5 3 7 2" xfId="43623"/>
    <cellStyle name="Процентный 3 5 3 8" xfId="43624"/>
    <cellStyle name="Процентный 3 5 4" xfId="43625"/>
    <cellStyle name="Процентный 3 5 4 10" xfId="43626"/>
    <cellStyle name="Процентный 3 5 4 10 2" xfId="43627"/>
    <cellStyle name="Процентный 3 5 4 10 2 2" xfId="43628"/>
    <cellStyle name="Процентный 3 5 4 10 3" xfId="43629"/>
    <cellStyle name="Процентный 3 5 4 10 4" xfId="43630"/>
    <cellStyle name="Процентный 3 5 4 10 5" xfId="43631"/>
    <cellStyle name="Процентный 3 5 4 11" xfId="43632"/>
    <cellStyle name="Процентный 3 5 4 11 2" xfId="43633"/>
    <cellStyle name="Процентный 3 5 4 11 2 2" xfId="43634"/>
    <cellStyle name="Процентный 3 5 4 11 3" xfId="43635"/>
    <cellStyle name="Процентный 3 5 4 11 4" xfId="43636"/>
    <cellStyle name="Процентный 3 5 4 11 5" xfId="43637"/>
    <cellStyle name="Процентный 3 5 4 12" xfId="43638"/>
    <cellStyle name="Процентный 3 5 4 12 2" xfId="43639"/>
    <cellStyle name="Процентный 3 5 4 12 2 2" xfId="43640"/>
    <cellStyle name="Процентный 3 5 4 12 3" xfId="43641"/>
    <cellStyle name="Процентный 3 5 4 13" xfId="43642"/>
    <cellStyle name="Процентный 3 5 4 13 2" xfId="43643"/>
    <cellStyle name="Процентный 3 5 4 14" xfId="43644"/>
    <cellStyle name="Процентный 3 5 4 15" xfId="43645"/>
    <cellStyle name="Процентный 3 5 4 2" xfId="43646"/>
    <cellStyle name="Процентный 3 5 4 2 2" xfId="43647"/>
    <cellStyle name="Процентный 3 5 4 2 2 2" xfId="43648"/>
    <cellStyle name="Процентный 3 5 4 2 2 2 2" xfId="43649"/>
    <cellStyle name="Процентный 3 5 4 2 2 2 2 2" xfId="43650"/>
    <cellStyle name="Процентный 3 5 4 2 2 2 3" xfId="43651"/>
    <cellStyle name="Процентный 3 5 4 2 2 2 4" xfId="43652"/>
    <cellStyle name="Процентный 3 5 4 2 2 2 5" xfId="43653"/>
    <cellStyle name="Процентный 3 5 4 2 2 3" xfId="43654"/>
    <cellStyle name="Процентный 3 5 4 2 2 3 2" xfId="43655"/>
    <cellStyle name="Процентный 3 5 4 2 2 3 3" xfId="43656"/>
    <cellStyle name="Процентный 3 5 4 2 2 3 4" xfId="43657"/>
    <cellStyle name="Процентный 3 5 4 2 2 4" xfId="43658"/>
    <cellStyle name="Процентный 3 5 4 2 2 5" xfId="43659"/>
    <cellStyle name="Процентный 3 5 4 2 2 6" xfId="43660"/>
    <cellStyle name="Процентный 3 5 4 2 2 7" xfId="43661"/>
    <cellStyle name="Процентный 3 5 4 2 3" xfId="43662"/>
    <cellStyle name="Процентный 3 5 4 2 3 2" xfId="43663"/>
    <cellStyle name="Процентный 3 5 4 2 3 2 2" xfId="43664"/>
    <cellStyle name="Процентный 3 5 4 2 3 3" xfId="43665"/>
    <cellStyle name="Процентный 3 5 4 2 3 4" xfId="43666"/>
    <cellStyle name="Процентный 3 5 4 2 3 5" xfId="43667"/>
    <cellStyle name="Процентный 3 5 4 2 4" xfId="43668"/>
    <cellStyle name="Процентный 3 5 4 2 4 2" xfId="43669"/>
    <cellStyle name="Процентный 3 5 4 2 4 2 2" xfId="43670"/>
    <cellStyle name="Процентный 3 5 4 2 4 3" xfId="43671"/>
    <cellStyle name="Процентный 3 5 4 2 4 4" xfId="43672"/>
    <cellStyle name="Процентный 3 5 4 2 4 5" xfId="43673"/>
    <cellStyle name="Процентный 3 5 4 2 5" xfId="43674"/>
    <cellStyle name="Процентный 3 5 4 2 5 2" xfId="43675"/>
    <cellStyle name="Процентный 3 5 4 2 5 3" xfId="43676"/>
    <cellStyle name="Процентный 3 5 4 2 5 4" xfId="43677"/>
    <cellStyle name="Процентный 3 5 4 2 6" xfId="43678"/>
    <cellStyle name="Процентный 3 5 4 2 7" xfId="43679"/>
    <cellStyle name="Процентный 3 5 4 2 8" xfId="43680"/>
    <cellStyle name="Процентный 3 5 4 2 9" xfId="43681"/>
    <cellStyle name="Процентный 3 5 4 3" xfId="43682"/>
    <cellStyle name="Процентный 3 5 4 3 2" xfId="43683"/>
    <cellStyle name="Процентный 3 5 4 3 2 2" xfId="43684"/>
    <cellStyle name="Процентный 3 5 4 3 2 2 2" xfId="43685"/>
    <cellStyle name="Процентный 3 5 4 3 2 2 2 2" xfId="43686"/>
    <cellStyle name="Процентный 3 5 4 3 2 2 3" xfId="43687"/>
    <cellStyle name="Процентный 3 5 4 3 2 2 4" xfId="43688"/>
    <cellStyle name="Процентный 3 5 4 3 2 2 5" xfId="43689"/>
    <cellStyle name="Процентный 3 5 4 3 2 3" xfId="43690"/>
    <cellStyle name="Процентный 3 5 4 3 2 3 2" xfId="43691"/>
    <cellStyle name="Процентный 3 5 4 3 2 3 3" xfId="43692"/>
    <cellStyle name="Процентный 3 5 4 3 2 3 4" xfId="43693"/>
    <cellStyle name="Процентный 3 5 4 3 2 4" xfId="43694"/>
    <cellStyle name="Процентный 3 5 4 3 2 5" xfId="43695"/>
    <cellStyle name="Процентный 3 5 4 3 2 6" xfId="43696"/>
    <cellStyle name="Процентный 3 5 4 3 2 7" xfId="43697"/>
    <cellStyle name="Процентный 3 5 4 3 3" xfId="43698"/>
    <cellStyle name="Процентный 3 5 4 3 3 2" xfId="43699"/>
    <cellStyle name="Процентный 3 5 4 3 3 2 2" xfId="43700"/>
    <cellStyle name="Процентный 3 5 4 3 3 3" xfId="43701"/>
    <cellStyle name="Процентный 3 5 4 3 3 4" xfId="43702"/>
    <cellStyle name="Процентный 3 5 4 3 3 5" xfId="43703"/>
    <cellStyle name="Процентный 3 5 4 3 4" xfId="43704"/>
    <cellStyle name="Процентный 3 5 4 3 4 2" xfId="43705"/>
    <cellStyle name="Процентный 3 5 4 3 4 2 2" xfId="43706"/>
    <cellStyle name="Процентный 3 5 4 3 4 3" xfId="43707"/>
    <cellStyle name="Процентный 3 5 4 3 4 4" xfId="43708"/>
    <cellStyle name="Процентный 3 5 4 3 4 5" xfId="43709"/>
    <cellStyle name="Процентный 3 5 4 3 5" xfId="43710"/>
    <cellStyle name="Процентный 3 5 4 3 5 2" xfId="43711"/>
    <cellStyle name="Процентный 3 5 4 3 5 3" xfId="43712"/>
    <cellStyle name="Процентный 3 5 4 3 5 4" xfId="43713"/>
    <cellStyle name="Процентный 3 5 4 3 6" xfId="43714"/>
    <cellStyle name="Процентный 3 5 4 3 7" xfId="43715"/>
    <cellStyle name="Процентный 3 5 4 3 8" xfId="43716"/>
    <cellStyle name="Процентный 3 5 4 3 9" xfId="43717"/>
    <cellStyle name="Процентный 3 5 4 4" xfId="43718"/>
    <cellStyle name="Процентный 3 5 4 4 2" xfId="43719"/>
    <cellStyle name="Процентный 3 5 4 4 2 2" xfId="43720"/>
    <cellStyle name="Процентный 3 5 4 4 2 2 2" xfId="43721"/>
    <cellStyle name="Процентный 3 5 4 4 2 2 2 2" xfId="43722"/>
    <cellStyle name="Процентный 3 5 4 4 2 2 3" xfId="43723"/>
    <cellStyle name="Процентный 3 5 4 4 2 2 4" xfId="43724"/>
    <cellStyle name="Процентный 3 5 4 4 2 2 5" xfId="43725"/>
    <cellStyle name="Процентный 3 5 4 4 2 3" xfId="43726"/>
    <cellStyle name="Процентный 3 5 4 4 2 3 2" xfId="43727"/>
    <cellStyle name="Процентный 3 5 4 4 2 3 3" xfId="43728"/>
    <cellStyle name="Процентный 3 5 4 4 2 3 4" xfId="43729"/>
    <cellStyle name="Процентный 3 5 4 4 2 4" xfId="43730"/>
    <cellStyle name="Процентный 3 5 4 4 2 5" xfId="43731"/>
    <cellStyle name="Процентный 3 5 4 4 2 6" xfId="43732"/>
    <cellStyle name="Процентный 3 5 4 4 2 7" xfId="43733"/>
    <cellStyle name="Процентный 3 5 4 4 3" xfId="43734"/>
    <cellStyle name="Процентный 3 5 4 4 3 2" xfId="43735"/>
    <cellStyle name="Процентный 3 5 4 4 3 2 2" xfId="43736"/>
    <cellStyle name="Процентный 3 5 4 4 3 3" xfId="43737"/>
    <cellStyle name="Процентный 3 5 4 4 3 4" xfId="43738"/>
    <cellStyle name="Процентный 3 5 4 4 3 5" xfId="43739"/>
    <cellStyle name="Процентный 3 5 4 4 4" xfId="43740"/>
    <cellStyle name="Процентный 3 5 4 4 4 2" xfId="43741"/>
    <cellStyle name="Процентный 3 5 4 4 4 2 2" xfId="43742"/>
    <cellStyle name="Процентный 3 5 4 4 4 3" xfId="43743"/>
    <cellStyle name="Процентный 3 5 4 4 4 4" xfId="43744"/>
    <cellStyle name="Процентный 3 5 4 4 4 5" xfId="43745"/>
    <cellStyle name="Процентный 3 5 4 4 5" xfId="43746"/>
    <cellStyle name="Процентный 3 5 4 4 5 2" xfId="43747"/>
    <cellStyle name="Процентный 3 5 4 4 5 3" xfId="43748"/>
    <cellStyle name="Процентный 3 5 4 4 5 4" xfId="43749"/>
    <cellStyle name="Процентный 3 5 4 4 6" xfId="43750"/>
    <cellStyle name="Процентный 3 5 4 4 7" xfId="43751"/>
    <cellStyle name="Процентный 3 5 4 4 8" xfId="43752"/>
    <cellStyle name="Процентный 3 5 4 4 9" xfId="43753"/>
    <cellStyle name="Процентный 3 5 4 5" xfId="43754"/>
    <cellStyle name="Процентный 3 5 4 5 2" xfId="43755"/>
    <cellStyle name="Процентный 3 5 4 5 2 2" xfId="43756"/>
    <cellStyle name="Процентный 3 5 4 5 2 2 2" xfId="43757"/>
    <cellStyle name="Процентный 3 5 4 5 2 2 2 2" xfId="43758"/>
    <cellStyle name="Процентный 3 5 4 5 2 2 3" xfId="43759"/>
    <cellStyle name="Процентный 3 5 4 5 2 2 4" xfId="43760"/>
    <cellStyle name="Процентный 3 5 4 5 2 2 5" xfId="43761"/>
    <cellStyle name="Процентный 3 5 4 5 2 3" xfId="43762"/>
    <cellStyle name="Процентный 3 5 4 5 2 3 2" xfId="43763"/>
    <cellStyle name="Процентный 3 5 4 5 2 3 3" xfId="43764"/>
    <cellStyle name="Процентный 3 5 4 5 2 3 4" xfId="43765"/>
    <cellStyle name="Процентный 3 5 4 5 2 4" xfId="43766"/>
    <cellStyle name="Процентный 3 5 4 5 2 5" xfId="43767"/>
    <cellStyle name="Процентный 3 5 4 5 2 6" xfId="43768"/>
    <cellStyle name="Процентный 3 5 4 5 2 7" xfId="43769"/>
    <cellStyle name="Процентный 3 5 4 5 3" xfId="43770"/>
    <cellStyle name="Процентный 3 5 4 5 3 2" xfId="43771"/>
    <cellStyle name="Процентный 3 5 4 5 3 2 2" xfId="43772"/>
    <cellStyle name="Процентный 3 5 4 5 3 3" xfId="43773"/>
    <cellStyle name="Процентный 3 5 4 5 3 4" xfId="43774"/>
    <cellStyle name="Процентный 3 5 4 5 3 5" xfId="43775"/>
    <cellStyle name="Процентный 3 5 4 5 4" xfId="43776"/>
    <cellStyle name="Процентный 3 5 4 5 4 2" xfId="43777"/>
    <cellStyle name="Процентный 3 5 4 5 4 3" xfId="43778"/>
    <cellStyle name="Процентный 3 5 4 5 4 4" xfId="43779"/>
    <cellStyle name="Процентный 3 5 4 5 5" xfId="43780"/>
    <cellStyle name="Процентный 3 5 4 5 6" xfId="43781"/>
    <cellStyle name="Процентный 3 5 4 5 7" xfId="43782"/>
    <cellStyle name="Процентный 3 5 4 5 8" xfId="43783"/>
    <cellStyle name="Процентный 3 5 4 6" xfId="43784"/>
    <cellStyle name="Процентный 3 5 4 6 2" xfId="43785"/>
    <cellStyle name="Процентный 3 5 4 6 2 2" xfId="43786"/>
    <cellStyle name="Процентный 3 5 4 6 2 2 2" xfId="43787"/>
    <cellStyle name="Процентный 3 5 4 6 2 2 2 2" xfId="43788"/>
    <cellStyle name="Процентный 3 5 4 6 2 2 3" xfId="43789"/>
    <cellStyle name="Процентный 3 5 4 6 2 2 4" xfId="43790"/>
    <cellStyle name="Процентный 3 5 4 6 2 2 5" xfId="43791"/>
    <cellStyle name="Процентный 3 5 4 6 2 3" xfId="43792"/>
    <cellStyle name="Процентный 3 5 4 6 2 3 2" xfId="43793"/>
    <cellStyle name="Процентный 3 5 4 6 2 3 3" xfId="43794"/>
    <cellStyle name="Процентный 3 5 4 6 2 3 4" xfId="43795"/>
    <cellStyle name="Процентный 3 5 4 6 2 4" xfId="43796"/>
    <cellStyle name="Процентный 3 5 4 6 2 5" xfId="43797"/>
    <cellStyle name="Процентный 3 5 4 6 2 6" xfId="43798"/>
    <cellStyle name="Процентный 3 5 4 6 2 7" xfId="43799"/>
    <cellStyle name="Процентный 3 5 4 6 3" xfId="43800"/>
    <cellStyle name="Процентный 3 5 4 6 3 2" xfId="43801"/>
    <cellStyle name="Процентный 3 5 4 6 3 2 2" xfId="43802"/>
    <cellStyle name="Процентный 3 5 4 6 3 3" xfId="43803"/>
    <cellStyle name="Процентный 3 5 4 6 3 4" xfId="43804"/>
    <cellStyle name="Процентный 3 5 4 6 3 5" xfId="43805"/>
    <cellStyle name="Процентный 3 5 4 6 4" xfId="43806"/>
    <cellStyle name="Процентный 3 5 4 6 4 2" xfId="43807"/>
    <cellStyle name="Процентный 3 5 4 6 4 3" xfId="43808"/>
    <cellStyle name="Процентный 3 5 4 6 4 4" xfId="43809"/>
    <cellStyle name="Процентный 3 5 4 6 5" xfId="43810"/>
    <cellStyle name="Процентный 3 5 4 6 6" xfId="43811"/>
    <cellStyle name="Процентный 3 5 4 6 7" xfId="43812"/>
    <cellStyle name="Процентный 3 5 4 6 8" xfId="43813"/>
    <cellStyle name="Процентный 3 5 4 7" xfId="43814"/>
    <cellStyle name="Процентный 3 5 4 7 2" xfId="43815"/>
    <cellStyle name="Процентный 3 5 4 7 2 2" xfId="43816"/>
    <cellStyle name="Процентный 3 5 4 7 2 2 2" xfId="43817"/>
    <cellStyle name="Процентный 3 5 4 7 2 2 2 2" xfId="43818"/>
    <cellStyle name="Процентный 3 5 4 7 2 2 3" xfId="43819"/>
    <cellStyle name="Процентный 3 5 4 7 2 2 4" xfId="43820"/>
    <cellStyle name="Процентный 3 5 4 7 2 2 5" xfId="43821"/>
    <cellStyle name="Процентный 3 5 4 7 2 3" xfId="43822"/>
    <cellStyle name="Процентный 3 5 4 7 2 3 2" xfId="43823"/>
    <cellStyle name="Процентный 3 5 4 7 2 3 3" xfId="43824"/>
    <cellStyle name="Процентный 3 5 4 7 2 3 4" xfId="43825"/>
    <cellStyle name="Процентный 3 5 4 7 2 4" xfId="43826"/>
    <cellStyle name="Процентный 3 5 4 7 2 5" xfId="43827"/>
    <cellStyle name="Процентный 3 5 4 7 2 6" xfId="43828"/>
    <cellStyle name="Процентный 3 5 4 7 2 7" xfId="43829"/>
    <cellStyle name="Процентный 3 5 4 7 3" xfId="43830"/>
    <cellStyle name="Процентный 3 5 4 7 3 2" xfId="43831"/>
    <cellStyle name="Процентный 3 5 4 7 3 2 2" xfId="43832"/>
    <cellStyle name="Процентный 3 5 4 7 3 3" xfId="43833"/>
    <cellStyle name="Процентный 3 5 4 7 3 4" xfId="43834"/>
    <cellStyle name="Процентный 3 5 4 7 3 5" xfId="43835"/>
    <cellStyle name="Процентный 3 5 4 7 4" xfId="43836"/>
    <cellStyle name="Процентный 3 5 4 7 4 2" xfId="43837"/>
    <cellStyle name="Процентный 3 5 4 7 4 3" xfId="43838"/>
    <cellStyle name="Процентный 3 5 4 7 4 4" xfId="43839"/>
    <cellStyle name="Процентный 3 5 4 7 5" xfId="43840"/>
    <cellStyle name="Процентный 3 5 4 7 6" xfId="43841"/>
    <cellStyle name="Процентный 3 5 4 7 7" xfId="43842"/>
    <cellStyle name="Процентный 3 5 4 7 8" xfId="43843"/>
    <cellStyle name="Процентный 3 5 4 8" xfId="43844"/>
    <cellStyle name="Процентный 3 5 4 8 2" xfId="43845"/>
    <cellStyle name="Процентный 3 5 4 8 2 2" xfId="43846"/>
    <cellStyle name="Процентный 3 5 4 8 2 2 2" xfId="43847"/>
    <cellStyle name="Процентный 3 5 4 8 2 3" xfId="43848"/>
    <cellStyle name="Процентный 3 5 4 8 2 4" xfId="43849"/>
    <cellStyle name="Процентный 3 5 4 8 2 5" xfId="43850"/>
    <cellStyle name="Процентный 3 5 4 8 3" xfId="43851"/>
    <cellStyle name="Процентный 3 5 4 8 3 2" xfId="43852"/>
    <cellStyle name="Процентный 3 5 4 8 3 3" xfId="43853"/>
    <cellStyle name="Процентный 3 5 4 8 3 4" xfId="43854"/>
    <cellStyle name="Процентный 3 5 4 8 4" xfId="43855"/>
    <cellStyle name="Процентный 3 5 4 8 5" xfId="43856"/>
    <cellStyle name="Процентный 3 5 4 8 6" xfId="43857"/>
    <cellStyle name="Процентный 3 5 4 8 7" xfId="43858"/>
    <cellStyle name="Процентный 3 5 4 9" xfId="43859"/>
    <cellStyle name="Процентный 3 5 4 9 2" xfId="43860"/>
    <cellStyle name="Процентный 3 5 4 9 2 2" xfId="43861"/>
    <cellStyle name="Процентный 3 5 4 9 2 2 2" xfId="43862"/>
    <cellStyle name="Процентный 3 5 4 9 2 3" xfId="43863"/>
    <cellStyle name="Процентный 3 5 4 9 2 4" xfId="43864"/>
    <cellStyle name="Процентный 3 5 4 9 2 5" xfId="43865"/>
    <cellStyle name="Процентный 3 5 4 9 3" xfId="43866"/>
    <cellStyle name="Процентный 3 5 4 9 3 2" xfId="43867"/>
    <cellStyle name="Процентный 3 5 4 9 3 3" xfId="43868"/>
    <cellStyle name="Процентный 3 5 4 9 3 4" xfId="43869"/>
    <cellStyle name="Процентный 3 5 4 9 4" xfId="43870"/>
    <cellStyle name="Процентный 3 5 4 9 5" xfId="43871"/>
    <cellStyle name="Процентный 3 5 4 9 6" xfId="43872"/>
    <cellStyle name="Процентный 3 5 4 9 7" xfId="43873"/>
    <cellStyle name="Процентный 3 5 5" xfId="43874"/>
    <cellStyle name="Процентный 3 5 5 10" xfId="43875"/>
    <cellStyle name="Процентный 3 5 5 10 2" xfId="43876"/>
    <cellStyle name="Процентный 3 5 5 10 2 2" xfId="43877"/>
    <cellStyle name="Процентный 3 5 5 10 3" xfId="43878"/>
    <cellStyle name="Процентный 3 5 5 10 4" xfId="43879"/>
    <cellStyle name="Процентный 3 5 5 10 5" xfId="43880"/>
    <cellStyle name="Процентный 3 5 5 11" xfId="43881"/>
    <cellStyle name="Процентный 3 5 5 11 2" xfId="43882"/>
    <cellStyle name="Процентный 3 5 5 11 3" xfId="43883"/>
    <cellStyle name="Процентный 3 5 5 11 4" xfId="43884"/>
    <cellStyle name="Процентный 3 5 5 12" xfId="43885"/>
    <cellStyle name="Процентный 3 5 5 13" xfId="43886"/>
    <cellStyle name="Процентный 3 5 5 14" xfId="43887"/>
    <cellStyle name="Процентный 3 5 5 15" xfId="43888"/>
    <cellStyle name="Процентный 3 5 5 2" xfId="43889"/>
    <cellStyle name="Процентный 3 5 5 2 2" xfId="43890"/>
    <cellStyle name="Процентный 3 5 5 2 2 2" xfId="43891"/>
    <cellStyle name="Процентный 3 5 5 2 2 2 2" xfId="43892"/>
    <cellStyle name="Процентный 3 5 5 2 2 2 2 2" xfId="43893"/>
    <cellStyle name="Процентный 3 5 5 2 2 2 3" xfId="43894"/>
    <cellStyle name="Процентный 3 5 5 2 2 2 4" xfId="43895"/>
    <cellStyle name="Процентный 3 5 5 2 2 2 5" xfId="43896"/>
    <cellStyle name="Процентный 3 5 5 2 2 3" xfId="43897"/>
    <cellStyle name="Процентный 3 5 5 2 2 3 2" xfId="43898"/>
    <cellStyle name="Процентный 3 5 5 2 2 3 3" xfId="43899"/>
    <cellStyle name="Процентный 3 5 5 2 2 3 4" xfId="43900"/>
    <cellStyle name="Процентный 3 5 5 2 2 4" xfId="43901"/>
    <cellStyle name="Процентный 3 5 5 2 2 5" xfId="43902"/>
    <cellStyle name="Процентный 3 5 5 2 2 6" xfId="43903"/>
    <cellStyle name="Процентный 3 5 5 2 2 7" xfId="43904"/>
    <cellStyle name="Процентный 3 5 5 2 3" xfId="43905"/>
    <cellStyle name="Процентный 3 5 5 2 3 2" xfId="43906"/>
    <cellStyle name="Процентный 3 5 5 2 3 2 2" xfId="43907"/>
    <cellStyle name="Процентный 3 5 5 2 3 3" xfId="43908"/>
    <cellStyle name="Процентный 3 5 5 2 3 4" xfId="43909"/>
    <cellStyle name="Процентный 3 5 5 2 3 5" xfId="43910"/>
    <cellStyle name="Процентный 3 5 5 2 4" xfId="43911"/>
    <cellStyle name="Процентный 3 5 5 2 4 2" xfId="43912"/>
    <cellStyle name="Процентный 3 5 5 2 4 2 2" xfId="43913"/>
    <cellStyle name="Процентный 3 5 5 2 4 3" xfId="43914"/>
    <cellStyle name="Процентный 3 5 5 2 4 4" xfId="43915"/>
    <cellStyle name="Процентный 3 5 5 2 4 5" xfId="43916"/>
    <cellStyle name="Процентный 3 5 5 2 5" xfId="43917"/>
    <cellStyle name="Процентный 3 5 5 2 5 2" xfId="43918"/>
    <cellStyle name="Процентный 3 5 5 2 5 3" xfId="43919"/>
    <cellStyle name="Процентный 3 5 5 2 5 4" xfId="43920"/>
    <cellStyle name="Процентный 3 5 5 2 6" xfId="43921"/>
    <cellStyle name="Процентный 3 5 5 2 7" xfId="43922"/>
    <cellStyle name="Процентный 3 5 5 2 8" xfId="43923"/>
    <cellStyle name="Процентный 3 5 5 2 9" xfId="43924"/>
    <cellStyle name="Процентный 3 5 5 3" xfId="43925"/>
    <cellStyle name="Процентный 3 5 5 3 2" xfId="43926"/>
    <cellStyle name="Процентный 3 5 5 3 2 2" xfId="43927"/>
    <cellStyle name="Процентный 3 5 5 3 2 2 2" xfId="43928"/>
    <cellStyle name="Процентный 3 5 5 3 2 2 2 2" xfId="43929"/>
    <cellStyle name="Процентный 3 5 5 3 2 2 3" xfId="43930"/>
    <cellStyle name="Процентный 3 5 5 3 2 2 4" xfId="43931"/>
    <cellStyle name="Процентный 3 5 5 3 2 2 5" xfId="43932"/>
    <cellStyle name="Процентный 3 5 5 3 2 3" xfId="43933"/>
    <cellStyle name="Процентный 3 5 5 3 2 3 2" xfId="43934"/>
    <cellStyle name="Процентный 3 5 5 3 2 3 3" xfId="43935"/>
    <cellStyle name="Процентный 3 5 5 3 2 3 4" xfId="43936"/>
    <cellStyle name="Процентный 3 5 5 3 2 4" xfId="43937"/>
    <cellStyle name="Процентный 3 5 5 3 2 5" xfId="43938"/>
    <cellStyle name="Процентный 3 5 5 3 2 6" xfId="43939"/>
    <cellStyle name="Процентный 3 5 5 3 2 7" xfId="43940"/>
    <cellStyle name="Процентный 3 5 5 3 3" xfId="43941"/>
    <cellStyle name="Процентный 3 5 5 3 3 2" xfId="43942"/>
    <cellStyle name="Процентный 3 5 5 3 3 2 2" xfId="43943"/>
    <cellStyle name="Процентный 3 5 5 3 3 3" xfId="43944"/>
    <cellStyle name="Процентный 3 5 5 3 3 4" xfId="43945"/>
    <cellStyle name="Процентный 3 5 5 3 3 5" xfId="43946"/>
    <cellStyle name="Процентный 3 5 5 3 4" xfId="43947"/>
    <cellStyle name="Процентный 3 5 5 3 4 2" xfId="43948"/>
    <cellStyle name="Процентный 3 5 5 3 4 2 2" xfId="43949"/>
    <cellStyle name="Процентный 3 5 5 3 4 3" xfId="43950"/>
    <cellStyle name="Процентный 3 5 5 3 4 4" xfId="43951"/>
    <cellStyle name="Процентный 3 5 5 3 4 5" xfId="43952"/>
    <cellStyle name="Процентный 3 5 5 3 5" xfId="43953"/>
    <cellStyle name="Процентный 3 5 5 3 5 2" xfId="43954"/>
    <cellStyle name="Процентный 3 5 5 3 5 3" xfId="43955"/>
    <cellStyle name="Процентный 3 5 5 3 5 4" xfId="43956"/>
    <cellStyle name="Процентный 3 5 5 3 6" xfId="43957"/>
    <cellStyle name="Процентный 3 5 5 3 7" xfId="43958"/>
    <cellStyle name="Процентный 3 5 5 3 8" xfId="43959"/>
    <cellStyle name="Процентный 3 5 5 3 9" xfId="43960"/>
    <cellStyle name="Процентный 3 5 5 4" xfId="43961"/>
    <cellStyle name="Процентный 3 5 5 4 2" xfId="43962"/>
    <cellStyle name="Процентный 3 5 5 4 2 2" xfId="43963"/>
    <cellStyle name="Процентный 3 5 5 4 2 2 2" xfId="43964"/>
    <cellStyle name="Процентный 3 5 5 4 2 2 2 2" xfId="43965"/>
    <cellStyle name="Процентный 3 5 5 4 2 2 3" xfId="43966"/>
    <cellStyle name="Процентный 3 5 5 4 2 2 4" xfId="43967"/>
    <cellStyle name="Процентный 3 5 5 4 2 2 5" xfId="43968"/>
    <cellStyle name="Процентный 3 5 5 4 2 3" xfId="43969"/>
    <cellStyle name="Процентный 3 5 5 4 2 3 2" xfId="43970"/>
    <cellStyle name="Процентный 3 5 5 4 2 3 3" xfId="43971"/>
    <cellStyle name="Процентный 3 5 5 4 2 3 4" xfId="43972"/>
    <cellStyle name="Процентный 3 5 5 4 2 4" xfId="43973"/>
    <cellStyle name="Процентный 3 5 5 4 2 5" xfId="43974"/>
    <cellStyle name="Процентный 3 5 5 4 2 6" xfId="43975"/>
    <cellStyle name="Процентный 3 5 5 4 2 7" xfId="43976"/>
    <cellStyle name="Процентный 3 5 5 4 3" xfId="43977"/>
    <cellStyle name="Процентный 3 5 5 4 3 2" xfId="43978"/>
    <cellStyle name="Процентный 3 5 5 4 3 2 2" xfId="43979"/>
    <cellStyle name="Процентный 3 5 5 4 3 3" xfId="43980"/>
    <cellStyle name="Процентный 3 5 5 4 3 4" xfId="43981"/>
    <cellStyle name="Процентный 3 5 5 4 3 5" xfId="43982"/>
    <cellStyle name="Процентный 3 5 5 4 4" xfId="43983"/>
    <cellStyle name="Процентный 3 5 5 4 4 2" xfId="43984"/>
    <cellStyle name="Процентный 3 5 5 4 4 3" xfId="43985"/>
    <cellStyle name="Процентный 3 5 5 4 4 4" xfId="43986"/>
    <cellStyle name="Процентный 3 5 5 4 5" xfId="43987"/>
    <cellStyle name="Процентный 3 5 5 4 6" xfId="43988"/>
    <cellStyle name="Процентный 3 5 5 4 7" xfId="43989"/>
    <cellStyle name="Процентный 3 5 5 4 8" xfId="43990"/>
    <cellStyle name="Процентный 3 5 5 5" xfId="43991"/>
    <cellStyle name="Процентный 3 5 5 5 2" xfId="43992"/>
    <cellStyle name="Процентный 3 5 5 5 2 2" xfId="43993"/>
    <cellStyle name="Процентный 3 5 5 5 2 2 2" xfId="43994"/>
    <cellStyle name="Процентный 3 5 5 5 2 2 2 2" xfId="43995"/>
    <cellStyle name="Процентный 3 5 5 5 2 2 3" xfId="43996"/>
    <cellStyle name="Процентный 3 5 5 5 2 2 4" xfId="43997"/>
    <cellStyle name="Процентный 3 5 5 5 2 2 5" xfId="43998"/>
    <cellStyle name="Процентный 3 5 5 5 2 3" xfId="43999"/>
    <cellStyle name="Процентный 3 5 5 5 2 3 2" xfId="44000"/>
    <cellStyle name="Процентный 3 5 5 5 2 3 3" xfId="44001"/>
    <cellStyle name="Процентный 3 5 5 5 2 3 4" xfId="44002"/>
    <cellStyle name="Процентный 3 5 5 5 2 4" xfId="44003"/>
    <cellStyle name="Процентный 3 5 5 5 2 5" xfId="44004"/>
    <cellStyle name="Процентный 3 5 5 5 2 6" xfId="44005"/>
    <cellStyle name="Процентный 3 5 5 5 2 7" xfId="44006"/>
    <cellStyle name="Процентный 3 5 5 5 3" xfId="44007"/>
    <cellStyle name="Процентный 3 5 5 5 3 2" xfId="44008"/>
    <cellStyle name="Процентный 3 5 5 5 3 2 2" xfId="44009"/>
    <cellStyle name="Процентный 3 5 5 5 3 3" xfId="44010"/>
    <cellStyle name="Процентный 3 5 5 5 3 4" xfId="44011"/>
    <cellStyle name="Процентный 3 5 5 5 3 5" xfId="44012"/>
    <cellStyle name="Процентный 3 5 5 5 4" xfId="44013"/>
    <cellStyle name="Процентный 3 5 5 5 4 2" xfId="44014"/>
    <cellStyle name="Процентный 3 5 5 5 4 3" xfId="44015"/>
    <cellStyle name="Процентный 3 5 5 5 4 4" xfId="44016"/>
    <cellStyle name="Процентный 3 5 5 5 5" xfId="44017"/>
    <cellStyle name="Процентный 3 5 5 5 6" xfId="44018"/>
    <cellStyle name="Процентный 3 5 5 5 7" xfId="44019"/>
    <cellStyle name="Процентный 3 5 5 5 8" xfId="44020"/>
    <cellStyle name="Процентный 3 5 5 6" xfId="44021"/>
    <cellStyle name="Процентный 3 5 5 6 2" xfId="44022"/>
    <cellStyle name="Процентный 3 5 5 6 2 2" xfId="44023"/>
    <cellStyle name="Процентный 3 5 5 6 2 2 2" xfId="44024"/>
    <cellStyle name="Процентный 3 5 5 6 2 2 2 2" xfId="44025"/>
    <cellStyle name="Процентный 3 5 5 6 2 2 3" xfId="44026"/>
    <cellStyle name="Процентный 3 5 5 6 2 2 4" xfId="44027"/>
    <cellStyle name="Процентный 3 5 5 6 2 2 5" xfId="44028"/>
    <cellStyle name="Процентный 3 5 5 6 2 3" xfId="44029"/>
    <cellStyle name="Процентный 3 5 5 6 2 3 2" xfId="44030"/>
    <cellStyle name="Процентный 3 5 5 6 2 3 3" xfId="44031"/>
    <cellStyle name="Процентный 3 5 5 6 2 3 4" xfId="44032"/>
    <cellStyle name="Процентный 3 5 5 6 2 4" xfId="44033"/>
    <cellStyle name="Процентный 3 5 5 6 2 5" xfId="44034"/>
    <cellStyle name="Процентный 3 5 5 6 2 6" xfId="44035"/>
    <cellStyle name="Процентный 3 5 5 6 2 7" xfId="44036"/>
    <cellStyle name="Процентный 3 5 5 6 3" xfId="44037"/>
    <cellStyle name="Процентный 3 5 5 6 3 2" xfId="44038"/>
    <cellStyle name="Процентный 3 5 5 6 3 2 2" xfId="44039"/>
    <cellStyle name="Процентный 3 5 5 6 3 3" xfId="44040"/>
    <cellStyle name="Процентный 3 5 5 6 3 4" xfId="44041"/>
    <cellStyle name="Процентный 3 5 5 6 3 5" xfId="44042"/>
    <cellStyle name="Процентный 3 5 5 6 4" xfId="44043"/>
    <cellStyle name="Процентный 3 5 5 6 4 2" xfId="44044"/>
    <cellStyle name="Процентный 3 5 5 6 4 3" xfId="44045"/>
    <cellStyle name="Процентный 3 5 5 6 4 4" xfId="44046"/>
    <cellStyle name="Процентный 3 5 5 6 5" xfId="44047"/>
    <cellStyle name="Процентный 3 5 5 6 6" xfId="44048"/>
    <cellStyle name="Процентный 3 5 5 6 7" xfId="44049"/>
    <cellStyle name="Процентный 3 5 5 6 8" xfId="44050"/>
    <cellStyle name="Процентный 3 5 5 7" xfId="44051"/>
    <cellStyle name="Процентный 3 5 5 7 2" xfId="44052"/>
    <cellStyle name="Процентный 3 5 5 7 2 2" xfId="44053"/>
    <cellStyle name="Процентный 3 5 5 7 2 2 2" xfId="44054"/>
    <cellStyle name="Процентный 3 5 5 7 2 2 2 2" xfId="44055"/>
    <cellStyle name="Процентный 3 5 5 7 2 2 3" xfId="44056"/>
    <cellStyle name="Процентный 3 5 5 7 2 2 4" xfId="44057"/>
    <cellStyle name="Процентный 3 5 5 7 2 2 5" xfId="44058"/>
    <cellStyle name="Процентный 3 5 5 7 2 3" xfId="44059"/>
    <cellStyle name="Процентный 3 5 5 7 2 3 2" xfId="44060"/>
    <cellStyle name="Процентный 3 5 5 7 2 3 3" xfId="44061"/>
    <cellStyle name="Процентный 3 5 5 7 2 3 4" xfId="44062"/>
    <cellStyle name="Процентный 3 5 5 7 2 4" xfId="44063"/>
    <cellStyle name="Процентный 3 5 5 7 2 5" xfId="44064"/>
    <cellStyle name="Процентный 3 5 5 7 2 6" xfId="44065"/>
    <cellStyle name="Процентный 3 5 5 7 2 7" xfId="44066"/>
    <cellStyle name="Процентный 3 5 5 7 3" xfId="44067"/>
    <cellStyle name="Процентный 3 5 5 7 3 2" xfId="44068"/>
    <cellStyle name="Процентный 3 5 5 7 3 2 2" xfId="44069"/>
    <cellStyle name="Процентный 3 5 5 7 3 3" xfId="44070"/>
    <cellStyle name="Процентный 3 5 5 7 3 4" xfId="44071"/>
    <cellStyle name="Процентный 3 5 5 7 3 5" xfId="44072"/>
    <cellStyle name="Процентный 3 5 5 7 4" xfId="44073"/>
    <cellStyle name="Процентный 3 5 5 7 4 2" xfId="44074"/>
    <cellStyle name="Процентный 3 5 5 7 4 3" xfId="44075"/>
    <cellStyle name="Процентный 3 5 5 7 4 4" xfId="44076"/>
    <cellStyle name="Процентный 3 5 5 7 5" xfId="44077"/>
    <cellStyle name="Процентный 3 5 5 7 6" xfId="44078"/>
    <cellStyle name="Процентный 3 5 5 7 7" xfId="44079"/>
    <cellStyle name="Процентный 3 5 5 7 8" xfId="44080"/>
    <cellStyle name="Процентный 3 5 5 8" xfId="44081"/>
    <cellStyle name="Процентный 3 5 5 8 2" xfId="44082"/>
    <cellStyle name="Процентный 3 5 5 8 2 2" xfId="44083"/>
    <cellStyle name="Процентный 3 5 5 8 2 2 2" xfId="44084"/>
    <cellStyle name="Процентный 3 5 5 8 2 3" xfId="44085"/>
    <cellStyle name="Процентный 3 5 5 8 2 4" xfId="44086"/>
    <cellStyle name="Процентный 3 5 5 8 2 5" xfId="44087"/>
    <cellStyle name="Процентный 3 5 5 8 3" xfId="44088"/>
    <cellStyle name="Процентный 3 5 5 8 3 2" xfId="44089"/>
    <cellStyle name="Процентный 3 5 5 8 3 3" xfId="44090"/>
    <cellStyle name="Процентный 3 5 5 8 3 4" xfId="44091"/>
    <cellStyle name="Процентный 3 5 5 8 4" xfId="44092"/>
    <cellStyle name="Процентный 3 5 5 8 5" xfId="44093"/>
    <cellStyle name="Процентный 3 5 5 8 6" xfId="44094"/>
    <cellStyle name="Процентный 3 5 5 8 7" xfId="44095"/>
    <cellStyle name="Процентный 3 5 5 9" xfId="44096"/>
    <cellStyle name="Процентный 3 5 5 9 2" xfId="44097"/>
    <cellStyle name="Процентный 3 5 5 9 2 2" xfId="44098"/>
    <cellStyle name="Процентный 3 5 5 9 2 2 2" xfId="44099"/>
    <cellStyle name="Процентный 3 5 5 9 2 3" xfId="44100"/>
    <cellStyle name="Процентный 3 5 5 9 2 4" xfId="44101"/>
    <cellStyle name="Процентный 3 5 5 9 2 5" xfId="44102"/>
    <cellStyle name="Процентный 3 5 5 9 3" xfId="44103"/>
    <cellStyle name="Процентный 3 5 5 9 3 2" xfId="44104"/>
    <cellStyle name="Процентный 3 5 5 9 3 3" xfId="44105"/>
    <cellStyle name="Процентный 3 5 5 9 3 4" xfId="44106"/>
    <cellStyle name="Процентный 3 5 5 9 4" xfId="44107"/>
    <cellStyle name="Процентный 3 5 5 9 5" xfId="44108"/>
    <cellStyle name="Процентный 3 5 5 9 6" xfId="44109"/>
    <cellStyle name="Процентный 3 5 5 9 7" xfId="44110"/>
    <cellStyle name="Процентный 3 5 6" xfId="44111"/>
    <cellStyle name="Процентный 3 5 6 2" xfId="44112"/>
    <cellStyle name="Процентный 3 5 6 2 2" xfId="44113"/>
    <cellStyle name="Процентный 3 5 6 2 2 2" xfId="44114"/>
    <cellStyle name="Процентный 3 5 6 2 2 2 2" xfId="44115"/>
    <cellStyle name="Процентный 3 5 6 2 2 3" xfId="44116"/>
    <cellStyle name="Процентный 3 5 6 2 2 4" xfId="44117"/>
    <cellStyle name="Процентный 3 5 6 2 2 5" xfId="44118"/>
    <cellStyle name="Процентный 3 5 6 2 3" xfId="44119"/>
    <cellStyle name="Процентный 3 5 6 2 3 2" xfId="44120"/>
    <cellStyle name="Процентный 3 5 6 2 3 3" xfId="44121"/>
    <cellStyle name="Процентный 3 5 6 2 3 4" xfId="44122"/>
    <cellStyle name="Процентный 3 5 6 2 4" xfId="44123"/>
    <cellStyle name="Процентный 3 5 6 2 5" xfId="44124"/>
    <cellStyle name="Процентный 3 5 6 2 6" xfId="44125"/>
    <cellStyle name="Процентный 3 5 6 2 7" xfId="44126"/>
    <cellStyle name="Процентный 3 5 6 3" xfId="44127"/>
    <cellStyle name="Процентный 3 5 6 3 2" xfId="44128"/>
    <cellStyle name="Процентный 3 5 6 3 2 2" xfId="44129"/>
    <cellStyle name="Процентный 3 5 6 3 3" xfId="44130"/>
    <cellStyle name="Процентный 3 5 6 3 4" xfId="44131"/>
    <cellStyle name="Процентный 3 5 6 3 5" xfId="44132"/>
    <cellStyle name="Процентный 3 5 6 4" xfId="44133"/>
    <cellStyle name="Процентный 3 5 6 4 2" xfId="44134"/>
    <cellStyle name="Процентный 3 5 6 4 2 2" xfId="44135"/>
    <cellStyle name="Процентный 3 5 6 4 3" xfId="44136"/>
    <cellStyle name="Процентный 3 5 6 4 4" xfId="44137"/>
    <cellStyle name="Процентный 3 5 6 4 5" xfId="44138"/>
    <cellStyle name="Процентный 3 5 6 5" xfId="44139"/>
    <cellStyle name="Процентный 3 5 6 5 2" xfId="44140"/>
    <cellStyle name="Процентный 3 5 6 5 3" xfId="44141"/>
    <cellStyle name="Процентный 3 5 6 5 4" xfId="44142"/>
    <cellStyle name="Процентный 3 5 6 6" xfId="44143"/>
    <cellStyle name="Процентный 3 5 6 7" xfId="44144"/>
    <cellStyle name="Процентный 3 5 6 8" xfId="44145"/>
    <cellStyle name="Процентный 3 5 6 9" xfId="44146"/>
    <cellStyle name="Процентный 3 5 7" xfId="44147"/>
    <cellStyle name="Процентный 3 5 7 2" xfId="44148"/>
    <cellStyle name="Процентный 3 5 7 2 2" xfId="44149"/>
    <cellStyle name="Процентный 3 5 7 2 2 2" xfId="44150"/>
    <cellStyle name="Процентный 3 5 7 2 2 2 2" xfId="44151"/>
    <cellStyle name="Процентный 3 5 7 2 2 3" xfId="44152"/>
    <cellStyle name="Процентный 3 5 7 2 2 4" xfId="44153"/>
    <cellStyle name="Процентный 3 5 7 2 2 5" xfId="44154"/>
    <cellStyle name="Процентный 3 5 7 2 3" xfId="44155"/>
    <cellStyle name="Процентный 3 5 7 2 3 2" xfId="44156"/>
    <cellStyle name="Процентный 3 5 7 2 3 3" xfId="44157"/>
    <cellStyle name="Процентный 3 5 7 2 3 4" xfId="44158"/>
    <cellStyle name="Процентный 3 5 7 2 4" xfId="44159"/>
    <cellStyle name="Процентный 3 5 7 2 5" xfId="44160"/>
    <cellStyle name="Процентный 3 5 7 2 6" xfId="44161"/>
    <cellStyle name="Процентный 3 5 7 2 7" xfId="44162"/>
    <cellStyle name="Процентный 3 5 7 3" xfId="44163"/>
    <cellStyle name="Процентный 3 5 7 3 2" xfId="44164"/>
    <cellStyle name="Процентный 3 5 7 3 2 2" xfId="44165"/>
    <cellStyle name="Процентный 3 5 7 3 3" xfId="44166"/>
    <cellStyle name="Процентный 3 5 7 3 4" xfId="44167"/>
    <cellStyle name="Процентный 3 5 7 3 5" xfId="44168"/>
    <cellStyle name="Процентный 3 5 7 4" xfId="44169"/>
    <cellStyle name="Процентный 3 5 7 4 2" xfId="44170"/>
    <cellStyle name="Процентный 3 5 7 4 2 2" xfId="44171"/>
    <cellStyle name="Процентный 3 5 7 4 3" xfId="44172"/>
    <cellStyle name="Процентный 3 5 7 4 4" xfId="44173"/>
    <cellStyle name="Процентный 3 5 7 4 5" xfId="44174"/>
    <cellStyle name="Процентный 3 5 7 5" xfId="44175"/>
    <cellStyle name="Процентный 3 5 7 5 2" xfId="44176"/>
    <cellStyle name="Процентный 3 5 7 5 3" xfId="44177"/>
    <cellStyle name="Процентный 3 5 7 5 4" xfId="44178"/>
    <cellStyle name="Процентный 3 5 7 6" xfId="44179"/>
    <cellStyle name="Процентный 3 5 7 7" xfId="44180"/>
    <cellStyle name="Процентный 3 5 7 8" xfId="44181"/>
    <cellStyle name="Процентный 3 5 7 9" xfId="44182"/>
    <cellStyle name="Процентный 3 5 8" xfId="44183"/>
    <cellStyle name="Процентный 3 5 8 2" xfId="44184"/>
    <cellStyle name="Процентный 3 5 8 2 2" xfId="44185"/>
    <cellStyle name="Процентный 3 5 8 2 2 2" xfId="44186"/>
    <cellStyle name="Процентный 3 5 8 2 2 2 2" xfId="44187"/>
    <cellStyle name="Процентный 3 5 8 2 2 3" xfId="44188"/>
    <cellStyle name="Процентный 3 5 8 2 2 4" xfId="44189"/>
    <cellStyle name="Процентный 3 5 8 2 2 5" xfId="44190"/>
    <cellStyle name="Процентный 3 5 8 2 3" xfId="44191"/>
    <cellStyle name="Процентный 3 5 8 2 3 2" xfId="44192"/>
    <cellStyle name="Процентный 3 5 8 2 3 3" xfId="44193"/>
    <cellStyle name="Процентный 3 5 8 2 3 4" xfId="44194"/>
    <cellStyle name="Процентный 3 5 8 2 4" xfId="44195"/>
    <cellStyle name="Процентный 3 5 8 2 5" xfId="44196"/>
    <cellStyle name="Процентный 3 5 8 2 6" xfId="44197"/>
    <cellStyle name="Процентный 3 5 8 2 7" xfId="44198"/>
    <cellStyle name="Процентный 3 5 8 3" xfId="44199"/>
    <cellStyle name="Процентный 3 5 8 3 2" xfId="44200"/>
    <cellStyle name="Процентный 3 5 8 3 2 2" xfId="44201"/>
    <cellStyle name="Процентный 3 5 8 3 3" xfId="44202"/>
    <cellStyle name="Процентный 3 5 8 3 4" xfId="44203"/>
    <cellStyle name="Процентный 3 5 8 3 5" xfId="44204"/>
    <cellStyle name="Процентный 3 5 8 4" xfId="44205"/>
    <cellStyle name="Процентный 3 5 8 4 2" xfId="44206"/>
    <cellStyle name="Процентный 3 5 8 4 2 2" xfId="44207"/>
    <cellStyle name="Процентный 3 5 8 4 3" xfId="44208"/>
    <cellStyle name="Процентный 3 5 8 4 4" xfId="44209"/>
    <cellStyle name="Процентный 3 5 8 4 5" xfId="44210"/>
    <cellStyle name="Процентный 3 5 8 5" xfId="44211"/>
    <cellStyle name="Процентный 3 5 8 5 2" xfId="44212"/>
    <cellStyle name="Процентный 3 5 8 5 3" xfId="44213"/>
    <cellStyle name="Процентный 3 5 8 5 4" xfId="44214"/>
    <cellStyle name="Процентный 3 5 8 6" xfId="44215"/>
    <cellStyle name="Процентный 3 5 8 7" xfId="44216"/>
    <cellStyle name="Процентный 3 5 8 8" xfId="44217"/>
    <cellStyle name="Процентный 3 5 8 9" xfId="44218"/>
    <cellStyle name="Процентный 3 5 9" xfId="44219"/>
    <cellStyle name="Процентный 3 5 9 2" xfId="44220"/>
    <cellStyle name="Процентный 3 5 9 2 2" xfId="44221"/>
    <cellStyle name="Процентный 3 5 9 2 2 2" xfId="44222"/>
    <cellStyle name="Процентный 3 5 9 2 2 2 2" xfId="44223"/>
    <cellStyle name="Процентный 3 5 9 2 2 3" xfId="44224"/>
    <cellStyle name="Процентный 3 5 9 2 2 4" xfId="44225"/>
    <cellStyle name="Процентный 3 5 9 2 2 5" xfId="44226"/>
    <cellStyle name="Процентный 3 5 9 2 3" xfId="44227"/>
    <cellStyle name="Процентный 3 5 9 2 3 2" xfId="44228"/>
    <cellStyle name="Процентный 3 5 9 2 3 3" xfId="44229"/>
    <cellStyle name="Процентный 3 5 9 2 3 4" xfId="44230"/>
    <cellStyle name="Процентный 3 5 9 2 4" xfId="44231"/>
    <cellStyle name="Процентный 3 5 9 2 5" xfId="44232"/>
    <cellStyle name="Процентный 3 5 9 2 6" xfId="44233"/>
    <cellStyle name="Процентный 3 5 9 2 7" xfId="44234"/>
    <cellStyle name="Процентный 3 5 9 3" xfId="44235"/>
    <cellStyle name="Процентный 3 5 9 3 2" xfId="44236"/>
    <cellStyle name="Процентный 3 5 9 3 2 2" xfId="44237"/>
    <cellStyle name="Процентный 3 5 9 3 3" xfId="44238"/>
    <cellStyle name="Процентный 3 5 9 3 4" xfId="44239"/>
    <cellStyle name="Процентный 3 5 9 3 5" xfId="44240"/>
    <cellStyle name="Процентный 3 5 9 4" xfId="44241"/>
    <cellStyle name="Процентный 3 5 9 4 2" xfId="44242"/>
    <cellStyle name="Процентный 3 5 9 4 3" xfId="44243"/>
    <cellStyle name="Процентный 3 5 9 4 4" xfId="44244"/>
    <cellStyle name="Процентный 3 5 9 5" xfId="44245"/>
    <cellStyle name="Процентный 3 5 9 6" xfId="44246"/>
    <cellStyle name="Процентный 3 5 9 7" xfId="44247"/>
    <cellStyle name="Процентный 3 5 9 8" xfId="44248"/>
    <cellStyle name="Процентный 3 6" xfId="44249"/>
    <cellStyle name="Процентный 3 6 10" xfId="44250"/>
    <cellStyle name="Процентный 3 6 10 2" xfId="44251"/>
    <cellStyle name="Процентный 3 6 10 2 2" xfId="44252"/>
    <cellStyle name="Процентный 3 6 10 3" xfId="44253"/>
    <cellStyle name="Процентный 3 6 10 4" xfId="44254"/>
    <cellStyle name="Процентный 3 6 10 5" xfId="44255"/>
    <cellStyle name="Процентный 3 6 11" xfId="44256"/>
    <cellStyle name="Процентный 3 6 11 2" xfId="44257"/>
    <cellStyle name="Процентный 3 6 11 2 2" xfId="44258"/>
    <cellStyle name="Процентный 3 6 11 3" xfId="44259"/>
    <cellStyle name="Процентный 3 6 11 4" xfId="44260"/>
    <cellStyle name="Процентный 3 6 11 5" xfId="44261"/>
    <cellStyle name="Процентный 3 6 12" xfId="44262"/>
    <cellStyle name="Процентный 3 6 12 2" xfId="44263"/>
    <cellStyle name="Процентный 3 6 12 2 2" xfId="44264"/>
    <cellStyle name="Процентный 3 6 12 3" xfId="44265"/>
    <cellStyle name="Процентный 3 6 13" xfId="44266"/>
    <cellStyle name="Процентный 3 6 13 2" xfId="44267"/>
    <cellStyle name="Процентный 3 6 14" xfId="44268"/>
    <cellStyle name="Процентный 3 6 15" xfId="44269"/>
    <cellStyle name="Процентный 3 6 2" xfId="44270"/>
    <cellStyle name="Процентный 3 6 2 10" xfId="44271"/>
    <cellStyle name="Процентный 3 6 2 11" xfId="44272"/>
    <cellStyle name="Процентный 3 6 2 2" xfId="44273"/>
    <cellStyle name="Процентный 3 6 2 2 2" xfId="44274"/>
    <cellStyle name="Процентный 3 6 2 2 2 2" xfId="44275"/>
    <cellStyle name="Процентный 3 6 2 2 2 2 2" xfId="44276"/>
    <cellStyle name="Процентный 3 6 2 2 2 3" xfId="44277"/>
    <cellStyle name="Процентный 3 6 2 2 2 4" xfId="44278"/>
    <cellStyle name="Процентный 3 6 2 2 2 5" xfId="44279"/>
    <cellStyle name="Процентный 3 6 2 2 3" xfId="44280"/>
    <cellStyle name="Процентный 3 6 2 2 3 2" xfId="44281"/>
    <cellStyle name="Процентный 3 6 2 2 3 2 2" xfId="44282"/>
    <cellStyle name="Процентный 3 6 2 2 3 3" xfId="44283"/>
    <cellStyle name="Процентный 3 6 2 2 3 4" xfId="44284"/>
    <cellStyle name="Процентный 3 6 2 2 3 5" xfId="44285"/>
    <cellStyle name="Процентный 3 6 2 2 4" xfId="44286"/>
    <cellStyle name="Процентный 3 6 2 2 4 2" xfId="44287"/>
    <cellStyle name="Процентный 3 6 2 2 4 2 2" xfId="44288"/>
    <cellStyle name="Процентный 3 6 2 2 4 3" xfId="44289"/>
    <cellStyle name="Процентный 3 6 2 2 4 4" xfId="44290"/>
    <cellStyle name="Процентный 3 6 2 2 4 5" xfId="44291"/>
    <cellStyle name="Процентный 3 6 2 2 5" xfId="44292"/>
    <cellStyle name="Процентный 3 6 2 2 5 2" xfId="44293"/>
    <cellStyle name="Процентный 3 6 2 2 5 2 2" xfId="44294"/>
    <cellStyle name="Процентный 3 6 2 2 5 3" xfId="44295"/>
    <cellStyle name="Процентный 3 6 2 2 6" xfId="44296"/>
    <cellStyle name="Процентный 3 6 2 2 6 2" xfId="44297"/>
    <cellStyle name="Процентный 3 6 2 2 7" xfId="44298"/>
    <cellStyle name="Процентный 3 6 2 2 8" xfId="44299"/>
    <cellStyle name="Процентный 3 6 2 3" xfId="44300"/>
    <cellStyle name="Процентный 3 6 2 3 2" xfId="44301"/>
    <cellStyle name="Процентный 3 6 2 3 2 2" xfId="44302"/>
    <cellStyle name="Процентный 3 6 2 3 2 2 2" xfId="44303"/>
    <cellStyle name="Процентный 3 6 2 3 2 3" xfId="44304"/>
    <cellStyle name="Процентный 3 6 2 3 2 4" xfId="44305"/>
    <cellStyle name="Процентный 3 6 2 3 2 5" xfId="44306"/>
    <cellStyle name="Процентный 3 6 2 3 3" xfId="44307"/>
    <cellStyle name="Процентный 3 6 2 3 3 2" xfId="44308"/>
    <cellStyle name="Процентный 3 6 2 3 3 2 2" xfId="44309"/>
    <cellStyle name="Процентный 3 6 2 3 3 3" xfId="44310"/>
    <cellStyle name="Процентный 3 6 2 3 3 4" xfId="44311"/>
    <cellStyle name="Процентный 3 6 2 3 3 5" xfId="44312"/>
    <cellStyle name="Процентный 3 6 2 3 4" xfId="44313"/>
    <cellStyle name="Процентный 3 6 2 3 4 2" xfId="44314"/>
    <cellStyle name="Процентный 3 6 2 3 4 2 2" xfId="44315"/>
    <cellStyle name="Процентный 3 6 2 3 4 3" xfId="44316"/>
    <cellStyle name="Процентный 3 6 2 3 5" xfId="44317"/>
    <cellStyle name="Процентный 3 6 2 3 5 2" xfId="44318"/>
    <cellStyle name="Процентный 3 6 2 3 5 2 2" xfId="44319"/>
    <cellStyle name="Процентный 3 6 2 3 5 3" xfId="44320"/>
    <cellStyle name="Процентный 3 6 2 3 6" xfId="44321"/>
    <cellStyle name="Процентный 3 6 2 3 6 2" xfId="44322"/>
    <cellStyle name="Процентный 3 6 2 3 7" xfId="44323"/>
    <cellStyle name="Процентный 3 6 2 4" xfId="44324"/>
    <cellStyle name="Процентный 3 6 2 4 2" xfId="44325"/>
    <cellStyle name="Процентный 3 6 2 4 2 2" xfId="44326"/>
    <cellStyle name="Процентный 3 6 2 4 3" xfId="44327"/>
    <cellStyle name="Процентный 3 6 2 4 4" xfId="44328"/>
    <cellStyle name="Процентный 3 6 2 4 5" xfId="44329"/>
    <cellStyle name="Процентный 3 6 2 5" xfId="44330"/>
    <cellStyle name="Процентный 3 6 2 5 2" xfId="44331"/>
    <cellStyle name="Процентный 3 6 2 5 2 2" xfId="44332"/>
    <cellStyle name="Процентный 3 6 2 5 3" xfId="44333"/>
    <cellStyle name="Процентный 3 6 2 5 4" xfId="44334"/>
    <cellStyle name="Процентный 3 6 2 5 5" xfId="44335"/>
    <cellStyle name="Процентный 3 6 2 6" xfId="44336"/>
    <cellStyle name="Процентный 3 6 2 6 2" xfId="44337"/>
    <cellStyle name="Процентный 3 6 2 6 2 2" xfId="44338"/>
    <cellStyle name="Процентный 3 6 2 6 3" xfId="44339"/>
    <cellStyle name="Процентный 3 6 2 6 4" xfId="44340"/>
    <cellStyle name="Процентный 3 6 2 6 5" xfId="44341"/>
    <cellStyle name="Процентный 3 6 2 7" xfId="44342"/>
    <cellStyle name="Процентный 3 6 2 7 2" xfId="44343"/>
    <cellStyle name="Процентный 3 6 2 7 2 2" xfId="44344"/>
    <cellStyle name="Процентный 3 6 2 7 3" xfId="44345"/>
    <cellStyle name="Процентный 3 6 2 7 4" xfId="44346"/>
    <cellStyle name="Процентный 3 6 2 7 5" xfId="44347"/>
    <cellStyle name="Процентный 3 6 2 8" xfId="44348"/>
    <cellStyle name="Процентный 3 6 2 8 2" xfId="44349"/>
    <cellStyle name="Процентный 3 6 2 8 2 2" xfId="44350"/>
    <cellStyle name="Процентный 3 6 2 8 3" xfId="44351"/>
    <cellStyle name="Процентный 3 6 2 9" xfId="44352"/>
    <cellStyle name="Процентный 3 6 2 9 2" xfId="44353"/>
    <cellStyle name="Процентный 3 6 3" xfId="44354"/>
    <cellStyle name="Процентный 3 6 3 2" xfId="44355"/>
    <cellStyle name="Процентный 3 6 3 2 2" xfId="44356"/>
    <cellStyle name="Процентный 3 6 3 2 2 2" xfId="44357"/>
    <cellStyle name="Процентный 3 6 3 2 2 2 2" xfId="44358"/>
    <cellStyle name="Процентный 3 6 3 2 2 3" xfId="44359"/>
    <cellStyle name="Процентный 3 6 3 2 2 4" xfId="44360"/>
    <cellStyle name="Процентный 3 6 3 2 2 5" xfId="44361"/>
    <cellStyle name="Процентный 3 6 3 2 3" xfId="44362"/>
    <cellStyle name="Процентный 3 6 3 2 3 2" xfId="44363"/>
    <cellStyle name="Процентный 3 6 3 2 3 2 2" xfId="44364"/>
    <cellStyle name="Процентный 3 6 3 2 3 3" xfId="44365"/>
    <cellStyle name="Процентный 3 6 3 2 3 4" xfId="44366"/>
    <cellStyle name="Процентный 3 6 3 2 3 5" xfId="44367"/>
    <cellStyle name="Процентный 3 6 3 2 4" xfId="44368"/>
    <cellStyle name="Процентный 3 6 3 2 4 2" xfId="44369"/>
    <cellStyle name="Процентный 3 6 3 2 4 3" xfId="44370"/>
    <cellStyle name="Процентный 3 6 3 2 4 4" xfId="44371"/>
    <cellStyle name="Процентный 3 6 3 2 5" xfId="44372"/>
    <cellStyle name="Процентный 3 6 3 2 6" xfId="44373"/>
    <cellStyle name="Процентный 3 6 3 2 7" xfId="44374"/>
    <cellStyle name="Процентный 3 6 3 2 8" xfId="44375"/>
    <cellStyle name="Процентный 3 6 3 3" xfId="44376"/>
    <cellStyle name="Процентный 3 6 3 3 2" xfId="44377"/>
    <cellStyle name="Процентный 3 6 3 3 2 2" xfId="44378"/>
    <cellStyle name="Процентный 3 6 3 3 3" xfId="44379"/>
    <cellStyle name="Процентный 3 6 3 3 4" xfId="44380"/>
    <cellStyle name="Процентный 3 6 3 3 5" xfId="44381"/>
    <cellStyle name="Процентный 3 6 3 4" xfId="44382"/>
    <cellStyle name="Процентный 3 6 3 4 2" xfId="44383"/>
    <cellStyle name="Процентный 3 6 3 4 2 2" xfId="44384"/>
    <cellStyle name="Процентный 3 6 3 4 3" xfId="44385"/>
    <cellStyle name="Процентный 3 6 3 4 4" xfId="44386"/>
    <cellStyle name="Процентный 3 6 3 4 5" xfId="44387"/>
    <cellStyle name="Процентный 3 6 3 5" xfId="44388"/>
    <cellStyle name="Процентный 3 6 3 5 2" xfId="44389"/>
    <cellStyle name="Процентный 3 6 3 5 2 2" xfId="44390"/>
    <cellStyle name="Процентный 3 6 3 5 3" xfId="44391"/>
    <cellStyle name="Процентный 3 6 3 5 4" xfId="44392"/>
    <cellStyle name="Процентный 3 6 3 5 5" xfId="44393"/>
    <cellStyle name="Процентный 3 6 3 6" xfId="44394"/>
    <cellStyle name="Процентный 3 6 3 6 2" xfId="44395"/>
    <cellStyle name="Процентный 3 6 3 6 2 2" xfId="44396"/>
    <cellStyle name="Процентный 3 6 3 6 3" xfId="44397"/>
    <cellStyle name="Процентный 3 6 3 7" xfId="44398"/>
    <cellStyle name="Процентный 3 6 3 7 2" xfId="44399"/>
    <cellStyle name="Процентный 3 6 3 8" xfId="44400"/>
    <cellStyle name="Процентный 3 6 3 9" xfId="44401"/>
    <cellStyle name="Процентный 3 6 4" xfId="44402"/>
    <cellStyle name="Процентный 3 6 4 2" xfId="44403"/>
    <cellStyle name="Процентный 3 6 4 2 2" xfId="44404"/>
    <cellStyle name="Процентный 3 6 4 2 2 2" xfId="44405"/>
    <cellStyle name="Процентный 3 6 4 2 2 2 2" xfId="44406"/>
    <cellStyle name="Процентный 3 6 4 2 2 3" xfId="44407"/>
    <cellStyle name="Процентный 3 6 4 2 2 4" xfId="44408"/>
    <cellStyle name="Процентный 3 6 4 2 2 5" xfId="44409"/>
    <cellStyle name="Процентный 3 6 4 2 3" xfId="44410"/>
    <cellStyle name="Процентный 3 6 4 2 3 2" xfId="44411"/>
    <cellStyle name="Процентный 3 6 4 2 3 3" xfId="44412"/>
    <cellStyle name="Процентный 3 6 4 2 3 4" xfId="44413"/>
    <cellStyle name="Процентный 3 6 4 2 4" xfId="44414"/>
    <cellStyle name="Процентный 3 6 4 2 5" xfId="44415"/>
    <cellStyle name="Процентный 3 6 4 2 6" xfId="44416"/>
    <cellStyle name="Процентный 3 6 4 2 7" xfId="44417"/>
    <cellStyle name="Процентный 3 6 4 3" xfId="44418"/>
    <cellStyle name="Процентный 3 6 4 3 2" xfId="44419"/>
    <cellStyle name="Процентный 3 6 4 3 2 2" xfId="44420"/>
    <cellStyle name="Процентный 3 6 4 3 3" xfId="44421"/>
    <cellStyle name="Процентный 3 6 4 3 4" xfId="44422"/>
    <cellStyle name="Процентный 3 6 4 3 5" xfId="44423"/>
    <cellStyle name="Процентный 3 6 4 4" xfId="44424"/>
    <cellStyle name="Процентный 3 6 4 4 2" xfId="44425"/>
    <cellStyle name="Процентный 3 6 4 4 2 2" xfId="44426"/>
    <cellStyle name="Процентный 3 6 4 4 3" xfId="44427"/>
    <cellStyle name="Процентный 3 6 4 4 4" xfId="44428"/>
    <cellStyle name="Процентный 3 6 4 4 5" xfId="44429"/>
    <cellStyle name="Процентный 3 6 4 5" xfId="44430"/>
    <cellStyle name="Процентный 3 6 4 5 2" xfId="44431"/>
    <cellStyle name="Процентный 3 6 4 5 2 2" xfId="44432"/>
    <cellStyle name="Процентный 3 6 4 5 3" xfId="44433"/>
    <cellStyle name="Процентный 3 6 4 5 4" xfId="44434"/>
    <cellStyle name="Процентный 3 6 4 5 5" xfId="44435"/>
    <cellStyle name="Процентный 3 6 4 6" xfId="44436"/>
    <cellStyle name="Процентный 3 6 4 6 2" xfId="44437"/>
    <cellStyle name="Процентный 3 6 4 6 2 2" xfId="44438"/>
    <cellStyle name="Процентный 3 6 4 6 3" xfId="44439"/>
    <cellStyle name="Процентный 3 6 4 7" xfId="44440"/>
    <cellStyle name="Процентный 3 6 4 7 2" xfId="44441"/>
    <cellStyle name="Процентный 3 6 4 8" xfId="44442"/>
    <cellStyle name="Процентный 3 6 4 9" xfId="44443"/>
    <cellStyle name="Процентный 3 6 5" xfId="44444"/>
    <cellStyle name="Процентный 3 6 5 2" xfId="44445"/>
    <cellStyle name="Процентный 3 6 5 2 2" xfId="44446"/>
    <cellStyle name="Процентный 3 6 5 2 2 2" xfId="44447"/>
    <cellStyle name="Процентный 3 6 5 2 2 2 2" xfId="44448"/>
    <cellStyle name="Процентный 3 6 5 2 2 3" xfId="44449"/>
    <cellStyle name="Процентный 3 6 5 2 2 4" xfId="44450"/>
    <cellStyle name="Процентный 3 6 5 2 2 5" xfId="44451"/>
    <cellStyle name="Процентный 3 6 5 2 3" xfId="44452"/>
    <cellStyle name="Процентный 3 6 5 2 3 2" xfId="44453"/>
    <cellStyle name="Процентный 3 6 5 2 3 3" xfId="44454"/>
    <cellStyle name="Процентный 3 6 5 2 3 4" xfId="44455"/>
    <cellStyle name="Процентный 3 6 5 2 4" xfId="44456"/>
    <cellStyle name="Процентный 3 6 5 2 5" xfId="44457"/>
    <cellStyle name="Процентный 3 6 5 2 6" xfId="44458"/>
    <cellStyle name="Процентный 3 6 5 2 7" xfId="44459"/>
    <cellStyle name="Процентный 3 6 5 3" xfId="44460"/>
    <cellStyle name="Процентный 3 6 5 3 2" xfId="44461"/>
    <cellStyle name="Процентный 3 6 5 3 2 2" xfId="44462"/>
    <cellStyle name="Процентный 3 6 5 3 3" xfId="44463"/>
    <cellStyle name="Процентный 3 6 5 3 4" xfId="44464"/>
    <cellStyle name="Процентный 3 6 5 3 5" xfId="44465"/>
    <cellStyle name="Процентный 3 6 5 4" xfId="44466"/>
    <cellStyle name="Процентный 3 6 5 4 2" xfId="44467"/>
    <cellStyle name="Процентный 3 6 5 4 2 2" xfId="44468"/>
    <cellStyle name="Процентный 3 6 5 4 3" xfId="44469"/>
    <cellStyle name="Процентный 3 6 5 4 4" xfId="44470"/>
    <cellStyle name="Процентный 3 6 5 4 5" xfId="44471"/>
    <cellStyle name="Процентный 3 6 5 5" xfId="44472"/>
    <cellStyle name="Процентный 3 6 5 5 2" xfId="44473"/>
    <cellStyle name="Процентный 3 6 5 5 3" xfId="44474"/>
    <cellStyle name="Процентный 3 6 5 5 4" xfId="44475"/>
    <cellStyle name="Процентный 3 6 5 6" xfId="44476"/>
    <cellStyle name="Процентный 3 6 5 7" xfId="44477"/>
    <cellStyle name="Процентный 3 6 5 8" xfId="44478"/>
    <cellStyle name="Процентный 3 6 5 9" xfId="44479"/>
    <cellStyle name="Процентный 3 6 6" xfId="44480"/>
    <cellStyle name="Процентный 3 6 6 2" xfId="44481"/>
    <cellStyle name="Процентный 3 6 6 2 2" xfId="44482"/>
    <cellStyle name="Процентный 3 6 6 2 2 2" xfId="44483"/>
    <cellStyle name="Процентный 3 6 6 2 2 2 2" xfId="44484"/>
    <cellStyle name="Процентный 3 6 6 2 2 3" xfId="44485"/>
    <cellStyle name="Процентный 3 6 6 2 2 4" xfId="44486"/>
    <cellStyle name="Процентный 3 6 6 2 2 5" xfId="44487"/>
    <cellStyle name="Процентный 3 6 6 2 3" xfId="44488"/>
    <cellStyle name="Процентный 3 6 6 2 3 2" xfId="44489"/>
    <cellStyle name="Процентный 3 6 6 2 3 3" xfId="44490"/>
    <cellStyle name="Процентный 3 6 6 2 3 4" xfId="44491"/>
    <cellStyle name="Процентный 3 6 6 2 4" xfId="44492"/>
    <cellStyle name="Процентный 3 6 6 2 5" xfId="44493"/>
    <cellStyle name="Процентный 3 6 6 2 6" xfId="44494"/>
    <cellStyle name="Процентный 3 6 6 2 7" xfId="44495"/>
    <cellStyle name="Процентный 3 6 6 3" xfId="44496"/>
    <cellStyle name="Процентный 3 6 6 3 2" xfId="44497"/>
    <cellStyle name="Процентный 3 6 6 3 2 2" xfId="44498"/>
    <cellStyle name="Процентный 3 6 6 3 3" xfId="44499"/>
    <cellStyle name="Процентный 3 6 6 3 4" xfId="44500"/>
    <cellStyle name="Процентный 3 6 6 3 5" xfId="44501"/>
    <cellStyle name="Процентный 3 6 6 4" xfId="44502"/>
    <cellStyle name="Процентный 3 6 6 4 2" xfId="44503"/>
    <cellStyle name="Процентный 3 6 6 4 3" xfId="44504"/>
    <cellStyle name="Процентный 3 6 6 4 4" xfId="44505"/>
    <cellStyle name="Процентный 3 6 6 5" xfId="44506"/>
    <cellStyle name="Процентный 3 6 6 6" xfId="44507"/>
    <cellStyle name="Процентный 3 6 6 7" xfId="44508"/>
    <cellStyle name="Процентный 3 6 6 8" xfId="44509"/>
    <cellStyle name="Процентный 3 6 7" xfId="44510"/>
    <cellStyle name="Процентный 3 6 7 2" xfId="44511"/>
    <cellStyle name="Процентный 3 6 7 2 2" xfId="44512"/>
    <cellStyle name="Процентный 3 6 7 2 2 2" xfId="44513"/>
    <cellStyle name="Процентный 3 6 7 2 2 2 2" xfId="44514"/>
    <cellStyle name="Процентный 3 6 7 2 2 3" xfId="44515"/>
    <cellStyle name="Процентный 3 6 7 2 2 4" xfId="44516"/>
    <cellStyle name="Процентный 3 6 7 2 2 5" xfId="44517"/>
    <cellStyle name="Процентный 3 6 7 2 3" xfId="44518"/>
    <cellStyle name="Процентный 3 6 7 2 3 2" xfId="44519"/>
    <cellStyle name="Процентный 3 6 7 2 3 3" xfId="44520"/>
    <cellStyle name="Процентный 3 6 7 2 3 4" xfId="44521"/>
    <cellStyle name="Процентный 3 6 7 2 4" xfId="44522"/>
    <cellStyle name="Процентный 3 6 7 2 5" xfId="44523"/>
    <cellStyle name="Процентный 3 6 7 2 6" xfId="44524"/>
    <cellStyle name="Процентный 3 6 7 2 7" xfId="44525"/>
    <cellStyle name="Процентный 3 6 7 3" xfId="44526"/>
    <cellStyle name="Процентный 3 6 7 3 2" xfId="44527"/>
    <cellStyle name="Процентный 3 6 7 3 2 2" xfId="44528"/>
    <cellStyle name="Процентный 3 6 7 3 3" xfId="44529"/>
    <cellStyle name="Процентный 3 6 7 3 4" xfId="44530"/>
    <cellStyle name="Процентный 3 6 7 3 5" xfId="44531"/>
    <cellStyle name="Процентный 3 6 7 4" xfId="44532"/>
    <cellStyle name="Процентный 3 6 7 4 2" xfId="44533"/>
    <cellStyle name="Процентный 3 6 7 4 3" xfId="44534"/>
    <cellStyle name="Процентный 3 6 7 4 4" xfId="44535"/>
    <cellStyle name="Процентный 3 6 7 5" xfId="44536"/>
    <cellStyle name="Процентный 3 6 7 6" xfId="44537"/>
    <cellStyle name="Процентный 3 6 7 7" xfId="44538"/>
    <cellStyle name="Процентный 3 6 7 8" xfId="44539"/>
    <cellStyle name="Процентный 3 6 8" xfId="44540"/>
    <cellStyle name="Процентный 3 6 8 2" xfId="44541"/>
    <cellStyle name="Процентный 3 6 8 2 2" xfId="44542"/>
    <cellStyle name="Процентный 3 6 8 2 2 2" xfId="44543"/>
    <cellStyle name="Процентный 3 6 8 2 3" xfId="44544"/>
    <cellStyle name="Процентный 3 6 8 2 4" xfId="44545"/>
    <cellStyle name="Процентный 3 6 8 2 5" xfId="44546"/>
    <cellStyle name="Процентный 3 6 8 3" xfId="44547"/>
    <cellStyle name="Процентный 3 6 8 3 2" xfId="44548"/>
    <cellStyle name="Процентный 3 6 8 3 3" xfId="44549"/>
    <cellStyle name="Процентный 3 6 8 3 4" xfId="44550"/>
    <cellStyle name="Процентный 3 6 8 4" xfId="44551"/>
    <cellStyle name="Процентный 3 6 8 5" xfId="44552"/>
    <cellStyle name="Процентный 3 6 8 6" xfId="44553"/>
    <cellStyle name="Процентный 3 6 8 7" xfId="44554"/>
    <cellStyle name="Процентный 3 6 9" xfId="44555"/>
    <cellStyle name="Процентный 3 6 9 2" xfId="44556"/>
    <cellStyle name="Процентный 3 6 9 2 2" xfId="44557"/>
    <cellStyle name="Процентный 3 6 9 2 2 2" xfId="44558"/>
    <cellStyle name="Процентный 3 6 9 2 3" xfId="44559"/>
    <cellStyle name="Процентный 3 6 9 2 4" xfId="44560"/>
    <cellStyle name="Процентный 3 6 9 2 5" xfId="44561"/>
    <cellStyle name="Процентный 3 6 9 3" xfId="44562"/>
    <cellStyle name="Процентный 3 6 9 3 2" xfId="44563"/>
    <cellStyle name="Процентный 3 6 9 3 3" xfId="44564"/>
    <cellStyle name="Процентный 3 6 9 3 4" xfId="44565"/>
    <cellStyle name="Процентный 3 6 9 4" xfId="44566"/>
    <cellStyle name="Процентный 3 6 9 5" xfId="44567"/>
    <cellStyle name="Процентный 3 6 9 6" xfId="44568"/>
    <cellStyle name="Процентный 3 6 9 7" xfId="44569"/>
    <cellStyle name="Процентный 3 7" xfId="44570"/>
    <cellStyle name="Процентный 3 7 10" xfId="44571"/>
    <cellStyle name="Процентный 3 7 10 2" xfId="44572"/>
    <cellStyle name="Процентный 3 7 10 2 2" xfId="44573"/>
    <cellStyle name="Процентный 3 7 10 3" xfId="44574"/>
    <cellStyle name="Процентный 3 7 10 4" xfId="44575"/>
    <cellStyle name="Процентный 3 7 10 5" xfId="44576"/>
    <cellStyle name="Процентный 3 7 11" xfId="44577"/>
    <cellStyle name="Процентный 3 7 11 2" xfId="44578"/>
    <cellStyle name="Процентный 3 7 11 2 2" xfId="44579"/>
    <cellStyle name="Процентный 3 7 11 3" xfId="44580"/>
    <cellStyle name="Процентный 3 7 11 4" xfId="44581"/>
    <cellStyle name="Процентный 3 7 11 5" xfId="44582"/>
    <cellStyle name="Процентный 3 7 12" xfId="44583"/>
    <cellStyle name="Процентный 3 7 12 2" xfId="44584"/>
    <cellStyle name="Процентный 3 7 12 2 2" xfId="44585"/>
    <cellStyle name="Процентный 3 7 12 3" xfId="44586"/>
    <cellStyle name="Процентный 3 7 13" xfId="44587"/>
    <cellStyle name="Процентный 3 7 13 2" xfId="44588"/>
    <cellStyle name="Процентный 3 7 14" xfId="44589"/>
    <cellStyle name="Процентный 3 7 15" xfId="44590"/>
    <cellStyle name="Процентный 3 7 2" xfId="44591"/>
    <cellStyle name="Процентный 3 7 2 2" xfId="44592"/>
    <cellStyle name="Процентный 3 7 2 2 2" xfId="44593"/>
    <cellStyle name="Процентный 3 7 2 2 2 2" xfId="44594"/>
    <cellStyle name="Процентный 3 7 2 2 2 2 2" xfId="44595"/>
    <cellStyle name="Процентный 3 7 2 2 2 3" xfId="44596"/>
    <cellStyle name="Процентный 3 7 2 2 2 4" xfId="44597"/>
    <cellStyle name="Процентный 3 7 2 2 2 5" xfId="44598"/>
    <cellStyle name="Процентный 3 7 2 2 3" xfId="44599"/>
    <cellStyle name="Процентный 3 7 2 2 3 2" xfId="44600"/>
    <cellStyle name="Процентный 3 7 2 2 3 2 2" xfId="44601"/>
    <cellStyle name="Процентный 3 7 2 2 3 3" xfId="44602"/>
    <cellStyle name="Процентный 3 7 2 2 3 4" xfId="44603"/>
    <cellStyle name="Процентный 3 7 2 2 3 5" xfId="44604"/>
    <cellStyle name="Процентный 3 7 2 2 4" xfId="44605"/>
    <cellStyle name="Процентный 3 7 2 2 4 2" xfId="44606"/>
    <cellStyle name="Процентный 3 7 2 2 4 3" xfId="44607"/>
    <cellStyle name="Процентный 3 7 2 2 4 4" xfId="44608"/>
    <cellStyle name="Процентный 3 7 2 2 5" xfId="44609"/>
    <cellStyle name="Процентный 3 7 2 2 6" xfId="44610"/>
    <cellStyle name="Процентный 3 7 2 2 7" xfId="44611"/>
    <cellStyle name="Процентный 3 7 2 2 8" xfId="44612"/>
    <cellStyle name="Процентный 3 7 2 3" xfId="44613"/>
    <cellStyle name="Процентный 3 7 2 3 2" xfId="44614"/>
    <cellStyle name="Процентный 3 7 2 3 2 2" xfId="44615"/>
    <cellStyle name="Процентный 3 7 2 3 3" xfId="44616"/>
    <cellStyle name="Процентный 3 7 2 3 4" xfId="44617"/>
    <cellStyle name="Процентный 3 7 2 3 5" xfId="44618"/>
    <cellStyle name="Процентный 3 7 2 4" xfId="44619"/>
    <cellStyle name="Процентный 3 7 2 4 2" xfId="44620"/>
    <cellStyle name="Процентный 3 7 2 4 2 2" xfId="44621"/>
    <cellStyle name="Процентный 3 7 2 4 3" xfId="44622"/>
    <cellStyle name="Процентный 3 7 2 4 4" xfId="44623"/>
    <cellStyle name="Процентный 3 7 2 4 5" xfId="44624"/>
    <cellStyle name="Процентный 3 7 2 5" xfId="44625"/>
    <cellStyle name="Процентный 3 7 2 5 2" xfId="44626"/>
    <cellStyle name="Процентный 3 7 2 5 2 2" xfId="44627"/>
    <cellStyle name="Процентный 3 7 2 5 3" xfId="44628"/>
    <cellStyle name="Процентный 3 7 2 5 4" xfId="44629"/>
    <cellStyle name="Процентный 3 7 2 5 5" xfId="44630"/>
    <cellStyle name="Процентный 3 7 2 6" xfId="44631"/>
    <cellStyle name="Процентный 3 7 2 6 2" xfId="44632"/>
    <cellStyle name="Процентный 3 7 2 6 2 2" xfId="44633"/>
    <cellStyle name="Процентный 3 7 2 6 3" xfId="44634"/>
    <cellStyle name="Процентный 3 7 2 7" xfId="44635"/>
    <cellStyle name="Процентный 3 7 2 7 2" xfId="44636"/>
    <cellStyle name="Процентный 3 7 2 8" xfId="44637"/>
    <cellStyle name="Процентный 3 7 2 9" xfId="44638"/>
    <cellStyle name="Процентный 3 7 3" xfId="44639"/>
    <cellStyle name="Процентный 3 7 3 2" xfId="44640"/>
    <cellStyle name="Процентный 3 7 3 2 2" xfId="44641"/>
    <cellStyle name="Процентный 3 7 3 2 2 2" xfId="44642"/>
    <cellStyle name="Процентный 3 7 3 2 2 2 2" xfId="44643"/>
    <cellStyle name="Процентный 3 7 3 2 2 3" xfId="44644"/>
    <cellStyle name="Процентный 3 7 3 2 2 4" xfId="44645"/>
    <cellStyle name="Процентный 3 7 3 2 2 5" xfId="44646"/>
    <cellStyle name="Процентный 3 7 3 2 3" xfId="44647"/>
    <cellStyle name="Процентный 3 7 3 2 3 2" xfId="44648"/>
    <cellStyle name="Процентный 3 7 3 2 3 2 2" xfId="44649"/>
    <cellStyle name="Процентный 3 7 3 2 3 3" xfId="44650"/>
    <cellStyle name="Процентный 3 7 3 2 3 4" xfId="44651"/>
    <cellStyle name="Процентный 3 7 3 2 3 5" xfId="44652"/>
    <cellStyle name="Процентный 3 7 3 2 4" xfId="44653"/>
    <cellStyle name="Процентный 3 7 3 2 4 2" xfId="44654"/>
    <cellStyle name="Процентный 3 7 3 2 4 3" xfId="44655"/>
    <cellStyle name="Процентный 3 7 3 2 4 4" xfId="44656"/>
    <cellStyle name="Процентный 3 7 3 2 5" xfId="44657"/>
    <cellStyle name="Процентный 3 7 3 2 6" xfId="44658"/>
    <cellStyle name="Процентный 3 7 3 2 7" xfId="44659"/>
    <cellStyle name="Процентный 3 7 3 2 8" xfId="44660"/>
    <cellStyle name="Процентный 3 7 3 3" xfId="44661"/>
    <cellStyle name="Процентный 3 7 3 3 2" xfId="44662"/>
    <cellStyle name="Процентный 3 7 3 3 2 2" xfId="44663"/>
    <cellStyle name="Процентный 3 7 3 3 3" xfId="44664"/>
    <cellStyle name="Процентный 3 7 3 3 4" xfId="44665"/>
    <cellStyle name="Процентный 3 7 3 3 5" xfId="44666"/>
    <cellStyle name="Процентный 3 7 3 4" xfId="44667"/>
    <cellStyle name="Процентный 3 7 3 4 2" xfId="44668"/>
    <cellStyle name="Процентный 3 7 3 4 2 2" xfId="44669"/>
    <cellStyle name="Процентный 3 7 3 4 3" xfId="44670"/>
    <cellStyle name="Процентный 3 7 3 4 4" xfId="44671"/>
    <cellStyle name="Процентный 3 7 3 4 5" xfId="44672"/>
    <cellStyle name="Процентный 3 7 3 5" xfId="44673"/>
    <cellStyle name="Процентный 3 7 3 5 2" xfId="44674"/>
    <cellStyle name="Процентный 3 7 3 5 2 2" xfId="44675"/>
    <cellStyle name="Процентный 3 7 3 5 3" xfId="44676"/>
    <cellStyle name="Процентный 3 7 3 5 4" xfId="44677"/>
    <cellStyle name="Процентный 3 7 3 5 5" xfId="44678"/>
    <cellStyle name="Процентный 3 7 3 6" xfId="44679"/>
    <cellStyle name="Процентный 3 7 3 6 2" xfId="44680"/>
    <cellStyle name="Процентный 3 7 3 6 2 2" xfId="44681"/>
    <cellStyle name="Процентный 3 7 3 6 3" xfId="44682"/>
    <cellStyle name="Процентный 3 7 3 7" xfId="44683"/>
    <cellStyle name="Процентный 3 7 3 7 2" xfId="44684"/>
    <cellStyle name="Процентный 3 7 3 8" xfId="44685"/>
    <cellStyle name="Процентный 3 7 3 9" xfId="44686"/>
    <cellStyle name="Процентный 3 7 4" xfId="44687"/>
    <cellStyle name="Процентный 3 7 4 2" xfId="44688"/>
    <cellStyle name="Процентный 3 7 4 2 2" xfId="44689"/>
    <cellStyle name="Процентный 3 7 4 2 2 2" xfId="44690"/>
    <cellStyle name="Процентный 3 7 4 2 2 2 2" xfId="44691"/>
    <cellStyle name="Процентный 3 7 4 2 2 3" xfId="44692"/>
    <cellStyle name="Процентный 3 7 4 2 2 4" xfId="44693"/>
    <cellStyle name="Процентный 3 7 4 2 2 5" xfId="44694"/>
    <cellStyle name="Процентный 3 7 4 2 3" xfId="44695"/>
    <cellStyle name="Процентный 3 7 4 2 3 2" xfId="44696"/>
    <cellStyle name="Процентный 3 7 4 2 3 3" xfId="44697"/>
    <cellStyle name="Процентный 3 7 4 2 3 4" xfId="44698"/>
    <cellStyle name="Процентный 3 7 4 2 4" xfId="44699"/>
    <cellStyle name="Процентный 3 7 4 2 5" xfId="44700"/>
    <cellStyle name="Процентный 3 7 4 2 6" xfId="44701"/>
    <cellStyle name="Процентный 3 7 4 2 7" xfId="44702"/>
    <cellStyle name="Процентный 3 7 4 3" xfId="44703"/>
    <cellStyle name="Процентный 3 7 4 3 2" xfId="44704"/>
    <cellStyle name="Процентный 3 7 4 3 2 2" xfId="44705"/>
    <cellStyle name="Процентный 3 7 4 3 3" xfId="44706"/>
    <cellStyle name="Процентный 3 7 4 3 4" xfId="44707"/>
    <cellStyle name="Процентный 3 7 4 3 5" xfId="44708"/>
    <cellStyle name="Процентный 3 7 4 4" xfId="44709"/>
    <cellStyle name="Процентный 3 7 4 4 2" xfId="44710"/>
    <cellStyle name="Процентный 3 7 4 4 2 2" xfId="44711"/>
    <cellStyle name="Процентный 3 7 4 4 3" xfId="44712"/>
    <cellStyle name="Процентный 3 7 4 4 4" xfId="44713"/>
    <cellStyle name="Процентный 3 7 4 4 5" xfId="44714"/>
    <cellStyle name="Процентный 3 7 4 5" xfId="44715"/>
    <cellStyle name="Процентный 3 7 4 5 2" xfId="44716"/>
    <cellStyle name="Процентный 3 7 4 5 3" xfId="44717"/>
    <cellStyle name="Процентный 3 7 4 5 4" xfId="44718"/>
    <cellStyle name="Процентный 3 7 4 6" xfId="44719"/>
    <cellStyle name="Процентный 3 7 4 7" xfId="44720"/>
    <cellStyle name="Процентный 3 7 4 8" xfId="44721"/>
    <cellStyle name="Процентный 3 7 4 9" xfId="44722"/>
    <cellStyle name="Процентный 3 7 5" xfId="44723"/>
    <cellStyle name="Процентный 3 7 5 2" xfId="44724"/>
    <cellStyle name="Процентный 3 7 5 2 2" xfId="44725"/>
    <cellStyle name="Процентный 3 7 5 2 2 2" xfId="44726"/>
    <cellStyle name="Процентный 3 7 5 2 2 2 2" xfId="44727"/>
    <cellStyle name="Процентный 3 7 5 2 2 3" xfId="44728"/>
    <cellStyle name="Процентный 3 7 5 2 2 4" xfId="44729"/>
    <cellStyle name="Процентный 3 7 5 2 2 5" xfId="44730"/>
    <cellStyle name="Процентный 3 7 5 2 3" xfId="44731"/>
    <cellStyle name="Процентный 3 7 5 2 3 2" xfId="44732"/>
    <cellStyle name="Процентный 3 7 5 2 3 3" xfId="44733"/>
    <cellStyle name="Процентный 3 7 5 2 3 4" xfId="44734"/>
    <cellStyle name="Процентный 3 7 5 2 4" xfId="44735"/>
    <cellStyle name="Процентный 3 7 5 2 5" xfId="44736"/>
    <cellStyle name="Процентный 3 7 5 2 6" xfId="44737"/>
    <cellStyle name="Процентный 3 7 5 2 7" xfId="44738"/>
    <cellStyle name="Процентный 3 7 5 3" xfId="44739"/>
    <cellStyle name="Процентный 3 7 5 3 2" xfId="44740"/>
    <cellStyle name="Процентный 3 7 5 3 2 2" xfId="44741"/>
    <cellStyle name="Процентный 3 7 5 3 3" xfId="44742"/>
    <cellStyle name="Процентный 3 7 5 3 4" xfId="44743"/>
    <cellStyle name="Процентный 3 7 5 3 5" xfId="44744"/>
    <cellStyle name="Процентный 3 7 5 4" xfId="44745"/>
    <cellStyle name="Процентный 3 7 5 4 2" xfId="44746"/>
    <cellStyle name="Процентный 3 7 5 4 3" xfId="44747"/>
    <cellStyle name="Процентный 3 7 5 4 4" xfId="44748"/>
    <cellStyle name="Процентный 3 7 5 5" xfId="44749"/>
    <cellStyle name="Процентный 3 7 5 6" xfId="44750"/>
    <cellStyle name="Процентный 3 7 5 7" xfId="44751"/>
    <cellStyle name="Процентный 3 7 5 8" xfId="44752"/>
    <cellStyle name="Процентный 3 7 6" xfId="44753"/>
    <cellStyle name="Процентный 3 7 6 2" xfId="44754"/>
    <cellStyle name="Процентный 3 7 6 2 2" xfId="44755"/>
    <cellStyle name="Процентный 3 7 6 2 2 2" xfId="44756"/>
    <cellStyle name="Процентный 3 7 6 2 2 2 2" xfId="44757"/>
    <cellStyle name="Процентный 3 7 6 2 2 3" xfId="44758"/>
    <cellStyle name="Процентный 3 7 6 2 2 4" xfId="44759"/>
    <cellStyle name="Процентный 3 7 6 2 2 5" xfId="44760"/>
    <cellStyle name="Процентный 3 7 6 2 3" xfId="44761"/>
    <cellStyle name="Процентный 3 7 6 2 3 2" xfId="44762"/>
    <cellStyle name="Процентный 3 7 6 2 3 3" xfId="44763"/>
    <cellStyle name="Процентный 3 7 6 2 3 4" xfId="44764"/>
    <cellStyle name="Процентный 3 7 6 2 4" xfId="44765"/>
    <cellStyle name="Процентный 3 7 6 2 5" xfId="44766"/>
    <cellStyle name="Процентный 3 7 6 2 6" xfId="44767"/>
    <cellStyle name="Процентный 3 7 6 2 7" xfId="44768"/>
    <cellStyle name="Процентный 3 7 6 3" xfId="44769"/>
    <cellStyle name="Процентный 3 7 6 3 2" xfId="44770"/>
    <cellStyle name="Процентный 3 7 6 3 2 2" xfId="44771"/>
    <cellStyle name="Процентный 3 7 6 3 3" xfId="44772"/>
    <cellStyle name="Процентный 3 7 6 3 4" xfId="44773"/>
    <cellStyle name="Процентный 3 7 6 3 5" xfId="44774"/>
    <cellStyle name="Процентный 3 7 6 4" xfId="44775"/>
    <cellStyle name="Процентный 3 7 6 4 2" xfId="44776"/>
    <cellStyle name="Процентный 3 7 6 4 3" xfId="44777"/>
    <cellStyle name="Процентный 3 7 6 4 4" xfId="44778"/>
    <cellStyle name="Процентный 3 7 6 5" xfId="44779"/>
    <cellStyle name="Процентный 3 7 6 6" xfId="44780"/>
    <cellStyle name="Процентный 3 7 6 7" xfId="44781"/>
    <cellStyle name="Процентный 3 7 6 8" xfId="44782"/>
    <cellStyle name="Процентный 3 7 7" xfId="44783"/>
    <cellStyle name="Процентный 3 7 7 2" xfId="44784"/>
    <cellStyle name="Процентный 3 7 7 2 2" xfId="44785"/>
    <cellStyle name="Процентный 3 7 7 2 2 2" xfId="44786"/>
    <cellStyle name="Процентный 3 7 7 2 2 2 2" xfId="44787"/>
    <cellStyle name="Процентный 3 7 7 2 2 3" xfId="44788"/>
    <cellStyle name="Процентный 3 7 7 2 2 4" xfId="44789"/>
    <cellStyle name="Процентный 3 7 7 2 2 5" xfId="44790"/>
    <cellStyle name="Процентный 3 7 7 2 3" xfId="44791"/>
    <cellStyle name="Процентный 3 7 7 2 3 2" xfId="44792"/>
    <cellStyle name="Процентный 3 7 7 2 3 3" xfId="44793"/>
    <cellStyle name="Процентный 3 7 7 2 3 4" xfId="44794"/>
    <cellStyle name="Процентный 3 7 7 2 4" xfId="44795"/>
    <cellStyle name="Процентный 3 7 7 2 5" xfId="44796"/>
    <cellStyle name="Процентный 3 7 7 2 6" xfId="44797"/>
    <cellStyle name="Процентный 3 7 7 2 7" xfId="44798"/>
    <cellStyle name="Процентный 3 7 7 3" xfId="44799"/>
    <cellStyle name="Процентный 3 7 7 3 2" xfId="44800"/>
    <cellStyle name="Процентный 3 7 7 3 2 2" xfId="44801"/>
    <cellStyle name="Процентный 3 7 7 3 3" xfId="44802"/>
    <cellStyle name="Процентный 3 7 7 3 4" xfId="44803"/>
    <cellStyle name="Процентный 3 7 7 3 5" xfId="44804"/>
    <cellStyle name="Процентный 3 7 7 4" xfId="44805"/>
    <cellStyle name="Процентный 3 7 7 4 2" xfId="44806"/>
    <cellStyle name="Процентный 3 7 7 4 3" xfId="44807"/>
    <cellStyle name="Процентный 3 7 7 4 4" xfId="44808"/>
    <cellStyle name="Процентный 3 7 7 5" xfId="44809"/>
    <cellStyle name="Процентный 3 7 7 6" xfId="44810"/>
    <cellStyle name="Процентный 3 7 7 7" xfId="44811"/>
    <cellStyle name="Процентный 3 7 7 8" xfId="44812"/>
    <cellStyle name="Процентный 3 7 8" xfId="44813"/>
    <cellStyle name="Процентный 3 7 8 2" xfId="44814"/>
    <cellStyle name="Процентный 3 7 8 2 2" xfId="44815"/>
    <cellStyle name="Процентный 3 7 8 2 2 2" xfId="44816"/>
    <cellStyle name="Процентный 3 7 8 2 3" xfId="44817"/>
    <cellStyle name="Процентный 3 7 8 2 4" xfId="44818"/>
    <cellStyle name="Процентный 3 7 8 2 5" xfId="44819"/>
    <cellStyle name="Процентный 3 7 8 3" xfId="44820"/>
    <cellStyle name="Процентный 3 7 8 3 2" xfId="44821"/>
    <cellStyle name="Процентный 3 7 8 3 3" xfId="44822"/>
    <cellStyle name="Процентный 3 7 8 3 4" xfId="44823"/>
    <cellStyle name="Процентный 3 7 8 4" xfId="44824"/>
    <cellStyle name="Процентный 3 7 8 5" xfId="44825"/>
    <cellStyle name="Процентный 3 7 8 6" xfId="44826"/>
    <cellStyle name="Процентный 3 7 8 7" xfId="44827"/>
    <cellStyle name="Процентный 3 7 9" xfId="44828"/>
    <cellStyle name="Процентный 3 7 9 2" xfId="44829"/>
    <cellStyle name="Процентный 3 7 9 2 2" xfId="44830"/>
    <cellStyle name="Процентный 3 7 9 2 2 2" xfId="44831"/>
    <cellStyle name="Процентный 3 7 9 2 3" xfId="44832"/>
    <cellStyle name="Процентный 3 7 9 2 4" xfId="44833"/>
    <cellStyle name="Процентный 3 7 9 2 5" xfId="44834"/>
    <cellStyle name="Процентный 3 7 9 3" xfId="44835"/>
    <cellStyle name="Процентный 3 7 9 3 2" xfId="44836"/>
    <cellStyle name="Процентный 3 7 9 3 3" xfId="44837"/>
    <cellStyle name="Процентный 3 7 9 3 4" xfId="44838"/>
    <cellStyle name="Процентный 3 7 9 4" xfId="44839"/>
    <cellStyle name="Процентный 3 7 9 5" xfId="44840"/>
    <cellStyle name="Процентный 3 7 9 6" xfId="44841"/>
    <cellStyle name="Процентный 3 7 9 7" xfId="44842"/>
    <cellStyle name="Процентный 3 8" xfId="44843"/>
    <cellStyle name="Процентный 3 8 10" xfId="44844"/>
    <cellStyle name="Процентный 3 8 11" xfId="44845"/>
    <cellStyle name="Процентный 3 8 2" xfId="44846"/>
    <cellStyle name="Процентный 3 8 2 2" xfId="44847"/>
    <cellStyle name="Процентный 3 8 2 2 2" xfId="44848"/>
    <cellStyle name="Процентный 3 8 2 2 2 2" xfId="44849"/>
    <cellStyle name="Процентный 3 8 2 2 2 2 2" xfId="44850"/>
    <cellStyle name="Процентный 3 8 2 2 2 3" xfId="44851"/>
    <cellStyle name="Процентный 3 8 2 2 2 4" xfId="44852"/>
    <cellStyle name="Процентный 3 8 2 2 2 5" xfId="44853"/>
    <cellStyle name="Процентный 3 8 2 2 3" xfId="44854"/>
    <cellStyle name="Процентный 3 8 2 2 3 2" xfId="44855"/>
    <cellStyle name="Процентный 3 8 2 2 3 3" xfId="44856"/>
    <cellStyle name="Процентный 3 8 2 2 3 4" xfId="44857"/>
    <cellStyle name="Процентный 3 8 2 2 4" xfId="44858"/>
    <cellStyle name="Процентный 3 8 2 2 5" xfId="44859"/>
    <cellStyle name="Процентный 3 8 2 2 6" xfId="44860"/>
    <cellStyle name="Процентный 3 8 2 2 7" xfId="44861"/>
    <cellStyle name="Процентный 3 8 2 3" xfId="44862"/>
    <cellStyle name="Процентный 3 8 2 3 2" xfId="44863"/>
    <cellStyle name="Процентный 3 8 2 3 2 2" xfId="44864"/>
    <cellStyle name="Процентный 3 8 2 3 3" xfId="44865"/>
    <cellStyle name="Процентный 3 8 2 3 4" xfId="44866"/>
    <cellStyle name="Процентный 3 8 2 3 5" xfId="44867"/>
    <cellStyle name="Процентный 3 8 2 4" xfId="44868"/>
    <cellStyle name="Процентный 3 8 2 4 2" xfId="44869"/>
    <cellStyle name="Процентный 3 8 2 4 2 2" xfId="44870"/>
    <cellStyle name="Процентный 3 8 2 4 3" xfId="44871"/>
    <cellStyle name="Процентный 3 8 2 4 4" xfId="44872"/>
    <cellStyle name="Процентный 3 8 2 4 5" xfId="44873"/>
    <cellStyle name="Процентный 3 8 2 5" xfId="44874"/>
    <cellStyle name="Процентный 3 8 2 5 2" xfId="44875"/>
    <cellStyle name="Процентный 3 8 2 5 3" xfId="44876"/>
    <cellStyle name="Процентный 3 8 2 5 4" xfId="44877"/>
    <cellStyle name="Процентный 3 8 2 6" xfId="44878"/>
    <cellStyle name="Процентный 3 8 2 7" xfId="44879"/>
    <cellStyle name="Процентный 3 8 2 8" xfId="44880"/>
    <cellStyle name="Процентный 3 8 2 9" xfId="44881"/>
    <cellStyle name="Процентный 3 8 3" xfId="44882"/>
    <cellStyle name="Процентный 3 8 3 2" xfId="44883"/>
    <cellStyle name="Процентный 3 8 3 2 2" xfId="44884"/>
    <cellStyle name="Процентный 3 8 3 2 2 2" xfId="44885"/>
    <cellStyle name="Процентный 3 8 3 2 2 2 2" xfId="44886"/>
    <cellStyle name="Процентный 3 8 3 2 2 3" xfId="44887"/>
    <cellStyle name="Процентный 3 8 3 2 2 4" xfId="44888"/>
    <cellStyle name="Процентный 3 8 3 2 2 5" xfId="44889"/>
    <cellStyle name="Процентный 3 8 3 2 3" xfId="44890"/>
    <cellStyle name="Процентный 3 8 3 2 3 2" xfId="44891"/>
    <cellStyle name="Процентный 3 8 3 2 3 3" xfId="44892"/>
    <cellStyle name="Процентный 3 8 3 2 3 4" xfId="44893"/>
    <cellStyle name="Процентный 3 8 3 2 4" xfId="44894"/>
    <cellStyle name="Процентный 3 8 3 2 5" xfId="44895"/>
    <cellStyle name="Процентный 3 8 3 2 6" xfId="44896"/>
    <cellStyle name="Процентный 3 8 3 2 7" xfId="44897"/>
    <cellStyle name="Процентный 3 8 3 3" xfId="44898"/>
    <cellStyle name="Процентный 3 8 3 3 2" xfId="44899"/>
    <cellStyle name="Процентный 3 8 3 3 2 2" xfId="44900"/>
    <cellStyle name="Процентный 3 8 3 3 3" xfId="44901"/>
    <cellStyle name="Процентный 3 8 3 3 4" xfId="44902"/>
    <cellStyle name="Процентный 3 8 3 3 5" xfId="44903"/>
    <cellStyle name="Процентный 3 8 3 4" xfId="44904"/>
    <cellStyle name="Процентный 3 8 3 4 2" xfId="44905"/>
    <cellStyle name="Процентный 3 8 3 4 2 2" xfId="44906"/>
    <cellStyle name="Процентный 3 8 3 4 3" xfId="44907"/>
    <cellStyle name="Процентный 3 8 3 4 4" xfId="44908"/>
    <cellStyle name="Процентный 3 8 3 4 5" xfId="44909"/>
    <cellStyle name="Процентный 3 8 3 5" xfId="44910"/>
    <cellStyle name="Процентный 3 8 3 5 2" xfId="44911"/>
    <cellStyle name="Процентный 3 8 3 5 3" xfId="44912"/>
    <cellStyle name="Процентный 3 8 3 5 4" xfId="44913"/>
    <cellStyle name="Процентный 3 8 3 6" xfId="44914"/>
    <cellStyle name="Процентный 3 8 3 7" xfId="44915"/>
    <cellStyle name="Процентный 3 8 3 8" xfId="44916"/>
    <cellStyle name="Процентный 3 8 3 9" xfId="44917"/>
    <cellStyle name="Процентный 3 8 4" xfId="44918"/>
    <cellStyle name="Процентный 3 8 4 2" xfId="44919"/>
    <cellStyle name="Процентный 3 8 4 2 2" xfId="44920"/>
    <cellStyle name="Процентный 3 8 4 2 2 2" xfId="44921"/>
    <cellStyle name="Процентный 3 8 4 2 3" xfId="44922"/>
    <cellStyle name="Процентный 3 8 4 2 4" xfId="44923"/>
    <cellStyle name="Процентный 3 8 4 2 5" xfId="44924"/>
    <cellStyle name="Процентный 3 8 4 3" xfId="44925"/>
    <cellStyle name="Процентный 3 8 4 3 2" xfId="44926"/>
    <cellStyle name="Процентный 3 8 4 3 3" xfId="44927"/>
    <cellStyle name="Процентный 3 8 4 3 4" xfId="44928"/>
    <cellStyle name="Процентный 3 8 4 4" xfId="44929"/>
    <cellStyle name="Процентный 3 8 4 5" xfId="44930"/>
    <cellStyle name="Процентный 3 8 4 6" xfId="44931"/>
    <cellStyle name="Процентный 3 8 4 7" xfId="44932"/>
    <cellStyle name="Процентный 3 8 5" xfId="44933"/>
    <cellStyle name="Процентный 3 8 5 2" xfId="44934"/>
    <cellStyle name="Процентный 3 8 5 3" xfId="44935"/>
    <cellStyle name="Процентный 3 8 5 3 2" xfId="44936"/>
    <cellStyle name="Процентный 3 8 5 4" xfId="44937"/>
    <cellStyle name="Процентный 3 8 5 5" xfId="44938"/>
    <cellStyle name="Процентный 3 8 5 6" xfId="44939"/>
    <cellStyle name="Процентный 3 8 6" xfId="44940"/>
    <cellStyle name="Процентный 3 8 6 2" xfId="44941"/>
    <cellStyle name="Процентный 3 8 6 2 2" xfId="44942"/>
    <cellStyle name="Процентный 3 8 6 3" xfId="44943"/>
    <cellStyle name="Процентный 3 8 6 4" xfId="44944"/>
    <cellStyle name="Процентный 3 8 6 5" xfId="44945"/>
    <cellStyle name="Процентный 3 8 7" xfId="44946"/>
    <cellStyle name="Процентный 3 8 7 2" xfId="44947"/>
    <cellStyle name="Процентный 3 8 7 2 2" xfId="44948"/>
    <cellStyle name="Процентный 3 8 7 3" xfId="44949"/>
    <cellStyle name="Процентный 3 8 7 4" xfId="44950"/>
    <cellStyle name="Процентный 3 8 7 5" xfId="44951"/>
    <cellStyle name="Процентный 3 8 8" xfId="44952"/>
    <cellStyle name="Процентный 3 8 8 2" xfId="44953"/>
    <cellStyle name="Процентный 3 8 8 2 2" xfId="44954"/>
    <cellStyle name="Процентный 3 8 8 3" xfId="44955"/>
    <cellStyle name="Процентный 3 8 9" xfId="44956"/>
    <cellStyle name="Процентный 3 8 9 2" xfId="44957"/>
    <cellStyle name="Процентный 3 9" xfId="44958"/>
    <cellStyle name="Процентный 3 9 2" xfId="44959"/>
    <cellStyle name="Процентный 3 9 2 2" xfId="44960"/>
    <cellStyle name="Процентный 3 9 2 2 2" xfId="44961"/>
    <cellStyle name="Процентный 3 9 2 2 2 2" xfId="44962"/>
    <cellStyle name="Процентный 3 9 2 2 3" xfId="44963"/>
    <cellStyle name="Процентный 3 9 2 2 4" xfId="44964"/>
    <cellStyle name="Процентный 3 9 2 2 5" xfId="44965"/>
    <cellStyle name="Процентный 3 9 2 3" xfId="44966"/>
    <cellStyle name="Процентный 3 9 2 3 2" xfId="44967"/>
    <cellStyle name="Процентный 3 9 2 3 3" xfId="44968"/>
    <cellStyle name="Процентный 3 9 2 3 4" xfId="44969"/>
    <cellStyle name="Процентный 3 9 2 4" xfId="44970"/>
    <cellStyle name="Процентный 3 9 2 5" xfId="44971"/>
    <cellStyle name="Процентный 3 9 2 6" xfId="44972"/>
    <cellStyle name="Процентный 3 9 2 7" xfId="44973"/>
    <cellStyle name="Процентный 3 9 3" xfId="44974"/>
    <cellStyle name="Процентный 3 9 3 2" xfId="44975"/>
    <cellStyle name="Процентный 3 9 3 2 2" xfId="44976"/>
    <cellStyle name="Процентный 3 9 3 3" xfId="44977"/>
    <cellStyle name="Процентный 3 9 3 4" xfId="44978"/>
    <cellStyle name="Процентный 3 9 3 5" xfId="44979"/>
    <cellStyle name="Процентный 3 9 4" xfId="44980"/>
    <cellStyle name="Процентный 3 9 4 2" xfId="44981"/>
    <cellStyle name="Процентный 3 9 4 2 2" xfId="44982"/>
    <cellStyle name="Процентный 3 9 4 3" xfId="44983"/>
    <cellStyle name="Процентный 3 9 4 4" xfId="44984"/>
    <cellStyle name="Процентный 3 9 4 5" xfId="44985"/>
    <cellStyle name="Процентный 3 9 5" xfId="44986"/>
    <cellStyle name="Процентный 3 9 5 2" xfId="44987"/>
    <cellStyle name="Процентный 3 9 5 2 2" xfId="44988"/>
    <cellStyle name="Процентный 3 9 5 3" xfId="44989"/>
    <cellStyle name="Процентный 3 9 5 4" xfId="44990"/>
    <cellStyle name="Процентный 3 9 5 5" xfId="44991"/>
    <cellStyle name="Процентный 3 9 6" xfId="44992"/>
    <cellStyle name="Процентный 3 9 6 2" xfId="44993"/>
    <cellStyle name="Процентный 3 9 6 2 2" xfId="44994"/>
    <cellStyle name="Процентный 3 9 6 3" xfId="44995"/>
    <cellStyle name="Процентный 3 9 7" xfId="44996"/>
    <cellStyle name="Процентный 3 9 7 2" xfId="44997"/>
    <cellStyle name="Процентный 3 9 8" xfId="44998"/>
    <cellStyle name="Процентный 3 9 9" xfId="44999"/>
    <cellStyle name="Процентный 4" xfId="45000"/>
    <cellStyle name="Процентный 4 2" xfId="45001"/>
    <cellStyle name="Процентный 4 2 2" xfId="45002"/>
    <cellStyle name="Процентный 4 2 3" xfId="45003"/>
    <cellStyle name="Процентный 4 2 4" xfId="45004"/>
    <cellStyle name="Процентный 4 3" xfId="45005"/>
    <cellStyle name="Процентный 4 4" xfId="45006"/>
    <cellStyle name="Процентный 4 5" xfId="59879"/>
    <cellStyle name="Процентный 5" xfId="45007"/>
    <cellStyle name="Процентный 5 10" xfId="59916"/>
    <cellStyle name="Процентный 5 2" xfId="45008"/>
    <cellStyle name="Процентный 5 2 2" xfId="45009"/>
    <cellStyle name="Процентный 5 2 2 2" xfId="45010"/>
    <cellStyle name="Процентный 5 2 2 2 2" xfId="45011"/>
    <cellStyle name="Процентный 5 2 2 3" xfId="45012"/>
    <cellStyle name="Процентный 5 2 2 4" xfId="45013"/>
    <cellStyle name="Процентный 5 2 2 5" xfId="45014"/>
    <cellStyle name="Процентный 5 2 3" xfId="45015"/>
    <cellStyle name="Процентный 5 2 3 2" xfId="45016"/>
    <cellStyle name="Процентный 5 2 3 2 2" xfId="45017"/>
    <cellStyle name="Процентный 5 2 3 3" xfId="45018"/>
    <cellStyle name="Процентный 5 2 3 4" xfId="45019"/>
    <cellStyle name="Процентный 5 2 3 5" xfId="45020"/>
    <cellStyle name="Процентный 5 2 4" xfId="45021"/>
    <cellStyle name="Процентный 5 2 4 2" xfId="45022"/>
    <cellStyle name="Процентный 5 2 4 2 2" xfId="45023"/>
    <cellStyle name="Процентный 5 2 4 3" xfId="45024"/>
    <cellStyle name="Процентный 5 2 5" xfId="45025"/>
    <cellStyle name="Процентный 5 2 5 2" xfId="45026"/>
    <cellStyle name="Процентный 5 2 5 2 2" xfId="45027"/>
    <cellStyle name="Процентный 5 2 5 3" xfId="45028"/>
    <cellStyle name="Процентный 5 2 6" xfId="45029"/>
    <cellStyle name="Процентный 5 2 6 2" xfId="45030"/>
    <cellStyle name="Процентный 5 2 7" xfId="45031"/>
    <cellStyle name="Процентный 5 3" xfId="45032"/>
    <cellStyle name="Процентный 5 3 2" xfId="45033"/>
    <cellStyle name="Процентный 5 3 2 2" xfId="45034"/>
    <cellStyle name="Процентный 5 3 2 2 2" xfId="45035"/>
    <cellStyle name="Процентный 5 3 2 3" xfId="45036"/>
    <cellStyle name="Процентный 5 3 2 4" xfId="45037"/>
    <cellStyle name="Процентный 5 3 2 5" xfId="45038"/>
    <cellStyle name="Процентный 5 3 3" xfId="45039"/>
    <cellStyle name="Процентный 5 3 3 2" xfId="45040"/>
    <cellStyle name="Процентный 5 3 3 2 2" xfId="45041"/>
    <cellStyle name="Процентный 5 3 3 3" xfId="45042"/>
    <cellStyle name="Процентный 5 3 3 4" xfId="45043"/>
    <cellStyle name="Процентный 5 3 3 5" xfId="45044"/>
    <cellStyle name="Процентный 5 3 4" xfId="45045"/>
    <cellStyle name="Процентный 5 3 4 2" xfId="45046"/>
    <cellStyle name="Процентный 5 3 4 2 2" xfId="45047"/>
    <cellStyle name="Процентный 5 3 4 3" xfId="45048"/>
    <cellStyle name="Процентный 5 3 5" xfId="45049"/>
    <cellStyle name="Процентный 5 3 5 2" xfId="45050"/>
    <cellStyle name="Процентный 5 3 5 2 2" xfId="45051"/>
    <cellStyle name="Процентный 5 3 5 3" xfId="45052"/>
    <cellStyle name="Процентный 5 3 6" xfId="45053"/>
    <cellStyle name="Процентный 5 3 6 2" xfId="45054"/>
    <cellStyle name="Процентный 5 3 7" xfId="45055"/>
    <cellStyle name="Процентный 5 4" xfId="45056"/>
    <cellStyle name="Процентный 5 4 2" xfId="45057"/>
    <cellStyle name="Процентный 5 4 2 2" xfId="45058"/>
    <cellStyle name="Процентный 5 4 2 2 2" xfId="45059"/>
    <cellStyle name="Процентный 5 4 2 3" xfId="45060"/>
    <cellStyle name="Процентный 5 4 3" xfId="45061"/>
    <cellStyle name="Процентный 5 4 4" xfId="45062"/>
    <cellStyle name="Процентный 5 5" xfId="45063"/>
    <cellStyle name="Процентный 5 5 2" xfId="45064"/>
    <cellStyle name="Процентный 5 5 2 2" xfId="45065"/>
    <cellStyle name="Процентный 5 5 3" xfId="45066"/>
    <cellStyle name="Процентный 5 5 4" xfId="45067"/>
    <cellStyle name="Процентный 5 5 5" xfId="45068"/>
    <cellStyle name="Процентный 5 6" xfId="45069"/>
    <cellStyle name="Процентный 5 6 2" xfId="45070"/>
    <cellStyle name="Процентный 5 6 2 2" xfId="45071"/>
    <cellStyle name="Процентный 5 6 3" xfId="45072"/>
    <cellStyle name="Процентный 5 7" xfId="45073"/>
    <cellStyle name="Процентный 5 7 2" xfId="45074"/>
    <cellStyle name="Процентный 5 7 2 2" xfId="45075"/>
    <cellStyle name="Процентный 5 7 3" xfId="45076"/>
    <cellStyle name="Процентный 5 8" xfId="45077"/>
    <cellStyle name="Процентный 5 8 2" xfId="45078"/>
    <cellStyle name="Процентный 5 9" xfId="45079"/>
    <cellStyle name="Процентный 6" xfId="45080"/>
    <cellStyle name="Процентный 6 2" xfId="45081"/>
    <cellStyle name="Процентный 6 3" xfId="45082"/>
    <cellStyle name="Процентный 6 3 2" xfId="45083"/>
    <cellStyle name="Процентный 6 3 2 2" xfId="45084"/>
    <cellStyle name="Процентный 6 3 3" xfId="45085"/>
    <cellStyle name="Процентный 6 4" xfId="45086"/>
    <cellStyle name="Процентный 6 4 2" xfId="45087"/>
    <cellStyle name="Процентный 6 5" xfId="45088"/>
    <cellStyle name="Процентный 7" xfId="45089"/>
    <cellStyle name="Процентный 7 2" xfId="45090"/>
    <cellStyle name="Процентный 8" xfId="45091"/>
    <cellStyle name="Процентный 8 2" xfId="45092"/>
    <cellStyle name="Процентный 8 2 2" xfId="45093"/>
    <cellStyle name="Процентный 8 3" xfId="45094"/>
    <cellStyle name="Процентный 9" xfId="45095"/>
    <cellStyle name="Процентный 9 2" xfId="45096"/>
    <cellStyle name="Процентный 9 3" xfId="45097"/>
    <cellStyle name="Регламент_УК_Холдинга" xfId="45098"/>
    <cellStyle name="РесСмета" xfId="45099"/>
    <cellStyle name="СводкаСтоимРаб" xfId="45100"/>
    <cellStyle name="Связанная ячейка 10" xfId="45101"/>
    <cellStyle name="Связанная ячейка 11" xfId="45102"/>
    <cellStyle name="Связанная ячейка 12" xfId="45103"/>
    <cellStyle name="Связанная ячейка 13" xfId="45104"/>
    <cellStyle name="Связанная ячейка 14" xfId="45105"/>
    <cellStyle name="Связанная ячейка 15" xfId="45106"/>
    <cellStyle name="Связанная ячейка 16" xfId="45107"/>
    <cellStyle name="Связанная ячейка 17" xfId="45108"/>
    <cellStyle name="Связанная ячейка 18" xfId="45109"/>
    <cellStyle name="Связанная ячейка 19" xfId="45110"/>
    <cellStyle name="Связанная ячейка 2" xfId="45111"/>
    <cellStyle name="Связанная ячейка 2 10" xfId="45112"/>
    <cellStyle name="Связанная ячейка 2 11" xfId="45113"/>
    <cellStyle name="Связанная ячейка 2 12" xfId="45114"/>
    <cellStyle name="Связанная ячейка 2 2" xfId="45115"/>
    <cellStyle name="Связанная ячейка 2 3" xfId="45116"/>
    <cellStyle name="Связанная ячейка 2 4" xfId="45117"/>
    <cellStyle name="Связанная ячейка 2 5" xfId="45118"/>
    <cellStyle name="Связанная ячейка 2 6" xfId="45119"/>
    <cellStyle name="Связанная ячейка 2 7" xfId="45120"/>
    <cellStyle name="Связанная ячейка 2 8" xfId="45121"/>
    <cellStyle name="Связанная ячейка 2 9" xfId="45122"/>
    <cellStyle name="Связанная ячейка 2_46EE.2011(v1.0)" xfId="45123"/>
    <cellStyle name="Связанная ячейка 20" xfId="45124"/>
    <cellStyle name="Связанная ячейка 3" xfId="45125"/>
    <cellStyle name="Связанная ячейка 3 2" xfId="45126"/>
    <cellStyle name="Связанная ячейка 3_46EE.2011(v1.0)" xfId="45127"/>
    <cellStyle name="Связанная ячейка 4" xfId="45128"/>
    <cellStyle name="Связанная ячейка 4 2" xfId="45129"/>
    <cellStyle name="Связанная ячейка 4_46EE.2011(v1.0)" xfId="45130"/>
    <cellStyle name="Связанная ячейка 5" xfId="45131"/>
    <cellStyle name="Связанная ячейка 5 2" xfId="45132"/>
    <cellStyle name="Связанная ячейка 5_46EE.2011(v1.0)" xfId="45133"/>
    <cellStyle name="Связанная ячейка 6" xfId="45134"/>
    <cellStyle name="Связанная ячейка 6 2" xfId="45135"/>
    <cellStyle name="Связанная ячейка 6_46EE.2011(v1.0)" xfId="45136"/>
    <cellStyle name="Связанная ячейка 7" xfId="45137"/>
    <cellStyle name="Связанная ячейка 7 2" xfId="45138"/>
    <cellStyle name="Связанная ячейка 7_46EE.2011(v1.0)" xfId="45139"/>
    <cellStyle name="Связанная ячейка 8" xfId="45140"/>
    <cellStyle name="Связанная ячейка 8 2" xfId="45141"/>
    <cellStyle name="Связанная ячейка 8_46EE.2011(v1.0)" xfId="45142"/>
    <cellStyle name="Связанная ячейка 9" xfId="45143"/>
    <cellStyle name="Связанная ячейка 9 2" xfId="45144"/>
    <cellStyle name="Связанная ячейка 9_46EE.2011(v1.0)" xfId="45145"/>
    <cellStyle name="Стиль 1" xfId="45146"/>
    <cellStyle name="Стиль 1 10" xfId="45147"/>
    <cellStyle name="Стиль 1 10 2" xfId="59093"/>
    <cellStyle name="Стиль 1 11" xfId="45148"/>
    <cellStyle name="Стиль 1 11 2" xfId="45149"/>
    <cellStyle name="Стиль 1 12" xfId="45150"/>
    <cellStyle name="Стиль 1 12 2" xfId="45151"/>
    <cellStyle name="Стиль 1 12 3" xfId="45152"/>
    <cellStyle name="Стиль 1 12 4" xfId="45153"/>
    <cellStyle name="Стиль 1 12 5" xfId="45154"/>
    <cellStyle name="Стиль 1 12 6" xfId="45155"/>
    <cellStyle name="Стиль 1 12 7" xfId="45156"/>
    <cellStyle name="Стиль 1 12 8" xfId="45157"/>
    <cellStyle name="Стиль 1 12 9" xfId="45158"/>
    <cellStyle name="Стиль 1 13" xfId="45159"/>
    <cellStyle name="Стиль 1 14" xfId="45160"/>
    <cellStyle name="Стиль 1 15" xfId="45161"/>
    <cellStyle name="Стиль 1 16" xfId="45162"/>
    <cellStyle name="Стиль 1 17" xfId="45163"/>
    <cellStyle name="Стиль 1 18" xfId="45164"/>
    <cellStyle name="Стиль 1 19" xfId="45165"/>
    <cellStyle name="Стиль 1 2" xfId="3"/>
    <cellStyle name="Стиль 1 2 10" xfId="45166"/>
    <cellStyle name="Стиль 1 2 11" xfId="45167"/>
    <cellStyle name="Стиль 1 2 12" xfId="45168"/>
    <cellStyle name="Стиль 1 2 13" xfId="45169"/>
    <cellStyle name="Стиль 1 2 14" xfId="45170"/>
    <cellStyle name="Стиль 1 2 15" xfId="45171"/>
    <cellStyle name="Стиль 1 2 16" xfId="45172"/>
    <cellStyle name="Стиль 1 2 17" xfId="45173"/>
    <cellStyle name="Стиль 1 2 18" xfId="45174"/>
    <cellStyle name="Стиль 1 2 19" xfId="45175"/>
    <cellStyle name="Стиль 1 2 2" xfId="45176"/>
    <cellStyle name="Стиль 1 2 2 10" xfId="45177"/>
    <cellStyle name="Стиль 1 2 2 11" xfId="45178"/>
    <cellStyle name="Стиль 1 2 2 12" xfId="45179"/>
    <cellStyle name="Стиль 1 2 2 13" xfId="45180"/>
    <cellStyle name="Стиль 1 2 2 14" xfId="45181"/>
    <cellStyle name="Стиль 1 2 2 15" xfId="45182"/>
    <cellStyle name="Стиль 1 2 2 16" xfId="45183"/>
    <cellStyle name="Стиль 1 2 2 17" xfId="45184"/>
    <cellStyle name="Стиль 1 2 2 18" xfId="45185"/>
    <cellStyle name="Стиль 1 2 2 19" xfId="45186"/>
    <cellStyle name="Стиль 1 2 2 2" xfId="45187"/>
    <cellStyle name="Стиль 1 2 2 2 10" xfId="45188"/>
    <cellStyle name="Стиль 1 2 2 2 11" xfId="45189"/>
    <cellStyle name="Стиль 1 2 2 2 12" xfId="45190"/>
    <cellStyle name="Стиль 1 2 2 2 13" xfId="45191"/>
    <cellStyle name="Стиль 1 2 2 2 14" xfId="45192"/>
    <cellStyle name="Стиль 1 2 2 2 15" xfId="45193"/>
    <cellStyle name="Стиль 1 2 2 2 16" xfId="45194"/>
    <cellStyle name="Стиль 1 2 2 2 17" xfId="45195"/>
    <cellStyle name="Стиль 1 2 2 2 18" xfId="45196"/>
    <cellStyle name="Стиль 1 2 2 2 19" xfId="45197"/>
    <cellStyle name="Стиль 1 2 2 2 2" xfId="45198"/>
    <cellStyle name="Стиль 1 2 2 2 2 10" xfId="45199"/>
    <cellStyle name="Стиль 1 2 2 2 2 11" xfId="45200"/>
    <cellStyle name="Стиль 1 2 2 2 2 12" xfId="45201"/>
    <cellStyle name="Стиль 1 2 2 2 2 13" xfId="45202"/>
    <cellStyle name="Стиль 1 2 2 2 2 14" xfId="45203"/>
    <cellStyle name="Стиль 1 2 2 2 2 15" xfId="45204"/>
    <cellStyle name="Стиль 1 2 2 2 2 16" xfId="45205"/>
    <cellStyle name="Стиль 1 2 2 2 2 17" xfId="45206"/>
    <cellStyle name="Стиль 1 2 2 2 2 18" xfId="45207"/>
    <cellStyle name="Стиль 1 2 2 2 2 19" xfId="45208"/>
    <cellStyle name="Стиль 1 2 2 2 2 2" xfId="45209"/>
    <cellStyle name="Стиль 1 2 2 2 2 2 10" xfId="45210"/>
    <cellStyle name="Стиль 1 2 2 2 2 2 10 2" xfId="45211"/>
    <cellStyle name="Стиль 1 2 2 2 2 2 10 2 2" xfId="45212"/>
    <cellStyle name="Стиль 1 2 2 2 2 2 10 2 2 2" xfId="45213"/>
    <cellStyle name="Стиль 1 2 2 2 2 2 10 2 2 2 2" xfId="45214"/>
    <cellStyle name="Стиль 1 2 2 2 2 2 10 2 2 2 2 2" xfId="45215"/>
    <cellStyle name="Стиль 1 2 2 2 2 2 10 2 2 2 2 2 2" xfId="45216"/>
    <cellStyle name="Стиль 1 2 2 2 2 2 10 2 2 2 3" xfId="45217"/>
    <cellStyle name="Стиль 1 2 2 2 2 2 10 2 2 2 4" xfId="45218"/>
    <cellStyle name="Стиль 1 2 2 2 2 2 10 2 2 3" xfId="45219"/>
    <cellStyle name="Стиль 1 2 2 2 2 2 10 2 2 3 2" xfId="45220"/>
    <cellStyle name="Стиль 1 2 2 2 2 2 10 2 2 3 2 2" xfId="45221"/>
    <cellStyle name="Стиль 1 2 2 2 2 2 10 2 2 4" xfId="45222"/>
    <cellStyle name="Стиль 1 2 2 2 2 2 10 2 3" xfId="45223"/>
    <cellStyle name="Стиль 1 2 2 2 2 2 10 2 3 2" xfId="45224"/>
    <cellStyle name="Стиль 1 2 2 2 2 2 10 2 3 2 2" xfId="45225"/>
    <cellStyle name="Стиль 1 2 2 2 2 2 10 2 4" xfId="45226"/>
    <cellStyle name="Стиль 1 2 2 2 2 2 10 2 5" xfId="45227"/>
    <cellStyle name="Стиль 1 2 2 2 2 2 10 3" xfId="45228"/>
    <cellStyle name="Стиль 1 2 2 2 2 2 10 4" xfId="45229"/>
    <cellStyle name="Стиль 1 2 2 2 2 2 10 4 2" xfId="45230"/>
    <cellStyle name="Стиль 1 2 2 2 2 2 10 4 2 2" xfId="45231"/>
    <cellStyle name="Стиль 1 2 2 2 2 2 10 4 2 2 2" xfId="45232"/>
    <cellStyle name="Стиль 1 2 2 2 2 2 10 4 3" xfId="45233"/>
    <cellStyle name="Стиль 1 2 2 2 2 2 10 4 4" xfId="45234"/>
    <cellStyle name="Стиль 1 2 2 2 2 2 10 5" xfId="45235"/>
    <cellStyle name="Стиль 1 2 2 2 2 2 10 5 2" xfId="45236"/>
    <cellStyle name="Стиль 1 2 2 2 2 2 10 5 2 2" xfId="45237"/>
    <cellStyle name="Стиль 1 2 2 2 2 2 10 6" xfId="45238"/>
    <cellStyle name="Стиль 1 2 2 2 2 2 11" xfId="45239"/>
    <cellStyle name="Стиль 1 2 2 2 2 2 12" xfId="45240"/>
    <cellStyle name="Стиль 1 2 2 2 2 2 12 2" xfId="45241"/>
    <cellStyle name="Стиль 1 2 2 2 2 2 12 2 2" xfId="45242"/>
    <cellStyle name="Стиль 1 2 2 2 2 2 12 2 2 2" xfId="45243"/>
    <cellStyle name="Стиль 1 2 2 2 2 2 12 2 2 2 2" xfId="45244"/>
    <cellStyle name="Стиль 1 2 2 2 2 2 12 2 2 2 2 2" xfId="45245"/>
    <cellStyle name="Стиль 1 2 2 2 2 2 12 2 2 3" xfId="45246"/>
    <cellStyle name="Стиль 1 2 2 2 2 2 12 2 2 4" xfId="45247"/>
    <cellStyle name="Стиль 1 2 2 2 2 2 12 2 3" xfId="45248"/>
    <cellStyle name="Стиль 1 2 2 2 2 2 12 2 3 2" xfId="45249"/>
    <cellStyle name="Стиль 1 2 2 2 2 2 12 2 3 2 2" xfId="45250"/>
    <cellStyle name="Стиль 1 2 2 2 2 2 12 2 4" xfId="45251"/>
    <cellStyle name="Стиль 1 2 2 2 2 2 12 3" xfId="45252"/>
    <cellStyle name="Стиль 1 2 2 2 2 2 12 3 2" xfId="45253"/>
    <cellStyle name="Стиль 1 2 2 2 2 2 12 3 2 2" xfId="45254"/>
    <cellStyle name="Стиль 1 2 2 2 2 2 12 4" xfId="45255"/>
    <cellStyle name="Стиль 1 2 2 2 2 2 12 5" xfId="45256"/>
    <cellStyle name="Стиль 1 2 2 2 2 2 13" xfId="45257"/>
    <cellStyle name="Стиль 1 2 2 2 2 2 13 2" xfId="45258"/>
    <cellStyle name="Стиль 1 2 2 2 2 2 13 2 2" xfId="45259"/>
    <cellStyle name="Стиль 1 2 2 2 2 2 13 2 2 2" xfId="45260"/>
    <cellStyle name="Стиль 1 2 2 2 2 2 13 3" xfId="45261"/>
    <cellStyle name="Стиль 1 2 2 2 2 2 13 4" xfId="45262"/>
    <cellStyle name="Стиль 1 2 2 2 2 2 14" xfId="45263"/>
    <cellStyle name="Стиль 1 2 2 2 2 2 14 2" xfId="45264"/>
    <cellStyle name="Стиль 1 2 2 2 2 2 14 2 2" xfId="45265"/>
    <cellStyle name="Стиль 1 2 2 2 2 2 15" xfId="45266"/>
    <cellStyle name="Стиль 1 2 2 2 2 2 16" xfId="45267"/>
    <cellStyle name="Стиль 1 2 2 2 2 2 16 10" xfId="45268"/>
    <cellStyle name="Стиль 1 2 2 2 2 2 16 11" xfId="45269"/>
    <cellStyle name="Стиль 1 2 2 2 2 2 16 12" xfId="45270"/>
    <cellStyle name="Стиль 1 2 2 2 2 2 16 13" xfId="45271"/>
    <cellStyle name="Стиль 1 2 2 2 2 2 16 14" xfId="45272"/>
    <cellStyle name="Стиль 1 2 2 2 2 2 16 2" xfId="45273"/>
    <cellStyle name="Стиль 1 2 2 2 2 2 16 2 10" xfId="45274"/>
    <cellStyle name="Стиль 1 2 2 2 2 2 16 2 11" xfId="45275"/>
    <cellStyle name="Стиль 1 2 2 2 2 2 16 2 2" xfId="45276"/>
    <cellStyle name="Стиль 1 2 2 2 2 2 16 2 2 10" xfId="45277"/>
    <cellStyle name="Стиль 1 2 2 2 2 2 16 2 2 11" xfId="45278"/>
    <cellStyle name="Стиль 1 2 2 2 2 2 16 2 2 2" xfId="45279"/>
    <cellStyle name="Стиль 1 2 2 2 2 2 16 2 2 2 10" xfId="45280"/>
    <cellStyle name="Стиль 1 2 2 2 2 2 16 2 2 2 2" xfId="45281"/>
    <cellStyle name="Стиль 1 2 2 2 2 2 16 2 2 2 2 10" xfId="45282"/>
    <cellStyle name="Стиль 1 2 2 2 2 2 16 2 2 2 2 2" xfId="45283"/>
    <cellStyle name="Стиль 1 2 2 2 2 2 16 2 2 2 2 3" xfId="45284"/>
    <cellStyle name="Стиль 1 2 2 2 2 2 16 2 2 2 2 4" xfId="45285"/>
    <cellStyle name="Стиль 1 2 2 2 2 2 16 2 2 2 2 5" xfId="45286"/>
    <cellStyle name="Стиль 1 2 2 2 2 2 16 2 2 2 2 6" xfId="45287"/>
    <cellStyle name="Стиль 1 2 2 2 2 2 16 2 2 2 2 7" xfId="45288"/>
    <cellStyle name="Стиль 1 2 2 2 2 2 16 2 2 2 2 8" xfId="45289"/>
    <cellStyle name="Стиль 1 2 2 2 2 2 16 2 2 2 2 9" xfId="45290"/>
    <cellStyle name="Стиль 1 2 2 2 2 2 16 2 2 2 3" xfId="45291"/>
    <cellStyle name="Стиль 1 2 2 2 2 2 16 2 2 2 4" xfId="45292"/>
    <cellStyle name="Стиль 1 2 2 2 2 2 16 2 2 2 5" xfId="45293"/>
    <cellStyle name="Стиль 1 2 2 2 2 2 16 2 2 2 6" xfId="45294"/>
    <cellStyle name="Стиль 1 2 2 2 2 2 16 2 2 2 7" xfId="45295"/>
    <cellStyle name="Стиль 1 2 2 2 2 2 16 2 2 2 8" xfId="45296"/>
    <cellStyle name="Стиль 1 2 2 2 2 2 16 2 2 2 9" xfId="45297"/>
    <cellStyle name="Стиль 1 2 2 2 2 2 16 2 2 3" xfId="45298"/>
    <cellStyle name="Стиль 1 2 2 2 2 2 16 2 2 4" xfId="45299"/>
    <cellStyle name="Стиль 1 2 2 2 2 2 16 2 2 5" xfId="45300"/>
    <cellStyle name="Стиль 1 2 2 2 2 2 16 2 2 6" xfId="45301"/>
    <cellStyle name="Стиль 1 2 2 2 2 2 16 2 2 7" xfId="45302"/>
    <cellStyle name="Стиль 1 2 2 2 2 2 16 2 2 8" xfId="45303"/>
    <cellStyle name="Стиль 1 2 2 2 2 2 16 2 2 9" xfId="45304"/>
    <cellStyle name="Стиль 1 2 2 2 2 2 16 2 3" xfId="45305"/>
    <cellStyle name="Стиль 1 2 2 2 2 2 16 2 3 10" xfId="45306"/>
    <cellStyle name="Стиль 1 2 2 2 2 2 16 2 3 2" xfId="45307"/>
    <cellStyle name="Стиль 1 2 2 2 2 2 16 2 3 3" xfId="45308"/>
    <cellStyle name="Стиль 1 2 2 2 2 2 16 2 3 4" xfId="45309"/>
    <cellStyle name="Стиль 1 2 2 2 2 2 16 2 3 5" xfId="45310"/>
    <cellStyle name="Стиль 1 2 2 2 2 2 16 2 3 6" xfId="45311"/>
    <cellStyle name="Стиль 1 2 2 2 2 2 16 2 3 7" xfId="45312"/>
    <cellStyle name="Стиль 1 2 2 2 2 2 16 2 3 8" xfId="45313"/>
    <cellStyle name="Стиль 1 2 2 2 2 2 16 2 3 9" xfId="45314"/>
    <cellStyle name="Стиль 1 2 2 2 2 2 16 2 4" xfId="45315"/>
    <cellStyle name="Стиль 1 2 2 2 2 2 16 2 5" xfId="45316"/>
    <cellStyle name="Стиль 1 2 2 2 2 2 16 2 6" xfId="45317"/>
    <cellStyle name="Стиль 1 2 2 2 2 2 16 2 7" xfId="45318"/>
    <cellStyle name="Стиль 1 2 2 2 2 2 16 2 8" xfId="45319"/>
    <cellStyle name="Стиль 1 2 2 2 2 2 16 2 9" xfId="45320"/>
    <cellStyle name="Стиль 1 2 2 2 2 2 16 3" xfId="45321"/>
    <cellStyle name="Стиль 1 2 2 2 2 2 16 4" xfId="45322"/>
    <cellStyle name="Стиль 1 2 2 2 2 2 16 5" xfId="45323"/>
    <cellStyle name="Стиль 1 2 2 2 2 2 16 5 10" xfId="45324"/>
    <cellStyle name="Стиль 1 2 2 2 2 2 16 5 2" xfId="45325"/>
    <cellStyle name="Стиль 1 2 2 2 2 2 16 5 2 10" xfId="45326"/>
    <cellStyle name="Стиль 1 2 2 2 2 2 16 5 2 2" xfId="45327"/>
    <cellStyle name="Стиль 1 2 2 2 2 2 16 5 2 3" xfId="45328"/>
    <cellStyle name="Стиль 1 2 2 2 2 2 16 5 2 4" xfId="45329"/>
    <cellStyle name="Стиль 1 2 2 2 2 2 16 5 2 5" xfId="45330"/>
    <cellStyle name="Стиль 1 2 2 2 2 2 16 5 2 6" xfId="45331"/>
    <cellStyle name="Стиль 1 2 2 2 2 2 16 5 2 7" xfId="45332"/>
    <cellStyle name="Стиль 1 2 2 2 2 2 16 5 2 8" xfId="45333"/>
    <cellStyle name="Стиль 1 2 2 2 2 2 16 5 2 9" xfId="45334"/>
    <cellStyle name="Стиль 1 2 2 2 2 2 16 5 3" xfId="45335"/>
    <cellStyle name="Стиль 1 2 2 2 2 2 16 5 4" xfId="45336"/>
    <cellStyle name="Стиль 1 2 2 2 2 2 16 5 5" xfId="45337"/>
    <cellStyle name="Стиль 1 2 2 2 2 2 16 5 6" xfId="45338"/>
    <cellStyle name="Стиль 1 2 2 2 2 2 16 5 7" xfId="45339"/>
    <cellStyle name="Стиль 1 2 2 2 2 2 16 5 8" xfId="45340"/>
    <cellStyle name="Стиль 1 2 2 2 2 2 16 5 9" xfId="45341"/>
    <cellStyle name="Стиль 1 2 2 2 2 2 16 6" xfId="45342"/>
    <cellStyle name="Стиль 1 2 2 2 2 2 16 7" xfId="45343"/>
    <cellStyle name="Стиль 1 2 2 2 2 2 16 8" xfId="45344"/>
    <cellStyle name="Стиль 1 2 2 2 2 2 16 9" xfId="45345"/>
    <cellStyle name="Стиль 1 2 2 2 2 2 17" xfId="45346"/>
    <cellStyle name="Стиль 1 2 2 2 2 2 17 10" xfId="45347"/>
    <cellStyle name="Стиль 1 2 2 2 2 2 17 11" xfId="45348"/>
    <cellStyle name="Стиль 1 2 2 2 2 2 17 2" xfId="45349"/>
    <cellStyle name="Стиль 1 2 2 2 2 2 17 2 10" xfId="45350"/>
    <cellStyle name="Стиль 1 2 2 2 2 2 17 2 11" xfId="45351"/>
    <cellStyle name="Стиль 1 2 2 2 2 2 17 2 2" xfId="45352"/>
    <cellStyle name="Стиль 1 2 2 2 2 2 17 2 2 10" xfId="45353"/>
    <cellStyle name="Стиль 1 2 2 2 2 2 17 2 2 2" xfId="45354"/>
    <cellStyle name="Стиль 1 2 2 2 2 2 17 2 2 2 10" xfId="45355"/>
    <cellStyle name="Стиль 1 2 2 2 2 2 17 2 2 2 2" xfId="45356"/>
    <cellStyle name="Стиль 1 2 2 2 2 2 17 2 2 2 3" xfId="45357"/>
    <cellStyle name="Стиль 1 2 2 2 2 2 17 2 2 2 4" xfId="45358"/>
    <cellStyle name="Стиль 1 2 2 2 2 2 17 2 2 2 5" xfId="45359"/>
    <cellStyle name="Стиль 1 2 2 2 2 2 17 2 2 2 6" xfId="45360"/>
    <cellStyle name="Стиль 1 2 2 2 2 2 17 2 2 2 7" xfId="45361"/>
    <cellStyle name="Стиль 1 2 2 2 2 2 17 2 2 2 8" xfId="45362"/>
    <cellStyle name="Стиль 1 2 2 2 2 2 17 2 2 2 9" xfId="45363"/>
    <cellStyle name="Стиль 1 2 2 2 2 2 17 2 2 3" xfId="45364"/>
    <cellStyle name="Стиль 1 2 2 2 2 2 17 2 2 4" xfId="45365"/>
    <cellStyle name="Стиль 1 2 2 2 2 2 17 2 2 5" xfId="45366"/>
    <cellStyle name="Стиль 1 2 2 2 2 2 17 2 2 6" xfId="45367"/>
    <cellStyle name="Стиль 1 2 2 2 2 2 17 2 2 7" xfId="45368"/>
    <cellStyle name="Стиль 1 2 2 2 2 2 17 2 2 8" xfId="45369"/>
    <cellStyle name="Стиль 1 2 2 2 2 2 17 2 2 9" xfId="45370"/>
    <cellStyle name="Стиль 1 2 2 2 2 2 17 2 3" xfId="45371"/>
    <cellStyle name="Стиль 1 2 2 2 2 2 17 2 4" xfId="45372"/>
    <cellStyle name="Стиль 1 2 2 2 2 2 17 2 5" xfId="45373"/>
    <cellStyle name="Стиль 1 2 2 2 2 2 17 2 6" xfId="45374"/>
    <cellStyle name="Стиль 1 2 2 2 2 2 17 2 7" xfId="45375"/>
    <cellStyle name="Стиль 1 2 2 2 2 2 17 2 8" xfId="45376"/>
    <cellStyle name="Стиль 1 2 2 2 2 2 17 2 9" xfId="45377"/>
    <cellStyle name="Стиль 1 2 2 2 2 2 17 3" xfId="45378"/>
    <cellStyle name="Стиль 1 2 2 2 2 2 17 3 10" xfId="45379"/>
    <cellStyle name="Стиль 1 2 2 2 2 2 17 3 2" xfId="45380"/>
    <cellStyle name="Стиль 1 2 2 2 2 2 17 3 3" xfId="45381"/>
    <cellStyle name="Стиль 1 2 2 2 2 2 17 3 4" xfId="45382"/>
    <cellStyle name="Стиль 1 2 2 2 2 2 17 3 5" xfId="45383"/>
    <cellStyle name="Стиль 1 2 2 2 2 2 17 3 6" xfId="45384"/>
    <cellStyle name="Стиль 1 2 2 2 2 2 17 3 7" xfId="45385"/>
    <cellStyle name="Стиль 1 2 2 2 2 2 17 3 8" xfId="45386"/>
    <cellStyle name="Стиль 1 2 2 2 2 2 17 3 9" xfId="45387"/>
    <cellStyle name="Стиль 1 2 2 2 2 2 17 4" xfId="45388"/>
    <cellStyle name="Стиль 1 2 2 2 2 2 17 5" xfId="45389"/>
    <cellStyle name="Стиль 1 2 2 2 2 2 17 6" xfId="45390"/>
    <cellStyle name="Стиль 1 2 2 2 2 2 17 7" xfId="45391"/>
    <cellStyle name="Стиль 1 2 2 2 2 2 17 8" xfId="45392"/>
    <cellStyle name="Стиль 1 2 2 2 2 2 17 9" xfId="45393"/>
    <cellStyle name="Стиль 1 2 2 2 2 2 18" xfId="45394"/>
    <cellStyle name="Стиль 1 2 2 2 2 2 19" xfId="45395"/>
    <cellStyle name="Стиль 1 2 2 2 2 2 19 10" xfId="45396"/>
    <cellStyle name="Стиль 1 2 2 2 2 2 19 2" xfId="45397"/>
    <cellStyle name="Стиль 1 2 2 2 2 2 19 2 10" xfId="45398"/>
    <cellStyle name="Стиль 1 2 2 2 2 2 19 2 2" xfId="45399"/>
    <cellStyle name="Стиль 1 2 2 2 2 2 19 2 3" xfId="45400"/>
    <cellStyle name="Стиль 1 2 2 2 2 2 19 2 4" xfId="45401"/>
    <cellStyle name="Стиль 1 2 2 2 2 2 19 2 5" xfId="45402"/>
    <cellStyle name="Стиль 1 2 2 2 2 2 19 2 6" xfId="45403"/>
    <cellStyle name="Стиль 1 2 2 2 2 2 19 2 7" xfId="45404"/>
    <cellStyle name="Стиль 1 2 2 2 2 2 19 2 8" xfId="45405"/>
    <cellStyle name="Стиль 1 2 2 2 2 2 19 2 9" xfId="45406"/>
    <cellStyle name="Стиль 1 2 2 2 2 2 19 3" xfId="45407"/>
    <cellStyle name="Стиль 1 2 2 2 2 2 19 4" xfId="45408"/>
    <cellStyle name="Стиль 1 2 2 2 2 2 19 5" xfId="45409"/>
    <cellStyle name="Стиль 1 2 2 2 2 2 19 6" xfId="45410"/>
    <cellStyle name="Стиль 1 2 2 2 2 2 19 7" xfId="45411"/>
    <cellStyle name="Стиль 1 2 2 2 2 2 19 8" xfId="45412"/>
    <cellStyle name="Стиль 1 2 2 2 2 2 19 9" xfId="45413"/>
    <cellStyle name="Стиль 1 2 2 2 2 2 2" xfId="45414"/>
    <cellStyle name="Стиль 1 2 2 2 2 2 2 10" xfId="45415"/>
    <cellStyle name="Стиль 1 2 2 2 2 2 2 10 10" xfId="45416"/>
    <cellStyle name="Стиль 1 2 2 2 2 2 2 10 11" xfId="45417"/>
    <cellStyle name="Стиль 1 2 2 2 2 2 2 10 2" xfId="45418"/>
    <cellStyle name="Стиль 1 2 2 2 2 2 2 10 2 10" xfId="45419"/>
    <cellStyle name="Стиль 1 2 2 2 2 2 2 10 2 11" xfId="45420"/>
    <cellStyle name="Стиль 1 2 2 2 2 2 2 10 2 2" xfId="45421"/>
    <cellStyle name="Стиль 1 2 2 2 2 2 2 10 2 2 10" xfId="45422"/>
    <cellStyle name="Стиль 1 2 2 2 2 2 2 10 2 2 2" xfId="45423"/>
    <cellStyle name="Стиль 1 2 2 2 2 2 2 10 2 2 2 10" xfId="45424"/>
    <cellStyle name="Стиль 1 2 2 2 2 2 2 10 2 2 2 2" xfId="45425"/>
    <cellStyle name="Стиль 1 2 2 2 2 2 2 10 2 2 2 3" xfId="45426"/>
    <cellStyle name="Стиль 1 2 2 2 2 2 2 10 2 2 2 4" xfId="45427"/>
    <cellStyle name="Стиль 1 2 2 2 2 2 2 10 2 2 2 5" xfId="45428"/>
    <cellStyle name="Стиль 1 2 2 2 2 2 2 10 2 2 2 6" xfId="45429"/>
    <cellStyle name="Стиль 1 2 2 2 2 2 2 10 2 2 2 7" xfId="45430"/>
    <cellStyle name="Стиль 1 2 2 2 2 2 2 10 2 2 2 8" xfId="45431"/>
    <cellStyle name="Стиль 1 2 2 2 2 2 2 10 2 2 2 9" xfId="45432"/>
    <cellStyle name="Стиль 1 2 2 2 2 2 2 10 2 2 3" xfId="45433"/>
    <cellStyle name="Стиль 1 2 2 2 2 2 2 10 2 2 4" xfId="45434"/>
    <cellStyle name="Стиль 1 2 2 2 2 2 2 10 2 2 5" xfId="45435"/>
    <cellStyle name="Стиль 1 2 2 2 2 2 2 10 2 2 6" xfId="45436"/>
    <cellStyle name="Стиль 1 2 2 2 2 2 2 10 2 2 7" xfId="45437"/>
    <cellStyle name="Стиль 1 2 2 2 2 2 2 10 2 2 8" xfId="45438"/>
    <cellStyle name="Стиль 1 2 2 2 2 2 2 10 2 2 9" xfId="45439"/>
    <cellStyle name="Стиль 1 2 2 2 2 2 2 10 2 3" xfId="45440"/>
    <cellStyle name="Стиль 1 2 2 2 2 2 2 10 2 4" xfId="45441"/>
    <cellStyle name="Стиль 1 2 2 2 2 2 2 10 2 5" xfId="45442"/>
    <cellStyle name="Стиль 1 2 2 2 2 2 2 10 2 6" xfId="45443"/>
    <cellStyle name="Стиль 1 2 2 2 2 2 2 10 2 7" xfId="45444"/>
    <cellStyle name="Стиль 1 2 2 2 2 2 2 10 2 8" xfId="45445"/>
    <cellStyle name="Стиль 1 2 2 2 2 2 2 10 2 9" xfId="45446"/>
    <cellStyle name="Стиль 1 2 2 2 2 2 2 10 3" xfId="45447"/>
    <cellStyle name="Стиль 1 2 2 2 2 2 2 10 3 10" xfId="45448"/>
    <cellStyle name="Стиль 1 2 2 2 2 2 2 10 3 2" xfId="45449"/>
    <cellStyle name="Стиль 1 2 2 2 2 2 2 10 3 3" xfId="45450"/>
    <cellStyle name="Стиль 1 2 2 2 2 2 2 10 3 4" xfId="45451"/>
    <cellStyle name="Стиль 1 2 2 2 2 2 2 10 3 5" xfId="45452"/>
    <cellStyle name="Стиль 1 2 2 2 2 2 2 10 3 6" xfId="45453"/>
    <cellStyle name="Стиль 1 2 2 2 2 2 2 10 3 7" xfId="45454"/>
    <cellStyle name="Стиль 1 2 2 2 2 2 2 10 3 8" xfId="45455"/>
    <cellStyle name="Стиль 1 2 2 2 2 2 2 10 3 9" xfId="45456"/>
    <cellStyle name="Стиль 1 2 2 2 2 2 2 10 4" xfId="45457"/>
    <cellStyle name="Стиль 1 2 2 2 2 2 2 10 5" xfId="45458"/>
    <cellStyle name="Стиль 1 2 2 2 2 2 2 10 6" xfId="45459"/>
    <cellStyle name="Стиль 1 2 2 2 2 2 2 10 7" xfId="45460"/>
    <cellStyle name="Стиль 1 2 2 2 2 2 2 10 8" xfId="45461"/>
    <cellStyle name="Стиль 1 2 2 2 2 2 2 10 9" xfId="45462"/>
    <cellStyle name="Стиль 1 2 2 2 2 2 2 11" xfId="45463"/>
    <cellStyle name="Стиль 1 2 2 2 2 2 2 12" xfId="45464"/>
    <cellStyle name="Стиль 1 2 2 2 2 2 2 12 10" xfId="45465"/>
    <cellStyle name="Стиль 1 2 2 2 2 2 2 12 2" xfId="45466"/>
    <cellStyle name="Стиль 1 2 2 2 2 2 2 12 2 10" xfId="45467"/>
    <cellStyle name="Стиль 1 2 2 2 2 2 2 12 2 2" xfId="45468"/>
    <cellStyle name="Стиль 1 2 2 2 2 2 2 12 2 3" xfId="45469"/>
    <cellStyle name="Стиль 1 2 2 2 2 2 2 12 2 4" xfId="45470"/>
    <cellStyle name="Стиль 1 2 2 2 2 2 2 12 2 5" xfId="45471"/>
    <cellStyle name="Стиль 1 2 2 2 2 2 2 12 2 6" xfId="45472"/>
    <cellStyle name="Стиль 1 2 2 2 2 2 2 12 2 7" xfId="45473"/>
    <cellStyle name="Стиль 1 2 2 2 2 2 2 12 2 8" xfId="45474"/>
    <cellStyle name="Стиль 1 2 2 2 2 2 2 12 2 9" xfId="45475"/>
    <cellStyle name="Стиль 1 2 2 2 2 2 2 12 3" xfId="45476"/>
    <cellStyle name="Стиль 1 2 2 2 2 2 2 12 4" xfId="45477"/>
    <cellStyle name="Стиль 1 2 2 2 2 2 2 12 5" xfId="45478"/>
    <cellStyle name="Стиль 1 2 2 2 2 2 2 12 6" xfId="45479"/>
    <cellStyle name="Стиль 1 2 2 2 2 2 2 12 7" xfId="45480"/>
    <cellStyle name="Стиль 1 2 2 2 2 2 2 12 8" xfId="45481"/>
    <cellStyle name="Стиль 1 2 2 2 2 2 2 12 9" xfId="45482"/>
    <cellStyle name="Стиль 1 2 2 2 2 2 2 13" xfId="45483"/>
    <cellStyle name="Стиль 1 2 2 2 2 2 2 14" xfId="45484"/>
    <cellStyle name="Стиль 1 2 2 2 2 2 2 15" xfId="45485"/>
    <cellStyle name="Стиль 1 2 2 2 2 2 2 16" xfId="45486"/>
    <cellStyle name="Стиль 1 2 2 2 2 2 2 17" xfId="45487"/>
    <cellStyle name="Стиль 1 2 2 2 2 2 2 18" xfId="45488"/>
    <cellStyle name="Стиль 1 2 2 2 2 2 2 19" xfId="45489"/>
    <cellStyle name="Стиль 1 2 2 2 2 2 2 2" xfId="45490"/>
    <cellStyle name="Стиль 1 2 2 2 2 2 2 2 10" xfId="45491"/>
    <cellStyle name="Стиль 1 2 2 2 2 2 2 2 10 10" xfId="45492"/>
    <cellStyle name="Стиль 1 2 2 2 2 2 2 2 10 2" xfId="45493"/>
    <cellStyle name="Стиль 1 2 2 2 2 2 2 2 10 2 10" xfId="45494"/>
    <cellStyle name="Стиль 1 2 2 2 2 2 2 2 10 2 2" xfId="45495"/>
    <cellStyle name="Стиль 1 2 2 2 2 2 2 2 10 2 3" xfId="45496"/>
    <cellStyle name="Стиль 1 2 2 2 2 2 2 2 10 2 4" xfId="45497"/>
    <cellStyle name="Стиль 1 2 2 2 2 2 2 2 10 2 5" xfId="45498"/>
    <cellStyle name="Стиль 1 2 2 2 2 2 2 2 10 2 6" xfId="45499"/>
    <cellStyle name="Стиль 1 2 2 2 2 2 2 2 10 2 7" xfId="45500"/>
    <cellStyle name="Стиль 1 2 2 2 2 2 2 2 10 2 8" xfId="45501"/>
    <cellStyle name="Стиль 1 2 2 2 2 2 2 2 10 2 9" xfId="45502"/>
    <cellStyle name="Стиль 1 2 2 2 2 2 2 2 10 3" xfId="45503"/>
    <cellStyle name="Стиль 1 2 2 2 2 2 2 2 10 4" xfId="45504"/>
    <cellStyle name="Стиль 1 2 2 2 2 2 2 2 10 5" xfId="45505"/>
    <cellStyle name="Стиль 1 2 2 2 2 2 2 2 10 6" xfId="45506"/>
    <cellStyle name="Стиль 1 2 2 2 2 2 2 2 10 7" xfId="45507"/>
    <cellStyle name="Стиль 1 2 2 2 2 2 2 2 10 8" xfId="45508"/>
    <cellStyle name="Стиль 1 2 2 2 2 2 2 2 10 9" xfId="45509"/>
    <cellStyle name="Стиль 1 2 2 2 2 2 2 2 11" xfId="45510"/>
    <cellStyle name="Стиль 1 2 2 2 2 2 2 2 12" xfId="45511"/>
    <cellStyle name="Стиль 1 2 2 2 2 2 2 2 13" xfId="45512"/>
    <cellStyle name="Стиль 1 2 2 2 2 2 2 2 14" xfId="45513"/>
    <cellStyle name="Стиль 1 2 2 2 2 2 2 2 15" xfId="45514"/>
    <cellStyle name="Стиль 1 2 2 2 2 2 2 2 16" xfId="45515"/>
    <cellStyle name="Стиль 1 2 2 2 2 2 2 2 17" xfId="45516"/>
    <cellStyle name="Стиль 1 2 2 2 2 2 2 2 18" xfId="45517"/>
    <cellStyle name="Стиль 1 2 2 2 2 2 2 2 19" xfId="45518"/>
    <cellStyle name="Стиль 1 2 2 2 2 2 2 2 2" xfId="45519"/>
    <cellStyle name="Стиль 1 2 2 2 2 2 2 2 2 10" xfId="45520"/>
    <cellStyle name="Стиль 1 2 2 2 2 2 2 2 2 11" xfId="45521"/>
    <cellStyle name="Стиль 1 2 2 2 2 2 2 2 2 12" xfId="45522"/>
    <cellStyle name="Стиль 1 2 2 2 2 2 2 2 2 13" xfId="45523"/>
    <cellStyle name="Стиль 1 2 2 2 2 2 2 2 2 14" xfId="45524"/>
    <cellStyle name="Стиль 1 2 2 2 2 2 2 2 2 15" xfId="45525"/>
    <cellStyle name="Стиль 1 2 2 2 2 2 2 2 2 16" xfId="45526"/>
    <cellStyle name="Стиль 1 2 2 2 2 2 2 2 2 17" xfId="45527"/>
    <cellStyle name="Стиль 1 2 2 2 2 2 2 2 2 18" xfId="45528"/>
    <cellStyle name="Стиль 1 2 2 2 2 2 2 2 2 19" xfId="45529"/>
    <cellStyle name="Стиль 1 2 2 2 2 2 2 2 2 19 2" xfId="45530"/>
    <cellStyle name="Стиль 1 2 2 2 2 2 2 2 2 19 2 2" xfId="45531"/>
    <cellStyle name="Стиль 1 2 2 2 2 2 2 2 2 19 2 2 2" xfId="45532"/>
    <cellStyle name="Стиль 1 2 2 2 2 2 2 2 2 19 2 2 2 2" xfId="45533"/>
    <cellStyle name="Стиль 1 2 2 2 2 2 2 2 2 19 2 2 2 2 2" xfId="45534"/>
    <cellStyle name="Стиль 1 2 2 2 2 2 2 2 2 19 2 2 2 2 2 2" xfId="45535"/>
    <cellStyle name="Стиль 1 2 2 2 2 2 2 2 2 19 2 2 2 2 3" xfId="45536"/>
    <cellStyle name="Стиль 1 2 2 2 2 2 2 2 2 19 2 2 2 2 4" xfId="45537"/>
    <cellStyle name="Стиль 1 2 2 2 2 2 2 2 2 19 2 2 2 3" xfId="45538"/>
    <cellStyle name="Стиль 1 2 2 2 2 2 2 2 2 19 2 2 2 3 2" xfId="45539"/>
    <cellStyle name="Стиль 1 2 2 2 2 2 2 2 2 19 2 2 2 4" xfId="45540"/>
    <cellStyle name="Стиль 1 2 2 2 2 2 2 2 2 19 2 2 3" xfId="45541"/>
    <cellStyle name="Стиль 1 2 2 2 2 2 2 2 2 19 2 2 3 2" xfId="45542"/>
    <cellStyle name="Стиль 1 2 2 2 2 2 2 2 2 19 2 2 4" xfId="45543"/>
    <cellStyle name="Стиль 1 2 2 2 2 2 2 2 2 19 2 2 5" xfId="45544"/>
    <cellStyle name="Стиль 1 2 2 2 2 2 2 2 2 19 2 3" xfId="45545"/>
    <cellStyle name="Стиль 1 2 2 2 2 2 2 2 2 19 2 3 2" xfId="45546"/>
    <cellStyle name="Стиль 1 2 2 2 2 2 2 2 2 19 2 3 2 2" xfId="45547"/>
    <cellStyle name="Стиль 1 2 2 2 2 2 2 2 2 19 2 3 3" xfId="45548"/>
    <cellStyle name="Стиль 1 2 2 2 2 2 2 2 2 19 2 3 4" xfId="45549"/>
    <cellStyle name="Стиль 1 2 2 2 2 2 2 2 2 19 2 4" xfId="45550"/>
    <cellStyle name="Стиль 1 2 2 2 2 2 2 2 2 19 2 4 2" xfId="45551"/>
    <cellStyle name="Стиль 1 2 2 2 2 2 2 2 2 19 2 5" xfId="45552"/>
    <cellStyle name="Стиль 1 2 2 2 2 2 2 2 2 19 3" xfId="45553"/>
    <cellStyle name="Стиль 1 2 2 2 2 2 2 2 2 19 3 2" xfId="45554"/>
    <cellStyle name="Стиль 1 2 2 2 2 2 2 2 2 19 3 2 2" xfId="45555"/>
    <cellStyle name="Стиль 1 2 2 2 2 2 2 2 2 19 3 2 2 2" xfId="45556"/>
    <cellStyle name="Стиль 1 2 2 2 2 2 2 2 2 19 3 2 3" xfId="45557"/>
    <cellStyle name="Стиль 1 2 2 2 2 2 2 2 2 19 3 2 4" xfId="45558"/>
    <cellStyle name="Стиль 1 2 2 2 2 2 2 2 2 19 3 3" xfId="45559"/>
    <cellStyle name="Стиль 1 2 2 2 2 2 2 2 2 19 3 3 2" xfId="45560"/>
    <cellStyle name="Стиль 1 2 2 2 2 2 2 2 2 19 3 4" xfId="45561"/>
    <cellStyle name="Стиль 1 2 2 2 2 2 2 2 2 19 4" xfId="45562"/>
    <cellStyle name="Стиль 1 2 2 2 2 2 2 2 2 19 4 2" xfId="45563"/>
    <cellStyle name="Стиль 1 2 2 2 2 2 2 2 2 19 5" xfId="45564"/>
    <cellStyle name="Стиль 1 2 2 2 2 2 2 2 2 19 6" xfId="45565"/>
    <cellStyle name="Стиль 1 2 2 2 2 2 2 2 2 2" xfId="45566"/>
    <cellStyle name="Стиль 1 2 2 2 2 2 2 2 2 2 10" xfId="45567"/>
    <cellStyle name="Стиль 1 2 2 2 2 2 2 2 2 2 11" xfId="45568"/>
    <cellStyle name="Стиль 1 2 2 2 2 2 2 2 2 2 12" xfId="45569"/>
    <cellStyle name="Стиль 1 2 2 2 2 2 2 2 2 2 13" xfId="45570"/>
    <cellStyle name="Стиль 1 2 2 2 2 2 2 2 2 2 14" xfId="45571"/>
    <cellStyle name="Стиль 1 2 2 2 2 2 2 2 2 2 15" xfId="45572"/>
    <cellStyle name="Стиль 1 2 2 2 2 2 2 2 2 2 16" xfId="45573"/>
    <cellStyle name="Стиль 1 2 2 2 2 2 2 2 2 2 17" xfId="45574"/>
    <cellStyle name="Стиль 1 2 2 2 2 2 2 2 2 2 18" xfId="45575"/>
    <cellStyle name="Стиль 1 2 2 2 2 2 2 2 2 2 18 2" xfId="45576"/>
    <cellStyle name="Стиль 1 2 2 2 2 2 2 2 2 2 18 2 2" xfId="45577"/>
    <cellStyle name="Стиль 1 2 2 2 2 2 2 2 2 2 18 2 2 2" xfId="45578"/>
    <cellStyle name="Стиль 1 2 2 2 2 2 2 2 2 2 18 2 2 2 2" xfId="45579"/>
    <cellStyle name="Стиль 1 2 2 2 2 2 2 2 2 2 18 2 2 2 2 2" xfId="45580"/>
    <cellStyle name="Стиль 1 2 2 2 2 2 2 2 2 2 18 2 2 2 2 2 2" xfId="45581"/>
    <cellStyle name="Стиль 1 2 2 2 2 2 2 2 2 2 18 2 2 2 2 3" xfId="45582"/>
    <cellStyle name="Стиль 1 2 2 2 2 2 2 2 2 2 18 2 2 2 2 4" xfId="45583"/>
    <cellStyle name="Стиль 1 2 2 2 2 2 2 2 2 2 18 2 2 2 3" xfId="45584"/>
    <cellStyle name="Стиль 1 2 2 2 2 2 2 2 2 2 18 2 2 2 3 2" xfId="45585"/>
    <cellStyle name="Стиль 1 2 2 2 2 2 2 2 2 2 18 2 2 2 4" xfId="45586"/>
    <cellStyle name="Стиль 1 2 2 2 2 2 2 2 2 2 18 2 2 3" xfId="45587"/>
    <cellStyle name="Стиль 1 2 2 2 2 2 2 2 2 2 18 2 2 3 2" xfId="45588"/>
    <cellStyle name="Стиль 1 2 2 2 2 2 2 2 2 2 18 2 2 4" xfId="45589"/>
    <cellStyle name="Стиль 1 2 2 2 2 2 2 2 2 2 18 2 2 5" xfId="45590"/>
    <cellStyle name="Стиль 1 2 2 2 2 2 2 2 2 2 18 2 3" xfId="45591"/>
    <cellStyle name="Стиль 1 2 2 2 2 2 2 2 2 2 18 2 3 2" xfId="45592"/>
    <cellStyle name="Стиль 1 2 2 2 2 2 2 2 2 2 18 2 3 2 2" xfId="45593"/>
    <cellStyle name="Стиль 1 2 2 2 2 2 2 2 2 2 18 2 3 3" xfId="45594"/>
    <cellStyle name="Стиль 1 2 2 2 2 2 2 2 2 2 18 2 3 4" xfId="45595"/>
    <cellStyle name="Стиль 1 2 2 2 2 2 2 2 2 2 18 2 4" xfId="45596"/>
    <cellStyle name="Стиль 1 2 2 2 2 2 2 2 2 2 18 2 4 2" xfId="45597"/>
    <cellStyle name="Стиль 1 2 2 2 2 2 2 2 2 2 18 2 5" xfId="45598"/>
    <cellStyle name="Стиль 1 2 2 2 2 2 2 2 2 2 18 3" xfId="45599"/>
    <cellStyle name="Стиль 1 2 2 2 2 2 2 2 2 2 18 3 2" xfId="45600"/>
    <cellStyle name="Стиль 1 2 2 2 2 2 2 2 2 2 18 3 2 2" xfId="45601"/>
    <cellStyle name="Стиль 1 2 2 2 2 2 2 2 2 2 18 3 2 2 2" xfId="45602"/>
    <cellStyle name="Стиль 1 2 2 2 2 2 2 2 2 2 18 3 2 3" xfId="45603"/>
    <cellStyle name="Стиль 1 2 2 2 2 2 2 2 2 2 18 3 2 4" xfId="45604"/>
    <cellStyle name="Стиль 1 2 2 2 2 2 2 2 2 2 18 3 3" xfId="45605"/>
    <cellStyle name="Стиль 1 2 2 2 2 2 2 2 2 2 18 3 3 2" xfId="45606"/>
    <cellStyle name="Стиль 1 2 2 2 2 2 2 2 2 2 18 3 4" xfId="45607"/>
    <cellStyle name="Стиль 1 2 2 2 2 2 2 2 2 2 18 4" xfId="45608"/>
    <cellStyle name="Стиль 1 2 2 2 2 2 2 2 2 2 18 4 2" xfId="45609"/>
    <cellStyle name="Стиль 1 2 2 2 2 2 2 2 2 2 18 5" xfId="45610"/>
    <cellStyle name="Стиль 1 2 2 2 2 2 2 2 2 2 18 6" xfId="45611"/>
    <cellStyle name="Стиль 1 2 2 2 2 2 2 2 2 2 19" xfId="45612"/>
    <cellStyle name="Стиль 1 2 2 2 2 2 2 2 2 2 19 2" xfId="45613"/>
    <cellStyle name="Стиль 1 2 2 2 2 2 2 2 2 2 19 2 2" xfId="45614"/>
    <cellStyle name="Стиль 1 2 2 2 2 2 2 2 2 2 19 2 2 2" xfId="45615"/>
    <cellStyle name="Стиль 1 2 2 2 2 2 2 2 2 2 19 2 2 2 2" xfId="45616"/>
    <cellStyle name="Стиль 1 2 2 2 2 2 2 2 2 2 19 2 2 3" xfId="45617"/>
    <cellStyle name="Стиль 1 2 2 2 2 2 2 2 2 2 19 2 2 4" xfId="45618"/>
    <cellStyle name="Стиль 1 2 2 2 2 2 2 2 2 2 19 2 3" xfId="45619"/>
    <cellStyle name="Стиль 1 2 2 2 2 2 2 2 2 2 19 2 3 2" xfId="45620"/>
    <cellStyle name="Стиль 1 2 2 2 2 2 2 2 2 2 19 2 4" xfId="45621"/>
    <cellStyle name="Стиль 1 2 2 2 2 2 2 2 2 2 19 3" xfId="45622"/>
    <cellStyle name="Стиль 1 2 2 2 2 2 2 2 2 2 19 3 2" xfId="45623"/>
    <cellStyle name="Стиль 1 2 2 2 2 2 2 2 2 2 19 4" xfId="45624"/>
    <cellStyle name="Стиль 1 2 2 2 2 2 2 2 2 2 19 5" xfId="45625"/>
    <cellStyle name="Стиль 1 2 2 2 2 2 2 2 2 2 2" xfId="45626"/>
    <cellStyle name="Стиль 1 2 2 2 2 2 2 2 2 2 2 10" xfId="45627"/>
    <cellStyle name="Стиль 1 2 2 2 2 2 2 2 2 2 2 11" xfId="45628"/>
    <cellStyle name="Стиль 1 2 2 2 2 2 2 2 2 2 2 12" xfId="45629"/>
    <cellStyle name="Стиль 1 2 2 2 2 2 2 2 2 2 2 13" xfId="45630"/>
    <cellStyle name="Стиль 1 2 2 2 2 2 2 2 2 2 2 14" xfId="45631"/>
    <cellStyle name="Стиль 1 2 2 2 2 2 2 2 2 2 2 15" xfId="45632"/>
    <cellStyle name="Стиль 1 2 2 2 2 2 2 2 2 2 2 16" xfId="45633"/>
    <cellStyle name="Стиль 1 2 2 2 2 2 2 2 2 2 2 17" xfId="45634"/>
    <cellStyle name="Стиль 1 2 2 2 2 2 2 2 2 2 2 18" xfId="45635"/>
    <cellStyle name="Стиль 1 2 2 2 2 2 2 2 2 2 2 18 2" xfId="45636"/>
    <cellStyle name="Стиль 1 2 2 2 2 2 2 2 2 2 2 18 2 2" xfId="45637"/>
    <cellStyle name="Стиль 1 2 2 2 2 2 2 2 2 2 2 18 2 2 2" xfId="45638"/>
    <cellStyle name="Стиль 1 2 2 2 2 2 2 2 2 2 2 18 2 2 2 2" xfId="45639"/>
    <cellStyle name="Стиль 1 2 2 2 2 2 2 2 2 2 2 18 2 2 2 2 2" xfId="45640"/>
    <cellStyle name="Стиль 1 2 2 2 2 2 2 2 2 2 2 18 2 2 2 2 2 2" xfId="45641"/>
    <cellStyle name="Стиль 1 2 2 2 2 2 2 2 2 2 2 18 2 2 2 2 3" xfId="45642"/>
    <cellStyle name="Стиль 1 2 2 2 2 2 2 2 2 2 2 18 2 2 2 2 4" xfId="45643"/>
    <cellStyle name="Стиль 1 2 2 2 2 2 2 2 2 2 2 18 2 2 2 3" xfId="45644"/>
    <cellStyle name="Стиль 1 2 2 2 2 2 2 2 2 2 2 18 2 2 2 3 2" xfId="45645"/>
    <cellStyle name="Стиль 1 2 2 2 2 2 2 2 2 2 2 18 2 2 2 4" xfId="45646"/>
    <cellStyle name="Стиль 1 2 2 2 2 2 2 2 2 2 2 18 2 2 3" xfId="45647"/>
    <cellStyle name="Стиль 1 2 2 2 2 2 2 2 2 2 2 18 2 2 3 2" xfId="45648"/>
    <cellStyle name="Стиль 1 2 2 2 2 2 2 2 2 2 2 18 2 2 4" xfId="45649"/>
    <cellStyle name="Стиль 1 2 2 2 2 2 2 2 2 2 2 18 2 2 5" xfId="45650"/>
    <cellStyle name="Стиль 1 2 2 2 2 2 2 2 2 2 2 18 2 3" xfId="45651"/>
    <cellStyle name="Стиль 1 2 2 2 2 2 2 2 2 2 2 18 2 3 2" xfId="45652"/>
    <cellStyle name="Стиль 1 2 2 2 2 2 2 2 2 2 2 18 2 3 2 2" xfId="45653"/>
    <cellStyle name="Стиль 1 2 2 2 2 2 2 2 2 2 2 18 2 3 3" xfId="45654"/>
    <cellStyle name="Стиль 1 2 2 2 2 2 2 2 2 2 2 18 2 3 4" xfId="45655"/>
    <cellStyle name="Стиль 1 2 2 2 2 2 2 2 2 2 2 18 2 4" xfId="45656"/>
    <cellStyle name="Стиль 1 2 2 2 2 2 2 2 2 2 2 18 2 4 2" xfId="45657"/>
    <cellStyle name="Стиль 1 2 2 2 2 2 2 2 2 2 2 18 2 5" xfId="45658"/>
    <cellStyle name="Стиль 1 2 2 2 2 2 2 2 2 2 2 18 3" xfId="45659"/>
    <cellStyle name="Стиль 1 2 2 2 2 2 2 2 2 2 2 18 3 2" xfId="45660"/>
    <cellStyle name="Стиль 1 2 2 2 2 2 2 2 2 2 2 18 3 2 2" xfId="45661"/>
    <cellStyle name="Стиль 1 2 2 2 2 2 2 2 2 2 2 18 3 2 2 2" xfId="45662"/>
    <cellStyle name="Стиль 1 2 2 2 2 2 2 2 2 2 2 18 3 2 3" xfId="45663"/>
    <cellStyle name="Стиль 1 2 2 2 2 2 2 2 2 2 2 18 3 2 4" xfId="45664"/>
    <cellStyle name="Стиль 1 2 2 2 2 2 2 2 2 2 2 18 3 3" xfId="45665"/>
    <cellStyle name="Стиль 1 2 2 2 2 2 2 2 2 2 2 18 3 3 2" xfId="45666"/>
    <cellStyle name="Стиль 1 2 2 2 2 2 2 2 2 2 2 18 3 4" xfId="45667"/>
    <cellStyle name="Стиль 1 2 2 2 2 2 2 2 2 2 2 18 4" xfId="45668"/>
    <cellStyle name="Стиль 1 2 2 2 2 2 2 2 2 2 2 18 4 2" xfId="45669"/>
    <cellStyle name="Стиль 1 2 2 2 2 2 2 2 2 2 2 18 5" xfId="45670"/>
    <cellStyle name="Стиль 1 2 2 2 2 2 2 2 2 2 2 18 6" xfId="45671"/>
    <cellStyle name="Стиль 1 2 2 2 2 2 2 2 2 2 2 19" xfId="45672"/>
    <cellStyle name="Стиль 1 2 2 2 2 2 2 2 2 2 2 19 2" xfId="45673"/>
    <cellStyle name="Стиль 1 2 2 2 2 2 2 2 2 2 2 19 2 2" xfId="45674"/>
    <cellStyle name="Стиль 1 2 2 2 2 2 2 2 2 2 2 19 2 2 2" xfId="45675"/>
    <cellStyle name="Стиль 1 2 2 2 2 2 2 2 2 2 2 19 2 2 2 2" xfId="45676"/>
    <cellStyle name="Стиль 1 2 2 2 2 2 2 2 2 2 2 19 2 2 3" xfId="45677"/>
    <cellStyle name="Стиль 1 2 2 2 2 2 2 2 2 2 2 19 2 2 4" xfId="45678"/>
    <cellStyle name="Стиль 1 2 2 2 2 2 2 2 2 2 2 19 2 3" xfId="45679"/>
    <cellStyle name="Стиль 1 2 2 2 2 2 2 2 2 2 2 19 2 3 2" xfId="45680"/>
    <cellStyle name="Стиль 1 2 2 2 2 2 2 2 2 2 2 19 2 4" xfId="45681"/>
    <cellStyle name="Стиль 1 2 2 2 2 2 2 2 2 2 2 19 3" xfId="45682"/>
    <cellStyle name="Стиль 1 2 2 2 2 2 2 2 2 2 2 19 3 2" xfId="45683"/>
    <cellStyle name="Стиль 1 2 2 2 2 2 2 2 2 2 2 19 4" xfId="45684"/>
    <cellStyle name="Стиль 1 2 2 2 2 2 2 2 2 2 2 19 5" xfId="45685"/>
    <cellStyle name="Стиль 1 2 2 2 2 2 2 2 2 2 2 2" xfId="45686"/>
    <cellStyle name="Стиль 1 2 2 2 2 2 2 2 2 2 2 2 10" xfId="45687"/>
    <cellStyle name="Стиль 1 2 2 2 2 2 2 2 2 2 2 2 11" xfId="45688"/>
    <cellStyle name="Стиль 1 2 2 2 2 2 2 2 2 2 2 2 12" xfId="45689"/>
    <cellStyle name="Стиль 1 2 2 2 2 2 2 2 2 2 2 2 13" xfId="45690"/>
    <cellStyle name="Стиль 1 2 2 2 2 2 2 2 2 2 2 2 14" xfId="45691"/>
    <cellStyle name="Стиль 1 2 2 2 2 2 2 2 2 2 2 2 15" xfId="45692"/>
    <cellStyle name="Стиль 1 2 2 2 2 2 2 2 2 2 2 2 16" xfId="45693"/>
    <cellStyle name="Стиль 1 2 2 2 2 2 2 2 2 2 2 2 16 2" xfId="45694"/>
    <cellStyle name="Стиль 1 2 2 2 2 2 2 2 2 2 2 2 16 2 2" xfId="45695"/>
    <cellStyle name="Стиль 1 2 2 2 2 2 2 2 2 2 2 2 16 2 2 2" xfId="45696"/>
    <cellStyle name="Стиль 1 2 2 2 2 2 2 2 2 2 2 2 16 2 2 2 2" xfId="45697"/>
    <cellStyle name="Стиль 1 2 2 2 2 2 2 2 2 2 2 2 16 2 2 2 2 2" xfId="45698"/>
    <cellStyle name="Стиль 1 2 2 2 2 2 2 2 2 2 2 2 16 2 2 2 2 2 2" xfId="45699"/>
    <cellStyle name="Стиль 1 2 2 2 2 2 2 2 2 2 2 2 16 2 2 2 2 3" xfId="45700"/>
    <cellStyle name="Стиль 1 2 2 2 2 2 2 2 2 2 2 2 16 2 2 2 2 4" xfId="45701"/>
    <cellStyle name="Стиль 1 2 2 2 2 2 2 2 2 2 2 2 16 2 2 2 3" xfId="45702"/>
    <cellStyle name="Стиль 1 2 2 2 2 2 2 2 2 2 2 2 16 2 2 2 3 2" xfId="45703"/>
    <cellStyle name="Стиль 1 2 2 2 2 2 2 2 2 2 2 2 16 2 2 2 4" xfId="45704"/>
    <cellStyle name="Стиль 1 2 2 2 2 2 2 2 2 2 2 2 16 2 2 3" xfId="45705"/>
    <cellStyle name="Стиль 1 2 2 2 2 2 2 2 2 2 2 2 16 2 2 3 2" xfId="45706"/>
    <cellStyle name="Стиль 1 2 2 2 2 2 2 2 2 2 2 2 16 2 2 4" xfId="45707"/>
    <cellStyle name="Стиль 1 2 2 2 2 2 2 2 2 2 2 2 16 2 2 5" xfId="45708"/>
    <cellStyle name="Стиль 1 2 2 2 2 2 2 2 2 2 2 2 16 2 3" xfId="45709"/>
    <cellStyle name="Стиль 1 2 2 2 2 2 2 2 2 2 2 2 16 2 3 2" xfId="45710"/>
    <cellStyle name="Стиль 1 2 2 2 2 2 2 2 2 2 2 2 16 2 3 2 2" xfId="45711"/>
    <cellStyle name="Стиль 1 2 2 2 2 2 2 2 2 2 2 2 16 2 3 3" xfId="45712"/>
    <cellStyle name="Стиль 1 2 2 2 2 2 2 2 2 2 2 2 16 2 3 4" xfId="45713"/>
    <cellStyle name="Стиль 1 2 2 2 2 2 2 2 2 2 2 2 16 2 4" xfId="45714"/>
    <cellStyle name="Стиль 1 2 2 2 2 2 2 2 2 2 2 2 16 2 4 2" xfId="45715"/>
    <cellStyle name="Стиль 1 2 2 2 2 2 2 2 2 2 2 2 16 2 5" xfId="45716"/>
    <cellStyle name="Стиль 1 2 2 2 2 2 2 2 2 2 2 2 16 3" xfId="45717"/>
    <cellStyle name="Стиль 1 2 2 2 2 2 2 2 2 2 2 2 16 3 2" xfId="45718"/>
    <cellStyle name="Стиль 1 2 2 2 2 2 2 2 2 2 2 2 16 3 2 2" xfId="45719"/>
    <cellStyle name="Стиль 1 2 2 2 2 2 2 2 2 2 2 2 16 3 2 2 2" xfId="45720"/>
    <cellStyle name="Стиль 1 2 2 2 2 2 2 2 2 2 2 2 16 3 2 3" xfId="45721"/>
    <cellStyle name="Стиль 1 2 2 2 2 2 2 2 2 2 2 2 16 3 2 4" xfId="45722"/>
    <cellStyle name="Стиль 1 2 2 2 2 2 2 2 2 2 2 2 16 3 3" xfId="45723"/>
    <cellStyle name="Стиль 1 2 2 2 2 2 2 2 2 2 2 2 16 3 3 2" xfId="45724"/>
    <cellStyle name="Стиль 1 2 2 2 2 2 2 2 2 2 2 2 16 3 4" xfId="45725"/>
    <cellStyle name="Стиль 1 2 2 2 2 2 2 2 2 2 2 2 16 4" xfId="45726"/>
    <cellStyle name="Стиль 1 2 2 2 2 2 2 2 2 2 2 2 16 4 2" xfId="45727"/>
    <cellStyle name="Стиль 1 2 2 2 2 2 2 2 2 2 2 2 16 5" xfId="45728"/>
    <cellStyle name="Стиль 1 2 2 2 2 2 2 2 2 2 2 2 16 6" xfId="45729"/>
    <cellStyle name="Стиль 1 2 2 2 2 2 2 2 2 2 2 2 17" xfId="45730"/>
    <cellStyle name="Стиль 1 2 2 2 2 2 2 2 2 2 2 2 17 2" xfId="45731"/>
    <cellStyle name="Стиль 1 2 2 2 2 2 2 2 2 2 2 2 17 2 2" xfId="45732"/>
    <cellStyle name="Стиль 1 2 2 2 2 2 2 2 2 2 2 2 17 2 2 2" xfId="45733"/>
    <cellStyle name="Стиль 1 2 2 2 2 2 2 2 2 2 2 2 17 2 2 2 2" xfId="45734"/>
    <cellStyle name="Стиль 1 2 2 2 2 2 2 2 2 2 2 2 17 2 2 3" xfId="45735"/>
    <cellStyle name="Стиль 1 2 2 2 2 2 2 2 2 2 2 2 17 2 2 4" xfId="45736"/>
    <cellStyle name="Стиль 1 2 2 2 2 2 2 2 2 2 2 2 17 2 3" xfId="45737"/>
    <cellStyle name="Стиль 1 2 2 2 2 2 2 2 2 2 2 2 17 2 3 2" xfId="45738"/>
    <cellStyle name="Стиль 1 2 2 2 2 2 2 2 2 2 2 2 17 2 4" xfId="45739"/>
    <cellStyle name="Стиль 1 2 2 2 2 2 2 2 2 2 2 2 17 3" xfId="45740"/>
    <cellStyle name="Стиль 1 2 2 2 2 2 2 2 2 2 2 2 17 3 2" xfId="45741"/>
    <cellStyle name="Стиль 1 2 2 2 2 2 2 2 2 2 2 2 17 4" xfId="45742"/>
    <cellStyle name="Стиль 1 2 2 2 2 2 2 2 2 2 2 2 17 5" xfId="45743"/>
    <cellStyle name="Стиль 1 2 2 2 2 2 2 2 2 2 2 2 18" xfId="45744"/>
    <cellStyle name="Стиль 1 2 2 2 2 2 2 2 2 2 2 2 18 2" xfId="45745"/>
    <cellStyle name="Стиль 1 2 2 2 2 2 2 2 2 2 2 2 18 2 2" xfId="45746"/>
    <cellStyle name="Стиль 1 2 2 2 2 2 2 2 2 2 2 2 18 3" xfId="45747"/>
    <cellStyle name="Стиль 1 2 2 2 2 2 2 2 2 2 2 2 18 4" xfId="45748"/>
    <cellStyle name="Стиль 1 2 2 2 2 2 2 2 2 2 2 2 19" xfId="45749"/>
    <cellStyle name="Стиль 1 2 2 2 2 2 2 2 2 2 2 2 19 2" xfId="45750"/>
    <cellStyle name="Стиль 1 2 2 2 2 2 2 2 2 2 2 2 2" xfId="45751"/>
    <cellStyle name="Стиль 1 2 2 2 2 2 2 2 2 2 2 2 2 10" xfId="45752"/>
    <cellStyle name="Стиль 1 2 2 2 2 2 2 2 2 2 2 2 2 11" xfId="45753"/>
    <cellStyle name="Стиль 1 2 2 2 2 2 2 2 2 2 2 2 2 12" xfId="45754"/>
    <cellStyle name="Стиль 1 2 2 2 2 2 2 2 2 2 2 2 2 13" xfId="45755"/>
    <cellStyle name="Стиль 1 2 2 2 2 2 2 2 2 2 2 2 2 14" xfId="45756"/>
    <cellStyle name="Стиль 1 2 2 2 2 2 2 2 2 2 2 2 2 15" xfId="45757"/>
    <cellStyle name="Стиль 1 2 2 2 2 2 2 2 2 2 2 2 2 16" xfId="45758"/>
    <cellStyle name="Стиль 1 2 2 2 2 2 2 2 2 2 2 2 2 16 2" xfId="45759"/>
    <cellStyle name="Стиль 1 2 2 2 2 2 2 2 2 2 2 2 2 16 2 2" xfId="45760"/>
    <cellStyle name="Стиль 1 2 2 2 2 2 2 2 2 2 2 2 2 16 2 2 2" xfId="45761"/>
    <cellStyle name="Стиль 1 2 2 2 2 2 2 2 2 2 2 2 2 16 2 2 2 2" xfId="45762"/>
    <cellStyle name="Стиль 1 2 2 2 2 2 2 2 2 2 2 2 2 16 2 2 2 2 2" xfId="45763"/>
    <cellStyle name="Стиль 1 2 2 2 2 2 2 2 2 2 2 2 2 16 2 2 2 2 2 2" xfId="45764"/>
    <cellStyle name="Стиль 1 2 2 2 2 2 2 2 2 2 2 2 2 16 2 2 2 2 3" xfId="45765"/>
    <cellStyle name="Стиль 1 2 2 2 2 2 2 2 2 2 2 2 2 16 2 2 2 2 4" xfId="45766"/>
    <cellStyle name="Стиль 1 2 2 2 2 2 2 2 2 2 2 2 2 16 2 2 2 3" xfId="45767"/>
    <cellStyle name="Стиль 1 2 2 2 2 2 2 2 2 2 2 2 2 16 2 2 2 3 2" xfId="45768"/>
    <cellStyle name="Стиль 1 2 2 2 2 2 2 2 2 2 2 2 2 16 2 2 2 4" xfId="45769"/>
    <cellStyle name="Стиль 1 2 2 2 2 2 2 2 2 2 2 2 2 16 2 2 3" xfId="45770"/>
    <cellStyle name="Стиль 1 2 2 2 2 2 2 2 2 2 2 2 2 16 2 2 3 2" xfId="45771"/>
    <cellStyle name="Стиль 1 2 2 2 2 2 2 2 2 2 2 2 2 16 2 2 4" xfId="45772"/>
    <cellStyle name="Стиль 1 2 2 2 2 2 2 2 2 2 2 2 2 16 2 2 5" xfId="45773"/>
    <cellStyle name="Стиль 1 2 2 2 2 2 2 2 2 2 2 2 2 16 2 3" xfId="45774"/>
    <cellStyle name="Стиль 1 2 2 2 2 2 2 2 2 2 2 2 2 16 2 3 2" xfId="45775"/>
    <cellStyle name="Стиль 1 2 2 2 2 2 2 2 2 2 2 2 2 16 2 3 2 2" xfId="45776"/>
    <cellStyle name="Стиль 1 2 2 2 2 2 2 2 2 2 2 2 2 16 2 3 3" xfId="45777"/>
    <cellStyle name="Стиль 1 2 2 2 2 2 2 2 2 2 2 2 2 16 2 3 4" xfId="45778"/>
    <cellStyle name="Стиль 1 2 2 2 2 2 2 2 2 2 2 2 2 16 2 4" xfId="45779"/>
    <cellStyle name="Стиль 1 2 2 2 2 2 2 2 2 2 2 2 2 16 2 4 2" xfId="45780"/>
    <cellStyle name="Стиль 1 2 2 2 2 2 2 2 2 2 2 2 2 16 2 5" xfId="45781"/>
    <cellStyle name="Стиль 1 2 2 2 2 2 2 2 2 2 2 2 2 16 3" xfId="45782"/>
    <cellStyle name="Стиль 1 2 2 2 2 2 2 2 2 2 2 2 2 16 3 2" xfId="45783"/>
    <cellStyle name="Стиль 1 2 2 2 2 2 2 2 2 2 2 2 2 16 3 2 2" xfId="45784"/>
    <cellStyle name="Стиль 1 2 2 2 2 2 2 2 2 2 2 2 2 16 3 2 2 2" xfId="45785"/>
    <cellStyle name="Стиль 1 2 2 2 2 2 2 2 2 2 2 2 2 16 3 2 3" xfId="45786"/>
    <cellStyle name="Стиль 1 2 2 2 2 2 2 2 2 2 2 2 2 16 3 2 4" xfId="45787"/>
    <cellStyle name="Стиль 1 2 2 2 2 2 2 2 2 2 2 2 2 16 3 3" xfId="45788"/>
    <cellStyle name="Стиль 1 2 2 2 2 2 2 2 2 2 2 2 2 16 3 3 2" xfId="45789"/>
    <cellStyle name="Стиль 1 2 2 2 2 2 2 2 2 2 2 2 2 16 3 4" xfId="45790"/>
    <cellStyle name="Стиль 1 2 2 2 2 2 2 2 2 2 2 2 2 16 4" xfId="45791"/>
    <cellStyle name="Стиль 1 2 2 2 2 2 2 2 2 2 2 2 2 16 4 2" xfId="45792"/>
    <cellStyle name="Стиль 1 2 2 2 2 2 2 2 2 2 2 2 2 16 5" xfId="45793"/>
    <cellStyle name="Стиль 1 2 2 2 2 2 2 2 2 2 2 2 2 16 6" xfId="45794"/>
    <cellStyle name="Стиль 1 2 2 2 2 2 2 2 2 2 2 2 2 17" xfId="45795"/>
    <cellStyle name="Стиль 1 2 2 2 2 2 2 2 2 2 2 2 2 17 2" xfId="45796"/>
    <cellStyle name="Стиль 1 2 2 2 2 2 2 2 2 2 2 2 2 17 2 2" xfId="45797"/>
    <cellStyle name="Стиль 1 2 2 2 2 2 2 2 2 2 2 2 2 17 2 2 2" xfId="45798"/>
    <cellStyle name="Стиль 1 2 2 2 2 2 2 2 2 2 2 2 2 17 2 2 2 2" xfId="45799"/>
    <cellStyle name="Стиль 1 2 2 2 2 2 2 2 2 2 2 2 2 17 2 2 3" xfId="45800"/>
    <cellStyle name="Стиль 1 2 2 2 2 2 2 2 2 2 2 2 2 17 2 2 4" xfId="45801"/>
    <cellStyle name="Стиль 1 2 2 2 2 2 2 2 2 2 2 2 2 17 2 3" xfId="45802"/>
    <cellStyle name="Стиль 1 2 2 2 2 2 2 2 2 2 2 2 2 17 2 3 2" xfId="45803"/>
    <cellStyle name="Стиль 1 2 2 2 2 2 2 2 2 2 2 2 2 17 2 4" xfId="45804"/>
    <cellStyle name="Стиль 1 2 2 2 2 2 2 2 2 2 2 2 2 17 3" xfId="45805"/>
    <cellStyle name="Стиль 1 2 2 2 2 2 2 2 2 2 2 2 2 17 3 2" xfId="45806"/>
    <cellStyle name="Стиль 1 2 2 2 2 2 2 2 2 2 2 2 2 17 4" xfId="45807"/>
    <cellStyle name="Стиль 1 2 2 2 2 2 2 2 2 2 2 2 2 17 5" xfId="45808"/>
    <cellStyle name="Стиль 1 2 2 2 2 2 2 2 2 2 2 2 2 18" xfId="45809"/>
    <cellStyle name="Стиль 1 2 2 2 2 2 2 2 2 2 2 2 2 18 2" xfId="45810"/>
    <cellStyle name="Стиль 1 2 2 2 2 2 2 2 2 2 2 2 2 18 2 2" xfId="45811"/>
    <cellStyle name="Стиль 1 2 2 2 2 2 2 2 2 2 2 2 2 18 3" xfId="45812"/>
    <cellStyle name="Стиль 1 2 2 2 2 2 2 2 2 2 2 2 2 18 4" xfId="45813"/>
    <cellStyle name="Стиль 1 2 2 2 2 2 2 2 2 2 2 2 2 19" xfId="45814"/>
    <cellStyle name="Стиль 1 2 2 2 2 2 2 2 2 2 2 2 2 19 2" xfId="45815"/>
    <cellStyle name="Стиль 1 2 2 2 2 2 2 2 2 2 2 2 2 2" xfId="45816"/>
    <cellStyle name="Стиль 1 2 2 2 2 2 2 2 2 2 2 2 2 2 10" xfId="45817"/>
    <cellStyle name="Стиль 1 2 2 2 2 2 2 2 2 2 2 2 2 2 11" xfId="45818"/>
    <cellStyle name="Стиль 1 2 2 2 2 2 2 2 2 2 2 2 2 2 12" xfId="45819"/>
    <cellStyle name="Стиль 1 2 2 2 2 2 2 2 2 2 2 2 2 2 13" xfId="45820"/>
    <cellStyle name="Стиль 1 2 2 2 2 2 2 2 2 2 2 2 2 2 14" xfId="45821"/>
    <cellStyle name="Стиль 1 2 2 2 2 2 2 2 2 2 2 2 2 2 15" xfId="45822"/>
    <cellStyle name="Стиль 1 2 2 2 2 2 2 2 2 2 2 2 2 2 16" xfId="45823"/>
    <cellStyle name="Стиль 1 2 2 2 2 2 2 2 2 2 2 2 2 2 16 2" xfId="45824"/>
    <cellStyle name="Стиль 1 2 2 2 2 2 2 2 2 2 2 2 2 2 16 2 2" xfId="45825"/>
    <cellStyle name="Стиль 1 2 2 2 2 2 2 2 2 2 2 2 2 2 16 2 2 2" xfId="45826"/>
    <cellStyle name="Стиль 1 2 2 2 2 2 2 2 2 2 2 2 2 2 16 2 2 2 2" xfId="45827"/>
    <cellStyle name="Стиль 1 2 2 2 2 2 2 2 2 2 2 2 2 2 16 2 2 2 2 2" xfId="45828"/>
    <cellStyle name="Стиль 1 2 2 2 2 2 2 2 2 2 2 2 2 2 16 2 2 2 2 2 2" xfId="45829"/>
    <cellStyle name="Стиль 1 2 2 2 2 2 2 2 2 2 2 2 2 2 16 2 2 2 2 3" xfId="45830"/>
    <cellStyle name="Стиль 1 2 2 2 2 2 2 2 2 2 2 2 2 2 16 2 2 2 2 4" xfId="45831"/>
    <cellStyle name="Стиль 1 2 2 2 2 2 2 2 2 2 2 2 2 2 16 2 2 2 3" xfId="45832"/>
    <cellStyle name="Стиль 1 2 2 2 2 2 2 2 2 2 2 2 2 2 16 2 2 2 3 2" xfId="45833"/>
    <cellStyle name="Стиль 1 2 2 2 2 2 2 2 2 2 2 2 2 2 16 2 2 2 4" xfId="45834"/>
    <cellStyle name="Стиль 1 2 2 2 2 2 2 2 2 2 2 2 2 2 16 2 2 3" xfId="45835"/>
    <cellStyle name="Стиль 1 2 2 2 2 2 2 2 2 2 2 2 2 2 16 2 2 3 2" xfId="45836"/>
    <cellStyle name="Стиль 1 2 2 2 2 2 2 2 2 2 2 2 2 2 16 2 2 4" xfId="45837"/>
    <cellStyle name="Стиль 1 2 2 2 2 2 2 2 2 2 2 2 2 2 16 2 2 5" xfId="45838"/>
    <cellStyle name="Стиль 1 2 2 2 2 2 2 2 2 2 2 2 2 2 16 2 3" xfId="45839"/>
    <cellStyle name="Стиль 1 2 2 2 2 2 2 2 2 2 2 2 2 2 16 2 3 2" xfId="45840"/>
    <cellStyle name="Стиль 1 2 2 2 2 2 2 2 2 2 2 2 2 2 16 2 3 2 2" xfId="45841"/>
    <cellStyle name="Стиль 1 2 2 2 2 2 2 2 2 2 2 2 2 2 16 2 3 3" xfId="45842"/>
    <cellStyle name="Стиль 1 2 2 2 2 2 2 2 2 2 2 2 2 2 16 2 3 4" xfId="45843"/>
    <cellStyle name="Стиль 1 2 2 2 2 2 2 2 2 2 2 2 2 2 16 2 4" xfId="45844"/>
    <cellStyle name="Стиль 1 2 2 2 2 2 2 2 2 2 2 2 2 2 16 2 4 2" xfId="45845"/>
    <cellStyle name="Стиль 1 2 2 2 2 2 2 2 2 2 2 2 2 2 16 2 5" xfId="45846"/>
    <cellStyle name="Стиль 1 2 2 2 2 2 2 2 2 2 2 2 2 2 16 3" xfId="45847"/>
    <cellStyle name="Стиль 1 2 2 2 2 2 2 2 2 2 2 2 2 2 16 3 2" xfId="45848"/>
    <cellStyle name="Стиль 1 2 2 2 2 2 2 2 2 2 2 2 2 2 16 3 2 2" xfId="45849"/>
    <cellStyle name="Стиль 1 2 2 2 2 2 2 2 2 2 2 2 2 2 16 3 2 2 2" xfId="45850"/>
    <cellStyle name="Стиль 1 2 2 2 2 2 2 2 2 2 2 2 2 2 16 3 2 3" xfId="45851"/>
    <cellStyle name="Стиль 1 2 2 2 2 2 2 2 2 2 2 2 2 2 16 3 2 4" xfId="45852"/>
    <cellStyle name="Стиль 1 2 2 2 2 2 2 2 2 2 2 2 2 2 16 3 3" xfId="45853"/>
    <cellStyle name="Стиль 1 2 2 2 2 2 2 2 2 2 2 2 2 2 16 3 3 2" xfId="45854"/>
    <cellStyle name="Стиль 1 2 2 2 2 2 2 2 2 2 2 2 2 2 16 3 4" xfId="45855"/>
    <cellStyle name="Стиль 1 2 2 2 2 2 2 2 2 2 2 2 2 2 16 4" xfId="45856"/>
    <cellStyle name="Стиль 1 2 2 2 2 2 2 2 2 2 2 2 2 2 16 4 2" xfId="45857"/>
    <cellStyle name="Стиль 1 2 2 2 2 2 2 2 2 2 2 2 2 2 16 5" xfId="45858"/>
    <cellStyle name="Стиль 1 2 2 2 2 2 2 2 2 2 2 2 2 2 16 6" xfId="45859"/>
    <cellStyle name="Стиль 1 2 2 2 2 2 2 2 2 2 2 2 2 2 17" xfId="45860"/>
    <cellStyle name="Стиль 1 2 2 2 2 2 2 2 2 2 2 2 2 2 17 2" xfId="45861"/>
    <cellStyle name="Стиль 1 2 2 2 2 2 2 2 2 2 2 2 2 2 17 2 2" xfId="45862"/>
    <cellStyle name="Стиль 1 2 2 2 2 2 2 2 2 2 2 2 2 2 17 2 2 2" xfId="45863"/>
    <cellStyle name="Стиль 1 2 2 2 2 2 2 2 2 2 2 2 2 2 17 2 2 2 2" xfId="45864"/>
    <cellStyle name="Стиль 1 2 2 2 2 2 2 2 2 2 2 2 2 2 17 2 2 3" xfId="45865"/>
    <cellStyle name="Стиль 1 2 2 2 2 2 2 2 2 2 2 2 2 2 17 2 2 4" xfId="45866"/>
    <cellStyle name="Стиль 1 2 2 2 2 2 2 2 2 2 2 2 2 2 17 2 3" xfId="45867"/>
    <cellStyle name="Стиль 1 2 2 2 2 2 2 2 2 2 2 2 2 2 17 2 3 2" xfId="45868"/>
    <cellStyle name="Стиль 1 2 2 2 2 2 2 2 2 2 2 2 2 2 17 2 4" xfId="45869"/>
    <cellStyle name="Стиль 1 2 2 2 2 2 2 2 2 2 2 2 2 2 17 3" xfId="45870"/>
    <cellStyle name="Стиль 1 2 2 2 2 2 2 2 2 2 2 2 2 2 17 3 2" xfId="45871"/>
    <cellStyle name="Стиль 1 2 2 2 2 2 2 2 2 2 2 2 2 2 17 4" xfId="45872"/>
    <cellStyle name="Стиль 1 2 2 2 2 2 2 2 2 2 2 2 2 2 17 5" xfId="45873"/>
    <cellStyle name="Стиль 1 2 2 2 2 2 2 2 2 2 2 2 2 2 18" xfId="45874"/>
    <cellStyle name="Стиль 1 2 2 2 2 2 2 2 2 2 2 2 2 2 18 2" xfId="45875"/>
    <cellStyle name="Стиль 1 2 2 2 2 2 2 2 2 2 2 2 2 2 18 2 2" xfId="45876"/>
    <cellStyle name="Стиль 1 2 2 2 2 2 2 2 2 2 2 2 2 2 18 3" xfId="45877"/>
    <cellStyle name="Стиль 1 2 2 2 2 2 2 2 2 2 2 2 2 2 18 4" xfId="45878"/>
    <cellStyle name="Стиль 1 2 2 2 2 2 2 2 2 2 2 2 2 2 19" xfId="45879"/>
    <cellStyle name="Стиль 1 2 2 2 2 2 2 2 2 2 2 2 2 2 19 2" xfId="45880"/>
    <cellStyle name="Стиль 1 2 2 2 2 2 2 2 2 2 2 2 2 2 2" xfId="45881"/>
    <cellStyle name="Стиль 1 2 2 2 2 2 2 2 2 2 2 2 2 2 2 10" xfId="45882"/>
    <cellStyle name="Стиль 1 2 2 2 2 2 2 2 2 2 2 2 2 2 2 11" xfId="45883"/>
    <cellStyle name="Стиль 1 2 2 2 2 2 2 2 2 2 2 2 2 2 2 12" xfId="45884"/>
    <cellStyle name="Стиль 1 2 2 2 2 2 2 2 2 2 2 2 2 2 2 13" xfId="45885"/>
    <cellStyle name="Стиль 1 2 2 2 2 2 2 2 2 2 2 2 2 2 2 14" xfId="45886"/>
    <cellStyle name="Стиль 1 2 2 2 2 2 2 2 2 2 2 2 2 2 2 15" xfId="45887"/>
    <cellStyle name="Стиль 1 2 2 2 2 2 2 2 2 2 2 2 2 2 2 15 2" xfId="45888"/>
    <cellStyle name="Стиль 1 2 2 2 2 2 2 2 2 2 2 2 2 2 2 15 2 2" xfId="45889"/>
    <cellStyle name="Стиль 1 2 2 2 2 2 2 2 2 2 2 2 2 2 2 15 2 2 2" xfId="45890"/>
    <cellStyle name="Стиль 1 2 2 2 2 2 2 2 2 2 2 2 2 2 2 15 2 2 2 2" xfId="45891"/>
    <cellStyle name="Стиль 1 2 2 2 2 2 2 2 2 2 2 2 2 2 2 15 2 2 2 2 2" xfId="45892"/>
    <cellStyle name="Стиль 1 2 2 2 2 2 2 2 2 2 2 2 2 2 2 15 2 2 2 2 2 2" xfId="45893"/>
    <cellStyle name="Стиль 1 2 2 2 2 2 2 2 2 2 2 2 2 2 2 15 2 2 2 2 3" xfId="45894"/>
    <cellStyle name="Стиль 1 2 2 2 2 2 2 2 2 2 2 2 2 2 2 15 2 2 2 2 4" xfId="45895"/>
    <cellStyle name="Стиль 1 2 2 2 2 2 2 2 2 2 2 2 2 2 2 15 2 2 2 3" xfId="45896"/>
    <cellStyle name="Стиль 1 2 2 2 2 2 2 2 2 2 2 2 2 2 2 15 2 2 2 3 2" xfId="45897"/>
    <cellStyle name="Стиль 1 2 2 2 2 2 2 2 2 2 2 2 2 2 2 15 2 2 2 4" xfId="45898"/>
    <cellStyle name="Стиль 1 2 2 2 2 2 2 2 2 2 2 2 2 2 2 15 2 2 3" xfId="45899"/>
    <cellStyle name="Стиль 1 2 2 2 2 2 2 2 2 2 2 2 2 2 2 15 2 2 3 2" xfId="45900"/>
    <cellStyle name="Стиль 1 2 2 2 2 2 2 2 2 2 2 2 2 2 2 15 2 2 4" xfId="45901"/>
    <cellStyle name="Стиль 1 2 2 2 2 2 2 2 2 2 2 2 2 2 2 15 2 2 5" xfId="45902"/>
    <cellStyle name="Стиль 1 2 2 2 2 2 2 2 2 2 2 2 2 2 2 15 2 3" xfId="45903"/>
    <cellStyle name="Стиль 1 2 2 2 2 2 2 2 2 2 2 2 2 2 2 15 2 3 2" xfId="45904"/>
    <cellStyle name="Стиль 1 2 2 2 2 2 2 2 2 2 2 2 2 2 2 15 2 3 2 2" xfId="45905"/>
    <cellStyle name="Стиль 1 2 2 2 2 2 2 2 2 2 2 2 2 2 2 15 2 3 3" xfId="45906"/>
    <cellStyle name="Стиль 1 2 2 2 2 2 2 2 2 2 2 2 2 2 2 15 2 3 4" xfId="45907"/>
    <cellStyle name="Стиль 1 2 2 2 2 2 2 2 2 2 2 2 2 2 2 15 2 4" xfId="45908"/>
    <cellStyle name="Стиль 1 2 2 2 2 2 2 2 2 2 2 2 2 2 2 15 2 4 2" xfId="45909"/>
    <cellStyle name="Стиль 1 2 2 2 2 2 2 2 2 2 2 2 2 2 2 15 2 5" xfId="45910"/>
    <cellStyle name="Стиль 1 2 2 2 2 2 2 2 2 2 2 2 2 2 2 15 3" xfId="45911"/>
    <cellStyle name="Стиль 1 2 2 2 2 2 2 2 2 2 2 2 2 2 2 15 3 2" xfId="45912"/>
    <cellStyle name="Стиль 1 2 2 2 2 2 2 2 2 2 2 2 2 2 2 15 3 2 2" xfId="45913"/>
    <cellStyle name="Стиль 1 2 2 2 2 2 2 2 2 2 2 2 2 2 2 15 3 2 2 2" xfId="45914"/>
    <cellStyle name="Стиль 1 2 2 2 2 2 2 2 2 2 2 2 2 2 2 15 3 2 3" xfId="45915"/>
    <cellStyle name="Стиль 1 2 2 2 2 2 2 2 2 2 2 2 2 2 2 15 3 2 4" xfId="45916"/>
    <cellStyle name="Стиль 1 2 2 2 2 2 2 2 2 2 2 2 2 2 2 15 3 3" xfId="45917"/>
    <cellStyle name="Стиль 1 2 2 2 2 2 2 2 2 2 2 2 2 2 2 15 3 3 2" xfId="45918"/>
    <cellStyle name="Стиль 1 2 2 2 2 2 2 2 2 2 2 2 2 2 2 15 3 4" xfId="45919"/>
    <cellStyle name="Стиль 1 2 2 2 2 2 2 2 2 2 2 2 2 2 2 15 4" xfId="45920"/>
    <cellStyle name="Стиль 1 2 2 2 2 2 2 2 2 2 2 2 2 2 2 15 4 2" xfId="45921"/>
    <cellStyle name="Стиль 1 2 2 2 2 2 2 2 2 2 2 2 2 2 2 15 5" xfId="45922"/>
    <cellStyle name="Стиль 1 2 2 2 2 2 2 2 2 2 2 2 2 2 2 15 6" xfId="45923"/>
    <cellStyle name="Стиль 1 2 2 2 2 2 2 2 2 2 2 2 2 2 2 16" xfId="45924"/>
    <cellStyle name="Стиль 1 2 2 2 2 2 2 2 2 2 2 2 2 2 2 16 2" xfId="45925"/>
    <cellStyle name="Стиль 1 2 2 2 2 2 2 2 2 2 2 2 2 2 2 16 2 2" xfId="45926"/>
    <cellStyle name="Стиль 1 2 2 2 2 2 2 2 2 2 2 2 2 2 2 16 2 2 2" xfId="45927"/>
    <cellStyle name="Стиль 1 2 2 2 2 2 2 2 2 2 2 2 2 2 2 16 2 2 2 2" xfId="45928"/>
    <cellStyle name="Стиль 1 2 2 2 2 2 2 2 2 2 2 2 2 2 2 16 2 2 3" xfId="45929"/>
    <cellStyle name="Стиль 1 2 2 2 2 2 2 2 2 2 2 2 2 2 2 16 2 2 4" xfId="45930"/>
    <cellStyle name="Стиль 1 2 2 2 2 2 2 2 2 2 2 2 2 2 2 16 2 3" xfId="45931"/>
    <cellStyle name="Стиль 1 2 2 2 2 2 2 2 2 2 2 2 2 2 2 16 2 3 2" xfId="45932"/>
    <cellStyle name="Стиль 1 2 2 2 2 2 2 2 2 2 2 2 2 2 2 16 2 4" xfId="45933"/>
    <cellStyle name="Стиль 1 2 2 2 2 2 2 2 2 2 2 2 2 2 2 16 3" xfId="45934"/>
    <cellStyle name="Стиль 1 2 2 2 2 2 2 2 2 2 2 2 2 2 2 16 3 2" xfId="45935"/>
    <cellStyle name="Стиль 1 2 2 2 2 2 2 2 2 2 2 2 2 2 2 16 4" xfId="45936"/>
    <cellStyle name="Стиль 1 2 2 2 2 2 2 2 2 2 2 2 2 2 2 16 5" xfId="45937"/>
    <cellStyle name="Стиль 1 2 2 2 2 2 2 2 2 2 2 2 2 2 2 17" xfId="45938"/>
    <cellStyle name="Стиль 1 2 2 2 2 2 2 2 2 2 2 2 2 2 2 17 2" xfId="45939"/>
    <cellStyle name="Стиль 1 2 2 2 2 2 2 2 2 2 2 2 2 2 2 17 2 2" xfId="45940"/>
    <cellStyle name="Стиль 1 2 2 2 2 2 2 2 2 2 2 2 2 2 2 17 3" xfId="45941"/>
    <cellStyle name="Стиль 1 2 2 2 2 2 2 2 2 2 2 2 2 2 2 17 4" xfId="45942"/>
    <cellStyle name="Стиль 1 2 2 2 2 2 2 2 2 2 2 2 2 2 2 18" xfId="45943"/>
    <cellStyle name="Стиль 1 2 2 2 2 2 2 2 2 2 2 2 2 2 2 18 2" xfId="45944"/>
    <cellStyle name="Стиль 1 2 2 2 2 2 2 2 2 2 2 2 2 2 2 19" xfId="45945"/>
    <cellStyle name="Стиль 1 2 2 2 2 2 2 2 2 2 2 2 2 2 2 2" xfId="45946"/>
    <cellStyle name="Стиль 1 2 2 2 2 2 2 2 2 2 2 2 2 2 2 2 10" xfId="45947"/>
    <cellStyle name="Стиль 1 2 2 2 2 2 2 2 2 2 2 2 2 2 2 2 11" xfId="45948"/>
    <cellStyle name="Стиль 1 2 2 2 2 2 2 2 2 2 2 2 2 2 2 2 12" xfId="45949"/>
    <cellStyle name="Стиль 1 2 2 2 2 2 2 2 2 2 2 2 2 2 2 2 13" xfId="45950"/>
    <cellStyle name="Стиль 1 2 2 2 2 2 2 2 2 2 2 2 2 2 2 2 14" xfId="45951"/>
    <cellStyle name="Стиль 1 2 2 2 2 2 2 2 2 2 2 2 2 2 2 2 15" xfId="45952"/>
    <cellStyle name="Стиль 1 2 2 2 2 2 2 2 2 2 2 2 2 2 2 2 15 2" xfId="45953"/>
    <cellStyle name="Стиль 1 2 2 2 2 2 2 2 2 2 2 2 2 2 2 2 15 2 2" xfId="45954"/>
    <cellStyle name="Стиль 1 2 2 2 2 2 2 2 2 2 2 2 2 2 2 2 15 2 2 2" xfId="45955"/>
    <cellStyle name="Стиль 1 2 2 2 2 2 2 2 2 2 2 2 2 2 2 2 15 2 2 2 2" xfId="45956"/>
    <cellStyle name="Стиль 1 2 2 2 2 2 2 2 2 2 2 2 2 2 2 2 15 2 2 2 2 2" xfId="45957"/>
    <cellStyle name="Стиль 1 2 2 2 2 2 2 2 2 2 2 2 2 2 2 2 15 2 2 2 2 2 2" xfId="45958"/>
    <cellStyle name="Стиль 1 2 2 2 2 2 2 2 2 2 2 2 2 2 2 2 15 2 2 2 2 3" xfId="45959"/>
    <cellStyle name="Стиль 1 2 2 2 2 2 2 2 2 2 2 2 2 2 2 2 15 2 2 2 2 4" xfId="45960"/>
    <cellStyle name="Стиль 1 2 2 2 2 2 2 2 2 2 2 2 2 2 2 2 15 2 2 2 3" xfId="45961"/>
    <cellStyle name="Стиль 1 2 2 2 2 2 2 2 2 2 2 2 2 2 2 2 15 2 2 2 3 2" xfId="45962"/>
    <cellStyle name="Стиль 1 2 2 2 2 2 2 2 2 2 2 2 2 2 2 2 15 2 2 2 4" xfId="45963"/>
    <cellStyle name="Стиль 1 2 2 2 2 2 2 2 2 2 2 2 2 2 2 2 15 2 2 3" xfId="45964"/>
    <cellStyle name="Стиль 1 2 2 2 2 2 2 2 2 2 2 2 2 2 2 2 15 2 2 3 2" xfId="45965"/>
    <cellStyle name="Стиль 1 2 2 2 2 2 2 2 2 2 2 2 2 2 2 2 15 2 2 4" xfId="45966"/>
    <cellStyle name="Стиль 1 2 2 2 2 2 2 2 2 2 2 2 2 2 2 2 15 2 2 5" xfId="45967"/>
    <cellStyle name="Стиль 1 2 2 2 2 2 2 2 2 2 2 2 2 2 2 2 15 2 3" xfId="45968"/>
    <cellStyle name="Стиль 1 2 2 2 2 2 2 2 2 2 2 2 2 2 2 2 15 2 3 2" xfId="45969"/>
    <cellStyle name="Стиль 1 2 2 2 2 2 2 2 2 2 2 2 2 2 2 2 15 2 3 2 2" xfId="45970"/>
    <cellStyle name="Стиль 1 2 2 2 2 2 2 2 2 2 2 2 2 2 2 2 15 2 3 3" xfId="45971"/>
    <cellStyle name="Стиль 1 2 2 2 2 2 2 2 2 2 2 2 2 2 2 2 15 2 3 4" xfId="45972"/>
    <cellStyle name="Стиль 1 2 2 2 2 2 2 2 2 2 2 2 2 2 2 2 15 2 4" xfId="45973"/>
    <cellStyle name="Стиль 1 2 2 2 2 2 2 2 2 2 2 2 2 2 2 2 15 2 4 2" xfId="45974"/>
    <cellStyle name="Стиль 1 2 2 2 2 2 2 2 2 2 2 2 2 2 2 2 15 2 5" xfId="45975"/>
    <cellStyle name="Стиль 1 2 2 2 2 2 2 2 2 2 2 2 2 2 2 2 15 3" xfId="45976"/>
    <cellStyle name="Стиль 1 2 2 2 2 2 2 2 2 2 2 2 2 2 2 2 15 3 2" xfId="45977"/>
    <cellStyle name="Стиль 1 2 2 2 2 2 2 2 2 2 2 2 2 2 2 2 15 3 2 2" xfId="45978"/>
    <cellStyle name="Стиль 1 2 2 2 2 2 2 2 2 2 2 2 2 2 2 2 15 3 2 2 2" xfId="45979"/>
    <cellStyle name="Стиль 1 2 2 2 2 2 2 2 2 2 2 2 2 2 2 2 15 3 2 3" xfId="45980"/>
    <cellStyle name="Стиль 1 2 2 2 2 2 2 2 2 2 2 2 2 2 2 2 15 3 2 4" xfId="45981"/>
    <cellStyle name="Стиль 1 2 2 2 2 2 2 2 2 2 2 2 2 2 2 2 15 3 3" xfId="45982"/>
    <cellStyle name="Стиль 1 2 2 2 2 2 2 2 2 2 2 2 2 2 2 2 15 3 3 2" xfId="45983"/>
    <cellStyle name="Стиль 1 2 2 2 2 2 2 2 2 2 2 2 2 2 2 2 15 3 4" xfId="45984"/>
    <cellStyle name="Стиль 1 2 2 2 2 2 2 2 2 2 2 2 2 2 2 2 15 4" xfId="45985"/>
    <cellStyle name="Стиль 1 2 2 2 2 2 2 2 2 2 2 2 2 2 2 2 15 4 2" xfId="45986"/>
    <cellStyle name="Стиль 1 2 2 2 2 2 2 2 2 2 2 2 2 2 2 2 15 5" xfId="45987"/>
    <cellStyle name="Стиль 1 2 2 2 2 2 2 2 2 2 2 2 2 2 2 2 15 6" xfId="45988"/>
    <cellStyle name="Стиль 1 2 2 2 2 2 2 2 2 2 2 2 2 2 2 2 16" xfId="45989"/>
    <cellStyle name="Стиль 1 2 2 2 2 2 2 2 2 2 2 2 2 2 2 2 16 2" xfId="45990"/>
    <cellStyle name="Стиль 1 2 2 2 2 2 2 2 2 2 2 2 2 2 2 2 16 2 2" xfId="45991"/>
    <cellStyle name="Стиль 1 2 2 2 2 2 2 2 2 2 2 2 2 2 2 2 16 2 2 2" xfId="45992"/>
    <cellStyle name="Стиль 1 2 2 2 2 2 2 2 2 2 2 2 2 2 2 2 16 2 2 2 2" xfId="45993"/>
    <cellStyle name="Стиль 1 2 2 2 2 2 2 2 2 2 2 2 2 2 2 2 16 2 2 3" xfId="45994"/>
    <cellStyle name="Стиль 1 2 2 2 2 2 2 2 2 2 2 2 2 2 2 2 16 2 2 4" xfId="45995"/>
    <cellStyle name="Стиль 1 2 2 2 2 2 2 2 2 2 2 2 2 2 2 2 16 2 3" xfId="45996"/>
    <cellStyle name="Стиль 1 2 2 2 2 2 2 2 2 2 2 2 2 2 2 2 16 2 3 2" xfId="45997"/>
    <cellStyle name="Стиль 1 2 2 2 2 2 2 2 2 2 2 2 2 2 2 2 16 2 4" xfId="45998"/>
    <cellStyle name="Стиль 1 2 2 2 2 2 2 2 2 2 2 2 2 2 2 2 16 3" xfId="45999"/>
    <cellStyle name="Стиль 1 2 2 2 2 2 2 2 2 2 2 2 2 2 2 2 16 3 2" xfId="46000"/>
    <cellStyle name="Стиль 1 2 2 2 2 2 2 2 2 2 2 2 2 2 2 2 16 4" xfId="46001"/>
    <cellStyle name="Стиль 1 2 2 2 2 2 2 2 2 2 2 2 2 2 2 2 16 5" xfId="46002"/>
    <cellStyle name="Стиль 1 2 2 2 2 2 2 2 2 2 2 2 2 2 2 2 17" xfId="46003"/>
    <cellStyle name="Стиль 1 2 2 2 2 2 2 2 2 2 2 2 2 2 2 2 17 2" xfId="46004"/>
    <cellStyle name="Стиль 1 2 2 2 2 2 2 2 2 2 2 2 2 2 2 2 17 2 2" xfId="46005"/>
    <cellStyle name="Стиль 1 2 2 2 2 2 2 2 2 2 2 2 2 2 2 2 17 3" xfId="46006"/>
    <cellStyle name="Стиль 1 2 2 2 2 2 2 2 2 2 2 2 2 2 2 2 17 4" xfId="46007"/>
    <cellStyle name="Стиль 1 2 2 2 2 2 2 2 2 2 2 2 2 2 2 2 18" xfId="46008"/>
    <cellStyle name="Стиль 1 2 2 2 2 2 2 2 2 2 2 2 2 2 2 2 18 2" xfId="46009"/>
    <cellStyle name="Стиль 1 2 2 2 2 2 2 2 2 2 2 2 2 2 2 2 19" xfId="46010"/>
    <cellStyle name="Стиль 1 2 2 2 2 2 2 2 2 2 2 2 2 2 2 2 2" xfId="46011"/>
    <cellStyle name="Стиль 1 2 2 2 2 2 2 2 2 2 2 2 2 2 2 2 2 10" xfId="46012"/>
    <cellStyle name="Стиль 1 2 2 2 2 2 2 2 2 2 2 2 2 2 2 2 2 11" xfId="46013"/>
    <cellStyle name="Стиль 1 2 2 2 2 2 2 2 2 2 2 2 2 2 2 2 2 12" xfId="46014"/>
    <cellStyle name="Стиль 1 2 2 2 2 2 2 2 2 2 2 2 2 2 2 2 2 12 2" xfId="46015"/>
    <cellStyle name="Стиль 1 2 2 2 2 2 2 2 2 2 2 2 2 2 2 2 2 12 2 2" xfId="46016"/>
    <cellStyle name="Стиль 1 2 2 2 2 2 2 2 2 2 2 2 2 2 2 2 2 12 2 2 2" xfId="46017"/>
    <cellStyle name="Стиль 1 2 2 2 2 2 2 2 2 2 2 2 2 2 2 2 2 12 2 2 2 2" xfId="46018"/>
    <cellStyle name="Стиль 1 2 2 2 2 2 2 2 2 2 2 2 2 2 2 2 2 12 2 2 2 2 2" xfId="46019"/>
    <cellStyle name="Стиль 1 2 2 2 2 2 2 2 2 2 2 2 2 2 2 2 2 12 2 2 2 2 2 2" xfId="46020"/>
    <cellStyle name="Стиль 1 2 2 2 2 2 2 2 2 2 2 2 2 2 2 2 2 12 2 2 2 2 3" xfId="46021"/>
    <cellStyle name="Стиль 1 2 2 2 2 2 2 2 2 2 2 2 2 2 2 2 2 12 2 2 2 2 4" xfId="46022"/>
    <cellStyle name="Стиль 1 2 2 2 2 2 2 2 2 2 2 2 2 2 2 2 2 12 2 2 2 3" xfId="46023"/>
    <cellStyle name="Стиль 1 2 2 2 2 2 2 2 2 2 2 2 2 2 2 2 2 12 2 2 2 3 2" xfId="46024"/>
    <cellStyle name="Стиль 1 2 2 2 2 2 2 2 2 2 2 2 2 2 2 2 2 12 2 2 2 4" xfId="46025"/>
    <cellStyle name="Стиль 1 2 2 2 2 2 2 2 2 2 2 2 2 2 2 2 2 12 2 2 3" xfId="46026"/>
    <cellStyle name="Стиль 1 2 2 2 2 2 2 2 2 2 2 2 2 2 2 2 2 12 2 2 3 2" xfId="46027"/>
    <cellStyle name="Стиль 1 2 2 2 2 2 2 2 2 2 2 2 2 2 2 2 2 12 2 2 4" xfId="46028"/>
    <cellStyle name="Стиль 1 2 2 2 2 2 2 2 2 2 2 2 2 2 2 2 2 12 2 2 5" xfId="46029"/>
    <cellStyle name="Стиль 1 2 2 2 2 2 2 2 2 2 2 2 2 2 2 2 2 12 2 3" xfId="46030"/>
    <cellStyle name="Стиль 1 2 2 2 2 2 2 2 2 2 2 2 2 2 2 2 2 12 2 3 2" xfId="46031"/>
    <cellStyle name="Стиль 1 2 2 2 2 2 2 2 2 2 2 2 2 2 2 2 2 12 2 3 2 2" xfId="46032"/>
    <cellStyle name="Стиль 1 2 2 2 2 2 2 2 2 2 2 2 2 2 2 2 2 12 2 3 3" xfId="46033"/>
    <cellStyle name="Стиль 1 2 2 2 2 2 2 2 2 2 2 2 2 2 2 2 2 12 2 3 4" xfId="46034"/>
    <cellStyle name="Стиль 1 2 2 2 2 2 2 2 2 2 2 2 2 2 2 2 2 12 2 4" xfId="46035"/>
    <cellStyle name="Стиль 1 2 2 2 2 2 2 2 2 2 2 2 2 2 2 2 2 12 2 4 2" xfId="46036"/>
    <cellStyle name="Стиль 1 2 2 2 2 2 2 2 2 2 2 2 2 2 2 2 2 12 2 5" xfId="46037"/>
    <cellStyle name="Стиль 1 2 2 2 2 2 2 2 2 2 2 2 2 2 2 2 2 12 3" xfId="46038"/>
    <cellStyle name="Стиль 1 2 2 2 2 2 2 2 2 2 2 2 2 2 2 2 2 12 3 2" xfId="46039"/>
    <cellStyle name="Стиль 1 2 2 2 2 2 2 2 2 2 2 2 2 2 2 2 2 12 3 2 2" xfId="46040"/>
    <cellStyle name="Стиль 1 2 2 2 2 2 2 2 2 2 2 2 2 2 2 2 2 12 3 2 2 2" xfId="46041"/>
    <cellStyle name="Стиль 1 2 2 2 2 2 2 2 2 2 2 2 2 2 2 2 2 12 3 2 3" xfId="46042"/>
    <cellStyle name="Стиль 1 2 2 2 2 2 2 2 2 2 2 2 2 2 2 2 2 12 3 2 4" xfId="46043"/>
    <cellStyle name="Стиль 1 2 2 2 2 2 2 2 2 2 2 2 2 2 2 2 2 12 3 3" xfId="46044"/>
    <cellStyle name="Стиль 1 2 2 2 2 2 2 2 2 2 2 2 2 2 2 2 2 12 3 3 2" xfId="46045"/>
    <cellStyle name="Стиль 1 2 2 2 2 2 2 2 2 2 2 2 2 2 2 2 2 12 3 4" xfId="46046"/>
    <cellStyle name="Стиль 1 2 2 2 2 2 2 2 2 2 2 2 2 2 2 2 2 12 4" xfId="46047"/>
    <cellStyle name="Стиль 1 2 2 2 2 2 2 2 2 2 2 2 2 2 2 2 2 12 4 2" xfId="46048"/>
    <cellStyle name="Стиль 1 2 2 2 2 2 2 2 2 2 2 2 2 2 2 2 2 12 5" xfId="46049"/>
    <cellStyle name="Стиль 1 2 2 2 2 2 2 2 2 2 2 2 2 2 2 2 2 12 6" xfId="46050"/>
    <cellStyle name="Стиль 1 2 2 2 2 2 2 2 2 2 2 2 2 2 2 2 2 13" xfId="46051"/>
    <cellStyle name="Стиль 1 2 2 2 2 2 2 2 2 2 2 2 2 2 2 2 2 13 2" xfId="46052"/>
    <cellStyle name="Стиль 1 2 2 2 2 2 2 2 2 2 2 2 2 2 2 2 2 13 2 2" xfId="46053"/>
    <cellStyle name="Стиль 1 2 2 2 2 2 2 2 2 2 2 2 2 2 2 2 2 13 2 2 2" xfId="46054"/>
    <cellStyle name="Стиль 1 2 2 2 2 2 2 2 2 2 2 2 2 2 2 2 2 13 2 2 2 2" xfId="46055"/>
    <cellStyle name="Стиль 1 2 2 2 2 2 2 2 2 2 2 2 2 2 2 2 2 13 2 2 3" xfId="46056"/>
    <cellStyle name="Стиль 1 2 2 2 2 2 2 2 2 2 2 2 2 2 2 2 2 13 2 2 4" xfId="46057"/>
    <cellStyle name="Стиль 1 2 2 2 2 2 2 2 2 2 2 2 2 2 2 2 2 13 2 3" xfId="46058"/>
    <cellStyle name="Стиль 1 2 2 2 2 2 2 2 2 2 2 2 2 2 2 2 2 13 2 3 2" xfId="46059"/>
    <cellStyle name="Стиль 1 2 2 2 2 2 2 2 2 2 2 2 2 2 2 2 2 13 2 4" xfId="46060"/>
    <cellStyle name="Стиль 1 2 2 2 2 2 2 2 2 2 2 2 2 2 2 2 2 13 3" xfId="46061"/>
    <cellStyle name="Стиль 1 2 2 2 2 2 2 2 2 2 2 2 2 2 2 2 2 13 3 2" xfId="46062"/>
    <cellStyle name="Стиль 1 2 2 2 2 2 2 2 2 2 2 2 2 2 2 2 2 13 4" xfId="46063"/>
    <cellStyle name="Стиль 1 2 2 2 2 2 2 2 2 2 2 2 2 2 2 2 2 13 5" xfId="46064"/>
    <cellStyle name="Стиль 1 2 2 2 2 2 2 2 2 2 2 2 2 2 2 2 2 14" xfId="46065"/>
    <cellStyle name="Стиль 1 2 2 2 2 2 2 2 2 2 2 2 2 2 2 2 2 14 2" xfId="46066"/>
    <cellStyle name="Стиль 1 2 2 2 2 2 2 2 2 2 2 2 2 2 2 2 2 14 2 2" xfId="46067"/>
    <cellStyle name="Стиль 1 2 2 2 2 2 2 2 2 2 2 2 2 2 2 2 2 14 3" xfId="46068"/>
    <cellStyle name="Стиль 1 2 2 2 2 2 2 2 2 2 2 2 2 2 2 2 2 14 4" xfId="46069"/>
    <cellStyle name="Стиль 1 2 2 2 2 2 2 2 2 2 2 2 2 2 2 2 2 15" xfId="46070"/>
    <cellStyle name="Стиль 1 2 2 2 2 2 2 2 2 2 2 2 2 2 2 2 2 15 2" xfId="46071"/>
    <cellStyle name="Стиль 1 2 2 2 2 2 2 2 2 2 2 2 2 2 2 2 2 16" xfId="46072"/>
    <cellStyle name="Стиль 1 2 2 2 2 2 2 2 2 2 2 2 2 2 2 2 2 2" xfId="46073"/>
    <cellStyle name="Стиль 1 2 2 2 2 2 2 2 2 2 2 2 2 2 2 2 2 2 10" xfId="46074"/>
    <cellStyle name="Стиль 1 2 2 2 2 2 2 2 2 2 2 2 2 2 2 2 2 2 11" xfId="46075"/>
    <cellStyle name="Стиль 1 2 2 2 2 2 2 2 2 2 2 2 2 2 2 2 2 2 12" xfId="46076"/>
    <cellStyle name="Стиль 1 2 2 2 2 2 2 2 2 2 2 2 2 2 2 2 2 2 12 2" xfId="46077"/>
    <cellStyle name="Стиль 1 2 2 2 2 2 2 2 2 2 2 2 2 2 2 2 2 2 12 2 2" xfId="46078"/>
    <cellStyle name="Стиль 1 2 2 2 2 2 2 2 2 2 2 2 2 2 2 2 2 2 12 2 2 2" xfId="46079"/>
    <cellStyle name="Стиль 1 2 2 2 2 2 2 2 2 2 2 2 2 2 2 2 2 2 12 2 2 2 2" xfId="46080"/>
    <cellStyle name="Стиль 1 2 2 2 2 2 2 2 2 2 2 2 2 2 2 2 2 2 12 2 2 2 2 2" xfId="46081"/>
    <cellStyle name="Стиль 1 2 2 2 2 2 2 2 2 2 2 2 2 2 2 2 2 2 12 2 2 2 2 2 2" xfId="46082"/>
    <cellStyle name="Стиль 1 2 2 2 2 2 2 2 2 2 2 2 2 2 2 2 2 2 12 2 2 2 2 3" xfId="46083"/>
    <cellStyle name="Стиль 1 2 2 2 2 2 2 2 2 2 2 2 2 2 2 2 2 2 12 2 2 2 2 4" xfId="46084"/>
    <cellStyle name="Стиль 1 2 2 2 2 2 2 2 2 2 2 2 2 2 2 2 2 2 12 2 2 2 3" xfId="46085"/>
    <cellStyle name="Стиль 1 2 2 2 2 2 2 2 2 2 2 2 2 2 2 2 2 2 12 2 2 2 3 2" xfId="46086"/>
    <cellStyle name="Стиль 1 2 2 2 2 2 2 2 2 2 2 2 2 2 2 2 2 2 12 2 2 2 4" xfId="46087"/>
    <cellStyle name="Стиль 1 2 2 2 2 2 2 2 2 2 2 2 2 2 2 2 2 2 12 2 2 3" xfId="46088"/>
    <cellStyle name="Стиль 1 2 2 2 2 2 2 2 2 2 2 2 2 2 2 2 2 2 12 2 2 3 2" xfId="46089"/>
    <cellStyle name="Стиль 1 2 2 2 2 2 2 2 2 2 2 2 2 2 2 2 2 2 12 2 2 4" xfId="46090"/>
    <cellStyle name="Стиль 1 2 2 2 2 2 2 2 2 2 2 2 2 2 2 2 2 2 12 2 2 5" xfId="46091"/>
    <cellStyle name="Стиль 1 2 2 2 2 2 2 2 2 2 2 2 2 2 2 2 2 2 12 2 3" xfId="46092"/>
    <cellStyle name="Стиль 1 2 2 2 2 2 2 2 2 2 2 2 2 2 2 2 2 2 12 2 3 2" xfId="46093"/>
    <cellStyle name="Стиль 1 2 2 2 2 2 2 2 2 2 2 2 2 2 2 2 2 2 12 2 3 2 2" xfId="46094"/>
    <cellStyle name="Стиль 1 2 2 2 2 2 2 2 2 2 2 2 2 2 2 2 2 2 12 2 3 3" xfId="46095"/>
    <cellStyle name="Стиль 1 2 2 2 2 2 2 2 2 2 2 2 2 2 2 2 2 2 12 2 3 4" xfId="46096"/>
    <cellStyle name="Стиль 1 2 2 2 2 2 2 2 2 2 2 2 2 2 2 2 2 2 12 2 4" xfId="46097"/>
    <cellStyle name="Стиль 1 2 2 2 2 2 2 2 2 2 2 2 2 2 2 2 2 2 12 2 4 2" xfId="46098"/>
    <cellStyle name="Стиль 1 2 2 2 2 2 2 2 2 2 2 2 2 2 2 2 2 2 12 2 5" xfId="46099"/>
    <cellStyle name="Стиль 1 2 2 2 2 2 2 2 2 2 2 2 2 2 2 2 2 2 12 3" xfId="46100"/>
    <cellStyle name="Стиль 1 2 2 2 2 2 2 2 2 2 2 2 2 2 2 2 2 2 12 3 2" xfId="46101"/>
    <cellStyle name="Стиль 1 2 2 2 2 2 2 2 2 2 2 2 2 2 2 2 2 2 12 3 2 2" xfId="46102"/>
    <cellStyle name="Стиль 1 2 2 2 2 2 2 2 2 2 2 2 2 2 2 2 2 2 12 3 2 2 2" xfId="46103"/>
    <cellStyle name="Стиль 1 2 2 2 2 2 2 2 2 2 2 2 2 2 2 2 2 2 12 3 2 3" xfId="46104"/>
    <cellStyle name="Стиль 1 2 2 2 2 2 2 2 2 2 2 2 2 2 2 2 2 2 12 3 2 4" xfId="46105"/>
    <cellStyle name="Стиль 1 2 2 2 2 2 2 2 2 2 2 2 2 2 2 2 2 2 12 3 3" xfId="46106"/>
    <cellStyle name="Стиль 1 2 2 2 2 2 2 2 2 2 2 2 2 2 2 2 2 2 12 3 3 2" xfId="46107"/>
    <cellStyle name="Стиль 1 2 2 2 2 2 2 2 2 2 2 2 2 2 2 2 2 2 12 3 4" xfId="46108"/>
    <cellStyle name="Стиль 1 2 2 2 2 2 2 2 2 2 2 2 2 2 2 2 2 2 12 4" xfId="46109"/>
    <cellStyle name="Стиль 1 2 2 2 2 2 2 2 2 2 2 2 2 2 2 2 2 2 12 4 2" xfId="46110"/>
    <cellStyle name="Стиль 1 2 2 2 2 2 2 2 2 2 2 2 2 2 2 2 2 2 12 5" xfId="46111"/>
    <cellStyle name="Стиль 1 2 2 2 2 2 2 2 2 2 2 2 2 2 2 2 2 2 12 6" xfId="46112"/>
    <cellStyle name="Стиль 1 2 2 2 2 2 2 2 2 2 2 2 2 2 2 2 2 2 13" xfId="46113"/>
    <cellStyle name="Стиль 1 2 2 2 2 2 2 2 2 2 2 2 2 2 2 2 2 2 13 2" xfId="46114"/>
    <cellStyle name="Стиль 1 2 2 2 2 2 2 2 2 2 2 2 2 2 2 2 2 2 13 2 2" xfId="46115"/>
    <cellStyle name="Стиль 1 2 2 2 2 2 2 2 2 2 2 2 2 2 2 2 2 2 13 2 2 2" xfId="46116"/>
    <cellStyle name="Стиль 1 2 2 2 2 2 2 2 2 2 2 2 2 2 2 2 2 2 13 2 2 2 2" xfId="46117"/>
    <cellStyle name="Стиль 1 2 2 2 2 2 2 2 2 2 2 2 2 2 2 2 2 2 13 2 2 3" xfId="46118"/>
    <cellStyle name="Стиль 1 2 2 2 2 2 2 2 2 2 2 2 2 2 2 2 2 2 13 2 2 4" xfId="46119"/>
    <cellStyle name="Стиль 1 2 2 2 2 2 2 2 2 2 2 2 2 2 2 2 2 2 13 2 3" xfId="46120"/>
    <cellStyle name="Стиль 1 2 2 2 2 2 2 2 2 2 2 2 2 2 2 2 2 2 13 2 3 2" xfId="46121"/>
    <cellStyle name="Стиль 1 2 2 2 2 2 2 2 2 2 2 2 2 2 2 2 2 2 13 2 4" xfId="46122"/>
    <cellStyle name="Стиль 1 2 2 2 2 2 2 2 2 2 2 2 2 2 2 2 2 2 13 3" xfId="46123"/>
    <cellStyle name="Стиль 1 2 2 2 2 2 2 2 2 2 2 2 2 2 2 2 2 2 13 3 2" xfId="46124"/>
    <cellStyle name="Стиль 1 2 2 2 2 2 2 2 2 2 2 2 2 2 2 2 2 2 13 4" xfId="46125"/>
    <cellStyle name="Стиль 1 2 2 2 2 2 2 2 2 2 2 2 2 2 2 2 2 2 13 5" xfId="46126"/>
    <cellStyle name="Стиль 1 2 2 2 2 2 2 2 2 2 2 2 2 2 2 2 2 2 14" xfId="46127"/>
    <cellStyle name="Стиль 1 2 2 2 2 2 2 2 2 2 2 2 2 2 2 2 2 2 14 2" xfId="46128"/>
    <cellStyle name="Стиль 1 2 2 2 2 2 2 2 2 2 2 2 2 2 2 2 2 2 14 2 2" xfId="46129"/>
    <cellStyle name="Стиль 1 2 2 2 2 2 2 2 2 2 2 2 2 2 2 2 2 2 14 3" xfId="46130"/>
    <cellStyle name="Стиль 1 2 2 2 2 2 2 2 2 2 2 2 2 2 2 2 2 2 14 4" xfId="46131"/>
    <cellStyle name="Стиль 1 2 2 2 2 2 2 2 2 2 2 2 2 2 2 2 2 2 15" xfId="46132"/>
    <cellStyle name="Стиль 1 2 2 2 2 2 2 2 2 2 2 2 2 2 2 2 2 2 15 2" xfId="46133"/>
    <cellStyle name="Стиль 1 2 2 2 2 2 2 2 2 2 2 2 2 2 2 2 2 2 16" xfId="46134"/>
    <cellStyle name="Стиль 1 2 2 2 2 2 2 2 2 2 2 2 2 2 2 2 2 2 2" xfId="46135"/>
    <cellStyle name="Стиль 1 2 2 2 2 2 2 2 2 2 2 2 2 2 2 2 2 2 2 10" xfId="46136"/>
    <cellStyle name="Стиль 1 2 2 2 2 2 2 2 2 2 2 2 2 2 2 2 2 2 2 11" xfId="46137"/>
    <cellStyle name="Стиль 1 2 2 2 2 2 2 2 2 2 2 2 2 2 2 2 2 2 2 11 2" xfId="46138"/>
    <cellStyle name="Стиль 1 2 2 2 2 2 2 2 2 2 2 2 2 2 2 2 2 2 2 11 2 2" xfId="46139"/>
    <cellStyle name="Стиль 1 2 2 2 2 2 2 2 2 2 2 2 2 2 2 2 2 2 2 11 2 2 2" xfId="46140"/>
    <cellStyle name="Стиль 1 2 2 2 2 2 2 2 2 2 2 2 2 2 2 2 2 2 2 11 2 2 2 2" xfId="46141"/>
    <cellStyle name="Стиль 1 2 2 2 2 2 2 2 2 2 2 2 2 2 2 2 2 2 2 11 2 2 2 2 2" xfId="46142"/>
    <cellStyle name="Стиль 1 2 2 2 2 2 2 2 2 2 2 2 2 2 2 2 2 2 2 11 2 2 2 2 2 2" xfId="46143"/>
    <cellStyle name="Стиль 1 2 2 2 2 2 2 2 2 2 2 2 2 2 2 2 2 2 2 11 2 2 2 2 3" xfId="46144"/>
    <cellStyle name="Стиль 1 2 2 2 2 2 2 2 2 2 2 2 2 2 2 2 2 2 2 11 2 2 2 2 4" xfId="46145"/>
    <cellStyle name="Стиль 1 2 2 2 2 2 2 2 2 2 2 2 2 2 2 2 2 2 2 11 2 2 2 3" xfId="46146"/>
    <cellStyle name="Стиль 1 2 2 2 2 2 2 2 2 2 2 2 2 2 2 2 2 2 2 11 2 2 2 3 2" xfId="46147"/>
    <cellStyle name="Стиль 1 2 2 2 2 2 2 2 2 2 2 2 2 2 2 2 2 2 2 11 2 2 2 4" xfId="46148"/>
    <cellStyle name="Стиль 1 2 2 2 2 2 2 2 2 2 2 2 2 2 2 2 2 2 2 11 2 2 3" xfId="46149"/>
    <cellStyle name="Стиль 1 2 2 2 2 2 2 2 2 2 2 2 2 2 2 2 2 2 2 11 2 2 3 2" xfId="46150"/>
    <cellStyle name="Стиль 1 2 2 2 2 2 2 2 2 2 2 2 2 2 2 2 2 2 2 11 2 2 4" xfId="46151"/>
    <cellStyle name="Стиль 1 2 2 2 2 2 2 2 2 2 2 2 2 2 2 2 2 2 2 11 2 2 5" xfId="46152"/>
    <cellStyle name="Стиль 1 2 2 2 2 2 2 2 2 2 2 2 2 2 2 2 2 2 2 11 2 3" xfId="46153"/>
    <cellStyle name="Стиль 1 2 2 2 2 2 2 2 2 2 2 2 2 2 2 2 2 2 2 11 2 3 2" xfId="46154"/>
    <cellStyle name="Стиль 1 2 2 2 2 2 2 2 2 2 2 2 2 2 2 2 2 2 2 11 2 3 2 2" xfId="46155"/>
    <cellStyle name="Стиль 1 2 2 2 2 2 2 2 2 2 2 2 2 2 2 2 2 2 2 11 2 3 3" xfId="46156"/>
    <cellStyle name="Стиль 1 2 2 2 2 2 2 2 2 2 2 2 2 2 2 2 2 2 2 11 2 3 4" xfId="46157"/>
    <cellStyle name="Стиль 1 2 2 2 2 2 2 2 2 2 2 2 2 2 2 2 2 2 2 11 2 4" xfId="46158"/>
    <cellStyle name="Стиль 1 2 2 2 2 2 2 2 2 2 2 2 2 2 2 2 2 2 2 11 2 4 2" xfId="46159"/>
    <cellStyle name="Стиль 1 2 2 2 2 2 2 2 2 2 2 2 2 2 2 2 2 2 2 11 2 5" xfId="46160"/>
    <cellStyle name="Стиль 1 2 2 2 2 2 2 2 2 2 2 2 2 2 2 2 2 2 2 11 3" xfId="46161"/>
    <cellStyle name="Стиль 1 2 2 2 2 2 2 2 2 2 2 2 2 2 2 2 2 2 2 11 3 2" xfId="46162"/>
    <cellStyle name="Стиль 1 2 2 2 2 2 2 2 2 2 2 2 2 2 2 2 2 2 2 11 3 2 2" xfId="46163"/>
    <cellStyle name="Стиль 1 2 2 2 2 2 2 2 2 2 2 2 2 2 2 2 2 2 2 11 3 2 2 2" xfId="46164"/>
    <cellStyle name="Стиль 1 2 2 2 2 2 2 2 2 2 2 2 2 2 2 2 2 2 2 11 3 2 3" xfId="46165"/>
    <cellStyle name="Стиль 1 2 2 2 2 2 2 2 2 2 2 2 2 2 2 2 2 2 2 11 3 2 4" xfId="46166"/>
    <cellStyle name="Стиль 1 2 2 2 2 2 2 2 2 2 2 2 2 2 2 2 2 2 2 11 3 3" xfId="46167"/>
    <cellStyle name="Стиль 1 2 2 2 2 2 2 2 2 2 2 2 2 2 2 2 2 2 2 11 3 3 2" xfId="46168"/>
    <cellStyle name="Стиль 1 2 2 2 2 2 2 2 2 2 2 2 2 2 2 2 2 2 2 11 3 4" xfId="46169"/>
    <cellStyle name="Стиль 1 2 2 2 2 2 2 2 2 2 2 2 2 2 2 2 2 2 2 11 4" xfId="46170"/>
    <cellStyle name="Стиль 1 2 2 2 2 2 2 2 2 2 2 2 2 2 2 2 2 2 2 11 4 2" xfId="46171"/>
    <cellStyle name="Стиль 1 2 2 2 2 2 2 2 2 2 2 2 2 2 2 2 2 2 2 11 5" xfId="46172"/>
    <cellStyle name="Стиль 1 2 2 2 2 2 2 2 2 2 2 2 2 2 2 2 2 2 2 11 6" xfId="46173"/>
    <cellStyle name="Стиль 1 2 2 2 2 2 2 2 2 2 2 2 2 2 2 2 2 2 2 12" xfId="46174"/>
    <cellStyle name="Стиль 1 2 2 2 2 2 2 2 2 2 2 2 2 2 2 2 2 2 2 12 2" xfId="46175"/>
    <cellStyle name="Стиль 1 2 2 2 2 2 2 2 2 2 2 2 2 2 2 2 2 2 2 12 2 2" xfId="46176"/>
    <cellStyle name="Стиль 1 2 2 2 2 2 2 2 2 2 2 2 2 2 2 2 2 2 2 12 2 2 2" xfId="46177"/>
    <cellStyle name="Стиль 1 2 2 2 2 2 2 2 2 2 2 2 2 2 2 2 2 2 2 12 2 2 2 2" xfId="46178"/>
    <cellStyle name="Стиль 1 2 2 2 2 2 2 2 2 2 2 2 2 2 2 2 2 2 2 12 2 2 3" xfId="46179"/>
    <cellStyle name="Стиль 1 2 2 2 2 2 2 2 2 2 2 2 2 2 2 2 2 2 2 12 2 2 4" xfId="46180"/>
    <cellStyle name="Стиль 1 2 2 2 2 2 2 2 2 2 2 2 2 2 2 2 2 2 2 12 2 3" xfId="46181"/>
    <cellStyle name="Стиль 1 2 2 2 2 2 2 2 2 2 2 2 2 2 2 2 2 2 2 12 2 3 2" xfId="46182"/>
    <cellStyle name="Стиль 1 2 2 2 2 2 2 2 2 2 2 2 2 2 2 2 2 2 2 12 2 4" xfId="46183"/>
    <cellStyle name="Стиль 1 2 2 2 2 2 2 2 2 2 2 2 2 2 2 2 2 2 2 12 3" xfId="46184"/>
    <cellStyle name="Стиль 1 2 2 2 2 2 2 2 2 2 2 2 2 2 2 2 2 2 2 12 3 2" xfId="46185"/>
    <cellStyle name="Стиль 1 2 2 2 2 2 2 2 2 2 2 2 2 2 2 2 2 2 2 12 4" xfId="46186"/>
    <cellStyle name="Стиль 1 2 2 2 2 2 2 2 2 2 2 2 2 2 2 2 2 2 2 12 5" xfId="46187"/>
    <cellStyle name="Стиль 1 2 2 2 2 2 2 2 2 2 2 2 2 2 2 2 2 2 2 13" xfId="46188"/>
    <cellStyle name="Стиль 1 2 2 2 2 2 2 2 2 2 2 2 2 2 2 2 2 2 2 13 2" xfId="46189"/>
    <cellStyle name="Стиль 1 2 2 2 2 2 2 2 2 2 2 2 2 2 2 2 2 2 2 13 2 2" xfId="46190"/>
    <cellStyle name="Стиль 1 2 2 2 2 2 2 2 2 2 2 2 2 2 2 2 2 2 2 13 3" xfId="46191"/>
    <cellStyle name="Стиль 1 2 2 2 2 2 2 2 2 2 2 2 2 2 2 2 2 2 2 13 4" xfId="46192"/>
    <cellStyle name="Стиль 1 2 2 2 2 2 2 2 2 2 2 2 2 2 2 2 2 2 2 14" xfId="46193"/>
    <cellStyle name="Стиль 1 2 2 2 2 2 2 2 2 2 2 2 2 2 2 2 2 2 2 14 2" xfId="46194"/>
    <cellStyle name="Стиль 1 2 2 2 2 2 2 2 2 2 2 2 2 2 2 2 2 2 2 15" xfId="46195"/>
    <cellStyle name="Стиль 1 2 2 2 2 2 2 2 2 2 2 2 2 2 2 2 2 2 2 2" xfId="46196"/>
    <cellStyle name="Стиль 1 2 2 2 2 2 2 2 2 2 2 2 2 2 2 2 2 2 2 2 10" xfId="46197"/>
    <cellStyle name="Стиль 1 2 2 2 2 2 2 2 2 2 2 2 2 2 2 2 2 2 2 2 11" xfId="46198"/>
    <cellStyle name="Стиль 1 2 2 2 2 2 2 2 2 2 2 2 2 2 2 2 2 2 2 2 11 2" xfId="46199"/>
    <cellStyle name="Стиль 1 2 2 2 2 2 2 2 2 2 2 2 2 2 2 2 2 2 2 2 11 2 2" xfId="46200"/>
    <cellStyle name="Стиль 1 2 2 2 2 2 2 2 2 2 2 2 2 2 2 2 2 2 2 2 11 2 2 2" xfId="46201"/>
    <cellStyle name="Стиль 1 2 2 2 2 2 2 2 2 2 2 2 2 2 2 2 2 2 2 2 11 2 2 2 2" xfId="46202"/>
    <cellStyle name="Стиль 1 2 2 2 2 2 2 2 2 2 2 2 2 2 2 2 2 2 2 2 11 2 2 2 2 2" xfId="46203"/>
    <cellStyle name="Стиль 1 2 2 2 2 2 2 2 2 2 2 2 2 2 2 2 2 2 2 2 11 2 2 2 2 2 2" xfId="46204"/>
    <cellStyle name="Стиль 1 2 2 2 2 2 2 2 2 2 2 2 2 2 2 2 2 2 2 2 11 2 2 2 2 3" xfId="46205"/>
    <cellStyle name="Стиль 1 2 2 2 2 2 2 2 2 2 2 2 2 2 2 2 2 2 2 2 11 2 2 2 2 4" xfId="46206"/>
    <cellStyle name="Стиль 1 2 2 2 2 2 2 2 2 2 2 2 2 2 2 2 2 2 2 2 11 2 2 2 3" xfId="46207"/>
    <cellStyle name="Стиль 1 2 2 2 2 2 2 2 2 2 2 2 2 2 2 2 2 2 2 2 11 2 2 2 3 2" xfId="46208"/>
    <cellStyle name="Стиль 1 2 2 2 2 2 2 2 2 2 2 2 2 2 2 2 2 2 2 2 11 2 2 2 4" xfId="46209"/>
    <cellStyle name="Стиль 1 2 2 2 2 2 2 2 2 2 2 2 2 2 2 2 2 2 2 2 11 2 2 3" xfId="46210"/>
    <cellStyle name="Стиль 1 2 2 2 2 2 2 2 2 2 2 2 2 2 2 2 2 2 2 2 11 2 2 3 2" xfId="46211"/>
    <cellStyle name="Стиль 1 2 2 2 2 2 2 2 2 2 2 2 2 2 2 2 2 2 2 2 11 2 2 4" xfId="46212"/>
    <cellStyle name="Стиль 1 2 2 2 2 2 2 2 2 2 2 2 2 2 2 2 2 2 2 2 11 2 2 5" xfId="46213"/>
    <cellStyle name="Стиль 1 2 2 2 2 2 2 2 2 2 2 2 2 2 2 2 2 2 2 2 11 2 3" xfId="46214"/>
    <cellStyle name="Стиль 1 2 2 2 2 2 2 2 2 2 2 2 2 2 2 2 2 2 2 2 11 2 3 2" xfId="46215"/>
    <cellStyle name="Стиль 1 2 2 2 2 2 2 2 2 2 2 2 2 2 2 2 2 2 2 2 11 2 3 2 2" xfId="46216"/>
    <cellStyle name="Стиль 1 2 2 2 2 2 2 2 2 2 2 2 2 2 2 2 2 2 2 2 11 2 3 3" xfId="46217"/>
    <cellStyle name="Стиль 1 2 2 2 2 2 2 2 2 2 2 2 2 2 2 2 2 2 2 2 11 2 3 4" xfId="46218"/>
    <cellStyle name="Стиль 1 2 2 2 2 2 2 2 2 2 2 2 2 2 2 2 2 2 2 2 11 2 4" xfId="46219"/>
    <cellStyle name="Стиль 1 2 2 2 2 2 2 2 2 2 2 2 2 2 2 2 2 2 2 2 11 2 4 2" xfId="46220"/>
    <cellStyle name="Стиль 1 2 2 2 2 2 2 2 2 2 2 2 2 2 2 2 2 2 2 2 11 2 5" xfId="46221"/>
    <cellStyle name="Стиль 1 2 2 2 2 2 2 2 2 2 2 2 2 2 2 2 2 2 2 2 11 3" xfId="46222"/>
    <cellStyle name="Стиль 1 2 2 2 2 2 2 2 2 2 2 2 2 2 2 2 2 2 2 2 11 3 2" xfId="46223"/>
    <cellStyle name="Стиль 1 2 2 2 2 2 2 2 2 2 2 2 2 2 2 2 2 2 2 2 11 3 2 2" xfId="46224"/>
    <cellStyle name="Стиль 1 2 2 2 2 2 2 2 2 2 2 2 2 2 2 2 2 2 2 2 11 3 2 2 2" xfId="46225"/>
    <cellStyle name="Стиль 1 2 2 2 2 2 2 2 2 2 2 2 2 2 2 2 2 2 2 2 11 3 2 3" xfId="46226"/>
    <cellStyle name="Стиль 1 2 2 2 2 2 2 2 2 2 2 2 2 2 2 2 2 2 2 2 11 3 2 4" xfId="46227"/>
    <cellStyle name="Стиль 1 2 2 2 2 2 2 2 2 2 2 2 2 2 2 2 2 2 2 2 11 3 3" xfId="46228"/>
    <cellStyle name="Стиль 1 2 2 2 2 2 2 2 2 2 2 2 2 2 2 2 2 2 2 2 11 3 3 2" xfId="46229"/>
    <cellStyle name="Стиль 1 2 2 2 2 2 2 2 2 2 2 2 2 2 2 2 2 2 2 2 11 3 4" xfId="46230"/>
    <cellStyle name="Стиль 1 2 2 2 2 2 2 2 2 2 2 2 2 2 2 2 2 2 2 2 11 4" xfId="46231"/>
    <cellStyle name="Стиль 1 2 2 2 2 2 2 2 2 2 2 2 2 2 2 2 2 2 2 2 11 4 2" xfId="46232"/>
    <cellStyle name="Стиль 1 2 2 2 2 2 2 2 2 2 2 2 2 2 2 2 2 2 2 2 11 5" xfId="46233"/>
    <cellStyle name="Стиль 1 2 2 2 2 2 2 2 2 2 2 2 2 2 2 2 2 2 2 2 11 6" xfId="46234"/>
    <cellStyle name="Стиль 1 2 2 2 2 2 2 2 2 2 2 2 2 2 2 2 2 2 2 2 12" xfId="46235"/>
    <cellStyle name="Стиль 1 2 2 2 2 2 2 2 2 2 2 2 2 2 2 2 2 2 2 2 12 2" xfId="46236"/>
    <cellStyle name="Стиль 1 2 2 2 2 2 2 2 2 2 2 2 2 2 2 2 2 2 2 2 12 2 2" xfId="46237"/>
    <cellStyle name="Стиль 1 2 2 2 2 2 2 2 2 2 2 2 2 2 2 2 2 2 2 2 12 2 2 2" xfId="46238"/>
    <cellStyle name="Стиль 1 2 2 2 2 2 2 2 2 2 2 2 2 2 2 2 2 2 2 2 12 2 2 2 2" xfId="46239"/>
    <cellStyle name="Стиль 1 2 2 2 2 2 2 2 2 2 2 2 2 2 2 2 2 2 2 2 12 2 2 3" xfId="46240"/>
    <cellStyle name="Стиль 1 2 2 2 2 2 2 2 2 2 2 2 2 2 2 2 2 2 2 2 12 2 2 4" xfId="46241"/>
    <cellStyle name="Стиль 1 2 2 2 2 2 2 2 2 2 2 2 2 2 2 2 2 2 2 2 12 2 3" xfId="46242"/>
    <cellStyle name="Стиль 1 2 2 2 2 2 2 2 2 2 2 2 2 2 2 2 2 2 2 2 12 2 3 2" xfId="46243"/>
    <cellStyle name="Стиль 1 2 2 2 2 2 2 2 2 2 2 2 2 2 2 2 2 2 2 2 12 2 4" xfId="46244"/>
    <cellStyle name="Стиль 1 2 2 2 2 2 2 2 2 2 2 2 2 2 2 2 2 2 2 2 12 3" xfId="46245"/>
    <cellStyle name="Стиль 1 2 2 2 2 2 2 2 2 2 2 2 2 2 2 2 2 2 2 2 12 3 2" xfId="46246"/>
    <cellStyle name="Стиль 1 2 2 2 2 2 2 2 2 2 2 2 2 2 2 2 2 2 2 2 12 4" xfId="46247"/>
    <cellStyle name="Стиль 1 2 2 2 2 2 2 2 2 2 2 2 2 2 2 2 2 2 2 2 12 5" xfId="46248"/>
    <cellStyle name="Стиль 1 2 2 2 2 2 2 2 2 2 2 2 2 2 2 2 2 2 2 2 13" xfId="46249"/>
    <cellStyle name="Стиль 1 2 2 2 2 2 2 2 2 2 2 2 2 2 2 2 2 2 2 2 13 2" xfId="46250"/>
    <cellStyle name="Стиль 1 2 2 2 2 2 2 2 2 2 2 2 2 2 2 2 2 2 2 2 13 2 2" xfId="46251"/>
    <cellStyle name="Стиль 1 2 2 2 2 2 2 2 2 2 2 2 2 2 2 2 2 2 2 2 13 3" xfId="46252"/>
    <cellStyle name="Стиль 1 2 2 2 2 2 2 2 2 2 2 2 2 2 2 2 2 2 2 2 13 4" xfId="46253"/>
    <cellStyle name="Стиль 1 2 2 2 2 2 2 2 2 2 2 2 2 2 2 2 2 2 2 2 14" xfId="46254"/>
    <cellStyle name="Стиль 1 2 2 2 2 2 2 2 2 2 2 2 2 2 2 2 2 2 2 2 14 2" xfId="46255"/>
    <cellStyle name="Стиль 1 2 2 2 2 2 2 2 2 2 2 2 2 2 2 2 2 2 2 2 15" xfId="46256"/>
    <cellStyle name="Стиль 1 2 2 2 2 2 2 2 2 2 2 2 2 2 2 2 2 2 2 2 2" xfId="46257"/>
    <cellStyle name="Стиль 1 2 2 2 2 2 2 2 2 2 2 2 2 2 2 2 2 2 2 2 2 2" xfId="46258"/>
    <cellStyle name="Стиль 1 2 2 2 2 2 2 2 2 2 2 2 2 2 2 2 2 2 2 2 2 2 2" xfId="46259"/>
    <cellStyle name="Стиль 1 2 2 2 2 2 2 2 2 2 2 2 2 2 2 2 2 2 2 2 2 2 2 2" xfId="46260"/>
    <cellStyle name="Стиль 1 2 2 2 2 2 2 2 2 2 2 2 2 2 2 2 2 2 2 2 2 2 2 2 2" xfId="46261"/>
    <cellStyle name="Стиль 1 2 2 2 2 2 2 2 2 2 2 2 2 2 2 2 2 2 2 2 2 2 2 2 2 2" xfId="46262"/>
    <cellStyle name="Стиль 1 2 2 2 2 2 2 2 2 2 2 2 2 2 2 2 2 2 2 2 2 2 2 2 2 2 2" xfId="46263"/>
    <cellStyle name="Стиль 1 2 2 2 2 2 2 2 2 2 2 2 2 2 2 2 2 2 2 2 2 2 2 2 2 2 2 2" xfId="46264"/>
    <cellStyle name="Стиль 1 2 2 2 2 2 2 2 2 2 2 2 2 2 2 2 2 2 2 2 2 2 2 2 2 2 2 2 2" xfId="46265"/>
    <cellStyle name="Стиль 1 2 2 2 2 2 2 2 2 2 2 2 2 2 2 2 2 2 2 2 2 2 2 2 2 2 2 3" xfId="46266"/>
    <cellStyle name="Стиль 1 2 2 2 2 2 2 2 2 2 2 2 2 2 2 2 2 2 2 2 2 2 2 2 2 2 2 4" xfId="46267"/>
    <cellStyle name="Стиль 1 2 2 2 2 2 2 2 2 2 2 2 2 2 2 2 2 2 2 2 2 2 2 2 2 2 3" xfId="46268"/>
    <cellStyle name="Стиль 1 2 2 2 2 2 2 2 2 2 2 2 2 2 2 2 2 2 2 2 2 2 2 2 2 2 3 2" xfId="46269"/>
    <cellStyle name="Стиль 1 2 2 2 2 2 2 2 2 2 2 2 2 2 2 2 2 2 2 2 2 2 2 2 2 2 4" xfId="46270"/>
    <cellStyle name="Стиль 1 2 2 2 2 2 2 2 2 2 2 2 2 2 2 2 2 2 2 2 2 2 2 2 2 3" xfId="46271"/>
    <cellStyle name="Стиль 1 2 2 2 2 2 2 2 2 2 2 2 2 2 2 2 2 2 2 2 2 2 2 2 2 3 2" xfId="46272"/>
    <cellStyle name="Стиль 1 2 2 2 2 2 2 2 2 2 2 2 2 2 2 2 2 2 2 2 2 2 2 2 2 4" xfId="46273"/>
    <cellStyle name="Стиль 1 2 2 2 2 2 2 2 2 2 2 2 2 2 2 2 2 2 2 2 2 2 2 2 2 5" xfId="46274"/>
    <cellStyle name="Стиль 1 2 2 2 2 2 2 2 2 2 2 2 2 2 2 2 2 2 2 2 2 2 2 2 3" xfId="46275"/>
    <cellStyle name="Стиль 1 2 2 2 2 2 2 2 2 2 2 2 2 2 2 2 2 2 2 2 2 2 2 2 3 2" xfId="46276"/>
    <cellStyle name="Стиль 1 2 2 2 2 2 2 2 2 2 2 2 2 2 2 2 2 2 2 2 2 2 2 2 3 2 2" xfId="46277"/>
    <cellStyle name="Стиль 1 2 2 2 2 2 2 2 2 2 2 2 2 2 2 2 2 2 2 2 2 2 2 2 3 3" xfId="46278"/>
    <cellStyle name="Стиль 1 2 2 2 2 2 2 2 2 2 2 2 2 2 2 2 2 2 2 2 2 2 2 2 3 4" xfId="46279"/>
    <cellStyle name="Стиль 1 2 2 2 2 2 2 2 2 2 2 2 2 2 2 2 2 2 2 2 2 2 2 2 4" xfId="46280"/>
    <cellStyle name="Стиль 1 2 2 2 2 2 2 2 2 2 2 2 2 2 2 2 2 2 2 2 2 2 2 2 4 2" xfId="46281"/>
    <cellStyle name="Стиль 1 2 2 2 2 2 2 2 2 2 2 2 2 2 2 2 2 2 2 2 2 2 2 2 5" xfId="46282"/>
    <cellStyle name="Стиль 1 2 2 2 2 2 2 2 2 2 2 2 2 2 2 2 2 2 2 2 2 2 2 3" xfId="46283"/>
    <cellStyle name="Стиль 1 2 2 2 2 2 2 2 2 2 2 2 2 2 2 2 2 2 2 2 2 2 2 3 2" xfId="46284"/>
    <cellStyle name="Стиль 1 2 2 2 2 2 2 2 2 2 2 2 2 2 2 2 2 2 2 2 2 2 2 3 2 2" xfId="46285"/>
    <cellStyle name="Стиль 1 2 2 2 2 2 2 2 2 2 2 2 2 2 2 2 2 2 2 2 2 2 2 3 2 2 2" xfId="46286"/>
    <cellStyle name="Стиль 1 2 2 2 2 2 2 2 2 2 2 2 2 2 2 2 2 2 2 2 2 2 2 3 2 3" xfId="46287"/>
    <cellStyle name="Стиль 1 2 2 2 2 2 2 2 2 2 2 2 2 2 2 2 2 2 2 2 2 2 2 3 2 4" xfId="46288"/>
    <cellStyle name="Стиль 1 2 2 2 2 2 2 2 2 2 2 2 2 2 2 2 2 2 2 2 2 2 2 3 3" xfId="46289"/>
    <cellStyle name="Стиль 1 2 2 2 2 2 2 2 2 2 2 2 2 2 2 2 2 2 2 2 2 2 2 3 3 2" xfId="46290"/>
    <cellStyle name="Стиль 1 2 2 2 2 2 2 2 2 2 2 2 2 2 2 2 2 2 2 2 2 2 2 3 4" xfId="46291"/>
    <cellStyle name="Стиль 1 2 2 2 2 2 2 2 2 2 2 2 2 2 2 2 2 2 2 2 2 2 2 4" xfId="46292"/>
    <cellStyle name="Стиль 1 2 2 2 2 2 2 2 2 2 2 2 2 2 2 2 2 2 2 2 2 2 2 4 2" xfId="46293"/>
    <cellStyle name="Стиль 1 2 2 2 2 2 2 2 2 2 2 2 2 2 2 2 2 2 2 2 2 2 2 5" xfId="46294"/>
    <cellStyle name="Стиль 1 2 2 2 2 2 2 2 2 2 2 2 2 2 2 2 2 2 2 2 2 2 2 6" xfId="46295"/>
    <cellStyle name="Стиль 1 2 2 2 2 2 2 2 2 2 2 2 2 2 2 2 2 2 2 2 2 2 3" xfId="46296"/>
    <cellStyle name="Стиль 1 2 2 2 2 2 2 2 2 2 2 2 2 2 2 2 2 2 2 2 2 2 3 2" xfId="46297"/>
    <cellStyle name="Стиль 1 2 2 2 2 2 2 2 2 2 2 2 2 2 2 2 2 2 2 2 2 2 3 2 2" xfId="46298"/>
    <cellStyle name="Стиль 1 2 2 2 2 2 2 2 2 2 2 2 2 2 2 2 2 2 2 2 2 2 3 2 2 2" xfId="46299"/>
    <cellStyle name="Стиль 1 2 2 2 2 2 2 2 2 2 2 2 2 2 2 2 2 2 2 2 2 2 3 2 2 2 2" xfId="46300"/>
    <cellStyle name="Стиль 1 2 2 2 2 2 2 2 2 2 2 2 2 2 2 2 2 2 2 2 2 2 3 2 2 3" xfId="46301"/>
    <cellStyle name="Стиль 1 2 2 2 2 2 2 2 2 2 2 2 2 2 2 2 2 2 2 2 2 2 3 2 2 4" xfId="46302"/>
    <cellStyle name="Стиль 1 2 2 2 2 2 2 2 2 2 2 2 2 2 2 2 2 2 2 2 2 2 3 2 3" xfId="46303"/>
    <cellStyle name="Стиль 1 2 2 2 2 2 2 2 2 2 2 2 2 2 2 2 2 2 2 2 2 2 3 2 3 2" xfId="46304"/>
    <cellStyle name="Стиль 1 2 2 2 2 2 2 2 2 2 2 2 2 2 2 2 2 2 2 2 2 2 3 2 4" xfId="46305"/>
    <cellStyle name="Стиль 1 2 2 2 2 2 2 2 2 2 2 2 2 2 2 2 2 2 2 2 2 2 3 3" xfId="46306"/>
    <cellStyle name="Стиль 1 2 2 2 2 2 2 2 2 2 2 2 2 2 2 2 2 2 2 2 2 2 3 3 2" xfId="46307"/>
    <cellStyle name="Стиль 1 2 2 2 2 2 2 2 2 2 2 2 2 2 2 2 2 2 2 2 2 2 3 4" xfId="46308"/>
    <cellStyle name="Стиль 1 2 2 2 2 2 2 2 2 2 2 2 2 2 2 2 2 2 2 2 2 2 3 5" xfId="46309"/>
    <cellStyle name="Стиль 1 2 2 2 2 2 2 2 2 2 2 2 2 2 2 2 2 2 2 2 2 2 4" xfId="46310"/>
    <cellStyle name="Стиль 1 2 2 2 2 2 2 2 2 2 2 2 2 2 2 2 2 2 2 2 2 2 4 2" xfId="46311"/>
    <cellStyle name="Стиль 1 2 2 2 2 2 2 2 2 2 2 2 2 2 2 2 2 2 2 2 2 2 4 2 2" xfId="46312"/>
    <cellStyle name="Стиль 1 2 2 2 2 2 2 2 2 2 2 2 2 2 2 2 2 2 2 2 2 2 4 3" xfId="46313"/>
    <cellStyle name="Стиль 1 2 2 2 2 2 2 2 2 2 2 2 2 2 2 2 2 2 2 2 2 2 4 4" xfId="46314"/>
    <cellStyle name="Стиль 1 2 2 2 2 2 2 2 2 2 2 2 2 2 2 2 2 2 2 2 2 2 5" xfId="46315"/>
    <cellStyle name="Стиль 1 2 2 2 2 2 2 2 2 2 2 2 2 2 2 2 2 2 2 2 2 2 5 2" xfId="46316"/>
    <cellStyle name="Стиль 1 2 2 2 2 2 2 2 2 2 2 2 2 2 2 2 2 2 2 2 2 2 6" xfId="46317"/>
    <cellStyle name="Стиль 1 2 2 2 2 2 2 2 2 2 2 2 2 2 2 2 2 2 2 2 2 3" xfId="46318"/>
    <cellStyle name="Стиль 1 2 2 2 2 2 2 2 2 2 2 2 2 2 2 2 2 2 2 2 2 3 2" xfId="46319"/>
    <cellStyle name="Стиль 1 2 2 2 2 2 2 2 2 2 2 2 2 2 2 2 2 2 2 2 2 3 2 2" xfId="46320"/>
    <cellStyle name="Стиль 1 2 2 2 2 2 2 2 2 2 2 2 2 2 2 2 2 2 2 2 2 3 2 2 2" xfId="46321"/>
    <cellStyle name="Стиль 1 2 2 2 2 2 2 2 2 2 2 2 2 2 2 2 2 2 2 2 2 3 2 2 2 2" xfId="46322"/>
    <cellStyle name="Стиль 1 2 2 2 2 2 2 2 2 2 2 2 2 2 2 2 2 2 2 2 2 3 2 2 2 2 2" xfId="46323"/>
    <cellStyle name="Стиль 1 2 2 2 2 2 2 2 2 2 2 2 2 2 2 2 2 2 2 2 2 3 2 2 2 3" xfId="46324"/>
    <cellStyle name="Стиль 1 2 2 2 2 2 2 2 2 2 2 2 2 2 2 2 2 2 2 2 2 3 2 2 2 4" xfId="46325"/>
    <cellStyle name="Стиль 1 2 2 2 2 2 2 2 2 2 2 2 2 2 2 2 2 2 2 2 2 3 2 2 3" xfId="46326"/>
    <cellStyle name="Стиль 1 2 2 2 2 2 2 2 2 2 2 2 2 2 2 2 2 2 2 2 2 3 2 2 3 2" xfId="46327"/>
    <cellStyle name="Стиль 1 2 2 2 2 2 2 2 2 2 2 2 2 2 2 2 2 2 2 2 2 3 2 2 4" xfId="46328"/>
    <cellStyle name="Стиль 1 2 2 2 2 2 2 2 2 2 2 2 2 2 2 2 2 2 2 2 2 3 2 3" xfId="46329"/>
    <cellStyle name="Стиль 1 2 2 2 2 2 2 2 2 2 2 2 2 2 2 2 2 2 2 2 2 3 2 3 2" xfId="46330"/>
    <cellStyle name="Стиль 1 2 2 2 2 2 2 2 2 2 2 2 2 2 2 2 2 2 2 2 2 3 2 4" xfId="46331"/>
    <cellStyle name="Стиль 1 2 2 2 2 2 2 2 2 2 2 2 2 2 2 2 2 2 2 2 2 3 2 5" xfId="46332"/>
    <cellStyle name="Стиль 1 2 2 2 2 2 2 2 2 2 2 2 2 2 2 2 2 2 2 2 2 3 3" xfId="46333"/>
    <cellStyle name="Стиль 1 2 2 2 2 2 2 2 2 2 2 2 2 2 2 2 2 2 2 2 2 3 3 2" xfId="46334"/>
    <cellStyle name="Стиль 1 2 2 2 2 2 2 2 2 2 2 2 2 2 2 2 2 2 2 2 2 3 3 2 2" xfId="46335"/>
    <cellStyle name="Стиль 1 2 2 2 2 2 2 2 2 2 2 2 2 2 2 2 2 2 2 2 2 3 3 3" xfId="46336"/>
    <cellStyle name="Стиль 1 2 2 2 2 2 2 2 2 2 2 2 2 2 2 2 2 2 2 2 2 3 3 4" xfId="46337"/>
    <cellStyle name="Стиль 1 2 2 2 2 2 2 2 2 2 2 2 2 2 2 2 2 2 2 2 2 3 4" xfId="46338"/>
    <cellStyle name="Стиль 1 2 2 2 2 2 2 2 2 2 2 2 2 2 2 2 2 2 2 2 2 3 4 2" xfId="46339"/>
    <cellStyle name="Стиль 1 2 2 2 2 2 2 2 2 2 2 2 2 2 2 2 2 2 2 2 2 3 5" xfId="46340"/>
    <cellStyle name="Стиль 1 2 2 2 2 2 2 2 2 2 2 2 2 2 2 2 2 2 2 2 2 4" xfId="46341"/>
    <cellStyle name="Стиль 1 2 2 2 2 2 2 2 2 2 2 2 2 2 2 2 2 2 2 2 2 4 2" xfId="46342"/>
    <cellStyle name="Стиль 1 2 2 2 2 2 2 2 2 2 2 2 2 2 2 2 2 2 2 2 2 4 2 2" xfId="46343"/>
    <cellStyle name="Стиль 1 2 2 2 2 2 2 2 2 2 2 2 2 2 2 2 2 2 2 2 2 4 2 2 2" xfId="46344"/>
    <cellStyle name="Стиль 1 2 2 2 2 2 2 2 2 2 2 2 2 2 2 2 2 2 2 2 2 4 2 3" xfId="46345"/>
    <cellStyle name="Стиль 1 2 2 2 2 2 2 2 2 2 2 2 2 2 2 2 2 2 2 2 2 4 2 4" xfId="46346"/>
    <cellStyle name="Стиль 1 2 2 2 2 2 2 2 2 2 2 2 2 2 2 2 2 2 2 2 2 4 3" xfId="46347"/>
    <cellStyle name="Стиль 1 2 2 2 2 2 2 2 2 2 2 2 2 2 2 2 2 2 2 2 2 4 3 2" xfId="46348"/>
    <cellStyle name="Стиль 1 2 2 2 2 2 2 2 2 2 2 2 2 2 2 2 2 2 2 2 2 4 4" xfId="46349"/>
    <cellStyle name="Стиль 1 2 2 2 2 2 2 2 2 2 2 2 2 2 2 2 2 2 2 2 2 5" xfId="46350"/>
    <cellStyle name="Стиль 1 2 2 2 2 2 2 2 2 2 2 2 2 2 2 2 2 2 2 2 2 5 2" xfId="46351"/>
    <cellStyle name="Стиль 1 2 2 2 2 2 2 2 2 2 2 2 2 2 2 2 2 2 2 2 2 6" xfId="46352"/>
    <cellStyle name="Стиль 1 2 2 2 2 2 2 2 2 2 2 2 2 2 2 2 2 2 2 2 2 7" xfId="46353"/>
    <cellStyle name="Стиль 1 2 2 2 2 2 2 2 2 2 2 2 2 2 2 2 2 2 2 2 3" xfId="46354"/>
    <cellStyle name="Стиль 1 2 2 2 2 2 2 2 2 2 2 2 2 2 2 2 2 2 2 2 4" xfId="46355"/>
    <cellStyle name="Стиль 1 2 2 2 2 2 2 2 2 2 2 2 2 2 2 2 2 2 2 2 5" xfId="46356"/>
    <cellStyle name="Стиль 1 2 2 2 2 2 2 2 2 2 2 2 2 2 2 2 2 2 2 2 6" xfId="46357"/>
    <cellStyle name="Стиль 1 2 2 2 2 2 2 2 2 2 2 2 2 2 2 2 2 2 2 2 7" xfId="46358"/>
    <cellStyle name="Стиль 1 2 2 2 2 2 2 2 2 2 2 2 2 2 2 2 2 2 2 2 8" xfId="46359"/>
    <cellStyle name="Стиль 1 2 2 2 2 2 2 2 2 2 2 2 2 2 2 2 2 2 2 2 9" xfId="46360"/>
    <cellStyle name="Стиль 1 2 2 2 2 2 2 2 2 2 2 2 2 2 2 2 2 2 2 3" xfId="46361"/>
    <cellStyle name="Стиль 1 2 2 2 2 2 2 2 2 2 2 2 2 2 2 2 2 2 2 4" xfId="46362"/>
    <cellStyle name="Стиль 1 2 2 2 2 2 2 2 2 2 2 2 2 2 2 2 2 2 2 5" xfId="46363"/>
    <cellStyle name="Стиль 1 2 2 2 2 2 2 2 2 2 2 2 2 2 2 2 2 2 2 6" xfId="46364"/>
    <cellStyle name="Стиль 1 2 2 2 2 2 2 2 2 2 2 2 2 2 2 2 2 2 2 7" xfId="46365"/>
    <cellStyle name="Стиль 1 2 2 2 2 2 2 2 2 2 2 2 2 2 2 2 2 2 2 8" xfId="46366"/>
    <cellStyle name="Стиль 1 2 2 2 2 2 2 2 2 2 2 2 2 2 2 2 2 2 2 9" xfId="46367"/>
    <cellStyle name="Стиль 1 2 2 2 2 2 2 2 2 2 2 2 2 2 2 2 2 2 3" xfId="46368"/>
    <cellStyle name="Стиль 1 2 2 2 2 2 2 2 2 2 2 2 2 2 2 2 2 2 4" xfId="46369"/>
    <cellStyle name="Стиль 1 2 2 2 2 2 2 2 2 2 2 2 2 2 2 2 2 2 5" xfId="46370"/>
    <cellStyle name="Стиль 1 2 2 2 2 2 2 2 2 2 2 2 2 2 2 2 2 2 6" xfId="46371"/>
    <cellStyle name="Стиль 1 2 2 2 2 2 2 2 2 2 2 2 2 2 2 2 2 2 7" xfId="46372"/>
    <cellStyle name="Стиль 1 2 2 2 2 2 2 2 2 2 2 2 2 2 2 2 2 2 8" xfId="46373"/>
    <cellStyle name="Стиль 1 2 2 2 2 2 2 2 2 2 2 2 2 2 2 2 2 2 9" xfId="46374"/>
    <cellStyle name="Стиль 1 2 2 2 2 2 2 2 2 2 2 2 2 2 2 2 2 3" xfId="46375"/>
    <cellStyle name="Стиль 1 2 2 2 2 2 2 2 2 2 2 2 2 2 2 2 2 3 10" xfId="46376"/>
    <cellStyle name="Стиль 1 2 2 2 2 2 2 2 2 2 2 2 2 2 2 2 2 3 2" xfId="46377"/>
    <cellStyle name="Стиль 1 2 2 2 2 2 2 2 2 2 2 2 2 2 2 2 2 3 3" xfId="46378"/>
    <cellStyle name="Стиль 1 2 2 2 2 2 2 2 2 2 2 2 2 2 2 2 2 3 4" xfId="46379"/>
    <cellStyle name="Стиль 1 2 2 2 2 2 2 2 2 2 2 2 2 2 2 2 2 3 5" xfId="46380"/>
    <cellStyle name="Стиль 1 2 2 2 2 2 2 2 2 2 2 2 2 2 2 2 2 3 6" xfId="46381"/>
    <cellStyle name="Стиль 1 2 2 2 2 2 2 2 2 2 2 2 2 2 2 2 2 3 7" xfId="46382"/>
    <cellStyle name="Стиль 1 2 2 2 2 2 2 2 2 2 2 2 2 2 2 2 2 3 8" xfId="46383"/>
    <cellStyle name="Стиль 1 2 2 2 2 2 2 2 2 2 2 2 2 2 2 2 2 3 9" xfId="46384"/>
    <cellStyle name="Стиль 1 2 2 2 2 2 2 2 2 2 2 2 2 2 2 2 2 4" xfId="46385"/>
    <cellStyle name="Стиль 1 2 2 2 2 2 2 2 2 2 2 2 2 2 2 2 2 5" xfId="46386"/>
    <cellStyle name="Стиль 1 2 2 2 2 2 2 2 2 2 2 2 2 2 2 2 2 6" xfId="46387"/>
    <cellStyle name="Стиль 1 2 2 2 2 2 2 2 2 2 2 2 2 2 2 2 2 7" xfId="46388"/>
    <cellStyle name="Стиль 1 2 2 2 2 2 2 2 2 2 2 2 2 2 2 2 2 8" xfId="46389"/>
    <cellStyle name="Стиль 1 2 2 2 2 2 2 2 2 2 2 2 2 2 2 2 2 9" xfId="46390"/>
    <cellStyle name="Стиль 1 2 2 2 2 2 2 2 2 2 2 2 2 2 2 2 3" xfId="46391"/>
    <cellStyle name="Стиль 1 2 2 2 2 2 2 2 2 2 2 2 2 2 2 2 4" xfId="46392"/>
    <cellStyle name="Стиль 1 2 2 2 2 2 2 2 2 2 2 2 2 2 2 2 5" xfId="46393"/>
    <cellStyle name="Стиль 1 2 2 2 2 2 2 2 2 2 2 2 2 2 2 2 5 10" xfId="46394"/>
    <cellStyle name="Стиль 1 2 2 2 2 2 2 2 2 2 2 2 2 2 2 2 5 2" xfId="46395"/>
    <cellStyle name="Стиль 1 2 2 2 2 2 2 2 2 2 2 2 2 2 2 2 5 2 10" xfId="46396"/>
    <cellStyle name="Стиль 1 2 2 2 2 2 2 2 2 2 2 2 2 2 2 2 5 2 2" xfId="46397"/>
    <cellStyle name="Стиль 1 2 2 2 2 2 2 2 2 2 2 2 2 2 2 2 5 2 3" xfId="46398"/>
    <cellStyle name="Стиль 1 2 2 2 2 2 2 2 2 2 2 2 2 2 2 2 5 2 4" xfId="46399"/>
    <cellStyle name="Стиль 1 2 2 2 2 2 2 2 2 2 2 2 2 2 2 2 5 2 5" xfId="46400"/>
    <cellStyle name="Стиль 1 2 2 2 2 2 2 2 2 2 2 2 2 2 2 2 5 2 6" xfId="46401"/>
    <cellStyle name="Стиль 1 2 2 2 2 2 2 2 2 2 2 2 2 2 2 2 5 2 7" xfId="46402"/>
    <cellStyle name="Стиль 1 2 2 2 2 2 2 2 2 2 2 2 2 2 2 2 5 2 8" xfId="46403"/>
    <cellStyle name="Стиль 1 2 2 2 2 2 2 2 2 2 2 2 2 2 2 2 5 2 9" xfId="46404"/>
    <cellStyle name="Стиль 1 2 2 2 2 2 2 2 2 2 2 2 2 2 2 2 5 3" xfId="46405"/>
    <cellStyle name="Стиль 1 2 2 2 2 2 2 2 2 2 2 2 2 2 2 2 5 4" xfId="46406"/>
    <cellStyle name="Стиль 1 2 2 2 2 2 2 2 2 2 2 2 2 2 2 2 5 5" xfId="46407"/>
    <cellStyle name="Стиль 1 2 2 2 2 2 2 2 2 2 2 2 2 2 2 2 5 6" xfId="46408"/>
    <cellStyle name="Стиль 1 2 2 2 2 2 2 2 2 2 2 2 2 2 2 2 5 7" xfId="46409"/>
    <cellStyle name="Стиль 1 2 2 2 2 2 2 2 2 2 2 2 2 2 2 2 5 8" xfId="46410"/>
    <cellStyle name="Стиль 1 2 2 2 2 2 2 2 2 2 2 2 2 2 2 2 5 9" xfId="46411"/>
    <cellStyle name="Стиль 1 2 2 2 2 2 2 2 2 2 2 2 2 2 2 2 6" xfId="46412"/>
    <cellStyle name="Стиль 1 2 2 2 2 2 2 2 2 2 2 2 2 2 2 2 7" xfId="46413"/>
    <cellStyle name="Стиль 1 2 2 2 2 2 2 2 2 2 2 2 2 2 2 2 8" xfId="46414"/>
    <cellStyle name="Стиль 1 2 2 2 2 2 2 2 2 2 2 2 2 2 2 2 9" xfId="46415"/>
    <cellStyle name="Стиль 1 2 2 2 2 2 2 2 2 2 2 2 2 2 2 3" xfId="46416"/>
    <cellStyle name="Стиль 1 2 2 2 2 2 2 2 2 2 2 2 2 2 2 3 10" xfId="46417"/>
    <cellStyle name="Стиль 1 2 2 2 2 2 2 2 2 2 2 2 2 2 2 3 11" xfId="46418"/>
    <cellStyle name="Стиль 1 2 2 2 2 2 2 2 2 2 2 2 2 2 2 3 2" xfId="46419"/>
    <cellStyle name="Стиль 1 2 2 2 2 2 2 2 2 2 2 2 2 2 2 3 2 10" xfId="46420"/>
    <cellStyle name="Стиль 1 2 2 2 2 2 2 2 2 2 2 2 2 2 2 3 2 11" xfId="46421"/>
    <cellStyle name="Стиль 1 2 2 2 2 2 2 2 2 2 2 2 2 2 2 3 2 2" xfId="46422"/>
    <cellStyle name="Стиль 1 2 2 2 2 2 2 2 2 2 2 2 2 2 2 3 2 2 10" xfId="46423"/>
    <cellStyle name="Стиль 1 2 2 2 2 2 2 2 2 2 2 2 2 2 2 3 2 2 2" xfId="46424"/>
    <cellStyle name="Стиль 1 2 2 2 2 2 2 2 2 2 2 2 2 2 2 3 2 2 2 10" xfId="46425"/>
    <cellStyle name="Стиль 1 2 2 2 2 2 2 2 2 2 2 2 2 2 2 3 2 2 2 2" xfId="46426"/>
    <cellStyle name="Стиль 1 2 2 2 2 2 2 2 2 2 2 2 2 2 2 3 2 2 2 3" xfId="46427"/>
    <cellStyle name="Стиль 1 2 2 2 2 2 2 2 2 2 2 2 2 2 2 3 2 2 2 4" xfId="46428"/>
    <cellStyle name="Стиль 1 2 2 2 2 2 2 2 2 2 2 2 2 2 2 3 2 2 2 5" xfId="46429"/>
    <cellStyle name="Стиль 1 2 2 2 2 2 2 2 2 2 2 2 2 2 2 3 2 2 2 6" xfId="46430"/>
    <cellStyle name="Стиль 1 2 2 2 2 2 2 2 2 2 2 2 2 2 2 3 2 2 2 7" xfId="46431"/>
    <cellStyle name="Стиль 1 2 2 2 2 2 2 2 2 2 2 2 2 2 2 3 2 2 2 8" xfId="46432"/>
    <cellStyle name="Стиль 1 2 2 2 2 2 2 2 2 2 2 2 2 2 2 3 2 2 2 9" xfId="46433"/>
    <cellStyle name="Стиль 1 2 2 2 2 2 2 2 2 2 2 2 2 2 2 3 2 2 3" xfId="46434"/>
    <cellStyle name="Стиль 1 2 2 2 2 2 2 2 2 2 2 2 2 2 2 3 2 2 4" xfId="46435"/>
    <cellStyle name="Стиль 1 2 2 2 2 2 2 2 2 2 2 2 2 2 2 3 2 2 5" xfId="46436"/>
    <cellStyle name="Стиль 1 2 2 2 2 2 2 2 2 2 2 2 2 2 2 3 2 2 6" xfId="46437"/>
    <cellStyle name="Стиль 1 2 2 2 2 2 2 2 2 2 2 2 2 2 2 3 2 2 7" xfId="46438"/>
    <cellStyle name="Стиль 1 2 2 2 2 2 2 2 2 2 2 2 2 2 2 3 2 2 8" xfId="46439"/>
    <cellStyle name="Стиль 1 2 2 2 2 2 2 2 2 2 2 2 2 2 2 3 2 2 9" xfId="46440"/>
    <cellStyle name="Стиль 1 2 2 2 2 2 2 2 2 2 2 2 2 2 2 3 2 3" xfId="46441"/>
    <cellStyle name="Стиль 1 2 2 2 2 2 2 2 2 2 2 2 2 2 2 3 2 4" xfId="46442"/>
    <cellStyle name="Стиль 1 2 2 2 2 2 2 2 2 2 2 2 2 2 2 3 2 5" xfId="46443"/>
    <cellStyle name="Стиль 1 2 2 2 2 2 2 2 2 2 2 2 2 2 2 3 2 6" xfId="46444"/>
    <cellStyle name="Стиль 1 2 2 2 2 2 2 2 2 2 2 2 2 2 2 3 2 7" xfId="46445"/>
    <cellStyle name="Стиль 1 2 2 2 2 2 2 2 2 2 2 2 2 2 2 3 2 8" xfId="46446"/>
    <cellStyle name="Стиль 1 2 2 2 2 2 2 2 2 2 2 2 2 2 2 3 2 9" xfId="46447"/>
    <cellStyle name="Стиль 1 2 2 2 2 2 2 2 2 2 2 2 2 2 2 3 3" xfId="46448"/>
    <cellStyle name="Стиль 1 2 2 2 2 2 2 2 2 2 2 2 2 2 2 3 3 10" xfId="46449"/>
    <cellStyle name="Стиль 1 2 2 2 2 2 2 2 2 2 2 2 2 2 2 3 3 2" xfId="46450"/>
    <cellStyle name="Стиль 1 2 2 2 2 2 2 2 2 2 2 2 2 2 2 3 3 3" xfId="46451"/>
    <cellStyle name="Стиль 1 2 2 2 2 2 2 2 2 2 2 2 2 2 2 3 3 4" xfId="46452"/>
    <cellStyle name="Стиль 1 2 2 2 2 2 2 2 2 2 2 2 2 2 2 3 3 5" xfId="46453"/>
    <cellStyle name="Стиль 1 2 2 2 2 2 2 2 2 2 2 2 2 2 2 3 3 6" xfId="46454"/>
    <cellStyle name="Стиль 1 2 2 2 2 2 2 2 2 2 2 2 2 2 2 3 3 7" xfId="46455"/>
    <cellStyle name="Стиль 1 2 2 2 2 2 2 2 2 2 2 2 2 2 2 3 3 8" xfId="46456"/>
    <cellStyle name="Стиль 1 2 2 2 2 2 2 2 2 2 2 2 2 2 2 3 3 9" xfId="46457"/>
    <cellStyle name="Стиль 1 2 2 2 2 2 2 2 2 2 2 2 2 2 2 3 4" xfId="46458"/>
    <cellStyle name="Стиль 1 2 2 2 2 2 2 2 2 2 2 2 2 2 2 3 5" xfId="46459"/>
    <cellStyle name="Стиль 1 2 2 2 2 2 2 2 2 2 2 2 2 2 2 3 6" xfId="46460"/>
    <cellStyle name="Стиль 1 2 2 2 2 2 2 2 2 2 2 2 2 2 2 3 7" xfId="46461"/>
    <cellStyle name="Стиль 1 2 2 2 2 2 2 2 2 2 2 2 2 2 2 3 8" xfId="46462"/>
    <cellStyle name="Стиль 1 2 2 2 2 2 2 2 2 2 2 2 2 2 2 3 9" xfId="46463"/>
    <cellStyle name="Стиль 1 2 2 2 2 2 2 2 2 2 2 2 2 2 2 4" xfId="46464"/>
    <cellStyle name="Стиль 1 2 2 2 2 2 2 2 2 2 2 2 2 2 2 5" xfId="46465"/>
    <cellStyle name="Стиль 1 2 2 2 2 2 2 2 2 2 2 2 2 2 2 5 10" xfId="46466"/>
    <cellStyle name="Стиль 1 2 2 2 2 2 2 2 2 2 2 2 2 2 2 5 2" xfId="46467"/>
    <cellStyle name="Стиль 1 2 2 2 2 2 2 2 2 2 2 2 2 2 2 5 2 10" xfId="46468"/>
    <cellStyle name="Стиль 1 2 2 2 2 2 2 2 2 2 2 2 2 2 2 5 2 2" xfId="46469"/>
    <cellStyle name="Стиль 1 2 2 2 2 2 2 2 2 2 2 2 2 2 2 5 2 3" xfId="46470"/>
    <cellStyle name="Стиль 1 2 2 2 2 2 2 2 2 2 2 2 2 2 2 5 2 4" xfId="46471"/>
    <cellStyle name="Стиль 1 2 2 2 2 2 2 2 2 2 2 2 2 2 2 5 2 5" xfId="46472"/>
    <cellStyle name="Стиль 1 2 2 2 2 2 2 2 2 2 2 2 2 2 2 5 2 6" xfId="46473"/>
    <cellStyle name="Стиль 1 2 2 2 2 2 2 2 2 2 2 2 2 2 2 5 2 7" xfId="46474"/>
    <cellStyle name="Стиль 1 2 2 2 2 2 2 2 2 2 2 2 2 2 2 5 2 8" xfId="46475"/>
    <cellStyle name="Стиль 1 2 2 2 2 2 2 2 2 2 2 2 2 2 2 5 2 9" xfId="46476"/>
    <cellStyle name="Стиль 1 2 2 2 2 2 2 2 2 2 2 2 2 2 2 5 3" xfId="46477"/>
    <cellStyle name="Стиль 1 2 2 2 2 2 2 2 2 2 2 2 2 2 2 5 4" xfId="46478"/>
    <cellStyle name="Стиль 1 2 2 2 2 2 2 2 2 2 2 2 2 2 2 5 5" xfId="46479"/>
    <cellStyle name="Стиль 1 2 2 2 2 2 2 2 2 2 2 2 2 2 2 5 6" xfId="46480"/>
    <cellStyle name="Стиль 1 2 2 2 2 2 2 2 2 2 2 2 2 2 2 5 7" xfId="46481"/>
    <cellStyle name="Стиль 1 2 2 2 2 2 2 2 2 2 2 2 2 2 2 5 8" xfId="46482"/>
    <cellStyle name="Стиль 1 2 2 2 2 2 2 2 2 2 2 2 2 2 2 5 9" xfId="46483"/>
    <cellStyle name="Стиль 1 2 2 2 2 2 2 2 2 2 2 2 2 2 2 6" xfId="46484"/>
    <cellStyle name="Стиль 1 2 2 2 2 2 2 2 2 2 2 2 2 2 2 7" xfId="46485"/>
    <cellStyle name="Стиль 1 2 2 2 2 2 2 2 2 2 2 2 2 2 2 8" xfId="46486"/>
    <cellStyle name="Стиль 1 2 2 2 2 2 2 2 2 2 2 2 2 2 2 9" xfId="46487"/>
    <cellStyle name="Стиль 1 2 2 2 2 2 2 2 2 2 2 2 2 2 20" xfId="46488"/>
    <cellStyle name="Стиль 1 2 2 2 2 2 2 2 2 2 2 2 2 2 3" xfId="46489"/>
    <cellStyle name="Стиль 1 2 2 2 2 2 2 2 2 2 2 2 2 2 3 10" xfId="46490"/>
    <cellStyle name="Стиль 1 2 2 2 2 2 2 2 2 2 2 2 2 2 3 11" xfId="46491"/>
    <cellStyle name="Стиль 1 2 2 2 2 2 2 2 2 2 2 2 2 2 3 2" xfId="46492"/>
    <cellStyle name="Стиль 1 2 2 2 2 2 2 2 2 2 2 2 2 2 3 2 10" xfId="46493"/>
    <cellStyle name="Стиль 1 2 2 2 2 2 2 2 2 2 2 2 2 2 3 2 11" xfId="46494"/>
    <cellStyle name="Стиль 1 2 2 2 2 2 2 2 2 2 2 2 2 2 3 2 2" xfId="46495"/>
    <cellStyle name="Стиль 1 2 2 2 2 2 2 2 2 2 2 2 2 2 3 2 2 10" xfId="46496"/>
    <cellStyle name="Стиль 1 2 2 2 2 2 2 2 2 2 2 2 2 2 3 2 2 2" xfId="46497"/>
    <cellStyle name="Стиль 1 2 2 2 2 2 2 2 2 2 2 2 2 2 3 2 2 2 10" xfId="46498"/>
    <cellStyle name="Стиль 1 2 2 2 2 2 2 2 2 2 2 2 2 2 3 2 2 2 2" xfId="46499"/>
    <cellStyle name="Стиль 1 2 2 2 2 2 2 2 2 2 2 2 2 2 3 2 2 2 3" xfId="46500"/>
    <cellStyle name="Стиль 1 2 2 2 2 2 2 2 2 2 2 2 2 2 3 2 2 2 4" xfId="46501"/>
    <cellStyle name="Стиль 1 2 2 2 2 2 2 2 2 2 2 2 2 2 3 2 2 2 5" xfId="46502"/>
    <cellStyle name="Стиль 1 2 2 2 2 2 2 2 2 2 2 2 2 2 3 2 2 2 6" xfId="46503"/>
    <cellStyle name="Стиль 1 2 2 2 2 2 2 2 2 2 2 2 2 2 3 2 2 2 7" xfId="46504"/>
    <cellStyle name="Стиль 1 2 2 2 2 2 2 2 2 2 2 2 2 2 3 2 2 2 8" xfId="46505"/>
    <cellStyle name="Стиль 1 2 2 2 2 2 2 2 2 2 2 2 2 2 3 2 2 2 9" xfId="46506"/>
    <cellStyle name="Стиль 1 2 2 2 2 2 2 2 2 2 2 2 2 2 3 2 2 3" xfId="46507"/>
    <cellStyle name="Стиль 1 2 2 2 2 2 2 2 2 2 2 2 2 2 3 2 2 4" xfId="46508"/>
    <cellStyle name="Стиль 1 2 2 2 2 2 2 2 2 2 2 2 2 2 3 2 2 5" xfId="46509"/>
    <cellStyle name="Стиль 1 2 2 2 2 2 2 2 2 2 2 2 2 2 3 2 2 6" xfId="46510"/>
    <cellStyle name="Стиль 1 2 2 2 2 2 2 2 2 2 2 2 2 2 3 2 2 7" xfId="46511"/>
    <cellStyle name="Стиль 1 2 2 2 2 2 2 2 2 2 2 2 2 2 3 2 2 8" xfId="46512"/>
    <cellStyle name="Стиль 1 2 2 2 2 2 2 2 2 2 2 2 2 2 3 2 2 9" xfId="46513"/>
    <cellStyle name="Стиль 1 2 2 2 2 2 2 2 2 2 2 2 2 2 3 2 3" xfId="46514"/>
    <cellStyle name="Стиль 1 2 2 2 2 2 2 2 2 2 2 2 2 2 3 2 4" xfId="46515"/>
    <cellStyle name="Стиль 1 2 2 2 2 2 2 2 2 2 2 2 2 2 3 2 5" xfId="46516"/>
    <cellStyle name="Стиль 1 2 2 2 2 2 2 2 2 2 2 2 2 2 3 2 6" xfId="46517"/>
    <cellStyle name="Стиль 1 2 2 2 2 2 2 2 2 2 2 2 2 2 3 2 7" xfId="46518"/>
    <cellStyle name="Стиль 1 2 2 2 2 2 2 2 2 2 2 2 2 2 3 2 8" xfId="46519"/>
    <cellStyle name="Стиль 1 2 2 2 2 2 2 2 2 2 2 2 2 2 3 2 9" xfId="46520"/>
    <cellStyle name="Стиль 1 2 2 2 2 2 2 2 2 2 2 2 2 2 3 3" xfId="46521"/>
    <cellStyle name="Стиль 1 2 2 2 2 2 2 2 2 2 2 2 2 2 3 3 10" xfId="46522"/>
    <cellStyle name="Стиль 1 2 2 2 2 2 2 2 2 2 2 2 2 2 3 3 2" xfId="46523"/>
    <cellStyle name="Стиль 1 2 2 2 2 2 2 2 2 2 2 2 2 2 3 3 3" xfId="46524"/>
    <cellStyle name="Стиль 1 2 2 2 2 2 2 2 2 2 2 2 2 2 3 3 4" xfId="46525"/>
    <cellStyle name="Стиль 1 2 2 2 2 2 2 2 2 2 2 2 2 2 3 3 5" xfId="46526"/>
    <cellStyle name="Стиль 1 2 2 2 2 2 2 2 2 2 2 2 2 2 3 3 6" xfId="46527"/>
    <cellStyle name="Стиль 1 2 2 2 2 2 2 2 2 2 2 2 2 2 3 3 7" xfId="46528"/>
    <cellStyle name="Стиль 1 2 2 2 2 2 2 2 2 2 2 2 2 2 3 3 8" xfId="46529"/>
    <cellStyle name="Стиль 1 2 2 2 2 2 2 2 2 2 2 2 2 2 3 3 9" xfId="46530"/>
    <cellStyle name="Стиль 1 2 2 2 2 2 2 2 2 2 2 2 2 2 3 4" xfId="46531"/>
    <cellStyle name="Стиль 1 2 2 2 2 2 2 2 2 2 2 2 2 2 3 5" xfId="46532"/>
    <cellStyle name="Стиль 1 2 2 2 2 2 2 2 2 2 2 2 2 2 3 6" xfId="46533"/>
    <cellStyle name="Стиль 1 2 2 2 2 2 2 2 2 2 2 2 2 2 3 7" xfId="46534"/>
    <cellStyle name="Стиль 1 2 2 2 2 2 2 2 2 2 2 2 2 2 3 8" xfId="46535"/>
    <cellStyle name="Стиль 1 2 2 2 2 2 2 2 2 2 2 2 2 2 3 9" xfId="46536"/>
    <cellStyle name="Стиль 1 2 2 2 2 2 2 2 2 2 2 2 2 2 4" xfId="46537"/>
    <cellStyle name="Стиль 1 2 2 2 2 2 2 2 2 2 2 2 2 2 5" xfId="46538"/>
    <cellStyle name="Стиль 1 2 2 2 2 2 2 2 2 2 2 2 2 2 6" xfId="46539"/>
    <cellStyle name="Стиль 1 2 2 2 2 2 2 2 2 2 2 2 2 2 6 10" xfId="46540"/>
    <cellStyle name="Стиль 1 2 2 2 2 2 2 2 2 2 2 2 2 2 6 2" xfId="46541"/>
    <cellStyle name="Стиль 1 2 2 2 2 2 2 2 2 2 2 2 2 2 6 2 10" xfId="46542"/>
    <cellStyle name="Стиль 1 2 2 2 2 2 2 2 2 2 2 2 2 2 6 2 2" xfId="46543"/>
    <cellStyle name="Стиль 1 2 2 2 2 2 2 2 2 2 2 2 2 2 6 2 3" xfId="46544"/>
    <cellStyle name="Стиль 1 2 2 2 2 2 2 2 2 2 2 2 2 2 6 2 4" xfId="46545"/>
    <cellStyle name="Стиль 1 2 2 2 2 2 2 2 2 2 2 2 2 2 6 2 5" xfId="46546"/>
    <cellStyle name="Стиль 1 2 2 2 2 2 2 2 2 2 2 2 2 2 6 2 6" xfId="46547"/>
    <cellStyle name="Стиль 1 2 2 2 2 2 2 2 2 2 2 2 2 2 6 2 7" xfId="46548"/>
    <cellStyle name="Стиль 1 2 2 2 2 2 2 2 2 2 2 2 2 2 6 2 8" xfId="46549"/>
    <cellStyle name="Стиль 1 2 2 2 2 2 2 2 2 2 2 2 2 2 6 2 9" xfId="46550"/>
    <cellStyle name="Стиль 1 2 2 2 2 2 2 2 2 2 2 2 2 2 6 3" xfId="46551"/>
    <cellStyle name="Стиль 1 2 2 2 2 2 2 2 2 2 2 2 2 2 6 4" xfId="46552"/>
    <cellStyle name="Стиль 1 2 2 2 2 2 2 2 2 2 2 2 2 2 6 5" xfId="46553"/>
    <cellStyle name="Стиль 1 2 2 2 2 2 2 2 2 2 2 2 2 2 6 6" xfId="46554"/>
    <cellStyle name="Стиль 1 2 2 2 2 2 2 2 2 2 2 2 2 2 6 7" xfId="46555"/>
    <cellStyle name="Стиль 1 2 2 2 2 2 2 2 2 2 2 2 2 2 6 8" xfId="46556"/>
    <cellStyle name="Стиль 1 2 2 2 2 2 2 2 2 2 2 2 2 2 6 9" xfId="46557"/>
    <cellStyle name="Стиль 1 2 2 2 2 2 2 2 2 2 2 2 2 2 7" xfId="46558"/>
    <cellStyle name="Стиль 1 2 2 2 2 2 2 2 2 2 2 2 2 2 8" xfId="46559"/>
    <cellStyle name="Стиль 1 2 2 2 2 2 2 2 2 2 2 2 2 2 9" xfId="46560"/>
    <cellStyle name="Стиль 1 2 2 2 2 2 2 2 2 2 2 2 2 20" xfId="46561"/>
    <cellStyle name="Стиль 1 2 2 2 2 2 2 2 2 2 2 2 2 3" xfId="46562"/>
    <cellStyle name="Стиль 1 2 2 2 2 2 2 2 2 2 2 2 2 3 10" xfId="46563"/>
    <cellStyle name="Стиль 1 2 2 2 2 2 2 2 2 2 2 2 2 3 11" xfId="46564"/>
    <cellStyle name="Стиль 1 2 2 2 2 2 2 2 2 2 2 2 2 3 12" xfId="46565"/>
    <cellStyle name="Стиль 1 2 2 2 2 2 2 2 2 2 2 2 2 3 13" xfId="46566"/>
    <cellStyle name="Стиль 1 2 2 2 2 2 2 2 2 2 2 2 2 3 14" xfId="46567"/>
    <cellStyle name="Стиль 1 2 2 2 2 2 2 2 2 2 2 2 2 3 2" xfId="46568"/>
    <cellStyle name="Стиль 1 2 2 2 2 2 2 2 2 2 2 2 2 3 2 10" xfId="46569"/>
    <cellStyle name="Стиль 1 2 2 2 2 2 2 2 2 2 2 2 2 3 2 11" xfId="46570"/>
    <cellStyle name="Стиль 1 2 2 2 2 2 2 2 2 2 2 2 2 3 2 2" xfId="46571"/>
    <cellStyle name="Стиль 1 2 2 2 2 2 2 2 2 2 2 2 2 3 2 2 10" xfId="46572"/>
    <cellStyle name="Стиль 1 2 2 2 2 2 2 2 2 2 2 2 2 3 2 2 11" xfId="46573"/>
    <cellStyle name="Стиль 1 2 2 2 2 2 2 2 2 2 2 2 2 3 2 2 2" xfId="46574"/>
    <cellStyle name="Стиль 1 2 2 2 2 2 2 2 2 2 2 2 2 3 2 2 2 10" xfId="46575"/>
    <cellStyle name="Стиль 1 2 2 2 2 2 2 2 2 2 2 2 2 3 2 2 2 2" xfId="46576"/>
    <cellStyle name="Стиль 1 2 2 2 2 2 2 2 2 2 2 2 2 3 2 2 2 2 10" xfId="46577"/>
    <cellStyle name="Стиль 1 2 2 2 2 2 2 2 2 2 2 2 2 3 2 2 2 2 2" xfId="46578"/>
    <cellStyle name="Стиль 1 2 2 2 2 2 2 2 2 2 2 2 2 3 2 2 2 2 3" xfId="46579"/>
    <cellStyle name="Стиль 1 2 2 2 2 2 2 2 2 2 2 2 2 3 2 2 2 2 4" xfId="46580"/>
    <cellStyle name="Стиль 1 2 2 2 2 2 2 2 2 2 2 2 2 3 2 2 2 2 5" xfId="46581"/>
    <cellStyle name="Стиль 1 2 2 2 2 2 2 2 2 2 2 2 2 3 2 2 2 2 6" xfId="46582"/>
    <cellStyle name="Стиль 1 2 2 2 2 2 2 2 2 2 2 2 2 3 2 2 2 2 7" xfId="46583"/>
    <cellStyle name="Стиль 1 2 2 2 2 2 2 2 2 2 2 2 2 3 2 2 2 2 8" xfId="46584"/>
    <cellStyle name="Стиль 1 2 2 2 2 2 2 2 2 2 2 2 2 3 2 2 2 2 9" xfId="46585"/>
    <cellStyle name="Стиль 1 2 2 2 2 2 2 2 2 2 2 2 2 3 2 2 2 3" xfId="46586"/>
    <cellStyle name="Стиль 1 2 2 2 2 2 2 2 2 2 2 2 2 3 2 2 2 4" xfId="46587"/>
    <cellStyle name="Стиль 1 2 2 2 2 2 2 2 2 2 2 2 2 3 2 2 2 5" xfId="46588"/>
    <cellStyle name="Стиль 1 2 2 2 2 2 2 2 2 2 2 2 2 3 2 2 2 6" xfId="46589"/>
    <cellStyle name="Стиль 1 2 2 2 2 2 2 2 2 2 2 2 2 3 2 2 2 7" xfId="46590"/>
    <cellStyle name="Стиль 1 2 2 2 2 2 2 2 2 2 2 2 2 3 2 2 2 8" xfId="46591"/>
    <cellStyle name="Стиль 1 2 2 2 2 2 2 2 2 2 2 2 2 3 2 2 2 9" xfId="46592"/>
    <cellStyle name="Стиль 1 2 2 2 2 2 2 2 2 2 2 2 2 3 2 2 3" xfId="46593"/>
    <cellStyle name="Стиль 1 2 2 2 2 2 2 2 2 2 2 2 2 3 2 2 4" xfId="46594"/>
    <cellStyle name="Стиль 1 2 2 2 2 2 2 2 2 2 2 2 2 3 2 2 5" xfId="46595"/>
    <cellStyle name="Стиль 1 2 2 2 2 2 2 2 2 2 2 2 2 3 2 2 6" xfId="46596"/>
    <cellStyle name="Стиль 1 2 2 2 2 2 2 2 2 2 2 2 2 3 2 2 7" xfId="46597"/>
    <cellStyle name="Стиль 1 2 2 2 2 2 2 2 2 2 2 2 2 3 2 2 8" xfId="46598"/>
    <cellStyle name="Стиль 1 2 2 2 2 2 2 2 2 2 2 2 2 3 2 2 9" xfId="46599"/>
    <cellStyle name="Стиль 1 2 2 2 2 2 2 2 2 2 2 2 2 3 2 3" xfId="46600"/>
    <cellStyle name="Стиль 1 2 2 2 2 2 2 2 2 2 2 2 2 3 2 3 10" xfId="46601"/>
    <cellStyle name="Стиль 1 2 2 2 2 2 2 2 2 2 2 2 2 3 2 3 2" xfId="46602"/>
    <cellStyle name="Стиль 1 2 2 2 2 2 2 2 2 2 2 2 2 3 2 3 3" xfId="46603"/>
    <cellStyle name="Стиль 1 2 2 2 2 2 2 2 2 2 2 2 2 3 2 3 4" xfId="46604"/>
    <cellStyle name="Стиль 1 2 2 2 2 2 2 2 2 2 2 2 2 3 2 3 5" xfId="46605"/>
    <cellStyle name="Стиль 1 2 2 2 2 2 2 2 2 2 2 2 2 3 2 3 6" xfId="46606"/>
    <cellStyle name="Стиль 1 2 2 2 2 2 2 2 2 2 2 2 2 3 2 3 7" xfId="46607"/>
    <cellStyle name="Стиль 1 2 2 2 2 2 2 2 2 2 2 2 2 3 2 3 8" xfId="46608"/>
    <cellStyle name="Стиль 1 2 2 2 2 2 2 2 2 2 2 2 2 3 2 3 9" xfId="46609"/>
    <cellStyle name="Стиль 1 2 2 2 2 2 2 2 2 2 2 2 2 3 2 4" xfId="46610"/>
    <cellStyle name="Стиль 1 2 2 2 2 2 2 2 2 2 2 2 2 3 2 5" xfId="46611"/>
    <cellStyle name="Стиль 1 2 2 2 2 2 2 2 2 2 2 2 2 3 2 6" xfId="46612"/>
    <cellStyle name="Стиль 1 2 2 2 2 2 2 2 2 2 2 2 2 3 2 7" xfId="46613"/>
    <cellStyle name="Стиль 1 2 2 2 2 2 2 2 2 2 2 2 2 3 2 8" xfId="46614"/>
    <cellStyle name="Стиль 1 2 2 2 2 2 2 2 2 2 2 2 2 3 2 9" xfId="46615"/>
    <cellStyle name="Стиль 1 2 2 2 2 2 2 2 2 2 2 2 2 3 3" xfId="46616"/>
    <cellStyle name="Стиль 1 2 2 2 2 2 2 2 2 2 2 2 2 3 4" xfId="46617"/>
    <cellStyle name="Стиль 1 2 2 2 2 2 2 2 2 2 2 2 2 3 5" xfId="46618"/>
    <cellStyle name="Стиль 1 2 2 2 2 2 2 2 2 2 2 2 2 3 5 10" xfId="46619"/>
    <cellStyle name="Стиль 1 2 2 2 2 2 2 2 2 2 2 2 2 3 5 2" xfId="46620"/>
    <cellStyle name="Стиль 1 2 2 2 2 2 2 2 2 2 2 2 2 3 5 2 10" xfId="46621"/>
    <cellStyle name="Стиль 1 2 2 2 2 2 2 2 2 2 2 2 2 3 5 2 2" xfId="46622"/>
    <cellStyle name="Стиль 1 2 2 2 2 2 2 2 2 2 2 2 2 3 5 2 3" xfId="46623"/>
    <cellStyle name="Стиль 1 2 2 2 2 2 2 2 2 2 2 2 2 3 5 2 4" xfId="46624"/>
    <cellStyle name="Стиль 1 2 2 2 2 2 2 2 2 2 2 2 2 3 5 2 5" xfId="46625"/>
    <cellStyle name="Стиль 1 2 2 2 2 2 2 2 2 2 2 2 2 3 5 2 6" xfId="46626"/>
    <cellStyle name="Стиль 1 2 2 2 2 2 2 2 2 2 2 2 2 3 5 2 7" xfId="46627"/>
    <cellStyle name="Стиль 1 2 2 2 2 2 2 2 2 2 2 2 2 3 5 2 8" xfId="46628"/>
    <cellStyle name="Стиль 1 2 2 2 2 2 2 2 2 2 2 2 2 3 5 2 9" xfId="46629"/>
    <cellStyle name="Стиль 1 2 2 2 2 2 2 2 2 2 2 2 2 3 5 3" xfId="46630"/>
    <cellStyle name="Стиль 1 2 2 2 2 2 2 2 2 2 2 2 2 3 5 4" xfId="46631"/>
    <cellStyle name="Стиль 1 2 2 2 2 2 2 2 2 2 2 2 2 3 5 5" xfId="46632"/>
    <cellStyle name="Стиль 1 2 2 2 2 2 2 2 2 2 2 2 2 3 5 6" xfId="46633"/>
    <cellStyle name="Стиль 1 2 2 2 2 2 2 2 2 2 2 2 2 3 5 7" xfId="46634"/>
    <cellStyle name="Стиль 1 2 2 2 2 2 2 2 2 2 2 2 2 3 5 8" xfId="46635"/>
    <cellStyle name="Стиль 1 2 2 2 2 2 2 2 2 2 2 2 2 3 5 9" xfId="46636"/>
    <cellStyle name="Стиль 1 2 2 2 2 2 2 2 2 2 2 2 2 3 6" xfId="46637"/>
    <cellStyle name="Стиль 1 2 2 2 2 2 2 2 2 2 2 2 2 3 7" xfId="46638"/>
    <cellStyle name="Стиль 1 2 2 2 2 2 2 2 2 2 2 2 2 3 8" xfId="46639"/>
    <cellStyle name="Стиль 1 2 2 2 2 2 2 2 2 2 2 2 2 3 9" xfId="46640"/>
    <cellStyle name="Стиль 1 2 2 2 2 2 2 2 2 2 2 2 2 4" xfId="46641"/>
    <cellStyle name="Стиль 1 2 2 2 2 2 2 2 2 2 2 2 2 4 10" xfId="46642"/>
    <cellStyle name="Стиль 1 2 2 2 2 2 2 2 2 2 2 2 2 4 11" xfId="46643"/>
    <cellStyle name="Стиль 1 2 2 2 2 2 2 2 2 2 2 2 2 4 2" xfId="46644"/>
    <cellStyle name="Стиль 1 2 2 2 2 2 2 2 2 2 2 2 2 4 2 10" xfId="46645"/>
    <cellStyle name="Стиль 1 2 2 2 2 2 2 2 2 2 2 2 2 4 2 11" xfId="46646"/>
    <cellStyle name="Стиль 1 2 2 2 2 2 2 2 2 2 2 2 2 4 2 2" xfId="46647"/>
    <cellStyle name="Стиль 1 2 2 2 2 2 2 2 2 2 2 2 2 4 2 2 10" xfId="46648"/>
    <cellStyle name="Стиль 1 2 2 2 2 2 2 2 2 2 2 2 2 4 2 2 2" xfId="46649"/>
    <cellStyle name="Стиль 1 2 2 2 2 2 2 2 2 2 2 2 2 4 2 2 2 10" xfId="46650"/>
    <cellStyle name="Стиль 1 2 2 2 2 2 2 2 2 2 2 2 2 4 2 2 2 2" xfId="46651"/>
    <cellStyle name="Стиль 1 2 2 2 2 2 2 2 2 2 2 2 2 4 2 2 2 3" xfId="46652"/>
    <cellStyle name="Стиль 1 2 2 2 2 2 2 2 2 2 2 2 2 4 2 2 2 4" xfId="46653"/>
    <cellStyle name="Стиль 1 2 2 2 2 2 2 2 2 2 2 2 2 4 2 2 2 5" xfId="46654"/>
    <cellStyle name="Стиль 1 2 2 2 2 2 2 2 2 2 2 2 2 4 2 2 2 6" xfId="46655"/>
    <cellStyle name="Стиль 1 2 2 2 2 2 2 2 2 2 2 2 2 4 2 2 2 7" xfId="46656"/>
    <cellStyle name="Стиль 1 2 2 2 2 2 2 2 2 2 2 2 2 4 2 2 2 8" xfId="46657"/>
    <cellStyle name="Стиль 1 2 2 2 2 2 2 2 2 2 2 2 2 4 2 2 2 9" xfId="46658"/>
    <cellStyle name="Стиль 1 2 2 2 2 2 2 2 2 2 2 2 2 4 2 2 3" xfId="46659"/>
    <cellStyle name="Стиль 1 2 2 2 2 2 2 2 2 2 2 2 2 4 2 2 4" xfId="46660"/>
    <cellStyle name="Стиль 1 2 2 2 2 2 2 2 2 2 2 2 2 4 2 2 5" xfId="46661"/>
    <cellStyle name="Стиль 1 2 2 2 2 2 2 2 2 2 2 2 2 4 2 2 6" xfId="46662"/>
    <cellStyle name="Стиль 1 2 2 2 2 2 2 2 2 2 2 2 2 4 2 2 7" xfId="46663"/>
    <cellStyle name="Стиль 1 2 2 2 2 2 2 2 2 2 2 2 2 4 2 2 8" xfId="46664"/>
    <cellStyle name="Стиль 1 2 2 2 2 2 2 2 2 2 2 2 2 4 2 2 9" xfId="46665"/>
    <cellStyle name="Стиль 1 2 2 2 2 2 2 2 2 2 2 2 2 4 2 3" xfId="46666"/>
    <cellStyle name="Стиль 1 2 2 2 2 2 2 2 2 2 2 2 2 4 2 4" xfId="46667"/>
    <cellStyle name="Стиль 1 2 2 2 2 2 2 2 2 2 2 2 2 4 2 5" xfId="46668"/>
    <cellStyle name="Стиль 1 2 2 2 2 2 2 2 2 2 2 2 2 4 2 6" xfId="46669"/>
    <cellStyle name="Стиль 1 2 2 2 2 2 2 2 2 2 2 2 2 4 2 7" xfId="46670"/>
    <cellStyle name="Стиль 1 2 2 2 2 2 2 2 2 2 2 2 2 4 2 8" xfId="46671"/>
    <cellStyle name="Стиль 1 2 2 2 2 2 2 2 2 2 2 2 2 4 2 9" xfId="46672"/>
    <cellStyle name="Стиль 1 2 2 2 2 2 2 2 2 2 2 2 2 4 3" xfId="46673"/>
    <cellStyle name="Стиль 1 2 2 2 2 2 2 2 2 2 2 2 2 4 3 10" xfId="46674"/>
    <cellStyle name="Стиль 1 2 2 2 2 2 2 2 2 2 2 2 2 4 3 2" xfId="46675"/>
    <cellStyle name="Стиль 1 2 2 2 2 2 2 2 2 2 2 2 2 4 3 3" xfId="46676"/>
    <cellStyle name="Стиль 1 2 2 2 2 2 2 2 2 2 2 2 2 4 3 4" xfId="46677"/>
    <cellStyle name="Стиль 1 2 2 2 2 2 2 2 2 2 2 2 2 4 3 5" xfId="46678"/>
    <cellStyle name="Стиль 1 2 2 2 2 2 2 2 2 2 2 2 2 4 3 6" xfId="46679"/>
    <cellStyle name="Стиль 1 2 2 2 2 2 2 2 2 2 2 2 2 4 3 7" xfId="46680"/>
    <cellStyle name="Стиль 1 2 2 2 2 2 2 2 2 2 2 2 2 4 3 8" xfId="46681"/>
    <cellStyle name="Стиль 1 2 2 2 2 2 2 2 2 2 2 2 2 4 3 9" xfId="46682"/>
    <cellStyle name="Стиль 1 2 2 2 2 2 2 2 2 2 2 2 2 4 4" xfId="46683"/>
    <cellStyle name="Стиль 1 2 2 2 2 2 2 2 2 2 2 2 2 4 5" xfId="46684"/>
    <cellStyle name="Стиль 1 2 2 2 2 2 2 2 2 2 2 2 2 4 6" xfId="46685"/>
    <cellStyle name="Стиль 1 2 2 2 2 2 2 2 2 2 2 2 2 4 7" xfId="46686"/>
    <cellStyle name="Стиль 1 2 2 2 2 2 2 2 2 2 2 2 2 4 8" xfId="46687"/>
    <cellStyle name="Стиль 1 2 2 2 2 2 2 2 2 2 2 2 2 4 9" xfId="46688"/>
    <cellStyle name="Стиль 1 2 2 2 2 2 2 2 2 2 2 2 2 5" xfId="46689"/>
    <cellStyle name="Стиль 1 2 2 2 2 2 2 2 2 2 2 2 2 6" xfId="46690"/>
    <cellStyle name="Стиль 1 2 2 2 2 2 2 2 2 2 2 2 2 6 10" xfId="46691"/>
    <cellStyle name="Стиль 1 2 2 2 2 2 2 2 2 2 2 2 2 6 2" xfId="46692"/>
    <cellStyle name="Стиль 1 2 2 2 2 2 2 2 2 2 2 2 2 6 2 10" xfId="46693"/>
    <cellStyle name="Стиль 1 2 2 2 2 2 2 2 2 2 2 2 2 6 2 2" xfId="46694"/>
    <cellStyle name="Стиль 1 2 2 2 2 2 2 2 2 2 2 2 2 6 2 3" xfId="46695"/>
    <cellStyle name="Стиль 1 2 2 2 2 2 2 2 2 2 2 2 2 6 2 4" xfId="46696"/>
    <cellStyle name="Стиль 1 2 2 2 2 2 2 2 2 2 2 2 2 6 2 5" xfId="46697"/>
    <cellStyle name="Стиль 1 2 2 2 2 2 2 2 2 2 2 2 2 6 2 6" xfId="46698"/>
    <cellStyle name="Стиль 1 2 2 2 2 2 2 2 2 2 2 2 2 6 2 7" xfId="46699"/>
    <cellStyle name="Стиль 1 2 2 2 2 2 2 2 2 2 2 2 2 6 2 8" xfId="46700"/>
    <cellStyle name="Стиль 1 2 2 2 2 2 2 2 2 2 2 2 2 6 2 9" xfId="46701"/>
    <cellStyle name="Стиль 1 2 2 2 2 2 2 2 2 2 2 2 2 6 3" xfId="46702"/>
    <cellStyle name="Стиль 1 2 2 2 2 2 2 2 2 2 2 2 2 6 4" xfId="46703"/>
    <cellStyle name="Стиль 1 2 2 2 2 2 2 2 2 2 2 2 2 6 5" xfId="46704"/>
    <cellStyle name="Стиль 1 2 2 2 2 2 2 2 2 2 2 2 2 6 6" xfId="46705"/>
    <cellStyle name="Стиль 1 2 2 2 2 2 2 2 2 2 2 2 2 6 7" xfId="46706"/>
    <cellStyle name="Стиль 1 2 2 2 2 2 2 2 2 2 2 2 2 6 8" xfId="46707"/>
    <cellStyle name="Стиль 1 2 2 2 2 2 2 2 2 2 2 2 2 6 9" xfId="46708"/>
    <cellStyle name="Стиль 1 2 2 2 2 2 2 2 2 2 2 2 2 7" xfId="46709"/>
    <cellStyle name="Стиль 1 2 2 2 2 2 2 2 2 2 2 2 2 8" xfId="46710"/>
    <cellStyle name="Стиль 1 2 2 2 2 2 2 2 2 2 2 2 2 9" xfId="46711"/>
    <cellStyle name="Стиль 1 2 2 2 2 2 2 2 2 2 2 2 20" xfId="46712"/>
    <cellStyle name="Стиль 1 2 2 2 2 2 2 2 2 2 2 2 3" xfId="46713"/>
    <cellStyle name="Стиль 1 2 2 2 2 2 2 2 2 2 2 2 3 10" xfId="46714"/>
    <cellStyle name="Стиль 1 2 2 2 2 2 2 2 2 2 2 2 3 11" xfId="46715"/>
    <cellStyle name="Стиль 1 2 2 2 2 2 2 2 2 2 2 2 3 12" xfId="46716"/>
    <cellStyle name="Стиль 1 2 2 2 2 2 2 2 2 2 2 2 3 13" xfId="46717"/>
    <cellStyle name="Стиль 1 2 2 2 2 2 2 2 2 2 2 2 3 14" xfId="46718"/>
    <cellStyle name="Стиль 1 2 2 2 2 2 2 2 2 2 2 2 3 2" xfId="46719"/>
    <cellStyle name="Стиль 1 2 2 2 2 2 2 2 2 2 2 2 3 2 10" xfId="46720"/>
    <cellStyle name="Стиль 1 2 2 2 2 2 2 2 2 2 2 2 3 2 11" xfId="46721"/>
    <cellStyle name="Стиль 1 2 2 2 2 2 2 2 2 2 2 2 3 2 2" xfId="46722"/>
    <cellStyle name="Стиль 1 2 2 2 2 2 2 2 2 2 2 2 3 2 2 10" xfId="46723"/>
    <cellStyle name="Стиль 1 2 2 2 2 2 2 2 2 2 2 2 3 2 2 11" xfId="46724"/>
    <cellStyle name="Стиль 1 2 2 2 2 2 2 2 2 2 2 2 3 2 2 2" xfId="46725"/>
    <cellStyle name="Стиль 1 2 2 2 2 2 2 2 2 2 2 2 3 2 2 2 10" xfId="46726"/>
    <cellStyle name="Стиль 1 2 2 2 2 2 2 2 2 2 2 2 3 2 2 2 2" xfId="46727"/>
    <cellStyle name="Стиль 1 2 2 2 2 2 2 2 2 2 2 2 3 2 2 2 2 10" xfId="46728"/>
    <cellStyle name="Стиль 1 2 2 2 2 2 2 2 2 2 2 2 3 2 2 2 2 2" xfId="46729"/>
    <cellStyle name="Стиль 1 2 2 2 2 2 2 2 2 2 2 2 3 2 2 2 2 3" xfId="46730"/>
    <cellStyle name="Стиль 1 2 2 2 2 2 2 2 2 2 2 2 3 2 2 2 2 4" xfId="46731"/>
    <cellStyle name="Стиль 1 2 2 2 2 2 2 2 2 2 2 2 3 2 2 2 2 5" xfId="46732"/>
    <cellStyle name="Стиль 1 2 2 2 2 2 2 2 2 2 2 2 3 2 2 2 2 6" xfId="46733"/>
    <cellStyle name="Стиль 1 2 2 2 2 2 2 2 2 2 2 2 3 2 2 2 2 7" xfId="46734"/>
    <cellStyle name="Стиль 1 2 2 2 2 2 2 2 2 2 2 2 3 2 2 2 2 8" xfId="46735"/>
    <cellStyle name="Стиль 1 2 2 2 2 2 2 2 2 2 2 2 3 2 2 2 2 9" xfId="46736"/>
    <cellStyle name="Стиль 1 2 2 2 2 2 2 2 2 2 2 2 3 2 2 2 3" xfId="46737"/>
    <cellStyle name="Стиль 1 2 2 2 2 2 2 2 2 2 2 2 3 2 2 2 4" xfId="46738"/>
    <cellStyle name="Стиль 1 2 2 2 2 2 2 2 2 2 2 2 3 2 2 2 5" xfId="46739"/>
    <cellStyle name="Стиль 1 2 2 2 2 2 2 2 2 2 2 2 3 2 2 2 6" xfId="46740"/>
    <cellStyle name="Стиль 1 2 2 2 2 2 2 2 2 2 2 2 3 2 2 2 7" xfId="46741"/>
    <cellStyle name="Стиль 1 2 2 2 2 2 2 2 2 2 2 2 3 2 2 2 8" xfId="46742"/>
    <cellStyle name="Стиль 1 2 2 2 2 2 2 2 2 2 2 2 3 2 2 2 9" xfId="46743"/>
    <cellStyle name="Стиль 1 2 2 2 2 2 2 2 2 2 2 2 3 2 2 3" xfId="46744"/>
    <cellStyle name="Стиль 1 2 2 2 2 2 2 2 2 2 2 2 3 2 2 4" xfId="46745"/>
    <cellStyle name="Стиль 1 2 2 2 2 2 2 2 2 2 2 2 3 2 2 5" xfId="46746"/>
    <cellStyle name="Стиль 1 2 2 2 2 2 2 2 2 2 2 2 3 2 2 6" xfId="46747"/>
    <cellStyle name="Стиль 1 2 2 2 2 2 2 2 2 2 2 2 3 2 2 7" xfId="46748"/>
    <cellStyle name="Стиль 1 2 2 2 2 2 2 2 2 2 2 2 3 2 2 8" xfId="46749"/>
    <cellStyle name="Стиль 1 2 2 2 2 2 2 2 2 2 2 2 3 2 2 9" xfId="46750"/>
    <cellStyle name="Стиль 1 2 2 2 2 2 2 2 2 2 2 2 3 2 3" xfId="46751"/>
    <cellStyle name="Стиль 1 2 2 2 2 2 2 2 2 2 2 2 3 2 3 10" xfId="46752"/>
    <cellStyle name="Стиль 1 2 2 2 2 2 2 2 2 2 2 2 3 2 3 2" xfId="46753"/>
    <cellStyle name="Стиль 1 2 2 2 2 2 2 2 2 2 2 2 3 2 3 3" xfId="46754"/>
    <cellStyle name="Стиль 1 2 2 2 2 2 2 2 2 2 2 2 3 2 3 4" xfId="46755"/>
    <cellStyle name="Стиль 1 2 2 2 2 2 2 2 2 2 2 2 3 2 3 5" xfId="46756"/>
    <cellStyle name="Стиль 1 2 2 2 2 2 2 2 2 2 2 2 3 2 3 6" xfId="46757"/>
    <cellStyle name="Стиль 1 2 2 2 2 2 2 2 2 2 2 2 3 2 3 7" xfId="46758"/>
    <cellStyle name="Стиль 1 2 2 2 2 2 2 2 2 2 2 2 3 2 3 8" xfId="46759"/>
    <cellStyle name="Стиль 1 2 2 2 2 2 2 2 2 2 2 2 3 2 3 9" xfId="46760"/>
    <cellStyle name="Стиль 1 2 2 2 2 2 2 2 2 2 2 2 3 2 4" xfId="46761"/>
    <cellStyle name="Стиль 1 2 2 2 2 2 2 2 2 2 2 2 3 2 5" xfId="46762"/>
    <cellStyle name="Стиль 1 2 2 2 2 2 2 2 2 2 2 2 3 2 6" xfId="46763"/>
    <cellStyle name="Стиль 1 2 2 2 2 2 2 2 2 2 2 2 3 2 7" xfId="46764"/>
    <cellStyle name="Стиль 1 2 2 2 2 2 2 2 2 2 2 2 3 2 8" xfId="46765"/>
    <cellStyle name="Стиль 1 2 2 2 2 2 2 2 2 2 2 2 3 2 9" xfId="46766"/>
    <cellStyle name="Стиль 1 2 2 2 2 2 2 2 2 2 2 2 3 3" xfId="46767"/>
    <cellStyle name="Стиль 1 2 2 2 2 2 2 2 2 2 2 2 3 4" xfId="46768"/>
    <cellStyle name="Стиль 1 2 2 2 2 2 2 2 2 2 2 2 3 5" xfId="46769"/>
    <cellStyle name="Стиль 1 2 2 2 2 2 2 2 2 2 2 2 3 5 10" xfId="46770"/>
    <cellStyle name="Стиль 1 2 2 2 2 2 2 2 2 2 2 2 3 5 2" xfId="46771"/>
    <cellStyle name="Стиль 1 2 2 2 2 2 2 2 2 2 2 2 3 5 2 10" xfId="46772"/>
    <cellStyle name="Стиль 1 2 2 2 2 2 2 2 2 2 2 2 3 5 2 2" xfId="46773"/>
    <cellStyle name="Стиль 1 2 2 2 2 2 2 2 2 2 2 2 3 5 2 3" xfId="46774"/>
    <cellStyle name="Стиль 1 2 2 2 2 2 2 2 2 2 2 2 3 5 2 4" xfId="46775"/>
    <cellStyle name="Стиль 1 2 2 2 2 2 2 2 2 2 2 2 3 5 2 5" xfId="46776"/>
    <cellStyle name="Стиль 1 2 2 2 2 2 2 2 2 2 2 2 3 5 2 6" xfId="46777"/>
    <cellStyle name="Стиль 1 2 2 2 2 2 2 2 2 2 2 2 3 5 2 7" xfId="46778"/>
    <cellStyle name="Стиль 1 2 2 2 2 2 2 2 2 2 2 2 3 5 2 8" xfId="46779"/>
    <cellStyle name="Стиль 1 2 2 2 2 2 2 2 2 2 2 2 3 5 2 9" xfId="46780"/>
    <cellStyle name="Стиль 1 2 2 2 2 2 2 2 2 2 2 2 3 5 3" xfId="46781"/>
    <cellStyle name="Стиль 1 2 2 2 2 2 2 2 2 2 2 2 3 5 4" xfId="46782"/>
    <cellStyle name="Стиль 1 2 2 2 2 2 2 2 2 2 2 2 3 5 5" xfId="46783"/>
    <cellStyle name="Стиль 1 2 2 2 2 2 2 2 2 2 2 2 3 5 6" xfId="46784"/>
    <cellStyle name="Стиль 1 2 2 2 2 2 2 2 2 2 2 2 3 5 7" xfId="46785"/>
    <cellStyle name="Стиль 1 2 2 2 2 2 2 2 2 2 2 2 3 5 8" xfId="46786"/>
    <cellStyle name="Стиль 1 2 2 2 2 2 2 2 2 2 2 2 3 5 9" xfId="46787"/>
    <cellStyle name="Стиль 1 2 2 2 2 2 2 2 2 2 2 2 3 6" xfId="46788"/>
    <cellStyle name="Стиль 1 2 2 2 2 2 2 2 2 2 2 2 3 7" xfId="46789"/>
    <cellStyle name="Стиль 1 2 2 2 2 2 2 2 2 2 2 2 3 8" xfId="46790"/>
    <cellStyle name="Стиль 1 2 2 2 2 2 2 2 2 2 2 2 3 9" xfId="46791"/>
    <cellStyle name="Стиль 1 2 2 2 2 2 2 2 2 2 2 2 4" xfId="46792"/>
    <cellStyle name="Стиль 1 2 2 2 2 2 2 2 2 2 2 2 4 10" xfId="46793"/>
    <cellStyle name="Стиль 1 2 2 2 2 2 2 2 2 2 2 2 4 11" xfId="46794"/>
    <cellStyle name="Стиль 1 2 2 2 2 2 2 2 2 2 2 2 4 2" xfId="46795"/>
    <cellStyle name="Стиль 1 2 2 2 2 2 2 2 2 2 2 2 4 2 10" xfId="46796"/>
    <cellStyle name="Стиль 1 2 2 2 2 2 2 2 2 2 2 2 4 2 11" xfId="46797"/>
    <cellStyle name="Стиль 1 2 2 2 2 2 2 2 2 2 2 2 4 2 2" xfId="46798"/>
    <cellStyle name="Стиль 1 2 2 2 2 2 2 2 2 2 2 2 4 2 2 10" xfId="46799"/>
    <cellStyle name="Стиль 1 2 2 2 2 2 2 2 2 2 2 2 4 2 2 2" xfId="46800"/>
    <cellStyle name="Стиль 1 2 2 2 2 2 2 2 2 2 2 2 4 2 2 2 10" xfId="46801"/>
    <cellStyle name="Стиль 1 2 2 2 2 2 2 2 2 2 2 2 4 2 2 2 2" xfId="46802"/>
    <cellStyle name="Стиль 1 2 2 2 2 2 2 2 2 2 2 2 4 2 2 2 3" xfId="46803"/>
    <cellStyle name="Стиль 1 2 2 2 2 2 2 2 2 2 2 2 4 2 2 2 4" xfId="46804"/>
    <cellStyle name="Стиль 1 2 2 2 2 2 2 2 2 2 2 2 4 2 2 2 5" xfId="46805"/>
    <cellStyle name="Стиль 1 2 2 2 2 2 2 2 2 2 2 2 4 2 2 2 6" xfId="46806"/>
    <cellStyle name="Стиль 1 2 2 2 2 2 2 2 2 2 2 2 4 2 2 2 7" xfId="46807"/>
    <cellStyle name="Стиль 1 2 2 2 2 2 2 2 2 2 2 2 4 2 2 2 8" xfId="46808"/>
    <cellStyle name="Стиль 1 2 2 2 2 2 2 2 2 2 2 2 4 2 2 2 9" xfId="46809"/>
    <cellStyle name="Стиль 1 2 2 2 2 2 2 2 2 2 2 2 4 2 2 3" xfId="46810"/>
    <cellStyle name="Стиль 1 2 2 2 2 2 2 2 2 2 2 2 4 2 2 4" xfId="46811"/>
    <cellStyle name="Стиль 1 2 2 2 2 2 2 2 2 2 2 2 4 2 2 5" xfId="46812"/>
    <cellStyle name="Стиль 1 2 2 2 2 2 2 2 2 2 2 2 4 2 2 6" xfId="46813"/>
    <cellStyle name="Стиль 1 2 2 2 2 2 2 2 2 2 2 2 4 2 2 7" xfId="46814"/>
    <cellStyle name="Стиль 1 2 2 2 2 2 2 2 2 2 2 2 4 2 2 8" xfId="46815"/>
    <cellStyle name="Стиль 1 2 2 2 2 2 2 2 2 2 2 2 4 2 2 9" xfId="46816"/>
    <cellStyle name="Стиль 1 2 2 2 2 2 2 2 2 2 2 2 4 2 3" xfId="46817"/>
    <cellStyle name="Стиль 1 2 2 2 2 2 2 2 2 2 2 2 4 2 4" xfId="46818"/>
    <cellStyle name="Стиль 1 2 2 2 2 2 2 2 2 2 2 2 4 2 5" xfId="46819"/>
    <cellStyle name="Стиль 1 2 2 2 2 2 2 2 2 2 2 2 4 2 6" xfId="46820"/>
    <cellStyle name="Стиль 1 2 2 2 2 2 2 2 2 2 2 2 4 2 7" xfId="46821"/>
    <cellStyle name="Стиль 1 2 2 2 2 2 2 2 2 2 2 2 4 2 8" xfId="46822"/>
    <cellStyle name="Стиль 1 2 2 2 2 2 2 2 2 2 2 2 4 2 9" xfId="46823"/>
    <cellStyle name="Стиль 1 2 2 2 2 2 2 2 2 2 2 2 4 3" xfId="46824"/>
    <cellStyle name="Стиль 1 2 2 2 2 2 2 2 2 2 2 2 4 3 10" xfId="46825"/>
    <cellStyle name="Стиль 1 2 2 2 2 2 2 2 2 2 2 2 4 3 2" xfId="46826"/>
    <cellStyle name="Стиль 1 2 2 2 2 2 2 2 2 2 2 2 4 3 3" xfId="46827"/>
    <cellStyle name="Стиль 1 2 2 2 2 2 2 2 2 2 2 2 4 3 4" xfId="46828"/>
    <cellStyle name="Стиль 1 2 2 2 2 2 2 2 2 2 2 2 4 3 5" xfId="46829"/>
    <cellStyle name="Стиль 1 2 2 2 2 2 2 2 2 2 2 2 4 3 6" xfId="46830"/>
    <cellStyle name="Стиль 1 2 2 2 2 2 2 2 2 2 2 2 4 3 7" xfId="46831"/>
    <cellStyle name="Стиль 1 2 2 2 2 2 2 2 2 2 2 2 4 3 8" xfId="46832"/>
    <cellStyle name="Стиль 1 2 2 2 2 2 2 2 2 2 2 2 4 3 9" xfId="46833"/>
    <cellStyle name="Стиль 1 2 2 2 2 2 2 2 2 2 2 2 4 4" xfId="46834"/>
    <cellStyle name="Стиль 1 2 2 2 2 2 2 2 2 2 2 2 4 5" xfId="46835"/>
    <cellStyle name="Стиль 1 2 2 2 2 2 2 2 2 2 2 2 4 6" xfId="46836"/>
    <cellStyle name="Стиль 1 2 2 2 2 2 2 2 2 2 2 2 4 7" xfId="46837"/>
    <cellStyle name="Стиль 1 2 2 2 2 2 2 2 2 2 2 2 4 8" xfId="46838"/>
    <cellStyle name="Стиль 1 2 2 2 2 2 2 2 2 2 2 2 4 9" xfId="46839"/>
    <cellStyle name="Стиль 1 2 2 2 2 2 2 2 2 2 2 2 5" xfId="46840"/>
    <cellStyle name="Стиль 1 2 2 2 2 2 2 2 2 2 2 2 6" xfId="46841"/>
    <cellStyle name="Стиль 1 2 2 2 2 2 2 2 2 2 2 2 6 10" xfId="46842"/>
    <cellStyle name="Стиль 1 2 2 2 2 2 2 2 2 2 2 2 6 2" xfId="46843"/>
    <cellStyle name="Стиль 1 2 2 2 2 2 2 2 2 2 2 2 6 2 10" xfId="46844"/>
    <cellStyle name="Стиль 1 2 2 2 2 2 2 2 2 2 2 2 6 2 2" xfId="46845"/>
    <cellStyle name="Стиль 1 2 2 2 2 2 2 2 2 2 2 2 6 2 3" xfId="46846"/>
    <cellStyle name="Стиль 1 2 2 2 2 2 2 2 2 2 2 2 6 2 4" xfId="46847"/>
    <cellStyle name="Стиль 1 2 2 2 2 2 2 2 2 2 2 2 6 2 5" xfId="46848"/>
    <cellStyle name="Стиль 1 2 2 2 2 2 2 2 2 2 2 2 6 2 6" xfId="46849"/>
    <cellStyle name="Стиль 1 2 2 2 2 2 2 2 2 2 2 2 6 2 7" xfId="46850"/>
    <cellStyle name="Стиль 1 2 2 2 2 2 2 2 2 2 2 2 6 2 8" xfId="46851"/>
    <cellStyle name="Стиль 1 2 2 2 2 2 2 2 2 2 2 2 6 2 9" xfId="46852"/>
    <cellStyle name="Стиль 1 2 2 2 2 2 2 2 2 2 2 2 6 3" xfId="46853"/>
    <cellStyle name="Стиль 1 2 2 2 2 2 2 2 2 2 2 2 6 4" xfId="46854"/>
    <cellStyle name="Стиль 1 2 2 2 2 2 2 2 2 2 2 2 6 5" xfId="46855"/>
    <cellStyle name="Стиль 1 2 2 2 2 2 2 2 2 2 2 2 6 6" xfId="46856"/>
    <cellStyle name="Стиль 1 2 2 2 2 2 2 2 2 2 2 2 6 7" xfId="46857"/>
    <cellStyle name="Стиль 1 2 2 2 2 2 2 2 2 2 2 2 6 8" xfId="46858"/>
    <cellStyle name="Стиль 1 2 2 2 2 2 2 2 2 2 2 2 6 9" xfId="46859"/>
    <cellStyle name="Стиль 1 2 2 2 2 2 2 2 2 2 2 2 7" xfId="46860"/>
    <cellStyle name="Стиль 1 2 2 2 2 2 2 2 2 2 2 2 8" xfId="46861"/>
    <cellStyle name="Стиль 1 2 2 2 2 2 2 2 2 2 2 2 9" xfId="46862"/>
    <cellStyle name="Стиль 1 2 2 2 2 2 2 2 2 2 2 20" xfId="46863"/>
    <cellStyle name="Стиль 1 2 2 2 2 2 2 2 2 2 2 20 2" xfId="46864"/>
    <cellStyle name="Стиль 1 2 2 2 2 2 2 2 2 2 2 20 2 2" xfId="46865"/>
    <cellStyle name="Стиль 1 2 2 2 2 2 2 2 2 2 2 20 3" xfId="46866"/>
    <cellStyle name="Стиль 1 2 2 2 2 2 2 2 2 2 2 20 4" xfId="46867"/>
    <cellStyle name="Стиль 1 2 2 2 2 2 2 2 2 2 2 21" xfId="46868"/>
    <cellStyle name="Стиль 1 2 2 2 2 2 2 2 2 2 2 21 2" xfId="46869"/>
    <cellStyle name="Стиль 1 2 2 2 2 2 2 2 2 2 2 22" xfId="46870"/>
    <cellStyle name="Стиль 1 2 2 2 2 2 2 2 2 2 2 3" xfId="46871"/>
    <cellStyle name="Стиль 1 2 2 2 2 2 2 2 2 2 2 4" xfId="46872"/>
    <cellStyle name="Стиль 1 2 2 2 2 2 2 2 2 2 2 5" xfId="46873"/>
    <cellStyle name="Стиль 1 2 2 2 2 2 2 2 2 2 2 5 10" xfId="46874"/>
    <cellStyle name="Стиль 1 2 2 2 2 2 2 2 2 2 2 5 11" xfId="46875"/>
    <cellStyle name="Стиль 1 2 2 2 2 2 2 2 2 2 2 5 12" xfId="46876"/>
    <cellStyle name="Стиль 1 2 2 2 2 2 2 2 2 2 2 5 13" xfId="46877"/>
    <cellStyle name="Стиль 1 2 2 2 2 2 2 2 2 2 2 5 14" xfId="46878"/>
    <cellStyle name="Стиль 1 2 2 2 2 2 2 2 2 2 2 5 2" xfId="46879"/>
    <cellStyle name="Стиль 1 2 2 2 2 2 2 2 2 2 2 5 2 10" xfId="46880"/>
    <cellStyle name="Стиль 1 2 2 2 2 2 2 2 2 2 2 5 2 11" xfId="46881"/>
    <cellStyle name="Стиль 1 2 2 2 2 2 2 2 2 2 2 5 2 2" xfId="46882"/>
    <cellStyle name="Стиль 1 2 2 2 2 2 2 2 2 2 2 5 2 2 10" xfId="46883"/>
    <cellStyle name="Стиль 1 2 2 2 2 2 2 2 2 2 2 5 2 2 11" xfId="46884"/>
    <cellStyle name="Стиль 1 2 2 2 2 2 2 2 2 2 2 5 2 2 2" xfId="46885"/>
    <cellStyle name="Стиль 1 2 2 2 2 2 2 2 2 2 2 5 2 2 2 10" xfId="46886"/>
    <cellStyle name="Стиль 1 2 2 2 2 2 2 2 2 2 2 5 2 2 2 2" xfId="46887"/>
    <cellStyle name="Стиль 1 2 2 2 2 2 2 2 2 2 2 5 2 2 2 2 10" xfId="46888"/>
    <cellStyle name="Стиль 1 2 2 2 2 2 2 2 2 2 2 5 2 2 2 2 2" xfId="46889"/>
    <cellStyle name="Стиль 1 2 2 2 2 2 2 2 2 2 2 5 2 2 2 2 3" xfId="46890"/>
    <cellStyle name="Стиль 1 2 2 2 2 2 2 2 2 2 2 5 2 2 2 2 4" xfId="46891"/>
    <cellStyle name="Стиль 1 2 2 2 2 2 2 2 2 2 2 5 2 2 2 2 5" xfId="46892"/>
    <cellStyle name="Стиль 1 2 2 2 2 2 2 2 2 2 2 5 2 2 2 2 6" xfId="46893"/>
    <cellStyle name="Стиль 1 2 2 2 2 2 2 2 2 2 2 5 2 2 2 2 7" xfId="46894"/>
    <cellStyle name="Стиль 1 2 2 2 2 2 2 2 2 2 2 5 2 2 2 2 8" xfId="46895"/>
    <cellStyle name="Стиль 1 2 2 2 2 2 2 2 2 2 2 5 2 2 2 2 9" xfId="46896"/>
    <cellStyle name="Стиль 1 2 2 2 2 2 2 2 2 2 2 5 2 2 2 3" xfId="46897"/>
    <cellStyle name="Стиль 1 2 2 2 2 2 2 2 2 2 2 5 2 2 2 4" xfId="46898"/>
    <cellStyle name="Стиль 1 2 2 2 2 2 2 2 2 2 2 5 2 2 2 5" xfId="46899"/>
    <cellStyle name="Стиль 1 2 2 2 2 2 2 2 2 2 2 5 2 2 2 6" xfId="46900"/>
    <cellStyle name="Стиль 1 2 2 2 2 2 2 2 2 2 2 5 2 2 2 7" xfId="46901"/>
    <cellStyle name="Стиль 1 2 2 2 2 2 2 2 2 2 2 5 2 2 2 8" xfId="46902"/>
    <cellStyle name="Стиль 1 2 2 2 2 2 2 2 2 2 2 5 2 2 2 9" xfId="46903"/>
    <cellStyle name="Стиль 1 2 2 2 2 2 2 2 2 2 2 5 2 2 3" xfId="46904"/>
    <cellStyle name="Стиль 1 2 2 2 2 2 2 2 2 2 2 5 2 2 4" xfId="46905"/>
    <cellStyle name="Стиль 1 2 2 2 2 2 2 2 2 2 2 5 2 2 5" xfId="46906"/>
    <cellStyle name="Стиль 1 2 2 2 2 2 2 2 2 2 2 5 2 2 6" xfId="46907"/>
    <cellStyle name="Стиль 1 2 2 2 2 2 2 2 2 2 2 5 2 2 7" xfId="46908"/>
    <cellStyle name="Стиль 1 2 2 2 2 2 2 2 2 2 2 5 2 2 8" xfId="46909"/>
    <cellStyle name="Стиль 1 2 2 2 2 2 2 2 2 2 2 5 2 2 9" xfId="46910"/>
    <cellStyle name="Стиль 1 2 2 2 2 2 2 2 2 2 2 5 2 3" xfId="46911"/>
    <cellStyle name="Стиль 1 2 2 2 2 2 2 2 2 2 2 5 2 3 10" xfId="46912"/>
    <cellStyle name="Стиль 1 2 2 2 2 2 2 2 2 2 2 5 2 3 2" xfId="46913"/>
    <cellStyle name="Стиль 1 2 2 2 2 2 2 2 2 2 2 5 2 3 3" xfId="46914"/>
    <cellStyle name="Стиль 1 2 2 2 2 2 2 2 2 2 2 5 2 3 4" xfId="46915"/>
    <cellStyle name="Стиль 1 2 2 2 2 2 2 2 2 2 2 5 2 3 5" xfId="46916"/>
    <cellStyle name="Стиль 1 2 2 2 2 2 2 2 2 2 2 5 2 3 6" xfId="46917"/>
    <cellStyle name="Стиль 1 2 2 2 2 2 2 2 2 2 2 5 2 3 7" xfId="46918"/>
    <cellStyle name="Стиль 1 2 2 2 2 2 2 2 2 2 2 5 2 3 8" xfId="46919"/>
    <cellStyle name="Стиль 1 2 2 2 2 2 2 2 2 2 2 5 2 3 9" xfId="46920"/>
    <cellStyle name="Стиль 1 2 2 2 2 2 2 2 2 2 2 5 2 4" xfId="46921"/>
    <cellStyle name="Стиль 1 2 2 2 2 2 2 2 2 2 2 5 2 5" xfId="46922"/>
    <cellStyle name="Стиль 1 2 2 2 2 2 2 2 2 2 2 5 2 6" xfId="46923"/>
    <cellStyle name="Стиль 1 2 2 2 2 2 2 2 2 2 2 5 2 7" xfId="46924"/>
    <cellStyle name="Стиль 1 2 2 2 2 2 2 2 2 2 2 5 2 8" xfId="46925"/>
    <cellStyle name="Стиль 1 2 2 2 2 2 2 2 2 2 2 5 2 9" xfId="46926"/>
    <cellStyle name="Стиль 1 2 2 2 2 2 2 2 2 2 2 5 3" xfId="46927"/>
    <cellStyle name="Стиль 1 2 2 2 2 2 2 2 2 2 2 5 4" xfId="46928"/>
    <cellStyle name="Стиль 1 2 2 2 2 2 2 2 2 2 2 5 5" xfId="46929"/>
    <cellStyle name="Стиль 1 2 2 2 2 2 2 2 2 2 2 5 5 10" xfId="46930"/>
    <cellStyle name="Стиль 1 2 2 2 2 2 2 2 2 2 2 5 5 2" xfId="46931"/>
    <cellStyle name="Стиль 1 2 2 2 2 2 2 2 2 2 2 5 5 2 10" xfId="46932"/>
    <cellStyle name="Стиль 1 2 2 2 2 2 2 2 2 2 2 5 5 2 2" xfId="46933"/>
    <cellStyle name="Стиль 1 2 2 2 2 2 2 2 2 2 2 5 5 2 3" xfId="46934"/>
    <cellStyle name="Стиль 1 2 2 2 2 2 2 2 2 2 2 5 5 2 4" xfId="46935"/>
    <cellStyle name="Стиль 1 2 2 2 2 2 2 2 2 2 2 5 5 2 5" xfId="46936"/>
    <cellStyle name="Стиль 1 2 2 2 2 2 2 2 2 2 2 5 5 2 6" xfId="46937"/>
    <cellStyle name="Стиль 1 2 2 2 2 2 2 2 2 2 2 5 5 2 7" xfId="46938"/>
    <cellStyle name="Стиль 1 2 2 2 2 2 2 2 2 2 2 5 5 2 8" xfId="46939"/>
    <cellStyle name="Стиль 1 2 2 2 2 2 2 2 2 2 2 5 5 2 9" xfId="46940"/>
    <cellStyle name="Стиль 1 2 2 2 2 2 2 2 2 2 2 5 5 3" xfId="46941"/>
    <cellStyle name="Стиль 1 2 2 2 2 2 2 2 2 2 2 5 5 4" xfId="46942"/>
    <cellStyle name="Стиль 1 2 2 2 2 2 2 2 2 2 2 5 5 5" xfId="46943"/>
    <cellStyle name="Стиль 1 2 2 2 2 2 2 2 2 2 2 5 5 6" xfId="46944"/>
    <cellStyle name="Стиль 1 2 2 2 2 2 2 2 2 2 2 5 5 7" xfId="46945"/>
    <cellStyle name="Стиль 1 2 2 2 2 2 2 2 2 2 2 5 5 8" xfId="46946"/>
    <cellStyle name="Стиль 1 2 2 2 2 2 2 2 2 2 2 5 5 9" xfId="46947"/>
    <cellStyle name="Стиль 1 2 2 2 2 2 2 2 2 2 2 5 6" xfId="46948"/>
    <cellStyle name="Стиль 1 2 2 2 2 2 2 2 2 2 2 5 7" xfId="46949"/>
    <cellStyle name="Стиль 1 2 2 2 2 2 2 2 2 2 2 5 8" xfId="46950"/>
    <cellStyle name="Стиль 1 2 2 2 2 2 2 2 2 2 2 5 9" xfId="46951"/>
    <cellStyle name="Стиль 1 2 2 2 2 2 2 2 2 2 2 6" xfId="46952"/>
    <cellStyle name="Стиль 1 2 2 2 2 2 2 2 2 2 2 6 10" xfId="46953"/>
    <cellStyle name="Стиль 1 2 2 2 2 2 2 2 2 2 2 6 11" xfId="46954"/>
    <cellStyle name="Стиль 1 2 2 2 2 2 2 2 2 2 2 6 2" xfId="46955"/>
    <cellStyle name="Стиль 1 2 2 2 2 2 2 2 2 2 2 6 2 10" xfId="46956"/>
    <cellStyle name="Стиль 1 2 2 2 2 2 2 2 2 2 2 6 2 11" xfId="46957"/>
    <cellStyle name="Стиль 1 2 2 2 2 2 2 2 2 2 2 6 2 2" xfId="46958"/>
    <cellStyle name="Стиль 1 2 2 2 2 2 2 2 2 2 2 6 2 2 10" xfId="46959"/>
    <cellStyle name="Стиль 1 2 2 2 2 2 2 2 2 2 2 6 2 2 2" xfId="46960"/>
    <cellStyle name="Стиль 1 2 2 2 2 2 2 2 2 2 2 6 2 2 2 10" xfId="46961"/>
    <cellStyle name="Стиль 1 2 2 2 2 2 2 2 2 2 2 6 2 2 2 2" xfId="46962"/>
    <cellStyle name="Стиль 1 2 2 2 2 2 2 2 2 2 2 6 2 2 2 3" xfId="46963"/>
    <cellStyle name="Стиль 1 2 2 2 2 2 2 2 2 2 2 6 2 2 2 4" xfId="46964"/>
    <cellStyle name="Стиль 1 2 2 2 2 2 2 2 2 2 2 6 2 2 2 5" xfId="46965"/>
    <cellStyle name="Стиль 1 2 2 2 2 2 2 2 2 2 2 6 2 2 2 6" xfId="46966"/>
    <cellStyle name="Стиль 1 2 2 2 2 2 2 2 2 2 2 6 2 2 2 7" xfId="46967"/>
    <cellStyle name="Стиль 1 2 2 2 2 2 2 2 2 2 2 6 2 2 2 8" xfId="46968"/>
    <cellStyle name="Стиль 1 2 2 2 2 2 2 2 2 2 2 6 2 2 2 9" xfId="46969"/>
    <cellStyle name="Стиль 1 2 2 2 2 2 2 2 2 2 2 6 2 2 3" xfId="46970"/>
    <cellStyle name="Стиль 1 2 2 2 2 2 2 2 2 2 2 6 2 2 4" xfId="46971"/>
    <cellStyle name="Стиль 1 2 2 2 2 2 2 2 2 2 2 6 2 2 5" xfId="46972"/>
    <cellStyle name="Стиль 1 2 2 2 2 2 2 2 2 2 2 6 2 2 6" xfId="46973"/>
    <cellStyle name="Стиль 1 2 2 2 2 2 2 2 2 2 2 6 2 2 7" xfId="46974"/>
    <cellStyle name="Стиль 1 2 2 2 2 2 2 2 2 2 2 6 2 2 8" xfId="46975"/>
    <cellStyle name="Стиль 1 2 2 2 2 2 2 2 2 2 2 6 2 2 9" xfId="46976"/>
    <cellStyle name="Стиль 1 2 2 2 2 2 2 2 2 2 2 6 2 3" xfId="46977"/>
    <cellStyle name="Стиль 1 2 2 2 2 2 2 2 2 2 2 6 2 4" xfId="46978"/>
    <cellStyle name="Стиль 1 2 2 2 2 2 2 2 2 2 2 6 2 5" xfId="46979"/>
    <cellStyle name="Стиль 1 2 2 2 2 2 2 2 2 2 2 6 2 6" xfId="46980"/>
    <cellStyle name="Стиль 1 2 2 2 2 2 2 2 2 2 2 6 2 7" xfId="46981"/>
    <cellStyle name="Стиль 1 2 2 2 2 2 2 2 2 2 2 6 2 8" xfId="46982"/>
    <cellStyle name="Стиль 1 2 2 2 2 2 2 2 2 2 2 6 2 9" xfId="46983"/>
    <cellStyle name="Стиль 1 2 2 2 2 2 2 2 2 2 2 6 3" xfId="46984"/>
    <cellStyle name="Стиль 1 2 2 2 2 2 2 2 2 2 2 6 3 10" xfId="46985"/>
    <cellStyle name="Стиль 1 2 2 2 2 2 2 2 2 2 2 6 3 2" xfId="46986"/>
    <cellStyle name="Стиль 1 2 2 2 2 2 2 2 2 2 2 6 3 3" xfId="46987"/>
    <cellStyle name="Стиль 1 2 2 2 2 2 2 2 2 2 2 6 3 4" xfId="46988"/>
    <cellStyle name="Стиль 1 2 2 2 2 2 2 2 2 2 2 6 3 5" xfId="46989"/>
    <cellStyle name="Стиль 1 2 2 2 2 2 2 2 2 2 2 6 3 6" xfId="46990"/>
    <cellStyle name="Стиль 1 2 2 2 2 2 2 2 2 2 2 6 3 7" xfId="46991"/>
    <cellStyle name="Стиль 1 2 2 2 2 2 2 2 2 2 2 6 3 8" xfId="46992"/>
    <cellStyle name="Стиль 1 2 2 2 2 2 2 2 2 2 2 6 3 9" xfId="46993"/>
    <cellStyle name="Стиль 1 2 2 2 2 2 2 2 2 2 2 6 4" xfId="46994"/>
    <cellStyle name="Стиль 1 2 2 2 2 2 2 2 2 2 2 6 5" xfId="46995"/>
    <cellStyle name="Стиль 1 2 2 2 2 2 2 2 2 2 2 6 6" xfId="46996"/>
    <cellStyle name="Стиль 1 2 2 2 2 2 2 2 2 2 2 6 7" xfId="46997"/>
    <cellStyle name="Стиль 1 2 2 2 2 2 2 2 2 2 2 6 8" xfId="46998"/>
    <cellStyle name="Стиль 1 2 2 2 2 2 2 2 2 2 2 6 9" xfId="46999"/>
    <cellStyle name="Стиль 1 2 2 2 2 2 2 2 2 2 2 7" xfId="47000"/>
    <cellStyle name="Стиль 1 2 2 2 2 2 2 2 2 2 2 8" xfId="47001"/>
    <cellStyle name="Стиль 1 2 2 2 2 2 2 2 2 2 2 8 10" xfId="47002"/>
    <cellStyle name="Стиль 1 2 2 2 2 2 2 2 2 2 2 8 2" xfId="47003"/>
    <cellStyle name="Стиль 1 2 2 2 2 2 2 2 2 2 2 8 2 10" xfId="47004"/>
    <cellStyle name="Стиль 1 2 2 2 2 2 2 2 2 2 2 8 2 2" xfId="47005"/>
    <cellStyle name="Стиль 1 2 2 2 2 2 2 2 2 2 2 8 2 3" xfId="47006"/>
    <cellStyle name="Стиль 1 2 2 2 2 2 2 2 2 2 2 8 2 4" xfId="47007"/>
    <cellStyle name="Стиль 1 2 2 2 2 2 2 2 2 2 2 8 2 5" xfId="47008"/>
    <cellStyle name="Стиль 1 2 2 2 2 2 2 2 2 2 2 8 2 6" xfId="47009"/>
    <cellStyle name="Стиль 1 2 2 2 2 2 2 2 2 2 2 8 2 7" xfId="47010"/>
    <cellStyle name="Стиль 1 2 2 2 2 2 2 2 2 2 2 8 2 8" xfId="47011"/>
    <cellStyle name="Стиль 1 2 2 2 2 2 2 2 2 2 2 8 2 9" xfId="47012"/>
    <cellStyle name="Стиль 1 2 2 2 2 2 2 2 2 2 2 8 3" xfId="47013"/>
    <cellStyle name="Стиль 1 2 2 2 2 2 2 2 2 2 2 8 4" xfId="47014"/>
    <cellStyle name="Стиль 1 2 2 2 2 2 2 2 2 2 2 8 5" xfId="47015"/>
    <cellStyle name="Стиль 1 2 2 2 2 2 2 2 2 2 2 8 6" xfId="47016"/>
    <cellStyle name="Стиль 1 2 2 2 2 2 2 2 2 2 2 8 7" xfId="47017"/>
    <cellStyle name="Стиль 1 2 2 2 2 2 2 2 2 2 2 8 8" xfId="47018"/>
    <cellStyle name="Стиль 1 2 2 2 2 2 2 2 2 2 2 8 9" xfId="47019"/>
    <cellStyle name="Стиль 1 2 2 2 2 2 2 2 2 2 2 9" xfId="47020"/>
    <cellStyle name="Стиль 1 2 2 2 2 2 2 2 2 2 20" xfId="47021"/>
    <cellStyle name="Стиль 1 2 2 2 2 2 2 2 2 2 20 2" xfId="47022"/>
    <cellStyle name="Стиль 1 2 2 2 2 2 2 2 2 2 20 2 2" xfId="47023"/>
    <cellStyle name="Стиль 1 2 2 2 2 2 2 2 2 2 20 3" xfId="47024"/>
    <cellStyle name="Стиль 1 2 2 2 2 2 2 2 2 2 20 4" xfId="47025"/>
    <cellStyle name="Стиль 1 2 2 2 2 2 2 2 2 2 21" xfId="47026"/>
    <cellStyle name="Стиль 1 2 2 2 2 2 2 2 2 2 21 2" xfId="47027"/>
    <cellStyle name="Стиль 1 2 2 2 2 2 2 2 2 2 22" xfId="47028"/>
    <cellStyle name="Стиль 1 2 2 2 2 2 2 2 2 2 3" xfId="47029"/>
    <cellStyle name="Стиль 1 2 2 2 2 2 2 2 2 2 3 2" xfId="47030"/>
    <cellStyle name="Стиль 1 2 2 2 2 2 2 2 2 2 3 2 2" xfId="47031"/>
    <cellStyle name="Стиль 1 2 2 2 2 2 2 2 2 2 4" xfId="47032"/>
    <cellStyle name="Стиль 1 2 2 2 2 2 2 2 2 2 5" xfId="47033"/>
    <cellStyle name="Стиль 1 2 2 2 2 2 2 2 2 2 5 10" xfId="47034"/>
    <cellStyle name="Стиль 1 2 2 2 2 2 2 2 2 2 5 11" xfId="47035"/>
    <cellStyle name="Стиль 1 2 2 2 2 2 2 2 2 2 5 12" xfId="47036"/>
    <cellStyle name="Стиль 1 2 2 2 2 2 2 2 2 2 5 13" xfId="47037"/>
    <cellStyle name="Стиль 1 2 2 2 2 2 2 2 2 2 5 14" xfId="47038"/>
    <cellStyle name="Стиль 1 2 2 2 2 2 2 2 2 2 5 2" xfId="47039"/>
    <cellStyle name="Стиль 1 2 2 2 2 2 2 2 2 2 5 2 10" xfId="47040"/>
    <cellStyle name="Стиль 1 2 2 2 2 2 2 2 2 2 5 2 11" xfId="47041"/>
    <cellStyle name="Стиль 1 2 2 2 2 2 2 2 2 2 5 2 2" xfId="47042"/>
    <cellStyle name="Стиль 1 2 2 2 2 2 2 2 2 2 5 2 2 10" xfId="47043"/>
    <cellStyle name="Стиль 1 2 2 2 2 2 2 2 2 2 5 2 2 11" xfId="47044"/>
    <cellStyle name="Стиль 1 2 2 2 2 2 2 2 2 2 5 2 2 2" xfId="47045"/>
    <cellStyle name="Стиль 1 2 2 2 2 2 2 2 2 2 5 2 2 2 10" xfId="47046"/>
    <cellStyle name="Стиль 1 2 2 2 2 2 2 2 2 2 5 2 2 2 2" xfId="47047"/>
    <cellStyle name="Стиль 1 2 2 2 2 2 2 2 2 2 5 2 2 2 2 10" xfId="47048"/>
    <cellStyle name="Стиль 1 2 2 2 2 2 2 2 2 2 5 2 2 2 2 2" xfId="47049"/>
    <cellStyle name="Стиль 1 2 2 2 2 2 2 2 2 2 5 2 2 2 2 3" xfId="47050"/>
    <cellStyle name="Стиль 1 2 2 2 2 2 2 2 2 2 5 2 2 2 2 4" xfId="47051"/>
    <cellStyle name="Стиль 1 2 2 2 2 2 2 2 2 2 5 2 2 2 2 5" xfId="47052"/>
    <cellStyle name="Стиль 1 2 2 2 2 2 2 2 2 2 5 2 2 2 2 6" xfId="47053"/>
    <cellStyle name="Стиль 1 2 2 2 2 2 2 2 2 2 5 2 2 2 2 7" xfId="47054"/>
    <cellStyle name="Стиль 1 2 2 2 2 2 2 2 2 2 5 2 2 2 2 8" xfId="47055"/>
    <cellStyle name="Стиль 1 2 2 2 2 2 2 2 2 2 5 2 2 2 2 9" xfId="47056"/>
    <cellStyle name="Стиль 1 2 2 2 2 2 2 2 2 2 5 2 2 2 3" xfId="47057"/>
    <cellStyle name="Стиль 1 2 2 2 2 2 2 2 2 2 5 2 2 2 4" xfId="47058"/>
    <cellStyle name="Стиль 1 2 2 2 2 2 2 2 2 2 5 2 2 2 5" xfId="47059"/>
    <cellStyle name="Стиль 1 2 2 2 2 2 2 2 2 2 5 2 2 2 6" xfId="47060"/>
    <cellStyle name="Стиль 1 2 2 2 2 2 2 2 2 2 5 2 2 2 7" xfId="47061"/>
    <cellStyle name="Стиль 1 2 2 2 2 2 2 2 2 2 5 2 2 2 8" xfId="47062"/>
    <cellStyle name="Стиль 1 2 2 2 2 2 2 2 2 2 5 2 2 2 9" xfId="47063"/>
    <cellStyle name="Стиль 1 2 2 2 2 2 2 2 2 2 5 2 2 3" xfId="47064"/>
    <cellStyle name="Стиль 1 2 2 2 2 2 2 2 2 2 5 2 2 4" xfId="47065"/>
    <cellStyle name="Стиль 1 2 2 2 2 2 2 2 2 2 5 2 2 5" xfId="47066"/>
    <cellStyle name="Стиль 1 2 2 2 2 2 2 2 2 2 5 2 2 6" xfId="47067"/>
    <cellStyle name="Стиль 1 2 2 2 2 2 2 2 2 2 5 2 2 7" xfId="47068"/>
    <cellStyle name="Стиль 1 2 2 2 2 2 2 2 2 2 5 2 2 8" xfId="47069"/>
    <cellStyle name="Стиль 1 2 2 2 2 2 2 2 2 2 5 2 2 9" xfId="47070"/>
    <cellStyle name="Стиль 1 2 2 2 2 2 2 2 2 2 5 2 3" xfId="47071"/>
    <cellStyle name="Стиль 1 2 2 2 2 2 2 2 2 2 5 2 3 10" xfId="47072"/>
    <cellStyle name="Стиль 1 2 2 2 2 2 2 2 2 2 5 2 3 2" xfId="47073"/>
    <cellStyle name="Стиль 1 2 2 2 2 2 2 2 2 2 5 2 3 3" xfId="47074"/>
    <cellStyle name="Стиль 1 2 2 2 2 2 2 2 2 2 5 2 3 4" xfId="47075"/>
    <cellStyle name="Стиль 1 2 2 2 2 2 2 2 2 2 5 2 3 5" xfId="47076"/>
    <cellStyle name="Стиль 1 2 2 2 2 2 2 2 2 2 5 2 3 6" xfId="47077"/>
    <cellStyle name="Стиль 1 2 2 2 2 2 2 2 2 2 5 2 3 7" xfId="47078"/>
    <cellStyle name="Стиль 1 2 2 2 2 2 2 2 2 2 5 2 3 8" xfId="47079"/>
    <cellStyle name="Стиль 1 2 2 2 2 2 2 2 2 2 5 2 3 9" xfId="47080"/>
    <cellStyle name="Стиль 1 2 2 2 2 2 2 2 2 2 5 2 4" xfId="47081"/>
    <cellStyle name="Стиль 1 2 2 2 2 2 2 2 2 2 5 2 5" xfId="47082"/>
    <cellStyle name="Стиль 1 2 2 2 2 2 2 2 2 2 5 2 6" xfId="47083"/>
    <cellStyle name="Стиль 1 2 2 2 2 2 2 2 2 2 5 2 7" xfId="47084"/>
    <cellStyle name="Стиль 1 2 2 2 2 2 2 2 2 2 5 2 8" xfId="47085"/>
    <cellStyle name="Стиль 1 2 2 2 2 2 2 2 2 2 5 2 9" xfId="47086"/>
    <cellStyle name="Стиль 1 2 2 2 2 2 2 2 2 2 5 3" xfId="47087"/>
    <cellStyle name="Стиль 1 2 2 2 2 2 2 2 2 2 5 4" xfId="47088"/>
    <cellStyle name="Стиль 1 2 2 2 2 2 2 2 2 2 5 5" xfId="47089"/>
    <cellStyle name="Стиль 1 2 2 2 2 2 2 2 2 2 5 5 10" xfId="47090"/>
    <cellStyle name="Стиль 1 2 2 2 2 2 2 2 2 2 5 5 2" xfId="47091"/>
    <cellStyle name="Стиль 1 2 2 2 2 2 2 2 2 2 5 5 2 10" xfId="47092"/>
    <cellStyle name="Стиль 1 2 2 2 2 2 2 2 2 2 5 5 2 2" xfId="47093"/>
    <cellStyle name="Стиль 1 2 2 2 2 2 2 2 2 2 5 5 2 3" xfId="47094"/>
    <cellStyle name="Стиль 1 2 2 2 2 2 2 2 2 2 5 5 2 4" xfId="47095"/>
    <cellStyle name="Стиль 1 2 2 2 2 2 2 2 2 2 5 5 2 5" xfId="47096"/>
    <cellStyle name="Стиль 1 2 2 2 2 2 2 2 2 2 5 5 2 6" xfId="47097"/>
    <cellStyle name="Стиль 1 2 2 2 2 2 2 2 2 2 5 5 2 7" xfId="47098"/>
    <cellStyle name="Стиль 1 2 2 2 2 2 2 2 2 2 5 5 2 8" xfId="47099"/>
    <cellStyle name="Стиль 1 2 2 2 2 2 2 2 2 2 5 5 2 9" xfId="47100"/>
    <cellStyle name="Стиль 1 2 2 2 2 2 2 2 2 2 5 5 3" xfId="47101"/>
    <cellStyle name="Стиль 1 2 2 2 2 2 2 2 2 2 5 5 4" xfId="47102"/>
    <cellStyle name="Стиль 1 2 2 2 2 2 2 2 2 2 5 5 5" xfId="47103"/>
    <cellStyle name="Стиль 1 2 2 2 2 2 2 2 2 2 5 5 6" xfId="47104"/>
    <cellStyle name="Стиль 1 2 2 2 2 2 2 2 2 2 5 5 7" xfId="47105"/>
    <cellStyle name="Стиль 1 2 2 2 2 2 2 2 2 2 5 5 8" xfId="47106"/>
    <cellStyle name="Стиль 1 2 2 2 2 2 2 2 2 2 5 5 9" xfId="47107"/>
    <cellStyle name="Стиль 1 2 2 2 2 2 2 2 2 2 5 6" xfId="47108"/>
    <cellStyle name="Стиль 1 2 2 2 2 2 2 2 2 2 5 7" xfId="47109"/>
    <cellStyle name="Стиль 1 2 2 2 2 2 2 2 2 2 5 8" xfId="47110"/>
    <cellStyle name="Стиль 1 2 2 2 2 2 2 2 2 2 5 9" xfId="47111"/>
    <cellStyle name="Стиль 1 2 2 2 2 2 2 2 2 2 6" xfId="47112"/>
    <cellStyle name="Стиль 1 2 2 2 2 2 2 2 2 2 6 10" xfId="47113"/>
    <cellStyle name="Стиль 1 2 2 2 2 2 2 2 2 2 6 11" xfId="47114"/>
    <cellStyle name="Стиль 1 2 2 2 2 2 2 2 2 2 6 2" xfId="47115"/>
    <cellStyle name="Стиль 1 2 2 2 2 2 2 2 2 2 6 2 10" xfId="47116"/>
    <cellStyle name="Стиль 1 2 2 2 2 2 2 2 2 2 6 2 11" xfId="47117"/>
    <cellStyle name="Стиль 1 2 2 2 2 2 2 2 2 2 6 2 2" xfId="47118"/>
    <cellStyle name="Стиль 1 2 2 2 2 2 2 2 2 2 6 2 2 10" xfId="47119"/>
    <cellStyle name="Стиль 1 2 2 2 2 2 2 2 2 2 6 2 2 2" xfId="47120"/>
    <cellStyle name="Стиль 1 2 2 2 2 2 2 2 2 2 6 2 2 2 10" xfId="47121"/>
    <cellStyle name="Стиль 1 2 2 2 2 2 2 2 2 2 6 2 2 2 2" xfId="47122"/>
    <cellStyle name="Стиль 1 2 2 2 2 2 2 2 2 2 6 2 2 2 3" xfId="47123"/>
    <cellStyle name="Стиль 1 2 2 2 2 2 2 2 2 2 6 2 2 2 4" xfId="47124"/>
    <cellStyle name="Стиль 1 2 2 2 2 2 2 2 2 2 6 2 2 2 5" xfId="47125"/>
    <cellStyle name="Стиль 1 2 2 2 2 2 2 2 2 2 6 2 2 2 6" xfId="47126"/>
    <cellStyle name="Стиль 1 2 2 2 2 2 2 2 2 2 6 2 2 2 7" xfId="47127"/>
    <cellStyle name="Стиль 1 2 2 2 2 2 2 2 2 2 6 2 2 2 8" xfId="47128"/>
    <cellStyle name="Стиль 1 2 2 2 2 2 2 2 2 2 6 2 2 2 9" xfId="47129"/>
    <cellStyle name="Стиль 1 2 2 2 2 2 2 2 2 2 6 2 2 3" xfId="47130"/>
    <cellStyle name="Стиль 1 2 2 2 2 2 2 2 2 2 6 2 2 4" xfId="47131"/>
    <cellStyle name="Стиль 1 2 2 2 2 2 2 2 2 2 6 2 2 5" xfId="47132"/>
    <cellStyle name="Стиль 1 2 2 2 2 2 2 2 2 2 6 2 2 6" xfId="47133"/>
    <cellStyle name="Стиль 1 2 2 2 2 2 2 2 2 2 6 2 2 7" xfId="47134"/>
    <cellStyle name="Стиль 1 2 2 2 2 2 2 2 2 2 6 2 2 8" xfId="47135"/>
    <cellStyle name="Стиль 1 2 2 2 2 2 2 2 2 2 6 2 2 9" xfId="47136"/>
    <cellStyle name="Стиль 1 2 2 2 2 2 2 2 2 2 6 2 3" xfId="47137"/>
    <cellStyle name="Стиль 1 2 2 2 2 2 2 2 2 2 6 2 4" xfId="47138"/>
    <cellStyle name="Стиль 1 2 2 2 2 2 2 2 2 2 6 2 5" xfId="47139"/>
    <cellStyle name="Стиль 1 2 2 2 2 2 2 2 2 2 6 2 6" xfId="47140"/>
    <cellStyle name="Стиль 1 2 2 2 2 2 2 2 2 2 6 2 7" xfId="47141"/>
    <cellStyle name="Стиль 1 2 2 2 2 2 2 2 2 2 6 2 8" xfId="47142"/>
    <cellStyle name="Стиль 1 2 2 2 2 2 2 2 2 2 6 2 9" xfId="47143"/>
    <cellStyle name="Стиль 1 2 2 2 2 2 2 2 2 2 6 3" xfId="47144"/>
    <cellStyle name="Стиль 1 2 2 2 2 2 2 2 2 2 6 3 10" xfId="47145"/>
    <cellStyle name="Стиль 1 2 2 2 2 2 2 2 2 2 6 3 2" xfId="47146"/>
    <cellStyle name="Стиль 1 2 2 2 2 2 2 2 2 2 6 3 3" xfId="47147"/>
    <cellStyle name="Стиль 1 2 2 2 2 2 2 2 2 2 6 3 4" xfId="47148"/>
    <cellStyle name="Стиль 1 2 2 2 2 2 2 2 2 2 6 3 5" xfId="47149"/>
    <cellStyle name="Стиль 1 2 2 2 2 2 2 2 2 2 6 3 6" xfId="47150"/>
    <cellStyle name="Стиль 1 2 2 2 2 2 2 2 2 2 6 3 7" xfId="47151"/>
    <cellStyle name="Стиль 1 2 2 2 2 2 2 2 2 2 6 3 8" xfId="47152"/>
    <cellStyle name="Стиль 1 2 2 2 2 2 2 2 2 2 6 3 9" xfId="47153"/>
    <cellStyle name="Стиль 1 2 2 2 2 2 2 2 2 2 6 4" xfId="47154"/>
    <cellStyle name="Стиль 1 2 2 2 2 2 2 2 2 2 6 5" xfId="47155"/>
    <cellStyle name="Стиль 1 2 2 2 2 2 2 2 2 2 6 6" xfId="47156"/>
    <cellStyle name="Стиль 1 2 2 2 2 2 2 2 2 2 6 7" xfId="47157"/>
    <cellStyle name="Стиль 1 2 2 2 2 2 2 2 2 2 6 8" xfId="47158"/>
    <cellStyle name="Стиль 1 2 2 2 2 2 2 2 2 2 6 9" xfId="47159"/>
    <cellStyle name="Стиль 1 2 2 2 2 2 2 2 2 2 7" xfId="47160"/>
    <cellStyle name="Стиль 1 2 2 2 2 2 2 2 2 2 8" xfId="47161"/>
    <cellStyle name="Стиль 1 2 2 2 2 2 2 2 2 2 8 10" xfId="47162"/>
    <cellStyle name="Стиль 1 2 2 2 2 2 2 2 2 2 8 2" xfId="47163"/>
    <cellStyle name="Стиль 1 2 2 2 2 2 2 2 2 2 8 2 10" xfId="47164"/>
    <cellStyle name="Стиль 1 2 2 2 2 2 2 2 2 2 8 2 2" xfId="47165"/>
    <cellStyle name="Стиль 1 2 2 2 2 2 2 2 2 2 8 2 3" xfId="47166"/>
    <cellStyle name="Стиль 1 2 2 2 2 2 2 2 2 2 8 2 4" xfId="47167"/>
    <cellStyle name="Стиль 1 2 2 2 2 2 2 2 2 2 8 2 5" xfId="47168"/>
    <cellStyle name="Стиль 1 2 2 2 2 2 2 2 2 2 8 2 6" xfId="47169"/>
    <cellStyle name="Стиль 1 2 2 2 2 2 2 2 2 2 8 2 7" xfId="47170"/>
    <cellStyle name="Стиль 1 2 2 2 2 2 2 2 2 2 8 2 8" xfId="47171"/>
    <cellStyle name="Стиль 1 2 2 2 2 2 2 2 2 2 8 2 9" xfId="47172"/>
    <cellStyle name="Стиль 1 2 2 2 2 2 2 2 2 2 8 3" xfId="47173"/>
    <cellStyle name="Стиль 1 2 2 2 2 2 2 2 2 2 8 4" xfId="47174"/>
    <cellStyle name="Стиль 1 2 2 2 2 2 2 2 2 2 8 5" xfId="47175"/>
    <cellStyle name="Стиль 1 2 2 2 2 2 2 2 2 2 8 6" xfId="47176"/>
    <cellStyle name="Стиль 1 2 2 2 2 2 2 2 2 2 8 7" xfId="47177"/>
    <cellStyle name="Стиль 1 2 2 2 2 2 2 2 2 2 8 8" xfId="47178"/>
    <cellStyle name="Стиль 1 2 2 2 2 2 2 2 2 2 8 9" xfId="47179"/>
    <cellStyle name="Стиль 1 2 2 2 2 2 2 2 2 2 9" xfId="47180"/>
    <cellStyle name="Стиль 1 2 2 2 2 2 2 2 2 20" xfId="47181"/>
    <cellStyle name="Стиль 1 2 2 2 2 2 2 2 2 20 2" xfId="47182"/>
    <cellStyle name="Стиль 1 2 2 2 2 2 2 2 2 20 2 2" xfId="47183"/>
    <cellStyle name="Стиль 1 2 2 2 2 2 2 2 2 20 2 2 2" xfId="47184"/>
    <cellStyle name="Стиль 1 2 2 2 2 2 2 2 2 20 2 2 2 2" xfId="47185"/>
    <cellStyle name="Стиль 1 2 2 2 2 2 2 2 2 20 2 2 3" xfId="47186"/>
    <cellStyle name="Стиль 1 2 2 2 2 2 2 2 2 20 2 2 4" xfId="47187"/>
    <cellStyle name="Стиль 1 2 2 2 2 2 2 2 2 20 2 3" xfId="47188"/>
    <cellStyle name="Стиль 1 2 2 2 2 2 2 2 2 20 2 3 2" xfId="47189"/>
    <cellStyle name="Стиль 1 2 2 2 2 2 2 2 2 20 2 4" xfId="47190"/>
    <cellStyle name="Стиль 1 2 2 2 2 2 2 2 2 20 3" xfId="47191"/>
    <cellStyle name="Стиль 1 2 2 2 2 2 2 2 2 20 3 2" xfId="47192"/>
    <cellStyle name="Стиль 1 2 2 2 2 2 2 2 2 20 4" xfId="47193"/>
    <cellStyle name="Стиль 1 2 2 2 2 2 2 2 2 20 5" xfId="47194"/>
    <cellStyle name="Стиль 1 2 2 2 2 2 2 2 2 21" xfId="47195"/>
    <cellStyle name="Стиль 1 2 2 2 2 2 2 2 2 21 2" xfId="47196"/>
    <cellStyle name="Стиль 1 2 2 2 2 2 2 2 2 21 2 2" xfId="47197"/>
    <cellStyle name="Стиль 1 2 2 2 2 2 2 2 2 21 3" xfId="47198"/>
    <cellStyle name="Стиль 1 2 2 2 2 2 2 2 2 21 4" xfId="47199"/>
    <cellStyle name="Стиль 1 2 2 2 2 2 2 2 2 22" xfId="47200"/>
    <cellStyle name="Стиль 1 2 2 2 2 2 2 2 2 22 2" xfId="47201"/>
    <cellStyle name="Стиль 1 2 2 2 2 2 2 2 2 23" xfId="47202"/>
    <cellStyle name="Стиль 1 2 2 2 2 2 2 2 2 3" xfId="47203"/>
    <cellStyle name="Стиль 1 2 2 2 2 2 2 2 2 3 2" xfId="47204"/>
    <cellStyle name="Стиль 1 2 2 2 2 2 2 2 2 3 2 2" xfId="47205"/>
    <cellStyle name="Стиль 1 2 2 2 2 2 2 2 2 4" xfId="47206"/>
    <cellStyle name="Стиль 1 2 2 2 2 2 2 2 2 5" xfId="47207"/>
    <cellStyle name="Стиль 1 2 2 2 2 2 2 2 2 6" xfId="47208"/>
    <cellStyle name="Стиль 1 2 2 2 2 2 2 2 2 6 10" xfId="47209"/>
    <cellStyle name="Стиль 1 2 2 2 2 2 2 2 2 6 11" xfId="47210"/>
    <cellStyle name="Стиль 1 2 2 2 2 2 2 2 2 6 12" xfId="47211"/>
    <cellStyle name="Стиль 1 2 2 2 2 2 2 2 2 6 13" xfId="47212"/>
    <cellStyle name="Стиль 1 2 2 2 2 2 2 2 2 6 14" xfId="47213"/>
    <cellStyle name="Стиль 1 2 2 2 2 2 2 2 2 6 2" xfId="47214"/>
    <cellStyle name="Стиль 1 2 2 2 2 2 2 2 2 6 2 10" xfId="47215"/>
    <cellStyle name="Стиль 1 2 2 2 2 2 2 2 2 6 2 11" xfId="47216"/>
    <cellStyle name="Стиль 1 2 2 2 2 2 2 2 2 6 2 2" xfId="47217"/>
    <cellStyle name="Стиль 1 2 2 2 2 2 2 2 2 6 2 2 10" xfId="47218"/>
    <cellStyle name="Стиль 1 2 2 2 2 2 2 2 2 6 2 2 11" xfId="47219"/>
    <cellStyle name="Стиль 1 2 2 2 2 2 2 2 2 6 2 2 2" xfId="47220"/>
    <cellStyle name="Стиль 1 2 2 2 2 2 2 2 2 6 2 2 2 10" xfId="47221"/>
    <cellStyle name="Стиль 1 2 2 2 2 2 2 2 2 6 2 2 2 2" xfId="47222"/>
    <cellStyle name="Стиль 1 2 2 2 2 2 2 2 2 6 2 2 2 2 10" xfId="47223"/>
    <cellStyle name="Стиль 1 2 2 2 2 2 2 2 2 6 2 2 2 2 2" xfId="47224"/>
    <cellStyle name="Стиль 1 2 2 2 2 2 2 2 2 6 2 2 2 2 3" xfId="47225"/>
    <cellStyle name="Стиль 1 2 2 2 2 2 2 2 2 6 2 2 2 2 4" xfId="47226"/>
    <cellStyle name="Стиль 1 2 2 2 2 2 2 2 2 6 2 2 2 2 5" xfId="47227"/>
    <cellStyle name="Стиль 1 2 2 2 2 2 2 2 2 6 2 2 2 2 6" xfId="47228"/>
    <cellStyle name="Стиль 1 2 2 2 2 2 2 2 2 6 2 2 2 2 7" xfId="47229"/>
    <cellStyle name="Стиль 1 2 2 2 2 2 2 2 2 6 2 2 2 2 8" xfId="47230"/>
    <cellStyle name="Стиль 1 2 2 2 2 2 2 2 2 6 2 2 2 2 9" xfId="47231"/>
    <cellStyle name="Стиль 1 2 2 2 2 2 2 2 2 6 2 2 2 3" xfId="47232"/>
    <cellStyle name="Стиль 1 2 2 2 2 2 2 2 2 6 2 2 2 4" xfId="47233"/>
    <cellStyle name="Стиль 1 2 2 2 2 2 2 2 2 6 2 2 2 5" xfId="47234"/>
    <cellStyle name="Стиль 1 2 2 2 2 2 2 2 2 6 2 2 2 6" xfId="47235"/>
    <cellStyle name="Стиль 1 2 2 2 2 2 2 2 2 6 2 2 2 7" xfId="47236"/>
    <cellStyle name="Стиль 1 2 2 2 2 2 2 2 2 6 2 2 2 8" xfId="47237"/>
    <cellStyle name="Стиль 1 2 2 2 2 2 2 2 2 6 2 2 2 9" xfId="47238"/>
    <cellStyle name="Стиль 1 2 2 2 2 2 2 2 2 6 2 2 3" xfId="47239"/>
    <cellStyle name="Стиль 1 2 2 2 2 2 2 2 2 6 2 2 4" xfId="47240"/>
    <cellStyle name="Стиль 1 2 2 2 2 2 2 2 2 6 2 2 5" xfId="47241"/>
    <cellStyle name="Стиль 1 2 2 2 2 2 2 2 2 6 2 2 6" xfId="47242"/>
    <cellStyle name="Стиль 1 2 2 2 2 2 2 2 2 6 2 2 7" xfId="47243"/>
    <cellStyle name="Стиль 1 2 2 2 2 2 2 2 2 6 2 2 8" xfId="47244"/>
    <cellStyle name="Стиль 1 2 2 2 2 2 2 2 2 6 2 2 9" xfId="47245"/>
    <cellStyle name="Стиль 1 2 2 2 2 2 2 2 2 6 2 3" xfId="47246"/>
    <cellStyle name="Стиль 1 2 2 2 2 2 2 2 2 6 2 3 10" xfId="47247"/>
    <cellStyle name="Стиль 1 2 2 2 2 2 2 2 2 6 2 3 2" xfId="47248"/>
    <cellStyle name="Стиль 1 2 2 2 2 2 2 2 2 6 2 3 3" xfId="47249"/>
    <cellStyle name="Стиль 1 2 2 2 2 2 2 2 2 6 2 3 4" xfId="47250"/>
    <cellStyle name="Стиль 1 2 2 2 2 2 2 2 2 6 2 3 5" xfId="47251"/>
    <cellStyle name="Стиль 1 2 2 2 2 2 2 2 2 6 2 3 6" xfId="47252"/>
    <cellStyle name="Стиль 1 2 2 2 2 2 2 2 2 6 2 3 7" xfId="47253"/>
    <cellStyle name="Стиль 1 2 2 2 2 2 2 2 2 6 2 3 8" xfId="47254"/>
    <cellStyle name="Стиль 1 2 2 2 2 2 2 2 2 6 2 3 9" xfId="47255"/>
    <cellStyle name="Стиль 1 2 2 2 2 2 2 2 2 6 2 4" xfId="47256"/>
    <cellStyle name="Стиль 1 2 2 2 2 2 2 2 2 6 2 5" xfId="47257"/>
    <cellStyle name="Стиль 1 2 2 2 2 2 2 2 2 6 2 6" xfId="47258"/>
    <cellStyle name="Стиль 1 2 2 2 2 2 2 2 2 6 2 7" xfId="47259"/>
    <cellStyle name="Стиль 1 2 2 2 2 2 2 2 2 6 2 8" xfId="47260"/>
    <cellStyle name="Стиль 1 2 2 2 2 2 2 2 2 6 2 9" xfId="47261"/>
    <cellStyle name="Стиль 1 2 2 2 2 2 2 2 2 6 3" xfId="47262"/>
    <cellStyle name="Стиль 1 2 2 2 2 2 2 2 2 6 4" xfId="47263"/>
    <cellStyle name="Стиль 1 2 2 2 2 2 2 2 2 6 5" xfId="47264"/>
    <cellStyle name="Стиль 1 2 2 2 2 2 2 2 2 6 5 10" xfId="47265"/>
    <cellStyle name="Стиль 1 2 2 2 2 2 2 2 2 6 5 2" xfId="47266"/>
    <cellStyle name="Стиль 1 2 2 2 2 2 2 2 2 6 5 2 10" xfId="47267"/>
    <cellStyle name="Стиль 1 2 2 2 2 2 2 2 2 6 5 2 2" xfId="47268"/>
    <cellStyle name="Стиль 1 2 2 2 2 2 2 2 2 6 5 2 3" xfId="47269"/>
    <cellStyle name="Стиль 1 2 2 2 2 2 2 2 2 6 5 2 4" xfId="47270"/>
    <cellStyle name="Стиль 1 2 2 2 2 2 2 2 2 6 5 2 5" xfId="47271"/>
    <cellStyle name="Стиль 1 2 2 2 2 2 2 2 2 6 5 2 6" xfId="47272"/>
    <cellStyle name="Стиль 1 2 2 2 2 2 2 2 2 6 5 2 7" xfId="47273"/>
    <cellStyle name="Стиль 1 2 2 2 2 2 2 2 2 6 5 2 8" xfId="47274"/>
    <cellStyle name="Стиль 1 2 2 2 2 2 2 2 2 6 5 2 9" xfId="47275"/>
    <cellStyle name="Стиль 1 2 2 2 2 2 2 2 2 6 5 3" xfId="47276"/>
    <cellStyle name="Стиль 1 2 2 2 2 2 2 2 2 6 5 4" xfId="47277"/>
    <cellStyle name="Стиль 1 2 2 2 2 2 2 2 2 6 5 5" xfId="47278"/>
    <cellStyle name="Стиль 1 2 2 2 2 2 2 2 2 6 5 6" xfId="47279"/>
    <cellStyle name="Стиль 1 2 2 2 2 2 2 2 2 6 5 7" xfId="47280"/>
    <cellStyle name="Стиль 1 2 2 2 2 2 2 2 2 6 5 8" xfId="47281"/>
    <cellStyle name="Стиль 1 2 2 2 2 2 2 2 2 6 5 9" xfId="47282"/>
    <cellStyle name="Стиль 1 2 2 2 2 2 2 2 2 6 6" xfId="47283"/>
    <cellStyle name="Стиль 1 2 2 2 2 2 2 2 2 6 7" xfId="47284"/>
    <cellStyle name="Стиль 1 2 2 2 2 2 2 2 2 6 8" xfId="47285"/>
    <cellStyle name="Стиль 1 2 2 2 2 2 2 2 2 6 9" xfId="47286"/>
    <cellStyle name="Стиль 1 2 2 2 2 2 2 2 2 7" xfId="47287"/>
    <cellStyle name="Стиль 1 2 2 2 2 2 2 2 2 7 10" xfId="47288"/>
    <cellStyle name="Стиль 1 2 2 2 2 2 2 2 2 7 11" xfId="47289"/>
    <cellStyle name="Стиль 1 2 2 2 2 2 2 2 2 7 2" xfId="47290"/>
    <cellStyle name="Стиль 1 2 2 2 2 2 2 2 2 7 2 10" xfId="47291"/>
    <cellStyle name="Стиль 1 2 2 2 2 2 2 2 2 7 2 11" xfId="47292"/>
    <cellStyle name="Стиль 1 2 2 2 2 2 2 2 2 7 2 2" xfId="47293"/>
    <cellStyle name="Стиль 1 2 2 2 2 2 2 2 2 7 2 2 10" xfId="47294"/>
    <cellStyle name="Стиль 1 2 2 2 2 2 2 2 2 7 2 2 2" xfId="47295"/>
    <cellStyle name="Стиль 1 2 2 2 2 2 2 2 2 7 2 2 2 10" xfId="47296"/>
    <cellStyle name="Стиль 1 2 2 2 2 2 2 2 2 7 2 2 2 2" xfId="47297"/>
    <cellStyle name="Стиль 1 2 2 2 2 2 2 2 2 7 2 2 2 3" xfId="47298"/>
    <cellStyle name="Стиль 1 2 2 2 2 2 2 2 2 7 2 2 2 4" xfId="47299"/>
    <cellStyle name="Стиль 1 2 2 2 2 2 2 2 2 7 2 2 2 5" xfId="47300"/>
    <cellStyle name="Стиль 1 2 2 2 2 2 2 2 2 7 2 2 2 6" xfId="47301"/>
    <cellStyle name="Стиль 1 2 2 2 2 2 2 2 2 7 2 2 2 7" xfId="47302"/>
    <cellStyle name="Стиль 1 2 2 2 2 2 2 2 2 7 2 2 2 8" xfId="47303"/>
    <cellStyle name="Стиль 1 2 2 2 2 2 2 2 2 7 2 2 2 9" xfId="47304"/>
    <cellStyle name="Стиль 1 2 2 2 2 2 2 2 2 7 2 2 3" xfId="47305"/>
    <cellStyle name="Стиль 1 2 2 2 2 2 2 2 2 7 2 2 4" xfId="47306"/>
    <cellStyle name="Стиль 1 2 2 2 2 2 2 2 2 7 2 2 5" xfId="47307"/>
    <cellStyle name="Стиль 1 2 2 2 2 2 2 2 2 7 2 2 6" xfId="47308"/>
    <cellStyle name="Стиль 1 2 2 2 2 2 2 2 2 7 2 2 7" xfId="47309"/>
    <cellStyle name="Стиль 1 2 2 2 2 2 2 2 2 7 2 2 8" xfId="47310"/>
    <cellStyle name="Стиль 1 2 2 2 2 2 2 2 2 7 2 2 9" xfId="47311"/>
    <cellStyle name="Стиль 1 2 2 2 2 2 2 2 2 7 2 3" xfId="47312"/>
    <cellStyle name="Стиль 1 2 2 2 2 2 2 2 2 7 2 4" xfId="47313"/>
    <cellStyle name="Стиль 1 2 2 2 2 2 2 2 2 7 2 5" xfId="47314"/>
    <cellStyle name="Стиль 1 2 2 2 2 2 2 2 2 7 2 6" xfId="47315"/>
    <cellStyle name="Стиль 1 2 2 2 2 2 2 2 2 7 2 7" xfId="47316"/>
    <cellStyle name="Стиль 1 2 2 2 2 2 2 2 2 7 2 8" xfId="47317"/>
    <cellStyle name="Стиль 1 2 2 2 2 2 2 2 2 7 2 9" xfId="47318"/>
    <cellStyle name="Стиль 1 2 2 2 2 2 2 2 2 7 3" xfId="47319"/>
    <cellStyle name="Стиль 1 2 2 2 2 2 2 2 2 7 3 10" xfId="47320"/>
    <cellStyle name="Стиль 1 2 2 2 2 2 2 2 2 7 3 2" xfId="47321"/>
    <cellStyle name="Стиль 1 2 2 2 2 2 2 2 2 7 3 3" xfId="47322"/>
    <cellStyle name="Стиль 1 2 2 2 2 2 2 2 2 7 3 4" xfId="47323"/>
    <cellStyle name="Стиль 1 2 2 2 2 2 2 2 2 7 3 5" xfId="47324"/>
    <cellStyle name="Стиль 1 2 2 2 2 2 2 2 2 7 3 6" xfId="47325"/>
    <cellStyle name="Стиль 1 2 2 2 2 2 2 2 2 7 3 7" xfId="47326"/>
    <cellStyle name="Стиль 1 2 2 2 2 2 2 2 2 7 3 8" xfId="47327"/>
    <cellStyle name="Стиль 1 2 2 2 2 2 2 2 2 7 3 9" xfId="47328"/>
    <cellStyle name="Стиль 1 2 2 2 2 2 2 2 2 7 4" xfId="47329"/>
    <cellStyle name="Стиль 1 2 2 2 2 2 2 2 2 7 5" xfId="47330"/>
    <cellStyle name="Стиль 1 2 2 2 2 2 2 2 2 7 6" xfId="47331"/>
    <cellStyle name="Стиль 1 2 2 2 2 2 2 2 2 7 7" xfId="47332"/>
    <cellStyle name="Стиль 1 2 2 2 2 2 2 2 2 7 8" xfId="47333"/>
    <cellStyle name="Стиль 1 2 2 2 2 2 2 2 2 7 9" xfId="47334"/>
    <cellStyle name="Стиль 1 2 2 2 2 2 2 2 2 8" xfId="47335"/>
    <cellStyle name="Стиль 1 2 2 2 2 2 2 2 2 9" xfId="47336"/>
    <cellStyle name="Стиль 1 2 2 2 2 2 2 2 2 9 10" xfId="47337"/>
    <cellStyle name="Стиль 1 2 2 2 2 2 2 2 2 9 2" xfId="47338"/>
    <cellStyle name="Стиль 1 2 2 2 2 2 2 2 2 9 2 10" xfId="47339"/>
    <cellStyle name="Стиль 1 2 2 2 2 2 2 2 2 9 2 2" xfId="47340"/>
    <cellStyle name="Стиль 1 2 2 2 2 2 2 2 2 9 2 3" xfId="47341"/>
    <cellStyle name="Стиль 1 2 2 2 2 2 2 2 2 9 2 4" xfId="47342"/>
    <cellStyle name="Стиль 1 2 2 2 2 2 2 2 2 9 2 5" xfId="47343"/>
    <cellStyle name="Стиль 1 2 2 2 2 2 2 2 2 9 2 6" xfId="47344"/>
    <cellStyle name="Стиль 1 2 2 2 2 2 2 2 2 9 2 7" xfId="47345"/>
    <cellStyle name="Стиль 1 2 2 2 2 2 2 2 2 9 2 8" xfId="47346"/>
    <cellStyle name="Стиль 1 2 2 2 2 2 2 2 2 9 2 9" xfId="47347"/>
    <cellStyle name="Стиль 1 2 2 2 2 2 2 2 2 9 3" xfId="47348"/>
    <cellStyle name="Стиль 1 2 2 2 2 2 2 2 2 9 4" xfId="47349"/>
    <cellStyle name="Стиль 1 2 2 2 2 2 2 2 2 9 5" xfId="47350"/>
    <cellStyle name="Стиль 1 2 2 2 2 2 2 2 2 9 6" xfId="47351"/>
    <cellStyle name="Стиль 1 2 2 2 2 2 2 2 2 9 7" xfId="47352"/>
    <cellStyle name="Стиль 1 2 2 2 2 2 2 2 2 9 8" xfId="47353"/>
    <cellStyle name="Стиль 1 2 2 2 2 2 2 2 2 9 9" xfId="47354"/>
    <cellStyle name="Стиль 1 2 2 2 2 2 2 2 20" xfId="47355"/>
    <cellStyle name="Стиль 1 2 2 2 2 2 2 2 20 2" xfId="47356"/>
    <cellStyle name="Стиль 1 2 2 2 2 2 2 2 20 2 2" xfId="47357"/>
    <cellStyle name="Стиль 1 2 2 2 2 2 2 2 20 2 2 2" xfId="47358"/>
    <cellStyle name="Стиль 1 2 2 2 2 2 2 2 20 2 2 2 2" xfId="47359"/>
    <cellStyle name="Стиль 1 2 2 2 2 2 2 2 20 2 2 2 2 2" xfId="47360"/>
    <cellStyle name="Стиль 1 2 2 2 2 2 2 2 20 2 2 2 2 2 2" xfId="47361"/>
    <cellStyle name="Стиль 1 2 2 2 2 2 2 2 20 2 2 2 2 3" xfId="47362"/>
    <cellStyle name="Стиль 1 2 2 2 2 2 2 2 20 2 2 2 2 4" xfId="47363"/>
    <cellStyle name="Стиль 1 2 2 2 2 2 2 2 20 2 2 2 3" xfId="47364"/>
    <cellStyle name="Стиль 1 2 2 2 2 2 2 2 20 2 2 2 3 2" xfId="47365"/>
    <cellStyle name="Стиль 1 2 2 2 2 2 2 2 20 2 2 2 4" xfId="47366"/>
    <cellStyle name="Стиль 1 2 2 2 2 2 2 2 20 2 2 3" xfId="47367"/>
    <cellStyle name="Стиль 1 2 2 2 2 2 2 2 20 2 2 3 2" xfId="47368"/>
    <cellStyle name="Стиль 1 2 2 2 2 2 2 2 20 2 2 4" xfId="47369"/>
    <cellStyle name="Стиль 1 2 2 2 2 2 2 2 20 2 2 5" xfId="47370"/>
    <cellStyle name="Стиль 1 2 2 2 2 2 2 2 20 2 3" xfId="47371"/>
    <cellStyle name="Стиль 1 2 2 2 2 2 2 2 20 2 3 2" xfId="47372"/>
    <cellStyle name="Стиль 1 2 2 2 2 2 2 2 20 2 3 2 2" xfId="47373"/>
    <cellStyle name="Стиль 1 2 2 2 2 2 2 2 20 2 3 3" xfId="47374"/>
    <cellStyle name="Стиль 1 2 2 2 2 2 2 2 20 2 3 4" xfId="47375"/>
    <cellStyle name="Стиль 1 2 2 2 2 2 2 2 20 2 4" xfId="47376"/>
    <cellStyle name="Стиль 1 2 2 2 2 2 2 2 20 2 4 2" xfId="47377"/>
    <cellStyle name="Стиль 1 2 2 2 2 2 2 2 20 2 5" xfId="47378"/>
    <cellStyle name="Стиль 1 2 2 2 2 2 2 2 20 3" xfId="47379"/>
    <cellStyle name="Стиль 1 2 2 2 2 2 2 2 20 3 2" xfId="47380"/>
    <cellStyle name="Стиль 1 2 2 2 2 2 2 2 20 3 2 2" xfId="47381"/>
    <cellStyle name="Стиль 1 2 2 2 2 2 2 2 20 3 2 2 2" xfId="47382"/>
    <cellStyle name="Стиль 1 2 2 2 2 2 2 2 20 3 2 3" xfId="47383"/>
    <cellStyle name="Стиль 1 2 2 2 2 2 2 2 20 3 2 4" xfId="47384"/>
    <cellStyle name="Стиль 1 2 2 2 2 2 2 2 20 3 3" xfId="47385"/>
    <cellStyle name="Стиль 1 2 2 2 2 2 2 2 20 3 3 2" xfId="47386"/>
    <cellStyle name="Стиль 1 2 2 2 2 2 2 2 20 3 4" xfId="47387"/>
    <cellStyle name="Стиль 1 2 2 2 2 2 2 2 20 4" xfId="47388"/>
    <cellStyle name="Стиль 1 2 2 2 2 2 2 2 20 4 2" xfId="47389"/>
    <cellStyle name="Стиль 1 2 2 2 2 2 2 2 20 5" xfId="47390"/>
    <cellStyle name="Стиль 1 2 2 2 2 2 2 2 20 6" xfId="47391"/>
    <cellStyle name="Стиль 1 2 2 2 2 2 2 2 21" xfId="47392"/>
    <cellStyle name="Стиль 1 2 2 2 2 2 2 2 21 2" xfId="47393"/>
    <cellStyle name="Стиль 1 2 2 2 2 2 2 2 21 2 2" xfId="47394"/>
    <cellStyle name="Стиль 1 2 2 2 2 2 2 2 21 2 2 2" xfId="47395"/>
    <cellStyle name="Стиль 1 2 2 2 2 2 2 2 21 2 2 2 2" xfId="47396"/>
    <cellStyle name="Стиль 1 2 2 2 2 2 2 2 21 2 2 3" xfId="47397"/>
    <cellStyle name="Стиль 1 2 2 2 2 2 2 2 21 2 2 4" xfId="47398"/>
    <cellStyle name="Стиль 1 2 2 2 2 2 2 2 21 2 3" xfId="47399"/>
    <cellStyle name="Стиль 1 2 2 2 2 2 2 2 21 2 3 2" xfId="47400"/>
    <cellStyle name="Стиль 1 2 2 2 2 2 2 2 21 2 4" xfId="47401"/>
    <cellStyle name="Стиль 1 2 2 2 2 2 2 2 21 3" xfId="47402"/>
    <cellStyle name="Стиль 1 2 2 2 2 2 2 2 21 3 2" xfId="47403"/>
    <cellStyle name="Стиль 1 2 2 2 2 2 2 2 21 4" xfId="47404"/>
    <cellStyle name="Стиль 1 2 2 2 2 2 2 2 21 5" xfId="47405"/>
    <cellStyle name="Стиль 1 2 2 2 2 2 2 2 22" xfId="47406"/>
    <cellStyle name="Стиль 1 2 2 2 2 2 2 2 22 2" xfId="47407"/>
    <cellStyle name="Стиль 1 2 2 2 2 2 2 2 22 2 2" xfId="47408"/>
    <cellStyle name="Стиль 1 2 2 2 2 2 2 2 22 3" xfId="47409"/>
    <cellStyle name="Стиль 1 2 2 2 2 2 2 2 22 4" xfId="47410"/>
    <cellStyle name="Стиль 1 2 2 2 2 2 2 2 23" xfId="47411"/>
    <cellStyle name="Стиль 1 2 2 2 2 2 2 2 23 2" xfId="47412"/>
    <cellStyle name="Стиль 1 2 2 2 2 2 2 2 24" xfId="47413"/>
    <cellStyle name="Стиль 1 2 2 2 2 2 2 2 3" xfId="47414"/>
    <cellStyle name="Стиль 1 2 2 2 2 2 2 2 4" xfId="47415"/>
    <cellStyle name="Стиль 1 2 2 2 2 2 2 2 4 2" xfId="47416"/>
    <cellStyle name="Стиль 1 2 2 2 2 2 2 2 4 2 2" xfId="47417"/>
    <cellStyle name="Стиль 1 2 2 2 2 2 2 2 4 2 2 2" xfId="47418"/>
    <cellStyle name="Стиль 1 2 2 2 2 2 2 2 4 3" xfId="47419"/>
    <cellStyle name="Стиль 1 2 2 2 2 2 2 2 4 4" xfId="47420"/>
    <cellStyle name="Стиль 1 2 2 2 2 2 2 2 5" xfId="47421"/>
    <cellStyle name="Стиль 1 2 2 2 2 2 2 2 5 2" xfId="47422"/>
    <cellStyle name="Стиль 1 2 2 2 2 2 2 2 5 2 2" xfId="47423"/>
    <cellStyle name="Стиль 1 2 2 2 2 2 2 2 6" xfId="47424"/>
    <cellStyle name="Стиль 1 2 2 2 2 2 2 2 7" xfId="47425"/>
    <cellStyle name="Стиль 1 2 2 2 2 2 2 2 7 10" xfId="47426"/>
    <cellStyle name="Стиль 1 2 2 2 2 2 2 2 7 11" xfId="47427"/>
    <cellStyle name="Стиль 1 2 2 2 2 2 2 2 7 12" xfId="47428"/>
    <cellStyle name="Стиль 1 2 2 2 2 2 2 2 7 13" xfId="47429"/>
    <cellStyle name="Стиль 1 2 2 2 2 2 2 2 7 14" xfId="47430"/>
    <cellStyle name="Стиль 1 2 2 2 2 2 2 2 7 2" xfId="47431"/>
    <cellStyle name="Стиль 1 2 2 2 2 2 2 2 7 2 10" xfId="47432"/>
    <cellStyle name="Стиль 1 2 2 2 2 2 2 2 7 2 11" xfId="47433"/>
    <cellStyle name="Стиль 1 2 2 2 2 2 2 2 7 2 2" xfId="47434"/>
    <cellStyle name="Стиль 1 2 2 2 2 2 2 2 7 2 2 10" xfId="47435"/>
    <cellStyle name="Стиль 1 2 2 2 2 2 2 2 7 2 2 11" xfId="47436"/>
    <cellStyle name="Стиль 1 2 2 2 2 2 2 2 7 2 2 2" xfId="47437"/>
    <cellStyle name="Стиль 1 2 2 2 2 2 2 2 7 2 2 2 10" xfId="47438"/>
    <cellStyle name="Стиль 1 2 2 2 2 2 2 2 7 2 2 2 2" xfId="47439"/>
    <cellStyle name="Стиль 1 2 2 2 2 2 2 2 7 2 2 2 2 10" xfId="47440"/>
    <cellStyle name="Стиль 1 2 2 2 2 2 2 2 7 2 2 2 2 2" xfId="47441"/>
    <cellStyle name="Стиль 1 2 2 2 2 2 2 2 7 2 2 2 2 3" xfId="47442"/>
    <cellStyle name="Стиль 1 2 2 2 2 2 2 2 7 2 2 2 2 4" xfId="47443"/>
    <cellStyle name="Стиль 1 2 2 2 2 2 2 2 7 2 2 2 2 5" xfId="47444"/>
    <cellStyle name="Стиль 1 2 2 2 2 2 2 2 7 2 2 2 2 6" xfId="47445"/>
    <cellStyle name="Стиль 1 2 2 2 2 2 2 2 7 2 2 2 2 7" xfId="47446"/>
    <cellStyle name="Стиль 1 2 2 2 2 2 2 2 7 2 2 2 2 8" xfId="47447"/>
    <cellStyle name="Стиль 1 2 2 2 2 2 2 2 7 2 2 2 2 9" xfId="47448"/>
    <cellStyle name="Стиль 1 2 2 2 2 2 2 2 7 2 2 2 3" xfId="47449"/>
    <cellStyle name="Стиль 1 2 2 2 2 2 2 2 7 2 2 2 4" xfId="47450"/>
    <cellStyle name="Стиль 1 2 2 2 2 2 2 2 7 2 2 2 5" xfId="47451"/>
    <cellStyle name="Стиль 1 2 2 2 2 2 2 2 7 2 2 2 6" xfId="47452"/>
    <cellStyle name="Стиль 1 2 2 2 2 2 2 2 7 2 2 2 7" xfId="47453"/>
    <cellStyle name="Стиль 1 2 2 2 2 2 2 2 7 2 2 2 8" xfId="47454"/>
    <cellStyle name="Стиль 1 2 2 2 2 2 2 2 7 2 2 2 9" xfId="47455"/>
    <cellStyle name="Стиль 1 2 2 2 2 2 2 2 7 2 2 3" xfId="47456"/>
    <cellStyle name="Стиль 1 2 2 2 2 2 2 2 7 2 2 4" xfId="47457"/>
    <cellStyle name="Стиль 1 2 2 2 2 2 2 2 7 2 2 5" xfId="47458"/>
    <cellStyle name="Стиль 1 2 2 2 2 2 2 2 7 2 2 6" xfId="47459"/>
    <cellStyle name="Стиль 1 2 2 2 2 2 2 2 7 2 2 7" xfId="47460"/>
    <cellStyle name="Стиль 1 2 2 2 2 2 2 2 7 2 2 8" xfId="47461"/>
    <cellStyle name="Стиль 1 2 2 2 2 2 2 2 7 2 2 9" xfId="47462"/>
    <cellStyle name="Стиль 1 2 2 2 2 2 2 2 7 2 3" xfId="47463"/>
    <cellStyle name="Стиль 1 2 2 2 2 2 2 2 7 2 3 10" xfId="47464"/>
    <cellStyle name="Стиль 1 2 2 2 2 2 2 2 7 2 3 2" xfId="47465"/>
    <cellStyle name="Стиль 1 2 2 2 2 2 2 2 7 2 3 3" xfId="47466"/>
    <cellStyle name="Стиль 1 2 2 2 2 2 2 2 7 2 3 4" xfId="47467"/>
    <cellStyle name="Стиль 1 2 2 2 2 2 2 2 7 2 3 5" xfId="47468"/>
    <cellStyle name="Стиль 1 2 2 2 2 2 2 2 7 2 3 6" xfId="47469"/>
    <cellStyle name="Стиль 1 2 2 2 2 2 2 2 7 2 3 7" xfId="47470"/>
    <cellStyle name="Стиль 1 2 2 2 2 2 2 2 7 2 3 8" xfId="47471"/>
    <cellStyle name="Стиль 1 2 2 2 2 2 2 2 7 2 3 9" xfId="47472"/>
    <cellStyle name="Стиль 1 2 2 2 2 2 2 2 7 2 4" xfId="47473"/>
    <cellStyle name="Стиль 1 2 2 2 2 2 2 2 7 2 5" xfId="47474"/>
    <cellStyle name="Стиль 1 2 2 2 2 2 2 2 7 2 6" xfId="47475"/>
    <cellStyle name="Стиль 1 2 2 2 2 2 2 2 7 2 7" xfId="47476"/>
    <cellStyle name="Стиль 1 2 2 2 2 2 2 2 7 2 8" xfId="47477"/>
    <cellStyle name="Стиль 1 2 2 2 2 2 2 2 7 2 9" xfId="47478"/>
    <cellStyle name="Стиль 1 2 2 2 2 2 2 2 7 3" xfId="47479"/>
    <cellStyle name="Стиль 1 2 2 2 2 2 2 2 7 4" xfId="47480"/>
    <cellStyle name="Стиль 1 2 2 2 2 2 2 2 7 5" xfId="47481"/>
    <cellStyle name="Стиль 1 2 2 2 2 2 2 2 7 5 10" xfId="47482"/>
    <cellStyle name="Стиль 1 2 2 2 2 2 2 2 7 5 2" xfId="47483"/>
    <cellStyle name="Стиль 1 2 2 2 2 2 2 2 7 5 2 10" xfId="47484"/>
    <cellStyle name="Стиль 1 2 2 2 2 2 2 2 7 5 2 2" xfId="47485"/>
    <cellStyle name="Стиль 1 2 2 2 2 2 2 2 7 5 2 3" xfId="47486"/>
    <cellStyle name="Стиль 1 2 2 2 2 2 2 2 7 5 2 4" xfId="47487"/>
    <cellStyle name="Стиль 1 2 2 2 2 2 2 2 7 5 2 5" xfId="47488"/>
    <cellStyle name="Стиль 1 2 2 2 2 2 2 2 7 5 2 6" xfId="47489"/>
    <cellStyle name="Стиль 1 2 2 2 2 2 2 2 7 5 2 7" xfId="47490"/>
    <cellStyle name="Стиль 1 2 2 2 2 2 2 2 7 5 2 8" xfId="47491"/>
    <cellStyle name="Стиль 1 2 2 2 2 2 2 2 7 5 2 9" xfId="47492"/>
    <cellStyle name="Стиль 1 2 2 2 2 2 2 2 7 5 3" xfId="47493"/>
    <cellStyle name="Стиль 1 2 2 2 2 2 2 2 7 5 4" xfId="47494"/>
    <cellStyle name="Стиль 1 2 2 2 2 2 2 2 7 5 5" xfId="47495"/>
    <cellStyle name="Стиль 1 2 2 2 2 2 2 2 7 5 6" xfId="47496"/>
    <cellStyle name="Стиль 1 2 2 2 2 2 2 2 7 5 7" xfId="47497"/>
    <cellStyle name="Стиль 1 2 2 2 2 2 2 2 7 5 8" xfId="47498"/>
    <cellStyle name="Стиль 1 2 2 2 2 2 2 2 7 5 9" xfId="47499"/>
    <cellStyle name="Стиль 1 2 2 2 2 2 2 2 7 6" xfId="47500"/>
    <cellStyle name="Стиль 1 2 2 2 2 2 2 2 7 7" xfId="47501"/>
    <cellStyle name="Стиль 1 2 2 2 2 2 2 2 7 8" xfId="47502"/>
    <cellStyle name="Стиль 1 2 2 2 2 2 2 2 7 9" xfId="47503"/>
    <cellStyle name="Стиль 1 2 2 2 2 2 2 2 8" xfId="47504"/>
    <cellStyle name="Стиль 1 2 2 2 2 2 2 2 8 10" xfId="47505"/>
    <cellStyle name="Стиль 1 2 2 2 2 2 2 2 8 11" xfId="47506"/>
    <cellStyle name="Стиль 1 2 2 2 2 2 2 2 8 2" xfId="47507"/>
    <cellStyle name="Стиль 1 2 2 2 2 2 2 2 8 2 10" xfId="47508"/>
    <cellStyle name="Стиль 1 2 2 2 2 2 2 2 8 2 11" xfId="47509"/>
    <cellStyle name="Стиль 1 2 2 2 2 2 2 2 8 2 2" xfId="47510"/>
    <cellStyle name="Стиль 1 2 2 2 2 2 2 2 8 2 2 10" xfId="47511"/>
    <cellStyle name="Стиль 1 2 2 2 2 2 2 2 8 2 2 2" xfId="47512"/>
    <cellStyle name="Стиль 1 2 2 2 2 2 2 2 8 2 2 2 10" xfId="47513"/>
    <cellStyle name="Стиль 1 2 2 2 2 2 2 2 8 2 2 2 2" xfId="47514"/>
    <cellStyle name="Стиль 1 2 2 2 2 2 2 2 8 2 2 2 3" xfId="47515"/>
    <cellStyle name="Стиль 1 2 2 2 2 2 2 2 8 2 2 2 4" xfId="47516"/>
    <cellStyle name="Стиль 1 2 2 2 2 2 2 2 8 2 2 2 5" xfId="47517"/>
    <cellStyle name="Стиль 1 2 2 2 2 2 2 2 8 2 2 2 6" xfId="47518"/>
    <cellStyle name="Стиль 1 2 2 2 2 2 2 2 8 2 2 2 7" xfId="47519"/>
    <cellStyle name="Стиль 1 2 2 2 2 2 2 2 8 2 2 2 8" xfId="47520"/>
    <cellStyle name="Стиль 1 2 2 2 2 2 2 2 8 2 2 2 9" xfId="47521"/>
    <cellStyle name="Стиль 1 2 2 2 2 2 2 2 8 2 2 3" xfId="47522"/>
    <cellStyle name="Стиль 1 2 2 2 2 2 2 2 8 2 2 4" xfId="47523"/>
    <cellStyle name="Стиль 1 2 2 2 2 2 2 2 8 2 2 5" xfId="47524"/>
    <cellStyle name="Стиль 1 2 2 2 2 2 2 2 8 2 2 6" xfId="47525"/>
    <cellStyle name="Стиль 1 2 2 2 2 2 2 2 8 2 2 7" xfId="47526"/>
    <cellStyle name="Стиль 1 2 2 2 2 2 2 2 8 2 2 8" xfId="47527"/>
    <cellStyle name="Стиль 1 2 2 2 2 2 2 2 8 2 2 9" xfId="47528"/>
    <cellStyle name="Стиль 1 2 2 2 2 2 2 2 8 2 3" xfId="47529"/>
    <cellStyle name="Стиль 1 2 2 2 2 2 2 2 8 2 4" xfId="47530"/>
    <cellStyle name="Стиль 1 2 2 2 2 2 2 2 8 2 5" xfId="47531"/>
    <cellStyle name="Стиль 1 2 2 2 2 2 2 2 8 2 6" xfId="47532"/>
    <cellStyle name="Стиль 1 2 2 2 2 2 2 2 8 2 7" xfId="47533"/>
    <cellStyle name="Стиль 1 2 2 2 2 2 2 2 8 2 8" xfId="47534"/>
    <cellStyle name="Стиль 1 2 2 2 2 2 2 2 8 2 9" xfId="47535"/>
    <cellStyle name="Стиль 1 2 2 2 2 2 2 2 8 3" xfId="47536"/>
    <cellStyle name="Стиль 1 2 2 2 2 2 2 2 8 3 10" xfId="47537"/>
    <cellStyle name="Стиль 1 2 2 2 2 2 2 2 8 3 2" xfId="47538"/>
    <cellStyle name="Стиль 1 2 2 2 2 2 2 2 8 3 3" xfId="47539"/>
    <cellStyle name="Стиль 1 2 2 2 2 2 2 2 8 3 4" xfId="47540"/>
    <cellStyle name="Стиль 1 2 2 2 2 2 2 2 8 3 5" xfId="47541"/>
    <cellStyle name="Стиль 1 2 2 2 2 2 2 2 8 3 6" xfId="47542"/>
    <cellStyle name="Стиль 1 2 2 2 2 2 2 2 8 3 7" xfId="47543"/>
    <cellStyle name="Стиль 1 2 2 2 2 2 2 2 8 3 8" xfId="47544"/>
    <cellStyle name="Стиль 1 2 2 2 2 2 2 2 8 3 9" xfId="47545"/>
    <cellStyle name="Стиль 1 2 2 2 2 2 2 2 8 4" xfId="47546"/>
    <cellStyle name="Стиль 1 2 2 2 2 2 2 2 8 5" xfId="47547"/>
    <cellStyle name="Стиль 1 2 2 2 2 2 2 2 8 6" xfId="47548"/>
    <cellStyle name="Стиль 1 2 2 2 2 2 2 2 8 7" xfId="47549"/>
    <cellStyle name="Стиль 1 2 2 2 2 2 2 2 8 8" xfId="47550"/>
    <cellStyle name="Стиль 1 2 2 2 2 2 2 2 8 9" xfId="47551"/>
    <cellStyle name="Стиль 1 2 2 2 2 2 2 2 9" xfId="47552"/>
    <cellStyle name="Стиль 1 2 2 2 2 2 2 20" xfId="47553"/>
    <cellStyle name="Стиль 1 2 2 2 2 2 2 21" xfId="47554"/>
    <cellStyle name="Стиль 1 2 2 2 2 2 2 22" xfId="47555"/>
    <cellStyle name="Стиль 1 2 2 2 2 2 2 22 2" xfId="47556"/>
    <cellStyle name="Стиль 1 2 2 2 2 2 2 22 2 2" xfId="47557"/>
    <cellStyle name="Стиль 1 2 2 2 2 2 2 22 2 2 2" xfId="47558"/>
    <cellStyle name="Стиль 1 2 2 2 2 2 2 22 2 2 2 2" xfId="47559"/>
    <cellStyle name="Стиль 1 2 2 2 2 2 2 22 2 2 2 2 2" xfId="47560"/>
    <cellStyle name="Стиль 1 2 2 2 2 2 2 22 2 2 2 2 2 2" xfId="47561"/>
    <cellStyle name="Стиль 1 2 2 2 2 2 2 22 2 2 2 2 3" xfId="47562"/>
    <cellStyle name="Стиль 1 2 2 2 2 2 2 22 2 2 2 2 4" xfId="47563"/>
    <cellStyle name="Стиль 1 2 2 2 2 2 2 22 2 2 2 3" xfId="47564"/>
    <cellStyle name="Стиль 1 2 2 2 2 2 2 22 2 2 2 3 2" xfId="47565"/>
    <cellStyle name="Стиль 1 2 2 2 2 2 2 22 2 2 2 4" xfId="47566"/>
    <cellStyle name="Стиль 1 2 2 2 2 2 2 22 2 2 3" xfId="47567"/>
    <cellStyle name="Стиль 1 2 2 2 2 2 2 22 2 2 3 2" xfId="47568"/>
    <cellStyle name="Стиль 1 2 2 2 2 2 2 22 2 2 4" xfId="47569"/>
    <cellStyle name="Стиль 1 2 2 2 2 2 2 22 2 2 5" xfId="47570"/>
    <cellStyle name="Стиль 1 2 2 2 2 2 2 22 2 3" xfId="47571"/>
    <cellStyle name="Стиль 1 2 2 2 2 2 2 22 2 3 2" xfId="47572"/>
    <cellStyle name="Стиль 1 2 2 2 2 2 2 22 2 3 2 2" xfId="47573"/>
    <cellStyle name="Стиль 1 2 2 2 2 2 2 22 2 3 3" xfId="47574"/>
    <cellStyle name="Стиль 1 2 2 2 2 2 2 22 2 3 4" xfId="47575"/>
    <cellStyle name="Стиль 1 2 2 2 2 2 2 22 2 4" xfId="47576"/>
    <cellStyle name="Стиль 1 2 2 2 2 2 2 22 2 4 2" xfId="47577"/>
    <cellStyle name="Стиль 1 2 2 2 2 2 2 22 2 5" xfId="47578"/>
    <cellStyle name="Стиль 1 2 2 2 2 2 2 22 3" xfId="47579"/>
    <cellStyle name="Стиль 1 2 2 2 2 2 2 22 3 2" xfId="47580"/>
    <cellStyle name="Стиль 1 2 2 2 2 2 2 22 3 2 2" xfId="47581"/>
    <cellStyle name="Стиль 1 2 2 2 2 2 2 22 3 2 2 2" xfId="47582"/>
    <cellStyle name="Стиль 1 2 2 2 2 2 2 22 3 2 3" xfId="47583"/>
    <cellStyle name="Стиль 1 2 2 2 2 2 2 22 3 2 4" xfId="47584"/>
    <cellStyle name="Стиль 1 2 2 2 2 2 2 22 3 3" xfId="47585"/>
    <cellStyle name="Стиль 1 2 2 2 2 2 2 22 3 3 2" xfId="47586"/>
    <cellStyle name="Стиль 1 2 2 2 2 2 2 22 3 4" xfId="47587"/>
    <cellStyle name="Стиль 1 2 2 2 2 2 2 22 4" xfId="47588"/>
    <cellStyle name="Стиль 1 2 2 2 2 2 2 22 4 2" xfId="47589"/>
    <cellStyle name="Стиль 1 2 2 2 2 2 2 22 5" xfId="47590"/>
    <cellStyle name="Стиль 1 2 2 2 2 2 2 22 6" xfId="47591"/>
    <cellStyle name="Стиль 1 2 2 2 2 2 2 23" xfId="47592"/>
    <cellStyle name="Стиль 1 2 2 2 2 2 2 23 2" xfId="47593"/>
    <cellStyle name="Стиль 1 2 2 2 2 2 2 23 2 2" xfId="47594"/>
    <cellStyle name="Стиль 1 2 2 2 2 2 2 23 2 2 2" xfId="47595"/>
    <cellStyle name="Стиль 1 2 2 2 2 2 2 23 2 2 2 2" xfId="47596"/>
    <cellStyle name="Стиль 1 2 2 2 2 2 2 23 2 2 3" xfId="47597"/>
    <cellStyle name="Стиль 1 2 2 2 2 2 2 23 2 2 4" xfId="47598"/>
    <cellStyle name="Стиль 1 2 2 2 2 2 2 23 2 3" xfId="47599"/>
    <cellStyle name="Стиль 1 2 2 2 2 2 2 23 2 3 2" xfId="47600"/>
    <cellStyle name="Стиль 1 2 2 2 2 2 2 23 2 4" xfId="47601"/>
    <cellStyle name="Стиль 1 2 2 2 2 2 2 23 3" xfId="47602"/>
    <cellStyle name="Стиль 1 2 2 2 2 2 2 23 3 2" xfId="47603"/>
    <cellStyle name="Стиль 1 2 2 2 2 2 2 23 4" xfId="47604"/>
    <cellStyle name="Стиль 1 2 2 2 2 2 2 23 5" xfId="47605"/>
    <cellStyle name="Стиль 1 2 2 2 2 2 2 24" xfId="47606"/>
    <cellStyle name="Стиль 1 2 2 2 2 2 2 24 2" xfId="47607"/>
    <cellStyle name="Стиль 1 2 2 2 2 2 2 24 2 2" xfId="47608"/>
    <cellStyle name="Стиль 1 2 2 2 2 2 2 24 3" xfId="47609"/>
    <cellStyle name="Стиль 1 2 2 2 2 2 2 24 4" xfId="47610"/>
    <cellStyle name="Стиль 1 2 2 2 2 2 2 25" xfId="47611"/>
    <cellStyle name="Стиль 1 2 2 2 2 2 2 25 2" xfId="47612"/>
    <cellStyle name="Стиль 1 2 2 2 2 2 2 26" xfId="47613"/>
    <cellStyle name="Стиль 1 2 2 2 2 2 2 3" xfId="47614"/>
    <cellStyle name="Стиль 1 2 2 2 2 2 2 4" xfId="47615"/>
    <cellStyle name="Стиль 1 2 2 2 2 2 2 5" xfId="47616"/>
    <cellStyle name="Стиль 1 2 2 2 2 2 2 5 2" xfId="47617"/>
    <cellStyle name="Стиль 1 2 2 2 2 2 2 5 2 2" xfId="47618"/>
    <cellStyle name="Стиль 1 2 2 2 2 2 2 5 2 2 2" xfId="47619"/>
    <cellStyle name="Стиль 1 2 2 2 2 2 2 5 2 2 2 2" xfId="47620"/>
    <cellStyle name="Стиль 1 2 2 2 2 2 2 5 2 2 2 2 2" xfId="47621"/>
    <cellStyle name="Стиль 1 2 2 2 2 2 2 5 2 2 3" xfId="47622"/>
    <cellStyle name="Стиль 1 2 2 2 2 2 2 5 2 2 4" xfId="47623"/>
    <cellStyle name="Стиль 1 2 2 2 2 2 2 5 2 3" xfId="47624"/>
    <cellStyle name="Стиль 1 2 2 2 2 2 2 5 2 3 2" xfId="47625"/>
    <cellStyle name="Стиль 1 2 2 2 2 2 2 5 2 3 2 2" xfId="47626"/>
    <cellStyle name="Стиль 1 2 2 2 2 2 2 5 2 4" xfId="47627"/>
    <cellStyle name="Стиль 1 2 2 2 2 2 2 5 3" xfId="47628"/>
    <cellStyle name="Стиль 1 2 2 2 2 2 2 5 3 2" xfId="47629"/>
    <cellStyle name="Стиль 1 2 2 2 2 2 2 5 3 2 2" xfId="47630"/>
    <cellStyle name="Стиль 1 2 2 2 2 2 2 5 4" xfId="47631"/>
    <cellStyle name="Стиль 1 2 2 2 2 2 2 5 5" xfId="47632"/>
    <cellStyle name="Стиль 1 2 2 2 2 2 2 6" xfId="47633"/>
    <cellStyle name="Стиль 1 2 2 2 2 2 2 6 2" xfId="47634"/>
    <cellStyle name="Стиль 1 2 2 2 2 2 2 6 2 2" xfId="47635"/>
    <cellStyle name="Стиль 1 2 2 2 2 2 2 6 2 2 2" xfId="47636"/>
    <cellStyle name="Стиль 1 2 2 2 2 2 2 6 3" xfId="47637"/>
    <cellStyle name="Стиль 1 2 2 2 2 2 2 6 4" xfId="47638"/>
    <cellStyle name="Стиль 1 2 2 2 2 2 2 7" xfId="47639"/>
    <cellStyle name="Стиль 1 2 2 2 2 2 2 7 2" xfId="47640"/>
    <cellStyle name="Стиль 1 2 2 2 2 2 2 7 2 2" xfId="47641"/>
    <cellStyle name="Стиль 1 2 2 2 2 2 2 8" xfId="47642"/>
    <cellStyle name="Стиль 1 2 2 2 2 2 2 9" xfId="47643"/>
    <cellStyle name="Стиль 1 2 2 2 2 2 2 9 10" xfId="47644"/>
    <cellStyle name="Стиль 1 2 2 2 2 2 2 9 11" xfId="47645"/>
    <cellStyle name="Стиль 1 2 2 2 2 2 2 9 12" xfId="47646"/>
    <cellStyle name="Стиль 1 2 2 2 2 2 2 9 13" xfId="47647"/>
    <cellStyle name="Стиль 1 2 2 2 2 2 2 9 14" xfId="47648"/>
    <cellStyle name="Стиль 1 2 2 2 2 2 2 9 2" xfId="47649"/>
    <cellStyle name="Стиль 1 2 2 2 2 2 2 9 2 10" xfId="47650"/>
    <cellStyle name="Стиль 1 2 2 2 2 2 2 9 2 11" xfId="47651"/>
    <cellStyle name="Стиль 1 2 2 2 2 2 2 9 2 2" xfId="47652"/>
    <cellStyle name="Стиль 1 2 2 2 2 2 2 9 2 2 10" xfId="47653"/>
    <cellStyle name="Стиль 1 2 2 2 2 2 2 9 2 2 11" xfId="47654"/>
    <cellStyle name="Стиль 1 2 2 2 2 2 2 9 2 2 2" xfId="47655"/>
    <cellStyle name="Стиль 1 2 2 2 2 2 2 9 2 2 2 10" xfId="47656"/>
    <cellStyle name="Стиль 1 2 2 2 2 2 2 9 2 2 2 2" xfId="47657"/>
    <cellStyle name="Стиль 1 2 2 2 2 2 2 9 2 2 2 2 10" xfId="47658"/>
    <cellStyle name="Стиль 1 2 2 2 2 2 2 9 2 2 2 2 2" xfId="47659"/>
    <cellStyle name="Стиль 1 2 2 2 2 2 2 9 2 2 2 2 3" xfId="47660"/>
    <cellStyle name="Стиль 1 2 2 2 2 2 2 9 2 2 2 2 4" xfId="47661"/>
    <cellStyle name="Стиль 1 2 2 2 2 2 2 9 2 2 2 2 5" xfId="47662"/>
    <cellStyle name="Стиль 1 2 2 2 2 2 2 9 2 2 2 2 6" xfId="47663"/>
    <cellStyle name="Стиль 1 2 2 2 2 2 2 9 2 2 2 2 7" xfId="47664"/>
    <cellStyle name="Стиль 1 2 2 2 2 2 2 9 2 2 2 2 8" xfId="47665"/>
    <cellStyle name="Стиль 1 2 2 2 2 2 2 9 2 2 2 2 9" xfId="47666"/>
    <cellStyle name="Стиль 1 2 2 2 2 2 2 9 2 2 2 3" xfId="47667"/>
    <cellStyle name="Стиль 1 2 2 2 2 2 2 9 2 2 2 4" xfId="47668"/>
    <cellStyle name="Стиль 1 2 2 2 2 2 2 9 2 2 2 5" xfId="47669"/>
    <cellStyle name="Стиль 1 2 2 2 2 2 2 9 2 2 2 6" xfId="47670"/>
    <cellStyle name="Стиль 1 2 2 2 2 2 2 9 2 2 2 7" xfId="47671"/>
    <cellStyle name="Стиль 1 2 2 2 2 2 2 9 2 2 2 8" xfId="47672"/>
    <cellStyle name="Стиль 1 2 2 2 2 2 2 9 2 2 2 9" xfId="47673"/>
    <cellStyle name="Стиль 1 2 2 2 2 2 2 9 2 2 3" xfId="47674"/>
    <cellStyle name="Стиль 1 2 2 2 2 2 2 9 2 2 4" xfId="47675"/>
    <cellStyle name="Стиль 1 2 2 2 2 2 2 9 2 2 5" xfId="47676"/>
    <cellStyle name="Стиль 1 2 2 2 2 2 2 9 2 2 6" xfId="47677"/>
    <cellStyle name="Стиль 1 2 2 2 2 2 2 9 2 2 7" xfId="47678"/>
    <cellStyle name="Стиль 1 2 2 2 2 2 2 9 2 2 8" xfId="47679"/>
    <cellStyle name="Стиль 1 2 2 2 2 2 2 9 2 2 9" xfId="47680"/>
    <cellStyle name="Стиль 1 2 2 2 2 2 2 9 2 3" xfId="47681"/>
    <cellStyle name="Стиль 1 2 2 2 2 2 2 9 2 3 10" xfId="47682"/>
    <cellStyle name="Стиль 1 2 2 2 2 2 2 9 2 3 2" xfId="47683"/>
    <cellStyle name="Стиль 1 2 2 2 2 2 2 9 2 3 3" xfId="47684"/>
    <cellStyle name="Стиль 1 2 2 2 2 2 2 9 2 3 4" xfId="47685"/>
    <cellStyle name="Стиль 1 2 2 2 2 2 2 9 2 3 5" xfId="47686"/>
    <cellStyle name="Стиль 1 2 2 2 2 2 2 9 2 3 6" xfId="47687"/>
    <cellStyle name="Стиль 1 2 2 2 2 2 2 9 2 3 7" xfId="47688"/>
    <cellStyle name="Стиль 1 2 2 2 2 2 2 9 2 3 8" xfId="47689"/>
    <cellStyle name="Стиль 1 2 2 2 2 2 2 9 2 3 9" xfId="47690"/>
    <cellStyle name="Стиль 1 2 2 2 2 2 2 9 2 4" xfId="47691"/>
    <cellStyle name="Стиль 1 2 2 2 2 2 2 9 2 5" xfId="47692"/>
    <cellStyle name="Стиль 1 2 2 2 2 2 2 9 2 6" xfId="47693"/>
    <cellStyle name="Стиль 1 2 2 2 2 2 2 9 2 7" xfId="47694"/>
    <cellStyle name="Стиль 1 2 2 2 2 2 2 9 2 8" xfId="47695"/>
    <cellStyle name="Стиль 1 2 2 2 2 2 2 9 2 9" xfId="47696"/>
    <cellStyle name="Стиль 1 2 2 2 2 2 2 9 3" xfId="47697"/>
    <cellStyle name="Стиль 1 2 2 2 2 2 2 9 4" xfId="47698"/>
    <cellStyle name="Стиль 1 2 2 2 2 2 2 9 5" xfId="47699"/>
    <cellStyle name="Стиль 1 2 2 2 2 2 2 9 5 10" xfId="47700"/>
    <cellStyle name="Стиль 1 2 2 2 2 2 2 9 5 2" xfId="47701"/>
    <cellStyle name="Стиль 1 2 2 2 2 2 2 9 5 2 10" xfId="47702"/>
    <cellStyle name="Стиль 1 2 2 2 2 2 2 9 5 2 2" xfId="47703"/>
    <cellStyle name="Стиль 1 2 2 2 2 2 2 9 5 2 3" xfId="47704"/>
    <cellStyle name="Стиль 1 2 2 2 2 2 2 9 5 2 4" xfId="47705"/>
    <cellStyle name="Стиль 1 2 2 2 2 2 2 9 5 2 5" xfId="47706"/>
    <cellStyle name="Стиль 1 2 2 2 2 2 2 9 5 2 6" xfId="47707"/>
    <cellStyle name="Стиль 1 2 2 2 2 2 2 9 5 2 7" xfId="47708"/>
    <cellStyle name="Стиль 1 2 2 2 2 2 2 9 5 2 8" xfId="47709"/>
    <cellStyle name="Стиль 1 2 2 2 2 2 2 9 5 2 9" xfId="47710"/>
    <cellStyle name="Стиль 1 2 2 2 2 2 2 9 5 3" xfId="47711"/>
    <cellStyle name="Стиль 1 2 2 2 2 2 2 9 5 4" xfId="47712"/>
    <cellStyle name="Стиль 1 2 2 2 2 2 2 9 5 5" xfId="47713"/>
    <cellStyle name="Стиль 1 2 2 2 2 2 2 9 5 6" xfId="47714"/>
    <cellStyle name="Стиль 1 2 2 2 2 2 2 9 5 7" xfId="47715"/>
    <cellStyle name="Стиль 1 2 2 2 2 2 2 9 5 8" xfId="47716"/>
    <cellStyle name="Стиль 1 2 2 2 2 2 2 9 5 9" xfId="47717"/>
    <cellStyle name="Стиль 1 2 2 2 2 2 2 9 6" xfId="47718"/>
    <cellStyle name="Стиль 1 2 2 2 2 2 2 9 7" xfId="47719"/>
    <cellStyle name="Стиль 1 2 2 2 2 2 2 9 8" xfId="47720"/>
    <cellStyle name="Стиль 1 2 2 2 2 2 2 9 9" xfId="47721"/>
    <cellStyle name="Стиль 1 2 2 2 2 2 20" xfId="47722"/>
    <cellStyle name="Стиль 1 2 2 2 2 2 21" xfId="47723"/>
    <cellStyle name="Стиль 1 2 2 2 2 2 22" xfId="47724"/>
    <cellStyle name="Стиль 1 2 2 2 2 2 23" xfId="47725"/>
    <cellStyle name="Стиль 1 2 2 2 2 2 24" xfId="47726"/>
    <cellStyle name="Стиль 1 2 2 2 2 2 25" xfId="47727"/>
    <cellStyle name="Стиль 1 2 2 2 2 2 26" xfId="47728"/>
    <cellStyle name="Стиль 1 2 2 2 2 2 27" xfId="47729"/>
    <cellStyle name="Стиль 1 2 2 2 2 2 28" xfId="47730"/>
    <cellStyle name="Стиль 1 2 2 2 2 2 29" xfId="47731"/>
    <cellStyle name="Стиль 1 2 2 2 2 2 29 2" xfId="47732"/>
    <cellStyle name="Стиль 1 2 2 2 2 2 29 2 2" xfId="47733"/>
    <cellStyle name="Стиль 1 2 2 2 2 2 29 2 2 2" xfId="47734"/>
    <cellStyle name="Стиль 1 2 2 2 2 2 29 2 2 2 2" xfId="47735"/>
    <cellStyle name="Стиль 1 2 2 2 2 2 29 2 2 2 2 2" xfId="47736"/>
    <cellStyle name="Стиль 1 2 2 2 2 2 29 2 2 2 2 2 2" xfId="47737"/>
    <cellStyle name="Стиль 1 2 2 2 2 2 29 2 2 2 2 3" xfId="47738"/>
    <cellStyle name="Стиль 1 2 2 2 2 2 29 2 2 2 2 4" xfId="47739"/>
    <cellStyle name="Стиль 1 2 2 2 2 2 29 2 2 2 3" xfId="47740"/>
    <cellStyle name="Стиль 1 2 2 2 2 2 29 2 2 2 3 2" xfId="47741"/>
    <cellStyle name="Стиль 1 2 2 2 2 2 29 2 2 2 4" xfId="47742"/>
    <cellStyle name="Стиль 1 2 2 2 2 2 29 2 2 3" xfId="47743"/>
    <cellStyle name="Стиль 1 2 2 2 2 2 29 2 2 3 2" xfId="47744"/>
    <cellStyle name="Стиль 1 2 2 2 2 2 29 2 2 4" xfId="47745"/>
    <cellStyle name="Стиль 1 2 2 2 2 2 29 2 2 5" xfId="47746"/>
    <cellStyle name="Стиль 1 2 2 2 2 2 29 2 3" xfId="47747"/>
    <cellStyle name="Стиль 1 2 2 2 2 2 29 2 3 2" xfId="47748"/>
    <cellStyle name="Стиль 1 2 2 2 2 2 29 2 3 2 2" xfId="47749"/>
    <cellStyle name="Стиль 1 2 2 2 2 2 29 2 3 3" xfId="47750"/>
    <cellStyle name="Стиль 1 2 2 2 2 2 29 2 3 4" xfId="47751"/>
    <cellStyle name="Стиль 1 2 2 2 2 2 29 2 4" xfId="47752"/>
    <cellStyle name="Стиль 1 2 2 2 2 2 29 2 4 2" xfId="47753"/>
    <cellStyle name="Стиль 1 2 2 2 2 2 29 2 5" xfId="47754"/>
    <cellStyle name="Стиль 1 2 2 2 2 2 29 3" xfId="47755"/>
    <cellStyle name="Стиль 1 2 2 2 2 2 29 3 2" xfId="47756"/>
    <cellStyle name="Стиль 1 2 2 2 2 2 29 3 2 2" xfId="47757"/>
    <cellStyle name="Стиль 1 2 2 2 2 2 29 3 2 2 2" xfId="47758"/>
    <cellStyle name="Стиль 1 2 2 2 2 2 29 3 2 3" xfId="47759"/>
    <cellStyle name="Стиль 1 2 2 2 2 2 29 3 2 4" xfId="47760"/>
    <cellStyle name="Стиль 1 2 2 2 2 2 29 3 3" xfId="47761"/>
    <cellStyle name="Стиль 1 2 2 2 2 2 29 3 3 2" xfId="47762"/>
    <cellStyle name="Стиль 1 2 2 2 2 2 29 3 4" xfId="47763"/>
    <cellStyle name="Стиль 1 2 2 2 2 2 29 4" xfId="47764"/>
    <cellStyle name="Стиль 1 2 2 2 2 2 29 4 2" xfId="47765"/>
    <cellStyle name="Стиль 1 2 2 2 2 2 29 5" xfId="47766"/>
    <cellStyle name="Стиль 1 2 2 2 2 2 29 6" xfId="47767"/>
    <cellStyle name="Стиль 1 2 2 2 2 2 3" xfId="47768"/>
    <cellStyle name="Стиль 1 2 2 2 2 2 30" xfId="47769"/>
    <cellStyle name="Стиль 1 2 2 2 2 2 30 2" xfId="47770"/>
    <cellStyle name="Стиль 1 2 2 2 2 2 30 2 2" xfId="47771"/>
    <cellStyle name="Стиль 1 2 2 2 2 2 30 2 2 2" xfId="47772"/>
    <cellStyle name="Стиль 1 2 2 2 2 2 30 2 2 2 2" xfId="47773"/>
    <cellStyle name="Стиль 1 2 2 2 2 2 30 2 2 3" xfId="47774"/>
    <cellStyle name="Стиль 1 2 2 2 2 2 30 2 2 4" xfId="47775"/>
    <cellStyle name="Стиль 1 2 2 2 2 2 30 2 3" xfId="47776"/>
    <cellStyle name="Стиль 1 2 2 2 2 2 30 2 3 2" xfId="47777"/>
    <cellStyle name="Стиль 1 2 2 2 2 2 30 2 4" xfId="47778"/>
    <cellStyle name="Стиль 1 2 2 2 2 2 30 3" xfId="47779"/>
    <cellStyle name="Стиль 1 2 2 2 2 2 30 3 2" xfId="47780"/>
    <cellStyle name="Стиль 1 2 2 2 2 2 30 4" xfId="47781"/>
    <cellStyle name="Стиль 1 2 2 2 2 2 30 5" xfId="47782"/>
    <cellStyle name="Стиль 1 2 2 2 2 2 31" xfId="47783"/>
    <cellStyle name="Стиль 1 2 2 2 2 2 31 2" xfId="47784"/>
    <cellStyle name="Стиль 1 2 2 2 2 2 31 2 2" xfId="47785"/>
    <cellStyle name="Стиль 1 2 2 2 2 2 31 3" xfId="47786"/>
    <cellStyle name="Стиль 1 2 2 2 2 2 31 4" xfId="47787"/>
    <cellStyle name="Стиль 1 2 2 2 2 2 32" xfId="47788"/>
    <cellStyle name="Стиль 1 2 2 2 2 2 32 2" xfId="47789"/>
    <cellStyle name="Стиль 1 2 2 2 2 2 33" xfId="47790"/>
    <cellStyle name="Стиль 1 2 2 2 2 2 4" xfId="47791"/>
    <cellStyle name="Стиль 1 2 2 2 2 2 5" xfId="47792"/>
    <cellStyle name="Стиль 1 2 2 2 2 2 6" xfId="47793"/>
    <cellStyle name="Стиль 1 2 2 2 2 2 7" xfId="47794"/>
    <cellStyle name="Стиль 1 2 2 2 2 2 8" xfId="47795"/>
    <cellStyle name="Стиль 1 2 2 2 2 2 9" xfId="47796"/>
    <cellStyle name="Стиль 1 2 2 2 2 20" xfId="47797"/>
    <cellStyle name="Стиль 1 2 2 2 2 21" xfId="47798"/>
    <cellStyle name="Стиль 1 2 2 2 2 22" xfId="47799"/>
    <cellStyle name="Стиль 1 2 2 2 2 22 2" xfId="47800"/>
    <cellStyle name="Стиль 1 2 2 2 2 22 2 2" xfId="47801"/>
    <cellStyle name="Стиль 1 2 2 2 2 22 2 2 2" xfId="47802"/>
    <cellStyle name="Стиль 1 2 2 2 2 22 2 2 2 2" xfId="47803"/>
    <cellStyle name="Стиль 1 2 2 2 2 22 2 2 2 2 2" xfId="47804"/>
    <cellStyle name="Стиль 1 2 2 2 2 22 2 2 2 2 2 2" xfId="47805"/>
    <cellStyle name="Стиль 1 2 2 2 2 22 2 2 2 3" xfId="47806"/>
    <cellStyle name="Стиль 1 2 2 2 2 22 2 2 2 4" xfId="47807"/>
    <cellStyle name="Стиль 1 2 2 2 2 22 2 2 3" xfId="47808"/>
    <cellStyle name="Стиль 1 2 2 2 2 22 2 2 3 2" xfId="47809"/>
    <cellStyle name="Стиль 1 2 2 2 2 22 2 2 3 2 2" xfId="47810"/>
    <cellStyle name="Стиль 1 2 2 2 2 22 2 2 4" xfId="47811"/>
    <cellStyle name="Стиль 1 2 2 2 2 22 2 3" xfId="47812"/>
    <cellStyle name="Стиль 1 2 2 2 2 22 2 3 2" xfId="47813"/>
    <cellStyle name="Стиль 1 2 2 2 2 22 2 3 2 2" xfId="47814"/>
    <cellStyle name="Стиль 1 2 2 2 2 22 2 4" xfId="47815"/>
    <cellStyle name="Стиль 1 2 2 2 2 22 2 5" xfId="47816"/>
    <cellStyle name="Стиль 1 2 2 2 2 22 3" xfId="47817"/>
    <cellStyle name="Стиль 1 2 2 2 2 22 4" xfId="47818"/>
    <cellStyle name="Стиль 1 2 2 2 2 22 4 2" xfId="47819"/>
    <cellStyle name="Стиль 1 2 2 2 2 22 4 2 2" xfId="47820"/>
    <cellStyle name="Стиль 1 2 2 2 2 22 4 2 2 2" xfId="47821"/>
    <cellStyle name="Стиль 1 2 2 2 2 22 4 3" xfId="47822"/>
    <cellStyle name="Стиль 1 2 2 2 2 22 4 4" xfId="47823"/>
    <cellStyle name="Стиль 1 2 2 2 2 22 5" xfId="47824"/>
    <cellStyle name="Стиль 1 2 2 2 2 22 5 2" xfId="47825"/>
    <cellStyle name="Стиль 1 2 2 2 2 22 5 2 2" xfId="47826"/>
    <cellStyle name="Стиль 1 2 2 2 2 22 6" xfId="47827"/>
    <cellStyle name="Стиль 1 2 2 2 2 23" xfId="47828"/>
    <cellStyle name="Стиль 1 2 2 2 2 24" xfId="47829"/>
    <cellStyle name="Стиль 1 2 2 2 2 24 2" xfId="47830"/>
    <cellStyle name="Стиль 1 2 2 2 2 24 2 2" xfId="47831"/>
    <cellStyle name="Стиль 1 2 2 2 2 24 2 2 2" xfId="47832"/>
    <cellStyle name="Стиль 1 2 2 2 2 24 2 2 2 2" xfId="47833"/>
    <cellStyle name="Стиль 1 2 2 2 2 24 2 2 2 2 2" xfId="47834"/>
    <cellStyle name="Стиль 1 2 2 2 2 24 2 2 3" xfId="47835"/>
    <cellStyle name="Стиль 1 2 2 2 2 24 2 2 4" xfId="47836"/>
    <cellStyle name="Стиль 1 2 2 2 2 24 2 3" xfId="47837"/>
    <cellStyle name="Стиль 1 2 2 2 2 24 2 3 2" xfId="47838"/>
    <cellStyle name="Стиль 1 2 2 2 2 24 2 3 2 2" xfId="47839"/>
    <cellStyle name="Стиль 1 2 2 2 2 24 2 4" xfId="47840"/>
    <cellStyle name="Стиль 1 2 2 2 2 24 3" xfId="47841"/>
    <cellStyle name="Стиль 1 2 2 2 2 24 3 2" xfId="47842"/>
    <cellStyle name="Стиль 1 2 2 2 2 24 3 2 2" xfId="47843"/>
    <cellStyle name="Стиль 1 2 2 2 2 24 4" xfId="47844"/>
    <cellStyle name="Стиль 1 2 2 2 2 24 5" xfId="47845"/>
    <cellStyle name="Стиль 1 2 2 2 2 25" xfId="47846"/>
    <cellStyle name="Стиль 1 2 2 2 2 25 2" xfId="47847"/>
    <cellStyle name="Стиль 1 2 2 2 2 25 2 2" xfId="47848"/>
    <cellStyle name="Стиль 1 2 2 2 2 25 2 2 2" xfId="47849"/>
    <cellStyle name="Стиль 1 2 2 2 2 25 3" xfId="47850"/>
    <cellStyle name="Стиль 1 2 2 2 2 25 4" xfId="47851"/>
    <cellStyle name="Стиль 1 2 2 2 2 26" xfId="47852"/>
    <cellStyle name="Стиль 1 2 2 2 2 26 2" xfId="47853"/>
    <cellStyle name="Стиль 1 2 2 2 2 26 2 2" xfId="47854"/>
    <cellStyle name="Стиль 1 2 2 2 2 27" xfId="47855"/>
    <cellStyle name="Стиль 1 2 2 2 2 28" xfId="47856"/>
    <cellStyle name="Стиль 1 2 2 2 2 28 10" xfId="47857"/>
    <cellStyle name="Стиль 1 2 2 2 2 28 11" xfId="47858"/>
    <cellStyle name="Стиль 1 2 2 2 2 28 12" xfId="47859"/>
    <cellStyle name="Стиль 1 2 2 2 2 28 13" xfId="47860"/>
    <cellStyle name="Стиль 1 2 2 2 2 28 14" xfId="47861"/>
    <cellStyle name="Стиль 1 2 2 2 2 28 2" xfId="47862"/>
    <cellStyle name="Стиль 1 2 2 2 2 28 2 10" xfId="47863"/>
    <cellStyle name="Стиль 1 2 2 2 2 28 2 11" xfId="47864"/>
    <cellStyle name="Стиль 1 2 2 2 2 28 2 2" xfId="47865"/>
    <cellStyle name="Стиль 1 2 2 2 2 28 2 2 10" xfId="47866"/>
    <cellStyle name="Стиль 1 2 2 2 2 28 2 2 11" xfId="47867"/>
    <cellStyle name="Стиль 1 2 2 2 2 28 2 2 2" xfId="47868"/>
    <cellStyle name="Стиль 1 2 2 2 2 28 2 2 2 10" xfId="47869"/>
    <cellStyle name="Стиль 1 2 2 2 2 28 2 2 2 2" xfId="47870"/>
    <cellStyle name="Стиль 1 2 2 2 2 28 2 2 2 2 10" xfId="47871"/>
    <cellStyle name="Стиль 1 2 2 2 2 28 2 2 2 2 2" xfId="47872"/>
    <cellStyle name="Стиль 1 2 2 2 2 28 2 2 2 2 3" xfId="47873"/>
    <cellStyle name="Стиль 1 2 2 2 2 28 2 2 2 2 4" xfId="47874"/>
    <cellStyle name="Стиль 1 2 2 2 2 28 2 2 2 2 5" xfId="47875"/>
    <cellStyle name="Стиль 1 2 2 2 2 28 2 2 2 2 6" xfId="47876"/>
    <cellStyle name="Стиль 1 2 2 2 2 28 2 2 2 2 7" xfId="47877"/>
    <cellStyle name="Стиль 1 2 2 2 2 28 2 2 2 2 8" xfId="47878"/>
    <cellStyle name="Стиль 1 2 2 2 2 28 2 2 2 2 9" xfId="47879"/>
    <cellStyle name="Стиль 1 2 2 2 2 28 2 2 2 3" xfId="47880"/>
    <cellStyle name="Стиль 1 2 2 2 2 28 2 2 2 4" xfId="47881"/>
    <cellStyle name="Стиль 1 2 2 2 2 28 2 2 2 5" xfId="47882"/>
    <cellStyle name="Стиль 1 2 2 2 2 28 2 2 2 6" xfId="47883"/>
    <cellStyle name="Стиль 1 2 2 2 2 28 2 2 2 7" xfId="47884"/>
    <cellStyle name="Стиль 1 2 2 2 2 28 2 2 2 8" xfId="47885"/>
    <cellStyle name="Стиль 1 2 2 2 2 28 2 2 2 9" xfId="47886"/>
    <cellStyle name="Стиль 1 2 2 2 2 28 2 2 3" xfId="47887"/>
    <cellStyle name="Стиль 1 2 2 2 2 28 2 2 4" xfId="47888"/>
    <cellStyle name="Стиль 1 2 2 2 2 28 2 2 5" xfId="47889"/>
    <cellStyle name="Стиль 1 2 2 2 2 28 2 2 6" xfId="47890"/>
    <cellStyle name="Стиль 1 2 2 2 2 28 2 2 7" xfId="47891"/>
    <cellStyle name="Стиль 1 2 2 2 2 28 2 2 8" xfId="47892"/>
    <cellStyle name="Стиль 1 2 2 2 2 28 2 2 9" xfId="47893"/>
    <cellStyle name="Стиль 1 2 2 2 2 28 2 3" xfId="47894"/>
    <cellStyle name="Стиль 1 2 2 2 2 28 2 3 10" xfId="47895"/>
    <cellStyle name="Стиль 1 2 2 2 2 28 2 3 2" xfId="47896"/>
    <cellStyle name="Стиль 1 2 2 2 2 28 2 3 3" xfId="47897"/>
    <cellStyle name="Стиль 1 2 2 2 2 28 2 3 4" xfId="47898"/>
    <cellStyle name="Стиль 1 2 2 2 2 28 2 3 5" xfId="47899"/>
    <cellStyle name="Стиль 1 2 2 2 2 28 2 3 6" xfId="47900"/>
    <cellStyle name="Стиль 1 2 2 2 2 28 2 3 7" xfId="47901"/>
    <cellStyle name="Стиль 1 2 2 2 2 28 2 3 8" xfId="47902"/>
    <cellStyle name="Стиль 1 2 2 2 2 28 2 3 9" xfId="47903"/>
    <cellStyle name="Стиль 1 2 2 2 2 28 2 4" xfId="47904"/>
    <cellStyle name="Стиль 1 2 2 2 2 28 2 5" xfId="47905"/>
    <cellStyle name="Стиль 1 2 2 2 2 28 2 6" xfId="47906"/>
    <cellStyle name="Стиль 1 2 2 2 2 28 2 7" xfId="47907"/>
    <cellStyle name="Стиль 1 2 2 2 2 28 2 8" xfId="47908"/>
    <cellStyle name="Стиль 1 2 2 2 2 28 2 9" xfId="47909"/>
    <cellStyle name="Стиль 1 2 2 2 2 28 3" xfId="47910"/>
    <cellStyle name="Стиль 1 2 2 2 2 28 4" xfId="47911"/>
    <cellStyle name="Стиль 1 2 2 2 2 28 5" xfId="47912"/>
    <cellStyle name="Стиль 1 2 2 2 2 28 5 10" xfId="47913"/>
    <cellStyle name="Стиль 1 2 2 2 2 28 5 2" xfId="47914"/>
    <cellStyle name="Стиль 1 2 2 2 2 28 5 2 10" xfId="47915"/>
    <cellStyle name="Стиль 1 2 2 2 2 28 5 2 2" xfId="47916"/>
    <cellStyle name="Стиль 1 2 2 2 2 28 5 2 3" xfId="47917"/>
    <cellStyle name="Стиль 1 2 2 2 2 28 5 2 4" xfId="47918"/>
    <cellStyle name="Стиль 1 2 2 2 2 28 5 2 5" xfId="47919"/>
    <cellStyle name="Стиль 1 2 2 2 2 28 5 2 6" xfId="47920"/>
    <cellStyle name="Стиль 1 2 2 2 2 28 5 2 7" xfId="47921"/>
    <cellStyle name="Стиль 1 2 2 2 2 28 5 2 8" xfId="47922"/>
    <cellStyle name="Стиль 1 2 2 2 2 28 5 2 9" xfId="47923"/>
    <cellStyle name="Стиль 1 2 2 2 2 28 5 3" xfId="47924"/>
    <cellStyle name="Стиль 1 2 2 2 2 28 5 4" xfId="47925"/>
    <cellStyle name="Стиль 1 2 2 2 2 28 5 5" xfId="47926"/>
    <cellStyle name="Стиль 1 2 2 2 2 28 5 6" xfId="47927"/>
    <cellStyle name="Стиль 1 2 2 2 2 28 5 7" xfId="47928"/>
    <cellStyle name="Стиль 1 2 2 2 2 28 5 8" xfId="47929"/>
    <cellStyle name="Стиль 1 2 2 2 2 28 5 9" xfId="47930"/>
    <cellStyle name="Стиль 1 2 2 2 2 28 6" xfId="47931"/>
    <cellStyle name="Стиль 1 2 2 2 2 28 7" xfId="47932"/>
    <cellStyle name="Стиль 1 2 2 2 2 28 8" xfId="47933"/>
    <cellStyle name="Стиль 1 2 2 2 2 28 9" xfId="47934"/>
    <cellStyle name="Стиль 1 2 2 2 2 29" xfId="47935"/>
    <cellStyle name="Стиль 1 2 2 2 2 29 10" xfId="47936"/>
    <cellStyle name="Стиль 1 2 2 2 2 29 11" xfId="47937"/>
    <cellStyle name="Стиль 1 2 2 2 2 29 2" xfId="47938"/>
    <cellStyle name="Стиль 1 2 2 2 2 29 2 10" xfId="47939"/>
    <cellStyle name="Стиль 1 2 2 2 2 29 2 11" xfId="47940"/>
    <cellStyle name="Стиль 1 2 2 2 2 29 2 2" xfId="47941"/>
    <cellStyle name="Стиль 1 2 2 2 2 29 2 2 10" xfId="47942"/>
    <cellStyle name="Стиль 1 2 2 2 2 29 2 2 2" xfId="47943"/>
    <cellStyle name="Стиль 1 2 2 2 2 29 2 2 2 10" xfId="47944"/>
    <cellStyle name="Стиль 1 2 2 2 2 29 2 2 2 2" xfId="47945"/>
    <cellStyle name="Стиль 1 2 2 2 2 29 2 2 2 3" xfId="47946"/>
    <cellStyle name="Стиль 1 2 2 2 2 29 2 2 2 4" xfId="47947"/>
    <cellStyle name="Стиль 1 2 2 2 2 29 2 2 2 5" xfId="47948"/>
    <cellStyle name="Стиль 1 2 2 2 2 29 2 2 2 6" xfId="47949"/>
    <cellStyle name="Стиль 1 2 2 2 2 29 2 2 2 7" xfId="47950"/>
    <cellStyle name="Стиль 1 2 2 2 2 29 2 2 2 8" xfId="47951"/>
    <cellStyle name="Стиль 1 2 2 2 2 29 2 2 2 9" xfId="47952"/>
    <cellStyle name="Стиль 1 2 2 2 2 29 2 2 3" xfId="47953"/>
    <cellStyle name="Стиль 1 2 2 2 2 29 2 2 4" xfId="47954"/>
    <cellStyle name="Стиль 1 2 2 2 2 29 2 2 5" xfId="47955"/>
    <cellStyle name="Стиль 1 2 2 2 2 29 2 2 6" xfId="47956"/>
    <cellStyle name="Стиль 1 2 2 2 2 29 2 2 7" xfId="47957"/>
    <cellStyle name="Стиль 1 2 2 2 2 29 2 2 8" xfId="47958"/>
    <cellStyle name="Стиль 1 2 2 2 2 29 2 2 9" xfId="47959"/>
    <cellStyle name="Стиль 1 2 2 2 2 29 2 3" xfId="47960"/>
    <cellStyle name="Стиль 1 2 2 2 2 29 2 4" xfId="47961"/>
    <cellStyle name="Стиль 1 2 2 2 2 29 2 5" xfId="47962"/>
    <cellStyle name="Стиль 1 2 2 2 2 29 2 6" xfId="47963"/>
    <cellStyle name="Стиль 1 2 2 2 2 29 2 7" xfId="47964"/>
    <cellStyle name="Стиль 1 2 2 2 2 29 2 8" xfId="47965"/>
    <cellStyle name="Стиль 1 2 2 2 2 29 2 9" xfId="47966"/>
    <cellStyle name="Стиль 1 2 2 2 2 29 3" xfId="47967"/>
    <cellStyle name="Стиль 1 2 2 2 2 29 3 10" xfId="47968"/>
    <cellStyle name="Стиль 1 2 2 2 2 29 3 2" xfId="47969"/>
    <cellStyle name="Стиль 1 2 2 2 2 29 3 3" xfId="47970"/>
    <cellStyle name="Стиль 1 2 2 2 2 29 3 4" xfId="47971"/>
    <cellStyle name="Стиль 1 2 2 2 2 29 3 5" xfId="47972"/>
    <cellStyle name="Стиль 1 2 2 2 2 29 3 6" xfId="47973"/>
    <cellStyle name="Стиль 1 2 2 2 2 29 3 7" xfId="47974"/>
    <cellStyle name="Стиль 1 2 2 2 2 29 3 8" xfId="47975"/>
    <cellStyle name="Стиль 1 2 2 2 2 29 3 9" xfId="47976"/>
    <cellStyle name="Стиль 1 2 2 2 2 29 4" xfId="47977"/>
    <cellStyle name="Стиль 1 2 2 2 2 29 5" xfId="47978"/>
    <cellStyle name="Стиль 1 2 2 2 2 29 6" xfId="47979"/>
    <cellStyle name="Стиль 1 2 2 2 2 29 7" xfId="47980"/>
    <cellStyle name="Стиль 1 2 2 2 2 29 8" xfId="47981"/>
    <cellStyle name="Стиль 1 2 2 2 2 29 9" xfId="47982"/>
    <cellStyle name="Стиль 1 2 2 2 2 3" xfId="47983"/>
    <cellStyle name="Стиль 1 2 2 2 2 30" xfId="47984"/>
    <cellStyle name="Стиль 1 2 2 2 2 31" xfId="47985"/>
    <cellStyle name="Стиль 1 2 2 2 2 31 10" xfId="47986"/>
    <cellStyle name="Стиль 1 2 2 2 2 31 2" xfId="47987"/>
    <cellStyle name="Стиль 1 2 2 2 2 31 2 10" xfId="47988"/>
    <cellStyle name="Стиль 1 2 2 2 2 31 2 2" xfId="47989"/>
    <cellStyle name="Стиль 1 2 2 2 2 31 2 3" xfId="47990"/>
    <cellStyle name="Стиль 1 2 2 2 2 31 2 4" xfId="47991"/>
    <cellStyle name="Стиль 1 2 2 2 2 31 2 5" xfId="47992"/>
    <cellStyle name="Стиль 1 2 2 2 2 31 2 6" xfId="47993"/>
    <cellStyle name="Стиль 1 2 2 2 2 31 2 7" xfId="47994"/>
    <cellStyle name="Стиль 1 2 2 2 2 31 2 8" xfId="47995"/>
    <cellStyle name="Стиль 1 2 2 2 2 31 2 9" xfId="47996"/>
    <cellStyle name="Стиль 1 2 2 2 2 31 3" xfId="47997"/>
    <cellStyle name="Стиль 1 2 2 2 2 31 4" xfId="47998"/>
    <cellStyle name="Стиль 1 2 2 2 2 31 5" xfId="47999"/>
    <cellStyle name="Стиль 1 2 2 2 2 31 6" xfId="48000"/>
    <cellStyle name="Стиль 1 2 2 2 2 31 7" xfId="48001"/>
    <cellStyle name="Стиль 1 2 2 2 2 31 8" xfId="48002"/>
    <cellStyle name="Стиль 1 2 2 2 2 31 9" xfId="48003"/>
    <cellStyle name="Стиль 1 2 2 2 2 32" xfId="48004"/>
    <cellStyle name="Стиль 1 2 2 2 2 33" xfId="48005"/>
    <cellStyle name="Стиль 1 2 2 2 2 34" xfId="48006"/>
    <cellStyle name="Стиль 1 2 2 2 2 35" xfId="48007"/>
    <cellStyle name="Стиль 1 2 2 2 2 36" xfId="48008"/>
    <cellStyle name="Стиль 1 2 2 2 2 37" xfId="48009"/>
    <cellStyle name="Стиль 1 2 2 2 2 38" xfId="48010"/>
    <cellStyle name="Стиль 1 2 2 2 2 39" xfId="48011"/>
    <cellStyle name="Стиль 1 2 2 2 2 4" xfId="48012"/>
    <cellStyle name="Стиль 1 2 2 2 2 40" xfId="48013"/>
    <cellStyle name="Стиль 1 2 2 2 2 41" xfId="48014"/>
    <cellStyle name="Стиль 1 2 2 2 2 41 2" xfId="48015"/>
    <cellStyle name="Стиль 1 2 2 2 2 41 2 2" xfId="48016"/>
    <cellStyle name="Стиль 1 2 2 2 2 41 2 2 2" xfId="48017"/>
    <cellStyle name="Стиль 1 2 2 2 2 41 2 2 2 2" xfId="48018"/>
    <cellStyle name="Стиль 1 2 2 2 2 41 2 2 2 2 2" xfId="48019"/>
    <cellStyle name="Стиль 1 2 2 2 2 41 2 2 2 2 2 2" xfId="48020"/>
    <cellStyle name="Стиль 1 2 2 2 2 41 2 2 2 2 3" xfId="48021"/>
    <cellStyle name="Стиль 1 2 2 2 2 41 2 2 2 2 4" xfId="48022"/>
    <cellStyle name="Стиль 1 2 2 2 2 41 2 2 2 3" xfId="48023"/>
    <cellStyle name="Стиль 1 2 2 2 2 41 2 2 2 3 2" xfId="48024"/>
    <cellStyle name="Стиль 1 2 2 2 2 41 2 2 2 4" xfId="48025"/>
    <cellStyle name="Стиль 1 2 2 2 2 41 2 2 3" xfId="48026"/>
    <cellStyle name="Стиль 1 2 2 2 2 41 2 2 3 2" xfId="48027"/>
    <cellStyle name="Стиль 1 2 2 2 2 41 2 2 4" xfId="48028"/>
    <cellStyle name="Стиль 1 2 2 2 2 41 2 2 5" xfId="48029"/>
    <cellStyle name="Стиль 1 2 2 2 2 41 2 3" xfId="48030"/>
    <cellStyle name="Стиль 1 2 2 2 2 41 2 3 2" xfId="48031"/>
    <cellStyle name="Стиль 1 2 2 2 2 41 2 3 2 2" xfId="48032"/>
    <cellStyle name="Стиль 1 2 2 2 2 41 2 3 3" xfId="48033"/>
    <cellStyle name="Стиль 1 2 2 2 2 41 2 3 4" xfId="48034"/>
    <cellStyle name="Стиль 1 2 2 2 2 41 2 4" xfId="48035"/>
    <cellStyle name="Стиль 1 2 2 2 2 41 2 4 2" xfId="48036"/>
    <cellStyle name="Стиль 1 2 2 2 2 41 2 5" xfId="48037"/>
    <cellStyle name="Стиль 1 2 2 2 2 41 3" xfId="48038"/>
    <cellStyle name="Стиль 1 2 2 2 2 41 3 2" xfId="48039"/>
    <cellStyle name="Стиль 1 2 2 2 2 41 3 2 2" xfId="48040"/>
    <cellStyle name="Стиль 1 2 2 2 2 41 3 2 2 2" xfId="48041"/>
    <cellStyle name="Стиль 1 2 2 2 2 41 3 2 3" xfId="48042"/>
    <cellStyle name="Стиль 1 2 2 2 2 41 3 2 4" xfId="48043"/>
    <cellStyle name="Стиль 1 2 2 2 2 41 3 3" xfId="48044"/>
    <cellStyle name="Стиль 1 2 2 2 2 41 3 3 2" xfId="48045"/>
    <cellStyle name="Стиль 1 2 2 2 2 41 3 4" xfId="48046"/>
    <cellStyle name="Стиль 1 2 2 2 2 41 4" xfId="48047"/>
    <cellStyle name="Стиль 1 2 2 2 2 41 4 2" xfId="48048"/>
    <cellStyle name="Стиль 1 2 2 2 2 41 5" xfId="48049"/>
    <cellStyle name="Стиль 1 2 2 2 2 41 6" xfId="48050"/>
    <cellStyle name="Стиль 1 2 2 2 2 42" xfId="48051"/>
    <cellStyle name="Стиль 1 2 2 2 2 42 2" xfId="48052"/>
    <cellStyle name="Стиль 1 2 2 2 2 42 2 2" xfId="48053"/>
    <cellStyle name="Стиль 1 2 2 2 2 42 2 2 2" xfId="48054"/>
    <cellStyle name="Стиль 1 2 2 2 2 42 2 2 2 2" xfId="48055"/>
    <cellStyle name="Стиль 1 2 2 2 2 42 2 2 3" xfId="48056"/>
    <cellStyle name="Стиль 1 2 2 2 2 42 2 2 4" xfId="48057"/>
    <cellStyle name="Стиль 1 2 2 2 2 42 2 3" xfId="48058"/>
    <cellStyle name="Стиль 1 2 2 2 2 42 2 3 2" xfId="48059"/>
    <cellStyle name="Стиль 1 2 2 2 2 42 2 4" xfId="48060"/>
    <cellStyle name="Стиль 1 2 2 2 2 42 3" xfId="48061"/>
    <cellStyle name="Стиль 1 2 2 2 2 42 3 2" xfId="48062"/>
    <cellStyle name="Стиль 1 2 2 2 2 42 4" xfId="48063"/>
    <cellStyle name="Стиль 1 2 2 2 2 42 5" xfId="48064"/>
    <cellStyle name="Стиль 1 2 2 2 2 43" xfId="48065"/>
    <cellStyle name="Стиль 1 2 2 2 2 43 2" xfId="48066"/>
    <cellStyle name="Стиль 1 2 2 2 2 43 2 2" xfId="48067"/>
    <cellStyle name="Стиль 1 2 2 2 2 43 3" xfId="48068"/>
    <cellStyle name="Стиль 1 2 2 2 2 43 4" xfId="48069"/>
    <cellStyle name="Стиль 1 2 2 2 2 44" xfId="48070"/>
    <cellStyle name="Стиль 1 2 2 2 2 44 2" xfId="48071"/>
    <cellStyle name="Стиль 1 2 2 2 2 45" xfId="48072"/>
    <cellStyle name="Стиль 1 2 2 2 2 5" xfId="48073"/>
    <cellStyle name="Стиль 1 2 2 2 2 6" xfId="48074"/>
    <cellStyle name="Стиль 1 2 2 2 2 7" xfId="48075"/>
    <cellStyle name="Стиль 1 2 2 2 2 8" xfId="48076"/>
    <cellStyle name="Стиль 1 2 2 2 2 9" xfId="48077"/>
    <cellStyle name="Стиль 1 2 2 2 20" xfId="48078"/>
    <cellStyle name="Стиль 1 2 2 2 21" xfId="48079"/>
    <cellStyle name="Стиль 1 2 2 2 22" xfId="48080"/>
    <cellStyle name="Стиль 1 2 2 2 22 2" xfId="48081"/>
    <cellStyle name="Стиль 1 2 2 2 22 2 2" xfId="48082"/>
    <cellStyle name="Стиль 1 2 2 2 22 2 2 2" xfId="48083"/>
    <cellStyle name="Стиль 1 2 2 2 22 2 2 2 2" xfId="48084"/>
    <cellStyle name="Стиль 1 2 2 2 22 2 2 2 2 2" xfId="48085"/>
    <cellStyle name="Стиль 1 2 2 2 22 2 2 2 2 2 2" xfId="48086"/>
    <cellStyle name="Стиль 1 2 2 2 22 2 2 2 3" xfId="48087"/>
    <cellStyle name="Стиль 1 2 2 2 22 2 2 2 4" xfId="48088"/>
    <cellStyle name="Стиль 1 2 2 2 22 2 2 3" xfId="48089"/>
    <cellStyle name="Стиль 1 2 2 2 22 2 2 3 2" xfId="48090"/>
    <cellStyle name="Стиль 1 2 2 2 22 2 2 3 2 2" xfId="48091"/>
    <cellStyle name="Стиль 1 2 2 2 22 2 2 4" xfId="48092"/>
    <cellStyle name="Стиль 1 2 2 2 22 2 3" xfId="48093"/>
    <cellStyle name="Стиль 1 2 2 2 22 2 3 2" xfId="48094"/>
    <cellStyle name="Стиль 1 2 2 2 22 2 3 2 2" xfId="48095"/>
    <cellStyle name="Стиль 1 2 2 2 22 2 4" xfId="48096"/>
    <cellStyle name="Стиль 1 2 2 2 22 2 5" xfId="48097"/>
    <cellStyle name="Стиль 1 2 2 2 22 3" xfId="48098"/>
    <cellStyle name="Стиль 1 2 2 2 22 4" xfId="48099"/>
    <cellStyle name="Стиль 1 2 2 2 22 4 2" xfId="48100"/>
    <cellStyle name="Стиль 1 2 2 2 22 4 2 2" xfId="48101"/>
    <cellStyle name="Стиль 1 2 2 2 22 4 2 2 2" xfId="48102"/>
    <cellStyle name="Стиль 1 2 2 2 22 4 3" xfId="48103"/>
    <cellStyle name="Стиль 1 2 2 2 22 4 4" xfId="48104"/>
    <cellStyle name="Стиль 1 2 2 2 22 5" xfId="48105"/>
    <cellStyle name="Стиль 1 2 2 2 22 5 2" xfId="48106"/>
    <cellStyle name="Стиль 1 2 2 2 22 5 2 2" xfId="48107"/>
    <cellStyle name="Стиль 1 2 2 2 22 6" xfId="48108"/>
    <cellStyle name="Стиль 1 2 2 2 23" xfId="48109"/>
    <cellStyle name="Стиль 1 2 2 2 24" xfId="48110"/>
    <cellStyle name="Стиль 1 2 2 2 24 2" xfId="48111"/>
    <cellStyle name="Стиль 1 2 2 2 24 2 2" xfId="48112"/>
    <cellStyle name="Стиль 1 2 2 2 24 2 2 2" xfId="48113"/>
    <cellStyle name="Стиль 1 2 2 2 24 2 2 2 2" xfId="48114"/>
    <cellStyle name="Стиль 1 2 2 2 24 2 2 2 2 2" xfId="48115"/>
    <cellStyle name="Стиль 1 2 2 2 24 2 2 3" xfId="48116"/>
    <cellStyle name="Стиль 1 2 2 2 24 2 2 4" xfId="48117"/>
    <cellStyle name="Стиль 1 2 2 2 24 2 3" xfId="48118"/>
    <cellStyle name="Стиль 1 2 2 2 24 2 3 2" xfId="48119"/>
    <cellStyle name="Стиль 1 2 2 2 24 2 3 2 2" xfId="48120"/>
    <cellStyle name="Стиль 1 2 2 2 24 2 4" xfId="48121"/>
    <cellStyle name="Стиль 1 2 2 2 24 3" xfId="48122"/>
    <cellStyle name="Стиль 1 2 2 2 24 3 2" xfId="48123"/>
    <cellStyle name="Стиль 1 2 2 2 24 3 2 2" xfId="48124"/>
    <cellStyle name="Стиль 1 2 2 2 24 4" xfId="48125"/>
    <cellStyle name="Стиль 1 2 2 2 24 5" xfId="48126"/>
    <cellStyle name="Стиль 1 2 2 2 25" xfId="48127"/>
    <cellStyle name="Стиль 1 2 2 2 25 2" xfId="48128"/>
    <cellStyle name="Стиль 1 2 2 2 25 2 2" xfId="48129"/>
    <cellStyle name="Стиль 1 2 2 2 25 2 2 2" xfId="48130"/>
    <cellStyle name="Стиль 1 2 2 2 25 3" xfId="48131"/>
    <cellStyle name="Стиль 1 2 2 2 25 4" xfId="48132"/>
    <cellStyle name="Стиль 1 2 2 2 26" xfId="48133"/>
    <cellStyle name="Стиль 1 2 2 2 26 2" xfId="48134"/>
    <cellStyle name="Стиль 1 2 2 2 26 2 2" xfId="48135"/>
    <cellStyle name="Стиль 1 2 2 2 27" xfId="48136"/>
    <cellStyle name="Стиль 1 2 2 2 28" xfId="48137"/>
    <cellStyle name="Стиль 1 2 2 2 28 10" xfId="48138"/>
    <cellStyle name="Стиль 1 2 2 2 28 11" xfId="48139"/>
    <cellStyle name="Стиль 1 2 2 2 28 12" xfId="48140"/>
    <cellStyle name="Стиль 1 2 2 2 28 13" xfId="48141"/>
    <cellStyle name="Стиль 1 2 2 2 28 14" xfId="48142"/>
    <cellStyle name="Стиль 1 2 2 2 28 2" xfId="48143"/>
    <cellStyle name="Стиль 1 2 2 2 28 2 10" xfId="48144"/>
    <cellStyle name="Стиль 1 2 2 2 28 2 11" xfId="48145"/>
    <cellStyle name="Стиль 1 2 2 2 28 2 2" xfId="48146"/>
    <cellStyle name="Стиль 1 2 2 2 28 2 2 10" xfId="48147"/>
    <cellStyle name="Стиль 1 2 2 2 28 2 2 11" xfId="48148"/>
    <cellStyle name="Стиль 1 2 2 2 28 2 2 2" xfId="48149"/>
    <cellStyle name="Стиль 1 2 2 2 28 2 2 2 10" xfId="48150"/>
    <cellStyle name="Стиль 1 2 2 2 28 2 2 2 2" xfId="48151"/>
    <cellStyle name="Стиль 1 2 2 2 28 2 2 2 2 10" xfId="48152"/>
    <cellStyle name="Стиль 1 2 2 2 28 2 2 2 2 2" xfId="48153"/>
    <cellStyle name="Стиль 1 2 2 2 28 2 2 2 2 3" xfId="48154"/>
    <cellStyle name="Стиль 1 2 2 2 28 2 2 2 2 4" xfId="48155"/>
    <cellStyle name="Стиль 1 2 2 2 28 2 2 2 2 5" xfId="48156"/>
    <cellStyle name="Стиль 1 2 2 2 28 2 2 2 2 6" xfId="48157"/>
    <cellStyle name="Стиль 1 2 2 2 28 2 2 2 2 7" xfId="48158"/>
    <cellStyle name="Стиль 1 2 2 2 28 2 2 2 2 8" xfId="48159"/>
    <cellStyle name="Стиль 1 2 2 2 28 2 2 2 2 9" xfId="48160"/>
    <cellStyle name="Стиль 1 2 2 2 28 2 2 2 3" xfId="48161"/>
    <cellStyle name="Стиль 1 2 2 2 28 2 2 2 4" xfId="48162"/>
    <cellStyle name="Стиль 1 2 2 2 28 2 2 2 5" xfId="48163"/>
    <cellStyle name="Стиль 1 2 2 2 28 2 2 2 6" xfId="48164"/>
    <cellStyle name="Стиль 1 2 2 2 28 2 2 2 7" xfId="48165"/>
    <cellStyle name="Стиль 1 2 2 2 28 2 2 2 8" xfId="48166"/>
    <cellStyle name="Стиль 1 2 2 2 28 2 2 2 9" xfId="48167"/>
    <cellStyle name="Стиль 1 2 2 2 28 2 2 3" xfId="48168"/>
    <cellStyle name="Стиль 1 2 2 2 28 2 2 4" xfId="48169"/>
    <cellStyle name="Стиль 1 2 2 2 28 2 2 5" xfId="48170"/>
    <cellStyle name="Стиль 1 2 2 2 28 2 2 6" xfId="48171"/>
    <cellStyle name="Стиль 1 2 2 2 28 2 2 7" xfId="48172"/>
    <cellStyle name="Стиль 1 2 2 2 28 2 2 8" xfId="48173"/>
    <cellStyle name="Стиль 1 2 2 2 28 2 2 9" xfId="48174"/>
    <cellStyle name="Стиль 1 2 2 2 28 2 3" xfId="48175"/>
    <cellStyle name="Стиль 1 2 2 2 28 2 3 10" xfId="48176"/>
    <cellStyle name="Стиль 1 2 2 2 28 2 3 2" xfId="48177"/>
    <cellStyle name="Стиль 1 2 2 2 28 2 3 3" xfId="48178"/>
    <cellStyle name="Стиль 1 2 2 2 28 2 3 4" xfId="48179"/>
    <cellStyle name="Стиль 1 2 2 2 28 2 3 5" xfId="48180"/>
    <cellStyle name="Стиль 1 2 2 2 28 2 3 6" xfId="48181"/>
    <cellStyle name="Стиль 1 2 2 2 28 2 3 7" xfId="48182"/>
    <cellStyle name="Стиль 1 2 2 2 28 2 3 8" xfId="48183"/>
    <cellStyle name="Стиль 1 2 2 2 28 2 3 9" xfId="48184"/>
    <cellStyle name="Стиль 1 2 2 2 28 2 4" xfId="48185"/>
    <cellStyle name="Стиль 1 2 2 2 28 2 5" xfId="48186"/>
    <cellStyle name="Стиль 1 2 2 2 28 2 6" xfId="48187"/>
    <cellStyle name="Стиль 1 2 2 2 28 2 7" xfId="48188"/>
    <cellStyle name="Стиль 1 2 2 2 28 2 8" xfId="48189"/>
    <cellStyle name="Стиль 1 2 2 2 28 2 9" xfId="48190"/>
    <cellStyle name="Стиль 1 2 2 2 28 3" xfId="48191"/>
    <cellStyle name="Стиль 1 2 2 2 28 4" xfId="48192"/>
    <cellStyle name="Стиль 1 2 2 2 28 5" xfId="48193"/>
    <cellStyle name="Стиль 1 2 2 2 28 5 10" xfId="48194"/>
    <cellStyle name="Стиль 1 2 2 2 28 5 2" xfId="48195"/>
    <cellStyle name="Стиль 1 2 2 2 28 5 2 10" xfId="48196"/>
    <cellStyle name="Стиль 1 2 2 2 28 5 2 2" xfId="48197"/>
    <cellStyle name="Стиль 1 2 2 2 28 5 2 3" xfId="48198"/>
    <cellStyle name="Стиль 1 2 2 2 28 5 2 4" xfId="48199"/>
    <cellStyle name="Стиль 1 2 2 2 28 5 2 5" xfId="48200"/>
    <cellStyle name="Стиль 1 2 2 2 28 5 2 6" xfId="48201"/>
    <cellStyle name="Стиль 1 2 2 2 28 5 2 7" xfId="48202"/>
    <cellStyle name="Стиль 1 2 2 2 28 5 2 8" xfId="48203"/>
    <cellStyle name="Стиль 1 2 2 2 28 5 2 9" xfId="48204"/>
    <cellStyle name="Стиль 1 2 2 2 28 5 3" xfId="48205"/>
    <cellStyle name="Стиль 1 2 2 2 28 5 4" xfId="48206"/>
    <cellStyle name="Стиль 1 2 2 2 28 5 5" xfId="48207"/>
    <cellStyle name="Стиль 1 2 2 2 28 5 6" xfId="48208"/>
    <cellStyle name="Стиль 1 2 2 2 28 5 7" xfId="48209"/>
    <cellStyle name="Стиль 1 2 2 2 28 5 8" xfId="48210"/>
    <cellStyle name="Стиль 1 2 2 2 28 5 9" xfId="48211"/>
    <cellStyle name="Стиль 1 2 2 2 28 6" xfId="48212"/>
    <cellStyle name="Стиль 1 2 2 2 28 7" xfId="48213"/>
    <cellStyle name="Стиль 1 2 2 2 28 8" xfId="48214"/>
    <cellStyle name="Стиль 1 2 2 2 28 9" xfId="48215"/>
    <cellStyle name="Стиль 1 2 2 2 29" xfId="48216"/>
    <cellStyle name="Стиль 1 2 2 2 29 10" xfId="48217"/>
    <cellStyle name="Стиль 1 2 2 2 29 11" xfId="48218"/>
    <cellStyle name="Стиль 1 2 2 2 29 2" xfId="48219"/>
    <cellStyle name="Стиль 1 2 2 2 29 2 10" xfId="48220"/>
    <cellStyle name="Стиль 1 2 2 2 29 2 11" xfId="48221"/>
    <cellStyle name="Стиль 1 2 2 2 29 2 2" xfId="48222"/>
    <cellStyle name="Стиль 1 2 2 2 29 2 2 10" xfId="48223"/>
    <cellStyle name="Стиль 1 2 2 2 29 2 2 2" xfId="48224"/>
    <cellStyle name="Стиль 1 2 2 2 29 2 2 2 10" xfId="48225"/>
    <cellStyle name="Стиль 1 2 2 2 29 2 2 2 2" xfId="48226"/>
    <cellStyle name="Стиль 1 2 2 2 29 2 2 2 3" xfId="48227"/>
    <cellStyle name="Стиль 1 2 2 2 29 2 2 2 4" xfId="48228"/>
    <cellStyle name="Стиль 1 2 2 2 29 2 2 2 5" xfId="48229"/>
    <cellStyle name="Стиль 1 2 2 2 29 2 2 2 6" xfId="48230"/>
    <cellStyle name="Стиль 1 2 2 2 29 2 2 2 7" xfId="48231"/>
    <cellStyle name="Стиль 1 2 2 2 29 2 2 2 8" xfId="48232"/>
    <cellStyle name="Стиль 1 2 2 2 29 2 2 2 9" xfId="48233"/>
    <cellStyle name="Стиль 1 2 2 2 29 2 2 3" xfId="48234"/>
    <cellStyle name="Стиль 1 2 2 2 29 2 2 4" xfId="48235"/>
    <cellStyle name="Стиль 1 2 2 2 29 2 2 5" xfId="48236"/>
    <cellStyle name="Стиль 1 2 2 2 29 2 2 6" xfId="48237"/>
    <cellStyle name="Стиль 1 2 2 2 29 2 2 7" xfId="48238"/>
    <cellStyle name="Стиль 1 2 2 2 29 2 2 8" xfId="48239"/>
    <cellStyle name="Стиль 1 2 2 2 29 2 2 9" xfId="48240"/>
    <cellStyle name="Стиль 1 2 2 2 29 2 3" xfId="48241"/>
    <cellStyle name="Стиль 1 2 2 2 29 2 4" xfId="48242"/>
    <cellStyle name="Стиль 1 2 2 2 29 2 5" xfId="48243"/>
    <cellStyle name="Стиль 1 2 2 2 29 2 6" xfId="48244"/>
    <cellStyle name="Стиль 1 2 2 2 29 2 7" xfId="48245"/>
    <cellStyle name="Стиль 1 2 2 2 29 2 8" xfId="48246"/>
    <cellStyle name="Стиль 1 2 2 2 29 2 9" xfId="48247"/>
    <cellStyle name="Стиль 1 2 2 2 29 3" xfId="48248"/>
    <cellStyle name="Стиль 1 2 2 2 29 3 10" xfId="48249"/>
    <cellStyle name="Стиль 1 2 2 2 29 3 2" xfId="48250"/>
    <cellStyle name="Стиль 1 2 2 2 29 3 3" xfId="48251"/>
    <cellStyle name="Стиль 1 2 2 2 29 3 4" xfId="48252"/>
    <cellStyle name="Стиль 1 2 2 2 29 3 5" xfId="48253"/>
    <cellStyle name="Стиль 1 2 2 2 29 3 6" xfId="48254"/>
    <cellStyle name="Стиль 1 2 2 2 29 3 7" xfId="48255"/>
    <cellStyle name="Стиль 1 2 2 2 29 3 8" xfId="48256"/>
    <cellStyle name="Стиль 1 2 2 2 29 3 9" xfId="48257"/>
    <cellStyle name="Стиль 1 2 2 2 29 4" xfId="48258"/>
    <cellStyle name="Стиль 1 2 2 2 29 5" xfId="48259"/>
    <cellStyle name="Стиль 1 2 2 2 29 6" xfId="48260"/>
    <cellStyle name="Стиль 1 2 2 2 29 7" xfId="48261"/>
    <cellStyle name="Стиль 1 2 2 2 29 8" xfId="48262"/>
    <cellStyle name="Стиль 1 2 2 2 29 9" xfId="48263"/>
    <cellStyle name="Стиль 1 2 2 2 3" xfId="48264"/>
    <cellStyle name="Стиль 1 2 2 2 3 2" xfId="48265"/>
    <cellStyle name="Стиль 1 2 2 2 3 3" xfId="48266"/>
    <cellStyle name="Стиль 1 2 2 2 3 4" xfId="48267"/>
    <cellStyle name="Стиль 1 2 2 2 3 5" xfId="48268"/>
    <cellStyle name="Стиль 1 2 2 2 3 6" xfId="48269"/>
    <cellStyle name="Стиль 1 2 2 2 3 7" xfId="48270"/>
    <cellStyle name="Стиль 1 2 2 2 3 8" xfId="48271"/>
    <cellStyle name="Стиль 1 2 2 2 3 9" xfId="48272"/>
    <cellStyle name="Стиль 1 2 2 2 30" xfId="48273"/>
    <cellStyle name="Стиль 1 2 2 2 31" xfId="48274"/>
    <cellStyle name="Стиль 1 2 2 2 31 10" xfId="48275"/>
    <cellStyle name="Стиль 1 2 2 2 31 2" xfId="48276"/>
    <cellStyle name="Стиль 1 2 2 2 31 2 10" xfId="48277"/>
    <cellStyle name="Стиль 1 2 2 2 31 2 2" xfId="48278"/>
    <cellStyle name="Стиль 1 2 2 2 31 2 3" xfId="48279"/>
    <cellStyle name="Стиль 1 2 2 2 31 2 4" xfId="48280"/>
    <cellStyle name="Стиль 1 2 2 2 31 2 5" xfId="48281"/>
    <cellStyle name="Стиль 1 2 2 2 31 2 6" xfId="48282"/>
    <cellStyle name="Стиль 1 2 2 2 31 2 7" xfId="48283"/>
    <cellStyle name="Стиль 1 2 2 2 31 2 8" xfId="48284"/>
    <cellStyle name="Стиль 1 2 2 2 31 2 9" xfId="48285"/>
    <cellStyle name="Стиль 1 2 2 2 31 3" xfId="48286"/>
    <cellStyle name="Стиль 1 2 2 2 31 4" xfId="48287"/>
    <cellStyle name="Стиль 1 2 2 2 31 5" xfId="48288"/>
    <cellStyle name="Стиль 1 2 2 2 31 6" xfId="48289"/>
    <cellStyle name="Стиль 1 2 2 2 31 7" xfId="48290"/>
    <cellStyle name="Стиль 1 2 2 2 31 8" xfId="48291"/>
    <cellStyle name="Стиль 1 2 2 2 31 9" xfId="48292"/>
    <cellStyle name="Стиль 1 2 2 2 32" xfId="48293"/>
    <cellStyle name="Стиль 1 2 2 2 33" xfId="48294"/>
    <cellStyle name="Стиль 1 2 2 2 34" xfId="48295"/>
    <cellStyle name="Стиль 1 2 2 2 35" xfId="48296"/>
    <cellStyle name="Стиль 1 2 2 2 36" xfId="48297"/>
    <cellStyle name="Стиль 1 2 2 2 37" xfId="48298"/>
    <cellStyle name="Стиль 1 2 2 2 38" xfId="48299"/>
    <cellStyle name="Стиль 1 2 2 2 39" xfId="48300"/>
    <cellStyle name="Стиль 1 2 2 2 4" xfId="48301"/>
    <cellStyle name="Стиль 1 2 2 2 40" xfId="48302"/>
    <cellStyle name="Стиль 1 2 2 2 41" xfId="48303"/>
    <cellStyle name="Стиль 1 2 2 2 41 2" xfId="48304"/>
    <cellStyle name="Стиль 1 2 2 2 41 2 2" xfId="48305"/>
    <cellStyle name="Стиль 1 2 2 2 41 2 2 2" xfId="48306"/>
    <cellStyle name="Стиль 1 2 2 2 41 2 2 2 2" xfId="48307"/>
    <cellStyle name="Стиль 1 2 2 2 41 2 2 2 2 2" xfId="48308"/>
    <cellStyle name="Стиль 1 2 2 2 41 2 2 2 2 2 2" xfId="48309"/>
    <cellStyle name="Стиль 1 2 2 2 41 2 2 2 2 3" xfId="48310"/>
    <cellStyle name="Стиль 1 2 2 2 41 2 2 2 2 4" xfId="48311"/>
    <cellStyle name="Стиль 1 2 2 2 41 2 2 2 3" xfId="48312"/>
    <cellStyle name="Стиль 1 2 2 2 41 2 2 2 3 2" xfId="48313"/>
    <cellStyle name="Стиль 1 2 2 2 41 2 2 2 4" xfId="48314"/>
    <cellStyle name="Стиль 1 2 2 2 41 2 2 3" xfId="48315"/>
    <cellStyle name="Стиль 1 2 2 2 41 2 2 3 2" xfId="48316"/>
    <cellStyle name="Стиль 1 2 2 2 41 2 2 4" xfId="48317"/>
    <cellStyle name="Стиль 1 2 2 2 41 2 2 5" xfId="48318"/>
    <cellStyle name="Стиль 1 2 2 2 41 2 3" xfId="48319"/>
    <cellStyle name="Стиль 1 2 2 2 41 2 3 2" xfId="48320"/>
    <cellStyle name="Стиль 1 2 2 2 41 2 3 2 2" xfId="48321"/>
    <cellStyle name="Стиль 1 2 2 2 41 2 3 3" xfId="48322"/>
    <cellStyle name="Стиль 1 2 2 2 41 2 3 4" xfId="48323"/>
    <cellStyle name="Стиль 1 2 2 2 41 2 4" xfId="48324"/>
    <cellStyle name="Стиль 1 2 2 2 41 2 4 2" xfId="48325"/>
    <cellStyle name="Стиль 1 2 2 2 41 2 5" xfId="48326"/>
    <cellStyle name="Стиль 1 2 2 2 41 3" xfId="48327"/>
    <cellStyle name="Стиль 1 2 2 2 41 3 2" xfId="48328"/>
    <cellStyle name="Стиль 1 2 2 2 41 3 2 2" xfId="48329"/>
    <cellStyle name="Стиль 1 2 2 2 41 3 2 2 2" xfId="48330"/>
    <cellStyle name="Стиль 1 2 2 2 41 3 2 3" xfId="48331"/>
    <cellStyle name="Стиль 1 2 2 2 41 3 2 4" xfId="48332"/>
    <cellStyle name="Стиль 1 2 2 2 41 3 3" xfId="48333"/>
    <cellStyle name="Стиль 1 2 2 2 41 3 3 2" xfId="48334"/>
    <cellStyle name="Стиль 1 2 2 2 41 3 4" xfId="48335"/>
    <cellStyle name="Стиль 1 2 2 2 41 4" xfId="48336"/>
    <cellStyle name="Стиль 1 2 2 2 41 4 2" xfId="48337"/>
    <cellStyle name="Стиль 1 2 2 2 41 5" xfId="48338"/>
    <cellStyle name="Стиль 1 2 2 2 41 6" xfId="48339"/>
    <cellStyle name="Стиль 1 2 2 2 42" xfId="48340"/>
    <cellStyle name="Стиль 1 2 2 2 42 2" xfId="48341"/>
    <cellStyle name="Стиль 1 2 2 2 42 2 2" xfId="48342"/>
    <cellStyle name="Стиль 1 2 2 2 42 2 2 2" xfId="48343"/>
    <cellStyle name="Стиль 1 2 2 2 42 2 2 2 2" xfId="48344"/>
    <cellStyle name="Стиль 1 2 2 2 42 2 2 3" xfId="48345"/>
    <cellStyle name="Стиль 1 2 2 2 42 2 2 4" xfId="48346"/>
    <cellStyle name="Стиль 1 2 2 2 42 2 3" xfId="48347"/>
    <cellStyle name="Стиль 1 2 2 2 42 2 3 2" xfId="48348"/>
    <cellStyle name="Стиль 1 2 2 2 42 2 4" xfId="48349"/>
    <cellStyle name="Стиль 1 2 2 2 42 3" xfId="48350"/>
    <cellStyle name="Стиль 1 2 2 2 42 3 2" xfId="48351"/>
    <cellStyle name="Стиль 1 2 2 2 42 4" xfId="48352"/>
    <cellStyle name="Стиль 1 2 2 2 42 5" xfId="48353"/>
    <cellStyle name="Стиль 1 2 2 2 43" xfId="48354"/>
    <cellStyle name="Стиль 1 2 2 2 43 2" xfId="48355"/>
    <cellStyle name="Стиль 1 2 2 2 43 2 2" xfId="48356"/>
    <cellStyle name="Стиль 1 2 2 2 43 3" xfId="48357"/>
    <cellStyle name="Стиль 1 2 2 2 43 4" xfId="48358"/>
    <cellStyle name="Стиль 1 2 2 2 44" xfId="48359"/>
    <cellStyle name="Стиль 1 2 2 2 44 2" xfId="48360"/>
    <cellStyle name="Стиль 1 2 2 2 45" xfId="48361"/>
    <cellStyle name="Стиль 1 2 2 2 5" xfId="48362"/>
    <cellStyle name="Стиль 1 2 2 2 6" xfId="48363"/>
    <cellStyle name="Стиль 1 2 2 2 7" xfId="48364"/>
    <cellStyle name="Стиль 1 2 2 2 8" xfId="48365"/>
    <cellStyle name="Стиль 1 2 2 2 9" xfId="48366"/>
    <cellStyle name="Стиль 1 2 2 20" xfId="48367"/>
    <cellStyle name="Стиль 1 2 2 21" xfId="48368"/>
    <cellStyle name="Стиль 1 2 2 22" xfId="48369"/>
    <cellStyle name="Стиль 1 2 2 22 2" xfId="48370"/>
    <cellStyle name="Стиль 1 2 2 22 2 2" xfId="48371"/>
    <cellStyle name="Стиль 1 2 2 22 2 2 2" xfId="48372"/>
    <cellStyle name="Стиль 1 2 2 22 2 2 2 2" xfId="48373"/>
    <cellStyle name="Стиль 1 2 2 22 2 2 2 2 2" xfId="48374"/>
    <cellStyle name="Стиль 1 2 2 22 2 2 2 2 2 2" xfId="48375"/>
    <cellStyle name="Стиль 1 2 2 22 2 2 2 3" xfId="48376"/>
    <cellStyle name="Стиль 1 2 2 22 2 2 2 4" xfId="48377"/>
    <cellStyle name="Стиль 1 2 2 22 2 2 3" xfId="48378"/>
    <cellStyle name="Стиль 1 2 2 22 2 2 3 2" xfId="48379"/>
    <cellStyle name="Стиль 1 2 2 22 2 2 3 2 2" xfId="48380"/>
    <cellStyle name="Стиль 1 2 2 22 2 2 4" xfId="48381"/>
    <cellStyle name="Стиль 1 2 2 22 2 3" xfId="48382"/>
    <cellStyle name="Стиль 1 2 2 22 2 3 2" xfId="48383"/>
    <cellStyle name="Стиль 1 2 2 22 2 3 2 2" xfId="48384"/>
    <cellStyle name="Стиль 1 2 2 22 2 4" xfId="48385"/>
    <cellStyle name="Стиль 1 2 2 22 2 5" xfId="48386"/>
    <cellStyle name="Стиль 1 2 2 22 3" xfId="48387"/>
    <cellStyle name="Стиль 1 2 2 22 4" xfId="48388"/>
    <cellStyle name="Стиль 1 2 2 22 4 2" xfId="48389"/>
    <cellStyle name="Стиль 1 2 2 22 4 2 2" xfId="48390"/>
    <cellStyle name="Стиль 1 2 2 22 4 2 2 2" xfId="48391"/>
    <cellStyle name="Стиль 1 2 2 22 4 3" xfId="48392"/>
    <cellStyle name="Стиль 1 2 2 22 4 4" xfId="48393"/>
    <cellStyle name="Стиль 1 2 2 22 5" xfId="48394"/>
    <cellStyle name="Стиль 1 2 2 22 5 2" xfId="48395"/>
    <cellStyle name="Стиль 1 2 2 22 5 2 2" xfId="48396"/>
    <cellStyle name="Стиль 1 2 2 22 6" xfId="48397"/>
    <cellStyle name="Стиль 1 2 2 23" xfId="48398"/>
    <cellStyle name="Стиль 1 2 2 24" xfId="48399"/>
    <cellStyle name="Стиль 1 2 2 24 2" xfId="48400"/>
    <cellStyle name="Стиль 1 2 2 24 2 2" xfId="48401"/>
    <cellStyle name="Стиль 1 2 2 24 2 2 2" xfId="48402"/>
    <cellStyle name="Стиль 1 2 2 24 2 2 2 2" xfId="48403"/>
    <cellStyle name="Стиль 1 2 2 24 2 2 2 2 2" xfId="48404"/>
    <cellStyle name="Стиль 1 2 2 24 2 2 3" xfId="48405"/>
    <cellStyle name="Стиль 1 2 2 24 2 2 4" xfId="48406"/>
    <cellStyle name="Стиль 1 2 2 24 2 3" xfId="48407"/>
    <cellStyle name="Стиль 1 2 2 24 2 3 2" xfId="48408"/>
    <cellStyle name="Стиль 1 2 2 24 2 3 2 2" xfId="48409"/>
    <cellStyle name="Стиль 1 2 2 24 2 4" xfId="48410"/>
    <cellStyle name="Стиль 1 2 2 24 3" xfId="48411"/>
    <cellStyle name="Стиль 1 2 2 24 3 2" xfId="48412"/>
    <cellStyle name="Стиль 1 2 2 24 3 2 2" xfId="48413"/>
    <cellStyle name="Стиль 1 2 2 24 4" xfId="48414"/>
    <cellStyle name="Стиль 1 2 2 24 5" xfId="48415"/>
    <cellStyle name="Стиль 1 2 2 25" xfId="48416"/>
    <cellStyle name="Стиль 1 2 2 25 2" xfId="48417"/>
    <cellStyle name="Стиль 1 2 2 25 2 2" xfId="48418"/>
    <cellStyle name="Стиль 1 2 2 25 2 2 2" xfId="48419"/>
    <cellStyle name="Стиль 1 2 2 25 3" xfId="48420"/>
    <cellStyle name="Стиль 1 2 2 25 4" xfId="48421"/>
    <cellStyle name="Стиль 1 2 2 26" xfId="48422"/>
    <cellStyle name="Стиль 1 2 2 26 2" xfId="48423"/>
    <cellStyle name="Стиль 1 2 2 26 2 2" xfId="48424"/>
    <cellStyle name="Стиль 1 2 2 27" xfId="48425"/>
    <cellStyle name="Стиль 1 2 2 28" xfId="48426"/>
    <cellStyle name="Стиль 1 2 2 28 10" xfId="48427"/>
    <cellStyle name="Стиль 1 2 2 28 11" xfId="48428"/>
    <cellStyle name="Стиль 1 2 2 28 12" xfId="48429"/>
    <cellStyle name="Стиль 1 2 2 28 13" xfId="48430"/>
    <cellStyle name="Стиль 1 2 2 28 14" xfId="48431"/>
    <cellStyle name="Стиль 1 2 2 28 2" xfId="48432"/>
    <cellStyle name="Стиль 1 2 2 28 2 10" xfId="48433"/>
    <cellStyle name="Стиль 1 2 2 28 2 11" xfId="48434"/>
    <cellStyle name="Стиль 1 2 2 28 2 2" xfId="48435"/>
    <cellStyle name="Стиль 1 2 2 28 2 2 10" xfId="48436"/>
    <cellStyle name="Стиль 1 2 2 28 2 2 11" xfId="48437"/>
    <cellStyle name="Стиль 1 2 2 28 2 2 2" xfId="48438"/>
    <cellStyle name="Стиль 1 2 2 28 2 2 2 10" xfId="48439"/>
    <cellStyle name="Стиль 1 2 2 28 2 2 2 2" xfId="48440"/>
    <cellStyle name="Стиль 1 2 2 28 2 2 2 2 10" xfId="48441"/>
    <cellStyle name="Стиль 1 2 2 28 2 2 2 2 2" xfId="48442"/>
    <cellStyle name="Стиль 1 2 2 28 2 2 2 2 3" xfId="48443"/>
    <cellStyle name="Стиль 1 2 2 28 2 2 2 2 4" xfId="48444"/>
    <cellStyle name="Стиль 1 2 2 28 2 2 2 2 5" xfId="48445"/>
    <cellStyle name="Стиль 1 2 2 28 2 2 2 2 6" xfId="48446"/>
    <cellStyle name="Стиль 1 2 2 28 2 2 2 2 7" xfId="48447"/>
    <cellStyle name="Стиль 1 2 2 28 2 2 2 2 8" xfId="48448"/>
    <cellStyle name="Стиль 1 2 2 28 2 2 2 2 9" xfId="48449"/>
    <cellStyle name="Стиль 1 2 2 28 2 2 2 3" xfId="48450"/>
    <cellStyle name="Стиль 1 2 2 28 2 2 2 4" xfId="48451"/>
    <cellStyle name="Стиль 1 2 2 28 2 2 2 5" xfId="48452"/>
    <cellStyle name="Стиль 1 2 2 28 2 2 2 6" xfId="48453"/>
    <cellStyle name="Стиль 1 2 2 28 2 2 2 7" xfId="48454"/>
    <cellStyle name="Стиль 1 2 2 28 2 2 2 8" xfId="48455"/>
    <cellStyle name="Стиль 1 2 2 28 2 2 2 9" xfId="48456"/>
    <cellStyle name="Стиль 1 2 2 28 2 2 3" xfId="48457"/>
    <cellStyle name="Стиль 1 2 2 28 2 2 4" xfId="48458"/>
    <cellStyle name="Стиль 1 2 2 28 2 2 5" xfId="48459"/>
    <cellStyle name="Стиль 1 2 2 28 2 2 6" xfId="48460"/>
    <cellStyle name="Стиль 1 2 2 28 2 2 7" xfId="48461"/>
    <cellStyle name="Стиль 1 2 2 28 2 2 8" xfId="48462"/>
    <cellStyle name="Стиль 1 2 2 28 2 2 9" xfId="48463"/>
    <cellStyle name="Стиль 1 2 2 28 2 3" xfId="48464"/>
    <cellStyle name="Стиль 1 2 2 28 2 3 10" xfId="48465"/>
    <cellStyle name="Стиль 1 2 2 28 2 3 2" xfId="48466"/>
    <cellStyle name="Стиль 1 2 2 28 2 3 3" xfId="48467"/>
    <cellStyle name="Стиль 1 2 2 28 2 3 4" xfId="48468"/>
    <cellStyle name="Стиль 1 2 2 28 2 3 5" xfId="48469"/>
    <cellStyle name="Стиль 1 2 2 28 2 3 6" xfId="48470"/>
    <cellStyle name="Стиль 1 2 2 28 2 3 7" xfId="48471"/>
    <cellStyle name="Стиль 1 2 2 28 2 3 8" xfId="48472"/>
    <cellStyle name="Стиль 1 2 2 28 2 3 9" xfId="48473"/>
    <cellStyle name="Стиль 1 2 2 28 2 4" xfId="48474"/>
    <cellStyle name="Стиль 1 2 2 28 2 5" xfId="48475"/>
    <cellStyle name="Стиль 1 2 2 28 2 6" xfId="48476"/>
    <cellStyle name="Стиль 1 2 2 28 2 7" xfId="48477"/>
    <cellStyle name="Стиль 1 2 2 28 2 8" xfId="48478"/>
    <cellStyle name="Стиль 1 2 2 28 2 9" xfId="48479"/>
    <cellStyle name="Стиль 1 2 2 28 3" xfId="48480"/>
    <cellStyle name="Стиль 1 2 2 28 4" xfId="48481"/>
    <cellStyle name="Стиль 1 2 2 28 5" xfId="48482"/>
    <cellStyle name="Стиль 1 2 2 28 5 10" xfId="48483"/>
    <cellStyle name="Стиль 1 2 2 28 5 2" xfId="48484"/>
    <cellStyle name="Стиль 1 2 2 28 5 2 10" xfId="48485"/>
    <cellStyle name="Стиль 1 2 2 28 5 2 2" xfId="48486"/>
    <cellStyle name="Стиль 1 2 2 28 5 2 3" xfId="48487"/>
    <cellStyle name="Стиль 1 2 2 28 5 2 4" xfId="48488"/>
    <cellStyle name="Стиль 1 2 2 28 5 2 5" xfId="48489"/>
    <cellStyle name="Стиль 1 2 2 28 5 2 6" xfId="48490"/>
    <cellStyle name="Стиль 1 2 2 28 5 2 7" xfId="48491"/>
    <cellStyle name="Стиль 1 2 2 28 5 2 8" xfId="48492"/>
    <cellStyle name="Стиль 1 2 2 28 5 2 9" xfId="48493"/>
    <cellStyle name="Стиль 1 2 2 28 5 3" xfId="48494"/>
    <cellStyle name="Стиль 1 2 2 28 5 4" xfId="48495"/>
    <cellStyle name="Стиль 1 2 2 28 5 5" xfId="48496"/>
    <cellStyle name="Стиль 1 2 2 28 5 6" xfId="48497"/>
    <cellStyle name="Стиль 1 2 2 28 5 7" xfId="48498"/>
    <cellStyle name="Стиль 1 2 2 28 5 8" xfId="48499"/>
    <cellStyle name="Стиль 1 2 2 28 5 9" xfId="48500"/>
    <cellStyle name="Стиль 1 2 2 28 6" xfId="48501"/>
    <cellStyle name="Стиль 1 2 2 28 7" xfId="48502"/>
    <cellStyle name="Стиль 1 2 2 28 8" xfId="48503"/>
    <cellStyle name="Стиль 1 2 2 28 9" xfId="48504"/>
    <cellStyle name="Стиль 1 2 2 29" xfId="48505"/>
    <cellStyle name="Стиль 1 2 2 29 10" xfId="48506"/>
    <cellStyle name="Стиль 1 2 2 29 11" xfId="48507"/>
    <cellStyle name="Стиль 1 2 2 29 2" xfId="48508"/>
    <cellStyle name="Стиль 1 2 2 29 2 10" xfId="48509"/>
    <cellStyle name="Стиль 1 2 2 29 2 11" xfId="48510"/>
    <cellStyle name="Стиль 1 2 2 29 2 2" xfId="48511"/>
    <cellStyle name="Стиль 1 2 2 29 2 2 10" xfId="48512"/>
    <cellStyle name="Стиль 1 2 2 29 2 2 2" xfId="48513"/>
    <cellStyle name="Стиль 1 2 2 29 2 2 2 10" xfId="48514"/>
    <cellStyle name="Стиль 1 2 2 29 2 2 2 2" xfId="48515"/>
    <cellStyle name="Стиль 1 2 2 29 2 2 2 3" xfId="48516"/>
    <cellStyle name="Стиль 1 2 2 29 2 2 2 4" xfId="48517"/>
    <cellStyle name="Стиль 1 2 2 29 2 2 2 5" xfId="48518"/>
    <cellStyle name="Стиль 1 2 2 29 2 2 2 6" xfId="48519"/>
    <cellStyle name="Стиль 1 2 2 29 2 2 2 7" xfId="48520"/>
    <cellStyle name="Стиль 1 2 2 29 2 2 2 8" xfId="48521"/>
    <cellStyle name="Стиль 1 2 2 29 2 2 2 9" xfId="48522"/>
    <cellStyle name="Стиль 1 2 2 29 2 2 3" xfId="48523"/>
    <cellStyle name="Стиль 1 2 2 29 2 2 4" xfId="48524"/>
    <cellStyle name="Стиль 1 2 2 29 2 2 5" xfId="48525"/>
    <cellStyle name="Стиль 1 2 2 29 2 2 6" xfId="48526"/>
    <cellStyle name="Стиль 1 2 2 29 2 2 7" xfId="48527"/>
    <cellStyle name="Стиль 1 2 2 29 2 2 8" xfId="48528"/>
    <cellStyle name="Стиль 1 2 2 29 2 2 9" xfId="48529"/>
    <cellStyle name="Стиль 1 2 2 29 2 3" xfId="48530"/>
    <cellStyle name="Стиль 1 2 2 29 2 4" xfId="48531"/>
    <cellStyle name="Стиль 1 2 2 29 2 5" xfId="48532"/>
    <cellStyle name="Стиль 1 2 2 29 2 6" xfId="48533"/>
    <cellStyle name="Стиль 1 2 2 29 2 7" xfId="48534"/>
    <cellStyle name="Стиль 1 2 2 29 2 8" xfId="48535"/>
    <cellStyle name="Стиль 1 2 2 29 2 9" xfId="48536"/>
    <cellStyle name="Стиль 1 2 2 29 3" xfId="48537"/>
    <cellStyle name="Стиль 1 2 2 29 3 10" xfId="48538"/>
    <cellStyle name="Стиль 1 2 2 29 3 2" xfId="48539"/>
    <cellStyle name="Стиль 1 2 2 29 3 3" xfId="48540"/>
    <cellStyle name="Стиль 1 2 2 29 3 4" xfId="48541"/>
    <cellStyle name="Стиль 1 2 2 29 3 5" xfId="48542"/>
    <cellStyle name="Стиль 1 2 2 29 3 6" xfId="48543"/>
    <cellStyle name="Стиль 1 2 2 29 3 7" xfId="48544"/>
    <cellStyle name="Стиль 1 2 2 29 3 8" xfId="48545"/>
    <cellStyle name="Стиль 1 2 2 29 3 9" xfId="48546"/>
    <cellStyle name="Стиль 1 2 2 29 4" xfId="48547"/>
    <cellStyle name="Стиль 1 2 2 29 5" xfId="48548"/>
    <cellStyle name="Стиль 1 2 2 29 6" xfId="48549"/>
    <cellStyle name="Стиль 1 2 2 29 7" xfId="48550"/>
    <cellStyle name="Стиль 1 2 2 29 8" xfId="48551"/>
    <cellStyle name="Стиль 1 2 2 29 9" xfId="48552"/>
    <cellStyle name="Стиль 1 2 2 3" xfId="48553"/>
    <cellStyle name="Стиль 1 2 2 3 2" xfId="48554"/>
    <cellStyle name="Стиль 1 2 2 3 3" xfId="48555"/>
    <cellStyle name="Стиль 1 2 2 3 4" xfId="48556"/>
    <cellStyle name="Стиль 1 2 2 3 5" xfId="48557"/>
    <cellStyle name="Стиль 1 2 2 3 6" xfId="48558"/>
    <cellStyle name="Стиль 1 2 2 3 7" xfId="48559"/>
    <cellStyle name="Стиль 1 2 2 3 8" xfId="48560"/>
    <cellStyle name="Стиль 1 2 2 3 9" xfId="48561"/>
    <cellStyle name="Стиль 1 2 2 30" xfId="48562"/>
    <cellStyle name="Стиль 1 2 2 31" xfId="48563"/>
    <cellStyle name="Стиль 1 2 2 31 10" xfId="48564"/>
    <cellStyle name="Стиль 1 2 2 31 2" xfId="48565"/>
    <cellStyle name="Стиль 1 2 2 31 2 10" xfId="48566"/>
    <cellStyle name="Стиль 1 2 2 31 2 2" xfId="48567"/>
    <cellStyle name="Стиль 1 2 2 31 2 3" xfId="48568"/>
    <cellStyle name="Стиль 1 2 2 31 2 4" xfId="48569"/>
    <cellStyle name="Стиль 1 2 2 31 2 5" xfId="48570"/>
    <cellStyle name="Стиль 1 2 2 31 2 6" xfId="48571"/>
    <cellStyle name="Стиль 1 2 2 31 2 7" xfId="48572"/>
    <cellStyle name="Стиль 1 2 2 31 2 8" xfId="48573"/>
    <cellStyle name="Стиль 1 2 2 31 2 9" xfId="48574"/>
    <cellStyle name="Стиль 1 2 2 31 3" xfId="48575"/>
    <cellStyle name="Стиль 1 2 2 31 4" xfId="48576"/>
    <cellStyle name="Стиль 1 2 2 31 5" xfId="48577"/>
    <cellStyle name="Стиль 1 2 2 31 6" xfId="48578"/>
    <cellStyle name="Стиль 1 2 2 31 7" xfId="48579"/>
    <cellStyle name="Стиль 1 2 2 31 8" xfId="48580"/>
    <cellStyle name="Стиль 1 2 2 31 9" xfId="48581"/>
    <cellStyle name="Стиль 1 2 2 32" xfId="48582"/>
    <cellStyle name="Стиль 1 2 2 33" xfId="48583"/>
    <cellStyle name="Стиль 1 2 2 34" xfId="48584"/>
    <cellStyle name="Стиль 1 2 2 35" xfId="48585"/>
    <cellStyle name="Стиль 1 2 2 36" xfId="48586"/>
    <cellStyle name="Стиль 1 2 2 37" xfId="48587"/>
    <cellStyle name="Стиль 1 2 2 38" xfId="48588"/>
    <cellStyle name="Стиль 1 2 2 39" xfId="48589"/>
    <cellStyle name="Стиль 1 2 2 4" xfId="48590"/>
    <cellStyle name="Стиль 1 2 2 40" xfId="48591"/>
    <cellStyle name="Стиль 1 2 2 41" xfId="48592"/>
    <cellStyle name="Стиль 1 2 2 41 2" xfId="48593"/>
    <cellStyle name="Стиль 1 2 2 41 2 2" xfId="48594"/>
    <cellStyle name="Стиль 1 2 2 41 2 2 2" xfId="48595"/>
    <cellStyle name="Стиль 1 2 2 41 2 2 2 2" xfId="48596"/>
    <cellStyle name="Стиль 1 2 2 41 2 2 2 2 2" xfId="48597"/>
    <cellStyle name="Стиль 1 2 2 41 2 2 2 2 2 2" xfId="48598"/>
    <cellStyle name="Стиль 1 2 2 41 2 2 2 2 3" xfId="48599"/>
    <cellStyle name="Стиль 1 2 2 41 2 2 2 2 4" xfId="48600"/>
    <cellStyle name="Стиль 1 2 2 41 2 2 2 3" xfId="48601"/>
    <cellStyle name="Стиль 1 2 2 41 2 2 2 3 2" xfId="48602"/>
    <cellStyle name="Стиль 1 2 2 41 2 2 2 4" xfId="48603"/>
    <cellStyle name="Стиль 1 2 2 41 2 2 3" xfId="48604"/>
    <cellStyle name="Стиль 1 2 2 41 2 2 3 2" xfId="48605"/>
    <cellStyle name="Стиль 1 2 2 41 2 2 4" xfId="48606"/>
    <cellStyle name="Стиль 1 2 2 41 2 2 5" xfId="48607"/>
    <cellStyle name="Стиль 1 2 2 41 2 3" xfId="48608"/>
    <cellStyle name="Стиль 1 2 2 41 2 3 2" xfId="48609"/>
    <cellStyle name="Стиль 1 2 2 41 2 3 2 2" xfId="48610"/>
    <cellStyle name="Стиль 1 2 2 41 2 3 3" xfId="48611"/>
    <cellStyle name="Стиль 1 2 2 41 2 3 4" xfId="48612"/>
    <cellStyle name="Стиль 1 2 2 41 2 4" xfId="48613"/>
    <cellStyle name="Стиль 1 2 2 41 2 4 2" xfId="48614"/>
    <cellStyle name="Стиль 1 2 2 41 2 5" xfId="48615"/>
    <cellStyle name="Стиль 1 2 2 41 3" xfId="48616"/>
    <cellStyle name="Стиль 1 2 2 41 3 2" xfId="48617"/>
    <cellStyle name="Стиль 1 2 2 41 3 2 2" xfId="48618"/>
    <cellStyle name="Стиль 1 2 2 41 3 2 2 2" xfId="48619"/>
    <cellStyle name="Стиль 1 2 2 41 3 2 3" xfId="48620"/>
    <cellStyle name="Стиль 1 2 2 41 3 2 4" xfId="48621"/>
    <cellStyle name="Стиль 1 2 2 41 3 3" xfId="48622"/>
    <cellStyle name="Стиль 1 2 2 41 3 3 2" xfId="48623"/>
    <cellStyle name="Стиль 1 2 2 41 3 4" xfId="48624"/>
    <cellStyle name="Стиль 1 2 2 41 4" xfId="48625"/>
    <cellStyle name="Стиль 1 2 2 41 4 2" xfId="48626"/>
    <cellStyle name="Стиль 1 2 2 41 5" xfId="48627"/>
    <cellStyle name="Стиль 1 2 2 41 6" xfId="48628"/>
    <cellStyle name="Стиль 1 2 2 42" xfId="48629"/>
    <cellStyle name="Стиль 1 2 2 42 2" xfId="48630"/>
    <cellStyle name="Стиль 1 2 2 42 2 2" xfId="48631"/>
    <cellStyle name="Стиль 1 2 2 42 2 2 2" xfId="48632"/>
    <cellStyle name="Стиль 1 2 2 42 2 2 2 2" xfId="48633"/>
    <cellStyle name="Стиль 1 2 2 42 2 2 3" xfId="48634"/>
    <cellStyle name="Стиль 1 2 2 42 2 2 4" xfId="48635"/>
    <cellStyle name="Стиль 1 2 2 42 2 3" xfId="48636"/>
    <cellStyle name="Стиль 1 2 2 42 2 3 2" xfId="48637"/>
    <cellStyle name="Стиль 1 2 2 42 2 4" xfId="48638"/>
    <cellStyle name="Стиль 1 2 2 42 3" xfId="48639"/>
    <cellStyle name="Стиль 1 2 2 42 3 2" xfId="48640"/>
    <cellStyle name="Стиль 1 2 2 42 4" xfId="48641"/>
    <cellStyle name="Стиль 1 2 2 42 5" xfId="48642"/>
    <cellStyle name="Стиль 1 2 2 43" xfId="48643"/>
    <cellStyle name="Стиль 1 2 2 43 2" xfId="48644"/>
    <cellStyle name="Стиль 1 2 2 43 2 2" xfId="48645"/>
    <cellStyle name="Стиль 1 2 2 43 3" xfId="48646"/>
    <cellStyle name="Стиль 1 2 2 43 4" xfId="48647"/>
    <cellStyle name="Стиль 1 2 2 44" xfId="48648"/>
    <cellStyle name="Стиль 1 2 2 44 2" xfId="48649"/>
    <cellStyle name="Стиль 1 2 2 45" xfId="48650"/>
    <cellStyle name="Стиль 1 2 2 46" xfId="48651"/>
    <cellStyle name="Стиль 1 2 2 5" xfId="48652"/>
    <cellStyle name="Стиль 1 2 2 6" xfId="48653"/>
    <cellStyle name="Стиль 1 2 2 7" xfId="48654"/>
    <cellStyle name="Стиль 1 2 2 8" xfId="48655"/>
    <cellStyle name="Стиль 1 2 2 9" xfId="48656"/>
    <cellStyle name="Стиль 1 2 20" xfId="48657"/>
    <cellStyle name="Стиль 1 2 21" xfId="48658"/>
    <cellStyle name="Стиль 1 2 22" xfId="48659"/>
    <cellStyle name="Стиль 1 2 23" xfId="48660"/>
    <cellStyle name="Стиль 1 2 23 2" xfId="48661"/>
    <cellStyle name="Стиль 1 2 23 2 2" xfId="48662"/>
    <cellStyle name="Стиль 1 2 23 2 2 2" xfId="48663"/>
    <cellStyle name="Стиль 1 2 23 2 2 2 2" xfId="48664"/>
    <cellStyle name="Стиль 1 2 23 2 2 2 2 2" xfId="48665"/>
    <cellStyle name="Стиль 1 2 23 2 2 2 2 2 2" xfId="48666"/>
    <cellStyle name="Стиль 1 2 23 2 2 2 3" xfId="48667"/>
    <cellStyle name="Стиль 1 2 23 2 2 2 4" xfId="48668"/>
    <cellStyle name="Стиль 1 2 23 2 2 3" xfId="48669"/>
    <cellStyle name="Стиль 1 2 23 2 2 3 2" xfId="48670"/>
    <cellStyle name="Стиль 1 2 23 2 2 3 2 2" xfId="48671"/>
    <cellStyle name="Стиль 1 2 23 2 2 4" xfId="48672"/>
    <cellStyle name="Стиль 1 2 23 2 3" xfId="48673"/>
    <cellStyle name="Стиль 1 2 23 2 3 2" xfId="48674"/>
    <cellStyle name="Стиль 1 2 23 2 3 2 2" xfId="48675"/>
    <cellStyle name="Стиль 1 2 23 2 4" xfId="48676"/>
    <cellStyle name="Стиль 1 2 23 2 5" xfId="48677"/>
    <cellStyle name="Стиль 1 2 23 3" xfId="48678"/>
    <cellStyle name="Стиль 1 2 23 4" xfId="48679"/>
    <cellStyle name="Стиль 1 2 23 4 2" xfId="48680"/>
    <cellStyle name="Стиль 1 2 23 4 2 2" xfId="48681"/>
    <cellStyle name="Стиль 1 2 23 4 2 2 2" xfId="48682"/>
    <cellStyle name="Стиль 1 2 23 4 3" xfId="48683"/>
    <cellStyle name="Стиль 1 2 23 4 4" xfId="48684"/>
    <cellStyle name="Стиль 1 2 23 5" xfId="48685"/>
    <cellStyle name="Стиль 1 2 23 5 2" xfId="48686"/>
    <cellStyle name="Стиль 1 2 23 5 2 2" xfId="48687"/>
    <cellStyle name="Стиль 1 2 23 6" xfId="48688"/>
    <cellStyle name="Стиль 1 2 24" xfId="48689"/>
    <cellStyle name="Стиль 1 2 25" xfId="48690"/>
    <cellStyle name="Стиль 1 2 25 2" xfId="48691"/>
    <cellStyle name="Стиль 1 2 25 2 2" xfId="48692"/>
    <cellStyle name="Стиль 1 2 25 2 2 2" xfId="48693"/>
    <cellStyle name="Стиль 1 2 25 2 2 2 2" xfId="48694"/>
    <cellStyle name="Стиль 1 2 25 2 2 2 2 2" xfId="48695"/>
    <cellStyle name="Стиль 1 2 25 2 2 3" xfId="48696"/>
    <cellStyle name="Стиль 1 2 25 2 2 4" xfId="48697"/>
    <cellStyle name="Стиль 1 2 25 2 3" xfId="48698"/>
    <cellStyle name="Стиль 1 2 25 2 3 2" xfId="48699"/>
    <cellStyle name="Стиль 1 2 25 2 3 2 2" xfId="48700"/>
    <cellStyle name="Стиль 1 2 25 2 4" xfId="48701"/>
    <cellStyle name="Стиль 1 2 25 3" xfId="48702"/>
    <cellStyle name="Стиль 1 2 25 3 2" xfId="48703"/>
    <cellStyle name="Стиль 1 2 25 3 2 2" xfId="48704"/>
    <cellStyle name="Стиль 1 2 25 4" xfId="48705"/>
    <cellStyle name="Стиль 1 2 25 5" xfId="48706"/>
    <cellStyle name="Стиль 1 2 26" xfId="48707"/>
    <cellStyle name="Стиль 1 2 26 2" xfId="48708"/>
    <cellStyle name="Стиль 1 2 26 2 2" xfId="48709"/>
    <cellStyle name="Стиль 1 2 26 2 2 2" xfId="48710"/>
    <cellStyle name="Стиль 1 2 26 3" xfId="48711"/>
    <cellStyle name="Стиль 1 2 26 4" xfId="48712"/>
    <cellStyle name="Стиль 1 2 27" xfId="48713"/>
    <cellStyle name="Стиль 1 2 27 2" xfId="48714"/>
    <cellStyle name="Стиль 1 2 27 2 2" xfId="48715"/>
    <cellStyle name="Стиль 1 2 28" xfId="48716"/>
    <cellStyle name="Стиль 1 2 29" xfId="48717"/>
    <cellStyle name="Стиль 1 2 29 10" xfId="48718"/>
    <cellStyle name="Стиль 1 2 29 11" xfId="48719"/>
    <cellStyle name="Стиль 1 2 29 12" xfId="48720"/>
    <cellStyle name="Стиль 1 2 29 13" xfId="48721"/>
    <cellStyle name="Стиль 1 2 29 14" xfId="48722"/>
    <cellStyle name="Стиль 1 2 29 2" xfId="48723"/>
    <cellStyle name="Стиль 1 2 29 2 10" xfId="48724"/>
    <cellStyle name="Стиль 1 2 29 2 11" xfId="48725"/>
    <cellStyle name="Стиль 1 2 29 2 2" xfId="48726"/>
    <cellStyle name="Стиль 1 2 29 2 2 10" xfId="48727"/>
    <cellStyle name="Стиль 1 2 29 2 2 11" xfId="48728"/>
    <cellStyle name="Стиль 1 2 29 2 2 2" xfId="48729"/>
    <cellStyle name="Стиль 1 2 29 2 2 2 10" xfId="48730"/>
    <cellStyle name="Стиль 1 2 29 2 2 2 2" xfId="48731"/>
    <cellStyle name="Стиль 1 2 29 2 2 2 2 10" xfId="48732"/>
    <cellStyle name="Стиль 1 2 29 2 2 2 2 2" xfId="48733"/>
    <cellStyle name="Стиль 1 2 29 2 2 2 2 3" xfId="48734"/>
    <cellStyle name="Стиль 1 2 29 2 2 2 2 4" xfId="48735"/>
    <cellStyle name="Стиль 1 2 29 2 2 2 2 5" xfId="48736"/>
    <cellStyle name="Стиль 1 2 29 2 2 2 2 6" xfId="48737"/>
    <cellStyle name="Стиль 1 2 29 2 2 2 2 7" xfId="48738"/>
    <cellStyle name="Стиль 1 2 29 2 2 2 2 8" xfId="48739"/>
    <cellStyle name="Стиль 1 2 29 2 2 2 2 9" xfId="48740"/>
    <cellStyle name="Стиль 1 2 29 2 2 2 3" xfId="48741"/>
    <cellStyle name="Стиль 1 2 29 2 2 2 4" xfId="48742"/>
    <cellStyle name="Стиль 1 2 29 2 2 2 5" xfId="48743"/>
    <cellStyle name="Стиль 1 2 29 2 2 2 6" xfId="48744"/>
    <cellStyle name="Стиль 1 2 29 2 2 2 7" xfId="48745"/>
    <cellStyle name="Стиль 1 2 29 2 2 2 8" xfId="48746"/>
    <cellStyle name="Стиль 1 2 29 2 2 2 9" xfId="48747"/>
    <cellStyle name="Стиль 1 2 29 2 2 3" xfId="48748"/>
    <cellStyle name="Стиль 1 2 29 2 2 4" xfId="48749"/>
    <cellStyle name="Стиль 1 2 29 2 2 5" xfId="48750"/>
    <cellStyle name="Стиль 1 2 29 2 2 6" xfId="48751"/>
    <cellStyle name="Стиль 1 2 29 2 2 7" xfId="48752"/>
    <cellStyle name="Стиль 1 2 29 2 2 8" xfId="48753"/>
    <cellStyle name="Стиль 1 2 29 2 2 9" xfId="48754"/>
    <cellStyle name="Стиль 1 2 29 2 3" xfId="48755"/>
    <cellStyle name="Стиль 1 2 29 2 3 10" xfId="48756"/>
    <cellStyle name="Стиль 1 2 29 2 3 2" xfId="48757"/>
    <cellStyle name="Стиль 1 2 29 2 3 3" xfId="48758"/>
    <cellStyle name="Стиль 1 2 29 2 3 4" xfId="48759"/>
    <cellStyle name="Стиль 1 2 29 2 3 5" xfId="48760"/>
    <cellStyle name="Стиль 1 2 29 2 3 6" xfId="48761"/>
    <cellStyle name="Стиль 1 2 29 2 3 7" xfId="48762"/>
    <cellStyle name="Стиль 1 2 29 2 3 8" xfId="48763"/>
    <cellStyle name="Стиль 1 2 29 2 3 9" xfId="48764"/>
    <cellStyle name="Стиль 1 2 29 2 4" xfId="48765"/>
    <cellStyle name="Стиль 1 2 29 2 5" xfId="48766"/>
    <cellStyle name="Стиль 1 2 29 2 6" xfId="48767"/>
    <cellStyle name="Стиль 1 2 29 2 7" xfId="48768"/>
    <cellStyle name="Стиль 1 2 29 2 8" xfId="48769"/>
    <cellStyle name="Стиль 1 2 29 2 9" xfId="48770"/>
    <cellStyle name="Стиль 1 2 29 3" xfId="48771"/>
    <cellStyle name="Стиль 1 2 29 4" xfId="48772"/>
    <cellStyle name="Стиль 1 2 29 5" xfId="48773"/>
    <cellStyle name="Стиль 1 2 29 5 10" xfId="48774"/>
    <cellStyle name="Стиль 1 2 29 5 2" xfId="48775"/>
    <cellStyle name="Стиль 1 2 29 5 2 10" xfId="48776"/>
    <cellStyle name="Стиль 1 2 29 5 2 2" xfId="48777"/>
    <cellStyle name="Стиль 1 2 29 5 2 3" xfId="48778"/>
    <cellStyle name="Стиль 1 2 29 5 2 4" xfId="48779"/>
    <cellStyle name="Стиль 1 2 29 5 2 5" xfId="48780"/>
    <cellStyle name="Стиль 1 2 29 5 2 6" xfId="48781"/>
    <cellStyle name="Стиль 1 2 29 5 2 7" xfId="48782"/>
    <cellStyle name="Стиль 1 2 29 5 2 8" xfId="48783"/>
    <cellStyle name="Стиль 1 2 29 5 2 9" xfId="48784"/>
    <cellStyle name="Стиль 1 2 29 5 3" xfId="48785"/>
    <cellStyle name="Стиль 1 2 29 5 4" xfId="48786"/>
    <cellStyle name="Стиль 1 2 29 5 5" xfId="48787"/>
    <cellStyle name="Стиль 1 2 29 5 6" xfId="48788"/>
    <cellStyle name="Стиль 1 2 29 5 7" xfId="48789"/>
    <cellStyle name="Стиль 1 2 29 5 8" xfId="48790"/>
    <cellStyle name="Стиль 1 2 29 5 9" xfId="48791"/>
    <cellStyle name="Стиль 1 2 29 6" xfId="48792"/>
    <cellStyle name="Стиль 1 2 29 7" xfId="48793"/>
    <cellStyle name="Стиль 1 2 29 8" xfId="48794"/>
    <cellStyle name="Стиль 1 2 29 9" xfId="48795"/>
    <cellStyle name="Стиль 1 2 3" xfId="48796"/>
    <cellStyle name="Стиль 1 2 3 2" xfId="48797"/>
    <cellStyle name="Стиль 1 2 30" xfId="48798"/>
    <cellStyle name="Стиль 1 2 30 10" xfId="48799"/>
    <cellStyle name="Стиль 1 2 30 11" xfId="48800"/>
    <cellStyle name="Стиль 1 2 30 2" xfId="48801"/>
    <cellStyle name="Стиль 1 2 30 2 10" xfId="48802"/>
    <cellStyle name="Стиль 1 2 30 2 11" xfId="48803"/>
    <cellStyle name="Стиль 1 2 30 2 2" xfId="48804"/>
    <cellStyle name="Стиль 1 2 30 2 2 10" xfId="48805"/>
    <cellStyle name="Стиль 1 2 30 2 2 2" xfId="48806"/>
    <cellStyle name="Стиль 1 2 30 2 2 2 10" xfId="48807"/>
    <cellStyle name="Стиль 1 2 30 2 2 2 2" xfId="48808"/>
    <cellStyle name="Стиль 1 2 30 2 2 2 3" xfId="48809"/>
    <cellStyle name="Стиль 1 2 30 2 2 2 4" xfId="48810"/>
    <cellStyle name="Стиль 1 2 30 2 2 2 5" xfId="48811"/>
    <cellStyle name="Стиль 1 2 30 2 2 2 6" xfId="48812"/>
    <cellStyle name="Стиль 1 2 30 2 2 2 7" xfId="48813"/>
    <cellStyle name="Стиль 1 2 30 2 2 2 8" xfId="48814"/>
    <cellStyle name="Стиль 1 2 30 2 2 2 9" xfId="48815"/>
    <cellStyle name="Стиль 1 2 30 2 2 3" xfId="48816"/>
    <cellStyle name="Стиль 1 2 30 2 2 4" xfId="48817"/>
    <cellStyle name="Стиль 1 2 30 2 2 5" xfId="48818"/>
    <cellStyle name="Стиль 1 2 30 2 2 6" xfId="48819"/>
    <cellStyle name="Стиль 1 2 30 2 2 7" xfId="48820"/>
    <cellStyle name="Стиль 1 2 30 2 2 8" xfId="48821"/>
    <cellStyle name="Стиль 1 2 30 2 2 9" xfId="48822"/>
    <cellStyle name="Стиль 1 2 30 2 3" xfId="48823"/>
    <cellStyle name="Стиль 1 2 30 2 4" xfId="48824"/>
    <cellStyle name="Стиль 1 2 30 2 5" xfId="48825"/>
    <cellStyle name="Стиль 1 2 30 2 6" xfId="48826"/>
    <cellStyle name="Стиль 1 2 30 2 7" xfId="48827"/>
    <cellStyle name="Стиль 1 2 30 2 8" xfId="48828"/>
    <cellStyle name="Стиль 1 2 30 2 9" xfId="48829"/>
    <cellStyle name="Стиль 1 2 30 3" xfId="48830"/>
    <cellStyle name="Стиль 1 2 30 3 10" xfId="48831"/>
    <cellStyle name="Стиль 1 2 30 3 2" xfId="48832"/>
    <cellStyle name="Стиль 1 2 30 3 3" xfId="48833"/>
    <cellStyle name="Стиль 1 2 30 3 4" xfId="48834"/>
    <cellStyle name="Стиль 1 2 30 3 5" xfId="48835"/>
    <cellStyle name="Стиль 1 2 30 3 6" xfId="48836"/>
    <cellStyle name="Стиль 1 2 30 3 7" xfId="48837"/>
    <cellStyle name="Стиль 1 2 30 3 8" xfId="48838"/>
    <cellStyle name="Стиль 1 2 30 3 9" xfId="48839"/>
    <cellStyle name="Стиль 1 2 30 4" xfId="48840"/>
    <cellStyle name="Стиль 1 2 30 5" xfId="48841"/>
    <cellStyle name="Стиль 1 2 30 6" xfId="48842"/>
    <cellStyle name="Стиль 1 2 30 7" xfId="48843"/>
    <cellStyle name="Стиль 1 2 30 8" xfId="48844"/>
    <cellStyle name="Стиль 1 2 30 9" xfId="48845"/>
    <cellStyle name="Стиль 1 2 31" xfId="48846"/>
    <cellStyle name="Стиль 1 2 32" xfId="48847"/>
    <cellStyle name="Стиль 1 2 32 10" xfId="48848"/>
    <cellStyle name="Стиль 1 2 32 2" xfId="48849"/>
    <cellStyle name="Стиль 1 2 32 2 10" xfId="48850"/>
    <cellStyle name="Стиль 1 2 32 2 2" xfId="48851"/>
    <cellStyle name="Стиль 1 2 32 2 3" xfId="48852"/>
    <cellStyle name="Стиль 1 2 32 2 4" xfId="48853"/>
    <cellStyle name="Стиль 1 2 32 2 5" xfId="48854"/>
    <cellStyle name="Стиль 1 2 32 2 6" xfId="48855"/>
    <cellStyle name="Стиль 1 2 32 2 7" xfId="48856"/>
    <cellStyle name="Стиль 1 2 32 2 8" xfId="48857"/>
    <cellStyle name="Стиль 1 2 32 2 9" xfId="48858"/>
    <cellStyle name="Стиль 1 2 32 3" xfId="48859"/>
    <cellStyle name="Стиль 1 2 32 4" xfId="48860"/>
    <cellStyle name="Стиль 1 2 32 5" xfId="48861"/>
    <cellStyle name="Стиль 1 2 32 6" xfId="48862"/>
    <cellStyle name="Стиль 1 2 32 7" xfId="48863"/>
    <cellStyle name="Стиль 1 2 32 8" xfId="48864"/>
    <cellStyle name="Стиль 1 2 32 9" xfId="48865"/>
    <cellStyle name="Стиль 1 2 33" xfId="48866"/>
    <cellStyle name="Стиль 1 2 34" xfId="48867"/>
    <cellStyle name="Стиль 1 2 35" xfId="48868"/>
    <cellStyle name="Стиль 1 2 36" xfId="48869"/>
    <cellStyle name="Стиль 1 2 37" xfId="48870"/>
    <cellStyle name="Стиль 1 2 38" xfId="48871"/>
    <cellStyle name="Стиль 1 2 39" xfId="48872"/>
    <cellStyle name="Стиль 1 2 4" xfId="48873"/>
    <cellStyle name="Стиль 1 2 4 2" xfId="48874"/>
    <cellStyle name="Стиль 1 2 4 3" xfId="48875"/>
    <cellStyle name="Стиль 1 2 4 4" xfId="48876"/>
    <cellStyle name="Стиль 1 2 4 5" xfId="48877"/>
    <cellStyle name="Стиль 1 2 4 6" xfId="48878"/>
    <cellStyle name="Стиль 1 2 4 7" xfId="48879"/>
    <cellStyle name="Стиль 1 2 4 8" xfId="48880"/>
    <cellStyle name="Стиль 1 2 4 9" xfId="48881"/>
    <cellStyle name="Стиль 1 2 40" xfId="48882"/>
    <cellStyle name="Стиль 1 2 41" xfId="48883"/>
    <cellStyle name="Стиль 1 2 42" xfId="48884"/>
    <cellStyle name="Стиль 1 2 42 2" xfId="48885"/>
    <cellStyle name="Стиль 1 2 42 2 2" xfId="48886"/>
    <cellStyle name="Стиль 1 2 42 2 2 2" xfId="48887"/>
    <cellStyle name="Стиль 1 2 42 2 2 2 2" xfId="48888"/>
    <cellStyle name="Стиль 1 2 42 2 2 2 2 2" xfId="48889"/>
    <cellStyle name="Стиль 1 2 42 2 2 2 2 2 2" xfId="48890"/>
    <cellStyle name="Стиль 1 2 42 2 2 2 2 3" xfId="48891"/>
    <cellStyle name="Стиль 1 2 42 2 2 2 2 4" xfId="48892"/>
    <cellStyle name="Стиль 1 2 42 2 2 2 3" xfId="48893"/>
    <cellStyle name="Стиль 1 2 42 2 2 2 3 2" xfId="48894"/>
    <cellStyle name="Стиль 1 2 42 2 2 2 4" xfId="48895"/>
    <cellStyle name="Стиль 1 2 42 2 2 3" xfId="48896"/>
    <cellStyle name="Стиль 1 2 42 2 2 3 2" xfId="48897"/>
    <cellStyle name="Стиль 1 2 42 2 2 4" xfId="48898"/>
    <cellStyle name="Стиль 1 2 42 2 2 5" xfId="48899"/>
    <cellStyle name="Стиль 1 2 42 2 3" xfId="48900"/>
    <cellStyle name="Стиль 1 2 42 2 3 2" xfId="48901"/>
    <cellStyle name="Стиль 1 2 42 2 3 2 2" xfId="48902"/>
    <cellStyle name="Стиль 1 2 42 2 3 3" xfId="48903"/>
    <cellStyle name="Стиль 1 2 42 2 3 4" xfId="48904"/>
    <cellStyle name="Стиль 1 2 42 2 4" xfId="48905"/>
    <cellStyle name="Стиль 1 2 42 2 4 2" xfId="48906"/>
    <cellStyle name="Стиль 1 2 42 2 5" xfId="48907"/>
    <cellStyle name="Стиль 1 2 42 3" xfId="48908"/>
    <cellStyle name="Стиль 1 2 42 3 2" xfId="48909"/>
    <cellStyle name="Стиль 1 2 42 3 2 2" xfId="48910"/>
    <cellStyle name="Стиль 1 2 42 3 2 2 2" xfId="48911"/>
    <cellStyle name="Стиль 1 2 42 3 2 3" xfId="48912"/>
    <cellStyle name="Стиль 1 2 42 3 2 4" xfId="48913"/>
    <cellStyle name="Стиль 1 2 42 3 3" xfId="48914"/>
    <cellStyle name="Стиль 1 2 42 3 3 2" xfId="48915"/>
    <cellStyle name="Стиль 1 2 42 3 4" xfId="48916"/>
    <cellStyle name="Стиль 1 2 42 4" xfId="48917"/>
    <cellStyle name="Стиль 1 2 42 4 2" xfId="48918"/>
    <cellStyle name="Стиль 1 2 42 5" xfId="48919"/>
    <cellStyle name="Стиль 1 2 42 6" xfId="48920"/>
    <cellStyle name="Стиль 1 2 43" xfId="48921"/>
    <cellStyle name="Стиль 1 2 43 2" xfId="48922"/>
    <cellStyle name="Стиль 1 2 43 2 2" xfId="48923"/>
    <cellStyle name="Стиль 1 2 43 2 2 2" xfId="48924"/>
    <cellStyle name="Стиль 1 2 43 2 2 2 2" xfId="48925"/>
    <cellStyle name="Стиль 1 2 43 2 2 3" xfId="48926"/>
    <cellStyle name="Стиль 1 2 43 2 2 4" xfId="48927"/>
    <cellStyle name="Стиль 1 2 43 2 3" xfId="48928"/>
    <cellStyle name="Стиль 1 2 43 2 3 2" xfId="48929"/>
    <cellStyle name="Стиль 1 2 43 2 4" xfId="48930"/>
    <cellStyle name="Стиль 1 2 43 3" xfId="48931"/>
    <cellStyle name="Стиль 1 2 43 3 2" xfId="48932"/>
    <cellStyle name="Стиль 1 2 43 4" xfId="48933"/>
    <cellStyle name="Стиль 1 2 43 5" xfId="48934"/>
    <cellStyle name="Стиль 1 2 44" xfId="48935"/>
    <cellStyle name="Стиль 1 2 44 2" xfId="48936"/>
    <cellStyle name="Стиль 1 2 44 2 2" xfId="48937"/>
    <cellStyle name="Стиль 1 2 44 3" xfId="48938"/>
    <cellStyle name="Стиль 1 2 44 4" xfId="48939"/>
    <cellStyle name="Стиль 1 2 45" xfId="48940"/>
    <cellStyle name="Стиль 1 2 45 2" xfId="48941"/>
    <cellStyle name="Стиль 1 2 46" xfId="48942"/>
    <cellStyle name="Стиль 1 2 5" xfId="48943"/>
    <cellStyle name="Стиль 1 2 6" xfId="48944"/>
    <cellStyle name="Стиль 1 2 7" xfId="48945"/>
    <cellStyle name="Стиль 1 2 8" xfId="48946"/>
    <cellStyle name="Стиль 1 2 9" xfId="48947"/>
    <cellStyle name="Стиль 1 2_филиал" xfId="48948"/>
    <cellStyle name="Стиль 1 20" xfId="48949"/>
    <cellStyle name="Стиль 1 21" xfId="48950"/>
    <cellStyle name="Стиль 1 22" xfId="48951"/>
    <cellStyle name="Стиль 1 23" xfId="48952"/>
    <cellStyle name="Стиль 1 24" xfId="48953"/>
    <cellStyle name="Стиль 1 25" xfId="48954"/>
    <cellStyle name="Стиль 1 26" xfId="48955"/>
    <cellStyle name="Стиль 1 27" xfId="48956"/>
    <cellStyle name="Стиль 1 28" xfId="48957"/>
    <cellStyle name="Стиль 1 29" xfId="48958"/>
    <cellStyle name="Стиль 1 3" xfId="48959"/>
    <cellStyle name="Стиль 1 3 2" xfId="48960"/>
    <cellStyle name="Стиль 1 3 2 2" xfId="59859"/>
    <cellStyle name="Стиль 1 3 2 3" xfId="59128"/>
    <cellStyle name="Стиль 1 3 3" xfId="48961"/>
    <cellStyle name="Стиль 1 3 4" xfId="59124"/>
    <cellStyle name="Стиль 1 30" xfId="48962"/>
    <cellStyle name="Стиль 1 31" xfId="48963"/>
    <cellStyle name="Стиль 1 31 2" xfId="48964"/>
    <cellStyle name="Стиль 1 31 2 2" xfId="48965"/>
    <cellStyle name="Стиль 1 31 2 2 2" xfId="48966"/>
    <cellStyle name="Стиль 1 31 2 2 2 2" xfId="48967"/>
    <cellStyle name="Стиль 1 31 2 2 2 2 2" xfId="48968"/>
    <cellStyle name="Стиль 1 31 2 2 2 2 2 2" xfId="48969"/>
    <cellStyle name="Стиль 1 31 2 2 2 3" xfId="48970"/>
    <cellStyle name="Стиль 1 31 2 2 2 4" xfId="48971"/>
    <cellStyle name="Стиль 1 31 2 2 3" xfId="48972"/>
    <cellStyle name="Стиль 1 31 2 2 3 2" xfId="48973"/>
    <cellStyle name="Стиль 1 31 2 2 3 2 2" xfId="48974"/>
    <cellStyle name="Стиль 1 31 2 2 4" xfId="48975"/>
    <cellStyle name="Стиль 1 31 2 3" xfId="48976"/>
    <cellStyle name="Стиль 1 31 2 3 2" xfId="48977"/>
    <cellStyle name="Стиль 1 31 2 3 2 2" xfId="48978"/>
    <cellStyle name="Стиль 1 31 2 4" xfId="48979"/>
    <cellStyle name="Стиль 1 31 2 5" xfId="48980"/>
    <cellStyle name="Стиль 1 31 3" xfId="48981"/>
    <cellStyle name="Стиль 1 31 4" xfId="48982"/>
    <cellStyle name="Стиль 1 31 4 2" xfId="48983"/>
    <cellStyle name="Стиль 1 31 4 2 2" xfId="48984"/>
    <cellStyle name="Стиль 1 31 4 2 2 2" xfId="48985"/>
    <cellStyle name="Стиль 1 31 4 3" xfId="48986"/>
    <cellStyle name="Стиль 1 31 4 4" xfId="48987"/>
    <cellStyle name="Стиль 1 31 5" xfId="48988"/>
    <cellStyle name="Стиль 1 31 5 2" xfId="48989"/>
    <cellStyle name="Стиль 1 31 5 2 2" xfId="48990"/>
    <cellStyle name="Стиль 1 31 6" xfId="48991"/>
    <cellStyle name="Стиль 1 32" xfId="48992"/>
    <cellStyle name="Стиль 1 33" xfId="48993"/>
    <cellStyle name="Стиль 1 33 2" xfId="48994"/>
    <cellStyle name="Стиль 1 33 2 2" xfId="48995"/>
    <cellStyle name="Стиль 1 33 2 2 2" xfId="48996"/>
    <cellStyle name="Стиль 1 33 2 2 2 2" xfId="48997"/>
    <cellStyle name="Стиль 1 33 2 2 2 2 2" xfId="48998"/>
    <cellStyle name="Стиль 1 33 2 2 3" xfId="48999"/>
    <cellStyle name="Стиль 1 33 2 2 4" xfId="49000"/>
    <cellStyle name="Стиль 1 33 2 3" xfId="49001"/>
    <cellStyle name="Стиль 1 33 2 3 2" xfId="49002"/>
    <cellStyle name="Стиль 1 33 2 3 2 2" xfId="49003"/>
    <cellStyle name="Стиль 1 33 2 4" xfId="49004"/>
    <cellStyle name="Стиль 1 33 3" xfId="49005"/>
    <cellStyle name="Стиль 1 33 3 2" xfId="49006"/>
    <cellStyle name="Стиль 1 33 3 2 2" xfId="49007"/>
    <cellStyle name="Стиль 1 33 4" xfId="49008"/>
    <cellStyle name="Стиль 1 33 5" xfId="49009"/>
    <cellStyle name="Стиль 1 34" xfId="49010"/>
    <cellStyle name="Стиль 1 34 2" xfId="49011"/>
    <cellStyle name="Стиль 1 34 2 2" xfId="49012"/>
    <cellStyle name="Стиль 1 34 2 2 2" xfId="49013"/>
    <cellStyle name="Стиль 1 34 3" xfId="49014"/>
    <cellStyle name="Стиль 1 34 4" xfId="49015"/>
    <cellStyle name="Стиль 1 35" xfId="49016"/>
    <cellStyle name="Стиль 1 35 2" xfId="49017"/>
    <cellStyle name="Стиль 1 35 2 2" xfId="49018"/>
    <cellStyle name="Стиль 1 36" xfId="49019"/>
    <cellStyle name="Стиль 1 37" xfId="49020"/>
    <cellStyle name="Стиль 1 38" xfId="49021"/>
    <cellStyle name="Стиль 1 39" xfId="49022"/>
    <cellStyle name="Стиль 1 39 10" xfId="49023"/>
    <cellStyle name="Стиль 1 39 11" xfId="49024"/>
    <cellStyle name="Стиль 1 39 12" xfId="49025"/>
    <cellStyle name="Стиль 1 39 13" xfId="49026"/>
    <cellStyle name="Стиль 1 39 14" xfId="49027"/>
    <cellStyle name="Стиль 1 39 2" xfId="49028"/>
    <cellStyle name="Стиль 1 39 2 10" xfId="49029"/>
    <cellStyle name="Стиль 1 39 2 11" xfId="49030"/>
    <cellStyle name="Стиль 1 39 2 2" xfId="49031"/>
    <cellStyle name="Стиль 1 39 2 2 10" xfId="49032"/>
    <cellStyle name="Стиль 1 39 2 2 11" xfId="49033"/>
    <cellStyle name="Стиль 1 39 2 2 2" xfId="49034"/>
    <cellStyle name="Стиль 1 39 2 2 2 10" xfId="49035"/>
    <cellStyle name="Стиль 1 39 2 2 2 2" xfId="49036"/>
    <cellStyle name="Стиль 1 39 2 2 2 2 10" xfId="49037"/>
    <cellStyle name="Стиль 1 39 2 2 2 2 2" xfId="49038"/>
    <cellStyle name="Стиль 1 39 2 2 2 2 3" xfId="49039"/>
    <cellStyle name="Стиль 1 39 2 2 2 2 4" xfId="49040"/>
    <cellStyle name="Стиль 1 39 2 2 2 2 5" xfId="49041"/>
    <cellStyle name="Стиль 1 39 2 2 2 2 6" xfId="49042"/>
    <cellStyle name="Стиль 1 39 2 2 2 2 7" xfId="49043"/>
    <cellStyle name="Стиль 1 39 2 2 2 2 8" xfId="49044"/>
    <cellStyle name="Стиль 1 39 2 2 2 2 9" xfId="49045"/>
    <cellStyle name="Стиль 1 39 2 2 2 3" xfId="49046"/>
    <cellStyle name="Стиль 1 39 2 2 2 4" xfId="49047"/>
    <cellStyle name="Стиль 1 39 2 2 2 5" xfId="49048"/>
    <cellStyle name="Стиль 1 39 2 2 2 6" xfId="49049"/>
    <cellStyle name="Стиль 1 39 2 2 2 7" xfId="49050"/>
    <cellStyle name="Стиль 1 39 2 2 2 8" xfId="49051"/>
    <cellStyle name="Стиль 1 39 2 2 2 9" xfId="49052"/>
    <cellStyle name="Стиль 1 39 2 2 3" xfId="49053"/>
    <cellStyle name="Стиль 1 39 2 2 4" xfId="49054"/>
    <cellStyle name="Стиль 1 39 2 2 5" xfId="49055"/>
    <cellStyle name="Стиль 1 39 2 2 6" xfId="49056"/>
    <cellStyle name="Стиль 1 39 2 2 7" xfId="49057"/>
    <cellStyle name="Стиль 1 39 2 2 8" xfId="49058"/>
    <cellStyle name="Стиль 1 39 2 2 9" xfId="49059"/>
    <cellStyle name="Стиль 1 39 2 3" xfId="49060"/>
    <cellStyle name="Стиль 1 39 2 3 10" xfId="49061"/>
    <cellStyle name="Стиль 1 39 2 3 2" xfId="49062"/>
    <cellStyle name="Стиль 1 39 2 3 3" xfId="49063"/>
    <cellStyle name="Стиль 1 39 2 3 4" xfId="49064"/>
    <cellStyle name="Стиль 1 39 2 3 5" xfId="49065"/>
    <cellStyle name="Стиль 1 39 2 3 6" xfId="49066"/>
    <cellStyle name="Стиль 1 39 2 3 7" xfId="49067"/>
    <cellStyle name="Стиль 1 39 2 3 8" xfId="49068"/>
    <cellStyle name="Стиль 1 39 2 3 9" xfId="49069"/>
    <cellStyle name="Стиль 1 39 2 4" xfId="49070"/>
    <cellStyle name="Стиль 1 39 2 5" xfId="49071"/>
    <cellStyle name="Стиль 1 39 2 6" xfId="49072"/>
    <cellStyle name="Стиль 1 39 2 7" xfId="49073"/>
    <cellStyle name="Стиль 1 39 2 8" xfId="49074"/>
    <cellStyle name="Стиль 1 39 2 9" xfId="49075"/>
    <cellStyle name="Стиль 1 39 3" xfId="49076"/>
    <cellStyle name="Стиль 1 39 4" xfId="49077"/>
    <cellStyle name="Стиль 1 39 5" xfId="49078"/>
    <cellStyle name="Стиль 1 39 5 10" xfId="49079"/>
    <cellStyle name="Стиль 1 39 5 2" xfId="49080"/>
    <cellStyle name="Стиль 1 39 5 2 10" xfId="49081"/>
    <cellStyle name="Стиль 1 39 5 2 2" xfId="49082"/>
    <cellStyle name="Стиль 1 39 5 2 3" xfId="49083"/>
    <cellStyle name="Стиль 1 39 5 2 4" xfId="49084"/>
    <cellStyle name="Стиль 1 39 5 2 5" xfId="49085"/>
    <cellStyle name="Стиль 1 39 5 2 6" xfId="49086"/>
    <cellStyle name="Стиль 1 39 5 2 7" xfId="49087"/>
    <cellStyle name="Стиль 1 39 5 2 8" xfId="49088"/>
    <cellStyle name="Стиль 1 39 5 2 9" xfId="49089"/>
    <cellStyle name="Стиль 1 39 5 3" xfId="49090"/>
    <cellStyle name="Стиль 1 39 5 4" xfId="49091"/>
    <cellStyle name="Стиль 1 39 5 5" xfId="49092"/>
    <cellStyle name="Стиль 1 39 5 6" xfId="49093"/>
    <cellStyle name="Стиль 1 39 5 7" xfId="49094"/>
    <cellStyle name="Стиль 1 39 5 8" xfId="49095"/>
    <cellStyle name="Стиль 1 39 5 9" xfId="49096"/>
    <cellStyle name="Стиль 1 39 6" xfId="49097"/>
    <cellStyle name="Стиль 1 39 7" xfId="49098"/>
    <cellStyle name="Стиль 1 39 8" xfId="49099"/>
    <cellStyle name="Стиль 1 39 9" xfId="49100"/>
    <cellStyle name="Стиль 1 4" xfId="49101"/>
    <cellStyle name="Стиль 1 4 2" xfId="49102"/>
    <cellStyle name="Стиль 1 4 3" xfId="49103"/>
    <cellStyle name="Стиль 1 40" xfId="49104"/>
    <cellStyle name="Стиль 1 40 10" xfId="49105"/>
    <cellStyle name="Стиль 1 40 11" xfId="49106"/>
    <cellStyle name="Стиль 1 40 2" xfId="49107"/>
    <cellStyle name="Стиль 1 40 2 10" xfId="49108"/>
    <cellStyle name="Стиль 1 40 2 11" xfId="49109"/>
    <cellStyle name="Стиль 1 40 2 2" xfId="49110"/>
    <cellStyle name="Стиль 1 40 2 2 10" xfId="49111"/>
    <cellStyle name="Стиль 1 40 2 2 2" xfId="49112"/>
    <cellStyle name="Стиль 1 40 2 2 2 10" xfId="49113"/>
    <cellStyle name="Стиль 1 40 2 2 2 2" xfId="49114"/>
    <cellStyle name="Стиль 1 40 2 2 2 3" xfId="49115"/>
    <cellStyle name="Стиль 1 40 2 2 2 4" xfId="49116"/>
    <cellStyle name="Стиль 1 40 2 2 2 5" xfId="49117"/>
    <cellStyle name="Стиль 1 40 2 2 2 6" xfId="49118"/>
    <cellStyle name="Стиль 1 40 2 2 2 7" xfId="49119"/>
    <cellStyle name="Стиль 1 40 2 2 2 8" xfId="49120"/>
    <cellStyle name="Стиль 1 40 2 2 2 9" xfId="49121"/>
    <cellStyle name="Стиль 1 40 2 2 3" xfId="49122"/>
    <cellStyle name="Стиль 1 40 2 2 4" xfId="49123"/>
    <cellStyle name="Стиль 1 40 2 2 5" xfId="49124"/>
    <cellStyle name="Стиль 1 40 2 2 6" xfId="49125"/>
    <cellStyle name="Стиль 1 40 2 2 7" xfId="49126"/>
    <cellStyle name="Стиль 1 40 2 2 8" xfId="49127"/>
    <cellStyle name="Стиль 1 40 2 2 9" xfId="49128"/>
    <cellStyle name="Стиль 1 40 2 3" xfId="49129"/>
    <cellStyle name="Стиль 1 40 2 4" xfId="49130"/>
    <cellStyle name="Стиль 1 40 2 5" xfId="49131"/>
    <cellStyle name="Стиль 1 40 2 6" xfId="49132"/>
    <cellStyle name="Стиль 1 40 2 7" xfId="49133"/>
    <cellStyle name="Стиль 1 40 2 8" xfId="49134"/>
    <cellStyle name="Стиль 1 40 2 9" xfId="49135"/>
    <cellStyle name="Стиль 1 40 3" xfId="49136"/>
    <cellStyle name="Стиль 1 40 3 10" xfId="49137"/>
    <cellStyle name="Стиль 1 40 3 2" xfId="49138"/>
    <cellStyle name="Стиль 1 40 3 3" xfId="49139"/>
    <cellStyle name="Стиль 1 40 3 4" xfId="49140"/>
    <cellStyle name="Стиль 1 40 3 5" xfId="49141"/>
    <cellStyle name="Стиль 1 40 3 6" xfId="49142"/>
    <cellStyle name="Стиль 1 40 3 7" xfId="49143"/>
    <cellStyle name="Стиль 1 40 3 8" xfId="49144"/>
    <cellStyle name="Стиль 1 40 3 9" xfId="49145"/>
    <cellStyle name="Стиль 1 40 4" xfId="49146"/>
    <cellStyle name="Стиль 1 40 5" xfId="49147"/>
    <cellStyle name="Стиль 1 40 6" xfId="49148"/>
    <cellStyle name="Стиль 1 40 7" xfId="49149"/>
    <cellStyle name="Стиль 1 40 8" xfId="49150"/>
    <cellStyle name="Стиль 1 40 9" xfId="49151"/>
    <cellStyle name="Стиль 1 41" xfId="49152"/>
    <cellStyle name="Стиль 1 41 2" xfId="49153"/>
    <cellStyle name="Стиль 1 42" xfId="49154"/>
    <cellStyle name="Стиль 1 42 10" xfId="49155"/>
    <cellStyle name="Стиль 1 42 2" xfId="49156"/>
    <cellStyle name="Стиль 1 42 2 10" xfId="49157"/>
    <cellStyle name="Стиль 1 42 2 2" xfId="49158"/>
    <cellStyle name="Стиль 1 42 2 3" xfId="49159"/>
    <cellStyle name="Стиль 1 42 2 4" xfId="49160"/>
    <cellStyle name="Стиль 1 42 2 5" xfId="49161"/>
    <cellStyle name="Стиль 1 42 2 6" xfId="49162"/>
    <cellStyle name="Стиль 1 42 2 7" xfId="49163"/>
    <cellStyle name="Стиль 1 42 2 8" xfId="49164"/>
    <cellStyle name="Стиль 1 42 2 9" xfId="49165"/>
    <cellStyle name="Стиль 1 42 3" xfId="49166"/>
    <cellStyle name="Стиль 1 42 4" xfId="49167"/>
    <cellStyle name="Стиль 1 42 5" xfId="49168"/>
    <cellStyle name="Стиль 1 42 6" xfId="49169"/>
    <cellStyle name="Стиль 1 42 7" xfId="49170"/>
    <cellStyle name="Стиль 1 42 8" xfId="49171"/>
    <cellStyle name="Стиль 1 42 9" xfId="49172"/>
    <cellStyle name="Стиль 1 43" xfId="49173"/>
    <cellStyle name="Стиль 1 43 2" xfId="49174"/>
    <cellStyle name="Стиль 1 44" xfId="49175"/>
    <cellStyle name="Стиль 1 45" xfId="49176"/>
    <cellStyle name="Стиль 1 46" xfId="49177"/>
    <cellStyle name="Стиль 1 47" xfId="49178"/>
    <cellStyle name="Стиль 1 48" xfId="49179"/>
    <cellStyle name="Стиль 1 49" xfId="49180"/>
    <cellStyle name="Стиль 1 5" xfId="49181"/>
    <cellStyle name="Стиль 1 50" xfId="49182"/>
    <cellStyle name="Стиль 1 51" xfId="49183"/>
    <cellStyle name="Стиль 1 52" xfId="49184"/>
    <cellStyle name="Стиль 1 52 2" xfId="49185"/>
    <cellStyle name="Стиль 1 52 2 2" xfId="49186"/>
    <cellStyle name="Стиль 1 52 2 2 2" xfId="49187"/>
    <cellStyle name="Стиль 1 52 2 2 2 2" xfId="49188"/>
    <cellStyle name="Стиль 1 52 2 2 2 2 2" xfId="49189"/>
    <cellStyle name="Стиль 1 52 2 2 2 2 2 2" xfId="49190"/>
    <cellStyle name="Стиль 1 52 2 2 2 2 3" xfId="49191"/>
    <cellStyle name="Стиль 1 52 2 2 2 2 4" xfId="49192"/>
    <cellStyle name="Стиль 1 52 2 2 2 3" xfId="49193"/>
    <cellStyle name="Стиль 1 52 2 2 2 3 2" xfId="49194"/>
    <cellStyle name="Стиль 1 52 2 2 2 4" xfId="49195"/>
    <cellStyle name="Стиль 1 52 2 2 3" xfId="49196"/>
    <cellStyle name="Стиль 1 52 2 2 3 2" xfId="49197"/>
    <cellStyle name="Стиль 1 52 2 2 4" xfId="49198"/>
    <cellStyle name="Стиль 1 52 2 2 5" xfId="49199"/>
    <cellStyle name="Стиль 1 52 2 3" xfId="49200"/>
    <cellStyle name="Стиль 1 52 2 3 2" xfId="49201"/>
    <cellStyle name="Стиль 1 52 2 3 2 2" xfId="49202"/>
    <cellStyle name="Стиль 1 52 2 3 3" xfId="49203"/>
    <cellStyle name="Стиль 1 52 2 3 4" xfId="49204"/>
    <cellStyle name="Стиль 1 52 2 4" xfId="49205"/>
    <cellStyle name="Стиль 1 52 2 4 2" xfId="49206"/>
    <cellStyle name="Стиль 1 52 2 5" xfId="49207"/>
    <cellStyle name="Стиль 1 52 3" xfId="49208"/>
    <cellStyle name="Стиль 1 52 3 2" xfId="49209"/>
    <cellStyle name="Стиль 1 52 3 2 2" xfId="49210"/>
    <cellStyle name="Стиль 1 52 3 2 2 2" xfId="49211"/>
    <cellStyle name="Стиль 1 52 3 2 3" xfId="49212"/>
    <cellStyle name="Стиль 1 52 3 2 4" xfId="49213"/>
    <cellStyle name="Стиль 1 52 3 3" xfId="49214"/>
    <cellStyle name="Стиль 1 52 3 3 2" xfId="49215"/>
    <cellStyle name="Стиль 1 52 3 4" xfId="49216"/>
    <cellStyle name="Стиль 1 52 4" xfId="49217"/>
    <cellStyle name="Стиль 1 52 4 2" xfId="49218"/>
    <cellStyle name="Стиль 1 52 5" xfId="49219"/>
    <cellStyle name="Стиль 1 52 6" xfId="49220"/>
    <cellStyle name="Стиль 1 53" xfId="49221"/>
    <cellStyle name="Стиль 1 53 2" xfId="49222"/>
    <cellStyle name="Стиль 1 53 2 2" xfId="49223"/>
    <cellStyle name="Стиль 1 53 2 2 2" xfId="49224"/>
    <cellStyle name="Стиль 1 53 2 2 2 2" xfId="49225"/>
    <cellStyle name="Стиль 1 53 2 2 3" xfId="49226"/>
    <cellStyle name="Стиль 1 53 2 2 4" xfId="49227"/>
    <cellStyle name="Стиль 1 53 2 3" xfId="49228"/>
    <cellStyle name="Стиль 1 53 2 3 2" xfId="49229"/>
    <cellStyle name="Стиль 1 53 2 4" xfId="49230"/>
    <cellStyle name="Стиль 1 53 3" xfId="49231"/>
    <cellStyle name="Стиль 1 53 3 2" xfId="49232"/>
    <cellStyle name="Стиль 1 53 4" xfId="49233"/>
    <cellStyle name="Стиль 1 53 5" xfId="49234"/>
    <cellStyle name="Стиль 1 54" xfId="49235"/>
    <cellStyle name="Стиль 1 54 2" xfId="49236"/>
    <cellStyle name="Стиль 1 54 2 2" xfId="49237"/>
    <cellStyle name="Стиль 1 54 3" xfId="49238"/>
    <cellStyle name="Стиль 1 54 4" xfId="49239"/>
    <cellStyle name="Стиль 1 55" xfId="49240"/>
    <cellStyle name="Стиль 1 55 2" xfId="49241"/>
    <cellStyle name="Стиль 1 56" xfId="49242"/>
    <cellStyle name="Стиль 1 57" xfId="49243"/>
    <cellStyle name="Стиль 1 6" xfId="49244"/>
    <cellStyle name="Стиль 1 7" xfId="49245"/>
    <cellStyle name="Стиль 1 8" xfId="49246"/>
    <cellStyle name="Стиль 1 9" xfId="49247"/>
    <cellStyle name="Стиль 1__940_Макет" xfId="49248"/>
    <cellStyle name="Стиль_названий" xfId="49249"/>
    <cellStyle name="Строка нечётная" xfId="49250"/>
    <cellStyle name="Строка чётная" xfId="49251"/>
    <cellStyle name="ТЕКСТ" xfId="49252"/>
    <cellStyle name="ТЕКСТ 2" xfId="49253"/>
    <cellStyle name="ТЕКСТ 3" xfId="49254"/>
    <cellStyle name="ТЕКСТ 4" xfId="49255"/>
    <cellStyle name="ТЕКСТ 5" xfId="49256"/>
    <cellStyle name="ТЕКСТ 6" xfId="49257"/>
    <cellStyle name="ТЕКСТ 7" xfId="49258"/>
    <cellStyle name="ТЕКСТ 8" xfId="49259"/>
    <cellStyle name="Текст предупреждения 10" xfId="49260"/>
    <cellStyle name="Текст предупреждения 11" xfId="49261"/>
    <cellStyle name="Текст предупреждения 12" xfId="49262"/>
    <cellStyle name="Текст предупреждения 13" xfId="49263"/>
    <cellStyle name="Текст предупреждения 14" xfId="49264"/>
    <cellStyle name="Текст предупреждения 15" xfId="49265"/>
    <cellStyle name="Текст предупреждения 16" xfId="49266"/>
    <cellStyle name="Текст предупреждения 17" xfId="49267"/>
    <cellStyle name="Текст предупреждения 18" xfId="49268"/>
    <cellStyle name="Текст предупреждения 19" xfId="49269"/>
    <cellStyle name="Текст предупреждения 2" xfId="49270"/>
    <cellStyle name="Текст предупреждения 2 10" xfId="49271"/>
    <cellStyle name="Текст предупреждения 2 11" xfId="49272"/>
    <cellStyle name="Текст предупреждения 2 12" xfId="49273"/>
    <cellStyle name="Текст предупреждения 2 2" xfId="49274"/>
    <cellStyle name="Текст предупреждения 2 3" xfId="49275"/>
    <cellStyle name="Текст предупреждения 2 4" xfId="49276"/>
    <cellStyle name="Текст предупреждения 2 5" xfId="49277"/>
    <cellStyle name="Текст предупреждения 2 6" xfId="49278"/>
    <cellStyle name="Текст предупреждения 2 7" xfId="49279"/>
    <cellStyle name="Текст предупреждения 2 8" xfId="49280"/>
    <cellStyle name="Текст предупреждения 2 9" xfId="49281"/>
    <cellStyle name="Текст предупреждения 20" xfId="49282"/>
    <cellStyle name="Текст предупреждения 3" xfId="49283"/>
    <cellStyle name="Текст предупреждения 3 2" xfId="49284"/>
    <cellStyle name="Текст предупреждения 4" xfId="49285"/>
    <cellStyle name="Текст предупреждения 4 2" xfId="49286"/>
    <cellStyle name="Текст предупреждения 5" xfId="49287"/>
    <cellStyle name="Текст предупреждения 5 2" xfId="49288"/>
    <cellStyle name="Текст предупреждения 6" xfId="49289"/>
    <cellStyle name="Текст предупреждения 6 2" xfId="49290"/>
    <cellStyle name="Текст предупреждения 7" xfId="49291"/>
    <cellStyle name="Текст предупреждения 7 2" xfId="49292"/>
    <cellStyle name="Текст предупреждения 8" xfId="49293"/>
    <cellStyle name="Текст предупреждения 8 2" xfId="49294"/>
    <cellStyle name="Текст предупреждения 9" xfId="49295"/>
    <cellStyle name="Текст предупреждения 9 2" xfId="49296"/>
    <cellStyle name="Текстовый" xfId="49297"/>
    <cellStyle name="Текстовый 2" xfId="49298"/>
    <cellStyle name="Текстовый 3" xfId="49299"/>
    <cellStyle name="Текстовый 4" xfId="49300"/>
    <cellStyle name="Текстовый 5" xfId="49301"/>
    <cellStyle name="Текстовый 6" xfId="49302"/>
    <cellStyle name="Текстовый 7" xfId="49303"/>
    <cellStyle name="Текстовый 8" xfId="49304"/>
    <cellStyle name="Текстовый_1" xfId="49305"/>
    <cellStyle name="Титул" xfId="49306"/>
    <cellStyle name="Тысячи [0]_1 (2)" xfId="49307"/>
    <cellStyle name="Тысячи_1 год" xfId="49308"/>
    <cellStyle name="УровеньСтолб_1 2" xfId="49309"/>
    <cellStyle name="ФИКСИРОВАННЫЙ" xfId="49310"/>
    <cellStyle name="ФИКСИРОВАННЫЙ 2" xfId="49311"/>
    <cellStyle name="ФИКСИРОВАННЫЙ 3" xfId="49312"/>
    <cellStyle name="ФИКСИРОВАННЫЙ 4" xfId="49313"/>
    <cellStyle name="ФИКСИРОВАННЫЙ 5" xfId="49314"/>
    <cellStyle name="ФИКСИРОВАННЫЙ 6" xfId="49315"/>
    <cellStyle name="ФИКСИРОВАННЫЙ 7" xfId="49316"/>
    <cellStyle name="ФИКСИРОВАННЫЙ 8" xfId="49317"/>
    <cellStyle name="ФИКСИРОВАННЫЙ_1" xfId="49318"/>
    <cellStyle name="Финансовый 10" xfId="49319"/>
    <cellStyle name="Финансовый 10 10" xfId="49320"/>
    <cellStyle name="Финансовый 10 2" xfId="49321"/>
    <cellStyle name="Финансовый 10 3" xfId="49322"/>
    <cellStyle name="Финансовый 10 4" xfId="59849"/>
    <cellStyle name="Финансовый 11" xfId="49323"/>
    <cellStyle name="Финансовый 11 2" xfId="49324"/>
    <cellStyle name="Финансовый 11 3" xfId="59850"/>
    <cellStyle name="Финансовый 12" xfId="49325"/>
    <cellStyle name="Финансовый 12 2" xfId="59851"/>
    <cellStyle name="Финансовый 13" xfId="49326"/>
    <cellStyle name="Финансовый 13 2" xfId="49327"/>
    <cellStyle name="Финансовый 13 3" xfId="59852"/>
    <cellStyle name="Финансовый 14" xfId="49328"/>
    <cellStyle name="Финансовый 14 2" xfId="59862"/>
    <cellStyle name="Финансовый 15" xfId="49329"/>
    <cellStyle name="Финансовый 15 2" xfId="59837"/>
    <cellStyle name="Финансовый 16" xfId="59915"/>
    <cellStyle name="Финансовый 17" xfId="59125"/>
    <cellStyle name="Финансовый 18" xfId="59089"/>
    <cellStyle name="Финансовый 2" xfId="49330"/>
    <cellStyle name="Финансовый 2 10" xfId="49331"/>
    <cellStyle name="Финансовый 2 10 2" xfId="49332"/>
    <cellStyle name="Финансовый 2 10 3" xfId="49333"/>
    <cellStyle name="Финансовый 2 11" xfId="49334"/>
    <cellStyle name="Финансовый 2 11 10" xfId="49335"/>
    <cellStyle name="Финансовый 2 11 10 2" xfId="49336"/>
    <cellStyle name="Финансовый 2 11 10 2 2" xfId="49337"/>
    <cellStyle name="Финансовый 2 11 10 3" xfId="49338"/>
    <cellStyle name="Финансовый 2 11 10 4" xfId="49339"/>
    <cellStyle name="Финансовый 2 11 10 5" xfId="49340"/>
    <cellStyle name="Финансовый 2 11 11" xfId="49341"/>
    <cellStyle name="Финансовый 2 11 11 2" xfId="49342"/>
    <cellStyle name="Финансовый 2 11 11 3" xfId="49343"/>
    <cellStyle name="Финансовый 2 11 11 4" xfId="49344"/>
    <cellStyle name="Финансовый 2 11 12" xfId="49345"/>
    <cellStyle name="Финансовый 2 11 13" xfId="49346"/>
    <cellStyle name="Финансовый 2 11 14" xfId="49347"/>
    <cellStyle name="Финансовый 2 11 15" xfId="49348"/>
    <cellStyle name="Финансовый 2 11 2" xfId="49349"/>
    <cellStyle name="Финансовый 2 11 2 2" xfId="49350"/>
    <cellStyle name="Финансовый 2 11 2 2 2" xfId="49351"/>
    <cellStyle name="Финансовый 2 11 2 2 2 2" xfId="49352"/>
    <cellStyle name="Финансовый 2 11 2 2 2 2 2" xfId="49353"/>
    <cellStyle name="Финансовый 2 11 2 2 2 3" xfId="49354"/>
    <cellStyle name="Финансовый 2 11 2 2 2 4" xfId="49355"/>
    <cellStyle name="Финансовый 2 11 2 2 2 5" xfId="49356"/>
    <cellStyle name="Финансовый 2 11 2 2 3" xfId="49357"/>
    <cellStyle name="Финансовый 2 11 2 2 3 2" xfId="49358"/>
    <cellStyle name="Финансовый 2 11 2 2 3 3" xfId="49359"/>
    <cellStyle name="Финансовый 2 11 2 2 3 4" xfId="49360"/>
    <cellStyle name="Финансовый 2 11 2 2 4" xfId="49361"/>
    <cellStyle name="Финансовый 2 11 2 2 5" xfId="49362"/>
    <cellStyle name="Финансовый 2 11 2 2 6" xfId="49363"/>
    <cellStyle name="Финансовый 2 11 2 2 7" xfId="49364"/>
    <cellStyle name="Финансовый 2 11 2 3" xfId="49365"/>
    <cellStyle name="Финансовый 2 11 2 3 2" xfId="49366"/>
    <cellStyle name="Финансовый 2 11 2 3 2 2" xfId="49367"/>
    <cellStyle name="Финансовый 2 11 2 3 3" xfId="49368"/>
    <cellStyle name="Финансовый 2 11 2 3 4" xfId="49369"/>
    <cellStyle name="Финансовый 2 11 2 3 5" xfId="49370"/>
    <cellStyle name="Финансовый 2 11 2 4" xfId="49371"/>
    <cellStyle name="Финансовый 2 11 2 4 2" xfId="49372"/>
    <cellStyle name="Финансовый 2 11 2 4 2 2" xfId="49373"/>
    <cellStyle name="Финансовый 2 11 2 4 3" xfId="49374"/>
    <cellStyle name="Финансовый 2 11 2 4 4" xfId="49375"/>
    <cellStyle name="Финансовый 2 11 2 4 5" xfId="49376"/>
    <cellStyle name="Финансовый 2 11 2 5" xfId="49377"/>
    <cellStyle name="Финансовый 2 11 2 5 2" xfId="49378"/>
    <cellStyle name="Финансовый 2 11 2 5 3" xfId="49379"/>
    <cellStyle name="Финансовый 2 11 2 5 4" xfId="49380"/>
    <cellStyle name="Финансовый 2 11 2 6" xfId="49381"/>
    <cellStyle name="Финансовый 2 11 2 7" xfId="49382"/>
    <cellStyle name="Финансовый 2 11 2 8" xfId="49383"/>
    <cellStyle name="Финансовый 2 11 2 9" xfId="49384"/>
    <cellStyle name="Финансовый 2 11 3" xfId="49385"/>
    <cellStyle name="Финансовый 2 11 3 2" xfId="49386"/>
    <cellStyle name="Финансовый 2 11 3 2 2" xfId="49387"/>
    <cellStyle name="Финансовый 2 11 3 2 2 2" xfId="49388"/>
    <cellStyle name="Финансовый 2 11 3 2 2 2 2" xfId="49389"/>
    <cellStyle name="Финансовый 2 11 3 2 2 3" xfId="49390"/>
    <cellStyle name="Финансовый 2 11 3 2 2 4" xfId="49391"/>
    <cellStyle name="Финансовый 2 11 3 2 2 5" xfId="49392"/>
    <cellStyle name="Финансовый 2 11 3 2 3" xfId="49393"/>
    <cellStyle name="Финансовый 2 11 3 2 3 2" xfId="49394"/>
    <cellStyle name="Финансовый 2 11 3 2 3 3" xfId="49395"/>
    <cellStyle name="Финансовый 2 11 3 2 3 4" xfId="49396"/>
    <cellStyle name="Финансовый 2 11 3 2 4" xfId="49397"/>
    <cellStyle name="Финансовый 2 11 3 2 5" xfId="49398"/>
    <cellStyle name="Финансовый 2 11 3 2 6" xfId="49399"/>
    <cellStyle name="Финансовый 2 11 3 2 7" xfId="49400"/>
    <cellStyle name="Финансовый 2 11 3 3" xfId="49401"/>
    <cellStyle name="Финансовый 2 11 3 3 2" xfId="49402"/>
    <cellStyle name="Финансовый 2 11 3 3 2 2" xfId="49403"/>
    <cellStyle name="Финансовый 2 11 3 3 3" xfId="49404"/>
    <cellStyle name="Финансовый 2 11 3 3 4" xfId="49405"/>
    <cellStyle name="Финансовый 2 11 3 3 5" xfId="49406"/>
    <cellStyle name="Финансовый 2 11 3 4" xfId="49407"/>
    <cellStyle name="Финансовый 2 11 3 4 2" xfId="49408"/>
    <cellStyle name="Финансовый 2 11 3 4 2 2" xfId="49409"/>
    <cellStyle name="Финансовый 2 11 3 4 3" xfId="49410"/>
    <cellStyle name="Финансовый 2 11 3 4 4" xfId="49411"/>
    <cellStyle name="Финансовый 2 11 3 4 5" xfId="49412"/>
    <cellStyle name="Финансовый 2 11 3 5" xfId="49413"/>
    <cellStyle name="Финансовый 2 11 3 5 2" xfId="49414"/>
    <cellStyle name="Финансовый 2 11 3 5 3" xfId="49415"/>
    <cellStyle name="Финансовый 2 11 3 5 4" xfId="49416"/>
    <cellStyle name="Финансовый 2 11 3 6" xfId="49417"/>
    <cellStyle name="Финансовый 2 11 3 7" xfId="49418"/>
    <cellStyle name="Финансовый 2 11 3 8" xfId="49419"/>
    <cellStyle name="Финансовый 2 11 3 9" xfId="49420"/>
    <cellStyle name="Финансовый 2 11 4" xfId="49421"/>
    <cellStyle name="Финансовый 2 11 4 2" xfId="49422"/>
    <cellStyle name="Финансовый 2 11 4 2 2" xfId="49423"/>
    <cellStyle name="Финансовый 2 11 4 2 2 2" xfId="49424"/>
    <cellStyle name="Финансовый 2 11 4 2 2 2 2" xfId="49425"/>
    <cellStyle name="Финансовый 2 11 4 2 2 3" xfId="49426"/>
    <cellStyle name="Финансовый 2 11 4 2 2 4" xfId="49427"/>
    <cellStyle name="Финансовый 2 11 4 2 2 5" xfId="49428"/>
    <cellStyle name="Финансовый 2 11 4 2 3" xfId="49429"/>
    <cellStyle name="Финансовый 2 11 4 2 3 2" xfId="49430"/>
    <cellStyle name="Финансовый 2 11 4 2 3 3" xfId="49431"/>
    <cellStyle name="Финансовый 2 11 4 2 3 4" xfId="49432"/>
    <cellStyle name="Финансовый 2 11 4 2 4" xfId="49433"/>
    <cellStyle name="Финансовый 2 11 4 2 5" xfId="49434"/>
    <cellStyle name="Финансовый 2 11 4 2 6" xfId="49435"/>
    <cellStyle name="Финансовый 2 11 4 2 7" xfId="49436"/>
    <cellStyle name="Финансовый 2 11 4 3" xfId="49437"/>
    <cellStyle name="Финансовый 2 11 4 3 2" xfId="49438"/>
    <cellStyle name="Финансовый 2 11 4 3 2 2" xfId="49439"/>
    <cellStyle name="Финансовый 2 11 4 3 3" xfId="49440"/>
    <cellStyle name="Финансовый 2 11 4 3 4" xfId="49441"/>
    <cellStyle name="Финансовый 2 11 4 3 5" xfId="49442"/>
    <cellStyle name="Финансовый 2 11 4 4" xfId="49443"/>
    <cellStyle name="Финансовый 2 11 4 4 2" xfId="49444"/>
    <cellStyle name="Финансовый 2 11 4 4 3" xfId="49445"/>
    <cellStyle name="Финансовый 2 11 4 4 4" xfId="49446"/>
    <cellStyle name="Финансовый 2 11 4 5" xfId="49447"/>
    <cellStyle name="Финансовый 2 11 4 6" xfId="49448"/>
    <cellStyle name="Финансовый 2 11 4 7" xfId="49449"/>
    <cellStyle name="Финансовый 2 11 4 8" xfId="49450"/>
    <cellStyle name="Финансовый 2 11 5" xfId="49451"/>
    <cellStyle name="Финансовый 2 11 5 2" xfId="49452"/>
    <cellStyle name="Финансовый 2 11 5 2 2" xfId="49453"/>
    <cellStyle name="Финансовый 2 11 5 2 2 2" xfId="49454"/>
    <cellStyle name="Финансовый 2 11 5 2 2 2 2" xfId="49455"/>
    <cellStyle name="Финансовый 2 11 5 2 2 3" xfId="49456"/>
    <cellStyle name="Финансовый 2 11 5 2 2 4" xfId="49457"/>
    <cellStyle name="Финансовый 2 11 5 2 2 5" xfId="49458"/>
    <cellStyle name="Финансовый 2 11 5 2 3" xfId="49459"/>
    <cellStyle name="Финансовый 2 11 5 2 3 2" xfId="49460"/>
    <cellStyle name="Финансовый 2 11 5 2 3 3" xfId="49461"/>
    <cellStyle name="Финансовый 2 11 5 2 3 4" xfId="49462"/>
    <cellStyle name="Финансовый 2 11 5 2 4" xfId="49463"/>
    <cellStyle name="Финансовый 2 11 5 2 5" xfId="49464"/>
    <cellStyle name="Финансовый 2 11 5 2 6" xfId="49465"/>
    <cellStyle name="Финансовый 2 11 5 2 7" xfId="49466"/>
    <cellStyle name="Финансовый 2 11 5 3" xfId="49467"/>
    <cellStyle name="Финансовый 2 11 5 3 2" xfId="49468"/>
    <cellStyle name="Финансовый 2 11 5 3 2 2" xfId="49469"/>
    <cellStyle name="Финансовый 2 11 5 3 3" xfId="49470"/>
    <cellStyle name="Финансовый 2 11 5 3 4" xfId="49471"/>
    <cellStyle name="Финансовый 2 11 5 3 5" xfId="49472"/>
    <cellStyle name="Финансовый 2 11 5 4" xfId="49473"/>
    <cellStyle name="Финансовый 2 11 5 4 2" xfId="49474"/>
    <cellStyle name="Финансовый 2 11 5 4 3" xfId="49475"/>
    <cellStyle name="Финансовый 2 11 5 4 4" xfId="49476"/>
    <cellStyle name="Финансовый 2 11 5 5" xfId="49477"/>
    <cellStyle name="Финансовый 2 11 5 6" xfId="49478"/>
    <cellStyle name="Финансовый 2 11 5 7" xfId="49479"/>
    <cellStyle name="Финансовый 2 11 5 8" xfId="49480"/>
    <cellStyle name="Финансовый 2 11 6" xfId="49481"/>
    <cellStyle name="Финансовый 2 11 6 2" xfId="49482"/>
    <cellStyle name="Финансовый 2 11 6 2 2" xfId="49483"/>
    <cellStyle name="Финансовый 2 11 6 2 2 2" xfId="49484"/>
    <cellStyle name="Финансовый 2 11 6 2 2 2 2" xfId="49485"/>
    <cellStyle name="Финансовый 2 11 6 2 2 3" xfId="49486"/>
    <cellStyle name="Финансовый 2 11 6 2 2 4" xfId="49487"/>
    <cellStyle name="Финансовый 2 11 6 2 2 5" xfId="49488"/>
    <cellStyle name="Финансовый 2 11 6 2 3" xfId="49489"/>
    <cellStyle name="Финансовый 2 11 6 2 3 2" xfId="49490"/>
    <cellStyle name="Финансовый 2 11 6 2 3 3" xfId="49491"/>
    <cellStyle name="Финансовый 2 11 6 2 3 4" xfId="49492"/>
    <cellStyle name="Финансовый 2 11 6 2 4" xfId="49493"/>
    <cellStyle name="Финансовый 2 11 6 2 5" xfId="49494"/>
    <cellStyle name="Финансовый 2 11 6 2 6" xfId="49495"/>
    <cellStyle name="Финансовый 2 11 6 2 7" xfId="49496"/>
    <cellStyle name="Финансовый 2 11 6 3" xfId="49497"/>
    <cellStyle name="Финансовый 2 11 6 3 2" xfId="49498"/>
    <cellStyle name="Финансовый 2 11 6 3 2 2" xfId="49499"/>
    <cellStyle name="Финансовый 2 11 6 3 3" xfId="49500"/>
    <cellStyle name="Финансовый 2 11 6 3 4" xfId="49501"/>
    <cellStyle name="Финансовый 2 11 6 3 5" xfId="49502"/>
    <cellStyle name="Финансовый 2 11 6 4" xfId="49503"/>
    <cellStyle name="Финансовый 2 11 6 4 2" xfId="49504"/>
    <cellStyle name="Финансовый 2 11 6 4 3" xfId="49505"/>
    <cellStyle name="Финансовый 2 11 6 4 4" xfId="49506"/>
    <cellStyle name="Финансовый 2 11 6 5" xfId="49507"/>
    <cellStyle name="Финансовый 2 11 6 6" xfId="49508"/>
    <cellStyle name="Финансовый 2 11 6 7" xfId="49509"/>
    <cellStyle name="Финансовый 2 11 6 8" xfId="49510"/>
    <cellStyle name="Финансовый 2 11 7" xfId="49511"/>
    <cellStyle name="Финансовый 2 11 7 2" xfId="49512"/>
    <cellStyle name="Финансовый 2 11 7 2 2" xfId="49513"/>
    <cellStyle name="Финансовый 2 11 7 2 2 2" xfId="49514"/>
    <cellStyle name="Финансовый 2 11 7 2 2 2 2" xfId="49515"/>
    <cellStyle name="Финансовый 2 11 7 2 2 3" xfId="49516"/>
    <cellStyle name="Финансовый 2 11 7 2 2 4" xfId="49517"/>
    <cellStyle name="Финансовый 2 11 7 2 2 5" xfId="49518"/>
    <cellStyle name="Финансовый 2 11 7 2 3" xfId="49519"/>
    <cellStyle name="Финансовый 2 11 7 2 3 2" xfId="49520"/>
    <cellStyle name="Финансовый 2 11 7 2 3 3" xfId="49521"/>
    <cellStyle name="Финансовый 2 11 7 2 3 4" xfId="49522"/>
    <cellStyle name="Финансовый 2 11 7 2 4" xfId="49523"/>
    <cellStyle name="Финансовый 2 11 7 2 5" xfId="49524"/>
    <cellStyle name="Финансовый 2 11 7 2 6" xfId="49525"/>
    <cellStyle name="Финансовый 2 11 7 2 7" xfId="49526"/>
    <cellStyle name="Финансовый 2 11 7 3" xfId="49527"/>
    <cellStyle name="Финансовый 2 11 7 3 2" xfId="49528"/>
    <cellStyle name="Финансовый 2 11 7 3 2 2" xfId="49529"/>
    <cellStyle name="Финансовый 2 11 7 3 3" xfId="49530"/>
    <cellStyle name="Финансовый 2 11 7 3 4" xfId="49531"/>
    <cellStyle name="Финансовый 2 11 7 3 5" xfId="49532"/>
    <cellStyle name="Финансовый 2 11 7 4" xfId="49533"/>
    <cellStyle name="Финансовый 2 11 7 4 2" xfId="49534"/>
    <cellStyle name="Финансовый 2 11 7 4 3" xfId="49535"/>
    <cellStyle name="Финансовый 2 11 7 4 4" xfId="49536"/>
    <cellStyle name="Финансовый 2 11 7 5" xfId="49537"/>
    <cellStyle name="Финансовый 2 11 7 6" xfId="49538"/>
    <cellStyle name="Финансовый 2 11 7 7" xfId="49539"/>
    <cellStyle name="Финансовый 2 11 7 8" xfId="49540"/>
    <cellStyle name="Финансовый 2 11 8" xfId="49541"/>
    <cellStyle name="Финансовый 2 11 8 2" xfId="49542"/>
    <cellStyle name="Финансовый 2 11 8 2 2" xfId="49543"/>
    <cellStyle name="Финансовый 2 11 8 2 2 2" xfId="49544"/>
    <cellStyle name="Финансовый 2 11 8 2 3" xfId="49545"/>
    <cellStyle name="Финансовый 2 11 8 2 4" xfId="49546"/>
    <cellStyle name="Финансовый 2 11 8 2 5" xfId="49547"/>
    <cellStyle name="Финансовый 2 11 8 3" xfId="49548"/>
    <cellStyle name="Финансовый 2 11 8 3 2" xfId="49549"/>
    <cellStyle name="Финансовый 2 11 8 3 3" xfId="49550"/>
    <cellStyle name="Финансовый 2 11 8 3 4" xfId="49551"/>
    <cellStyle name="Финансовый 2 11 8 4" xfId="49552"/>
    <cellStyle name="Финансовый 2 11 8 5" xfId="49553"/>
    <cellStyle name="Финансовый 2 11 8 6" xfId="49554"/>
    <cellStyle name="Финансовый 2 11 8 7" xfId="49555"/>
    <cellStyle name="Финансовый 2 11 9" xfId="49556"/>
    <cellStyle name="Финансовый 2 11 9 2" xfId="49557"/>
    <cellStyle name="Финансовый 2 11 9 2 2" xfId="49558"/>
    <cellStyle name="Финансовый 2 11 9 2 2 2" xfId="49559"/>
    <cellStyle name="Финансовый 2 11 9 2 3" xfId="49560"/>
    <cellStyle name="Финансовый 2 11 9 2 4" xfId="49561"/>
    <cellStyle name="Финансовый 2 11 9 2 5" xfId="49562"/>
    <cellStyle name="Финансовый 2 11 9 3" xfId="49563"/>
    <cellStyle name="Финансовый 2 11 9 3 2" xfId="49564"/>
    <cellStyle name="Финансовый 2 11 9 3 3" xfId="49565"/>
    <cellStyle name="Финансовый 2 11 9 3 4" xfId="49566"/>
    <cellStyle name="Финансовый 2 11 9 4" xfId="49567"/>
    <cellStyle name="Финансовый 2 11 9 5" xfId="49568"/>
    <cellStyle name="Финансовый 2 11 9 6" xfId="49569"/>
    <cellStyle name="Финансовый 2 11 9 7" xfId="49570"/>
    <cellStyle name="Финансовый 2 12" xfId="49571"/>
    <cellStyle name="Финансовый 2 12 2" xfId="49572"/>
    <cellStyle name="Финансовый 2 12 2 2" xfId="49573"/>
    <cellStyle name="Финансовый 2 12 2 2 2" xfId="49574"/>
    <cellStyle name="Финансовый 2 12 2 2 2 2" xfId="49575"/>
    <cellStyle name="Финансовый 2 12 2 2 3" xfId="49576"/>
    <cellStyle name="Финансовый 2 12 2 2 4" xfId="49577"/>
    <cellStyle name="Финансовый 2 12 2 2 5" xfId="49578"/>
    <cellStyle name="Финансовый 2 12 2 3" xfId="49579"/>
    <cellStyle name="Финансовый 2 12 2 3 2" xfId="49580"/>
    <cellStyle name="Финансовый 2 12 2 3 3" xfId="49581"/>
    <cellStyle name="Финансовый 2 12 2 3 4" xfId="49582"/>
    <cellStyle name="Финансовый 2 12 2 4" xfId="49583"/>
    <cellStyle name="Финансовый 2 12 2 5" xfId="49584"/>
    <cellStyle name="Финансовый 2 12 2 6" xfId="49585"/>
    <cellStyle name="Финансовый 2 12 2 7" xfId="49586"/>
    <cellStyle name="Финансовый 2 12 3" xfId="49587"/>
    <cellStyle name="Финансовый 2 12 3 2" xfId="49588"/>
    <cellStyle name="Финансовый 2 12 3 2 2" xfId="49589"/>
    <cellStyle name="Финансовый 2 12 3 3" xfId="49590"/>
    <cellStyle name="Финансовый 2 12 3 4" xfId="49591"/>
    <cellStyle name="Финансовый 2 12 3 5" xfId="49592"/>
    <cellStyle name="Финансовый 2 12 4" xfId="49593"/>
    <cellStyle name="Финансовый 2 12 4 2" xfId="49594"/>
    <cellStyle name="Финансовый 2 12 4 2 2" xfId="49595"/>
    <cellStyle name="Финансовый 2 12 4 3" xfId="49596"/>
    <cellStyle name="Финансовый 2 12 4 4" xfId="49597"/>
    <cellStyle name="Финансовый 2 12 4 5" xfId="49598"/>
    <cellStyle name="Финансовый 2 12 5" xfId="49599"/>
    <cellStyle name="Финансовый 2 12 5 2" xfId="49600"/>
    <cellStyle name="Финансовый 2 12 5 3" xfId="49601"/>
    <cellStyle name="Финансовый 2 12 5 4" xfId="49602"/>
    <cellStyle name="Финансовый 2 12 6" xfId="49603"/>
    <cellStyle name="Финансовый 2 12 7" xfId="49604"/>
    <cellStyle name="Финансовый 2 12 8" xfId="49605"/>
    <cellStyle name="Финансовый 2 12 9" xfId="49606"/>
    <cellStyle name="Финансовый 2 13" xfId="49607"/>
    <cellStyle name="Финансовый 2 13 2" xfId="49608"/>
    <cellStyle name="Финансовый 2 13 2 2" xfId="49609"/>
    <cellStyle name="Финансовый 2 13 2 2 2" xfId="49610"/>
    <cellStyle name="Финансовый 2 13 2 2 2 2" xfId="49611"/>
    <cellStyle name="Финансовый 2 13 2 2 3" xfId="49612"/>
    <cellStyle name="Финансовый 2 13 2 2 4" xfId="49613"/>
    <cellStyle name="Финансовый 2 13 2 2 5" xfId="49614"/>
    <cellStyle name="Финансовый 2 13 2 3" xfId="49615"/>
    <cellStyle name="Финансовый 2 13 2 3 2" xfId="49616"/>
    <cellStyle name="Финансовый 2 13 2 3 3" xfId="49617"/>
    <cellStyle name="Финансовый 2 13 2 3 4" xfId="49618"/>
    <cellStyle name="Финансовый 2 13 2 4" xfId="49619"/>
    <cellStyle name="Финансовый 2 13 2 5" xfId="49620"/>
    <cellStyle name="Финансовый 2 13 2 6" xfId="49621"/>
    <cellStyle name="Финансовый 2 13 2 7" xfId="49622"/>
    <cellStyle name="Финансовый 2 13 3" xfId="49623"/>
    <cellStyle name="Финансовый 2 13 3 2" xfId="49624"/>
    <cellStyle name="Финансовый 2 13 3 2 2" xfId="49625"/>
    <cellStyle name="Финансовый 2 13 3 3" xfId="49626"/>
    <cellStyle name="Финансовый 2 13 3 4" xfId="49627"/>
    <cellStyle name="Финансовый 2 13 3 5" xfId="49628"/>
    <cellStyle name="Финансовый 2 13 4" xfId="49629"/>
    <cellStyle name="Финансовый 2 13 4 2" xfId="49630"/>
    <cellStyle name="Финансовый 2 13 4 2 2" xfId="49631"/>
    <cellStyle name="Финансовый 2 13 4 3" xfId="49632"/>
    <cellStyle name="Финансовый 2 13 4 4" xfId="49633"/>
    <cellStyle name="Финансовый 2 13 4 5" xfId="49634"/>
    <cellStyle name="Финансовый 2 13 5" xfId="49635"/>
    <cellStyle name="Финансовый 2 13 5 2" xfId="49636"/>
    <cellStyle name="Финансовый 2 13 5 3" xfId="49637"/>
    <cellStyle name="Финансовый 2 13 5 4" xfId="49638"/>
    <cellStyle name="Финансовый 2 13 6" xfId="49639"/>
    <cellStyle name="Финансовый 2 13 7" xfId="49640"/>
    <cellStyle name="Финансовый 2 13 8" xfId="49641"/>
    <cellStyle name="Финансовый 2 13 9" xfId="49642"/>
    <cellStyle name="Финансовый 2 14" xfId="49643"/>
    <cellStyle name="Финансовый 2 14 2" xfId="49644"/>
    <cellStyle name="Финансовый 2 14 2 2" xfId="49645"/>
    <cellStyle name="Финансовый 2 14 3" xfId="49646"/>
    <cellStyle name="Финансовый 2 15" xfId="49647"/>
    <cellStyle name="Финансовый 2 15 2" xfId="49648"/>
    <cellStyle name="Финансовый 2 16" xfId="49649"/>
    <cellStyle name="Финансовый 2 17" xfId="59136"/>
    <cellStyle name="Финансовый 2 2" xfId="49650"/>
    <cellStyle name="Финансовый 2 2 10" xfId="59134"/>
    <cellStyle name="Финансовый 2 2 2" xfId="49651"/>
    <cellStyle name="Финансовый 2 2 2 2" xfId="49652"/>
    <cellStyle name="Финансовый 2 2 2 2 2" xfId="49653"/>
    <cellStyle name="Финансовый 2 2 2 2 3" xfId="59860"/>
    <cellStyle name="Финансовый 2 2 2 3" xfId="49654"/>
    <cellStyle name="Финансовый 2 2 2 4" xfId="49655"/>
    <cellStyle name="Финансовый 2 2 2 5" xfId="49656"/>
    <cellStyle name="Финансовый 2 2 2 6" xfId="59137"/>
    <cellStyle name="Финансовый 2 2 3" xfId="49657"/>
    <cellStyle name="Финансовый 2 2 3 2" xfId="59839"/>
    <cellStyle name="Финансовый 2 2 4" xfId="49658"/>
    <cellStyle name="Финансовый 2 2 4 2" xfId="59838"/>
    <cellStyle name="Финансовый 2 2 5" xfId="49659"/>
    <cellStyle name="Финансовый 2 2 6" xfId="49660"/>
    <cellStyle name="Финансовый 2 2 7" xfId="49661"/>
    <cellStyle name="Финансовый 2 2 8" xfId="49662"/>
    <cellStyle name="Финансовый 2 2 9" xfId="49663"/>
    <cellStyle name="Финансовый 2 3" xfId="49664"/>
    <cellStyle name="Финансовый 2 3 2" xfId="49665"/>
    <cellStyle name="Финансовый 2 3 2 2" xfId="49666"/>
    <cellStyle name="Финансовый 2 3 2 3" xfId="49667"/>
    <cellStyle name="Финансовый 2 3 2 4" xfId="59840"/>
    <cellStyle name="Финансовый 2 3 3" xfId="49668"/>
    <cellStyle name="Финансовый 2 3 4" xfId="49669"/>
    <cellStyle name="Финансовый 2 3 5" xfId="59289"/>
    <cellStyle name="Финансовый 2 4" xfId="49670"/>
    <cellStyle name="Финансовый 2 4 10" xfId="49671"/>
    <cellStyle name="Финансовый 2 4 10 2" xfId="49672"/>
    <cellStyle name="Финансовый 2 4 10 2 2" xfId="49673"/>
    <cellStyle name="Финансовый 2 4 10 2 2 2" xfId="49674"/>
    <cellStyle name="Финансовый 2 4 10 2 2 2 2" xfId="49675"/>
    <cellStyle name="Финансовый 2 4 10 2 2 3" xfId="49676"/>
    <cellStyle name="Финансовый 2 4 10 2 2 4" xfId="49677"/>
    <cellStyle name="Финансовый 2 4 10 2 2 5" xfId="49678"/>
    <cellStyle name="Финансовый 2 4 10 2 3" xfId="49679"/>
    <cellStyle name="Финансовый 2 4 10 2 3 2" xfId="49680"/>
    <cellStyle name="Финансовый 2 4 10 2 3 3" xfId="49681"/>
    <cellStyle name="Финансовый 2 4 10 2 3 4" xfId="49682"/>
    <cellStyle name="Финансовый 2 4 10 2 4" xfId="49683"/>
    <cellStyle name="Финансовый 2 4 10 2 5" xfId="49684"/>
    <cellStyle name="Финансовый 2 4 10 2 6" xfId="49685"/>
    <cellStyle name="Финансовый 2 4 10 2 7" xfId="49686"/>
    <cellStyle name="Финансовый 2 4 10 3" xfId="49687"/>
    <cellStyle name="Финансовый 2 4 10 3 2" xfId="49688"/>
    <cellStyle name="Финансовый 2 4 10 3 2 2" xfId="49689"/>
    <cellStyle name="Финансовый 2 4 10 3 3" xfId="49690"/>
    <cellStyle name="Финансовый 2 4 10 3 4" xfId="49691"/>
    <cellStyle name="Финансовый 2 4 10 3 5" xfId="49692"/>
    <cellStyle name="Финансовый 2 4 10 4" xfId="49693"/>
    <cellStyle name="Финансовый 2 4 10 4 2" xfId="49694"/>
    <cellStyle name="Финансовый 2 4 10 4 3" xfId="49695"/>
    <cellStyle name="Финансовый 2 4 10 4 4" xfId="49696"/>
    <cellStyle name="Финансовый 2 4 10 5" xfId="49697"/>
    <cellStyle name="Финансовый 2 4 10 6" xfId="49698"/>
    <cellStyle name="Финансовый 2 4 10 7" xfId="49699"/>
    <cellStyle name="Финансовый 2 4 10 8" xfId="49700"/>
    <cellStyle name="Финансовый 2 4 11" xfId="49701"/>
    <cellStyle name="Финансовый 2 4 11 2" xfId="49702"/>
    <cellStyle name="Финансовый 2 4 11 2 2" xfId="49703"/>
    <cellStyle name="Финансовый 2 4 11 2 2 2" xfId="49704"/>
    <cellStyle name="Финансовый 2 4 11 2 2 2 2" xfId="49705"/>
    <cellStyle name="Финансовый 2 4 11 2 2 3" xfId="49706"/>
    <cellStyle name="Финансовый 2 4 11 2 2 4" xfId="49707"/>
    <cellStyle name="Финансовый 2 4 11 2 2 5" xfId="49708"/>
    <cellStyle name="Финансовый 2 4 11 2 3" xfId="49709"/>
    <cellStyle name="Финансовый 2 4 11 2 3 2" xfId="49710"/>
    <cellStyle name="Финансовый 2 4 11 2 3 3" xfId="49711"/>
    <cellStyle name="Финансовый 2 4 11 2 3 4" xfId="49712"/>
    <cellStyle name="Финансовый 2 4 11 2 4" xfId="49713"/>
    <cellStyle name="Финансовый 2 4 11 2 5" xfId="49714"/>
    <cellStyle name="Финансовый 2 4 11 2 6" xfId="49715"/>
    <cellStyle name="Финансовый 2 4 11 2 7" xfId="49716"/>
    <cellStyle name="Финансовый 2 4 11 3" xfId="49717"/>
    <cellStyle name="Финансовый 2 4 11 3 2" xfId="49718"/>
    <cellStyle name="Финансовый 2 4 11 3 2 2" xfId="49719"/>
    <cellStyle name="Финансовый 2 4 11 3 3" xfId="49720"/>
    <cellStyle name="Финансовый 2 4 11 3 4" xfId="49721"/>
    <cellStyle name="Финансовый 2 4 11 3 5" xfId="49722"/>
    <cellStyle name="Финансовый 2 4 11 4" xfId="49723"/>
    <cellStyle name="Финансовый 2 4 11 4 2" xfId="49724"/>
    <cellStyle name="Финансовый 2 4 11 4 3" xfId="49725"/>
    <cellStyle name="Финансовый 2 4 11 4 4" xfId="49726"/>
    <cellStyle name="Финансовый 2 4 11 5" xfId="49727"/>
    <cellStyle name="Финансовый 2 4 11 6" xfId="49728"/>
    <cellStyle name="Финансовый 2 4 11 7" xfId="49729"/>
    <cellStyle name="Финансовый 2 4 11 8" xfId="49730"/>
    <cellStyle name="Финансовый 2 4 12" xfId="49731"/>
    <cellStyle name="Финансовый 2 4 12 2" xfId="49732"/>
    <cellStyle name="Финансовый 2 4 12 2 2" xfId="49733"/>
    <cellStyle name="Финансовый 2 4 12 2 2 2" xfId="49734"/>
    <cellStyle name="Финансовый 2 4 12 2 3" xfId="49735"/>
    <cellStyle name="Финансовый 2 4 12 2 4" xfId="49736"/>
    <cellStyle name="Финансовый 2 4 12 2 5" xfId="49737"/>
    <cellStyle name="Финансовый 2 4 12 3" xfId="49738"/>
    <cellStyle name="Финансовый 2 4 12 3 2" xfId="49739"/>
    <cellStyle name="Финансовый 2 4 12 3 3" xfId="49740"/>
    <cellStyle name="Финансовый 2 4 12 3 4" xfId="49741"/>
    <cellStyle name="Финансовый 2 4 12 4" xfId="49742"/>
    <cellStyle name="Финансовый 2 4 12 5" xfId="49743"/>
    <cellStyle name="Финансовый 2 4 12 6" xfId="49744"/>
    <cellStyle name="Финансовый 2 4 12 7" xfId="49745"/>
    <cellStyle name="Финансовый 2 4 13" xfId="49746"/>
    <cellStyle name="Финансовый 2 4 13 2" xfId="49747"/>
    <cellStyle name="Финансовый 2 4 13 2 2" xfId="49748"/>
    <cellStyle name="Финансовый 2 4 13 3" xfId="49749"/>
    <cellStyle name="Финансовый 2 4 13 4" xfId="49750"/>
    <cellStyle name="Финансовый 2 4 13 5" xfId="49751"/>
    <cellStyle name="Финансовый 2 4 14" xfId="49752"/>
    <cellStyle name="Финансовый 2 4 14 2" xfId="49753"/>
    <cellStyle name="Финансовый 2 4 14 2 2" xfId="49754"/>
    <cellStyle name="Финансовый 2 4 14 3" xfId="49755"/>
    <cellStyle name="Финансовый 2 4 14 4" xfId="49756"/>
    <cellStyle name="Финансовый 2 4 14 5" xfId="49757"/>
    <cellStyle name="Финансовый 2 4 15" xfId="49758"/>
    <cellStyle name="Финансовый 2 4 15 2" xfId="49759"/>
    <cellStyle name="Финансовый 2 4 15 2 2" xfId="49760"/>
    <cellStyle name="Финансовый 2 4 15 3" xfId="49761"/>
    <cellStyle name="Финансовый 2 4 15 4" xfId="49762"/>
    <cellStyle name="Финансовый 2 4 15 5" xfId="49763"/>
    <cellStyle name="Финансовый 2 4 16" xfId="49764"/>
    <cellStyle name="Финансовый 2 4 16 2" xfId="49765"/>
    <cellStyle name="Финансовый 2 4 16 2 2" xfId="49766"/>
    <cellStyle name="Финансовый 2 4 16 3" xfId="49767"/>
    <cellStyle name="Финансовый 2 4 17" xfId="49768"/>
    <cellStyle name="Финансовый 2 4 17 2" xfId="49769"/>
    <cellStyle name="Финансовый 2 4 18" xfId="49770"/>
    <cellStyle name="Финансовый 2 4 19" xfId="49771"/>
    <cellStyle name="Финансовый 2 4 2" xfId="49772"/>
    <cellStyle name="Финансовый 2 4 2 10" xfId="49773"/>
    <cellStyle name="Финансовый 2 4 2 10 2" xfId="49774"/>
    <cellStyle name="Финансовый 2 4 2 10 2 2" xfId="49775"/>
    <cellStyle name="Финансовый 2 4 2 10 2 2 2" xfId="49776"/>
    <cellStyle name="Финансовый 2 4 2 10 2 3" xfId="49777"/>
    <cellStyle name="Финансовый 2 4 2 10 2 4" xfId="49778"/>
    <cellStyle name="Финансовый 2 4 2 10 2 5" xfId="49779"/>
    <cellStyle name="Финансовый 2 4 2 10 3" xfId="49780"/>
    <cellStyle name="Финансовый 2 4 2 10 3 2" xfId="49781"/>
    <cellStyle name="Финансовый 2 4 2 10 3 3" xfId="49782"/>
    <cellStyle name="Финансовый 2 4 2 10 3 4" xfId="49783"/>
    <cellStyle name="Финансовый 2 4 2 10 4" xfId="49784"/>
    <cellStyle name="Финансовый 2 4 2 10 5" xfId="49785"/>
    <cellStyle name="Финансовый 2 4 2 10 6" xfId="49786"/>
    <cellStyle name="Финансовый 2 4 2 10 7" xfId="49787"/>
    <cellStyle name="Финансовый 2 4 2 11" xfId="49788"/>
    <cellStyle name="Финансовый 2 4 2 11 2" xfId="49789"/>
    <cellStyle name="Финансовый 2 4 2 11 2 2" xfId="49790"/>
    <cellStyle name="Финансовый 2 4 2 11 3" xfId="49791"/>
    <cellStyle name="Финансовый 2 4 2 11 4" xfId="49792"/>
    <cellStyle name="Финансовый 2 4 2 11 5" xfId="49793"/>
    <cellStyle name="Финансовый 2 4 2 12" xfId="49794"/>
    <cellStyle name="Финансовый 2 4 2 12 2" xfId="49795"/>
    <cellStyle name="Финансовый 2 4 2 12 2 2" xfId="49796"/>
    <cellStyle name="Финансовый 2 4 2 12 3" xfId="49797"/>
    <cellStyle name="Финансовый 2 4 2 12 4" xfId="49798"/>
    <cellStyle name="Финансовый 2 4 2 12 5" xfId="49799"/>
    <cellStyle name="Финансовый 2 4 2 13" xfId="49800"/>
    <cellStyle name="Финансовый 2 4 2 13 2" xfId="49801"/>
    <cellStyle name="Финансовый 2 4 2 13 2 2" xfId="49802"/>
    <cellStyle name="Финансовый 2 4 2 13 3" xfId="49803"/>
    <cellStyle name="Финансовый 2 4 2 14" xfId="49804"/>
    <cellStyle name="Финансовый 2 4 2 14 2" xfId="49805"/>
    <cellStyle name="Финансовый 2 4 2 15" xfId="49806"/>
    <cellStyle name="Финансовый 2 4 2 16" xfId="49807"/>
    <cellStyle name="Финансовый 2 4 2 2" xfId="49808"/>
    <cellStyle name="Финансовый 2 4 2 2 10" xfId="49809"/>
    <cellStyle name="Финансовый 2 4 2 2 10 2" xfId="49810"/>
    <cellStyle name="Финансовый 2 4 2 2 10 2 2" xfId="49811"/>
    <cellStyle name="Финансовый 2 4 2 2 10 3" xfId="49812"/>
    <cellStyle name="Финансовый 2 4 2 2 10 4" xfId="49813"/>
    <cellStyle name="Финансовый 2 4 2 2 10 5" xfId="49814"/>
    <cellStyle name="Финансовый 2 4 2 2 11" xfId="49815"/>
    <cellStyle name="Финансовый 2 4 2 2 11 2" xfId="49816"/>
    <cellStyle name="Финансовый 2 4 2 2 11 2 2" xfId="49817"/>
    <cellStyle name="Финансовый 2 4 2 2 11 3" xfId="49818"/>
    <cellStyle name="Финансовый 2 4 2 2 11 4" xfId="49819"/>
    <cellStyle name="Финансовый 2 4 2 2 11 5" xfId="49820"/>
    <cellStyle name="Финансовый 2 4 2 2 12" xfId="49821"/>
    <cellStyle name="Финансовый 2 4 2 2 12 2" xfId="49822"/>
    <cellStyle name="Финансовый 2 4 2 2 12 2 2" xfId="49823"/>
    <cellStyle name="Финансовый 2 4 2 2 12 3" xfId="49824"/>
    <cellStyle name="Финансовый 2 4 2 2 13" xfId="49825"/>
    <cellStyle name="Финансовый 2 4 2 2 13 2" xfId="49826"/>
    <cellStyle name="Финансовый 2 4 2 2 14" xfId="49827"/>
    <cellStyle name="Финансовый 2 4 2 2 15" xfId="49828"/>
    <cellStyle name="Финансовый 2 4 2 2 2" xfId="49829"/>
    <cellStyle name="Финансовый 2 4 2 2 2 2" xfId="49830"/>
    <cellStyle name="Финансовый 2 4 2 2 2 2 2" xfId="49831"/>
    <cellStyle name="Финансовый 2 4 2 2 2 2 2 2" xfId="49832"/>
    <cellStyle name="Финансовый 2 4 2 2 2 2 2 2 2" xfId="49833"/>
    <cellStyle name="Финансовый 2 4 2 2 2 2 2 3" xfId="49834"/>
    <cellStyle name="Финансовый 2 4 2 2 2 2 2 4" xfId="49835"/>
    <cellStyle name="Финансовый 2 4 2 2 2 2 2 5" xfId="49836"/>
    <cellStyle name="Финансовый 2 4 2 2 2 2 3" xfId="49837"/>
    <cellStyle name="Финансовый 2 4 2 2 2 2 3 2" xfId="49838"/>
    <cellStyle name="Финансовый 2 4 2 2 2 2 3 3" xfId="49839"/>
    <cellStyle name="Финансовый 2 4 2 2 2 2 3 4" xfId="49840"/>
    <cellStyle name="Финансовый 2 4 2 2 2 2 4" xfId="49841"/>
    <cellStyle name="Финансовый 2 4 2 2 2 2 5" xfId="49842"/>
    <cellStyle name="Финансовый 2 4 2 2 2 2 6" xfId="49843"/>
    <cellStyle name="Финансовый 2 4 2 2 2 2 7" xfId="49844"/>
    <cellStyle name="Финансовый 2 4 2 2 2 3" xfId="49845"/>
    <cellStyle name="Финансовый 2 4 2 2 2 3 2" xfId="49846"/>
    <cellStyle name="Финансовый 2 4 2 2 2 3 2 2" xfId="49847"/>
    <cellStyle name="Финансовый 2 4 2 2 2 3 3" xfId="49848"/>
    <cellStyle name="Финансовый 2 4 2 2 2 3 4" xfId="49849"/>
    <cellStyle name="Финансовый 2 4 2 2 2 3 5" xfId="49850"/>
    <cellStyle name="Финансовый 2 4 2 2 2 4" xfId="49851"/>
    <cellStyle name="Финансовый 2 4 2 2 2 4 2" xfId="49852"/>
    <cellStyle name="Финансовый 2 4 2 2 2 4 2 2" xfId="49853"/>
    <cellStyle name="Финансовый 2 4 2 2 2 4 3" xfId="49854"/>
    <cellStyle name="Финансовый 2 4 2 2 2 4 4" xfId="49855"/>
    <cellStyle name="Финансовый 2 4 2 2 2 4 5" xfId="49856"/>
    <cellStyle name="Финансовый 2 4 2 2 2 5" xfId="49857"/>
    <cellStyle name="Финансовый 2 4 2 2 2 5 2" xfId="49858"/>
    <cellStyle name="Финансовый 2 4 2 2 2 5 3" xfId="49859"/>
    <cellStyle name="Финансовый 2 4 2 2 2 5 4" xfId="49860"/>
    <cellStyle name="Финансовый 2 4 2 2 2 6" xfId="49861"/>
    <cellStyle name="Финансовый 2 4 2 2 2 7" xfId="49862"/>
    <cellStyle name="Финансовый 2 4 2 2 2 8" xfId="49863"/>
    <cellStyle name="Финансовый 2 4 2 2 2 9" xfId="49864"/>
    <cellStyle name="Финансовый 2 4 2 2 3" xfId="49865"/>
    <cellStyle name="Финансовый 2 4 2 2 3 2" xfId="49866"/>
    <cellStyle name="Финансовый 2 4 2 2 3 2 2" xfId="49867"/>
    <cellStyle name="Финансовый 2 4 2 2 3 2 2 2" xfId="49868"/>
    <cellStyle name="Финансовый 2 4 2 2 3 2 2 2 2" xfId="49869"/>
    <cellStyle name="Финансовый 2 4 2 2 3 2 2 3" xfId="49870"/>
    <cellStyle name="Финансовый 2 4 2 2 3 2 2 4" xfId="49871"/>
    <cellStyle name="Финансовый 2 4 2 2 3 2 2 5" xfId="49872"/>
    <cellStyle name="Финансовый 2 4 2 2 3 2 3" xfId="49873"/>
    <cellStyle name="Финансовый 2 4 2 2 3 2 3 2" xfId="49874"/>
    <cellStyle name="Финансовый 2 4 2 2 3 2 3 3" xfId="49875"/>
    <cellStyle name="Финансовый 2 4 2 2 3 2 3 4" xfId="49876"/>
    <cellStyle name="Финансовый 2 4 2 2 3 2 4" xfId="49877"/>
    <cellStyle name="Финансовый 2 4 2 2 3 2 5" xfId="49878"/>
    <cellStyle name="Финансовый 2 4 2 2 3 2 6" xfId="49879"/>
    <cellStyle name="Финансовый 2 4 2 2 3 2 7" xfId="49880"/>
    <cellStyle name="Финансовый 2 4 2 2 3 3" xfId="49881"/>
    <cellStyle name="Финансовый 2 4 2 2 3 3 2" xfId="49882"/>
    <cellStyle name="Финансовый 2 4 2 2 3 3 2 2" xfId="49883"/>
    <cellStyle name="Финансовый 2 4 2 2 3 3 3" xfId="49884"/>
    <cellStyle name="Финансовый 2 4 2 2 3 3 4" xfId="49885"/>
    <cellStyle name="Финансовый 2 4 2 2 3 3 5" xfId="49886"/>
    <cellStyle name="Финансовый 2 4 2 2 3 4" xfId="49887"/>
    <cellStyle name="Финансовый 2 4 2 2 3 4 2" xfId="49888"/>
    <cellStyle name="Финансовый 2 4 2 2 3 4 2 2" xfId="49889"/>
    <cellStyle name="Финансовый 2 4 2 2 3 4 3" xfId="49890"/>
    <cellStyle name="Финансовый 2 4 2 2 3 4 4" xfId="49891"/>
    <cellStyle name="Финансовый 2 4 2 2 3 4 5" xfId="49892"/>
    <cellStyle name="Финансовый 2 4 2 2 3 5" xfId="49893"/>
    <cellStyle name="Финансовый 2 4 2 2 3 5 2" xfId="49894"/>
    <cellStyle name="Финансовый 2 4 2 2 3 5 3" xfId="49895"/>
    <cellStyle name="Финансовый 2 4 2 2 3 5 4" xfId="49896"/>
    <cellStyle name="Финансовый 2 4 2 2 3 6" xfId="49897"/>
    <cellStyle name="Финансовый 2 4 2 2 3 7" xfId="49898"/>
    <cellStyle name="Финансовый 2 4 2 2 3 8" xfId="49899"/>
    <cellStyle name="Финансовый 2 4 2 2 3 9" xfId="49900"/>
    <cellStyle name="Финансовый 2 4 2 2 4" xfId="49901"/>
    <cellStyle name="Финансовый 2 4 2 2 4 2" xfId="49902"/>
    <cellStyle name="Финансовый 2 4 2 2 4 2 2" xfId="49903"/>
    <cellStyle name="Финансовый 2 4 2 2 4 2 2 2" xfId="49904"/>
    <cellStyle name="Финансовый 2 4 2 2 4 2 2 2 2" xfId="49905"/>
    <cellStyle name="Финансовый 2 4 2 2 4 2 2 3" xfId="49906"/>
    <cellStyle name="Финансовый 2 4 2 2 4 2 2 4" xfId="49907"/>
    <cellStyle name="Финансовый 2 4 2 2 4 2 2 5" xfId="49908"/>
    <cellStyle name="Финансовый 2 4 2 2 4 2 3" xfId="49909"/>
    <cellStyle name="Финансовый 2 4 2 2 4 2 3 2" xfId="49910"/>
    <cellStyle name="Финансовый 2 4 2 2 4 2 3 3" xfId="49911"/>
    <cellStyle name="Финансовый 2 4 2 2 4 2 3 4" xfId="49912"/>
    <cellStyle name="Финансовый 2 4 2 2 4 2 4" xfId="49913"/>
    <cellStyle name="Финансовый 2 4 2 2 4 2 5" xfId="49914"/>
    <cellStyle name="Финансовый 2 4 2 2 4 2 6" xfId="49915"/>
    <cellStyle name="Финансовый 2 4 2 2 4 2 7" xfId="49916"/>
    <cellStyle name="Финансовый 2 4 2 2 4 3" xfId="49917"/>
    <cellStyle name="Финансовый 2 4 2 2 4 3 2" xfId="49918"/>
    <cellStyle name="Финансовый 2 4 2 2 4 3 2 2" xfId="49919"/>
    <cellStyle name="Финансовый 2 4 2 2 4 3 3" xfId="49920"/>
    <cellStyle name="Финансовый 2 4 2 2 4 3 4" xfId="49921"/>
    <cellStyle name="Финансовый 2 4 2 2 4 3 5" xfId="49922"/>
    <cellStyle name="Финансовый 2 4 2 2 4 4" xfId="49923"/>
    <cellStyle name="Финансовый 2 4 2 2 4 4 2" xfId="49924"/>
    <cellStyle name="Финансовый 2 4 2 2 4 4 2 2" xfId="49925"/>
    <cellStyle name="Финансовый 2 4 2 2 4 4 3" xfId="49926"/>
    <cellStyle name="Финансовый 2 4 2 2 4 4 4" xfId="49927"/>
    <cellStyle name="Финансовый 2 4 2 2 4 4 5" xfId="49928"/>
    <cellStyle name="Финансовый 2 4 2 2 4 5" xfId="49929"/>
    <cellStyle name="Финансовый 2 4 2 2 4 5 2" xfId="49930"/>
    <cellStyle name="Финансовый 2 4 2 2 4 5 3" xfId="49931"/>
    <cellStyle name="Финансовый 2 4 2 2 4 5 4" xfId="49932"/>
    <cellStyle name="Финансовый 2 4 2 2 4 6" xfId="49933"/>
    <cellStyle name="Финансовый 2 4 2 2 4 7" xfId="49934"/>
    <cellStyle name="Финансовый 2 4 2 2 4 8" xfId="49935"/>
    <cellStyle name="Финансовый 2 4 2 2 4 9" xfId="49936"/>
    <cellStyle name="Финансовый 2 4 2 2 5" xfId="49937"/>
    <cellStyle name="Финансовый 2 4 2 2 5 2" xfId="49938"/>
    <cellStyle name="Финансовый 2 4 2 2 5 2 2" xfId="49939"/>
    <cellStyle name="Финансовый 2 4 2 2 5 2 2 2" xfId="49940"/>
    <cellStyle name="Финансовый 2 4 2 2 5 2 2 2 2" xfId="49941"/>
    <cellStyle name="Финансовый 2 4 2 2 5 2 2 3" xfId="49942"/>
    <cellStyle name="Финансовый 2 4 2 2 5 2 2 4" xfId="49943"/>
    <cellStyle name="Финансовый 2 4 2 2 5 2 2 5" xfId="49944"/>
    <cellStyle name="Финансовый 2 4 2 2 5 2 3" xfId="49945"/>
    <cellStyle name="Финансовый 2 4 2 2 5 2 3 2" xfId="49946"/>
    <cellStyle name="Финансовый 2 4 2 2 5 2 3 3" xfId="49947"/>
    <cellStyle name="Финансовый 2 4 2 2 5 2 3 4" xfId="49948"/>
    <cellStyle name="Финансовый 2 4 2 2 5 2 4" xfId="49949"/>
    <cellStyle name="Финансовый 2 4 2 2 5 2 5" xfId="49950"/>
    <cellStyle name="Финансовый 2 4 2 2 5 2 6" xfId="49951"/>
    <cellStyle name="Финансовый 2 4 2 2 5 2 7" xfId="49952"/>
    <cellStyle name="Финансовый 2 4 2 2 5 3" xfId="49953"/>
    <cellStyle name="Финансовый 2 4 2 2 5 3 2" xfId="49954"/>
    <cellStyle name="Финансовый 2 4 2 2 5 3 2 2" xfId="49955"/>
    <cellStyle name="Финансовый 2 4 2 2 5 3 3" xfId="49956"/>
    <cellStyle name="Финансовый 2 4 2 2 5 3 4" xfId="49957"/>
    <cellStyle name="Финансовый 2 4 2 2 5 3 5" xfId="49958"/>
    <cellStyle name="Финансовый 2 4 2 2 5 4" xfId="49959"/>
    <cellStyle name="Финансовый 2 4 2 2 5 4 2" xfId="49960"/>
    <cellStyle name="Финансовый 2 4 2 2 5 4 3" xfId="49961"/>
    <cellStyle name="Финансовый 2 4 2 2 5 4 4" xfId="49962"/>
    <cellStyle name="Финансовый 2 4 2 2 5 5" xfId="49963"/>
    <cellStyle name="Финансовый 2 4 2 2 5 6" xfId="49964"/>
    <cellStyle name="Финансовый 2 4 2 2 5 7" xfId="49965"/>
    <cellStyle name="Финансовый 2 4 2 2 5 8" xfId="49966"/>
    <cellStyle name="Финансовый 2 4 2 2 6" xfId="49967"/>
    <cellStyle name="Финансовый 2 4 2 2 6 2" xfId="49968"/>
    <cellStyle name="Финансовый 2 4 2 2 6 2 2" xfId="49969"/>
    <cellStyle name="Финансовый 2 4 2 2 6 2 2 2" xfId="49970"/>
    <cellStyle name="Финансовый 2 4 2 2 6 2 2 2 2" xfId="49971"/>
    <cellStyle name="Финансовый 2 4 2 2 6 2 2 3" xfId="49972"/>
    <cellStyle name="Финансовый 2 4 2 2 6 2 2 4" xfId="49973"/>
    <cellStyle name="Финансовый 2 4 2 2 6 2 2 5" xfId="49974"/>
    <cellStyle name="Финансовый 2 4 2 2 6 2 3" xfId="49975"/>
    <cellStyle name="Финансовый 2 4 2 2 6 2 3 2" xfId="49976"/>
    <cellStyle name="Финансовый 2 4 2 2 6 2 3 3" xfId="49977"/>
    <cellStyle name="Финансовый 2 4 2 2 6 2 3 4" xfId="49978"/>
    <cellStyle name="Финансовый 2 4 2 2 6 2 4" xfId="49979"/>
    <cellStyle name="Финансовый 2 4 2 2 6 2 5" xfId="49980"/>
    <cellStyle name="Финансовый 2 4 2 2 6 2 6" xfId="49981"/>
    <cellStyle name="Финансовый 2 4 2 2 6 2 7" xfId="49982"/>
    <cellStyle name="Финансовый 2 4 2 2 6 3" xfId="49983"/>
    <cellStyle name="Финансовый 2 4 2 2 6 3 2" xfId="49984"/>
    <cellStyle name="Финансовый 2 4 2 2 6 3 2 2" xfId="49985"/>
    <cellStyle name="Финансовый 2 4 2 2 6 3 3" xfId="49986"/>
    <cellStyle name="Финансовый 2 4 2 2 6 3 4" xfId="49987"/>
    <cellStyle name="Финансовый 2 4 2 2 6 3 5" xfId="49988"/>
    <cellStyle name="Финансовый 2 4 2 2 6 4" xfId="49989"/>
    <cellStyle name="Финансовый 2 4 2 2 6 4 2" xfId="49990"/>
    <cellStyle name="Финансовый 2 4 2 2 6 4 3" xfId="49991"/>
    <cellStyle name="Финансовый 2 4 2 2 6 4 4" xfId="49992"/>
    <cellStyle name="Финансовый 2 4 2 2 6 5" xfId="49993"/>
    <cellStyle name="Финансовый 2 4 2 2 6 6" xfId="49994"/>
    <cellStyle name="Финансовый 2 4 2 2 6 7" xfId="49995"/>
    <cellStyle name="Финансовый 2 4 2 2 6 8" xfId="49996"/>
    <cellStyle name="Финансовый 2 4 2 2 7" xfId="49997"/>
    <cellStyle name="Финансовый 2 4 2 2 7 2" xfId="49998"/>
    <cellStyle name="Финансовый 2 4 2 2 7 2 2" xfId="49999"/>
    <cellStyle name="Финансовый 2 4 2 2 7 2 2 2" xfId="50000"/>
    <cellStyle name="Финансовый 2 4 2 2 7 2 2 2 2" xfId="50001"/>
    <cellStyle name="Финансовый 2 4 2 2 7 2 2 3" xfId="50002"/>
    <cellStyle name="Финансовый 2 4 2 2 7 2 2 4" xfId="50003"/>
    <cellStyle name="Финансовый 2 4 2 2 7 2 2 5" xfId="50004"/>
    <cellStyle name="Финансовый 2 4 2 2 7 2 3" xfId="50005"/>
    <cellStyle name="Финансовый 2 4 2 2 7 2 3 2" xfId="50006"/>
    <cellStyle name="Финансовый 2 4 2 2 7 2 3 3" xfId="50007"/>
    <cellStyle name="Финансовый 2 4 2 2 7 2 3 4" xfId="50008"/>
    <cellStyle name="Финансовый 2 4 2 2 7 2 4" xfId="50009"/>
    <cellStyle name="Финансовый 2 4 2 2 7 2 5" xfId="50010"/>
    <cellStyle name="Финансовый 2 4 2 2 7 2 6" xfId="50011"/>
    <cellStyle name="Финансовый 2 4 2 2 7 2 7" xfId="50012"/>
    <cellStyle name="Финансовый 2 4 2 2 7 3" xfId="50013"/>
    <cellStyle name="Финансовый 2 4 2 2 7 3 2" xfId="50014"/>
    <cellStyle name="Финансовый 2 4 2 2 7 3 2 2" xfId="50015"/>
    <cellStyle name="Финансовый 2 4 2 2 7 3 3" xfId="50016"/>
    <cellStyle name="Финансовый 2 4 2 2 7 3 4" xfId="50017"/>
    <cellStyle name="Финансовый 2 4 2 2 7 3 5" xfId="50018"/>
    <cellStyle name="Финансовый 2 4 2 2 7 4" xfId="50019"/>
    <cellStyle name="Финансовый 2 4 2 2 7 4 2" xfId="50020"/>
    <cellStyle name="Финансовый 2 4 2 2 7 4 3" xfId="50021"/>
    <cellStyle name="Финансовый 2 4 2 2 7 4 4" xfId="50022"/>
    <cellStyle name="Финансовый 2 4 2 2 7 5" xfId="50023"/>
    <cellStyle name="Финансовый 2 4 2 2 7 6" xfId="50024"/>
    <cellStyle name="Финансовый 2 4 2 2 7 7" xfId="50025"/>
    <cellStyle name="Финансовый 2 4 2 2 7 8" xfId="50026"/>
    <cellStyle name="Финансовый 2 4 2 2 8" xfId="50027"/>
    <cellStyle name="Финансовый 2 4 2 2 8 2" xfId="50028"/>
    <cellStyle name="Финансовый 2 4 2 2 8 2 2" xfId="50029"/>
    <cellStyle name="Финансовый 2 4 2 2 8 2 2 2" xfId="50030"/>
    <cellStyle name="Финансовый 2 4 2 2 8 2 3" xfId="50031"/>
    <cellStyle name="Финансовый 2 4 2 2 8 2 4" xfId="50032"/>
    <cellStyle name="Финансовый 2 4 2 2 8 2 5" xfId="50033"/>
    <cellStyle name="Финансовый 2 4 2 2 8 3" xfId="50034"/>
    <cellStyle name="Финансовый 2 4 2 2 8 3 2" xfId="50035"/>
    <cellStyle name="Финансовый 2 4 2 2 8 3 3" xfId="50036"/>
    <cellStyle name="Финансовый 2 4 2 2 8 3 4" xfId="50037"/>
    <cellStyle name="Финансовый 2 4 2 2 8 4" xfId="50038"/>
    <cellStyle name="Финансовый 2 4 2 2 8 5" xfId="50039"/>
    <cellStyle name="Финансовый 2 4 2 2 8 6" xfId="50040"/>
    <cellStyle name="Финансовый 2 4 2 2 8 7" xfId="50041"/>
    <cellStyle name="Финансовый 2 4 2 2 9" xfId="50042"/>
    <cellStyle name="Финансовый 2 4 2 2 9 2" xfId="50043"/>
    <cellStyle name="Финансовый 2 4 2 2 9 2 2" xfId="50044"/>
    <cellStyle name="Финансовый 2 4 2 2 9 2 2 2" xfId="50045"/>
    <cellStyle name="Финансовый 2 4 2 2 9 2 3" xfId="50046"/>
    <cellStyle name="Финансовый 2 4 2 2 9 2 4" xfId="50047"/>
    <cellStyle name="Финансовый 2 4 2 2 9 2 5" xfId="50048"/>
    <cellStyle name="Финансовый 2 4 2 2 9 3" xfId="50049"/>
    <cellStyle name="Финансовый 2 4 2 2 9 3 2" xfId="50050"/>
    <cellStyle name="Финансовый 2 4 2 2 9 3 3" xfId="50051"/>
    <cellStyle name="Финансовый 2 4 2 2 9 3 4" xfId="50052"/>
    <cellStyle name="Финансовый 2 4 2 2 9 4" xfId="50053"/>
    <cellStyle name="Финансовый 2 4 2 2 9 5" xfId="50054"/>
    <cellStyle name="Финансовый 2 4 2 2 9 6" xfId="50055"/>
    <cellStyle name="Финансовый 2 4 2 2 9 7" xfId="50056"/>
    <cellStyle name="Финансовый 2 4 2 3" xfId="50057"/>
    <cellStyle name="Финансовый 2 4 2 3 2" xfId="50058"/>
    <cellStyle name="Финансовый 2 4 2 3 2 2" xfId="50059"/>
    <cellStyle name="Финансовый 2 4 2 3 2 2 2" xfId="50060"/>
    <cellStyle name="Финансовый 2 4 2 3 2 2 2 2" xfId="50061"/>
    <cellStyle name="Финансовый 2 4 2 3 2 2 3" xfId="50062"/>
    <cellStyle name="Финансовый 2 4 2 3 2 2 4" xfId="50063"/>
    <cellStyle name="Финансовый 2 4 2 3 2 2 5" xfId="50064"/>
    <cellStyle name="Финансовый 2 4 2 3 2 3" xfId="50065"/>
    <cellStyle name="Финансовый 2 4 2 3 2 3 2" xfId="50066"/>
    <cellStyle name="Финансовый 2 4 2 3 2 3 2 2" xfId="50067"/>
    <cellStyle name="Финансовый 2 4 2 3 2 3 3" xfId="50068"/>
    <cellStyle name="Финансовый 2 4 2 3 2 3 4" xfId="50069"/>
    <cellStyle name="Финансовый 2 4 2 3 2 3 5" xfId="50070"/>
    <cellStyle name="Финансовый 2 4 2 3 2 4" xfId="50071"/>
    <cellStyle name="Финансовый 2 4 2 3 2 4 2" xfId="50072"/>
    <cellStyle name="Финансовый 2 4 2 3 2 4 3" xfId="50073"/>
    <cellStyle name="Финансовый 2 4 2 3 2 4 4" xfId="50074"/>
    <cellStyle name="Финансовый 2 4 2 3 2 5" xfId="50075"/>
    <cellStyle name="Финансовый 2 4 2 3 2 6" xfId="50076"/>
    <cellStyle name="Финансовый 2 4 2 3 2 7" xfId="50077"/>
    <cellStyle name="Финансовый 2 4 2 3 2 8" xfId="50078"/>
    <cellStyle name="Финансовый 2 4 2 3 3" xfId="50079"/>
    <cellStyle name="Финансовый 2 4 2 3 3 2" xfId="50080"/>
    <cellStyle name="Финансовый 2 4 2 3 3 2 2" xfId="50081"/>
    <cellStyle name="Финансовый 2 4 2 3 3 3" xfId="50082"/>
    <cellStyle name="Финансовый 2 4 2 3 3 4" xfId="50083"/>
    <cellStyle name="Финансовый 2 4 2 3 3 5" xfId="50084"/>
    <cellStyle name="Финансовый 2 4 2 3 4" xfId="50085"/>
    <cellStyle name="Финансовый 2 4 2 3 4 2" xfId="50086"/>
    <cellStyle name="Финансовый 2 4 2 3 4 2 2" xfId="50087"/>
    <cellStyle name="Финансовый 2 4 2 3 4 3" xfId="50088"/>
    <cellStyle name="Финансовый 2 4 2 3 4 4" xfId="50089"/>
    <cellStyle name="Финансовый 2 4 2 3 4 5" xfId="50090"/>
    <cellStyle name="Финансовый 2 4 2 3 5" xfId="50091"/>
    <cellStyle name="Финансовый 2 4 2 3 5 2" xfId="50092"/>
    <cellStyle name="Финансовый 2 4 2 3 5 2 2" xfId="50093"/>
    <cellStyle name="Финансовый 2 4 2 3 5 3" xfId="50094"/>
    <cellStyle name="Финансовый 2 4 2 3 5 4" xfId="50095"/>
    <cellStyle name="Финансовый 2 4 2 3 5 5" xfId="50096"/>
    <cellStyle name="Финансовый 2 4 2 3 6" xfId="50097"/>
    <cellStyle name="Финансовый 2 4 2 3 6 2" xfId="50098"/>
    <cellStyle name="Финансовый 2 4 2 3 6 2 2" xfId="50099"/>
    <cellStyle name="Финансовый 2 4 2 3 6 3" xfId="50100"/>
    <cellStyle name="Финансовый 2 4 2 3 7" xfId="50101"/>
    <cellStyle name="Финансовый 2 4 2 3 7 2" xfId="50102"/>
    <cellStyle name="Финансовый 2 4 2 3 8" xfId="50103"/>
    <cellStyle name="Финансовый 2 4 2 3 9" xfId="50104"/>
    <cellStyle name="Финансовый 2 4 2 4" xfId="50105"/>
    <cellStyle name="Финансовый 2 4 2 4 2" xfId="50106"/>
    <cellStyle name="Финансовый 2 4 2 4 2 2" xfId="50107"/>
    <cellStyle name="Финансовый 2 4 2 4 2 2 2" xfId="50108"/>
    <cellStyle name="Финансовый 2 4 2 4 2 2 2 2" xfId="50109"/>
    <cellStyle name="Финансовый 2 4 2 4 2 2 3" xfId="50110"/>
    <cellStyle name="Финансовый 2 4 2 4 2 2 4" xfId="50111"/>
    <cellStyle name="Финансовый 2 4 2 4 2 2 5" xfId="50112"/>
    <cellStyle name="Финансовый 2 4 2 4 2 3" xfId="50113"/>
    <cellStyle name="Финансовый 2 4 2 4 2 3 2" xfId="50114"/>
    <cellStyle name="Финансовый 2 4 2 4 2 3 3" xfId="50115"/>
    <cellStyle name="Финансовый 2 4 2 4 2 3 4" xfId="50116"/>
    <cellStyle name="Финансовый 2 4 2 4 2 4" xfId="50117"/>
    <cellStyle name="Финансовый 2 4 2 4 2 5" xfId="50118"/>
    <cellStyle name="Финансовый 2 4 2 4 2 6" xfId="50119"/>
    <cellStyle name="Финансовый 2 4 2 4 2 7" xfId="50120"/>
    <cellStyle name="Финансовый 2 4 2 4 3" xfId="50121"/>
    <cellStyle name="Финансовый 2 4 2 4 3 2" xfId="50122"/>
    <cellStyle name="Финансовый 2 4 2 4 3 2 2" xfId="50123"/>
    <cellStyle name="Финансовый 2 4 2 4 3 3" xfId="50124"/>
    <cellStyle name="Финансовый 2 4 2 4 3 4" xfId="50125"/>
    <cellStyle name="Финансовый 2 4 2 4 3 5" xfId="50126"/>
    <cellStyle name="Финансовый 2 4 2 4 4" xfId="50127"/>
    <cellStyle name="Финансовый 2 4 2 4 4 2" xfId="50128"/>
    <cellStyle name="Финансовый 2 4 2 4 4 2 2" xfId="50129"/>
    <cellStyle name="Финансовый 2 4 2 4 4 3" xfId="50130"/>
    <cellStyle name="Финансовый 2 4 2 4 4 4" xfId="50131"/>
    <cellStyle name="Финансовый 2 4 2 4 4 5" xfId="50132"/>
    <cellStyle name="Финансовый 2 4 2 4 5" xfId="50133"/>
    <cellStyle name="Финансовый 2 4 2 4 5 2" xfId="50134"/>
    <cellStyle name="Финансовый 2 4 2 4 5 3" xfId="50135"/>
    <cellStyle name="Финансовый 2 4 2 4 5 4" xfId="50136"/>
    <cellStyle name="Финансовый 2 4 2 4 6" xfId="50137"/>
    <cellStyle name="Финансовый 2 4 2 4 7" xfId="50138"/>
    <cellStyle name="Финансовый 2 4 2 4 8" xfId="50139"/>
    <cellStyle name="Финансовый 2 4 2 4 9" xfId="50140"/>
    <cellStyle name="Финансовый 2 4 2 5" xfId="50141"/>
    <cellStyle name="Финансовый 2 4 2 5 2" xfId="50142"/>
    <cellStyle name="Финансовый 2 4 2 5 2 2" xfId="50143"/>
    <cellStyle name="Финансовый 2 4 2 5 2 2 2" xfId="50144"/>
    <cellStyle name="Финансовый 2 4 2 5 2 2 2 2" xfId="50145"/>
    <cellStyle name="Финансовый 2 4 2 5 2 2 3" xfId="50146"/>
    <cellStyle name="Финансовый 2 4 2 5 2 2 4" xfId="50147"/>
    <cellStyle name="Финансовый 2 4 2 5 2 2 5" xfId="50148"/>
    <cellStyle name="Финансовый 2 4 2 5 2 3" xfId="50149"/>
    <cellStyle name="Финансовый 2 4 2 5 2 3 2" xfId="50150"/>
    <cellStyle name="Финансовый 2 4 2 5 2 3 3" xfId="50151"/>
    <cellStyle name="Финансовый 2 4 2 5 2 3 4" xfId="50152"/>
    <cellStyle name="Финансовый 2 4 2 5 2 4" xfId="50153"/>
    <cellStyle name="Финансовый 2 4 2 5 2 5" xfId="50154"/>
    <cellStyle name="Финансовый 2 4 2 5 2 6" xfId="50155"/>
    <cellStyle name="Финансовый 2 4 2 5 2 7" xfId="50156"/>
    <cellStyle name="Финансовый 2 4 2 5 3" xfId="50157"/>
    <cellStyle name="Финансовый 2 4 2 5 3 2" xfId="50158"/>
    <cellStyle name="Финансовый 2 4 2 5 3 2 2" xfId="50159"/>
    <cellStyle name="Финансовый 2 4 2 5 3 3" xfId="50160"/>
    <cellStyle name="Финансовый 2 4 2 5 3 4" xfId="50161"/>
    <cellStyle name="Финансовый 2 4 2 5 3 5" xfId="50162"/>
    <cellStyle name="Финансовый 2 4 2 5 4" xfId="50163"/>
    <cellStyle name="Финансовый 2 4 2 5 4 2" xfId="50164"/>
    <cellStyle name="Финансовый 2 4 2 5 4 2 2" xfId="50165"/>
    <cellStyle name="Финансовый 2 4 2 5 4 3" xfId="50166"/>
    <cellStyle name="Финансовый 2 4 2 5 4 4" xfId="50167"/>
    <cellStyle name="Финансовый 2 4 2 5 4 5" xfId="50168"/>
    <cellStyle name="Финансовый 2 4 2 5 5" xfId="50169"/>
    <cellStyle name="Финансовый 2 4 2 5 5 2" xfId="50170"/>
    <cellStyle name="Финансовый 2 4 2 5 5 3" xfId="50171"/>
    <cellStyle name="Финансовый 2 4 2 5 5 4" xfId="50172"/>
    <cellStyle name="Финансовый 2 4 2 5 6" xfId="50173"/>
    <cellStyle name="Финансовый 2 4 2 5 7" xfId="50174"/>
    <cellStyle name="Финансовый 2 4 2 5 8" xfId="50175"/>
    <cellStyle name="Финансовый 2 4 2 5 9" xfId="50176"/>
    <cellStyle name="Финансовый 2 4 2 6" xfId="50177"/>
    <cellStyle name="Финансовый 2 4 2 6 2" xfId="50178"/>
    <cellStyle name="Финансовый 2 4 2 6 2 2" xfId="50179"/>
    <cellStyle name="Финансовый 2 4 2 6 2 2 2" xfId="50180"/>
    <cellStyle name="Финансовый 2 4 2 6 2 2 2 2" xfId="50181"/>
    <cellStyle name="Финансовый 2 4 2 6 2 2 3" xfId="50182"/>
    <cellStyle name="Финансовый 2 4 2 6 2 2 4" xfId="50183"/>
    <cellStyle name="Финансовый 2 4 2 6 2 2 5" xfId="50184"/>
    <cellStyle name="Финансовый 2 4 2 6 2 3" xfId="50185"/>
    <cellStyle name="Финансовый 2 4 2 6 2 3 2" xfId="50186"/>
    <cellStyle name="Финансовый 2 4 2 6 2 3 3" xfId="50187"/>
    <cellStyle name="Финансовый 2 4 2 6 2 3 4" xfId="50188"/>
    <cellStyle name="Финансовый 2 4 2 6 2 4" xfId="50189"/>
    <cellStyle name="Финансовый 2 4 2 6 2 5" xfId="50190"/>
    <cellStyle name="Финансовый 2 4 2 6 2 6" xfId="50191"/>
    <cellStyle name="Финансовый 2 4 2 6 2 7" xfId="50192"/>
    <cellStyle name="Финансовый 2 4 2 6 3" xfId="50193"/>
    <cellStyle name="Финансовый 2 4 2 6 3 2" xfId="50194"/>
    <cellStyle name="Финансовый 2 4 2 6 3 2 2" xfId="50195"/>
    <cellStyle name="Финансовый 2 4 2 6 3 3" xfId="50196"/>
    <cellStyle name="Финансовый 2 4 2 6 3 4" xfId="50197"/>
    <cellStyle name="Финансовый 2 4 2 6 3 5" xfId="50198"/>
    <cellStyle name="Финансовый 2 4 2 6 4" xfId="50199"/>
    <cellStyle name="Финансовый 2 4 2 6 4 2" xfId="50200"/>
    <cellStyle name="Финансовый 2 4 2 6 4 3" xfId="50201"/>
    <cellStyle name="Финансовый 2 4 2 6 4 4" xfId="50202"/>
    <cellStyle name="Финансовый 2 4 2 6 5" xfId="50203"/>
    <cellStyle name="Финансовый 2 4 2 6 6" xfId="50204"/>
    <cellStyle name="Финансовый 2 4 2 6 7" xfId="50205"/>
    <cellStyle name="Финансовый 2 4 2 6 8" xfId="50206"/>
    <cellStyle name="Финансовый 2 4 2 7" xfId="50207"/>
    <cellStyle name="Финансовый 2 4 2 7 2" xfId="50208"/>
    <cellStyle name="Финансовый 2 4 2 7 2 2" xfId="50209"/>
    <cellStyle name="Финансовый 2 4 2 7 2 2 2" xfId="50210"/>
    <cellStyle name="Финансовый 2 4 2 7 2 2 2 2" xfId="50211"/>
    <cellStyle name="Финансовый 2 4 2 7 2 2 3" xfId="50212"/>
    <cellStyle name="Финансовый 2 4 2 7 2 2 4" xfId="50213"/>
    <cellStyle name="Финансовый 2 4 2 7 2 2 5" xfId="50214"/>
    <cellStyle name="Финансовый 2 4 2 7 2 3" xfId="50215"/>
    <cellStyle name="Финансовый 2 4 2 7 2 3 2" xfId="50216"/>
    <cellStyle name="Финансовый 2 4 2 7 2 3 3" xfId="50217"/>
    <cellStyle name="Финансовый 2 4 2 7 2 3 4" xfId="50218"/>
    <cellStyle name="Финансовый 2 4 2 7 2 4" xfId="50219"/>
    <cellStyle name="Финансовый 2 4 2 7 2 5" xfId="50220"/>
    <cellStyle name="Финансовый 2 4 2 7 2 6" xfId="50221"/>
    <cellStyle name="Финансовый 2 4 2 7 2 7" xfId="50222"/>
    <cellStyle name="Финансовый 2 4 2 7 3" xfId="50223"/>
    <cellStyle name="Финансовый 2 4 2 7 3 2" xfId="50224"/>
    <cellStyle name="Финансовый 2 4 2 7 3 2 2" xfId="50225"/>
    <cellStyle name="Финансовый 2 4 2 7 3 3" xfId="50226"/>
    <cellStyle name="Финансовый 2 4 2 7 3 4" xfId="50227"/>
    <cellStyle name="Финансовый 2 4 2 7 3 5" xfId="50228"/>
    <cellStyle name="Финансовый 2 4 2 7 4" xfId="50229"/>
    <cellStyle name="Финансовый 2 4 2 7 4 2" xfId="50230"/>
    <cellStyle name="Финансовый 2 4 2 7 4 3" xfId="50231"/>
    <cellStyle name="Финансовый 2 4 2 7 4 4" xfId="50232"/>
    <cellStyle name="Финансовый 2 4 2 7 5" xfId="50233"/>
    <cellStyle name="Финансовый 2 4 2 7 6" xfId="50234"/>
    <cellStyle name="Финансовый 2 4 2 7 7" xfId="50235"/>
    <cellStyle name="Финансовый 2 4 2 7 8" xfId="50236"/>
    <cellStyle name="Финансовый 2 4 2 8" xfId="50237"/>
    <cellStyle name="Финансовый 2 4 2 8 2" xfId="50238"/>
    <cellStyle name="Финансовый 2 4 2 8 2 2" xfId="50239"/>
    <cellStyle name="Финансовый 2 4 2 8 2 2 2" xfId="50240"/>
    <cellStyle name="Финансовый 2 4 2 8 2 2 2 2" xfId="50241"/>
    <cellStyle name="Финансовый 2 4 2 8 2 2 3" xfId="50242"/>
    <cellStyle name="Финансовый 2 4 2 8 2 2 4" xfId="50243"/>
    <cellStyle name="Финансовый 2 4 2 8 2 2 5" xfId="50244"/>
    <cellStyle name="Финансовый 2 4 2 8 2 3" xfId="50245"/>
    <cellStyle name="Финансовый 2 4 2 8 2 3 2" xfId="50246"/>
    <cellStyle name="Финансовый 2 4 2 8 2 3 3" xfId="50247"/>
    <cellStyle name="Финансовый 2 4 2 8 2 3 4" xfId="50248"/>
    <cellStyle name="Финансовый 2 4 2 8 2 4" xfId="50249"/>
    <cellStyle name="Финансовый 2 4 2 8 2 5" xfId="50250"/>
    <cellStyle name="Финансовый 2 4 2 8 2 6" xfId="50251"/>
    <cellStyle name="Финансовый 2 4 2 8 2 7" xfId="50252"/>
    <cellStyle name="Финансовый 2 4 2 8 3" xfId="50253"/>
    <cellStyle name="Финансовый 2 4 2 8 3 2" xfId="50254"/>
    <cellStyle name="Финансовый 2 4 2 8 3 2 2" xfId="50255"/>
    <cellStyle name="Финансовый 2 4 2 8 3 3" xfId="50256"/>
    <cellStyle name="Финансовый 2 4 2 8 3 4" xfId="50257"/>
    <cellStyle name="Финансовый 2 4 2 8 3 5" xfId="50258"/>
    <cellStyle name="Финансовый 2 4 2 8 4" xfId="50259"/>
    <cellStyle name="Финансовый 2 4 2 8 4 2" xfId="50260"/>
    <cellStyle name="Финансовый 2 4 2 8 4 3" xfId="50261"/>
    <cellStyle name="Финансовый 2 4 2 8 4 4" xfId="50262"/>
    <cellStyle name="Финансовый 2 4 2 8 5" xfId="50263"/>
    <cellStyle name="Финансовый 2 4 2 8 6" xfId="50264"/>
    <cellStyle name="Финансовый 2 4 2 8 7" xfId="50265"/>
    <cellStyle name="Финансовый 2 4 2 8 8" xfId="50266"/>
    <cellStyle name="Финансовый 2 4 2 9" xfId="50267"/>
    <cellStyle name="Финансовый 2 4 2 9 2" xfId="50268"/>
    <cellStyle name="Финансовый 2 4 2 9 2 2" xfId="50269"/>
    <cellStyle name="Финансовый 2 4 2 9 2 2 2" xfId="50270"/>
    <cellStyle name="Финансовый 2 4 2 9 2 3" xfId="50271"/>
    <cellStyle name="Финансовый 2 4 2 9 2 4" xfId="50272"/>
    <cellStyle name="Финансовый 2 4 2 9 2 5" xfId="50273"/>
    <cellStyle name="Финансовый 2 4 2 9 3" xfId="50274"/>
    <cellStyle name="Финансовый 2 4 2 9 3 2" xfId="50275"/>
    <cellStyle name="Финансовый 2 4 2 9 3 3" xfId="50276"/>
    <cellStyle name="Финансовый 2 4 2 9 3 4" xfId="50277"/>
    <cellStyle name="Финансовый 2 4 2 9 4" xfId="50278"/>
    <cellStyle name="Финансовый 2 4 2 9 5" xfId="50279"/>
    <cellStyle name="Финансовый 2 4 2 9 6" xfId="50280"/>
    <cellStyle name="Финансовый 2 4 2 9 7" xfId="50281"/>
    <cellStyle name="Финансовый 2 4 3" xfId="50282"/>
    <cellStyle name="Финансовый 2 4 3 2" xfId="50283"/>
    <cellStyle name="Финансовый 2 4 3 2 2" xfId="50284"/>
    <cellStyle name="Финансовый 2 4 3 2 2 2" xfId="50285"/>
    <cellStyle name="Финансовый 2 4 3 2 3" xfId="50286"/>
    <cellStyle name="Финансовый 2 4 3 2 4" xfId="50287"/>
    <cellStyle name="Финансовый 2 4 3 2 5" xfId="50288"/>
    <cellStyle name="Финансовый 2 4 3 3" xfId="50289"/>
    <cellStyle name="Финансовый 2 4 3 3 2" xfId="50290"/>
    <cellStyle name="Финансовый 2 4 3 3 2 2" xfId="50291"/>
    <cellStyle name="Финансовый 2 4 3 3 3" xfId="50292"/>
    <cellStyle name="Финансовый 2 4 3 3 4" xfId="50293"/>
    <cellStyle name="Финансовый 2 4 3 3 5" xfId="50294"/>
    <cellStyle name="Финансовый 2 4 3 4" xfId="50295"/>
    <cellStyle name="Финансовый 2 4 3 4 2" xfId="50296"/>
    <cellStyle name="Финансовый 2 4 3 4 2 2" xfId="50297"/>
    <cellStyle name="Финансовый 2 4 3 4 3" xfId="50298"/>
    <cellStyle name="Финансовый 2 4 3 4 4" xfId="50299"/>
    <cellStyle name="Финансовый 2 4 3 4 5" xfId="50300"/>
    <cellStyle name="Финансовый 2 4 3 5" xfId="50301"/>
    <cellStyle name="Финансовый 2 4 3 6" xfId="50302"/>
    <cellStyle name="Финансовый 2 4 3 6 2" xfId="50303"/>
    <cellStyle name="Финансовый 2 4 3 6 2 2" xfId="50304"/>
    <cellStyle name="Финансовый 2 4 3 6 3" xfId="50305"/>
    <cellStyle name="Финансовый 2 4 3 7" xfId="50306"/>
    <cellStyle name="Финансовый 2 4 3 7 2" xfId="50307"/>
    <cellStyle name="Финансовый 2 4 3 8" xfId="50308"/>
    <cellStyle name="Финансовый 2 4 4" xfId="50309"/>
    <cellStyle name="Финансовый 2 4 4 10" xfId="50310"/>
    <cellStyle name="Финансовый 2 4 4 10 2" xfId="50311"/>
    <cellStyle name="Финансовый 2 4 4 10 2 2" xfId="50312"/>
    <cellStyle name="Финансовый 2 4 4 10 3" xfId="50313"/>
    <cellStyle name="Финансовый 2 4 4 10 4" xfId="50314"/>
    <cellStyle name="Финансовый 2 4 4 10 5" xfId="50315"/>
    <cellStyle name="Финансовый 2 4 4 11" xfId="50316"/>
    <cellStyle name="Финансовый 2 4 4 11 2" xfId="50317"/>
    <cellStyle name="Финансовый 2 4 4 11 2 2" xfId="50318"/>
    <cellStyle name="Финансовый 2 4 4 11 3" xfId="50319"/>
    <cellStyle name="Финансовый 2 4 4 11 4" xfId="50320"/>
    <cellStyle name="Финансовый 2 4 4 11 5" xfId="50321"/>
    <cellStyle name="Финансовый 2 4 4 12" xfId="50322"/>
    <cellStyle name="Финансовый 2 4 4 12 2" xfId="50323"/>
    <cellStyle name="Финансовый 2 4 4 12 2 2" xfId="50324"/>
    <cellStyle name="Финансовый 2 4 4 12 3" xfId="50325"/>
    <cellStyle name="Финансовый 2 4 4 13" xfId="50326"/>
    <cellStyle name="Финансовый 2 4 4 13 2" xfId="50327"/>
    <cellStyle name="Финансовый 2 4 4 14" xfId="50328"/>
    <cellStyle name="Финансовый 2 4 4 15" xfId="50329"/>
    <cellStyle name="Финансовый 2 4 4 2" xfId="50330"/>
    <cellStyle name="Финансовый 2 4 4 2 2" xfId="50331"/>
    <cellStyle name="Финансовый 2 4 4 2 2 2" xfId="50332"/>
    <cellStyle name="Финансовый 2 4 4 2 2 2 2" xfId="50333"/>
    <cellStyle name="Финансовый 2 4 4 2 2 2 2 2" xfId="50334"/>
    <cellStyle name="Финансовый 2 4 4 2 2 2 3" xfId="50335"/>
    <cellStyle name="Финансовый 2 4 4 2 2 2 4" xfId="50336"/>
    <cellStyle name="Финансовый 2 4 4 2 2 2 5" xfId="50337"/>
    <cellStyle name="Финансовый 2 4 4 2 2 3" xfId="50338"/>
    <cellStyle name="Финансовый 2 4 4 2 2 3 2" xfId="50339"/>
    <cellStyle name="Финансовый 2 4 4 2 2 3 3" xfId="50340"/>
    <cellStyle name="Финансовый 2 4 4 2 2 3 4" xfId="50341"/>
    <cellStyle name="Финансовый 2 4 4 2 2 4" xfId="50342"/>
    <cellStyle name="Финансовый 2 4 4 2 2 5" xfId="50343"/>
    <cellStyle name="Финансовый 2 4 4 2 2 6" xfId="50344"/>
    <cellStyle name="Финансовый 2 4 4 2 2 7" xfId="50345"/>
    <cellStyle name="Финансовый 2 4 4 2 3" xfId="50346"/>
    <cellStyle name="Финансовый 2 4 4 2 3 2" xfId="50347"/>
    <cellStyle name="Финансовый 2 4 4 2 3 2 2" xfId="50348"/>
    <cellStyle name="Финансовый 2 4 4 2 3 3" xfId="50349"/>
    <cellStyle name="Финансовый 2 4 4 2 3 4" xfId="50350"/>
    <cellStyle name="Финансовый 2 4 4 2 3 5" xfId="50351"/>
    <cellStyle name="Финансовый 2 4 4 2 4" xfId="50352"/>
    <cellStyle name="Финансовый 2 4 4 2 4 2" xfId="50353"/>
    <cellStyle name="Финансовый 2 4 4 2 4 2 2" xfId="50354"/>
    <cellStyle name="Финансовый 2 4 4 2 4 3" xfId="50355"/>
    <cellStyle name="Финансовый 2 4 4 2 4 4" xfId="50356"/>
    <cellStyle name="Финансовый 2 4 4 2 4 5" xfId="50357"/>
    <cellStyle name="Финансовый 2 4 4 2 5" xfId="50358"/>
    <cellStyle name="Финансовый 2 4 4 2 5 2" xfId="50359"/>
    <cellStyle name="Финансовый 2 4 4 2 5 3" xfId="50360"/>
    <cellStyle name="Финансовый 2 4 4 2 5 4" xfId="50361"/>
    <cellStyle name="Финансовый 2 4 4 2 6" xfId="50362"/>
    <cellStyle name="Финансовый 2 4 4 2 7" xfId="50363"/>
    <cellStyle name="Финансовый 2 4 4 2 8" xfId="50364"/>
    <cellStyle name="Финансовый 2 4 4 2 9" xfId="50365"/>
    <cellStyle name="Финансовый 2 4 4 3" xfId="50366"/>
    <cellStyle name="Финансовый 2 4 4 3 2" xfId="50367"/>
    <cellStyle name="Финансовый 2 4 4 3 2 2" xfId="50368"/>
    <cellStyle name="Финансовый 2 4 4 3 2 2 2" xfId="50369"/>
    <cellStyle name="Финансовый 2 4 4 3 2 2 2 2" xfId="50370"/>
    <cellStyle name="Финансовый 2 4 4 3 2 2 3" xfId="50371"/>
    <cellStyle name="Финансовый 2 4 4 3 2 2 4" xfId="50372"/>
    <cellStyle name="Финансовый 2 4 4 3 2 2 5" xfId="50373"/>
    <cellStyle name="Финансовый 2 4 4 3 2 3" xfId="50374"/>
    <cellStyle name="Финансовый 2 4 4 3 2 3 2" xfId="50375"/>
    <cellStyle name="Финансовый 2 4 4 3 2 3 3" xfId="50376"/>
    <cellStyle name="Финансовый 2 4 4 3 2 3 4" xfId="50377"/>
    <cellStyle name="Финансовый 2 4 4 3 2 4" xfId="50378"/>
    <cellStyle name="Финансовый 2 4 4 3 2 5" xfId="50379"/>
    <cellStyle name="Финансовый 2 4 4 3 2 6" xfId="50380"/>
    <cellStyle name="Финансовый 2 4 4 3 2 7" xfId="50381"/>
    <cellStyle name="Финансовый 2 4 4 3 3" xfId="50382"/>
    <cellStyle name="Финансовый 2 4 4 3 3 2" xfId="50383"/>
    <cellStyle name="Финансовый 2 4 4 3 3 2 2" xfId="50384"/>
    <cellStyle name="Финансовый 2 4 4 3 3 3" xfId="50385"/>
    <cellStyle name="Финансовый 2 4 4 3 3 4" xfId="50386"/>
    <cellStyle name="Финансовый 2 4 4 3 3 5" xfId="50387"/>
    <cellStyle name="Финансовый 2 4 4 3 4" xfId="50388"/>
    <cellStyle name="Финансовый 2 4 4 3 4 2" xfId="50389"/>
    <cellStyle name="Финансовый 2 4 4 3 4 2 2" xfId="50390"/>
    <cellStyle name="Финансовый 2 4 4 3 4 3" xfId="50391"/>
    <cellStyle name="Финансовый 2 4 4 3 4 4" xfId="50392"/>
    <cellStyle name="Финансовый 2 4 4 3 4 5" xfId="50393"/>
    <cellStyle name="Финансовый 2 4 4 3 5" xfId="50394"/>
    <cellStyle name="Финансовый 2 4 4 3 5 2" xfId="50395"/>
    <cellStyle name="Финансовый 2 4 4 3 5 3" xfId="50396"/>
    <cellStyle name="Финансовый 2 4 4 3 5 4" xfId="50397"/>
    <cellStyle name="Финансовый 2 4 4 3 6" xfId="50398"/>
    <cellStyle name="Финансовый 2 4 4 3 7" xfId="50399"/>
    <cellStyle name="Финансовый 2 4 4 3 8" xfId="50400"/>
    <cellStyle name="Финансовый 2 4 4 3 9" xfId="50401"/>
    <cellStyle name="Финансовый 2 4 4 4" xfId="50402"/>
    <cellStyle name="Финансовый 2 4 4 4 2" xfId="50403"/>
    <cellStyle name="Финансовый 2 4 4 4 2 2" xfId="50404"/>
    <cellStyle name="Финансовый 2 4 4 4 2 2 2" xfId="50405"/>
    <cellStyle name="Финансовый 2 4 4 4 2 2 2 2" xfId="50406"/>
    <cellStyle name="Финансовый 2 4 4 4 2 2 3" xfId="50407"/>
    <cellStyle name="Финансовый 2 4 4 4 2 2 4" xfId="50408"/>
    <cellStyle name="Финансовый 2 4 4 4 2 2 5" xfId="50409"/>
    <cellStyle name="Финансовый 2 4 4 4 2 3" xfId="50410"/>
    <cellStyle name="Финансовый 2 4 4 4 2 3 2" xfId="50411"/>
    <cellStyle name="Финансовый 2 4 4 4 2 3 3" xfId="50412"/>
    <cellStyle name="Финансовый 2 4 4 4 2 3 4" xfId="50413"/>
    <cellStyle name="Финансовый 2 4 4 4 2 4" xfId="50414"/>
    <cellStyle name="Финансовый 2 4 4 4 2 5" xfId="50415"/>
    <cellStyle name="Финансовый 2 4 4 4 2 6" xfId="50416"/>
    <cellStyle name="Финансовый 2 4 4 4 2 7" xfId="50417"/>
    <cellStyle name="Финансовый 2 4 4 4 3" xfId="50418"/>
    <cellStyle name="Финансовый 2 4 4 4 3 2" xfId="50419"/>
    <cellStyle name="Финансовый 2 4 4 4 3 2 2" xfId="50420"/>
    <cellStyle name="Финансовый 2 4 4 4 3 3" xfId="50421"/>
    <cellStyle name="Финансовый 2 4 4 4 3 4" xfId="50422"/>
    <cellStyle name="Финансовый 2 4 4 4 3 5" xfId="50423"/>
    <cellStyle name="Финансовый 2 4 4 4 4" xfId="50424"/>
    <cellStyle name="Финансовый 2 4 4 4 4 2" xfId="50425"/>
    <cellStyle name="Финансовый 2 4 4 4 4 2 2" xfId="50426"/>
    <cellStyle name="Финансовый 2 4 4 4 4 3" xfId="50427"/>
    <cellStyle name="Финансовый 2 4 4 4 4 4" xfId="50428"/>
    <cellStyle name="Финансовый 2 4 4 4 4 5" xfId="50429"/>
    <cellStyle name="Финансовый 2 4 4 4 5" xfId="50430"/>
    <cellStyle name="Финансовый 2 4 4 4 5 2" xfId="50431"/>
    <cellStyle name="Финансовый 2 4 4 4 5 3" xfId="50432"/>
    <cellStyle name="Финансовый 2 4 4 4 5 4" xfId="50433"/>
    <cellStyle name="Финансовый 2 4 4 4 6" xfId="50434"/>
    <cellStyle name="Финансовый 2 4 4 4 7" xfId="50435"/>
    <cellStyle name="Финансовый 2 4 4 4 8" xfId="50436"/>
    <cellStyle name="Финансовый 2 4 4 4 9" xfId="50437"/>
    <cellStyle name="Финансовый 2 4 4 5" xfId="50438"/>
    <cellStyle name="Финансовый 2 4 4 5 2" xfId="50439"/>
    <cellStyle name="Финансовый 2 4 4 5 2 2" xfId="50440"/>
    <cellStyle name="Финансовый 2 4 4 5 2 2 2" xfId="50441"/>
    <cellStyle name="Финансовый 2 4 4 5 2 2 2 2" xfId="50442"/>
    <cellStyle name="Финансовый 2 4 4 5 2 2 3" xfId="50443"/>
    <cellStyle name="Финансовый 2 4 4 5 2 2 4" xfId="50444"/>
    <cellStyle name="Финансовый 2 4 4 5 2 2 5" xfId="50445"/>
    <cellStyle name="Финансовый 2 4 4 5 2 3" xfId="50446"/>
    <cellStyle name="Финансовый 2 4 4 5 2 3 2" xfId="50447"/>
    <cellStyle name="Финансовый 2 4 4 5 2 3 3" xfId="50448"/>
    <cellStyle name="Финансовый 2 4 4 5 2 3 4" xfId="50449"/>
    <cellStyle name="Финансовый 2 4 4 5 2 4" xfId="50450"/>
    <cellStyle name="Финансовый 2 4 4 5 2 5" xfId="50451"/>
    <cellStyle name="Финансовый 2 4 4 5 2 6" xfId="50452"/>
    <cellStyle name="Финансовый 2 4 4 5 2 7" xfId="50453"/>
    <cellStyle name="Финансовый 2 4 4 5 3" xfId="50454"/>
    <cellStyle name="Финансовый 2 4 4 5 3 2" xfId="50455"/>
    <cellStyle name="Финансовый 2 4 4 5 3 2 2" xfId="50456"/>
    <cellStyle name="Финансовый 2 4 4 5 3 3" xfId="50457"/>
    <cellStyle name="Финансовый 2 4 4 5 3 4" xfId="50458"/>
    <cellStyle name="Финансовый 2 4 4 5 3 5" xfId="50459"/>
    <cellStyle name="Финансовый 2 4 4 5 4" xfId="50460"/>
    <cellStyle name="Финансовый 2 4 4 5 4 2" xfId="50461"/>
    <cellStyle name="Финансовый 2 4 4 5 4 3" xfId="50462"/>
    <cellStyle name="Финансовый 2 4 4 5 4 4" xfId="50463"/>
    <cellStyle name="Финансовый 2 4 4 5 5" xfId="50464"/>
    <cellStyle name="Финансовый 2 4 4 5 6" xfId="50465"/>
    <cellStyle name="Финансовый 2 4 4 5 7" xfId="50466"/>
    <cellStyle name="Финансовый 2 4 4 5 8" xfId="50467"/>
    <cellStyle name="Финансовый 2 4 4 6" xfId="50468"/>
    <cellStyle name="Финансовый 2 4 4 6 2" xfId="50469"/>
    <cellStyle name="Финансовый 2 4 4 6 2 2" xfId="50470"/>
    <cellStyle name="Финансовый 2 4 4 6 2 2 2" xfId="50471"/>
    <cellStyle name="Финансовый 2 4 4 6 2 2 2 2" xfId="50472"/>
    <cellStyle name="Финансовый 2 4 4 6 2 2 3" xfId="50473"/>
    <cellStyle name="Финансовый 2 4 4 6 2 2 4" xfId="50474"/>
    <cellStyle name="Финансовый 2 4 4 6 2 2 5" xfId="50475"/>
    <cellStyle name="Финансовый 2 4 4 6 2 3" xfId="50476"/>
    <cellStyle name="Финансовый 2 4 4 6 2 3 2" xfId="50477"/>
    <cellStyle name="Финансовый 2 4 4 6 2 3 3" xfId="50478"/>
    <cellStyle name="Финансовый 2 4 4 6 2 3 4" xfId="50479"/>
    <cellStyle name="Финансовый 2 4 4 6 2 4" xfId="50480"/>
    <cellStyle name="Финансовый 2 4 4 6 2 5" xfId="50481"/>
    <cellStyle name="Финансовый 2 4 4 6 2 6" xfId="50482"/>
    <cellStyle name="Финансовый 2 4 4 6 2 7" xfId="50483"/>
    <cellStyle name="Финансовый 2 4 4 6 3" xfId="50484"/>
    <cellStyle name="Финансовый 2 4 4 6 3 2" xfId="50485"/>
    <cellStyle name="Финансовый 2 4 4 6 3 2 2" xfId="50486"/>
    <cellStyle name="Финансовый 2 4 4 6 3 3" xfId="50487"/>
    <cellStyle name="Финансовый 2 4 4 6 3 4" xfId="50488"/>
    <cellStyle name="Финансовый 2 4 4 6 3 5" xfId="50489"/>
    <cellStyle name="Финансовый 2 4 4 6 4" xfId="50490"/>
    <cellStyle name="Финансовый 2 4 4 6 4 2" xfId="50491"/>
    <cellStyle name="Финансовый 2 4 4 6 4 3" xfId="50492"/>
    <cellStyle name="Финансовый 2 4 4 6 4 4" xfId="50493"/>
    <cellStyle name="Финансовый 2 4 4 6 5" xfId="50494"/>
    <cellStyle name="Финансовый 2 4 4 6 6" xfId="50495"/>
    <cellStyle name="Финансовый 2 4 4 6 7" xfId="50496"/>
    <cellStyle name="Финансовый 2 4 4 6 8" xfId="50497"/>
    <cellStyle name="Финансовый 2 4 4 7" xfId="50498"/>
    <cellStyle name="Финансовый 2 4 4 7 2" xfId="50499"/>
    <cellStyle name="Финансовый 2 4 4 7 2 2" xfId="50500"/>
    <cellStyle name="Финансовый 2 4 4 7 2 2 2" xfId="50501"/>
    <cellStyle name="Финансовый 2 4 4 7 2 2 2 2" xfId="50502"/>
    <cellStyle name="Финансовый 2 4 4 7 2 2 3" xfId="50503"/>
    <cellStyle name="Финансовый 2 4 4 7 2 2 4" xfId="50504"/>
    <cellStyle name="Финансовый 2 4 4 7 2 2 5" xfId="50505"/>
    <cellStyle name="Финансовый 2 4 4 7 2 3" xfId="50506"/>
    <cellStyle name="Финансовый 2 4 4 7 2 3 2" xfId="50507"/>
    <cellStyle name="Финансовый 2 4 4 7 2 3 3" xfId="50508"/>
    <cellStyle name="Финансовый 2 4 4 7 2 3 4" xfId="50509"/>
    <cellStyle name="Финансовый 2 4 4 7 2 4" xfId="50510"/>
    <cellStyle name="Финансовый 2 4 4 7 2 5" xfId="50511"/>
    <cellStyle name="Финансовый 2 4 4 7 2 6" xfId="50512"/>
    <cellStyle name="Финансовый 2 4 4 7 2 7" xfId="50513"/>
    <cellStyle name="Финансовый 2 4 4 7 3" xfId="50514"/>
    <cellStyle name="Финансовый 2 4 4 7 3 2" xfId="50515"/>
    <cellStyle name="Финансовый 2 4 4 7 3 2 2" xfId="50516"/>
    <cellStyle name="Финансовый 2 4 4 7 3 3" xfId="50517"/>
    <cellStyle name="Финансовый 2 4 4 7 3 4" xfId="50518"/>
    <cellStyle name="Финансовый 2 4 4 7 3 5" xfId="50519"/>
    <cellStyle name="Финансовый 2 4 4 7 4" xfId="50520"/>
    <cellStyle name="Финансовый 2 4 4 7 4 2" xfId="50521"/>
    <cellStyle name="Финансовый 2 4 4 7 4 3" xfId="50522"/>
    <cellStyle name="Финансовый 2 4 4 7 4 4" xfId="50523"/>
    <cellStyle name="Финансовый 2 4 4 7 5" xfId="50524"/>
    <cellStyle name="Финансовый 2 4 4 7 6" xfId="50525"/>
    <cellStyle name="Финансовый 2 4 4 7 7" xfId="50526"/>
    <cellStyle name="Финансовый 2 4 4 7 8" xfId="50527"/>
    <cellStyle name="Финансовый 2 4 4 8" xfId="50528"/>
    <cellStyle name="Финансовый 2 4 4 8 2" xfId="50529"/>
    <cellStyle name="Финансовый 2 4 4 8 2 2" xfId="50530"/>
    <cellStyle name="Финансовый 2 4 4 8 2 2 2" xfId="50531"/>
    <cellStyle name="Финансовый 2 4 4 8 2 3" xfId="50532"/>
    <cellStyle name="Финансовый 2 4 4 8 2 4" xfId="50533"/>
    <cellStyle name="Финансовый 2 4 4 8 2 5" xfId="50534"/>
    <cellStyle name="Финансовый 2 4 4 8 3" xfId="50535"/>
    <cellStyle name="Финансовый 2 4 4 8 3 2" xfId="50536"/>
    <cellStyle name="Финансовый 2 4 4 8 3 3" xfId="50537"/>
    <cellStyle name="Финансовый 2 4 4 8 3 4" xfId="50538"/>
    <cellStyle name="Финансовый 2 4 4 8 4" xfId="50539"/>
    <cellStyle name="Финансовый 2 4 4 8 5" xfId="50540"/>
    <cellStyle name="Финансовый 2 4 4 8 6" xfId="50541"/>
    <cellStyle name="Финансовый 2 4 4 8 7" xfId="50542"/>
    <cellStyle name="Финансовый 2 4 4 9" xfId="50543"/>
    <cellStyle name="Финансовый 2 4 4 9 2" xfId="50544"/>
    <cellStyle name="Финансовый 2 4 4 9 2 2" xfId="50545"/>
    <cellStyle name="Финансовый 2 4 4 9 2 2 2" xfId="50546"/>
    <cellStyle name="Финансовый 2 4 4 9 2 3" xfId="50547"/>
    <cellStyle name="Финансовый 2 4 4 9 2 4" xfId="50548"/>
    <cellStyle name="Финансовый 2 4 4 9 2 5" xfId="50549"/>
    <cellStyle name="Финансовый 2 4 4 9 3" xfId="50550"/>
    <cellStyle name="Финансовый 2 4 4 9 3 2" xfId="50551"/>
    <cellStyle name="Финансовый 2 4 4 9 3 3" xfId="50552"/>
    <cellStyle name="Финансовый 2 4 4 9 3 4" xfId="50553"/>
    <cellStyle name="Финансовый 2 4 4 9 4" xfId="50554"/>
    <cellStyle name="Финансовый 2 4 4 9 5" xfId="50555"/>
    <cellStyle name="Финансовый 2 4 4 9 6" xfId="50556"/>
    <cellStyle name="Финансовый 2 4 4 9 7" xfId="50557"/>
    <cellStyle name="Финансовый 2 4 5" xfId="50558"/>
    <cellStyle name="Финансовый 2 4 5 10" xfId="50559"/>
    <cellStyle name="Финансовый 2 4 5 10 2" xfId="50560"/>
    <cellStyle name="Финансовый 2 4 5 10 2 2" xfId="50561"/>
    <cellStyle name="Финансовый 2 4 5 10 3" xfId="50562"/>
    <cellStyle name="Финансовый 2 4 5 10 4" xfId="50563"/>
    <cellStyle name="Финансовый 2 4 5 10 5" xfId="50564"/>
    <cellStyle name="Финансовый 2 4 5 11" xfId="50565"/>
    <cellStyle name="Финансовый 2 4 5 11 2" xfId="50566"/>
    <cellStyle name="Финансовый 2 4 5 11 3" xfId="50567"/>
    <cellStyle name="Финансовый 2 4 5 11 4" xfId="50568"/>
    <cellStyle name="Финансовый 2 4 5 12" xfId="50569"/>
    <cellStyle name="Финансовый 2 4 5 13" xfId="50570"/>
    <cellStyle name="Финансовый 2 4 5 14" xfId="50571"/>
    <cellStyle name="Финансовый 2 4 5 15" xfId="50572"/>
    <cellStyle name="Финансовый 2 4 5 2" xfId="50573"/>
    <cellStyle name="Финансовый 2 4 5 2 2" xfId="50574"/>
    <cellStyle name="Финансовый 2 4 5 2 2 2" xfId="50575"/>
    <cellStyle name="Финансовый 2 4 5 2 2 2 2" xfId="50576"/>
    <cellStyle name="Финансовый 2 4 5 2 2 2 2 2" xfId="50577"/>
    <cellStyle name="Финансовый 2 4 5 2 2 2 3" xfId="50578"/>
    <cellStyle name="Финансовый 2 4 5 2 2 2 4" xfId="50579"/>
    <cellStyle name="Финансовый 2 4 5 2 2 2 5" xfId="50580"/>
    <cellStyle name="Финансовый 2 4 5 2 2 3" xfId="50581"/>
    <cellStyle name="Финансовый 2 4 5 2 2 3 2" xfId="50582"/>
    <cellStyle name="Финансовый 2 4 5 2 2 3 3" xfId="50583"/>
    <cellStyle name="Финансовый 2 4 5 2 2 3 4" xfId="50584"/>
    <cellStyle name="Финансовый 2 4 5 2 2 4" xfId="50585"/>
    <cellStyle name="Финансовый 2 4 5 2 2 5" xfId="50586"/>
    <cellStyle name="Финансовый 2 4 5 2 2 6" xfId="50587"/>
    <cellStyle name="Финансовый 2 4 5 2 2 7" xfId="50588"/>
    <cellStyle name="Финансовый 2 4 5 2 3" xfId="50589"/>
    <cellStyle name="Финансовый 2 4 5 2 3 2" xfId="50590"/>
    <cellStyle name="Финансовый 2 4 5 2 3 2 2" xfId="50591"/>
    <cellStyle name="Финансовый 2 4 5 2 3 3" xfId="50592"/>
    <cellStyle name="Финансовый 2 4 5 2 3 4" xfId="50593"/>
    <cellStyle name="Финансовый 2 4 5 2 3 5" xfId="50594"/>
    <cellStyle name="Финансовый 2 4 5 2 4" xfId="50595"/>
    <cellStyle name="Финансовый 2 4 5 2 4 2" xfId="50596"/>
    <cellStyle name="Финансовый 2 4 5 2 4 2 2" xfId="50597"/>
    <cellStyle name="Финансовый 2 4 5 2 4 3" xfId="50598"/>
    <cellStyle name="Финансовый 2 4 5 2 4 4" xfId="50599"/>
    <cellStyle name="Финансовый 2 4 5 2 4 5" xfId="50600"/>
    <cellStyle name="Финансовый 2 4 5 2 5" xfId="50601"/>
    <cellStyle name="Финансовый 2 4 5 2 5 2" xfId="50602"/>
    <cellStyle name="Финансовый 2 4 5 2 5 3" xfId="50603"/>
    <cellStyle name="Финансовый 2 4 5 2 5 4" xfId="50604"/>
    <cellStyle name="Финансовый 2 4 5 2 6" xfId="50605"/>
    <cellStyle name="Финансовый 2 4 5 2 7" xfId="50606"/>
    <cellStyle name="Финансовый 2 4 5 2 8" xfId="50607"/>
    <cellStyle name="Финансовый 2 4 5 2 9" xfId="50608"/>
    <cellStyle name="Финансовый 2 4 5 3" xfId="50609"/>
    <cellStyle name="Финансовый 2 4 5 3 2" xfId="50610"/>
    <cellStyle name="Финансовый 2 4 5 3 2 2" xfId="50611"/>
    <cellStyle name="Финансовый 2 4 5 3 2 2 2" xfId="50612"/>
    <cellStyle name="Финансовый 2 4 5 3 2 2 2 2" xfId="50613"/>
    <cellStyle name="Финансовый 2 4 5 3 2 2 3" xfId="50614"/>
    <cellStyle name="Финансовый 2 4 5 3 2 2 4" xfId="50615"/>
    <cellStyle name="Финансовый 2 4 5 3 2 2 5" xfId="50616"/>
    <cellStyle name="Финансовый 2 4 5 3 2 3" xfId="50617"/>
    <cellStyle name="Финансовый 2 4 5 3 2 3 2" xfId="50618"/>
    <cellStyle name="Финансовый 2 4 5 3 2 3 3" xfId="50619"/>
    <cellStyle name="Финансовый 2 4 5 3 2 3 4" xfId="50620"/>
    <cellStyle name="Финансовый 2 4 5 3 2 4" xfId="50621"/>
    <cellStyle name="Финансовый 2 4 5 3 2 5" xfId="50622"/>
    <cellStyle name="Финансовый 2 4 5 3 2 6" xfId="50623"/>
    <cellStyle name="Финансовый 2 4 5 3 2 7" xfId="50624"/>
    <cellStyle name="Финансовый 2 4 5 3 3" xfId="50625"/>
    <cellStyle name="Финансовый 2 4 5 3 3 2" xfId="50626"/>
    <cellStyle name="Финансовый 2 4 5 3 3 2 2" xfId="50627"/>
    <cellStyle name="Финансовый 2 4 5 3 3 3" xfId="50628"/>
    <cellStyle name="Финансовый 2 4 5 3 3 4" xfId="50629"/>
    <cellStyle name="Финансовый 2 4 5 3 3 5" xfId="50630"/>
    <cellStyle name="Финансовый 2 4 5 3 4" xfId="50631"/>
    <cellStyle name="Финансовый 2 4 5 3 4 2" xfId="50632"/>
    <cellStyle name="Финансовый 2 4 5 3 4 2 2" xfId="50633"/>
    <cellStyle name="Финансовый 2 4 5 3 4 3" xfId="50634"/>
    <cellStyle name="Финансовый 2 4 5 3 4 4" xfId="50635"/>
    <cellStyle name="Финансовый 2 4 5 3 4 5" xfId="50636"/>
    <cellStyle name="Финансовый 2 4 5 3 5" xfId="50637"/>
    <cellStyle name="Финансовый 2 4 5 3 5 2" xfId="50638"/>
    <cellStyle name="Финансовый 2 4 5 3 5 3" xfId="50639"/>
    <cellStyle name="Финансовый 2 4 5 3 5 4" xfId="50640"/>
    <cellStyle name="Финансовый 2 4 5 3 6" xfId="50641"/>
    <cellStyle name="Финансовый 2 4 5 3 7" xfId="50642"/>
    <cellStyle name="Финансовый 2 4 5 3 8" xfId="50643"/>
    <cellStyle name="Финансовый 2 4 5 3 9" xfId="50644"/>
    <cellStyle name="Финансовый 2 4 5 4" xfId="50645"/>
    <cellStyle name="Финансовый 2 4 5 4 2" xfId="50646"/>
    <cellStyle name="Финансовый 2 4 5 4 2 2" xfId="50647"/>
    <cellStyle name="Финансовый 2 4 5 4 2 2 2" xfId="50648"/>
    <cellStyle name="Финансовый 2 4 5 4 2 2 2 2" xfId="50649"/>
    <cellStyle name="Финансовый 2 4 5 4 2 2 3" xfId="50650"/>
    <cellStyle name="Финансовый 2 4 5 4 2 2 4" xfId="50651"/>
    <cellStyle name="Финансовый 2 4 5 4 2 2 5" xfId="50652"/>
    <cellStyle name="Финансовый 2 4 5 4 2 3" xfId="50653"/>
    <cellStyle name="Финансовый 2 4 5 4 2 3 2" xfId="50654"/>
    <cellStyle name="Финансовый 2 4 5 4 2 3 3" xfId="50655"/>
    <cellStyle name="Финансовый 2 4 5 4 2 3 4" xfId="50656"/>
    <cellStyle name="Финансовый 2 4 5 4 2 4" xfId="50657"/>
    <cellStyle name="Финансовый 2 4 5 4 2 5" xfId="50658"/>
    <cellStyle name="Финансовый 2 4 5 4 2 6" xfId="50659"/>
    <cellStyle name="Финансовый 2 4 5 4 2 7" xfId="50660"/>
    <cellStyle name="Финансовый 2 4 5 4 3" xfId="50661"/>
    <cellStyle name="Финансовый 2 4 5 4 3 2" xfId="50662"/>
    <cellStyle name="Финансовый 2 4 5 4 3 2 2" xfId="50663"/>
    <cellStyle name="Финансовый 2 4 5 4 3 3" xfId="50664"/>
    <cellStyle name="Финансовый 2 4 5 4 3 4" xfId="50665"/>
    <cellStyle name="Финансовый 2 4 5 4 3 5" xfId="50666"/>
    <cellStyle name="Финансовый 2 4 5 4 4" xfId="50667"/>
    <cellStyle name="Финансовый 2 4 5 4 4 2" xfId="50668"/>
    <cellStyle name="Финансовый 2 4 5 4 4 3" xfId="50669"/>
    <cellStyle name="Финансовый 2 4 5 4 4 4" xfId="50670"/>
    <cellStyle name="Финансовый 2 4 5 4 5" xfId="50671"/>
    <cellStyle name="Финансовый 2 4 5 4 6" xfId="50672"/>
    <cellStyle name="Финансовый 2 4 5 4 7" xfId="50673"/>
    <cellStyle name="Финансовый 2 4 5 4 8" xfId="50674"/>
    <cellStyle name="Финансовый 2 4 5 5" xfId="50675"/>
    <cellStyle name="Финансовый 2 4 5 5 2" xfId="50676"/>
    <cellStyle name="Финансовый 2 4 5 5 2 2" xfId="50677"/>
    <cellStyle name="Финансовый 2 4 5 5 2 2 2" xfId="50678"/>
    <cellStyle name="Финансовый 2 4 5 5 2 2 2 2" xfId="50679"/>
    <cellStyle name="Финансовый 2 4 5 5 2 2 3" xfId="50680"/>
    <cellStyle name="Финансовый 2 4 5 5 2 2 4" xfId="50681"/>
    <cellStyle name="Финансовый 2 4 5 5 2 2 5" xfId="50682"/>
    <cellStyle name="Финансовый 2 4 5 5 2 3" xfId="50683"/>
    <cellStyle name="Финансовый 2 4 5 5 2 3 2" xfId="50684"/>
    <cellStyle name="Финансовый 2 4 5 5 2 3 3" xfId="50685"/>
    <cellStyle name="Финансовый 2 4 5 5 2 3 4" xfId="50686"/>
    <cellStyle name="Финансовый 2 4 5 5 2 4" xfId="50687"/>
    <cellStyle name="Финансовый 2 4 5 5 2 5" xfId="50688"/>
    <cellStyle name="Финансовый 2 4 5 5 2 6" xfId="50689"/>
    <cellStyle name="Финансовый 2 4 5 5 2 7" xfId="50690"/>
    <cellStyle name="Финансовый 2 4 5 5 3" xfId="50691"/>
    <cellStyle name="Финансовый 2 4 5 5 3 2" xfId="50692"/>
    <cellStyle name="Финансовый 2 4 5 5 3 2 2" xfId="50693"/>
    <cellStyle name="Финансовый 2 4 5 5 3 3" xfId="50694"/>
    <cellStyle name="Финансовый 2 4 5 5 3 4" xfId="50695"/>
    <cellStyle name="Финансовый 2 4 5 5 3 5" xfId="50696"/>
    <cellStyle name="Финансовый 2 4 5 5 4" xfId="50697"/>
    <cellStyle name="Финансовый 2 4 5 5 4 2" xfId="50698"/>
    <cellStyle name="Финансовый 2 4 5 5 4 3" xfId="50699"/>
    <cellStyle name="Финансовый 2 4 5 5 4 4" xfId="50700"/>
    <cellStyle name="Финансовый 2 4 5 5 5" xfId="50701"/>
    <cellStyle name="Финансовый 2 4 5 5 6" xfId="50702"/>
    <cellStyle name="Финансовый 2 4 5 5 7" xfId="50703"/>
    <cellStyle name="Финансовый 2 4 5 5 8" xfId="50704"/>
    <cellStyle name="Финансовый 2 4 5 6" xfId="50705"/>
    <cellStyle name="Финансовый 2 4 5 6 2" xfId="50706"/>
    <cellStyle name="Финансовый 2 4 5 6 2 2" xfId="50707"/>
    <cellStyle name="Финансовый 2 4 5 6 2 2 2" xfId="50708"/>
    <cellStyle name="Финансовый 2 4 5 6 2 2 2 2" xfId="50709"/>
    <cellStyle name="Финансовый 2 4 5 6 2 2 3" xfId="50710"/>
    <cellStyle name="Финансовый 2 4 5 6 2 2 4" xfId="50711"/>
    <cellStyle name="Финансовый 2 4 5 6 2 2 5" xfId="50712"/>
    <cellStyle name="Финансовый 2 4 5 6 2 3" xfId="50713"/>
    <cellStyle name="Финансовый 2 4 5 6 2 3 2" xfId="50714"/>
    <cellStyle name="Финансовый 2 4 5 6 2 3 3" xfId="50715"/>
    <cellStyle name="Финансовый 2 4 5 6 2 3 4" xfId="50716"/>
    <cellStyle name="Финансовый 2 4 5 6 2 4" xfId="50717"/>
    <cellStyle name="Финансовый 2 4 5 6 2 5" xfId="50718"/>
    <cellStyle name="Финансовый 2 4 5 6 2 6" xfId="50719"/>
    <cellStyle name="Финансовый 2 4 5 6 2 7" xfId="50720"/>
    <cellStyle name="Финансовый 2 4 5 6 3" xfId="50721"/>
    <cellStyle name="Финансовый 2 4 5 6 3 2" xfId="50722"/>
    <cellStyle name="Финансовый 2 4 5 6 3 2 2" xfId="50723"/>
    <cellStyle name="Финансовый 2 4 5 6 3 3" xfId="50724"/>
    <cellStyle name="Финансовый 2 4 5 6 3 4" xfId="50725"/>
    <cellStyle name="Финансовый 2 4 5 6 3 5" xfId="50726"/>
    <cellStyle name="Финансовый 2 4 5 6 4" xfId="50727"/>
    <cellStyle name="Финансовый 2 4 5 6 4 2" xfId="50728"/>
    <cellStyle name="Финансовый 2 4 5 6 4 3" xfId="50729"/>
    <cellStyle name="Финансовый 2 4 5 6 4 4" xfId="50730"/>
    <cellStyle name="Финансовый 2 4 5 6 5" xfId="50731"/>
    <cellStyle name="Финансовый 2 4 5 6 6" xfId="50732"/>
    <cellStyle name="Финансовый 2 4 5 6 7" xfId="50733"/>
    <cellStyle name="Финансовый 2 4 5 6 8" xfId="50734"/>
    <cellStyle name="Финансовый 2 4 5 7" xfId="50735"/>
    <cellStyle name="Финансовый 2 4 5 7 2" xfId="50736"/>
    <cellStyle name="Финансовый 2 4 5 7 2 2" xfId="50737"/>
    <cellStyle name="Финансовый 2 4 5 7 2 2 2" xfId="50738"/>
    <cellStyle name="Финансовый 2 4 5 7 2 2 2 2" xfId="50739"/>
    <cellStyle name="Финансовый 2 4 5 7 2 2 3" xfId="50740"/>
    <cellStyle name="Финансовый 2 4 5 7 2 2 4" xfId="50741"/>
    <cellStyle name="Финансовый 2 4 5 7 2 2 5" xfId="50742"/>
    <cellStyle name="Финансовый 2 4 5 7 2 3" xfId="50743"/>
    <cellStyle name="Финансовый 2 4 5 7 2 3 2" xfId="50744"/>
    <cellStyle name="Финансовый 2 4 5 7 2 3 3" xfId="50745"/>
    <cellStyle name="Финансовый 2 4 5 7 2 3 4" xfId="50746"/>
    <cellStyle name="Финансовый 2 4 5 7 2 4" xfId="50747"/>
    <cellStyle name="Финансовый 2 4 5 7 2 5" xfId="50748"/>
    <cellStyle name="Финансовый 2 4 5 7 2 6" xfId="50749"/>
    <cellStyle name="Финансовый 2 4 5 7 2 7" xfId="50750"/>
    <cellStyle name="Финансовый 2 4 5 7 3" xfId="50751"/>
    <cellStyle name="Финансовый 2 4 5 7 3 2" xfId="50752"/>
    <cellStyle name="Финансовый 2 4 5 7 3 2 2" xfId="50753"/>
    <cellStyle name="Финансовый 2 4 5 7 3 3" xfId="50754"/>
    <cellStyle name="Финансовый 2 4 5 7 3 4" xfId="50755"/>
    <cellStyle name="Финансовый 2 4 5 7 3 5" xfId="50756"/>
    <cellStyle name="Финансовый 2 4 5 7 4" xfId="50757"/>
    <cellStyle name="Финансовый 2 4 5 7 4 2" xfId="50758"/>
    <cellStyle name="Финансовый 2 4 5 7 4 3" xfId="50759"/>
    <cellStyle name="Финансовый 2 4 5 7 4 4" xfId="50760"/>
    <cellStyle name="Финансовый 2 4 5 7 5" xfId="50761"/>
    <cellStyle name="Финансовый 2 4 5 7 6" xfId="50762"/>
    <cellStyle name="Финансовый 2 4 5 7 7" xfId="50763"/>
    <cellStyle name="Финансовый 2 4 5 7 8" xfId="50764"/>
    <cellStyle name="Финансовый 2 4 5 8" xfId="50765"/>
    <cellStyle name="Финансовый 2 4 5 8 2" xfId="50766"/>
    <cellStyle name="Финансовый 2 4 5 8 2 2" xfId="50767"/>
    <cellStyle name="Финансовый 2 4 5 8 2 2 2" xfId="50768"/>
    <cellStyle name="Финансовый 2 4 5 8 2 3" xfId="50769"/>
    <cellStyle name="Финансовый 2 4 5 8 2 4" xfId="50770"/>
    <cellStyle name="Финансовый 2 4 5 8 2 5" xfId="50771"/>
    <cellStyle name="Финансовый 2 4 5 8 3" xfId="50772"/>
    <cellStyle name="Финансовый 2 4 5 8 3 2" xfId="50773"/>
    <cellStyle name="Финансовый 2 4 5 8 3 3" xfId="50774"/>
    <cellStyle name="Финансовый 2 4 5 8 3 4" xfId="50775"/>
    <cellStyle name="Финансовый 2 4 5 8 4" xfId="50776"/>
    <cellStyle name="Финансовый 2 4 5 8 5" xfId="50777"/>
    <cellStyle name="Финансовый 2 4 5 8 6" xfId="50778"/>
    <cellStyle name="Финансовый 2 4 5 8 7" xfId="50779"/>
    <cellStyle name="Финансовый 2 4 5 9" xfId="50780"/>
    <cellStyle name="Финансовый 2 4 5 9 2" xfId="50781"/>
    <cellStyle name="Финансовый 2 4 5 9 2 2" xfId="50782"/>
    <cellStyle name="Финансовый 2 4 5 9 2 2 2" xfId="50783"/>
    <cellStyle name="Финансовый 2 4 5 9 2 3" xfId="50784"/>
    <cellStyle name="Финансовый 2 4 5 9 2 4" xfId="50785"/>
    <cellStyle name="Финансовый 2 4 5 9 2 5" xfId="50786"/>
    <cellStyle name="Финансовый 2 4 5 9 3" xfId="50787"/>
    <cellStyle name="Финансовый 2 4 5 9 3 2" xfId="50788"/>
    <cellStyle name="Финансовый 2 4 5 9 3 3" xfId="50789"/>
    <cellStyle name="Финансовый 2 4 5 9 3 4" xfId="50790"/>
    <cellStyle name="Финансовый 2 4 5 9 4" xfId="50791"/>
    <cellStyle name="Финансовый 2 4 5 9 5" xfId="50792"/>
    <cellStyle name="Финансовый 2 4 5 9 6" xfId="50793"/>
    <cellStyle name="Финансовый 2 4 5 9 7" xfId="50794"/>
    <cellStyle name="Финансовый 2 4 6" xfId="50795"/>
    <cellStyle name="Финансовый 2 4 6 2" xfId="50796"/>
    <cellStyle name="Финансовый 2 4 6 2 2" xfId="50797"/>
    <cellStyle name="Финансовый 2 4 6 2 2 2" xfId="50798"/>
    <cellStyle name="Финансовый 2 4 6 2 2 2 2" xfId="50799"/>
    <cellStyle name="Финансовый 2 4 6 2 2 3" xfId="50800"/>
    <cellStyle name="Финансовый 2 4 6 2 2 4" xfId="50801"/>
    <cellStyle name="Финансовый 2 4 6 2 2 5" xfId="50802"/>
    <cellStyle name="Финансовый 2 4 6 2 3" xfId="50803"/>
    <cellStyle name="Финансовый 2 4 6 2 3 2" xfId="50804"/>
    <cellStyle name="Финансовый 2 4 6 2 3 3" xfId="50805"/>
    <cellStyle name="Финансовый 2 4 6 2 3 4" xfId="50806"/>
    <cellStyle name="Финансовый 2 4 6 2 4" xfId="50807"/>
    <cellStyle name="Финансовый 2 4 6 2 5" xfId="50808"/>
    <cellStyle name="Финансовый 2 4 6 2 6" xfId="50809"/>
    <cellStyle name="Финансовый 2 4 6 2 7" xfId="50810"/>
    <cellStyle name="Финансовый 2 4 6 3" xfId="50811"/>
    <cellStyle name="Финансовый 2 4 6 3 2" xfId="50812"/>
    <cellStyle name="Финансовый 2 4 6 3 2 2" xfId="50813"/>
    <cellStyle name="Финансовый 2 4 6 3 2 2 2" xfId="50814"/>
    <cellStyle name="Финансовый 2 4 6 3 2 3" xfId="50815"/>
    <cellStyle name="Финансовый 2 4 6 3 2 4" xfId="50816"/>
    <cellStyle name="Финансовый 2 4 6 3 2 5" xfId="50817"/>
    <cellStyle name="Финансовый 2 4 6 3 3" xfId="50818"/>
    <cellStyle name="Финансовый 2 4 6 3 3 2" xfId="50819"/>
    <cellStyle name="Финансовый 2 4 6 3 3 3" xfId="50820"/>
    <cellStyle name="Финансовый 2 4 6 3 3 4" xfId="50821"/>
    <cellStyle name="Финансовый 2 4 6 3 4" xfId="50822"/>
    <cellStyle name="Финансовый 2 4 6 3 5" xfId="50823"/>
    <cellStyle name="Финансовый 2 4 6 3 6" xfId="50824"/>
    <cellStyle name="Финансовый 2 4 6 3 7" xfId="50825"/>
    <cellStyle name="Финансовый 2 4 6 4" xfId="50826"/>
    <cellStyle name="Финансовый 2 4 6 4 2" xfId="50827"/>
    <cellStyle name="Финансовый 2 4 6 4 2 2" xfId="50828"/>
    <cellStyle name="Финансовый 2 4 6 4 3" xfId="50829"/>
    <cellStyle name="Финансовый 2 4 6 4 4" xfId="50830"/>
    <cellStyle name="Финансовый 2 4 6 4 5" xfId="50831"/>
    <cellStyle name="Финансовый 2 4 6 5" xfId="50832"/>
    <cellStyle name="Финансовый 2 4 6 5 2" xfId="50833"/>
    <cellStyle name="Финансовый 2 4 6 5 3" xfId="50834"/>
    <cellStyle name="Финансовый 2 4 6 5 4" xfId="50835"/>
    <cellStyle name="Финансовый 2 4 6 6" xfId="50836"/>
    <cellStyle name="Финансовый 2 4 6 7" xfId="50837"/>
    <cellStyle name="Финансовый 2 4 6 8" xfId="50838"/>
    <cellStyle name="Финансовый 2 4 6 9" xfId="50839"/>
    <cellStyle name="Финансовый 2 4 7" xfId="50840"/>
    <cellStyle name="Финансовый 2 4 7 2" xfId="50841"/>
    <cellStyle name="Финансовый 2 4 7 2 2" xfId="50842"/>
    <cellStyle name="Финансовый 2 4 7 2 2 2" xfId="50843"/>
    <cellStyle name="Финансовый 2 4 7 2 2 2 2" xfId="50844"/>
    <cellStyle name="Финансовый 2 4 7 2 2 3" xfId="50845"/>
    <cellStyle name="Финансовый 2 4 7 2 2 4" xfId="50846"/>
    <cellStyle name="Финансовый 2 4 7 2 2 5" xfId="50847"/>
    <cellStyle name="Финансовый 2 4 7 2 3" xfId="50848"/>
    <cellStyle name="Финансовый 2 4 7 2 3 2" xfId="50849"/>
    <cellStyle name="Финансовый 2 4 7 2 3 3" xfId="50850"/>
    <cellStyle name="Финансовый 2 4 7 2 3 4" xfId="50851"/>
    <cellStyle name="Финансовый 2 4 7 2 4" xfId="50852"/>
    <cellStyle name="Финансовый 2 4 7 2 5" xfId="50853"/>
    <cellStyle name="Финансовый 2 4 7 2 6" xfId="50854"/>
    <cellStyle name="Финансовый 2 4 7 2 7" xfId="50855"/>
    <cellStyle name="Финансовый 2 4 7 3" xfId="50856"/>
    <cellStyle name="Финансовый 2 4 7 3 2" xfId="50857"/>
    <cellStyle name="Финансовый 2 4 7 3 2 2" xfId="50858"/>
    <cellStyle name="Финансовый 2 4 7 3 3" xfId="50859"/>
    <cellStyle name="Финансовый 2 4 7 3 4" xfId="50860"/>
    <cellStyle name="Финансовый 2 4 7 3 5" xfId="50861"/>
    <cellStyle name="Финансовый 2 4 7 4" xfId="50862"/>
    <cellStyle name="Финансовый 2 4 7 4 2" xfId="50863"/>
    <cellStyle name="Финансовый 2 4 7 4 2 2" xfId="50864"/>
    <cellStyle name="Финансовый 2 4 7 4 3" xfId="50865"/>
    <cellStyle name="Финансовый 2 4 7 4 4" xfId="50866"/>
    <cellStyle name="Финансовый 2 4 7 4 5" xfId="50867"/>
    <cellStyle name="Финансовый 2 4 7 5" xfId="50868"/>
    <cellStyle name="Финансовый 2 4 7 5 2" xfId="50869"/>
    <cellStyle name="Финансовый 2 4 7 5 3" xfId="50870"/>
    <cellStyle name="Финансовый 2 4 7 5 4" xfId="50871"/>
    <cellStyle name="Финансовый 2 4 7 6" xfId="50872"/>
    <cellStyle name="Финансовый 2 4 7 7" xfId="50873"/>
    <cellStyle name="Финансовый 2 4 7 8" xfId="50874"/>
    <cellStyle name="Финансовый 2 4 7 9" xfId="50875"/>
    <cellStyle name="Финансовый 2 4 8" xfId="50876"/>
    <cellStyle name="Финансовый 2 4 8 2" xfId="50877"/>
    <cellStyle name="Финансовый 2 4 8 2 2" xfId="50878"/>
    <cellStyle name="Финансовый 2 4 8 2 2 2" xfId="50879"/>
    <cellStyle name="Финансовый 2 4 8 2 2 2 2" xfId="50880"/>
    <cellStyle name="Финансовый 2 4 8 2 2 3" xfId="50881"/>
    <cellStyle name="Финансовый 2 4 8 2 2 4" xfId="50882"/>
    <cellStyle name="Финансовый 2 4 8 2 2 5" xfId="50883"/>
    <cellStyle name="Финансовый 2 4 8 2 3" xfId="50884"/>
    <cellStyle name="Финансовый 2 4 8 2 3 2" xfId="50885"/>
    <cellStyle name="Финансовый 2 4 8 2 3 3" xfId="50886"/>
    <cellStyle name="Финансовый 2 4 8 2 3 4" xfId="50887"/>
    <cellStyle name="Финансовый 2 4 8 2 4" xfId="50888"/>
    <cellStyle name="Финансовый 2 4 8 2 5" xfId="50889"/>
    <cellStyle name="Финансовый 2 4 8 2 6" xfId="50890"/>
    <cellStyle name="Финансовый 2 4 8 2 7" xfId="50891"/>
    <cellStyle name="Финансовый 2 4 8 3" xfId="50892"/>
    <cellStyle name="Финансовый 2 4 8 3 2" xfId="50893"/>
    <cellStyle name="Финансовый 2 4 8 3 2 2" xfId="50894"/>
    <cellStyle name="Финансовый 2 4 8 3 3" xfId="50895"/>
    <cellStyle name="Финансовый 2 4 8 3 4" xfId="50896"/>
    <cellStyle name="Финансовый 2 4 8 3 5" xfId="50897"/>
    <cellStyle name="Финансовый 2 4 8 4" xfId="50898"/>
    <cellStyle name="Финансовый 2 4 8 4 2" xfId="50899"/>
    <cellStyle name="Финансовый 2 4 8 4 2 2" xfId="50900"/>
    <cellStyle name="Финансовый 2 4 8 4 3" xfId="50901"/>
    <cellStyle name="Финансовый 2 4 8 4 4" xfId="50902"/>
    <cellStyle name="Финансовый 2 4 8 4 5" xfId="50903"/>
    <cellStyle name="Финансовый 2 4 8 5" xfId="50904"/>
    <cellStyle name="Финансовый 2 4 8 5 2" xfId="50905"/>
    <cellStyle name="Финансовый 2 4 8 5 3" xfId="50906"/>
    <cellStyle name="Финансовый 2 4 8 5 4" xfId="50907"/>
    <cellStyle name="Финансовый 2 4 8 6" xfId="50908"/>
    <cellStyle name="Финансовый 2 4 8 7" xfId="50909"/>
    <cellStyle name="Финансовый 2 4 8 8" xfId="50910"/>
    <cellStyle name="Финансовый 2 4 8 9" xfId="50911"/>
    <cellStyle name="Финансовый 2 4 9" xfId="50912"/>
    <cellStyle name="Финансовый 2 4 9 2" xfId="50913"/>
    <cellStyle name="Финансовый 2 4 9 2 2" xfId="50914"/>
    <cellStyle name="Финансовый 2 4 9 2 2 2" xfId="50915"/>
    <cellStyle name="Финансовый 2 4 9 2 2 2 2" xfId="50916"/>
    <cellStyle name="Финансовый 2 4 9 2 2 3" xfId="50917"/>
    <cellStyle name="Финансовый 2 4 9 2 2 4" xfId="50918"/>
    <cellStyle name="Финансовый 2 4 9 2 2 5" xfId="50919"/>
    <cellStyle name="Финансовый 2 4 9 2 3" xfId="50920"/>
    <cellStyle name="Финансовый 2 4 9 2 3 2" xfId="50921"/>
    <cellStyle name="Финансовый 2 4 9 2 3 3" xfId="50922"/>
    <cellStyle name="Финансовый 2 4 9 2 3 4" xfId="50923"/>
    <cellStyle name="Финансовый 2 4 9 2 4" xfId="50924"/>
    <cellStyle name="Финансовый 2 4 9 2 5" xfId="50925"/>
    <cellStyle name="Финансовый 2 4 9 2 6" xfId="50926"/>
    <cellStyle name="Финансовый 2 4 9 2 7" xfId="50927"/>
    <cellStyle name="Финансовый 2 4 9 3" xfId="50928"/>
    <cellStyle name="Финансовый 2 4 9 3 2" xfId="50929"/>
    <cellStyle name="Финансовый 2 4 9 3 2 2" xfId="50930"/>
    <cellStyle name="Финансовый 2 4 9 3 3" xfId="50931"/>
    <cellStyle name="Финансовый 2 4 9 3 4" xfId="50932"/>
    <cellStyle name="Финансовый 2 4 9 3 5" xfId="50933"/>
    <cellStyle name="Финансовый 2 4 9 4" xfId="50934"/>
    <cellStyle name="Финансовый 2 4 9 4 2" xfId="50935"/>
    <cellStyle name="Финансовый 2 4 9 4 3" xfId="50936"/>
    <cellStyle name="Финансовый 2 4 9 4 4" xfId="50937"/>
    <cellStyle name="Финансовый 2 4 9 5" xfId="50938"/>
    <cellStyle name="Финансовый 2 4 9 6" xfId="50939"/>
    <cellStyle name="Финансовый 2 4 9 7" xfId="50940"/>
    <cellStyle name="Финансовый 2 4 9 8" xfId="50941"/>
    <cellStyle name="Финансовый 2 5" xfId="50942"/>
    <cellStyle name="Финансовый 2 5 10" xfId="50943"/>
    <cellStyle name="Финансовый 2 5 10 2" xfId="50944"/>
    <cellStyle name="Финансовый 2 5 10 2 2" xfId="50945"/>
    <cellStyle name="Финансовый 2 5 10 2 2 2" xfId="50946"/>
    <cellStyle name="Финансовый 2 5 10 2 2 2 2" xfId="50947"/>
    <cellStyle name="Финансовый 2 5 10 2 2 3" xfId="50948"/>
    <cellStyle name="Финансовый 2 5 10 2 2 4" xfId="50949"/>
    <cellStyle name="Финансовый 2 5 10 2 2 5" xfId="50950"/>
    <cellStyle name="Финансовый 2 5 10 2 3" xfId="50951"/>
    <cellStyle name="Финансовый 2 5 10 2 3 2" xfId="50952"/>
    <cellStyle name="Финансовый 2 5 10 2 3 3" xfId="50953"/>
    <cellStyle name="Финансовый 2 5 10 2 3 4" xfId="50954"/>
    <cellStyle name="Финансовый 2 5 10 2 4" xfId="50955"/>
    <cellStyle name="Финансовый 2 5 10 2 5" xfId="50956"/>
    <cellStyle name="Финансовый 2 5 10 2 6" xfId="50957"/>
    <cellStyle name="Финансовый 2 5 10 2 7" xfId="50958"/>
    <cellStyle name="Финансовый 2 5 10 3" xfId="50959"/>
    <cellStyle name="Финансовый 2 5 10 3 2" xfId="50960"/>
    <cellStyle name="Финансовый 2 5 10 3 2 2" xfId="50961"/>
    <cellStyle name="Финансовый 2 5 10 3 3" xfId="50962"/>
    <cellStyle name="Финансовый 2 5 10 3 4" xfId="50963"/>
    <cellStyle name="Финансовый 2 5 10 3 5" xfId="50964"/>
    <cellStyle name="Финансовый 2 5 10 4" xfId="50965"/>
    <cellStyle name="Финансовый 2 5 10 4 2" xfId="50966"/>
    <cellStyle name="Финансовый 2 5 10 4 3" xfId="50967"/>
    <cellStyle name="Финансовый 2 5 10 4 4" xfId="50968"/>
    <cellStyle name="Финансовый 2 5 10 5" xfId="50969"/>
    <cellStyle name="Финансовый 2 5 10 6" xfId="50970"/>
    <cellStyle name="Финансовый 2 5 10 7" xfId="50971"/>
    <cellStyle name="Финансовый 2 5 10 8" xfId="50972"/>
    <cellStyle name="Финансовый 2 5 11" xfId="50973"/>
    <cellStyle name="Финансовый 2 5 11 2" xfId="50974"/>
    <cellStyle name="Финансовый 2 5 11 2 2" xfId="50975"/>
    <cellStyle name="Финансовый 2 5 11 2 2 2" xfId="50976"/>
    <cellStyle name="Финансовый 2 5 11 2 2 2 2" xfId="50977"/>
    <cellStyle name="Финансовый 2 5 11 2 2 3" xfId="50978"/>
    <cellStyle name="Финансовый 2 5 11 2 2 4" xfId="50979"/>
    <cellStyle name="Финансовый 2 5 11 2 2 5" xfId="50980"/>
    <cellStyle name="Финансовый 2 5 11 2 3" xfId="50981"/>
    <cellStyle name="Финансовый 2 5 11 2 3 2" xfId="50982"/>
    <cellStyle name="Финансовый 2 5 11 2 3 3" xfId="50983"/>
    <cellStyle name="Финансовый 2 5 11 2 3 4" xfId="50984"/>
    <cellStyle name="Финансовый 2 5 11 2 4" xfId="50985"/>
    <cellStyle name="Финансовый 2 5 11 2 5" xfId="50986"/>
    <cellStyle name="Финансовый 2 5 11 2 6" xfId="50987"/>
    <cellStyle name="Финансовый 2 5 11 2 7" xfId="50988"/>
    <cellStyle name="Финансовый 2 5 11 3" xfId="50989"/>
    <cellStyle name="Финансовый 2 5 11 3 2" xfId="50990"/>
    <cellStyle name="Финансовый 2 5 11 3 2 2" xfId="50991"/>
    <cellStyle name="Финансовый 2 5 11 3 3" xfId="50992"/>
    <cellStyle name="Финансовый 2 5 11 3 4" xfId="50993"/>
    <cellStyle name="Финансовый 2 5 11 3 5" xfId="50994"/>
    <cellStyle name="Финансовый 2 5 11 4" xfId="50995"/>
    <cellStyle name="Финансовый 2 5 11 4 2" xfId="50996"/>
    <cellStyle name="Финансовый 2 5 11 4 3" xfId="50997"/>
    <cellStyle name="Финансовый 2 5 11 4 4" xfId="50998"/>
    <cellStyle name="Финансовый 2 5 11 5" xfId="50999"/>
    <cellStyle name="Финансовый 2 5 11 6" xfId="51000"/>
    <cellStyle name="Финансовый 2 5 11 7" xfId="51001"/>
    <cellStyle name="Финансовый 2 5 11 8" xfId="51002"/>
    <cellStyle name="Финансовый 2 5 12" xfId="51003"/>
    <cellStyle name="Финансовый 2 5 12 2" xfId="51004"/>
    <cellStyle name="Финансовый 2 5 12 2 2" xfId="51005"/>
    <cellStyle name="Финансовый 2 5 12 2 2 2" xfId="51006"/>
    <cellStyle name="Финансовый 2 5 12 2 3" xfId="51007"/>
    <cellStyle name="Финансовый 2 5 12 2 4" xfId="51008"/>
    <cellStyle name="Финансовый 2 5 12 2 5" xfId="51009"/>
    <cellStyle name="Финансовый 2 5 12 3" xfId="51010"/>
    <cellStyle name="Финансовый 2 5 12 3 2" xfId="51011"/>
    <cellStyle name="Финансовый 2 5 12 3 3" xfId="51012"/>
    <cellStyle name="Финансовый 2 5 12 3 4" xfId="51013"/>
    <cellStyle name="Финансовый 2 5 12 4" xfId="51014"/>
    <cellStyle name="Финансовый 2 5 12 5" xfId="51015"/>
    <cellStyle name="Финансовый 2 5 12 6" xfId="51016"/>
    <cellStyle name="Финансовый 2 5 12 7" xfId="51017"/>
    <cellStyle name="Финансовый 2 5 13" xfId="51018"/>
    <cellStyle name="Финансовый 2 5 13 2" xfId="51019"/>
    <cellStyle name="Финансовый 2 5 13 2 2" xfId="51020"/>
    <cellStyle name="Финансовый 2 5 13 3" xfId="51021"/>
    <cellStyle name="Финансовый 2 5 13 4" xfId="51022"/>
    <cellStyle name="Финансовый 2 5 13 5" xfId="51023"/>
    <cellStyle name="Финансовый 2 5 14" xfId="51024"/>
    <cellStyle name="Финансовый 2 5 14 2" xfId="51025"/>
    <cellStyle name="Финансовый 2 5 14 2 2" xfId="51026"/>
    <cellStyle name="Финансовый 2 5 14 3" xfId="51027"/>
    <cellStyle name="Финансовый 2 5 14 4" xfId="51028"/>
    <cellStyle name="Финансовый 2 5 14 5" xfId="51029"/>
    <cellStyle name="Финансовый 2 5 15" xfId="51030"/>
    <cellStyle name="Финансовый 2 5 15 2" xfId="51031"/>
    <cellStyle name="Финансовый 2 5 15 2 2" xfId="51032"/>
    <cellStyle name="Финансовый 2 5 15 3" xfId="51033"/>
    <cellStyle name="Финансовый 2 5 15 4" xfId="51034"/>
    <cellStyle name="Финансовый 2 5 15 5" xfId="51035"/>
    <cellStyle name="Финансовый 2 5 16" xfId="51036"/>
    <cellStyle name="Финансовый 2 5 16 2" xfId="51037"/>
    <cellStyle name="Финансовый 2 5 16 2 2" xfId="51038"/>
    <cellStyle name="Финансовый 2 5 16 3" xfId="51039"/>
    <cellStyle name="Финансовый 2 5 17" xfId="51040"/>
    <cellStyle name="Финансовый 2 5 17 2" xfId="51041"/>
    <cellStyle name="Финансовый 2 5 18" xfId="51042"/>
    <cellStyle name="Финансовый 2 5 19" xfId="51043"/>
    <cellStyle name="Финансовый 2 5 2" xfId="51044"/>
    <cellStyle name="Финансовый 2 5 2 10" xfId="51045"/>
    <cellStyle name="Финансовый 2 5 2 10 2" xfId="51046"/>
    <cellStyle name="Финансовый 2 5 2 10 2 2" xfId="51047"/>
    <cellStyle name="Финансовый 2 5 2 10 2 2 2" xfId="51048"/>
    <cellStyle name="Финансовый 2 5 2 10 2 3" xfId="51049"/>
    <cellStyle name="Финансовый 2 5 2 10 2 4" xfId="51050"/>
    <cellStyle name="Финансовый 2 5 2 10 2 5" xfId="51051"/>
    <cellStyle name="Финансовый 2 5 2 10 3" xfId="51052"/>
    <cellStyle name="Финансовый 2 5 2 10 3 2" xfId="51053"/>
    <cellStyle name="Финансовый 2 5 2 10 3 3" xfId="51054"/>
    <cellStyle name="Финансовый 2 5 2 10 3 4" xfId="51055"/>
    <cellStyle name="Финансовый 2 5 2 10 4" xfId="51056"/>
    <cellStyle name="Финансовый 2 5 2 10 5" xfId="51057"/>
    <cellStyle name="Финансовый 2 5 2 10 6" xfId="51058"/>
    <cellStyle name="Финансовый 2 5 2 10 7" xfId="51059"/>
    <cellStyle name="Финансовый 2 5 2 11" xfId="51060"/>
    <cellStyle name="Финансовый 2 5 2 11 2" xfId="51061"/>
    <cellStyle name="Финансовый 2 5 2 11 2 2" xfId="51062"/>
    <cellStyle name="Финансовый 2 5 2 11 3" xfId="51063"/>
    <cellStyle name="Финансовый 2 5 2 11 4" xfId="51064"/>
    <cellStyle name="Финансовый 2 5 2 11 5" xfId="51065"/>
    <cellStyle name="Финансовый 2 5 2 12" xfId="51066"/>
    <cellStyle name="Финансовый 2 5 2 12 2" xfId="51067"/>
    <cellStyle name="Финансовый 2 5 2 12 2 2" xfId="51068"/>
    <cellStyle name="Финансовый 2 5 2 12 3" xfId="51069"/>
    <cellStyle name="Финансовый 2 5 2 12 4" xfId="51070"/>
    <cellStyle name="Финансовый 2 5 2 12 5" xfId="51071"/>
    <cellStyle name="Финансовый 2 5 2 13" xfId="51072"/>
    <cellStyle name="Финансовый 2 5 2 13 2" xfId="51073"/>
    <cellStyle name="Финансовый 2 5 2 13 2 2" xfId="51074"/>
    <cellStyle name="Финансовый 2 5 2 13 3" xfId="51075"/>
    <cellStyle name="Финансовый 2 5 2 14" xfId="51076"/>
    <cellStyle name="Финансовый 2 5 2 14 2" xfId="51077"/>
    <cellStyle name="Финансовый 2 5 2 15" xfId="51078"/>
    <cellStyle name="Финансовый 2 5 2 16" xfId="51079"/>
    <cellStyle name="Финансовый 2 5 2 2" xfId="51080"/>
    <cellStyle name="Финансовый 2 5 2 2 10" xfId="51081"/>
    <cellStyle name="Финансовый 2 5 2 2 10 2" xfId="51082"/>
    <cellStyle name="Финансовый 2 5 2 2 10 2 2" xfId="51083"/>
    <cellStyle name="Финансовый 2 5 2 2 10 3" xfId="51084"/>
    <cellStyle name="Финансовый 2 5 2 2 10 4" xfId="51085"/>
    <cellStyle name="Финансовый 2 5 2 2 10 5" xfId="51086"/>
    <cellStyle name="Финансовый 2 5 2 2 11" xfId="51087"/>
    <cellStyle name="Финансовый 2 5 2 2 11 2" xfId="51088"/>
    <cellStyle name="Финансовый 2 5 2 2 11 2 2" xfId="51089"/>
    <cellStyle name="Финансовый 2 5 2 2 11 3" xfId="51090"/>
    <cellStyle name="Финансовый 2 5 2 2 11 4" xfId="51091"/>
    <cellStyle name="Финансовый 2 5 2 2 11 5" xfId="51092"/>
    <cellStyle name="Финансовый 2 5 2 2 12" xfId="51093"/>
    <cellStyle name="Финансовый 2 5 2 2 12 2" xfId="51094"/>
    <cellStyle name="Финансовый 2 5 2 2 12 2 2" xfId="51095"/>
    <cellStyle name="Финансовый 2 5 2 2 12 3" xfId="51096"/>
    <cellStyle name="Финансовый 2 5 2 2 13" xfId="51097"/>
    <cellStyle name="Финансовый 2 5 2 2 13 2" xfId="51098"/>
    <cellStyle name="Финансовый 2 5 2 2 14" xfId="51099"/>
    <cellStyle name="Финансовый 2 5 2 2 15" xfId="51100"/>
    <cellStyle name="Финансовый 2 5 2 2 2" xfId="51101"/>
    <cellStyle name="Финансовый 2 5 2 2 2 2" xfId="51102"/>
    <cellStyle name="Финансовый 2 5 2 2 2 2 2" xfId="51103"/>
    <cellStyle name="Финансовый 2 5 2 2 2 2 2 2" xfId="51104"/>
    <cellStyle name="Финансовый 2 5 2 2 2 2 2 2 2" xfId="51105"/>
    <cellStyle name="Финансовый 2 5 2 2 2 2 2 3" xfId="51106"/>
    <cellStyle name="Финансовый 2 5 2 2 2 2 2 4" xfId="51107"/>
    <cellStyle name="Финансовый 2 5 2 2 2 2 2 5" xfId="51108"/>
    <cellStyle name="Финансовый 2 5 2 2 2 2 3" xfId="51109"/>
    <cellStyle name="Финансовый 2 5 2 2 2 2 3 2" xfId="51110"/>
    <cellStyle name="Финансовый 2 5 2 2 2 2 3 3" xfId="51111"/>
    <cellStyle name="Финансовый 2 5 2 2 2 2 3 4" xfId="51112"/>
    <cellStyle name="Финансовый 2 5 2 2 2 2 4" xfId="51113"/>
    <cellStyle name="Финансовый 2 5 2 2 2 2 5" xfId="51114"/>
    <cellStyle name="Финансовый 2 5 2 2 2 2 6" xfId="51115"/>
    <cellStyle name="Финансовый 2 5 2 2 2 2 7" xfId="51116"/>
    <cellStyle name="Финансовый 2 5 2 2 2 3" xfId="51117"/>
    <cellStyle name="Финансовый 2 5 2 2 2 3 2" xfId="51118"/>
    <cellStyle name="Финансовый 2 5 2 2 2 3 2 2" xfId="51119"/>
    <cellStyle name="Финансовый 2 5 2 2 2 3 3" xfId="51120"/>
    <cellStyle name="Финансовый 2 5 2 2 2 3 4" xfId="51121"/>
    <cellStyle name="Финансовый 2 5 2 2 2 3 5" xfId="51122"/>
    <cellStyle name="Финансовый 2 5 2 2 2 4" xfId="51123"/>
    <cellStyle name="Финансовый 2 5 2 2 2 4 2" xfId="51124"/>
    <cellStyle name="Финансовый 2 5 2 2 2 4 2 2" xfId="51125"/>
    <cellStyle name="Финансовый 2 5 2 2 2 4 3" xfId="51126"/>
    <cellStyle name="Финансовый 2 5 2 2 2 4 4" xfId="51127"/>
    <cellStyle name="Финансовый 2 5 2 2 2 4 5" xfId="51128"/>
    <cellStyle name="Финансовый 2 5 2 2 2 5" xfId="51129"/>
    <cellStyle name="Финансовый 2 5 2 2 2 5 2" xfId="51130"/>
    <cellStyle name="Финансовый 2 5 2 2 2 5 3" xfId="51131"/>
    <cellStyle name="Финансовый 2 5 2 2 2 5 4" xfId="51132"/>
    <cellStyle name="Финансовый 2 5 2 2 2 6" xfId="51133"/>
    <cellStyle name="Финансовый 2 5 2 2 2 7" xfId="51134"/>
    <cellStyle name="Финансовый 2 5 2 2 2 8" xfId="51135"/>
    <cellStyle name="Финансовый 2 5 2 2 2 9" xfId="51136"/>
    <cellStyle name="Финансовый 2 5 2 2 3" xfId="51137"/>
    <cellStyle name="Финансовый 2 5 2 2 3 2" xfId="51138"/>
    <cellStyle name="Финансовый 2 5 2 2 3 2 2" xfId="51139"/>
    <cellStyle name="Финансовый 2 5 2 2 3 2 2 2" xfId="51140"/>
    <cellStyle name="Финансовый 2 5 2 2 3 2 2 2 2" xfId="51141"/>
    <cellStyle name="Финансовый 2 5 2 2 3 2 2 3" xfId="51142"/>
    <cellStyle name="Финансовый 2 5 2 2 3 2 2 4" xfId="51143"/>
    <cellStyle name="Финансовый 2 5 2 2 3 2 2 5" xfId="51144"/>
    <cellStyle name="Финансовый 2 5 2 2 3 2 3" xfId="51145"/>
    <cellStyle name="Финансовый 2 5 2 2 3 2 3 2" xfId="51146"/>
    <cellStyle name="Финансовый 2 5 2 2 3 2 3 3" xfId="51147"/>
    <cellStyle name="Финансовый 2 5 2 2 3 2 3 4" xfId="51148"/>
    <cellStyle name="Финансовый 2 5 2 2 3 2 4" xfId="51149"/>
    <cellStyle name="Финансовый 2 5 2 2 3 2 5" xfId="51150"/>
    <cellStyle name="Финансовый 2 5 2 2 3 2 6" xfId="51151"/>
    <cellStyle name="Финансовый 2 5 2 2 3 2 7" xfId="51152"/>
    <cellStyle name="Финансовый 2 5 2 2 3 3" xfId="51153"/>
    <cellStyle name="Финансовый 2 5 2 2 3 3 2" xfId="51154"/>
    <cellStyle name="Финансовый 2 5 2 2 3 3 2 2" xfId="51155"/>
    <cellStyle name="Финансовый 2 5 2 2 3 3 3" xfId="51156"/>
    <cellStyle name="Финансовый 2 5 2 2 3 3 4" xfId="51157"/>
    <cellStyle name="Финансовый 2 5 2 2 3 3 5" xfId="51158"/>
    <cellStyle name="Финансовый 2 5 2 2 3 4" xfId="51159"/>
    <cellStyle name="Финансовый 2 5 2 2 3 4 2" xfId="51160"/>
    <cellStyle name="Финансовый 2 5 2 2 3 4 2 2" xfId="51161"/>
    <cellStyle name="Финансовый 2 5 2 2 3 4 3" xfId="51162"/>
    <cellStyle name="Финансовый 2 5 2 2 3 4 4" xfId="51163"/>
    <cellStyle name="Финансовый 2 5 2 2 3 4 5" xfId="51164"/>
    <cellStyle name="Финансовый 2 5 2 2 3 5" xfId="51165"/>
    <cellStyle name="Финансовый 2 5 2 2 3 5 2" xfId="51166"/>
    <cellStyle name="Финансовый 2 5 2 2 3 5 3" xfId="51167"/>
    <cellStyle name="Финансовый 2 5 2 2 3 5 4" xfId="51168"/>
    <cellStyle name="Финансовый 2 5 2 2 3 6" xfId="51169"/>
    <cellStyle name="Финансовый 2 5 2 2 3 7" xfId="51170"/>
    <cellStyle name="Финансовый 2 5 2 2 3 8" xfId="51171"/>
    <cellStyle name="Финансовый 2 5 2 2 3 9" xfId="51172"/>
    <cellStyle name="Финансовый 2 5 2 2 4" xfId="51173"/>
    <cellStyle name="Финансовый 2 5 2 2 4 2" xfId="51174"/>
    <cellStyle name="Финансовый 2 5 2 2 4 2 2" xfId="51175"/>
    <cellStyle name="Финансовый 2 5 2 2 4 2 2 2" xfId="51176"/>
    <cellStyle name="Финансовый 2 5 2 2 4 2 2 2 2" xfId="51177"/>
    <cellStyle name="Финансовый 2 5 2 2 4 2 2 3" xfId="51178"/>
    <cellStyle name="Финансовый 2 5 2 2 4 2 2 4" xfId="51179"/>
    <cellStyle name="Финансовый 2 5 2 2 4 2 2 5" xfId="51180"/>
    <cellStyle name="Финансовый 2 5 2 2 4 2 3" xfId="51181"/>
    <cellStyle name="Финансовый 2 5 2 2 4 2 3 2" xfId="51182"/>
    <cellStyle name="Финансовый 2 5 2 2 4 2 3 3" xfId="51183"/>
    <cellStyle name="Финансовый 2 5 2 2 4 2 3 4" xfId="51184"/>
    <cellStyle name="Финансовый 2 5 2 2 4 2 4" xfId="51185"/>
    <cellStyle name="Финансовый 2 5 2 2 4 2 5" xfId="51186"/>
    <cellStyle name="Финансовый 2 5 2 2 4 2 6" xfId="51187"/>
    <cellStyle name="Финансовый 2 5 2 2 4 2 7" xfId="51188"/>
    <cellStyle name="Финансовый 2 5 2 2 4 3" xfId="51189"/>
    <cellStyle name="Финансовый 2 5 2 2 4 3 2" xfId="51190"/>
    <cellStyle name="Финансовый 2 5 2 2 4 3 2 2" xfId="51191"/>
    <cellStyle name="Финансовый 2 5 2 2 4 3 3" xfId="51192"/>
    <cellStyle name="Финансовый 2 5 2 2 4 3 4" xfId="51193"/>
    <cellStyle name="Финансовый 2 5 2 2 4 3 5" xfId="51194"/>
    <cellStyle name="Финансовый 2 5 2 2 4 4" xfId="51195"/>
    <cellStyle name="Финансовый 2 5 2 2 4 4 2" xfId="51196"/>
    <cellStyle name="Финансовый 2 5 2 2 4 4 2 2" xfId="51197"/>
    <cellStyle name="Финансовый 2 5 2 2 4 4 3" xfId="51198"/>
    <cellStyle name="Финансовый 2 5 2 2 4 4 4" xfId="51199"/>
    <cellStyle name="Финансовый 2 5 2 2 4 4 5" xfId="51200"/>
    <cellStyle name="Финансовый 2 5 2 2 4 5" xfId="51201"/>
    <cellStyle name="Финансовый 2 5 2 2 4 5 2" xfId="51202"/>
    <cellStyle name="Финансовый 2 5 2 2 4 5 3" xfId="51203"/>
    <cellStyle name="Финансовый 2 5 2 2 4 5 4" xfId="51204"/>
    <cellStyle name="Финансовый 2 5 2 2 4 6" xfId="51205"/>
    <cellStyle name="Финансовый 2 5 2 2 4 7" xfId="51206"/>
    <cellStyle name="Финансовый 2 5 2 2 4 8" xfId="51207"/>
    <cellStyle name="Финансовый 2 5 2 2 4 9" xfId="51208"/>
    <cellStyle name="Финансовый 2 5 2 2 5" xfId="51209"/>
    <cellStyle name="Финансовый 2 5 2 2 5 2" xfId="51210"/>
    <cellStyle name="Финансовый 2 5 2 2 5 2 2" xfId="51211"/>
    <cellStyle name="Финансовый 2 5 2 2 5 2 2 2" xfId="51212"/>
    <cellStyle name="Финансовый 2 5 2 2 5 2 2 2 2" xfId="51213"/>
    <cellStyle name="Финансовый 2 5 2 2 5 2 2 3" xfId="51214"/>
    <cellStyle name="Финансовый 2 5 2 2 5 2 2 4" xfId="51215"/>
    <cellStyle name="Финансовый 2 5 2 2 5 2 2 5" xfId="51216"/>
    <cellStyle name="Финансовый 2 5 2 2 5 2 3" xfId="51217"/>
    <cellStyle name="Финансовый 2 5 2 2 5 2 3 2" xfId="51218"/>
    <cellStyle name="Финансовый 2 5 2 2 5 2 3 3" xfId="51219"/>
    <cellStyle name="Финансовый 2 5 2 2 5 2 3 4" xfId="51220"/>
    <cellStyle name="Финансовый 2 5 2 2 5 2 4" xfId="51221"/>
    <cellStyle name="Финансовый 2 5 2 2 5 2 5" xfId="51222"/>
    <cellStyle name="Финансовый 2 5 2 2 5 2 6" xfId="51223"/>
    <cellStyle name="Финансовый 2 5 2 2 5 2 7" xfId="51224"/>
    <cellStyle name="Финансовый 2 5 2 2 5 3" xfId="51225"/>
    <cellStyle name="Финансовый 2 5 2 2 5 3 2" xfId="51226"/>
    <cellStyle name="Финансовый 2 5 2 2 5 3 2 2" xfId="51227"/>
    <cellStyle name="Финансовый 2 5 2 2 5 3 3" xfId="51228"/>
    <cellStyle name="Финансовый 2 5 2 2 5 3 4" xfId="51229"/>
    <cellStyle name="Финансовый 2 5 2 2 5 3 5" xfId="51230"/>
    <cellStyle name="Финансовый 2 5 2 2 5 4" xfId="51231"/>
    <cellStyle name="Финансовый 2 5 2 2 5 4 2" xfId="51232"/>
    <cellStyle name="Финансовый 2 5 2 2 5 4 3" xfId="51233"/>
    <cellStyle name="Финансовый 2 5 2 2 5 4 4" xfId="51234"/>
    <cellStyle name="Финансовый 2 5 2 2 5 5" xfId="51235"/>
    <cellStyle name="Финансовый 2 5 2 2 5 6" xfId="51236"/>
    <cellStyle name="Финансовый 2 5 2 2 5 7" xfId="51237"/>
    <cellStyle name="Финансовый 2 5 2 2 5 8" xfId="51238"/>
    <cellStyle name="Финансовый 2 5 2 2 6" xfId="51239"/>
    <cellStyle name="Финансовый 2 5 2 2 6 2" xfId="51240"/>
    <cellStyle name="Финансовый 2 5 2 2 6 2 2" xfId="51241"/>
    <cellStyle name="Финансовый 2 5 2 2 6 2 2 2" xfId="51242"/>
    <cellStyle name="Финансовый 2 5 2 2 6 2 2 2 2" xfId="51243"/>
    <cellStyle name="Финансовый 2 5 2 2 6 2 2 3" xfId="51244"/>
    <cellStyle name="Финансовый 2 5 2 2 6 2 2 4" xfId="51245"/>
    <cellStyle name="Финансовый 2 5 2 2 6 2 2 5" xfId="51246"/>
    <cellStyle name="Финансовый 2 5 2 2 6 2 3" xfId="51247"/>
    <cellStyle name="Финансовый 2 5 2 2 6 2 3 2" xfId="51248"/>
    <cellStyle name="Финансовый 2 5 2 2 6 2 3 3" xfId="51249"/>
    <cellStyle name="Финансовый 2 5 2 2 6 2 3 4" xfId="51250"/>
    <cellStyle name="Финансовый 2 5 2 2 6 2 4" xfId="51251"/>
    <cellStyle name="Финансовый 2 5 2 2 6 2 5" xfId="51252"/>
    <cellStyle name="Финансовый 2 5 2 2 6 2 6" xfId="51253"/>
    <cellStyle name="Финансовый 2 5 2 2 6 2 7" xfId="51254"/>
    <cellStyle name="Финансовый 2 5 2 2 6 3" xfId="51255"/>
    <cellStyle name="Финансовый 2 5 2 2 6 3 2" xfId="51256"/>
    <cellStyle name="Финансовый 2 5 2 2 6 3 2 2" xfId="51257"/>
    <cellStyle name="Финансовый 2 5 2 2 6 3 3" xfId="51258"/>
    <cellStyle name="Финансовый 2 5 2 2 6 3 4" xfId="51259"/>
    <cellStyle name="Финансовый 2 5 2 2 6 3 5" xfId="51260"/>
    <cellStyle name="Финансовый 2 5 2 2 6 4" xfId="51261"/>
    <cellStyle name="Финансовый 2 5 2 2 6 4 2" xfId="51262"/>
    <cellStyle name="Финансовый 2 5 2 2 6 4 3" xfId="51263"/>
    <cellStyle name="Финансовый 2 5 2 2 6 4 4" xfId="51264"/>
    <cellStyle name="Финансовый 2 5 2 2 6 5" xfId="51265"/>
    <cellStyle name="Финансовый 2 5 2 2 6 6" xfId="51266"/>
    <cellStyle name="Финансовый 2 5 2 2 6 7" xfId="51267"/>
    <cellStyle name="Финансовый 2 5 2 2 6 8" xfId="51268"/>
    <cellStyle name="Финансовый 2 5 2 2 7" xfId="51269"/>
    <cellStyle name="Финансовый 2 5 2 2 7 2" xfId="51270"/>
    <cellStyle name="Финансовый 2 5 2 2 7 2 2" xfId="51271"/>
    <cellStyle name="Финансовый 2 5 2 2 7 2 2 2" xfId="51272"/>
    <cellStyle name="Финансовый 2 5 2 2 7 2 2 2 2" xfId="51273"/>
    <cellStyle name="Финансовый 2 5 2 2 7 2 2 3" xfId="51274"/>
    <cellStyle name="Финансовый 2 5 2 2 7 2 2 4" xfId="51275"/>
    <cellStyle name="Финансовый 2 5 2 2 7 2 2 5" xfId="51276"/>
    <cellStyle name="Финансовый 2 5 2 2 7 2 3" xfId="51277"/>
    <cellStyle name="Финансовый 2 5 2 2 7 2 3 2" xfId="51278"/>
    <cellStyle name="Финансовый 2 5 2 2 7 2 3 3" xfId="51279"/>
    <cellStyle name="Финансовый 2 5 2 2 7 2 3 4" xfId="51280"/>
    <cellStyle name="Финансовый 2 5 2 2 7 2 4" xfId="51281"/>
    <cellStyle name="Финансовый 2 5 2 2 7 2 5" xfId="51282"/>
    <cellStyle name="Финансовый 2 5 2 2 7 2 6" xfId="51283"/>
    <cellStyle name="Финансовый 2 5 2 2 7 2 7" xfId="51284"/>
    <cellStyle name="Финансовый 2 5 2 2 7 3" xfId="51285"/>
    <cellStyle name="Финансовый 2 5 2 2 7 3 2" xfId="51286"/>
    <cellStyle name="Финансовый 2 5 2 2 7 3 2 2" xfId="51287"/>
    <cellStyle name="Финансовый 2 5 2 2 7 3 3" xfId="51288"/>
    <cellStyle name="Финансовый 2 5 2 2 7 3 4" xfId="51289"/>
    <cellStyle name="Финансовый 2 5 2 2 7 3 5" xfId="51290"/>
    <cellStyle name="Финансовый 2 5 2 2 7 4" xfId="51291"/>
    <cellStyle name="Финансовый 2 5 2 2 7 4 2" xfId="51292"/>
    <cellStyle name="Финансовый 2 5 2 2 7 4 3" xfId="51293"/>
    <cellStyle name="Финансовый 2 5 2 2 7 4 4" xfId="51294"/>
    <cellStyle name="Финансовый 2 5 2 2 7 5" xfId="51295"/>
    <cellStyle name="Финансовый 2 5 2 2 7 6" xfId="51296"/>
    <cellStyle name="Финансовый 2 5 2 2 7 7" xfId="51297"/>
    <cellStyle name="Финансовый 2 5 2 2 7 8" xfId="51298"/>
    <cellStyle name="Финансовый 2 5 2 2 8" xfId="51299"/>
    <cellStyle name="Финансовый 2 5 2 2 8 2" xfId="51300"/>
    <cellStyle name="Финансовый 2 5 2 2 8 2 2" xfId="51301"/>
    <cellStyle name="Финансовый 2 5 2 2 8 2 2 2" xfId="51302"/>
    <cellStyle name="Финансовый 2 5 2 2 8 2 3" xfId="51303"/>
    <cellStyle name="Финансовый 2 5 2 2 8 2 4" xfId="51304"/>
    <cellStyle name="Финансовый 2 5 2 2 8 2 5" xfId="51305"/>
    <cellStyle name="Финансовый 2 5 2 2 8 3" xfId="51306"/>
    <cellStyle name="Финансовый 2 5 2 2 8 3 2" xfId="51307"/>
    <cellStyle name="Финансовый 2 5 2 2 8 3 3" xfId="51308"/>
    <cellStyle name="Финансовый 2 5 2 2 8 3 4" xfId="51309"/>
    <cellStyle name="Финансовый 2 5 2 2 8 4" xfId="51310"/>
    <cellStyle name="Финансовый 2 5 2 2 8 5" xfId="51311"/>
    <cellStyle name="Финансовый 2 5 2 2 8 6" xfId="51312"/>
    <cellStyle name="Финансовый 2 5 2 2 8 7" xfId="51313"/>
    <cellStyle name="Финансовый 2 5 2 2 9" xfId="51314"/>
    <cellStyle name="Финансовый 2 5 2 2 9 2" xfId="51315"/>
    <cellStyle name="Финансовый 2 5 2 2 9 2 2" xfId="51316"/>
    <cellStyle name="Финансовый 2 5 2 2 9 2 2 2" xfId="51317"/>
    <cellStyle name="Финансовый 2 5 2 2 9 2 3" xfId="51318"/>
    <cellStyle name="Финансовый 2 5 2 2 9 2 4" xfId="51319"/>
    <cellStyle name="Финансовый 2 5 2 2 9 2 5" xfId="51320"/>
    <cellStyle name="Финансовый 2 5 2 2 9 3" xfId="51321"/>
    <cellStyle name="Финансовый 2 5 2 2 9 3 2" xfId="51322"/>
    <cellStyle name="Финансовый 2 5 2 2 9 3 3" xfId="51323"/>
    <cellStyle name="Финансовый 2 5 2 2 9 3 4" xfId="51324"/>
    <cellStyle name="Финансовый 2 5 2 2 9 4" xfId="51325"/>
    <cellStyle name="Финансовый 2 5 2 2 9 5" xfId="51326"/>
    <cellStyle name="Финансовый 2 5 2 2 9 6" xfId="51327"/>
    <cellStyle name="Финансовый 2 5 2 2 9 7" xfId="51328"/>
    <cellStyle name="Финансовый 2 5 2 3" xfId="51329"/>
    <cellStyle name="Финансовый 2 5 2 3 2" xfId="51330"/>
    <cellStyle name="Финансовый 2 5 2 3 2 2" xfId="51331"/>
    <cellStyle name="Финансовый 2 5 2 3 2 2 2" xfId="51332"/>
    <cellStyle name="Финансовый 2 5 2 3 2 2 2 2" xfId="51333"/>
    <cellStyle name="Финансовый 2 5 2 3 2 2 3" xfId="51334"/>
    <cellStyle name="Финансовый 2 5 2 3 2 2 4" xfId="51335"/>
    <cellStyle name="Финансовый 2 5 2 3 2 2 5" xfId="51336"/>
    <cellStyle name="Финансовый 2 5 2 3 2 3" xfId="51337"/>
    <cellStyle name="Финансовый 2 5 2 3 2 3 2" xfId="51338"/>
    <cellStyle name="Финансовый 2 5 2 3 2 3 2 2" xfId="51339"/>
    <cellStyle name="Финансовый 2 5 2 3 2 3 3" xfId="51340"/>
    <cellStyle name="Финансовый 2 5 2 3 2 3 4" xfId="51341"/>
    <cellStyle name="Финансовый 2 5 2 3 2 3 5" xfId="51342"/>
    <cellStyle name="Финансовый 2 5 2 3 2 4" xfId="51343"/>
    <cellStyle name="Финансовый 2 5 2 3 2 4 2" xfId="51344"/>
    <cellStyle name="Финансовый 2 5 2 3 2 4 3" xfId="51345"/>
    <cellStyle name="Финансовый 2 5 2 3 2 4 4" xfId="51346"/>
    <cellStyle name="Финансовый 2 5 2 3 2 5" xfId="51347"/>
    <cellStyle name="Финансовый 2 5 2 3 2 6" xfId="51348"/>
    <cellStyle name="Финансовый 2 5 2 3 2 7" xfId="51349"/>
    <cellStyle name="Финансовый 2 5 2 3 2 8" xfId="51350"/>
    <cellStyle name="Финансовый 2 5 2 3 3" xfId="51351"/>
    <cellStyle name="Финансовый 2 5 2 3 3 2" xfId="51352"/>
    <cellStyle name="Финансовый 2 5 2 3 3 2 2" xfId="51353"/>
    <cellStyle name="Финансовый 2 5 2 3 3 3" xfId="51354"/>
    <cellStyle name="Финансовый 2 5 2 3 3 4" xfId="51355"/>
    <cellStyle name="Финансовый 2 5 2 3 3 5" xfId="51356"/>
    <cellStyle name="Финансовый 2 5 2 3 4" xfId="51357"/>
    <cellStyle name="Финансовый 2 5 2 3 4 2" xfId="51358"/>
    <cellStyle name="Финансовый 2 5 2 3 4 2 2" xfId="51359"/>
    <cellStyle name="Финансовый 2 5 2 3 4 3" xfId="51360"/>
    <cellStyle name="Финансовый 2 5 2 3 4 4" xfId="51361"/>
    <cellStyle name="Финансовый 2 5 2 3 4 5" xfId="51362"/>
    <cellStyle name="Финансовый 2 5 2 3 5" xfId="51363"/>
    <cellStyle name="Финансовый 2 5 2 3 5 2" xfId="51364"/>
    <cellStyle name="Финансовый 2 5 2 3 5 2 2" xfId="51365"/>
    <cellStyle name="Финансовый 2 5 2 3 5 3" xfId="51366"/>
    <cellStyle name="Финансовый 2 5 2 3 5 4" xfId="51367"/>
    <cellStyle name="Финансовый 2 5 2 3 5 5" xfId="51368"/>
    <cellStyle name="Финансовый 2 5 2 3 6" xfId="51369"/>
    <cellStyle name="Финансовый 2 5 2 3 6 2" xfId="51370"/>
    <cellStyle name="Финансовый 2 5 2 3 6 2 2" xfId="51371"/>
    <cellStyle name="Финансовый 2 5 2 3 6 3" xfId="51372"/>
    <cellStyle name="Финансовый 2 5 2 3 7" xfId="51373"/>
    <cellStyle name="Финансовый 2 5 2 3 7 2" xfId="51374"/>
    <cellStyle name="Финансовый 2 5 2 3 8" xfId="51375"/>
    <cellStyle name="Финансовый 2 5 2 3 9" xfId="51376"/>
    <cellStyle name="Финансовый 2 5 2 4" xfId="51377"/>
    <cellStyle name="Финансовый 2 5 2 4 2" xfId="51378"/>
    <cellStyle name="Финансовый 2 5 2 4 2 2" xfId="51379"/>
    <cellStyle name="Финансовый 2 5 2 4 2 2 2" xfId="51380"/>
    <cellStyle name="Финансовый 2 5 2 4 2 2 2 2" xfId="51381"/>
    <cellStyle name="Финансовый 2 5 2 4 2 2 3" xfId="51382"/>
    <cellStyle name="Финансовый 2 5 2 4 2 2 4" xfId="51383"/>
    <cellStyle name="Финансовый 2 5 2 4 2 2 5" xfId="51384"/>
    <cellStyle name="Финансовый 2 5 2 4 2 3" xfId="51385"/>
    <cellStyle name="Финансовый 2 5 2 4 2 3 2" xfId="51386"/>
    <cellStyle name="Финансовый 2 5 2 4 2 3 3" xfId="51387"/>
    <cellStyle name="Финансовый 2 5 2 4 2 3 4" xfId="51388"/>
    <cellStyle name="Финансовый 2 5 2 4 2 4" xfId="51389"/>
    <cellStyle name="Финансовый 2 5 2 4 2 5" xfId="51390"/>
    <cellStyle name="Финансовый 2 5 2 4 2 6" xfId="51391"/>
    <cellStyle name="Финансовый 2 5 2 4 2 7" xfId="51392"/>
    <cellStyle name="Финансовый 2 5 2 4 3" xfId="51393"/>
    <cellStyle name="Финансовый 2 5 2 4 3 2" xfId="51394"/>
    <cellStyle name="Финансовый 2 5 2 4 3 2 2" xfId="51395"/>
    <cellStyle name="Финансовый 2 5 2 4 3 3" xfId="51396"/>
    <cellStyle name="Финансовый 2 5 2 4 3 4" xfId="51397"/>
    <cellStyle name="Финансовый 2 5 2 4 3 5" xfId="51398"/>
    <cellStyle name="Финансовый 2 5 2 4 4" xfId="51399"/>
    <cellStyle name="Финансовый 2 5 2 4 4 2" xfId="51400"/>
    <cellStyle name="Финансовый 2 5 2 4 4 2 2" xfId="51401"/>
    <cellStyle name="Финансовый 2 5 2 4 4 3" xfId="51402"/>
    <cellStyle name="Финансовый 2 5 2 4 4 4" xfId="51403"/>
    <cellStyle name="Финансовый 2 5 2 4 4 5" xfId="51404"/>
    <cellStyle name="Финансовый 2 5 2 4 5" xfId="51405"/>
    <cellStyle name="Финансовый 2 5 2 4 5 2" xfId="51406"/>
    <cellStyle name="Финансовый 2 5 2 4 5 3" xfId="51407"/>
    <cellStyle name="Финансовый 2 5 2 4 5 4" xfId="51408"/>
    <cellStyle name="Финансовый 2 5 2 4 6" xfId="51409"/>
    <cellStyle name="Финансовый 2 5 2 4 7" xfId="51410"/>
    <cellStyle name="Финансовый 2 5 2 4 8" xfId="51411"/>
    <cellStyle name="Финансовый 2 5 2 4 9" xfId="51412"/>
    <cellStyle name="Финансовый 2 5 2 5" xfId="51413"/>
    <cellStyle name="Финансовый 2 5 2 5 2" xfId="51414"/>
    <cellStyle name="Финансовый 2 5 2 5 2 2" xfId="51415"/>
    <cellStyle name="Финансовый 2 5 2 5 2 2 2" xfId="51416"/>
    <cellStyle name="Финансовый 2 5 2 5 2 2 2 2" xfId="51417"/>
    <cellStyle name="Финансовый 2 5 2 5 2 2 3" xfId="51418"/>
    <cellStyle name="Финансовый 2 5 2 5 2 2 4" xfId="51419"/>
    <cellStyle name="Финансовый 2 5 2 5 2 2 5" xfId="51420"/>
    <cellStyle name="Финансовый 2 5 2 5 2 3" xfId="51421"/>
    <cellStyle name="Финансовый 2 5 2 5 2 3 2" xfId="51422"/>
    <cellStyle name="Финансовый 2 5 2 5 2 3 3" xfId="51423"/>
    <cellStyle name="Финансовый 2 5 2 5 2 3 4" xfId="51424"/>
    <cellStyle name="Финансовый 2 5 2 5 2 4" xfId="51425"/>
    <cellStyle name="Финансовый 2 5 2 5 2 5" xfId="51426"/>
    <cellStyle name="Финансовый 2 5 2 5 2 6" xfId="51427"/>
    <cellStyle name="Финансовый 2 5 2 5 2 7" xfId="51428"/>
    <cellStyle name="Финансовый 2 5 2 5 3" xfId="51429"/>
    <cellStyle name="Финансовый 2 5 2 5 3 2" xfId="51430"/>
    <cellStyle name="Финансовый 2 5 2 5 3 2 2" xfId="51431"/>
    <cellStyle name="Финансовый 2 5 2 5 3 3" xfId="51432"/>
    <cellStyle name="Финансовый 2 5 2 5 3 4" xfId="51433"/>
    <cellStyle name="Финансовый 2 5 2 5 3 5" xfId="51434"/>
    <cellStyle name="Финансовый 2 5 2 5 4" xfId="51435"/>
    <cellStyle name="Финансовый 2 5 2 5 4 2" xfId="51436"/>
    <cellStyle name="Финансовый 2 5 2 5 4 2 2" xfId="51437"/>
    <cellStyle name="Финансовый 2 5 2 5 4 3" xfId="51438"/>
    <cellStyle name="Финансовый 2 5 2 5 4 4" xfId="51439"/>
    <cellStyle name="Финансовый 2 5 2 5 4 5" xfId="51440"/>
    <cellStyle name="Финансовый 2 5 2 5 5" xfId="51441"/>
    <cellStyle name="Финансовый 2 5 2 5 5 2" xfId="51442"/>
    <cellStyle name="Финансовый 2 5 2 5 5 3" xfId="51443"/>
    <cellStyle name="Финансовый 2 5 2 5 5 4" xfId="51444"/>
    <cellStyle name="Финансовый 2 5 2 5 6" xfId="51445"/>
    <cellStyle name="Финансовый 2 5 2 5 7" xfId="51446"/>
    <cellStyle name="Финансовый 2 5 2 5 8" xfId="51447"/>
    <cellStyle name="Финансовый 2 5 2 5 9" xfId="51448"/>
    <cellStyle name="Финансовый 2 5 2 6" xfId="51449"/>
    <cellStyle name="Финансовый 2 5 2 6 2" xfId="51450"/>
    <cellStyle name="Финансовый 2 5 2 6 2 2" xfId="51451"/>
    <cellStyle name="Финансовый 2 5 2 6 2 2 2" xfId="51452"/>
    <cellStyle name="Финансовый 2 5 2 6 2 2 2 2" xfId="51453"/>
    <cellStyle name="Финансовый 2 5 2 6 2 2 3" xfId="51454"/>
    <cellStyle name="Финансовый 2 5 2 6 2 2 4" xfId="51455"/>
    <cellStyle name="Финансовый 2 5 2 6 2 2 5" xfId="51456"/>
    <cellStyle name="Финансовый 2 5 2 6 2 3" xfId="51457"/>
    <cellStyle name="Финансовый 2 5 2 6 2 3 2" xfId="51458"/>
    <cellStyle name="Финансовый 2 5 2 6 2 3 3" xfId="51459"/>
    <cellStyle name="Финансовый 2 5 2 6 2 3 4" xfId="51460"/>
    <cellStyle name="Финансовый 2 5 2 6 2 4" xfId="51461"/>
    <cellStyle name="Финансовый 2 5 2 6 2 5" xfId="51462"/>
    <cellStyle name="Финансовый 2 5 2 6 2 6" xfId="51463"/>
    <cellStyle name="Финансовый 2 5 2 6 2 7" xfId="51464"/>
    <cellStyle name="Финансовый 2 5 2 6 3" xfId="51465"/>
    <cellStyle name="Финансовый 2 5 2 6 3 2" xfId="51466"/>
    <cellStyle name="Финансовый 2 5 2 6 3 2 2" xfId="51467"/>
    <cellStyle name="Финансовый 2 5 2 6 3 3" xfId="51468"/>
    <cellStyle name="Финансовый 2 5 2 6 3 4" xfId="51469"/>
    <cellStyle name="Финансовый 2 5 2 6 3 5" xfId="51470"/>
    <cellStyle name="Финансовый 2 5 2 6 4" xfId="51471"/>
    <cellStyle name="Финансовый 2 5 2 6 4 2" xfId="51472"/>
    <cellStyle name="Финансовый 2 5 2 6 4 3" xfId="51473"/>
    <cellStyle name="Финансовый 2 5 2 6 4 4" xfId="51474"/>
    <cellStyle name="Финансовый 2 5 2 6 5" xfId="51475"/>
    <cellStyle name="Финансовый 2 5 2 6 6" xfId="51476"/>
    <cellStyle name="Финансовый 2 5 2 6 7" xfId="51477"/>
    <cellStyle name="Финансовый 2 5 2 6 8" xfId="51478"/>
    <cellStyle name="Финансовый 2 5 2 7" xfId="51479"/>
    <cellStyle name="Финансовый 2 5 2 7 2" xfId="51480"/>
    <cellStyle name="Финансовый 2 5 2 7 2 2" xfId="51481"/>
    <cellStyle name="Финансовый 2 5 2 7 2 2 2" xfId="51482"/>
    <cellStyle name="Финансовый 2 5 2 7 2 2 2 2" xfId="51483"/>
    <cellStyle name="Финансовый 2 5 2 7 2 2 3" xfId="51484"/>
    <cellStyle name="Финансовый 2 5 2 7 2 2 4" xfId="51485"/>
    <cellStyle name="Финансовый 2 5 2 7 2 2 5" xfId="51486"/>
    <cellStyle name="Финансовый 2 5 2 7 2 3" xfId="51487"/>
    <cellStyle name="Финансовый 2 5 2 7 2 3 2" xfId="51488"/>
    <cellStyle name="Финансовый 2 5 2 7 2 3 3" xfId="51489"/>
    <cellStyle name="Финансовый 2 5 2 7 2 3 4" xfId="51490"/>
    <cellStyle name="Финансовый 2 5 2 7 2 4" xfId="51491"/>
    <cellStyle name="Финансовый 2 5 2 7 2 5" xfId="51492"/>
    <cellStyle name="Финансовый 2 5 2 7 2 6" xfId="51493"/>
    <cellStyle name="Финансовый 2 5 2 7 2 7" xfId="51494"/>
    <cellStyle name="Финансовый 2 5 2 7 3" xfId="51495"/>
    <cellStyle name="Финансовый 2 5 2 7 3 2" xfId="51496"/>
    <cellStyle name="Финансовый 2 5 2 7 3 2 2" xfId="51497"/>
    <cellStyle name="Финансовый 2 5 2 7 3 3" xfId="51498"/>
    <cellStyle name="Финансовый 2 5 2 7 3 4" xfId="51499"/>
    <cellStyle name="Финансовый 2 5 2 7 3 5" xfId="51500"/>
    <cellStyle name="Финансовый 2 5 2 7 4" xfId="51501"/>
    <cellStyle name="Финансовый 2 5 2 7 4 2" xfId="51502"/>
    <cellStyle name="Финансовый 2 5 2 7 4 3" xfId="51503"/>
    <cellStyle name="Финансовый 2 5 2 7 4 4" xfId="51504"/>
    <cellStyle name="Финансовый 2 5 2 7 5" xfId="51505"/>
    <cellStyle name="Финансовый 2 5 2 7 6" xfId="51506"/>
    <cellStyle name="Финансовый 2 5 2 7 7" xfId="51507"/>
    <cellStyle name="Финансовый 2 5 2 7 8" xfId="51508"/>
    <cellStyle name="Финансовый 2 5 2 8" xfId="51509"/>
    <cellStyle name="Финансовый 2 5 2 8 2" xfId="51510"/>
    <cellStyle name="Финансовый 2 5 2 8 2 2" xfId="51511"/>
    <cellStyle name="Финансовый 2 5 2 8 2 2 2" xfId="51512"/>
    <cellStyle name="Финансовый 2 5 2 8 2 2 2 2" xfId="51513"/>
    <cellStyle name="Финансовый 2 5 2 8 2 2 3" xfId="51514"/>
    <cellStyle name="Финансовый 2 5 2 8 2 2 4" xfId="51515"/>
    <cellStyle name="Финансовый 2 5 2 8 2 2 5" xfId="51516"/>
    <cellStyle name="Финансовый 2 5 2 8 2 3" xfId="51517"/>
    <cellStyle name="Финансовый 2 5 2 8 2 3 2" xfId="51518"/>
    <cellStyle name="Финансовый 2 5 2 8 2 3 3" xfId="51519"/>
    <cellStyle name="Финансовый 2 5 2 8 2 3 4" xfId="51520"/>
    <cellStyle name="Финансовый 2 5 2 8 2 4" xfId="51521"/>
    <cellStyle name="Финансовый 2 5 2 8 2 5" xfId="51522"/>
    <cellStyle name="Финансовый 2 5 2 8 2 6" xfId="51523"/>
    <cellStyle name="Финансовый 2 5 2 8 2 7" xfId="51524"/>
    <cellStyle name="Финансовый 2 5 2 8 3" xfId="51525"/>
    <cellStyle name="Финансовый 2 5 2 8 3 2" xfId="51526"/>
    <cellStyle name="Финансовый 2 5 2 8 3 2 2" xfId="51527"/>
    <cellStyle name="Финансовый 2 5 2 8 3 3" xfId="51528"/>
    <cellStyle name="Финансовый 2 5 2 8 3 4" xfId="51529"/>
    <cellStyle name="Финансовый 2 5 2 8 3 5" xfId="51530"/>
    <cellStyle name="Финансовый 2 5 2 8 4" xfId="51531"/>
    <cellStyle name="Финансовый 2 5 2 8 4 2" xfId="51532"/>
    <cellStyle name="Финансовый 2 5 2 8 4 3" xfId="51533"/>
    <cellStyle name="Финансовый 2 5 2 8 4 4" xfId="51534"/>
    <cellStyle name="Финансовый 2 5 2 8 5" xfId="51535"/>
    <cellStyle name="Финансовый 2 5 2 8 6" xfId="51536"/>
    <cellStyle name="Финансовый 2 5 2 8 7" xfId="51537"/>
    <cellStyle name="Финансовый 2 5 2 8 8" xfId="51538"/>
    <cellStyle name="Финансовый 2 5 2 9" xfId="51539"/>
    <cellStyle name="Финансовый 2 5 2 9 2" xfId="51540"/>
    <cellStyle name="Финансовый 2 5 2 9 2 2" xfId="51541"/>
    <cellStyle name="Финансовый 2 5 2 9 2 2 2" xfId="51542"/>
    <cellStyle name="Финансовый 2 5 2 9 2 3" xfId="51543"/>
    <cellStyle name="Финансовый 2 5 2 9 2 4" xfId="51544"/>
    <cellStyle name="Финансовый 2 5 2 9 2 5" xfId="51545"/>
    <cellStyle name="Финансовый 2 5 2 9 3" xfId="51546"/>
    <cellStyle name="Финансовый 2 5 2 9 3 2" xfId="51547"/>
    <cellStyle name="Финансовый 2 5 2 9 3 3" xfId="51548"/>
    <cellStyle name="Финансовый 2 5 2 9 3 4" xfId="51549"/>
    <cellStyle name="Финансовый 2 5 2 9 4" xfId="51550"/>
    <cellStyle name="Финансовый 2 5 2 9 5" xfId="51551"/>
    <cellStyle name="Финансовый 2 5 2 9 6" xfId="51552"/>
    <cellStyle name="Финансовый 2 5 2 9 7" xfId="51553"/>
    <cellStyle name="Финансовый 2 5 3" xfId="51554"/>
    <cellStyle name="Финансовый 2 5 3 2" xfId="51555"/>
    <cellStyle name="Финансовый 2 5 3 2 2" xfId="51556"/>
    <cellStyle name="Финансовый 2 5 3 2 2 2" xfId="51557"/>
    <cellStyle name="Финансовый 2 5 3 2 3" xfId="51558"/>
    <cellStyle name="Финансовый 2 5 3 2 4" xfId="51559"/>
    <cellStyle name="Финансовый 2 5 3 2 5" xfId="51560"/>
    <cellStyle name="Финансовый 2 5 3 3" xfId="51561"/>
    <cellStyle name="Финансовый 2 5 3 3 2" xfId="51562"/>
    <cellStyle name="Финансовый 2 5 3 3 2 2" xfId="51563"/>
    <cellStyle name="Финансовый 2 5 3 3 3" xfId="51564"/>
    <cellStyle name="Финансовый 2 5 3 3 4" xfId="51565"/>
    <cellStyle name="Финансовый 2 5 3 3 5" xfId="51566"/>
    <cellStyle name="Финансовый 2 5 3 4" xfId="51567"/>
    <cellStyle name="Финансовый 2 5 3 4 2" xfId="51568"/>
    <cellStyle name="Финансовый 2 5 3 4 2 2" xfId="51569"/>
    <cellStyle name="Финансовый 2 5 3 4 3" xfId="51570"/>
    <cellStyle name="Финансовый 2 5 3 4 4" xfId="51571"/>
    <cellStyle name="Финансовый 2 5 3 4 5" xfId="51572"/>
    <cellStyle name="Финансовый 2 5 3 5" xfId="51573"/>
    <cellStyle name="Финансовый 2 5 3 6" xfId="51574"/>
    <cellStyle name="Финансовый 2 5 3 6 2" xfId="51575"/>
    <cellStyle name="Финансовый 2 5 3 6 2 2" xfId="51576"/>
    <cellStyle name="Финансовый 2 5 3 6 3" xfId="51577"/>
    <cellStyle name="Финансовый 2 5 3 7" xfId="51578"/>
    <cellStyle name="Финансовый 2 5 3 7 2" xfId="51579"/>
    <cellStyle name="Финансовый 2 5 3 8" xfId="51580"/>
    <cellStyle name="Финансовый 2 5 4" xfId="51581"/>
    <cellStyle name="Финансовый 2 5 4 10" xfId="51582"/>
    <cellStyle name="Финансовый 2 5 4 10 2" xfId="51583"/>
    <cellStyle name="Финансовый 2 5 4 10 2 2" xfId="51584"/>
    <cellStyle name="Финансовый 2 5 4 10 3" xfId="51585"/>
    <cellStyle name="Финансовый 2 5 4 10 4" xfId="51586"/>
    <cellStyle name="Финансовый 2 5 4 10 5" xfId="51587"/>
    <cellStyle name="Финансовый 2 5 4 11" xfId="51588"/>
    <cellStyle name="Финансовый 2 5 4 11 2" xfId="51589"/>
    <cellStyle name="Финансовый 2 5 4 11 2 2" xfId="51590"/>
    <cellStyle name="Финансовый 2 5 4 11 3" xfId="51591"/>
    <cellStyle name="Финансовый 2 5 4 11 4" xfId="51592"/>
    <cellStyle name="Финансовый 2 5 4 11 5" xfId="51593"/>
    <cellStyle name="Финансовый 2 5 4 12" xfId="51594"/>
    <cellStyle name="Финансовый 2 5 4 12 2" xfId="51595"/>
    <cellStyle name="Финансовый 2 5 4 12 2 2" xfId="51596"/>
    <cellStyle name="Финансовый 2 5 4 12 3" xfId="51597"/>
    <cellStyle name="Финансовый 2 5 4 13" xfId="51598"/>
    <cellStyle name="Финансовый 2 5 4 13 2" xfId="51599"/>
    <cellStyle name="Финансовый 2 5 4 14" xfId="51600"/>
    <cellStyle name="Финансовый 2 5 4 15" xfId="51601"/>
    <cellStyle name="Финансовый 2 5 4 2" xfId="51602"/>
    <cellStyle name="Финансовый 2 5 4 2 2" xfId="51603"/>
    <cellStyle name="Финансовый 2 5 4 2 2 2" xfId="51604"/>
    <cellStyle name="Финансовый 2 5 4 2 2 2 2" xfId="51605"/>
    <cellStyle name="Финансовый 2 5 4 2 2 2 2 2" xfId="51606"/>
    <cellStyle name="Финансовый 2 5 4 2 2 2 3" xfId="51607"/>
    <cellStyle name="Финансовый 2 5 4 2 2 2 4" xfId="51608"/>
    <cellStyle name="Финансовый 2 5 4 2 2 2 5" xfId="51609"/>
    <cellStyle name="Финансовый 2 5 4 2 2 3" xfId="51610"/>
    <cellStyle name="Финансовый 2 5 4 2 2 3 2" xfId="51611"/>
    <cellStyle name="Финансовый 2 5 4 2 2 3 3" xfId="51612"/>
    <cellStyle name="Финансовый 2 5 4 2 2 3 4" xfId="51613"/>
    <cellStyle name="Финансовый 2 5 4 2 2 4" xfId="51614"/>
    <cellStyle name="Финансовый 2 5 4 2 2 5" xfId="51615"/>
    <cellStyle name="Финансовый 2 5 4 2 2 6" xfId="51616"/>
    <cellStyle name="Финансовый 2 5 4 2 2 7" xfId="51617"/>
    <cellStyle name="Финансовый 2 5 4 2 3" xfId="51618"/>
    <cellStyle name="Финансовый 2 5 4 2 3 2" xfId="51619"/>
    <cellStyle name="Финансовый 2 5 4 2 3 2 2" xfId="51620"/>
    <cellStyle name="Финансовый 2 5 4 2 3 3" xfId="51621"/>
    <cellStyle name="Финансовый 2 5 4 2 3 4" xfId="51622"/>
    <cellStyle name="Финансовый 2 5 4 2 3 5" xfId="51623"/>
    <cellStyle name="Финансовый 2 5 4 2 4" xfId="51624"/>
    <cellStyle name="Финансовый 2 5 4 2 4 2" xfId="51625"/>
    <cellStyle name="Финансовый 2 5 4 2 4 2 2" xfId="51626"/>
    <cellStyle name="Финансовый 2 5 4 2 4 3" xfId="51627"/>
    <cellStyle name="Финансовый 2 5 4 2 4 4" xfId="51628"/>
    <cellStyle name="Финансовый 2 5 4 2 4 5" xfId="51629"/>
    <cellStyle name="Финансовый 2 5 4 2 5" xfId="51630"/>
    <cellStyle name="Финансовый 2 5 4 2 5 2" xfId="51631"/>
    <cellStyle name="Финансовый 2 5 4 2 5 3" xfId="51632"/>
    <cellStyle name="Финансовый 2 5 4 2 5 4" xfId="51633"/>
    <cellStyle name="Финансовый 2 5 4 2 6" xfId="51634"/>
    <cellStyle name="Финансовый 2 5 4 2 7" xfId="51635"/>
    <cellStyle name="Финансовый 2 5 4 2 8" xfId="51636"/>
    <cellStyle name="Финансовый 2 5 4 2 9" xfId="51637"/>
    <cellStyle name="Финансовый 2 5 4 3" xfId="51638"/>
    <cellStyle name="Финансовый 2 5 4 3 2" xfId="51639"/>
    <cellStyle name="Финансовый 2 5 4 3 2 2" xfId="51640"/>
    <cellStyle name="Финансовый 2 5 4 3 2 2 2" xfId="51641"/>
    <cellStyle name="Финансовый 2 5 4 3 2 2 2 2" xfId="51642"/>
    <cellStyle name="Финансовый 2 5 4 3 2 2 3" xfId="51643"/>
    <cellStyle name="Финансовый 2 5 4 3 2 2 4" xfId="51644"/>
    <cellStyle name="Финансовый 2 5 4 3 2 2 5" xfId="51645"/>
    <cellStyle name="Финансовый 2 5 4 3 2 3" xfId="51646"/>
    <cellStyle name="Финансовый 2 5 4 3 2 3 2" xfId="51647"/>
    <cellStyle name="Финансовый 2 5 4 3 2 3 3" xfId="51648"/>
    <cellStyle name="Финансовый 2 5 4 3 2 3 4" xfId="51649"/>
    <cellStyle name="Финансовый 2 5 4 3 2 4" xfId="51650"/>
    <cellStyle name="Финансовый 2 5 4 3 2 5" xfId="51651"/>
    <cellStyle name="Финансовый 2 5 4 3 2 6" xfId="51652"/>
    <cellStyle name="Финансовый 2 5 4 3 2 7" xfId="51653"/>
    <cellStyle name="Финансовый 2 5 4 3 3" xfId="51654"/>
    <cellStyle name="Финансовый 2 5 4 3 3 2" xfId="51655"/>
    <cellStyle name="Финансовый 2 5 4 3 3 2 2" xfId="51656"/>
    <cellStyle name="Финансовый 2 5 4 3 3 3" xfId="51657"/>
    <cellStyle name="Финансовый 2 5 4 3 3 4" xfId="51658"/>
    <cellStyle name="Финансовый 2 5 4 3 3 5" xfId="51659"/>
    <cellStyle name="Финансовый 2 5 4 3 4" xfId="51660"/>
    <cellStyle name="Финансовый 2 5 4 3 4 2" xfId="51661"/>
    <cellStyle name="Финансовый 2 5 4 3 4 2 2" xfId="51662"/>
    <cellStyle name="Финансовый 2 5 4 3 4 3" xfId="51663"/>
    <cellStyle name="Финансовый 2 5 4 3 4 4" xfId="51664"/>
    <cellStyle name="Финансовый 2 5 4 3 4 5" xfId="51665"/>
    <cellStyle name="Финансовый 2 5 4 3 5" xfId="51666"/>
    <cellStyle name="Финансовый 2 5 4 3 5 2" xfId="51667"/>
    <cellStyle name="Финансовый 2 5 4 3 5 3" xfId="51668"/>
    <cellStyle name="Финансовый 2 5 4 3 5 4" xfId="51669"/>
    <cellStyle name="Финансовый 2 5 4 3 6" xfId="51670"/>
    <cellStyle name="Финансовый 2 5 4 3 7" xfId="51671"/>
    <cellStyle name="Финансовый 2 5 4 3 8" xfId="51672"/>
    <cellStyle name="Финансовый 2 5 4 3 9" xfId="51673"/>
    <cellStyle name="Финансовый 2 5 4 4" xfId="51674"/>
    <cellStyle name="Финансовый 2 5 4 4 2" xfId="51675"/>
    <cellStyle name="Финансовый 2 5 4 4 2 2" xfId="51676"/>
    <cellStyle name="Финансовый 2 5 4 4 2 2 2" xfId="51677"/>
    <cellStyle name="Финансовый 2 5 4 4 2 2 2 2" xfId="51678"/>
    <cellStyle name="Финансовый 2 5 4 4 2 2 3" xfId="51679"/>
    <cellStyle name="Финансовый 2 5 4 4 2 2 4" xfId="51680"/>
    <cellStyle name="Финансовый 2 5 4 4 2 2 5" xfId="51681"/>
    <cellStyle name="Финансовый 2 5 4 4 2 3" xfId="51682"/>
    <cellStyle name="Финансовый 2 5 4 4 2 3 2" xfId="51683"/>
    <cellStyle name="Финансовый 2 5 4 4 2 3 3" xfId="51684"/>
    <cellStyle name="Финансовый 2 5 4 4 2 3 4" xfId="51685"/>
    <cellStyle name="Финансовый 2 5 4 4 2 4" xfId="51686"/>
    <cellStyle name="Финансовый 2 5 4 4 2 5" xfId="51687"/>
    <cellStyle name="Финансовый 2 5 4 4 2 6" xfId="51688"/>
    <cellStyle name="Финансовый 2 5 4 4 2 7" xfId="51689"/>
    <cellStyle name="Финансовый 2 5 4 4 3" xfId="51690"/>
    <cellStyle name="Финансовый 2 5 4 4 3 2" xfId="51691"/>
    <cellStyle name="Финансовый 2 5 4 4 3 2 2" xfId="51692"/>
    <cellStyle name="Финансовый 2 5 4 4 3 3" xfId="51693"/>
    <cellStyle name="Финансовый 2 5 4 4 3 4" xfId="51694"/>
    <cellStyle name="Финансовый 2 5 4 4 3 5" xfId="51695"/>
    <cellStyle name="Финансовый 2 5 4 4 4" xfId="51696"/>
    <cellStyle name="Финансовый 2 5 4 4 4 2" xfId="51697"/>
    <cellStyle name="Финансовый 2 5 4 4 4 2 2" xfId="51698"/>
    <cellStyle name="Финансовый 2 5 4 4 4 3" xfId="51699"/>
    <cellStyle name="Финансовый 2 5 4 4 4 4" xfId="51700"/>
    <cellStyle name="Финансовый 2 5 4 4 4 5" xfId="51701"/>
    <cellStyle name="Финансовый 2 5 4 4 5" xfId="51702"/>
    <cellStyle name="Финансовый 2 5 4 4 5 2" xfId="51703"/>
    <cellStyle name="Финансовый 2 5 4 4 5 3" xfId="51704"/>
    <cellStyle name="Финансовый 2 5 4 4 5 4" xfId="51705"/>
    <cellStyle name="Финансовый 2 5 4 4 6" xfId="51706"/>
    <cellStyle name="Финансовый 2 5 4 4 7" xfId="51707"/>
    <cellStyle name="Финансовый 2 5 4 4 8" xfId="51708"/>
    <cellStyle name="Финансовый 2 5 4 4 9" xfId="51709"/>
    <cellStyle name="Финансовый 2 5 4 5" xfId="51710"/>
    <cellStyle name="Финансовый 2 5 4 5 2" xfId="51711"/>
    <cellStyle name="Финансовый 2 5 4 5 2 2" xfId="51712"/>
    <cellStyle name="Финансовый 2 5 4 5 2 2 2" xfId="51713"/>
    <cellStyle name="Финансовый 2 5 4 5 2 2 2 2" xfId="51714"/>
    <cellStyle name="Финансовый 2 5 4 5 2 2 3" xfId="51715"/>
    <cellStyle name="Финансовый 2 5 4 5 2 2 4" xfId="51716"/>
    <cellStyle name="Финансовый 2 5 4 5 2 2 5" xfId="51717"/>
    <cellStyle name="Финансовый 2 5 4 5 2 3" xfId="51718"/>
    <cellStyle name="Финансовый 2 5 4 5 2 3 2" xfId="51719"/>
    <cellStyle name="Финансовый 2 5 4 5 2 3 3" xfId="51720"/>
    <cellStyle name="Финансовый 2 5 4 5 2 3 4" xfId="51721"/>
    <cellStyle name="Финансовый 2 5 4 5 2 4" xfId="51722"/>
    <cellStyle name="Финансовый 2 5 4 5 2 5" xfId="51723"/>
    <cellStyle name="Финансовый 2 5 4 5 2 6" xfId="51724"/>
    <cellStyle name="Финансовый 2 5 4 5 2 7" xfId="51725"/>
    <cellStyle name="Финансовый 2 5 4 5 3" xfId="51726"/>
    <cellStyle name="Финансовый 2 5 4 5 3 2" xfId="51727"/>
    <cellStyle name="Финансовый 2 5 4 5 3 2 2" xfId="51728"/>
    <cellStyle name="Финансовый 2 5 4 5 3 3" xfId="51729"/>
    <cellStyle name="Финансовый 2 5 4 5 3 4" xfId="51730"/>
    <cellStyle name="Финансовый 2 5 4 5 3 5" xfId="51731"/>
    <cellStyle name="Финансовый 2 5 4 5 4" xfId="51732"/>
    <cellStyle name="Финансовый 2 5 4 5 4 2" xfId="51733"/>
    <cellStyle name="Финансовый 2 5 4 5 4 3" xfId="51734"/>
    <cellStyle name="Финансовый 2 5 4 5 4 4" xfId="51735"/>
    <cellStyle name="Финансовый 2 5 4 5 5" xfId="51736"/>
    <cellStyle name="Финансовый 2 5 4 5 6" xfId="51737"/>
    <cellStyle name="Финансовый 2 5 4 5 7" xfId="51738"/>
    <cellStyle name="Финансовый 2 5 4 5 8" xfId="51739"/>
    <cellStyle name="Финансовый 2 5 4 6" xfId="51740"/>
    <cellStyle name="Финансовый 2 5 4 6 2" xfId="51741"/>
    <cellStyle name="Финансовый 2 5 4 6 2 2" xfId="51742"/>
    <cellStyle name="Финансовый 2 5 4 6 2 2 2" xfId="51743"/>
    <cellStyle name="Финансовый 2 5 4 6 2 2 2 2" xfId="51744"/>
    <cellStyle name="Финансовый 2 5 4 6 2 2 3" xfId="51745"/>
    <cellStyle name="Финансовый 2 5 4 6 2 2 4" xfId="51746"/>
    <cellStyle name="Финансовый 2 5 4 6 2 2 5" xfId="51747"/>
    <cellStyle name="Финансовый 2 5 4 6 2 3" xfId="51748"/>
    <cellStyle name="Финансовый 2 5 4 6 2 3 2" xfId="51749"/>
    <cellStyle name="Финансовый 2 5 4 6 2 3 3" xfId="51750"/>
    <cellStyle name="Финансовый 2 5 4 6 2 3 4" xfId="51751"/>
    <cellStyle name="Финансовый 2 5 4 6 2 4" xfId="51752"/>
    <cellStyle name="Финансовый 2 5 4 6 2 5" xfId="51753"/>
    <cellStyle name="Финансовый 2 5 4 6 2 6" xfId="51754"/>
    <cellStyle name="Финансовый 2 5 4 6 2 7" xfId="51755"/>
    <cellStyle name="Финансовый 2 5 4 6 3" xfId="51756"/>
    <cellStyle name="Финансовый 2 5 4 6 3 2" xfId="51757"/>
    <cellStyle name="Финансовый 2 5 4 6 3 2 2" xfId="51758"/>
    <cellStyle name="Финансовый 2 5 4 6 3 3" xfId="51759"/>
    <cellStyle name="Финансовый 2 5 4 6 3 4" xfId="51760"/>
    <cellStyle name="Финансовый 2 5 4 6 3 5" xfId="51761"/>
    <cellStyle name="Финансовый 2 5 4 6 4" xfId="51762"/>
    <cellStyle name="Финансовый 2 5 4 6 4 2" xfId="51763"/>
    <cellStyle name="Финансовый 2 5 4 6 4 3" xfId="51764"/>
    <cellStyle name="Финансовый 2 5 4 6 4 4" xfId="51765"/>
    <cellStyle name="Финансовый 2 5 4 6 5" xfId="51766"/>
    <cellStyle name="Финансовый 2 5 4 6 6" xfId="51767"/>
    <cellStyle name="Финансовый 2 5 4 6 7" xfId="51768"/>
    <cellStyle name="Финансовый 2 5 4 6 8" xfId="51769"/>
    <cellStyle name="Финансовый 2 5 4 7" xfId="51770"/>
    <cellStyle name="Финансовый 2 5 4 7 2" xfId="51771"/>
    <cellStyle name="Финансовый 2 5 4 7 2 2" xfId="51772"/>
    <cellStyle name="Финансовый 2 5 4 7 2 2 2" xfId="51773"/>
    <cellStyle name="Финансовый 2 5 4 7 2 2 2 2" xfId="51774"/>
    <cellStyle name="Финансовый 2 5 4 7 2 2 3" xfId="51775"/>
    <cellStyle name="Финансовый 2 5 4 7 2 2 4" xfId="51776"/>
    <cellStyle name="Финансовый 2 5 4 7 2 2 5" xfId="51777"/>
    <cellStyle name="Финансовый 2 5 4 7 2 3" xfId="51778"/>
    <cellStyle name="Финансовый 2 5 4 7 2 3 2" xfId="51779"/>
    <cellStyle name="Финансовый 2 5 4 7 2 3 3" xfId="51780"/>
    <cellStyle name="Финансовый 2 5 4 7 2 3 4" xfId="51781"/>
    <cellStyle name="Финансовый 2 5 4 7 2 4" xfId="51782"/>
    <cellStyle name="Финансовый 2 5 4 7 2 5" xfId="51783"/>
    <cellStyle name="Финансовый 2 5 4 7 2 6" xfId="51784"/>
    <cellStyle name="Финансовый 2 5 4 7 2 7" xfId="51785"/>
    <cellStyle name="Финансовый 2 5 4 7 3" xfId="51786"/>
    <cellStyle name="Финансовый 2 5 4 7 3 2" xfId="51787"/>
    <cellStyle name="Финансовый 2 5 4 7 3 2 2" xfId="51788"/>
    <cellStyle name="Финансовый 2 5 4 7 3 3" xfId="51789"/>
    <cellStyle name="Финансовый 2 5 4 7 3 4" xfId="51790"/>
    <cellStyle name="Финансовый 2 5 4 7 3 5" xfId="51791"/>
    <cellStyle name="Финансовый 2 5 4 7 4" xfId="51792"/>
    <cellStyle name="Финансовый 2 5 4 7 4 2" xfId="51793"/>
    <cellStyle name="Финансовый 2 5 4 7 4 3" xfId="51794"/>
    <cellStyle name="Финансовый 2 5 4 7 4 4" xfId="51795"/>
    <cellStyle name="Финансовый 2 5 4 7 5" xfId="51796"/>
    <cellStyle name="Финансовый 2 5 4 7 6" xfId="51797"/>
    <cellStyle name="Финансовый 2 5 4 7 7" xfId="51798"/>
    <cellStyle name="Финансовый 2 5 4 7 8" xfId="51799"/>
    <cellStyle name="Финансовый 2 5 4 8" xfId="51800"/>
    <cellStyle name="Финансовый 2 5 4 8 2" xfId="51801"/>
    <cellStyle name="Финансовый 2 5 4 8 2 2" xfId="51802"/>
    <cellStyle name="Финансовый 2 5 4 8 2 2 2" xfId="51803"/>
    <cellStyle name="Финансовый 2 5 4 8 2 3" xfId="51804"/>
    <cellStyle name="Финансовый 2 5 4 8 2 4" xfId="51805"/>
    <cellStyle name="Финансовый 2 5 4 8 2 5" xfId="51806"/>
    <cellStyle name="Финансовый 2 5 4 8 3" xfId="51807"/>
    <cellStyle name="Финансовый 2 5 4 8 3 2" xfId="51808"/>
    <cellStyle name="Финансовый 2 5 4 8 3 3" xfId="51809"/>
    <cellStyle name="Финансовый 2 5 4 8 3 4" xfId="51810"/>
    <cellStyle name="Финансовый 2 5 4 8 4" xfId="51811"/>
    <cellStyle name="Финансовый 2 5 4 8 5" xfId="51812"/>
    <cellStyle name="Финансовый 2 5 4 8 6" xfId="51813"/>
    <cellStyle name="Финансовый 2 5 4 8 7" xfId="51814"/>
    <cellStyle name="Финансовый 2 5 4 9" xfId="51815"/>
    <cellStyle name="Финансовый 2 5 4 9 2" xfId="51816"/>
    <cellStyle name="Финансовый 2 5 4 9 2 2" xfId="51817"/>
    <cellStyle name="Финансовый 2 5 4 9 2 2 2" xfId="51818"/>
    <cellStyle name="Финансовый 2 5 4 9 2 3" xfId="51819"/>
    <cellStyle name="Финансовый 2 5 4 9 2 4" xfId="51820"/>
    <cellStyle name="Финансовый 2 5 4 9 2 5" xfId="51821"/>
    <cellStyle name="Финансовый 2 5 4 9 3" xfId="51822"/>
    <cellStyle name="Финансовый 2 5 4 9 3 2" xfId="51823"/>
    <cellStyle name="Финансовый 2 5 4 9 3 3" xfId="51824"/>
    <cellStyle name="Финансовый 2 5 4 9 3 4" xfId="51825"/>
    <cellStyle name="Финансовый 2 5 4 9 4" xfId="51826"/>
    <cellStyle name="Финансовый 2 5 4 9 5" xfId="51827"/>
    <cellStyle name="Финансовый 2 5 4 9 6" xfId="51828"/>
    <cellStyle name="Финансовый 2 5 4 9 7" xfId="51829"/>
    <cellStyle name="Финансовый 2 5 5" xfId="51830"/>
    <cellStyle name="Финансовый 2 5 5 10" xfId="51831"/>
    <cellStyle name="Финансовый 2 5 5 10 2" xfId="51832"/>
    <cellStyle name="Финансовый 2 5 5 10 2 2" xfId="51833"/>
    <cellStyle name="Финансовый 2 5 5 10 3" xfId="51834"/>
    <cellStyle name="Финансовый 2 5 5 10 4" xfId="51835"/>
    <cellStyle name="Финансовый 2 5 5 10 5" xfId="51836"/>
    <cellStyle name="Финансовый 2 5 5 11" xfId="51837"/>
    <cellStyle name="Финансовый 2 5 5 11 2" xfId="51838"/>
    <cellStyle name="Финансовый 2 5 5 11 3" xfId="51839"/>
    <cellStyle name="Финансовый 2 5 5 11 4" xfId="51840"/>
    <cellStyle name="Финансовый 2 5 5 12" xfId="51841"/>
    <cellStyle name="Финансовый 2 5 5 13" xfId="51842"/>
    <cellStyle name="Финансовый 2 5 5 14" xfId="51843"/>
    <cellStyle name="Финансовый 2 5 5 15" xfId="51844"/>
    <cellStyle name="Финансовый 2 5 5 2" xfId="51845"/>
    <cellStyle name="Финансовый 2 5 5 2 2" xfId="51846"/>
    <cellStyle name="Финансовый 2 5 5 2 2 2" xfId="51847"/>
    <cellStyle name="Финансовый 2 5 5 2 2 2 2" xfId="51848"/>
    <cellStyle name="Финансовый 2 5 5 2 2 2 2 2" xfId="51849"/>
    <cellStyle name="Финансовый 2 5 5 2 2 2 3" xfId="51850"/>
    <cellStyle name="Финансовый 2 5 5 2 2 2 4" xfId="51851"/>
    <cellStyle name="Финансовый 2 5 5 2 2 2 5" xfId="51852"/>
    <cellStyle name="Финансовый 2 5 5 2 2 3" xfId="51853"/>
    <cellStyle name="Финансовый 2 5 5 2 2 3 2" xfId="51854"/>
    <cellStyle name="Финансовый 2 5 5 2 2 3 3" xfId="51855"/>
    <cellStyle name="Финансовый 2 5 5 2 2 3 4" xfId="51856"/>
    <cellStyle name="Финансовый 2 5 5 2 2 4" xfId="51857"/>
    <cellStyle name="Финансовый 2 5 5 2 2 5" xfId="51858"/>
    <cellStyle name="Финансовый 2 5 5 2 2 6" xfId="51859"/>
    <cellStyle name="Финансовый 2 5 5 2 2 7" xfId="51860"/>
    <cellStyle name="Финансовый 2 5 5 2 3" xfId="51861"/>
    <cellStyle name="Финансовый 2 5 5 2 3 2" xfId="51862"/>
    <cellStyle name="Финансовый 2 5 5 2 3 2 2" xfId="51863"/>
    <cellStyle name="Финансовый 2 5 5 2 3 3" xfId="51864"/>
    <cellStyle name="Финансовый 2 5 5 2 3 4" xfId="51865"/>
    <cellStyle name="Финансовый 2 5 5 2 3 5" xfId="51866"/>
    <cellStyle name="Финансовый 2 5 5 2 4" xfId="51867"/>
    <cellStyle name="Финансовый 2 5 5 2 4 2" xfId="51868"/>
    <cellStyle name="Финансовый 2 5 5 2 4 2 2" xfId="51869"/>
    <cellStyle name="Финансовый 2 5 5 2 4 3" xfId="51870"/>
    <cellStyle name="Финансовый 2 5 5 2 4 4" xfId="51871"/>
    <cellStyle name="Финансовый 2 5 5 2 4 5" xfId="51872"/>
    <cellStyle name="Финансовый 2 5 5 2 5" xfId="51873"/>
    <cellStyle name="Финансовый 2 5 5 2 5 2" xfId="51874"/>
    <cellStyle name="Финансовый 2 5 5 2 5 3" xfId="51875"/>
    <cellStyle name="Финансовый 2 5 5 2 5 4" xfId="51876"/>
    <cellStyle name="Финансовый 2 5 5 2 6" xfId="51877"/>
    <cellStyle name="Финансовый 2 5 5 2 7" xfId="51878"/>
    <cellStyle name="Финансовый 2 5 5 2 8" xfId="51879"/>
    <cellStyle name="Финансовый 2 5 5 2 9" xfId="51880"/>
    <cellStyle name="Финансовый 2 5 5 3" xfId="51881"/>
    <cellStyle name="Финансовый 2 5 5 3 2" xfId="51882"/>
    <cellStyle name="Финансовый 2 5 5 3 2 2" xfId="51883"/>
    <cellStyle name="Финансовый 2 5 5 3 2 2 2" xfId="51884"/>
    <cellStyle name="Финансовый 2 5 5 3 2 2 2 2" xfId="51885"/>
    <cellStyle name="Финансовый 2 5 5 3 2 2 3" xfId="51886"/>
    <cellStyle name="Финансовый 2 5 5 3 2 2 4" xfId="51887"/>
    <cellStyle name="Финансовый 2 5 5 3 2 2 5" xfId="51888"/>
    <cellStyle name="Финансовый 2 5 5 3 2 3" xfId="51889"/>
    <cellStyle name="Финансовый 2 5 5 3 2 3 2" xfId="51890"/>
    <cellStyle name="Финансовый 2 5 5 3 2 3 3" xfId="51891"/>
    <cellStyle name="Финансовый 2 5 5 3 2 3 4" xfId="51892"/>
    <cellStyle name="Финансовый 2 5 5 3 2 4" xfId="51893"/>
    <cellStyle name="Финансовый 2 5 5 3 2 5" xfId="51894"/>
    <cellStyle name="Финансовый 2 5 5 3 2 6" xfId="51895"/>
    <cellStyle name="Финансовый 2 5 5 3 2 7" xfId="51896"/>
    <cellStyle name="Финансовый 2 5 5 3 3" xfId="51897"/>
    <cellStyle name="Финансовый 2 5 5 3 3 2" xfId="51898"/>
    <cellStyle name="Финансовый 2 5 5 3 3 2 2" xfId="51899"/>
    <cellStyle name="Финансовый 2 5 5 3 3 3" xfId="51900"/>
    <cellStyle name="Финансовый 2 5 5 3 3 4" xfId="51901"/>
    <cellStyle name="Финансовый 2 5 5 3 3 5" xfId="51902"/>
    <cellStyle name="Финансовый 2 5 5 3 4" xfId="51903"/>
    <cellStyle name="Финансовый 2 5 5 3 4 2" xfId="51904"/>
    <cellStyle name="Финансовый 2 5 5 3 4 2 2" xfId="51905"/>
    <cellStyle name="Финансовый 2 5 5 3 4 3" xfId="51906"/>
    <cellStyle name="Финансовый 2 5 5 3 4 4" xfId="51907"/>
    <cellStyle name="Финансовый 2 5 5 3 4 5" xfId="51908"/>
    <cellStyle name="Финансовый 2 5 5 3 5" xfId="51909"/>
    <cellStyle name="Финансовый 2 5 5 3 5 2" xfId="51910"/>
    <cellStyle name="Финансовый 2 5 5 3 5 3" xfId="51911"/>
    <cellStyle name="Финансовый 2 5 5 3 5 4" xfId="51912"/>
    <cellStyle name="Финансовый 2 5 5 3 6" xfId="51913"/>
    <cellStyle name="Финансовый 2 5 5 3 7" xfId="51914"/>
    <cellStyle name="Финансовый 2 5 5 3 8" xfId="51915"/>
    <cellStyle name="Финансовый 2 5 5 3 9" xfId="51916"/>
    <cellStyle name="Финансовый 2 5 5 4" xfId="51917"/>
    <cellStyle name="Финансовый 2 5 5 4 2" xfId="51918"/>
    <cellStyle name="Финансовый 2 5 5 4 2 2" xfId="51919"/>
    <cellStyle name="Финансовый 2 5 5 4 2 2 2" xfId="51920"/>
    <cellStyle name="Финансовый 2 5 5 4 2 2 2 2" xfId="51921"/>
    <cellStyle name="Финансовый 2 5 5 4 2 2 3" xfId="51922"/>
    <cellStyle name="Финансовый 2 5 5 4 2 2 4" xfId="51923"/>
    <cellStyle name="Финансовый 2 5 5 4 2 2 5" xfId="51924"/>
    <cellStyle name="Финансовый 2 5 5 4 2 3" xfId="51925"/>
    <cellStyle name="Финансовый 2 5 5 4 2 3 2" xfId="51926"/>
    <cellStyle name="Финансовый 2 5 5 4 2 3 3" xfId="51927"/>
    <cellStyle name="Финансовый 2 5 5 4 2 3 4" xfId="51928"/>
    <cellStyle name="Финансовый 2 5 5 4 2 4" xfId="51929"/>
    <cellStyle name="Финансовый 2 5 5 4 2 5" xfId="51930"/>
    <cellStyle name="Финансовый 2 5 5 4 2 6" xfId="51931"/>
    <cellStyle name="Финансовый 2 5 5 4 2 7" xfId="51932"/>
    <cellStyle name="Финансовый 2 5 5 4 3" xfId="51933"/>
    <cellStyle name="Финансовый 2 5 5 4 3 2" xfId="51934"/>
    <cellStyle name="Финансовый 2 5 5 4 3 2 2" xfId="51935"/>
    <cellStyle name="Финансовый 2 5 5 4 3 3" xfId="51936"/>
    <cellStyle name="Финансовый 2 5 5 4 3 4" xfId="51937"/>
    <cellStyle name="Финансовый 2 5 5 4 3 5" xfId="51938"/>
    <cellStyle name="Финансовый 2 5 5 4 4" xfId="51939"/>
    <cellStyle name="Финансовый 2 5 5 4 4 2" xfId="51940"/>
    <cellStyle name="Финансовый 2 5 5 4 4 3" xfId="51941"/>
    <cellStyle name="Финансовый 2 5 5 4 4 4" xfId="51942"/>
    <cellStyle name="Финансовый 2 5 5 4 5" xfId="51943"/>
    <cellStyle name="Финансовый 2 5 5 4 6" xfId="51944"/>
    <cellStyle name="Финансовый 2 5 5 4 7" xfId="51945"/>
    <cellStyle name="Финансовый 2 5 5 4 8" xfId="51946"/>
    <cellStyle name="Финансовый 2 5 5 5" xfId="51947"/>
    <cellStyle name="Финансовый 2 5 5 5 2" xfId="51948"/>
    <cellStyle name="Финансовый 2 5 5 5 2 2" xfId="51949"/>
    <cellStyle name="Финансовый 2 5 5 5 2 2 2" xfId="51950"/>
    <cellStyle name="Финансовый 2 5 5 5 2 2 2 2" xfId="51951"/>
    <cellStyle name="Финансовый 2 5 5 5 2 2 3" xfId="51952"/>
    <cellStyle name="Финансовый 2 5 5 5 2 2 4" xfId="51953"/>
    <cellStyle name="Финансовый 2 5 5 5 2 2 5" xfId="51954"/>
    <cellStyle name="Финансовый 2 5 5 5 2 3" xfId="51955"/>
    <cellStyle name="Финансовый 2 5 5 5 2 3 2" xfId="51956"/>
    <cellStyle name="Финансовый 2 5 5 5 2 3 3" xfId="51957"/>
    <cellStyle name="Финансовый 2 5 5 5 2 3 4" xfId="51958"/>
    <cellStyle name="Финансовый 2 5 5 5 2 4" xfId="51959"/>
    <cellStyle name="Финансовый 2 5 5 5 2 5" xfId="51960"/>
    <cellStyle name="Финансовый 2 5 5 5 2 6" xfId="51961"/>
    <cellStyle name="Финансовый 2 5 5 5 2 7" xfId="51962"/>
    <cellStyle name="Финансовый 2 5 5 5 3" xfId="51963"/>
    <cellStyle name="Финансовый 2 5 5 5 3 2" xfId="51964"/>
    <cellStyle name="Финансовый 2 5 5 5 3 2 2" xfId="51965"/>
    <cellStyle name="Финансовый 2 5 5 5 3 3" xfId="51966"/>
    <cellStyle name="Финансовый 2 5 5 5 3 4" xfId="51967"/>
    <cellStyle name="Финансовый 2 5 5 5 3 5" xfId="51968"/>
    <cellStyle name="Финансовый 2 5 5 5 4" xfId="51969"/>
    <cellStyle name="Финансовый 2 5 5 5 4 2" xfId="51970"/>
    <cellStyle name="Финансовый 2 5 5 5 4 3" xfId="51971"/>
    <cellStyle name="Финансовый 2 5 5 5 4 4" xfId="51972"/>
    <cellStyle name="Финансовый 2 5 5 5 5" xfId="51973"/>
    <cellStyle name="Финансовый 2 5 5 5 6" xfId="51974"/>
    <cellStyle name="Финансовый 2 5 5 5 7" xfId="51975"/>
    <cellStyle name="Финансовый 2 5 5 5 8" xfId="51976"/>
    <cellStyle name="Финансовый 2 5 5 6" xfId="51977"/>
    <cellStyle name="Финансовый 2 5 5 6 2" xfId="51978"/>
    <cellStyle name="Финансовый 2 5 5 6 2 2" xfId="51979"/>
    <cellStyle name="Финансовый 2 5 5 6 2 2 2" xfId="51980"/>
    <cellStyle name="Финансовый 2 5 5 6 2 2 2 2" xfId="51981"/>
    <cellStyle name="Финансовый 2 5 5 6 2 2 3" xfId="51982"/>
    <cellStyle name="Финансовый 2 5 5 6 2 2 4" xfId="51983"/>
    <cellStyle name="Финансовый 2 5 5 6 2 2 5" xfId="51984"/>
    <cellStyle name="Финансовый 2 5 5 6 2 3" xfId="51985"/>
    <cellStyle name="Финансовый 2 5 5 6 2 3 2" xfId="51986"/>
    <cellStyle name="Финансовый 2 5 5 6 2 3 3" xfId="51987"/>
    <cellStyle name="Финансовый 2 5 5 6 2 3 4" xfId="51988"/>
    <cellStyle name="Финансовый 2 5 5 6 2 4" xfId="51989"/>
    <cellStyle name="Финансовый 2 5 5 6 2 5" xfId="51990"/>
    <cellStyle name="Финансовый 2 5 5 6 2 6" xfId="51991"/>
    <cellStyle name="Финансовый 2 5 5 6 2 7" xfId="51992"/>
    <cellStyle name="Финансовый 2 5 5 6 3" xfId="51993"/>
    <cellStyle name="Финансовый 2 5 5 6 3 2" xfId="51994"/>
    <cellStyle name="Финансовый 2 5 5 6 3 2 2" xfId="51995"/>
    <cellStyle name="Финансовый 2 5 5 6 3 3" xfId="51996"/>
    <cellStyle name="Финансовый 2 5 5 6 3 4" xfId="51997"/>
    <cellStyle name="Финансовый 2 5 5 6 3 5" xfId="51998"/>
    <cellStyle name="Финансовый 2 5 5 6 4" xfId="51999"/>
    <cellStyle name="Финансовый 2 5 5 6 4 2" xfId="52000"/>
    <cellStyle name="Финансовый 2 5 5 6 4 3" xfId="52001"/>
    <cellStyle name="Финансовый 2 5 5 6 4 4" xfId="52002"/>
    <cellStyle name="Финансовый 2 5 5 6 5" xfId="52003"/>
    <cellStyle name="Финансовый 2 5 5 6 6" xfId="52004"/>
    <cellStyle name="Финансовый 2 5 5 6 7" xfId="52005"/>
    <cellStyle name="Финансовый 2 5 5 6 8" xfId="52006"/>
    <cellStyle name="Финансовый 2 5 5 7" xfId="52007"/>
    <cellStyle name="Финансовый 2 5 5 7 2" xfId="52008"/>
    <cellStyle name="Финансовый 2 5 5 7 2 2" xfId="52009"/>
    <cellStyle name="Финансовый 2 5 5 7 2 2 2" xfId="52010"/>
    <cellStyle name="Финансовый 2 5 5 7 2 2 2 2" xfId="52011"/>
    <cellStyle name="Финансовый 2 5 5 7 2 2 3" xfId="52012"/>
    <cellStyle name="Финансовый 2 5 5 7 2 2 4" xfId="52013"/>
    <cellStyle name="Финансовый 2 5 5 7 2 2 5" xfId="52014"/>
    <cellStyle name="Финансовый 2 5 5 7 2 3" xfId="52015"/>
    <cellStyle name="Финансовый 2 5 5 7 2 3 2" xfId="52016"/>
    <cellStyle name="Финансовый 2 5 5 7 2 3 3" xfId="52017"/>
    <cellStyle name="Финансовый 2 5 5 7 2 3 4" xfId="52018"/>
    <cellStyle name="Финансовый 2 5 5 7 2 4" xfId="52019"/>
    <cellStyle name="Финансовый 2 5 5 7 2 5" xfId="52020"/>
    <cellStyle name="Финансовый 2 5 5 7 2 6" xfId="52021"/>
    <cellStyle name="Финансовый 2 5 5 7 2 7" xfId="52022"/>
    <cellStyle name="Финансовый 2 5 5 7 3" xfId="52023"/>
    <cellStyle name="Финансовый 2 5 5 7 3 2" xfId="52024"/>
    <cellStyle name="Финансовый 2 5 5 7 3 2 2" xfId="52025"/>
    <cellStyle name="Финансовый 2 5 5 7 3 3" xfId="52026"/>
    <cellStyle name="Финансовый 2 5 5 7 3 4" xfId="52027"/>
    <cellStyle name="Финансовый 2 5 5 7 3 5" xfId="52028"/>
    <cellStyle name="Финансовый 2 5 5 7 4" xfId="52029"/>
    <cellStyle name="Финансовый 2 5 5 7 4 2" xfId="52030"/>
    <cellStyle name="Финансовый 2 5 5 7 4 3" xfId="52031"/>
    <cellStyle name="Финансовый 2 5 5 7 4 4" xfId="52032"/>
    <cellStyle name="Финансовый 2 5 5 7 5" xfId="52033"/>
    <cellStyle name="Финансовый 2 5 5 7 6" xfId="52034"/>
    <cellStyle name="Финансовый 2 5 5 7 7" xfId="52035"/>
    <cellStyle name="Финансовый 2 5 5 7 8" xfId="52036"/>
    <cellStyle name="Финансовый 2 5 5 8" xfId="52037"/>
    <cellStyle name="Финансовый 2 5 5 8 2" xfId="52038"/>
    <cellStyle name="Финансовый 2 5 5 8 2 2" xfId="52039"/>
    <cellStyle name="Финансовый 2 5 5 8 2 2 2" xfId="52040"/>
    <cellStyle name="Финансовый 2 5 5 8 2 3" xfId="52041"/>
    <cellStyle name="Финансовый 2 5 5 8 2 4" xfId="52042"/>
    <cellStyle name="Финансовый 2 5 5 8 2 5" xfId="52043"/>
    <cellStyle name="Финансовый 2 5 5 8 3" xfId="52044"/>
    <cellStyle name="Финансовый 2 5 5 8 3 2" xfId="52045"/>
    <cellStyle name="Финансовый 2 5 5 8 3 3" xfId="52046"/>
    <cellStyle name="Финансовый 2 5 5 8 3 4" xfId="52047"/>
    <cellStyle name="Финансовый 2 5 5 8 4" xfId="52048"/>
    <cellStyle name="Финансовый 2 5 5 8 5" xfId="52049"/>
    <cellStyle name="Финансовый 2 5 5 8 6" xfId="52050"/>
    <cellStyle name="Финансовый 2 5 5 8 7" xfId="52051"/>
    <cellStyle name="Финансовый 2 5 5 9" xfId="52052"/>
    <cellStyle name="Финансовый 2 5 5 9 2" xfId="52053"/>
    <cellStyle name="Финансовый 2 5 5 9 2 2" xfId="52054"/>
    <cellStyle name="Финансовый 2 5 5 9 2 2 2" xfId="52055"/>
    <cellStyle name="Финансовый 2 5 5 9 2 3" xfId="52056"/>
    <cellStyle name="Финансовый 2 5 5 9 2 4" xfId="52057"/>
    <cellStyle name="Финансовый 2 5 5 9 2 5" xfId="52058"/>
    <cellStyle name="Финансовый 2 5 5 9 3" xfId="52059"/>
    <cellStyle name="Финансовый 2 5 5 9 3 2" xfId="52060"/>
    <cellStyle name="Финансовый 2 5 5 9 3 3" xfId="52061"/>
    <cellStyle name="Финансовый 2 5 5 9 3 4" xfId="52062"/>
    <cellStyle name="Финансовый 2 5 5 9 4" xfId="52063"/>
    <cellStyle name="Финансовый 2 5 5 9 5" xfId="52064"/>
    <cellStyle name="Финансовый 2 5 5 9 6" xfId="52065"/>
    <cellStyle name="Финансовый 2 5 5 9 7" xfId="52066"/>
    <cellStyle name="Финансовый 2 5 6" xfId="52067"/>
    <cellStyle name="Финансовый 2 5 6 2" xfId="52068"/>
    <cellStyle name="Финансовый 2 5 6 2 2" xfId="52069"/>
    <cellStyle name="Финансовый 2 5 6 2 2 2" xfId="52070"/>
    <cellStyle name="Финансовый 2 5 6 2 2 2 2" xfId="52071"/>
    <cellStyle name="Финансовый 2 5 6 2 2 3" xfId="52072"/>
    <cellStyle name="Финансовый 2 5 6 2 2 4" xfId="52073"/>
    <cellStyle name="Финансовый 2 5 6 2 2 5" xfId="52074"/>
    <cellStyle name="Финансовый 2 5 6 2 3" xfId="52075"/>
    <cellStyle name="Финансовый 2 5 6 2 3 2" xfId="52076"/>
    <cellStyle name="Финансовый 2 5 6 2 3 3" xfId="52077"/>
    <cellStyle name="Финансовый 2 5 6 2 3 4" xfId="52078"/>
    <cellStyle name="Финансовый 2 5 6 2 4" xfId="52079"/>
    <cellStyle name="Финансовый 2 5 6 2 5" xfId="52080"/>
    <cellStyle name="Финансовый 2 5 6 2 6" xfId="52081"/>
    <cellStyle name="Финансовый 2 5 6 2 7" xfId="52082"/>
    <cellStyle name="Финансовый 2 5 6 3" xfId="52083"/>
    <cellStyle name="Финансовый 2 5 6 3 2" xfId="52084"/>
    <cellStyle name="Финансовый 2 5 6 3 2 2" xfId="52085"/>
    <cellStyle name="Финансовый 2 5 6 3 2 2 2" xfId="52086"/>
    <cellStyle name="Финансовый 2 5 6 3 2 3" xfId="52087"/>
    <cellStyle name="Финансовый 2 5 6 3 2 4" xfId="52088"/>
    <cellStyle name="Финансовый 2 5 6 3 2 5" xfId="52089"/>
    <cellStyle name="Финансовый 2 5 6 3 3" xfId="52090"/>
    <cellStyle name="Финансовый 2 5 6 3 3 2" xfId="52091"/>
    <cellStyle name="Финансовый 2 5 6 3 3 3" xfId="52092"/>
    <cellStyle name="Финансовый 2 5 6 3 3 4" xfId="52093"/>
    <cellStyle name="Финансовый 2 5 6 3 4" xfId="52094"/>
    <cellStyle name="Финансовый 2 5 6 3 5" xfId="52095"/>
    <cellStyle name="Финансовый 2 5 6 3 6" xfId="52096"/>
    <cellStyle name="Финансовый 2 5 6 3 7" xfId="52097"/>
    <cellStyle name="Финансовый 2 5 6 4" xfId="52098"/>
    <cellStyle name="Финансовый 2 5 6 4 2" xfId="52099"/>
    <cellStyle name="Финансовый 2 5 6 4 2 2" xfId="52100"/>
    <cellStyle name="Финансовый 2 5 6 4 3" xfId="52101"/>
    <cellStyle name="Финансовый 2 5 6 4 4" xfId="52102"/>
    <cellStyle name="Финансовый 2 5 6 4 5" xfId="52103"/>
    <cellStyle name="Финансовый 2 5 6 5" xfId="52104"/>
    <cellStyle name="Финансовый 2 5 6 5 2" xfId="52105"/>
    <cellStyle name="Финансовый 2 5 6 5 3" xfId="52106"/>
    <cellStyle name="Финансовый 2 5 6 5 4" xfId="52107"/>
    <cellStyle name="Финансовый 2 5 6 6" xfId="52108"/>
    <cellStyle name="Финансовый 2 5 6 7" xfId="52109"/>
    <cellStyle name="Финансовый 2 5 6 8" xfId="52110"/>
    <cellStyle name="Финансовый 2 5 6 9" xfId="52111"/>
    <cellStyle name="Финансовый 2 5 7" xfId="52112"/>
    <cellStyle name="Финансовый 2 5 7 2" xfId="52113"/>
    <cellStyle name="Финансовый 2 5 7 2 2" xfId="52114"/>
    <cellStyle name="Финансовый 2 5 7 2 2 2" xfId="52115"/>
    <cellStyle name="Финансовый 2 5 7 2 2 2 2" xfId="52116"/>
    <cellStyle name="Финансовый 2 5 7 2 2 3" xfId="52117"/>
    <cellStyle name="Финансовый 2 5 7 2 2 4" xfId="52118"/>
    <cellStyle name="Финансовый 2 5 7 2 2 5" xfId="52119"/>
    <cellStyle name="Финансовый 2 5 7 2 3" xfId="52120"/>
    <cellStyle name="Финансовый 2 5 7 2 3 2" xfId="52121"/>
    <cellStyle name="Финансовый 2 5 7 2 3 3" xfId="52122"/>
    <cellStyle name="Финансовый 2 5 7 2 3 4" xfId="52123"/>
    <cellStyle name="Финансовый 2 5 7 2 4" xfId="52124"/>
    <cellStyle name="Финансовый 2 5 7 2 5" xfId="52125"/>
    <cellStyle name="Финансовый 2 5 7 2 6" xfId="52126"/>
    <cellStyle name="Финансовый 2 5 7 2 7" xfId="52127"/>
    <cellStyle name="Финансовый 2 5 7 3" xfId="52128"/>
    <cellStyle name="Финансовый 2 5 7 3 2" xfId="52129"/>
    <cellStyle name="Финансовый 2 5 7 3 2 2" xfId="52130"/>
    <cellStyle name="Финансовый 2 5 7 3 3" xfId="52131"/>
    <cellStyle name="Финансовый 2 5 7 3 4" xfId="52132"/>
    <cellStyle name="Финансовый 2 5 7 3 5" xfId="52133"/>
    <cellStyle name="Финансовый 2 5 7 4" xfId="52134"/>
    <cellStyle name="Финансовый 2 5 7 4 2" xfId="52135"/>
    <cellStyle name="Финансовый 2 5 7 4 2 2" xfId="52136"/>
    <cellStyle name="Финансовый 2 5 7 4 3" xfId="52137"/>
    <cellStyle name="Финансовый 2 5 7 4 4" xfId="52138"/>
    <cellStyle name="Финансовый 2 5 7 4 5" xfId="52139"/>
    <cellStyle name="Финансовый 2 5 7 5" xfId="52140"/>
    <cellStyle name="Финансовый 2 5 7 5 2" xfId="52141"/>
    <cellStyle name="Финансовый 2 5 7 5 3" xfId="52142"/>
    <cellStyle name="Финансовый 2 5 7 5 4" xfId="52143"/>
    <cellStyle name="Финансовый 2 5 7 6" xfId="52144"/>
    <cellStyle name="Финансовый 2 5 7 7" xfId="52145"/>
    <cellStyle name="Финансовый 2 5 7 8" xfId="52146"/>
    <cellStyle name="Финансовый 2 5 7 9" xfId="52147"/>
    <cellStyle name="Финансовый 2 5 8" xfId="52148"/>
    <cellStyle name="Финансовый 2 5 8 2" xfId="52149"/>
    <cellStyle name="Финансовый 2 5 8 2 2" xfId="52150"/>
    <cellStyle name="Финансовый 2 5 8 2 2 2" xfId="52151"/>
    <cellStyle name="Финансовый 2 5 8 2 2 2 2" xfId="52152"/>
    <cellStyle name="Финансовый 2 5 8 2 2 3" xfId="52153"/>
    <cellStyle name="Финансовый 2 5 8 2 2 4" xfId="52154"/>
    <cellStyle name="Финансовый 2 5 8 2 2 5" xfId="52155"/>
    <cellStyle name="Финансовый 2 5 8 2 3" xfId="52156"/>
    <cellStyle name="Финансовый 2 5 8 2 3 2" xfId="52157"/>
    <cellStyle name="Финансовый 2 5 8 2 3 3" xfId="52158"/>
    <cellStyle name="Финансовый 2 5 8 2 3 4" xfId="52159"/>
    <cellStyle name="Финансовый 2 5 8 2 4" xfId="52160"/>
    <cellStyle name="Финансовый 2 5 8 2 5" xfId="52161"/>
    <cellStyle name="Финансовый 2 5 8 2 6" xfId="52162"/>
    <cellStyle name="Финансовый 2 5 8 2 7" xfId="52163"/>
    <cellStyle name="Финансовый 2 5 8 3" xfId="52164"/>
    <cellStyle name="Финансовый 2 5 8 3 2" xfId="52165"/>
    <cellStyle name="Финансовый 2 5 8 3 2 2" xfId="52166"/>
    <cellStyle name="Финансовый 2 5 8 3 3" xfId="52167"/>
    <cellStyle name="Финансовый 2 5 8 3 4" xfId="52168"/>
    <cellStyle name="Финансовый 2 5 8 3 5" xfId="52169"/>
    <cellStyle name="Финансовый 2 5 8 4" xfId="52170"/>
    <cellStyle name="Финансовый 2 5 8 4 2" xfId="52171"/>
    <cellStyle name="Финансовый 2 5 8 4 2 2" xfId="52172"/>
    <cellStyle name="Финансовый 2 5 8 4 3" xfId="52173"/>
    <cellStyle name="Финансовый 2 5 8 4 4" xfId="52174"/>
    <cellStyle name="Финансовый 2 5 8 4 5" xfId="52175"/>
    <cellStyle name="Финансовый 2 5 8 5" xfId="52176"/>
    <cellStyle name="Финансовый 2 5 8 5 2" xfId="52177"/>
    <cellStyle name="Финансовый 2 5 8 5 3" xfId="52178"/>
    <cellStyle name="Финансовый 2 5 8 5 4" xfId="52179"/>
    <cellStyle name="Финансовый 2 5 8 6" xfId="52180"/>
    <cellStyle name="Финансовый 2 5 8 7" xfId="52181"/>
    <cellStyle name="Финансовый 2 5 8 8" xfId="52182"/>
    <cellStyle name="Финансовый 2 5 8 9" xfId="52183"/>
    <cellStyle name="Финансовый 2 5 9" xfId="52184"/>
    <cellStyle name="Финансовый 2 5 9 2" xfId="52185"/>
    <cellStyle name="Финансовый 2 5 9 2 2" xfId="52186"/>
    <cellStyle name="Финансовый 2 5 9 2 2 2" xfId="52187"/>
    <cellStyle name="Финансовый 2 5 9 2 2 2 2" xfId="52188"/>
    <cellStyle name="Финансовый 2 5 9 2 2 3" xfId="52189"/>
    <cellStyle name="Финансовый 2 5 9 2 2 4" xfId="52190"/>
    <cellStyle name="Финансовый 2 5 9 2 2 5" xfId="52191"/>
    <cellStyle name="Финансовый 2 5 9 2 3" xfId="52192"/>
    <cellStyle name="Финансовый 2 5 9 2 3 2" xfId="52193"/>
    <cellStyle name="Финансовый 2 5 9 2 3 3" xfId="52194"/>
    <cellStyle name="Финансовый 2 5 9 2 3 4" xfId="52195"/>
    <cellStyle name="Финансовый 2 5 9 2 4" xfId="52196"/>
    <cellStyle name="Финансовый 2 5 9 2 5" xfId="52197"/>
    <cellStyle name="Финансовый 2 5 9 2 6" xfId="52198"/>
    <cellStyle name="Финансовый 2 5 9 2 7" xfId="52199"/>
    <cellStyle name="Финансовый 2 5 9 3" xfId="52200"/>
    <cellStyle name="Финансовый 2 5 9 3 2" xfId="52201"/>
    <cellStyle name="Финансовый 2 5 9 3 2 2" xfId="52202"/>
    <cellStyle name="Финансовый 2 5 9 3 3" xfId="52203"/>
    <cellStyle name="Финансовый 2 5 9 3 4" xfId="52204"/>
    <cellStyle name="Финансовый 2 5 9 3 5" xfId="52205"/>
    <cellStyle name="Финансовый 2 5 9 4" xfId="52206"/>
    <cellStyle name="Финансовый 2 5 9 4 2" xfId="52207"/>
    <cellStyle name="Финансовый 2 5 9 4 3" xfId="52208"/>
    <cellStyle name="Финансовый 2 5 9 4 4" xfId="52209"/>
    <cellStyle name="Финансовый 2 5 9 5" xfId="52210"/>
    <cellStyle name="Финансовый 2 5 9 6" xfId="52211"/>
    <cellStyle name="Финансовый 2 5 9 7" xfId="52212"/>
    <cellStyle name="Финансовый 2 5 9 8" xfId="52213"/>
    <cellStyle name="Финансовый 2 6" xfId="52214"/>
    <cellStyle name="Финансовый 2 6 10" xfId="52215"/>
    <cellStyle name="Финансовый 2 6 10 2" xfId="52216"/>
    <cellStyle name="Финансовый 2 6 11" xfId="52217"/>
    <cellStyle name="Финансовый 2 6 2" xfId="52218"/>
    <cellStyle name="Финансовый 2 6 2 10" xfId="52219"/>
    <cellStyle name="Финансовый 2 6 2 2" xfId="52220"/>
    <cellStyle name="Финансовый 2 6 2 2 2" xfId="52221"/>
    <cellStyle name="Финансовый 2 6 2 2 2 2" xfId="52222"/>
    <cellStyle name="Финансовый 2 6 2 2 2 2 2" xfId="52223"/>
    <cellStyle name="Финансовый 2 6 2 2 2 3" xfId="52224"/>
    <cellStyle name="Финансовый 2 6 2 2 2 4" xfId="52225"/>
    <cellStyle name="Финансовый 2 6 2 2 2 5" xfId="52226"/>
    <cellStyle name="Финансовый 2 6 2 2 3" xfId="52227"/>
    <cellStyle name="Финансовый 2 6 2 2 3 2" xfId="52228"/>
    <cellStyle name="Финансовый 2 6 2 2 3 2 2" xfId="52229"/>
    <cellStyle name="Финансовый 2 6 2 2 3 3" xfId="52230"/>
    <cellStyle name="Финансовый 2 6 2 2 3 4" xfId="52231"/>
    <cellStyle name="Финансовый 2 6 2 2 3 5" xfId="52232"/>
    <cellStyle name="Финансовый 2 6 2 2 4" xfId="52233"/>
    <cellStyle name="Финансовый 2 6 2 2 4 2" xfId="52234"/>
    <cellStyle name="Финансовый 2 6 2 2 4 2 2" xfId="52235"/>
    <cellStyle name="Финансовый 2 6 2 2 4 3" xfId="52236"/>
    <cellStyle name="Финансовый 2 6 2 2 5" xfId="52237"/>
    <cellStyle name="Финансовый 2 6 2 2 5 2" xfId="52238"/>
    <cellStyle name="Финансовый 2 6 2 2 5 2 2" xfId="52239"/>
    <cellStyle name="Финансовый 2 6 2 2 5 3" xfId="52240"/>
    <cellStyle name="Финансовый 2 6 2 2 6" xfId="52241"/>
    <cellStyle name="Финансовый 2 6 2 2 6 2" xfId="52242"/>
    <cellStyle name="Финансовый 2 6 2 2 7" xfId="52243"/>
    <cellStyle name="Финансовый 2 6 2 3" xfId="52244"/>
    <cellStyle name="Финансовый 2 6 2 3 2" xfId="52245"/>
    <cellStyle name="Финансовый 2 6 2 3 2 2" xfId="52246"/>
    <cellStyle name="Финансовый 2 6 2 3 2 2 2" xfId="52247"/>
    <cellStyle name="Финансовый 2 6 2 3 2 3" xfId="52248"/>
    <cellStyle name="Финансовый 2 6 2 3 2 4" xfId="52249"/>
    <cellStyle name="Финансовый 2 6 2 3 2 5" xfId="52250"/>
    <cellStyle name="Финансовый 2 6 2 3 3" xfId="52251"/>
    <cellStyle name="Финансовый 2 6 2 3 3 2" xfId="52252"/>
    <cellStyle name="Финансовый 2 6 2 3 3 2 2" xfId="52253"/>
    <cellStyle name="Финансовый 2 6 2 3 3 3" xfId="52254"/>
    <cellStyle name="Финансовый 2 6 2 3 3 4" xfId="52255"/>
    <cellStyle name="Финансовый 2 6 2 3 3 5" xfId="52256"/>
    <cellStyle name="Финансовый 2 6 2 3 4" xfId="52257"/>
    <cellStyle name="Финансовый 2 6 2 3 4 2" xfId="52258"/>
    <cellStyle name="Финансовый 2 6 2 3 4 2 2" xfId="52259"/>
    <cellStyle name="Финансовый 2 6 2 3 4 3" xfId="52260"/>
    <cellStyle name="Финансовый 2 6 2 3 5" xfId="52261"/>
    <cellStyle name="Финансовый 2 6 2 3 5 2" xfId="52262"/>
    <cellStyle name="Финансовый 2 6 2 3 5 2 2" xfId="52263"/>
    <cellStyle name="Финансовый 2 6 2 3 5 3" xfId="52264"/>
    <cellStyle name="Финансовый 2 6 2 3 6" xfId="52265"/>
    <cellStyle name="Финансовый 2 6 2 3 6 2" xfId="52266"/>
    <cellStyle name="Финансовый 2 6 2 3 7" xfId="52267"/>
    <cellStyle name="Финансовый 2 6 2 4" xfId="52268"/>
    <cellStyle name="Финансовый 2 6 2 4 2" xfId="52269"/>
    <cellStyle name="Финансовый 2 6 2 4 2 2" xfId="52270"/>
    <cellStyle name="Финансовый 2 6 2 4 3" xfId="52271"/>
    <cellStyle name="Финансовый 2 6 2 4 4" xfId="52272"/>
    <cellStyle name="Финансовый 2 6 2 4 5" xfId="52273"/>
    <cellStyle name="Финансовый 2 6 2 5" xfId="52274"/>
    <cellStyle name="Финансовый 2 6 2 5 2" xfId="52275"/>
    <cellStyle name="Финансовый 2 6 2 5 2 2" xfId="52276"/>
    <cellStyle name="Финансовый 2 6 2 5 3" xfId="52277"/>
    <cellStyle name="Финансовый 2 6 2 5 4" xfId="52278"/>
    <cellStyle name="Финансовый 2 6 2 5 5" xfId="52279"/>
    <cellStyle name="Финансовый 2 6 2 6" xfId="52280"/>
    <cellStyle name="Финансовый 2 6 2 7" xfId="52281"/>
    <cellStyle name="Финансовый 2 6 2 7 2" xfId="52282"/>
    <cellStyle name="Финансовый 2 6 2 7 2 2" xfId="52283"/>
    <cellStyle name="Финансовый 2 6 2 7 3" xfId="52284"/>
    <cellStyle name="Финансовый 2 6 2 8" xfId="52285"/>
    <cellStyle name="Финансовый 2 6 2 8 2" xfId="52286"/>
    <cellStyle name="Финансовый 2 6 2 8 2 2" xfId="52287"/>
    <cellStyle name="Финансовый 2 6 2 8 3" xfId="52288"/>
    <cellStyle name="Финансовый 2 6 2 9" xfId="52289"/>
    <cellStyle name="Финансовый 2 6 2 9 2" xfId="52290"/>
    <cellStyle name="Финансовый 2 6 3" xfId="52291"/>
    <cellStyle name="Финансовый 2 6 3 2" xfId="52292"/>
    <cellStyle name="Финансовый 2 6 3 2 2" xfId="52293"/>
    <cellStyle name="Финансовый 2 6 3 2 2 2" xfId="52294"/>
    <cellStyle name="Финансовый 2 6 3 2 3" xfId="52295"/>
    <cellStyle name="Финансовый 2 6 3 2 4" xfId="52296"/>
    <cellStyle name="Финансовый 2 6 3 2 5" xfId="52297"/>
    <cellStyle name="Финансовый 2 6 3 3" xfId="52298"/>
    <cellStyle name="Финансовый 2 6 3 3 2" xfId="52299"/>
    <cellStyle name="Финансовый 2 6 3 3 2 2" xfId="52300"/>
    <cellStyle name="Финансовый 2 6 3 3 3" xfId="52301"/>
    <cellStyle name="Финансовый 2 6 3 3 4" xfId="52302"/>
    <cellStyle name="Финансовый 2 6 3 3 5" xfId="52303"/>
    <cellStyle name="Финансовый 2 6 3 4" xfId="52304"/>
    <cellStyle name="Финансовый 2 6 3 5" xfId="52305"/>
    <cellStyle name="Финансовый 2 6 3 5 2" xfId="52306"/>
    <cellStyle name="Финансовый 2 6 3 5 2 2" xfId="52307"/>
    <cellStyle name="Финансовый 2 6 3 5 3" xfId="52308"/>
    <cellStyle name="Финансовый 2 6 3 6" xfId="52309"/>
    <cellStyle name="Финансовый 2 6 3 6 2" xfId="52310"/>
    <cellStyle name="Финансовый 2 6 3 6 2 2" xfId="52311"/>
    <cellStyle name="Финансовый 2 6 3 6 3" xfId="52312"/>
    <cellStyle name="Финансовый 2 6 3 7" xfId="52313"/>
    <cellStyle name="Финансовый 2 6 3 7 2" xfId="52314"/>
    <cellStyle name="Финансовый 2 6 3 8" xfId="52315"/>
    <cellStyle name="Финансовый 2 6 4" xfId="52316"/>
    <cellStyle name="Финансовый 2 6 4 2" xfId="52317"/>
    <cellStyle name="Финансовый 2 6 4 2 2" xfId="52318"/>
    <cellStyle name="Финансовый 2 6 4 2 2 2" xfId="52319"/>
    <cellStyle name="Финансовый 2 6 4 2 3" xfId="52320"/>
    <cellStyle name="Финансовый 2 6 4 2 4" xfId="52321"/>
    <cellStyle name="Финансовый 2 6 4 2 5" xfId="52322"/>
    <cellStyle name="Финансовый 2 6 4 3" xfId="52323"/>
    <cellStyle name="Финансовый 2 6 4 3 2" xfId="52324"/>
    <cellStyle name="Финансовый 2 6 4 3 2 2" xfId="52325"/>
    <cellStyle name="Финансовый 2 6 4 3 3" xfId="52326"/>
    <cellStyle name="Финансовый 2 6 4 3 4" xfId="52327"/>
    <cellStyle name="Финансовый 2 6 4 3 5" xfId="52328"/>
    <cellStyle name="Финансовый 2 6 4 4" xfId="52329"/>
    <cellStyle name="Финансовый 2 6 4 4 2" xfId="52330"/>
    <cellStyle name="Финансовый 2 6 4 4 2 2" xfId="52331"/>
    <cellStyle name="Финансовый 2 6 4 4 3" xfId="52332"/>
    <cellStyle name="Финансовый 2 6 4 5" xfId="52333"/>
    <cellStyle name="Финансовый 2 6 4 5 2" xfId="52334"/>
    <cellStyle name="Финансовый 2 6 4 5 2 2" xfId="52335"/>
    <cellStyle name="Финансовый 2 6 4 5 3" xfId="52336"/>
    <cellStyle name="Финансовый 2 6 4 6" xfId="52337"/>
    <cellStyle name="Финансовый 2 6 4 6 2" xfId="52338"/>
    <cellStyle name="Финансовый 2 6 4 7" xfId="52339"/>
    <cellStyle name="Финансовый 2 6 5" xfId="52340"/>
    <cellStyle name="Финансовый 2 6 5 2" xfId="52341"/>
    <cellStyle name="Финансовый 2 6 5 2 2" xfId="52342"/>
    <cellStyle name="Финансовый 2 6 5 3" xfId="52343"/>
    <cellStyle name="Финансовый 2 6 5 4" xfId="52344"/>
    <cellStyle name="Финансовый 2 6 5 5" xfId="52345"/>
    <cellStyle name="Финансовый 2 6 6" xfId="52346"/>
    <cellStyle name="Финансовый 2 6 6 2" xfId="52347"/>
    <cellStyle name="Финансовый 2 6 6 2 2" xfId="52348"/>
    <cellStyle name="Финансовый 2 6 6 3" xfId="52349"/>
    <cellStyle name="Финансовый 2 6 6 4" xfId="52350"/>
    <cellStyle name="Финансовый 2 6 6 5" xfId="52351"/>
    <cellStyle name="Финансовый 2 6 7" xfId="52352"/>
    <cellStyle name="Финансовый 2 6 7 2" xfId="52353"/>
    <cellStyle name="Финансовый 2 6 7 2 2" xfId="52354"/>
    <cellStyle name="Финансовый 2 6 7 3" xfId="52355"/>
    <cellStyle name="Финансовый 2 6 7 4" xfId="52356"/>
    <cellStyle name="Финансовый 2 6 7 5" xfId="52357"/>
    <cellStyle name="Финансовый 2 6 8" xfId="52358"/>
    <cellStyle name="Финансовый 2 6 9" xfId="52359"/>
    <cellStyle name="Финансовый 2 6 9 2" xfId="52360"/>
    <cellStyle name="Финансовый 2 6 9 2 2" xfId="52361"/>
    <cellStyle name="Финансовый 2 6 9 3" xfId="52362"/>
    <cellStyle name="Финансовый 2 7" xfId="52363"/>
    <cellStyle name="Финансовый 2 7 10" xfId="52364"/>
    <cellStyle name="Финансовый 2 7 2" xfId="52365"/>
    <cellStyle name="Финансовый 2 7 2 2" xfId="52366"/>
    <cellStyle name="Финансовый 2 7 2 2 2" xfId="52367"/>
    <cellStyle name="Финансовый 2 7 2 2 2 2" xfId="52368"/>
    <cellStyle name="Финансовый 2 7 2 2 3" xfId="52369"/>
    <cellStyle name="Финансовый 2 7 2 2 4" xfId="52370"/>
    <cellStyle name="Финансовый 2 7 2 2 5" xfId="52371"/>
    <cellStyle name="Финансовый 2 7 2 3" xfId="52372"/>
    <cellStyle name="Финансовый 2 7 2 3 2" xfId="52373"/>
    <cellStyle name="Финансовый 2 7 2 3 2 2" xfId="52374"/>
    <cellStyle name="Финансовый 2 7 2 3 3" xfId="52375"/>
    <cellStyle name="Финансовый 2 7 2 3 4" xfId="52376"/>
    <cellStyle name="Финансовый 2 7 2 3 5" xfId="52377"/>
    <cellStyle name="Финансовый 2 7 2 4" xfId="52378"/>
    <cellStyle name="Финансовый 2 7 2 5" xfId="52379"/>
    <cellStyle name="Финансовый 2 7 2 5 2" xfId="52380"/>
    <cellStyle name="Финансовый 2 7 2 5 2 2" xfId="52381"/>
    <cellStyle name="Финансовый 2 7 2 5 3" xfId="52382"/>
    <cellStyle name="Финансовый 2 7 2 6" xfId="52383"/>
    <cellStyle name="Финансовый 2 7 2 6 2" xfId="52384"/>
    <cellStyle name="Финансовый 2 7 2 6 2 2" xfId="52385"/>
    <cellStyle name="Финансовый 2 7 2 6 3" xfId="52386"/>
    <cellStyle name="Финансовый 2 7 2 7" xfId="52387"/>
    <cellStyle name="Финансовый 2 7 2 7 2" xfId="52388"/>
    <cellStyle name="Финансовый 2 7 2 8" xfId="52389"/>
    <cellStyle name="Финансовый 2 7 3" xfId="52390"/>
    <cellStyle name="Финансовый 2 7 3 2" xfId="52391"/>
    <cellStyle name="Финансовый 2 7 3 2 2" xfId="52392"/>
    <cellStyle name="Финансовый 2 7 3 2 2 2" xfId="52393"/>
    <cellStyle name="Финансовый 2 7 3 2 3" xfId="52394"/>
    <cellStyle name="Финансовый 2 7 3 2 4" xfId="52395"/>
    <cellStyle name="Финансовый 2 7 3 2 5" xfId="52396"/>
    <cellStyle name="Финансовый 2 7 3 3" xfId="52397"/>
    <cellStyle name="Финансовый 2 7 3 3 2" xfId="52398"/>
    <cellStyle name="Финансовый 2 7 3 3 2 2" xfId="52399"/>
    <cellStyle name="Финансовый 2 7 3 3 3" xfId="52400"/>
    <cellStyle name="Финансовый 2 7 3 3 4" xfId="52401"/>
    <cellStyle name="Финансовый 2 7 3 3 5" xfId="52402"/>
    <cellStyle name="Финансовый 2 7 3 4" xfId="52403"/>
    <cellStyle name="Финансовый 2 7 3 5" xfId="52404"/>
    <cellStyle name="Финансовый 2 7 3 5 2" xfId="52405"/>
    <cellStyle name="Финансовый 2 7 3 5 2 2" xfId="52406"/>
    <cellStyle name="Финансовый 2 7 3 5 3" xfId="52407"/>
    <cellStyle name="Финансовый 2 7 3 6" xfId="52408"/>
    <cellStyle name="Финансовый 2 7 3 6 2" xfId="52409"/>
    <cellStyle name="Финансовый 2 7 3 6 2 2" xfId="52410"/>
    <cellStyle name="Финансовый 2 7 3 6 3" xfId="52411"/>
    <cellStyle name="Финансовый 2 7 3 7" xfId="52412"/>
    <cellStyle name="Финансовый 2 7 3 7 2" xfId="52413"/>
    <cellStyle name="Финансовый 2 7 3 8" xfId="52414"/>
    <cellStyle name="Финансовый 2 7 4" xfId="52415"/>
    <cellStyle name="Финансовый 2 7 4 2" xfId="52416"/>
    <cellStyle name="Финансовый 2 7 4 2 2" xfId="52417"/>
    <cellStyle name="Финансовый 2 7 4 3" xfId="52418"/>
    <cellStyle name="Финансовый 2 7 4 4" xfId="52419"/>
    <cellStyle name="Финансовый 2 7 4 5" xfId="52420"/>
    <cellStyle name="Финансовый 2 7 5" xfId="52421"/>
    <cellStyle name="Финансовый 2 7 5 2" xfId="52422"/>
    <cellStyle name="Финансовый 2 7 5 2 2" xfId="52423"/>
    <cellStyle name="Финансовый 2 7 5 3" xfId="52424"/>
    <cellStyle name="Финансовый 2 7 5 4" xfId="52425"/>
    <cellStyle name="Финансовый 2 7 5 5" xfId="52426"/>
    <cellStyle name="Финансовый 2 7 6" xfId="52427"/>
    <cellStyle name="Финансовый 2 7 6 2" xfId="52428"/>
    <cellStyle name="Финансовый 2 7 6 2 2" xfId="52429"/>
    <cellStyle name="Финансовый 2 7 6 3" xfId="52430"/>
    <cellStyle name="Финансовый 2 7 6 4" xfId="52431"/>
    <cellStyle name="Финансовый 2 7 6 5" xfId="52432"/>
    <cellStyle name="Финансовый 2 7 7" xfId="52433"/>
    <cellStyle name="Финансовый 2 7 8" xfId="52434"/>
    <cellStyle name="Финансовый 2 7 8 2" xfId="52435"/>
    <cellStyle name="Финансовый 2 7 8 2 2" xfId="52436"/>
    <cellStyle name="Финансовый 2 7 8 3" xfId="52437"/>
    <cellStyle name="Финансовый 2 7 9" xfId="52438"/>
    <cellStyle name="Финансовый 2 7 9 2" xfId="52439"/>
    <cellStyle name="Финансовый 2 8" xfId="52440"/>
    <cellStyle name="Финансовый 2 8 2" xfId="52441"/>
    <cellStyle name="Финансовый 2 8 2 2" xfId="52442"/>
    <cellStyle name="Финансовый 2 8 2 3" xfId="52443"/>
    <cellStyle name="Финансовый 2 8 2 3 2" xfId="52444"/>
    <cellStyle name="Финансовый 2 8 2 4" xfId="52445"/>
    <cellStyle name="Финансовый 2 8 2 5" xfId="52446"/>
    <cellStyle name="Финансовый 2 8 2 6" xfId="52447"/>
    <cellStyle name="Финансовый 2 8 3" xfId="52448"/>
    <cellStyle name="Финансовый 2 8 3 2" xfId="52449"/>
    <cellStyle name="Финансовый 2 8 3 3" xfId="52450"/>
    <cellStyle name="Финансовый 2 8 3 3 2" xfId="52451"/>
    <cellStyle name="Финансовый 2 8 3 4" xfId="52452"/>
    <cellStyle name="Финансовый 2 8 3 5" xfId="52453"/>
    <cellStyle name="Финансовый 2 8 3 6" xfId="52454"/>
    <cellStyle name="Финансовый 2 8 4" xfId="52455"/>
    <cellStyle name="Финансовый 2 8 4 2" xfId="52456"/>
    <cellStyle name="Финансовый 2 8 4 2 2" xfId="52457"/>
    <cellStyle name="Финансовый 2 8 4 3" xfId="52458"/>
    <cellStyle name="Финансовый 2 8 4 4" xfId="52459"/>
    <cellStyle name="Финансовый 2 8 4 5" xfId="52460"/>
    <cellStyle name="Финансовый 2 8 5" xfId="52461"/>
    <cellStyle name="Финансовый 2 8 6" xfId="52462"/>
    <cellStyle name="Финансовый 2 8 6 2" xfId="52463"/>
    <cellStyle name="Финансовый 2 8 6 2 2" xfId="52464"/>
    <cellStyle name="Финансовый 2 8 6 3" xfId="52465"/>
    <cellStyle name="Финансовый 2 8 7" xfId="52466"/>
    <cellStyle name="Финансовый 2 8 7 2" xfId="52467"/>
    <cellStyle name="Финансовый 2 8 8" xfId="52468"/>
    <cellStyle name="Финансовый 2 9" xfId="52469"/>
    <cellStyle name="Финансовый 2 9 10" xfId="52470"/>
    <cellStyle name="Финансовый 2 9 10 2" xfId="52471"/>
    <cellStyle name="Финансовый 2 9 10 2 2" xfId="52472"/>
    <cellStyle name="Финансовый 2 9 10 3" xfId="52473"/>
    <cellStyle name="Финансовый 2 9 10 4" xfId="52474"/>
    <cellStyle name="Финансовый 2 9 10 5" xfId="52475"/>
    <cellStyle name="Финансовый 2 9 11" xfId="52476"/>
    <cellStyle name="Финансовый 2 9 11 2" xfId="52477"/>
    <cellStyle name="Финансовый 2 9 11 2 2" xfId="52478"/>
    <cellStyle name="Финансовый 2 9 11 3" xfId="52479"/>
    <cellStyle name="Финансовый 2 9 11 4" xfId="52480"/>
    <cellStyle name="Финансовый 2 9 11 5" xfId="52481"/>
    <cellStyle name="Финансовый 2 9 12" xfId="52482"/>
    <cellStyle name="Финансовый 2 9 12 2" xfId="52483"/>
    <cellStyle name="Финансовый 2 9 12 2 2" xfId="52484"/>
    <cellStyle name="Финансовый 2 9 12 3" xfId="52485"/>
    <cellStyle name="Финансовый 2 9 13" xfId="52486"/>
    <cellStyle name="Финансовый 2 9 13 2" xfId="52487"/>
    <cellStyle name="Финансовый 2 9 14" xfId="52488"/>
    <cellStyle name="Финансовый 2 9 15" xfId="52489"/>
    <cellStyle name="Финансовый 2 9 2" xfId="52490"/>
    <cellStyle name="Финансовый 2 9 2 2" xfId="52491"/>
    <cellStyle name="Финансовый 2 9 2 2 2" xfId="52492"/>
    <cellStyle name="Финансовый 2 9 2 2 2 2" xfId="52493"/>
    <cellStyle name="Финансовый 2 9 2 2 2 2 2" xfId="52494"/>
    <cellStyle name="Финансовый 2 9 2 2 2 3" xfId="52495"/>
    <cellStyle name="Финансовый 2 9 2 2 2 4" xfId="52496"/>
    <cellStyle name="Финансовый 2 9 2 2 2 5" xfId="52497"/>
    <cellStyle name="Финансовый 2 9 2 2 3" xfId="52498"/>
    <cellStyle name="Финансовый 2 9 2 2 3 2" xfId="52499"/>
    <cellStyle name="Финансовый 2 9 2 2 3 3" xfId="52500"/>
    <cellStyle name="Финансовый 2 9 2 2 3 4" xfId="52501"/>
    <cellStyle name="Финансовый 2 9 2 2 4" xfId="52502"/>
    <cellStyle name="Финансовый 2 9 2 2 5" xfId="52503"/>
    <cellStyle name="Финансовый 2 9 2 2 6" xfId="52504"/>
    <cellStyle name="Финансовый 2 9 2 2 7" xfId="52505"/>
    <cellStyle name="Финансовый 2 9 2 3" xfId="52506"/>
    <cellStyle name="Финансовый 2 9 2 3 2" xfId="52507"/>
    <cellStyle name="Финансовый 2 9 2 3 2 2" xfId="52508"/>
    <cellStyle name="Финансовый 2 9 2 3 3" xfId="52509"/>
    <cellStyle name="Финансовый 2 9 2 3 4" xfId="52510"/>
    <cellStyle name="Финансовый 2 9 2 3 5" xfId="52511"/>
    <cellStyle name="Финансовый 2 9 2 4" xfId="52512"/>
    <cellStyle name="Финансовый 2 9 2 4 2" xfId="52513"/>
    <cellStyle name="Финансовый 2 9 2 4 2 2" xfId="52514"/>
    <cellStyle name="Финансовый 2 9 2 4 3" xfId="52515"/>
    <cellStyle name="Финансовый 2 9 2 4 4" xfId="52516"/>
    <cellStyle name="Финансовый 2 9 2 4 5" xfId="52517"/>
    <cellStyle name="Финансовый 2 9 2 5" xfId="52518"/>
    <cellStyle name="Финансовый 2 9 2 5 2" xfId="52519"/>
    <cellStyle name="Финансовый 2 9 2 5 3" xfId="52520"/>
    <cellStyle name="Финансовый 2 9 2 5 4" xfId="52521"/>
    <cellStyle name="Финансовый 2 9 2 6" xfId="52522"/>
    <cellStyle name="Финансовый 2 9 2 7" xfId="52523"/>
    <cellStyle name="Финансовый 2 9 2 8" xfId="52524"/>
    <cellStyle name="Финансовый 2 9 2 9" xfId="52525"/>
    <cellStyle name="Финансовый 2 9 3" xfId="52526"/>
    <cellStyle name="Финансовый 2 9 3 2" xfId="52527"/>
    <cellStyle name="Финансовый 2 9 3 2 2" xfId="52528"/>
    <cellStyle name="Финансовый 2 9 3 2 2 2" xfId="52529"/>
    <cellStyle name="Финансовый 2 9 3 2 2 2 2" xfId="52530"/>
    <cellStyle name="Финансовый 2 9 3 2 2 3" xfId="52531"/>
    <cellStyle name="Финансовый 2 9 3 2 2 4" xfId="52532"/>
    <cellStyle name="Финансовый 2 9 3 2 2 5" xfId="52533"/>
    <cellStyle name="Финансовый 2 9 3 2 3" xfId="52534"/>
    <cellStyle name="Финансовый 2 9 3 2 3 2" xfId="52535"/>
    <cellStyle name="Финансовый 2 9 3 2 3 3" xfId="52536"/>
    <cellStyle name="Финансовый 2 9 3 2 3 4" xfId="52537"/>
    <cellStyle name="Финансовый 2 9 3 2 4" xfId="52538"/>
    <cellStyle name="Финансовый 2 9 3 2 5" xfId="52539"/>
    <cellStyle name="Финансовый 2 9 3 2 6" xfId="52540"/>
    <cellStyle name="Финансовый 2 9 3 2 7" xfId="52541"/>
    <cellStyle name="Финансовый 2 9 3 3" xfId="52542"/>
    <cellStyle name="Финансовый 2 9 3 3 2" xfId="52543"/>
    <cellStyle name="Финансовый 2 9 3 3 2 2" xfId="52544"/>
    <cellStyle name="Финансовый 2 9 3 3 3" xfId="52545"/>
    <cellStyle name="Финансовый 2 9 3 3 4" xfId="52546"/>
    <cellStyle name="Финансовый 2 9 3 3 5" xfId="52547"/>
    <cellStyle name="Финансовый 2 9 3 4" xfId="52548"/>
    <cellStyle name="Финансовый 2 9 3 4 2" xfId="52549"/>
    <cellStyle name="Финансовый 2 9 3 4 2 2" xfId="52550"/>
    <cellStyle name="Финансовый 2 9 3 4 3" xfId="52551"/>
    <cellStyle name="Финансовый 2 9 3 4 4" xfId="52552"/>
    <cellStyle name="Финансовый 2 9 3 4 5" xfId="52553"/>
    <cellStyle name="Финансовый 2 9 3 5" xfId="52554"/>
    <cellStyle name="Финансовый 2 9 3 5 2" xfId="52555"/>
    <cellStyle name="Финансовый 2 9 3 5 3" xfId="52556"/>
    <cellStyle name="Финансовый 2 9 3 5 4" xfId="52557"/>
    <cellStyle name="Финансовый 2 9 3 6" xfId="52558"/>
    <cellStyle name="Финансовый 2 9 3 7" xfId="52559"/>
    <cellStyle name="Финансовый 2 9 3 8" xfId="52560"/>
    <cellStyle name="Финансовый 2 9 3 9" xfId="52561"/>
    <cellStyle name="Финансовый 2 9 4" xfId="52562"/>
    <cellStyle name="Финансовый 2 9 4 2" xfId="52563"/>
    <cellStyle name="Финансовый 2 9 4 2 2" xfId="52564"/>
    <cellStyle name="Финансовый 2 9 4 2 2 2" xfId="52565"/>
    <cellStyle name="Финансовый 2 9 4 2 2 2 2" xfId="52566"/>
    <cellStyle name="Финансовый 2 9 4 2 2 3" xfId="52567"/>
    <cellStyle name="Финансовый 2 9 4 2 2 4" xfId="52568"/>
    <cellStyle name="Финансовый 2 9 4 2 2 5" xfId="52569"/>
    <cellStyle name="Финансовый 2 9 4 2 3" xfId="52570"/>
    <cellStyle name="Финансовый 2 9 4 2 3 2" xfId="52571"/>
    <cellStyle name="Финансовый 2 9 4 2 3 3" xfId="52572"/>
    <cellStyle name="Финансовый 2 9 4 2 3 4" xfId="52573"/>
    <cellStyle name="Финансовый 2 9 4 2 4" xfId="52574"/>
    <cellStyle name="Финансовый 2 9 4 2 5" xfId="52575"/>
    <cellStyle name="Финансовый 2 9 4 2 6" xfId="52576"/>
    <cellStyle name="Финансовый 2 9 4 2 7" xfId="52577"/>
    <cellStyle name="Финансовый 2 9 4 3" xfId="52578"/>
    <cellStyle name="Финансовый 2 9 4 3 2" xfId="52579"/>
    <cellStyle name="Финансовый 2 9 4 3 2 2" xfId="52580"/>
    <cellStyle name="Финансовый 2 9 4 3 3" xfId="52581"/>
    <cellStyle name="Финансовый 2 9 4 3 4" xfId="52582"/>
    <cellStyle name="Финансовый 2 9 4 3 5" xfId="52583"/>
    <cellStyle name="Финансовый 2 9 4 4" xfId="52584"/>
    <cellStyle name="Финансовый 2 9 4 4 2" xfId="52585"/>
    <cellStyle name="Финансовый 2 9 4 4 2 2" xfId="52586"/>
    <cellStyle name="Финансовый 2 9 4 4 3" xfId="52587"/>
    <cellStyle name="Финансовый 2 9 4 4 4" xfId="52588"/>
    <cellStyle name="Финансовый 2 9 4 4 5" xfId="52589"/>
    <cellStyle name="Финансовый 2 9 4 5" xfId="52590"/>
    <cellStyle name="Финансовый 2 9 4 5 2" xfId="52591"/>
    <cellStyle name="Финансовый 2 9 4 5 3" xfId="52592"/>
    <cellStyle name="Финансовый 2 9 4 5 4" xfId="52593"/>
    <cellStyle name="Финансовый 2 9 4 6" xfId="52594"/>
    <cellStyle name="Финансовый 2 9 4 7" xfId="52595"/>
    <cellStyle name="Финансовый 2 9 4 8" xfId="52596"/>
    <cellStyle name="Финансовый 2 9 4 9" xfId="52597"/>
    <cellStyle name="Финансовый 2 9 5" xfId="52598"/>
    <cellStyle name="Финансовый 2 9 5 2" xfId="52599"/>
    <cellStyle name="Финансовый 2 9 5 2 2" xfId="52600"/>
    <cellStyle name="Финансовый 2 9 5 2 2 2" xfId="52601"/>
    <cellStyle name="Финансовый 2 9 5 2 2 2 2" xfId="52602"/>
    <cellStyle name="Финансовый 2 9 5 2 2 3" xfId="52603"/>
    <cellStyle name="Финансовый 2 9 5 2 2 4" xfId="52604"/>
    <cellStyle name="Финансовый 2 9 5 2 2 5" xfId="52605"/>
    <cellStyle name="Финансовый 2 9 5 2 3" xfId="52606"/>
    <cellStyle name="Финансовый 2 9 5 2 3 2" xfId="52607"/>
    <cellStyle name="Финансовый 2 9 5 2 3 3" xfId="52608"/>
    <cellStyle name="Финансовый 2 9 5 2 3 4" xfId="52609"/>
    <cellStyle name="Финансовый 2 9 5 2 4" xfId="52610"/>
    <cellStyle name="Финансовый 2 9 5 2 5" xfId="52611"/>
    <cellStyle name="Финансовый 2 9 5 2 6" xfId="52612"/>
    <cellStyle name="Финансовый 2 9 5 2 7" xfId="52613"/>
    <cellStyle name="Финансовый 2 9 5 3" xfId="52614"/>
    <cellStyle name="Финансовый 2 9 5 3 2" xfId="52615"/>
    <cellStyle name="Финансовый 2 9 5 3 2 2" xfId="52616"/>
    <cellStyle name="Финансовый 2 9 5 3 3" xfId="52617"/>
    <cellStyle name="Финансовый 2 9 5 3 4" xfId="52618"/>
    <cellStyle name="Финансовый 2 9 5 3 5" xfId="52619"/>
    <cellStyle name="Финансовый 2 9 5 4" xfId="52620"/>
    <cellStyle name="Финансовый 2 9 5 4 2" xfId="52621"/>
    <cellStyle name="Финансовый 2 9 5 4 3" xfId="52622"/>
    <cellStyle name="Финансовый 2 9 5 4 4" xfId="52623"/>
    <cellStyle name="Финансовый 2 9 5 5" xfId="52624"/>
    <cellStyle name="Финансовый 2 9 5 6" xfId="52625"/>
    <cellStyle name="Финансовый 2 9 5 7" xfId="52626"/>
    <cellStyle name="Финансовый 2 9 5 8" xfId="52627"/>
    <cellStyle name="Финансовый 2 9 6" xfId="52628"/>
    <cellStyle name="Финансовый 2 9 6 2" xfId="52629"/>
    <cellStyle name="Финансовый 2 9 6 2 2" xfId="52630"/>
    <cellStyle name="Финансовый 2 9 6 2 2 2" xfId="52631"/>
    <cellStyle name="Финансовый 2 9 6 2 2 2 2" xfId="52632"/>
    <cellStyle name="Финансовый 2 9 6 2 2 3" xfId="52633"/>
    <cellStyle name="Финансовый 2 9 6 2 2 4" xfId="52634"/>
    <cellStyle name="Финансовый 2 9 6 2 2 5" xfId="52635"/>
    <cellStyle name="Финансовый 2 9 6 2 3" xfId="52636"/>
    <cellStyle name="Финансовый 2 9 6 2 3 2" xfId="52637"/>
    <cellStyle name="Финансовый 2 9 6 2 3 3" xfId="52638"/>
    <cellStyle name="Финансовый 2 9 6 2 3 4" xfId="52639"/>
    <cellStyle name="Финансовый 2 9 6 2 4" xfId="52640"/>
    <cellStyle name="Финансовый 2 9 6 2 5" xfId="52641"/>
    <cellStyle name="Финансовый 2 9 6 2 6" xfId="52642"/>
    <cellStyle name="Финансовый 2 9 6 2 7" xfId="52643"/>
    <cellStyle name="Финансовый 2 9 6 3" xfId="52644"/>
    <cellStyle name="Финансовый 2 9 6 3 2" xfId="52645"/>
    <cellStyle name="Финансовый 2 9 6 3 2 2" xfId="52646"/>
    <cellStyle name="Финансовый 2 9 6 3 3" xfId="52647"/>
    <cellStyle name="Финансовый 2 9 6 3 4" xfId="52648"/>
    <cellStyle name="Финансовый 2 9 6 3 5" xfId="52649"/>
    <cellStyle name="Финансовый 2 9 6 4" xfId="52650"/>
    <cellStyle name="Финансовый 2 9 6 4 2" xfId="52651"/>
    <cellStyle name="Финансовый 2 9 6 4 3" xfId="52652"/>
    <cellStyle name="Финансовый 2 9 6 4 4" xfId="52653"/>
    <cellStyle name="Финансовый 2 9 6 5" xfId="52654"/>
    <cellStyle name="Финансовый 2 9 6 6" xfId="52655"/>
    <cellStyle name="Финансовый 2 9 6 7" xfId="52656"/>
    <cellStyle name="Финансовый 2 9 6 8" xfId="52657"/>
    <cellStyle name="Финансовый 2 9 7" xfId="52658"/>
    <cellStyle name="Финансовый 2 9 7 2" xfId="52659"/>
    <cellStyle name="Финансовый 2 9 7 2 2" xfId="52660"/>
    <cellStyle name="Финансовый 2 9 7 2 2 2" xfId="52661"/>
    <cellStyle name="Финансовый 2 9 7 2 2 2 2" xfId="52662"/>
    <cellStyle name="Финансовый 2 9 7 2 2 3" xfId="52663"/>
    <cellStyle name="Финансовый 2 9 7 2 2 4" xfId="52664"/>
    <cellStyle name="Финансовый 2 9 7 2 2 5" xfId="52665"/>
    <cellStyle name="Финансовый 2 9 7 2 3" xfId="52666"/>
    <cellStyle name="Финансовый 2 9 7 2 3 2" xfId="52667"/>
    <cellStyle name="Финансовый 2 9 7 2 3 3" xfId="52668"/>
    <cellStyle name="Финансовый 2 9 7 2 3 4" xfId="52669"/>
    <cellStyle name="Финансовый 2 9 7 2 4" xfId="52670"/>
    <cellStyle name="Финансовый 2 9 7 2 5" xfId="52671"/>
    <cellStyle name="Финансовый 2 9 7 2 6" xfId="52672"/>
    <cellStyle name="Финансовый 2 9 7 2 7" xfId="52673"/>
    <cellStyle name="Финансовый 2 9 7 3" xfId="52674"/>
    <cellStyle name="Финансовый 2 9 7 3 2" xfId="52675"/>
    <cellStyle name="Финансовый 2 9 7 3 2 2" xfId="52676"/>
    <cellStyle name="Финансовый 2 9 7 3 3" xfId="52677"/>
    <cellStyle name="Финансовый 2 9 7 3 4" xfId="52678"/>
    <cellStyle name="Финансовый 2 9 7 3 5" xfId="52679"/>
    <cellStyle name="Финансовый 2 9 7 4" xfId="52680"/>
    <cellStyle name="Финансовый 2 9 7 4 2" xfId="52681"/>
    <cellStyle name="Финансовый 2 9 7 4 3" xfId="52682"/>
    <cellStyle name="Финансовый 2 9 7 4 4" xfId="52683"/>
    <cellStyle name="Финансовый 2 9 7 5" xfId="52684"/>
    <cellStyle name="Финансовый 2 9 7 6" xfId="52685"/>
    <cellStyle name="Финансовый 2 9 7 7" xfId="52686"/>
    <cellStyle name="Финансовый 2 9 7 8" xfId="52687"/>
    <cellStyle name="Финансовый 2 9 8" xfId="52688"/>
    <cellStyle name="Финансовый 2 9 8 2" xfId="52689"/>
    <cellStyle name="Финансовый 2 9 8 2 2" xfId="52690"/>
    <cellStyle name="Финансовый 2 9 8 2 2 2" xfId="52691"/>
    <cellStyle name="Финансовый 2 9 8 2 3" xfId="52692"/>
    <cellStyle name="Финансовый 2 9 8 2 4" xfId="52693"/>
    <cellStyle name="Финансовый 2 9 8 2 5" xfId="52694"/>
    <cellStyle name="Финансовый 2 9 8 3" xfId="52695"/>
    <cellStyle name="Финансовый 2 9 8 3 2" xfId="52696"/>
    <cellStyle name="Финансовый 2 9 8 3 3" xfId="52697"/>
    <cellStyle name="Финансовый 2 9 8 3 4" xfId="52698"/>
    <cellStyle name="Финансовый 2 9 8 4" xfId="52699"/>
    <cellStyle name="Финансовый 2 9 8 5" xfId="52700"/>
    <cellStyle name="Финансовый 2 9 8 6" xfId="52701"/>
    <cellStyle name="Финансовый 2 9 8 7" xfId="52702"/>
    <cellStyle name="Финансовый 2 9 9" xfId="52703"/>
    <cellStyle name="Финансовый 2 9 9 2" xfId="52704"/>
    <cellStyle name="Финансовый 2 9 9 2 2" xfId="52705"/>
    <cellStyle name="Финансовый 2 9 9 2 2 2" xfId="52706"/>
    <cellStyle name="Финансовый 2 9 9 2 3" xfId="52707"/>
    <cellStyle name="Финансовый 2 9 9 2 4" xfId="52708"/>
    <cellStyle name="Финансовый 2 9 9 2 5" xfId="52709"/>
    <cellStyle name="Финансовый 2 9 9 3" xfId="52710"/>
    <cellStyle name="Финансовый 2 9 9 3 2" xfId="52711"/>
    <cellStyle name="Финансовый 2 9 9 3 3" xfId="52712"/>
    <cellStyle name="Финансовый 2 9 9 3 4" xfId="52713"/>
    <cellStyle name="Финансовый 2 9 9 4" xfId="52714"/>
    <cellStyle name="Финансовый 2 9 9 5" xfId="52715"/>
    <cellStyle name="Финансовый 2 9 9 6" xfId="52716"/>
    <cellStyle name="Финансовый 2 9 9 7" xfId="52717"/>
    <cellStyle name="Финансовый 2_46EE.2011(v1.0)" xfId="52718"/>
    <cellStyle name="Финансовый 3" xfId="52719"/>
    <cellStyle name="Финансовый 3 10" xfId="52720"/>
    <cellStyle name="Финансовый 3 10 2" xfId="52721"/>
    <cellStyle name="Финансовый 3 10 2 2" xfId="52722"/>
    <cellStyle name="Финансовый 3 10 3" xfId="52723"/>
    <cellStyle name="Финансовый 3 11" xfId="52724"/>
    <cellStyle name="Финансовый 3 11 2" xfId="52725"/>
    <cellStyle name="Финансовый 3 12" xfId="52726"/>
    <cellStyle name="Финансовый 3 13" xfId="52727"/>
    <cellStyle name="Финансовый 3 14" xfId="59138"/>
    <cellStyle name="Финансовый 3 2" xfId="52728"/>
    <cellStyle name="Финансовый 3 2 10" xfId="52729"/>
    <cellStyle name="Финансовый 3 2 10 2" xfId="52730"/>
    <cellStyle name="Финансовый 3 2 10 2 2" xfId="52731"/>
    <cellStyle name="Финансовый 3 2 10 2 2 2" xfId="52732"/>
    <cellStyle name="Финансовый 3 2 10 2 2 2 2" xfId="52733"/>
    <cellStyle name="Финансовый 3 2 10 2 2 3" xfId="52734"/>
    <cellStyle name="Финансовый 3 2 10 2 2 4" xfId="52735"/>
    <cellStyle name="Финансовый 3 2 10 2 2 5" xfId="52736"/>
    <cellStyle name="Финансовый 3 2 10 2 3" xfId="52737"/>
    <cellStyle name="Финансовый 3 2 10 2 3 2" xfId="52738"/>
    <cellStyle name="Финансовый 3 2 10 2 3 3" xfId="52739"/>
    <cellStyle name="Финансовый 3 2 10 2 3 4" xfId="52740"/>
    <cellStyle name="Финансовый 3 2 10 2 4" xfId="52741"/>
    <cellStyle name="Финансовый 3 2 10 2 5" xfId="52742"/>
    <cellStyle name="Финансовый 3 2 10 2 6" xfId="52743"/>
    <cellStyle name="Финансовый 3 2 10 2 7" xfId="52744"/>
    <cellStyle name="Финансовый 3 2 10 3" xfId="52745"/>
    <cellStyle name="Финансовый 3 2 10 3 2" xfId="52746"/>
    <cellStyle name="Финансовый 3 2 10 3 2 2" xfId="52747"/>
    <cellStyle name="Финансовый 3 2 10 3 3" xfId="52748"/>
    <cellStyle name="Финансовый 3 2 10 3 4" xfId="52749"/>
    <cellStyle name="Финансовый 3 2 10 3 5" xfId="52750"/>
    <cellStyle name="Финансовый 3 2 10 4" xfId="52751"/>
    <cellStyle name="Финансовый 3 2 10 4 2" xfId="52752"/>
    <cellStyle name="Финансовый 3 2 10 4 2 2" xfId="52753"/>
    <cellStyle name="Финансовый 3 2 10 4 3" xfId="52754"/>
    <cellStyle name="Финансовый 3 2 10 4 4" xfId="52755"/>
    <cellStyle name="Финансовый 3 2 10 4 5" xfId="52756"/>
    <cellStyle name="Финансовый 3 2 10 5" xfId="52757"/>
    <cellStyle name="Финансовый 3 2 10 5 2" xfId="52758"/>
    <cellStyle name="Финансовый 3 2 10 5 3" xfId="52759"/>
    <cellStyle name="Финансовый 3 2 10 5 4" xfId="52760"/>
    <cellStyle name="Финансовый 3 2 10 6" xfId="52761"/>
    <cellStyle name="Финансовый 3 2 10 7" xfId="52762"/>
    <cellStyle name="Финансовый 3 2 10 8" xfId="52763"/>
    <cellStyle name="Финансовый 3 2 10 9" xfId="52764"/>
    <cellStyle name="Финансовый 3 2 11" xfId="52765"/>
    <cellStyle name="Финансовый 3 2 11 2" xfId="52766"/>
    <cellStyle name="Финансовый 3 2 11 2 2" xfId="52767"/>
    <cellStyle name="Финансовый 3 2 11 2 2 2" xfId="52768"/>
    <cellStyle name="Финансовый 3 2 11 2 2 2 2" xfId="52769"/>
    <cellStyle name="Финансовый 3 2 11 2 2 3" xfId="52770"/>
    <cellStyle name="Финансовый 3 2 11 2 2 4" xfId="52771"/>
    <cellStyle name="Финансовый 3 2 11 2 2 5" xfId="52772"/>
    <cellStyle name="Финансовый 3 2 11 2 3" xfId="52773"/>
    <cellStyle name="Финансовый 3 2 11 2 3 2" xfId="52774"/>
    <cellStyle name="Финансовый 3 2 11 2 3 3" xfId="52775"/>
    <cellStyle name="Финансовый 3 2 11 2 3 4" xfId="52776"/>
    <cellStyle name="Финансовый 3 2 11 2 4" xfId="52777"/>
    <cellStyle name="Финансовый 3 2 11 2 5" xfId="52778"/>
    <cellStyle name="Финансовый 3 2 11 2 6" xfId="52779"/>
    <cellStyle name="Финансовый 3 2 11 2 7" xfId="52780"/>
    <cellStyle name="Финансовый 3 2 11 3" xfId="52781"/>
    <cellStyle name="Финансовый 3 2 11 3 2" xfId="52782"/>
    <cellStyle name="Финансовый 3 2 11 3 2 2" xfId="52783"/>
    <cellStyle name="Финансовый 3 2 11 3 3" xfId="52784"/>
    <cellStyle name="Финансовый 3 2 11 3 4" xfId="52785"/>
    <cellStyle name="Финансовый 3 2 11 3 5" xfId="52786"/>
    <cellStyle name="Финансовый 3 2 11 4" xfId="52787"/>
    <cellStyle name="Финансовый 3 2 11 4 2" xfId="52788"/>
    <cellStyle name="Финансовый 3 2 11 4 3" xfId="52789"/>
    <cellStyle name="Финансовый 3 2 11 4 4" xfId="52790"/>
    <cellStyle name="Финансовый 3 2 11 5" xfId="52791"/>
    <cellStyle name="Финансовый 3 2 11 6" xfId="52792"/>
    <cellStyle name="Финансовый 3 2 11 7" xfId="52793"/>
    <cellStyle name="Финансовый 3 2 11 8" xfId="52794"/>
    <cellStyle name="Финансовый 3 2 12" xfId="52795"/>
    <cellStyle name="Финансовый 3 2 12 2" xfId="52796"/>
    <cellStyle name="Финансовый 3 2 12 2 2" xfId="52797"/>
    <cellStyle name="Финансовый 3 2 12 2 2 2" xfId="52798"/>
    <cellStyle name="Финансовый 3 2 12 2 2 2 2" xfId="52799"/>
    <cellStyle name="Финансовый 3 2 12 2 2 3" xfId="52800"/>
    <cellStyle name="Финансовый 3 2 12 2 2 4" xfId="52801"/>
    <cellStyle name="Финансовый 3 2 12 2 2 5" xfId="52802"/>
    <cellStyle name="Финансовый 3 2 12 2 3" xfId="52803"/>
    <cellStyle name="Финансовый 3 2 12 2 3 2" xfId="52804"/>
    <cellStyle name="Финансовый 3 2 12 2 3 3" xfId="52805"/>
    <cellStyle name="Финансовый 3 2 12 2 3 4" xfId="52806"/>
    <cellStyle name="Финансовый 3 2 12 2 4" xfId="52807"/>
    <cellStyle name="Финансовый 3 2 12 2 5" xfId="52808"/>
    <cellStyle name="Финансовый 3 2 12 2 6" xfId="52809"/>
    <cellStyle name="Финансовый 3 2 12 2 7" xfId="52810"/>
    <cellStyle name="Финансовый 3 2 12 3" xfId="52811"/>
    <cellStyle name="Финансовый 3 2 12 3 2" xfId="52812"/>
    <cellStyle name="Финансовый 3 2 12 3 2 2" xfId="52813"/>
    <cellStyle name="Финансовый 3 2 12 3 3" xfId="52814"/>
    <cellStyle name="Финансовый 3 2 12 3 4" xfId="52815"/>
    <cellStyle name="Финансовый 3 2 12 3 5" xfId="52816"/>
    <cellStyle name="Финансовый 3 2 12 4" xfId="52817"/>
    <cellStyle name="Финансовый 3 2 12 4 2" xfId="52818"/>
    <cellStyle name="Финансовый 3 2 12 4 3" xfId="52819"/>
    <cellStyle name="Финансовый 3 2 12 4 4" xfId="52820"/>
    <cellStyle name="Финансовый 3 2 12 5" xfId="52821"/>
    <cellStyle name="Финансовый 3 2 12 6" xfId="52822"/>
    <cellStyle name="Финансовый 3 2 12 7" xfId="52823"/>
    <cellStyle name="Финансовый 3 2 12 8" xfId="52824"/>
    <cellStyle name="Финансовый 3 2 13" xfId="52825"/>
    <cellStyle name="Финансовый 3 2 13 2" xfId="52826"/>
    <cellStyle name="Финансовый 3 2 13 2 2" xfId="52827"/>
    <cellStyle name="Финансовый 3 2 13 2 2 2" xfId="52828"/>
    <cellStyle name="Финансовый 3 2 13 2 2 2 2" xfId="52829"/>
    <cellStyle name="Финансовый 3 2 13 2 2 3" xfId="52830"/>
    <cellStyle name="Финансовый 3 2 13 2 2 4" xfId="52831"/>
    <cellStyle name="Финансовый 3 2 13 2 2 5" xfId="52832"/>
    <cellStyle name="Финансовый 3 2 13 2 3" xfId="52833"/>
    <cellStyle name="Финансовый 3 2 13 2 3 2" xfId="52834"/>
    <cellStyle name="Финансовый 3 2 13 2 3 3" xfId="52835"/>
    <cellStyle name="Финансовый 3 2 13 2 3 4" xfId="52836"/>
    <cellStyle name="Финансовый 3 2 13 2 4" xfId="52837"/>
    <cellStyle name="Финансовый 3 2 13 2 5" xfId="52838"/>
    <cellStyle name="Финансовый 3 2 13 2 6" xfId="52839"/>
    <cellStyle name="Финансовый 3 2 13 2 7" xfId="52840"/>
    <cellStyle name="Финансовый 3 2 13 3" xfId="52841"/>
    <cellStyle name="Финансовый 3 2 13 3 2" xfId="52842"/>
    <cellStyle name="Финансовый 3 2 13 3 2 2" xfId="52843"/>
    <cellStyle name="Финансовый 3 2 13 3 3" xfId="52844"/>
    <cellStyle name="Финансовый 3 2 13 3 4" xfId="52845"/>
    <cellStyle name="Финансовый 3 2 13 3 5" xfId="52846"/>
    <cellStyle name="Финансовый 3 2 13 4" xfId="52847"/>
    <cellStyle name="Финансовый 3 2 13 4 2" xfId="52848"/>
    <cellStyle name="Финансовый 3 2 13 4 3" xfId="52849"/>
    <cellStyle name="Финансовый 3 2 13 4 4" xfId="52850"/>
    <cellStyle name="Финансовый 3 2 13 5" xfId="52851"/>
    <cellStyle name="Финансовый 3 2 13 6" xfId="52852"/>
    <cellStyle name="Финансовый 3 2 13 7" xfId="52853"/>
    <cellStyle name="Финансовый 3 2 13 8" xfId="52854"/>
    <cellStyle name="Финансовый 3 2 14" xfId="52855"/>
    <cellStyle name="Финансовый 3 2 14 2" xfId="52856"/>
    <cellStyle name="Финансовый 3 2 14 2 2" xfId="52857"/>
    <cellStyle name="Финансовый 3 2 14 2 2 2" xfId="52858"/>
    <cellStyle name="Финансовый 3 2 14 2 2 2 2" xfId="52859"/>
    <cellStyle name="Финансовый 3 2 14 2 2 3" xfId="52860"/>
    <cellStyle name="Финансовый 3 2 14 2 2 4" xfId="52861"/>
    <cellStyle name="Финансовый 3 2 14 2 2 5" xfId="52862"/>
    <cellStyle name="Финансовый 3 2 14 2 3" xfId="52863"/>
    <cellStyle name="Финансовый 3 2 14 2 3 2" xfId="52864"/>
    <cellStyle name="Финансовый 3 2 14 2 3 3" xfId="52865"/>
    <cellStyle name="Финансовый 3 2 14 2 3 4" xfId="52866"/>
    <cellStyle name="Финансовый 3 2 14 2 4" xfId="52867"/>
    <cellStyle name="Финансовый 3 2 14 2 5" xfId="52868"/>
    <cellStyle name="Финансовый 3 2 14 2 6" xfId="52869"/>
    <cellStyle name="Финансовый 3 2 14 2 7" xfId="52870"/>
    <cellStyle name="Финансовый 3 2 14 3" xfId="52871"/>
    <cellStyle name="Финансовый 3 2 14 3 2" xfId="52872"/>
    <cellStyle name="Финансовый 3 2 14 3 2 2" xfId="52873"/>
    <cellStyle name="Финансовый 3 2 14 3 3" xfId="52874"/>
    <cellStyle name="Финансовый 3 2 14 3 4" xfId="52875"/>
    <cellStyle name="Финансовый 3 2 14 3 5" xfId="52876"/>
    <cellStyle name="Финансовый 3 2 14 4" xfId="52877"/>
    <cellStyle name="Финансовый 3 2 14 4 2" xfId="52878"/>
    <cellStyle name="Финансовый 3 2 14 4 3" xfId="52879"/>
    <cellStyle name="Финансовый 3 2 14 4 4" xfId="52880"/>
    <cellStyle name="Финансовый 3 2 14 5" xfId="52881"/>
    <cellStyle name="Финансовый 3 2 14 6" xfId="52882"/>
    <cellStyle name="Финансовый 3 2 14 7" xfId="52883"/>
    <cellStyle name="Финансовый 3 2 14 8" xfId="52884"/>
    <cellStyle name="Финансовый 3 2 15" xfId="52885"/>
    <cellStyle name="Финансовый 3 2 15 2" xfId="52886"/>
    <cellStyle name="Финансовый 3 2 15 2 2" xfId="52887"/>
    <cellStyle name="Финансовый 3 2 15 2 2 2" xfId="52888"/>
    <cellStyle name="Финансовый 3 2 15 2 3" xfId="52889"/>
    <cellStyle name="Финансовый 3 2 15 2 4" xfId="52890"/>
    <cellStyle name="Финансовый 3 2 15 2 5" xfId="52891"/>
    <cellStyle name="Финансовый 3 2 15 3" xfId="52892"/>
    <cellStyle name="Финансовый 3 2 15 3 2" xfId="52893"/>
    <cellStyle name="Финансовый 3 2 15 3 3" xfId="52894"/>
    <cellStyle name="Финансовый 3 2 15 3 4" xfId="52895"/>
    <cellStyle name="Финансовый 3 2 15 4" xfId="52896"/>
    <cellStyle name="Финансовый 3 2 15 5" xfId="52897"/>
    <cellStyle name="Финансовый 3 2 15 6" xfId="52898"/>
    <cellStyle name="Финансовый 3 2 15 7" xfId="52899"/>
    <cellStyle name="Финансовый 3 2 16" xfId="52900"/>
    <cellStyle name="Финансовый 3 2 16 2" xfId="52901"/>
    <cellStyle name="Финансовый 3 2 16 2 2" xfId="52902"/>
    <cellStyle name="Финансовый 3 2 16 2 2 2" xfId="52903"/>
    <cellStyle name="Финансовый 3 2 16 2 3" xfId="52904"/>
    <cellStyle name="Финансовый 3 2 16 2 4" xfId="52905"/>
    <cellStyle name="Финансовый 3 2 16 2 5" xfId="52906"/>
    <cellStyle name="Финансовый 3 2 16 3" xfId="52907"/>
    <cellStyle name="Финансовый 3 2 16 3 2" xfId="52908"/>
    <cellStyle name="Финансовый 3 2 16 3 3" xfId="52909"/>
    <cellStyle name="Финансовый 3 2 16 3 4" xfId="52910"/>
    <cellStyle name="Финансовый 3 2 16 4" xfId="52911"/>
    <cellStyle name="Финансовый 3 2 16 5" xfId="52912"/>
    <cellStyle name="Финансовый 3 2 16 6" xfId="52913"/>
    <cellStyle name="Финансовый 3 2 16 7" xfId="52914"/>
    <cellStyle name="Финансовый 3 2 17" xfId="52915"/>
    <cellStyle name="Финансовый 3 2 17 2" xfId="52916"/>
    <cellStyle name="Финансовый 3 2 17 2 2" xfId="52917"/>
    <cellStyle name="Финансовый 3 2 17 3" xfId="52918"/>
    <cellStyle name="Финансовый 3 2 17 4" xfId="52919"/>
    <cellStyle name="Финансовый 3 2 17 5" xfId="52920"/>
    <cellStyle name="Финансовый 3 2 18" xfId="52921"/>
    <cellStyle name="Финансовый 3 2 18 2" xfId="52922"/>
    <cellStyle name="Финансовый 3 2 18 2 2" xfId="52923"/>
    <cellStyle name="Финансовый 3 2 18 3" xfId="52924"/>
    <cellStyle name="Финансовый 3 2 18 4" xfId="52925"/>
    <cellStyle name="Финансовый 3 2 18 5" xfId="52926"/>
    <cellStyle name="Финансовый 3 2 19" xfId="52927"/>
    <cellStyle name="Финансовый 3 2 19 2" xfId="52928"/>
    <cellStyle name="Финансовый 3 2 19 2 2" xfId="52929"/>
    <cellStyle name="Финансовый 3 2 19 3" xfId="52930"/>
    <cellStyle name="Финансовый 3 2 2" xfId="52931"/>
    <cellStyle name="Финансовый 3 2 2 10" xfId="52932"/>
    <cellStyle name="Финансовый 3 2 2 10 2" xfId="52933"/>
    <cellStyle name="Финансовый 3 2 2 10 2 2" xfId="52934"/>
    <cellStyle name="Финансовый 3 2 2 10 2 2 2" xfId="52935"/>
    <cellStyle name="Финансовый 3 2 2 10 2 2 2 2" xfId="52936"/>
    <cellStyle name="Финансовый 3 2 2 10 2 2 3" xfId="52937"/>
    <cellStyle name="Финансовый 3 2 2 10 2 2 4" xfId="52938"/>
    <cellStyle name="Финансовый 3 2 2 10 2 2 5" xfId="52939"/>
    <cellStyle name="Финансовый 3 2 2 10 2 3" xfId="52940"/>
    <cellStyle name="Финансовый 3 2 2 10 2 3 2" xfId="52941"/>
    <cellStyle name="Финансовый 3 2 2 10 2 3 3" xfId="52942"/>
    <cellStyle name="Финансовый 3 2 2 10 2 3 4" xfId="52943"/>
    <cellStyle name="Финансовый 3 2 2 10 2 4" xfId="52944"/>
    <cellStyle name="Финансовый 3 2 2 10 2 5" xfId="52945"/>
    <cellStyle name="Финансовый 3 2 2 10 2 6" xfId="52946"/>
    <cellStyle name="Финансовый 3 2 2 10 2 7" xfId="52947"/>
    <cellStyle name="Финансовый 3 2 2 10 3" xfId="52948"/>
    <cellStyle name="Финансовый 3 2 2 10 3 2" xfId="52949"/>
    <cellStyle name="Финансовый 3 2 2 10 3 2 2" xfId="52950"/>
    <cellStyle name="Финансовый 3 2 2 10 3 3" xfId="52951"/>
    <cellStyle name="Финансовый 3 2 2 10 3 4" xfId="52952"/>
    <cellStyle name="Финансовый 3 2 2 10 3 5" xfId="52953"/>
    <cellStyle name="Финансовый 3 2 2 10 4" xfId="52954"/>
    <cellStyle name="Финансовый 3 2 2 10 4 2" xfId="52955"/>
    <cellStyle name="Финансовый 3 2 2 10 4 3" xfId="52956"/>
    <cellStyle name="Финансовый 3 2 2 10 4 4" xfId="52957"/>
    <cellStyle name="Финансовый 3 2 2 10 5" xfId="52958"/>
    <cellStyle name="Финансовый 3 2 2 10 6" xfId="52959"/>
    <cellStyle name="Финансовый 3 2 2 10 7" xfId="52960"/>
    <cellStyle name="Финансовый 3 2 2 10 8" xfId="52961"/>
    <cellStyle name="Финансовый 3 2 2 11" xfId="52962"/>
    <cellStyle name="Финансовый 3 2 2 11 2" xfId="52963"/>
    <cellStyle name="Финансовый 3 2 2 11 2 2" xfId="52964"/>
    <cellStyle name="Финансовый 3 2 2 11 2 2 2" xfId="52965"/>
    <cellStyle name="Финансовый 3 2 2 11 2 2 2 2" xfId="52966"/>
    <cellStyle name="Финансовый 3 2 2 11 2 2 3" xfId="52967"/>
    <cellStyle name="Финансовый 3 2 2 11 2 2 4" xfId="52968"/>
    <cellStyle name="Финансовый 3 2 2 11 2 2 5" xfId="52969"/>
    <cellStyle name="Финансовый 3 2 2 11 2 3" xfId="52970"/>
    <cellStyle name="Финансовый 3 2 2 11 2 3 2" xfId="52971"/>
    <cellStyle name="Финансовый 3 2 2 11 2 3 3" xfId="52972"/>
    <cellStyle name="Финансовый 3 2 2 11 2 3 4" xfId="52973"/>
    <cellStyle name="Финансовый 3 2 2 11 2 4" xfId="52974"/>
    <cellStyle name="Финансовый 3 2 2 11 2 5" xfId="52975"/>
    <cellStyle name="Финансовый 3 2 2 11 2 6" xfId="52976"/>
    <cellStyle name="Финансовый 3 2 2 11 2 7" xfId="52977"/>
    <cellStyle name="Финансовый 3 2 2 11 3" xfId="52978"/>
    <cellStyle name="Финансовый 3 2 2 11 3 2" xfId="52979"/>
    <cellStyle name="Финансовый 3 2 2 11 3 2 2" xfId="52980"/>
    <cellStyle name="Финансовый 3 2 2 11 3 3" xfId="52981"/>
    <cellStyle name="Финансовый 3 2 2 11 3 4" xfId="52982"/>
    <cellStyle name="Финансовый 3 2 2 11 3 5" xfId="52983"/>
    <cellStyle name="Финансовый 3 2 2 11 4" xfId="52984"/>
    <cellStyle name="Финансовый 3 2 2 11 4 2" xfId="52985"/>
    <cellStyle name="Финансовый 3 2 2 11 4 3" xfId="52986"/>
    <cellStyle name="Финансовый 3 2 2 11 4 4" xfId="52987"/>
    <cellStyle name="Финансовый 3 2 2 11 5" xfId="52988"/>
    <cellStyle name="Финансовый 3 2 2 11 6" xfId="52989"/>
    <cellStyle name="Финансовый 3 2 2 11 7" xfId="52990"/>
    <cellStyle name="Финансовый 3 2 2 11 8" xfId="52991"/>
    <cellStyle name="Финансовый 3 2 2 12" xfId="52992"/>
    <cellStyle name="Финансовый 3 2 2 12 2" xfId="52993"/>
    <cellStyle name="Финансовый 3 2 2 12 2 2" xfId="52994"/>
    <cellStyle name="Финансовый 3 2 2 12 2 2 2" xfId="52995"/>
    <cellStyle name="Финансовый 3 2 2 12 2 3" xfId="52996"/>
    <cellStyle name="Финансовый 3 2 2 12 2 4" xfId="52997"/>
    <cellStyle name="Финансовый 3 2 2 12 2 5" xfId="52998"/>
    <cellStyle name="Финансовый 3 2 2 12 3" xfId="52999"/>
    <cellStyle name="Финансовый 3 2 2 12 3 2" xfId="53000"/>
    <cellStyle name="Финансовый 3 2 2 12 3 3" xfId="53001"/>
    <cellStyle name="Финансовый 3 2 2 12 3 4" xfId="53002"/>
    <cellStyle name="Финансовый 3 2 2 12 4" xfId="53003"/>
    <cellStyle name="Финансовый 3 2 2 12 5" xfId="53004"/>
    <cellStyle name="Финансовый 3 2 2 12 6" xfId="53005"/>
    <cellStyle name="Финансовый 3 2 2 12 7" xfId="53006"/>
    <cellStyle name="Финансовый 3 2 2 13" xfId="53007"/>
    <cellStyle name="Финансовый 3 2 2 13 2" xfId="53008"/>
    <cellStyle name="Финансовый 3 2 2 13 2 2" xfId="53009"/>
    <cellStyle name="Финансовый 3 2 2 13 2 2 2" xfId="53010"/>
    <cellStyle name="Финансовый 3 2 2 13 2 3" xfId="53011"/>
    <cellStyle name="Финансовый 3 2 2 13 2 4" xfId="53012"/>
    <cellStyle name="Финансовый 3 2 2 13 2 5" xfId="53013"/>
    <cellStyle name="Финансовый 3 2 2 13 3" xfId="53014"/>
    <cellStyle name="Финансовый 3 2 2 13 3 2" xfId="53015"/>
    <cellStyle name="Финансовый 3 2 2 13 3 3" xfId="53016"/>
    <cellStyle name="Финансовый 3 2 2 13 3 4" xfId="53017"/>
    <cellStyle name="Финансовый 3 2 2 13 4" xfId="53018"/>
    <cellStyle name="Финансовый 3 2 2 13 5" xfId="53019"/>
    <cellStyle name="Финансовый 3 2 2 13 6" xfId="53020"/>
    <cellStyle name="Финансовый 3 2 2 13 7" xfId="53021"/>
    <cellStyle name="Финансовый 3 2 2 14" xfId="53022"/>
    <cellStyle name="Финансовый 3 2 2 14 2" xfId="53023"/>
    <cellStyle name="Финансовый 3 2 2 14 2 2" xfId="53024"/>
    <cellStyle name="Финансовый 3 2 2 14 3" xfId="53025"/>
    <cellStyle name="Финансовый 3 2 2 14 4" xfId="53026"/>
    <cellStyle name="Финансовый 3 2 2 14 5" xfId="53027"/>
    <cellStyle name="Финансовый 3 2 2 15" xfId="53028"/>
    <cellStyle name="Финансовый 3 2 2 15 2" xfId="53029"/>
    <cellStyle name="Финансовый 3 2 2 15 2 2" xfId="53030"/>
    <cellStyle name="Финансовый 3 2 2 15 3" xfId="53031"/>
    <cellStyle name="Финансовый 3 2 2 15 4" xfId="53032"/>
    <cellStyle name="Финансовый 3 2 2 15 5" xfId="53033"/>
    <cellStyle name="Финансовый 3 2 2 16" xfId="53034"/>
    <cellStyle name="Финансовый 3 2 2 16 2" xfId="53035"/>
    <cellStyle name="Финансовый 3 2 2 16 2 2" xfId="53036"/>
    <cellStyle name="Финансовый 3 2 2 16 3" xfId="53037"/>
    <cellStyle name="Финансовый 3 2 2 17" xfId="53038"/>
    <cellStyle name="Финансовый 3 2 2 17 2" xfId="53039"/>
    <cellStyle name="Финансовый 3 2 2 18" xfId="53040"/>
    <cellStyle name="Финансовый 3 2 2 19" xfId="53041"/>
    <cellStyle name="Финансовый 3 2 2 2" xfId="53042"/>
    <cellStyle name="Финансовый 3 2 2 2 10" xfId="53043"/>
    <cellStyle name="Финансовый 3 2 2 2 10 2" xfId="53044"/>
    <cellStyle name="Финансовый 3 2 2 2 10 2 2" xfId="53045"/>
    <cellStyle name="Финансовый 3 2 2 2 10 2 2 2" xfId="53046"/>
    <cellStyle name="Финансовый 3 2 2 2 10 2 3" xfId="53047"/>
    <cellStyle name="Финансовый 3 2 2 2 10 2 4" xfId="53048"/>
    <cellStyle name="Финансовый 3 2 2 2 10 2 5" xfId="53049"/>
    <cellStyle name="Финансовый 3 2 2 2 10 3" xfId="53050"/>
    <cellStyle name="Финансовый 3 2 2 2 10 3 2" xfId="53051"/>
    <cellStyle name="Финансовый 3 2 2 2 10 3 3" xfId="53052"/>
    <cellStyle name="Финансовый 3 2 2 2 10 3 4" xfId="53053"/>
    <cellStyle name="Финансовый 3 2 2 2 10 4" xfId="53054"/>
    <cellStyle name="Финансовый 3 2 2 2 10 5" xfId="53055"/>
    <cellStyle name="Финансовый 3 2 2 2 10 6" xfId="53056"/>
    <cellStyle name="Финансовый 3 2 2 2 10 7" xfId="53057"/>
    <cellStyle name="Финансовый 3 2 2 2 11" xfId="53058"/>
    <cellStyle name="Финансовый 3 2 2 2 11 2" xfId="53059"/>
    <cellStyle name="Финансовый 3 2 2 2 11 2 2" xfId="53060"/>
    <cellStyle name="Финансовый 3 2 2 2 11 3" xfId="53061"/>
    <cellStyle name="Финансовый 3 2 2 2 11 4" xfId="53062"/>
    <cellStyle name="Финансовый 3 2 2 2 11 5" xfId="53063"/>
    <cellStyle name="Финансовый 3 2 2 2 12" xfId="53064"/>
    <cellStyle name="Финансовый 3 2 2 2 12 2" xfId="53065"/>
    <cellStyle name="Финансовый 3 2 2 2 12 2 2" xfId="53066"/>
    <cellStyle name="Финансовый 3 2 2 2 12 3" xfId="53067"/>
    <cellStyle name="Финансовый 3 2 2 2 12 4" xfId="53068"/>
    <cellStyle name="Финансовый 3 2 2 2 12 5" xfId="53069"/>
    <cellStyle name="Финансовый 3 2 2 2 13" xfId="53070"/>
    <cellStyle name="Финансовый 3 2 2 2 13 2" xfId="53071"/>
    <cellStyle name="Финансовый 3 2 2 2 13 2 2" xfId="53072"/>
    <cellStyle name="Финансовый 3 2 2 2 13 3" xfId="53073"/>
    <cellStyle name="Финансовый 3 2 2 2 14" xfId="53074"/>
    <cellStyle name="Финансовый 3 2 2 2 14 2" xfId="53075"/>
    <cellStyle name="Финансовый 3 2 2 2 15" xfId="53076"/>
    <cellStyle name="Финансовый 3 2 2 2 16" xfId="53077"/>
    <cellStyle name="Финансовый 3 2 2 2 2" xfId="53078"/>
    <cellStyle name="Финансовый 3 2 2 2 2 10" xfId="53079"/>
    <cellStyle name="Финансовый 3 2 2 2 2 10 2" xfId="53080"/>
    <cellStyle name="Финансовый 3 2 2 2 2 10 2 2" xfId="53081"/>
    <cellStyle name="Финансовый 3 2 2 2 2 10 3" xfId="53082"/>
    <cellStyle name="Финансовый 3 2 2 2 2 10 4" xfId="53083"/>
    <cellStyle name="Финансовый 3 2 2 2 2 10 5" xfId="53084"/>
    <cellStyle name="Финансовый 3 2 2 2 2 11" xfId="53085"/>
    <cellStyle name="Финансовый 3 2 2 2 2 11 2" xfId="53086"/>
    <cellStyle name="Финансовый 3 2 2 2 2 11 2 2" xfId="53087"/>
    <cellStyle name="Финансовый 3 2 2 2 2 11 3" xfId="53088"/>
    <cellStyle name="Финансовый 3 2 2 2 2 11 4" xfId="53089"/>
    <cellStyle name="Финансовый 3 2 2 2 2 11 5" xfId="53090"/>
    <cellStyle name="Финансовый 3 2 2 2 2 12" xfId="53091"/>
    <cellStyle name="Финансовый 3 2 2 2 2 12 2" xfId="53092"/>
    <cellStyle name="Финансовый 3 2 2 2 2 12 2 2" xfId="53093"/>
    <cellStyle name="Финансовый 3 2 2 2 2 12 3" xfId="53094"/>
    <cellStyle name="Финансовый 3 2 2 2 2 13" xfId="53095"/>
    <cellStyle name="Финансовый 3 2 2 2 2 13 2" xfId="53096"/>
    <cellStyle name="Финансовый 3 2 2 2 2 14" xfId="53097"/>
    <cellStyle name="Финансовый 3 2 2 2 2 15" xfId="53098"/>
    <cellStyle name="Финансовый 3 2 2 2 2 2" xfId="53099"/>
    <cellStyle name="Финансовый 3 2 2 2 2 2 2" xfId="53100"/>
    <cellStyle name="Финансовый 3 2 2 2 2 2 2 2" xfId="53101"/>
    <cellStyle name="Финансовый 3 2 2 2 2 2 2 2 2" xfId="53102"/>
    <cellStyle name="Финансовый 3 2 2 2 2 2 2 2 2 2" xfId="53103"/>
    <cellStyle name="Финансовый 3 2 2 2 2 2 2 2 3" xfId="53104"/>
    <cellStyle name="Финансовый 3 2 2 2 2 2 2 2 4" xfId="53105"/>
    <cellStyle name="Финансовый 3 2 2 2 2 2 2 2 5" xfId="53106"/>
    <cellStyle name="Финансовый 3 2 2 2 2 2 2 3" xfId="53107"/>
    <cellStyle name="Финансовый 3 2 2 2 2 2 2 3 2" xfId="53108"/>
    <cellStyle name="Финансовый 3 2 2 2 2 2 2 3 3" xfId="53109"/>
    <cellStyle name="Финансовый 3 2 2 2 2 2 2 3 4" xfId="53110"/>
    <cellStyle name="Финансовый 3 2 2 2 2 2 2 4" xfId="53111"/>
    <cellStyle name="Финансовый 3 2 2 2 2 2 2 5" xfId="53112"/>
    <cellStyle name="Финансовый 3 2 2 2 2 2 2 6" xfId="53113"/>
    <cellStyle name="Финансовый 3 2 2 2 2 2 2 7" xfId="53114"/>
    <cellStyle name="Финансовый 3 2 2 2 2 2 3" xfId="53115"/>
    <cellStyle name="Финансовый 3 2 2 2 2 2 3 2" xfId="53116"/>
    <cellStyle name="Финансовый 3 2 2 2 2 2 3 2 2" xfId="53117"/>
    <cellStyle name="Финансовый 3 2 2 2 2 2 3 3" xfId="53118"/>
    <cellStyle name="Финансовый 3 2 2 2 2 2 3 4" xfId="53119"/>
    <cellStyle name="Финансовый 3 2 2 2 2 2 3 5" xfId="53120"/>
    <cellStyle name="Финансовый 3 2 2 2 2 2 4" xfId="53121"/>
    <cellStyle name="Финансовый 3 2 2 2 2 2 4 2" xfId="53122"/>
    <cellStyle name="Финансовый 3 2 2 2 2 2 4 2 2" xfId="53123"/>
    <cellStyle name="Финансовый 3 2 2 2 2 2 4 3" xfId="53124"/>
    <cellStyle name="Финансовый 3 2 2 2 2 2 4 4" xfId="53125"/>
    <cellStyle name="Финансовый 3 2 2 2 2 2 4 5" xfId="53126"/>
    <cellStyle name="Финансовый 3 2 2 2 2 2 5" xfId="53127"/>
    <cellStyle name="Финансовый 3 2 2 2 2 2 5 2" xfId="53128"/>
    <cellStyle name="Финансовый 3 2 2 2 2 2 5 3" xfId="53129"/>
    <cellStyle name="Финансовый 3 2 2 2 2 2 5 4" xfId="53130"/>
    <cellStyle name="Финансовый 3 2 2 2 2 2 6" xfId="53131"/>
    <cellStyle name="Финансовый 3 2 2 2 2 2 7" xfId="53132"/>
    <cellStyle name="Финансовый 3 2 2 2 2 2 8" xfId="53133"/>
    <cellStyle name="Финансовый 3 2 2 2 2 2 9" xfId="53134"/>
    <cellStyle name="Финансовый 3 2 2 2 2 3" xfId="53135"/>
    <cellStyle name="Финансовый 3 2 2 2 2 3 2" xfId="53136"/>
    <cellStyle name="Финансовый 3 2 2 2 2 3 2 2" xfId="53137"/>
    <cellStyle name="Финансовый 3 2 2 2 2 3 2 2 2" xfId="53138"/>
    <cellStyle name="Финансовый 3 2 2 2 2 3 2 2 2 2" xfId="53139"/>
    <cellStyle name="Финансовый 3 2 2 2 2 3 2 2 3" xfId="53140"/>
    <cellStyle name="Финансовый 3 2 2 2 2 3 2 2 4" xfId="53141"/>
    <cellStyle name="Финансовый 3 2 2 2 2 3 2 2 5" xfId="53142"/>
    <cellStyle name="Финансовый 3 2 2 2 2 3 2 3" xfId="53143"/>
    <cellStyle name="Финансовый 3 2 2 2 2 3 2 3 2" xfId="53144"/>
    <cellStyle name="Финансовый 3 2 2 2 2 3 2 3 3" xfId="53145"/>
    <cellStyle name="Финансовый 3 2 2 2 2 3 2 3 4" xfId="53146"/>
    <cellStyle name="Финансовый 3 2 2 2 2 3 2 4" xfId="53147"/>
    <cellStyle name="Финансовый 3 2 2 2 2 3 2 5" xfId="53148"/>
    <cellStyle name="Финансовый 3 2 2 2 2 3 2 6" xfId="53149"/>
    <cellStyle name="Финансовый 3 2 2 2 2 3 2 7" xfId="53150"/>
    <cellStyle name="Финансовый 3 2 2 2 2 3 3" xfId="53151"/>
    <cellStyle name="Финансовый 3 2 2 2 2 3 3 2" xfId="53152"/>
    <cellStyle name="Финансовый 3 2 2 2 2 3 3 2 2" xfId="53153"/>
    <cellStyle name="Финансовый 3 2 2 2 2 3 3 3" xfId="53154"/>
    <cellStyle name="Финансовый 3 2 2 2 2 3 3 4" xfId="53155"/>
    <cellStyle name="Финансовый 3 2 2 2 2 3 3 5" xfId="53156"/>
    <cellStyle name="Финансовый 3 2 2 2 2 3 4" xfId="53157"/>
    <cellStyle name="Финансовый 3 2 2 2 2 3 4 2" xfId="53158"/>
    <cellStyle name="Финансовый 3 2 2 2 2 3 4 2 2" xfId="53159"/>
    <cellStyle name="Финансовый 3 2 2 2 2 3 4 3" xfId="53160"/>
    <cellStyle name="Финансовый 3 2 2 2 2 3 4 4" xfId="53161"/>
    <cellStyle name="Финансовый 3 2 2 2 2 3 4 5" xfId="53162"/>
    <cellStyle name="Финансовый 3 2 2 2 2 3 5" xfId="53163"/>
    <cellStyle name="Финансовый 3 2 2 2 2 3 5 2" xfId="53164"/>
    <cellStyle name="Финансовый 3 2 2 2 2 3 5 3" xfId="53165"/>
    <cellStyle name="Финансовый 3 2 2 2 2 3 5 4" xfId="53166"/>
    <cellStyle name="Финансовый 3 2 2 2 2 3 6" xfId="53167"/>
    <cellStyle name="Финансовый 3 2 2 2 2 3 7" xfId="53168"/>
    <cellStyle name="Финансовый 3 2 2 2 2 3 8" xfId="53169"/>
    <cellStyle name="Финансовый 3 2 2 2 2 3 9" xfId="53170"/>
    <cellStyle name="Финансовый 3 2 2 2 2 4" xfId="53171"/>
    <cellStyle name="Финансовый 3 2 2 2 2 4 2" xfId="53172"/>
    <cellStyle name="Финансовый 3 2 2 2 2 4 2 2" xfId="53173"/>
    <cellStyle name="Финансовый 3 2 2 2 2 4 2 2 2" xfId="53174"/>
    <cellStyle name="Финансовый 3 2 2 2 2 4 2 2 2 2" xfId="53175"/>
    <cellStyle name="Финансовый 3 2 2 2 2 4 2 2 3" xfId="53176"/>
    <cellStyle name="Финансовый 3 2 2 2 2 4 2 2 4" xfId="53177"/>
    <cellStyle name="Финансовый 3 2 2 2 2 4 2 2 5" xfId="53178"/>
    <cellStyle name="Финансовый 3 2 2 2 2 4 2 3" xfId="53179"/>
    <cellStyle name="Финансовый 3 2 2 2 2 4 2 3 2" xfId="53180"/>
    <cellStyle name="Финансовый 3 2 2 2 2 4 2 3 3" xfId="53181"/>
    <cellStyle name="Финансовый 3 2 2 2 2 4 2 3 4" xfId="53182"/>
    <cellStyle name="Финансовый 3 2 2 2 2 4 2 4" xfId="53183"/>
    <cellStyle name="Финансовый 3 2 2 2 2 4 2 5" xfId="53184"/>
    <cellStyle name="Финансовый 3 2 2 2 2 4 2 6" xfId="53185"/>
    <cellStyle name="Финансовый 3 2 2 2 2 4 2 7" xfId="53186"/>
    <cellStyle name="Финансовый 3 2 2 2 2 4 3" xfId="53187"/>
    <cellStyle name="Финансовый 3 2 2 2 2 4 3 2" xfId="53188"/>
    <cellStyle name="Финансовый 3 2 2 2 2 4 3 2 2" xfId="53189"/>
    <cellStyle name="Финансовый 3 2 2 2 2 4 3 3" xfId="53190"/>
    <cellStyle name="Финансовый 3 2 2 2 2 4 3 4" xfId="53191"/>
    <cellStyle name="Финансовый 3 2 2 2 2 4 3 5" xfId="53192"/>
    <cellStyle name="Финансовый 3 2 2 2 2 4 4" xfId="53193"/>
    <cellStyle name="Финансовый 3 2 2 2 2 4 4 2" xfId="53194"/>
    <cellStyle name="Финансовый 3 2 2 2 2 4 4 2 2" xfId="53195"/>
    <cellStyle name="Финансовый 3 2 2 2 2 4 4 3" xfId="53196"/>
    <cellStyle name="Финансовый 3 2 2 2 2 4 4 4" xfId="53197"/>
    <cellStyle name="Финансовый 3 2 2 2 2 4 4 5" xfId="53198"/>
    <cellStyle name="Финансовый 3 2 2 2 2 4 5" xfId="53199"/>
    <cellStyle name="Финансовый 3 2 2 2 2 4 5 2" xfId="53200"/>
    <cellStyle name="Финансовый 3 2 2 2 2 4 5 3" xfId="53201"/>
    <cellStyle name="Финансовый 3 2 2 2 2 4 5 4" xfId="53202"/>
    <cellStyle name="Финансовый 3 2 2 2 2 4 6" xfId="53203"/>
    <cellStyle name="Финансовый 3 2 2 2 2 4 7" xfId="53204"/>
    <cellStyle name="Финансовый 3 2 2 2 2 4 8" xfId="53205"/>
    <cellStyle name="Финансовый 3 2 2 2 2 4 9" xfId="53206"/>
    <cellStyle name="Финансовый 3 2 2 2 2 5" xfId="53207"/>
    <cellStyle name="Финансовый 3 2 2 2 2 5 2" xfId="53208"/>
    <cellStyle name="Финансовый 3 2 2 2 2 5 2 2" xfId="53209"/>
    <cellStyle name="Финансовый 3 2 2 2 2 5 2 2 2" xfId="53210"/>
    <cellStyle name="Финансовый 3 2 2 2 2 5 2 2 2 2" xfId="53211"/>
    <cellStyle name="Финансовый 3 2 2 2 2 5 2 2 3" xfId="53212"/>
    <cellStyle name="Финансовый 3 2 2 2 2 5 2 2 4" xfId="53213"/>
    <cellStyle name="Финансовый 3 2 2 2 2 5 2 2 5" xfId="53214"/>
    <cellStyle name="Финансовый 3 2 2 2 2 5 2 3" xfId="53215"/>
    <cellStyle name="Финансовый 3 2 2 2 2 5 2 3 2" xfId="53216"/>
    <cellStyle name="Финансовый 3 2 2 2 2 5 2 3 3" xfId="53217"/>
    <cellStyle name="Финансовый 3 2 2 2 2 5 2 3 4" xfId="53218"/>
    <cellStyle name="Финансовый 3 2 2 2 2 5 2 4" xfId="53219"/>
    <cellStyle name="Финансовый 3 2 2 2 2 5 2 5" xfId="53220"/>
    <cellStyle name="Финансовый 3 2 2 2 2 5 2 6" xfId="53221"/>
    <cellStyle name="Финансовый 3 2 2 2 2 5 2 7" xfId="53222"/>
    <cellStyle name="Финансовый 3 2 2 2 2 5 3" xfId="53223"/>
    <cellStyle name="Финансовый 3 2 2 2 2 5 3 2" xfId="53224"/>
    <cellStyle name="Финансовый 3 2 2 2 2 5 3 2 2" xfId="53225"/>
    <cellStyle name="Финансовый 3 2 2 2 2 5 3 3" xfId="53226"/>
    <cellStyle name="Финансовый 3 2 2 2 2 5 3 4" xfId="53227"/>
    <cellStyle name="Финансовый 3 2 2 2 2 5 3 5" xfId="53228"/>
    <cellStyle name="Финансовый 3 2 2 2 2 5 4" xfId="53229"/>
    <cellStyle name="Финансовый 3 2 2 2 2 5 4 2" xfId="53230"/>
    <cellStyle name="Финансовый 3 2 2 2 2 5 4 3" xfId="53231"/>
    <cellStyle name="Финансовый 3 2 2 2 2 5 4 4" xfId="53232"/>
    <cellStyle name="Финансовый 3 2 2 2 2 5 5" xfId="53233"/>
    <cellStyle name="Финансовый 3 2 2 2 2 5 6" xfId="53234"/>
    <cellStyle name="Финансовый 3 2 2 2 2 5 7" xfId="53235"/>
    <cellStyle name="Финансовый 3 2 2 2 2 5 8" xfId="53236"/>
    <cellStyle name="Финансовый 3 2 2 2 2 6" xfId="53237"/>
    <cellStyle name="Финансовый 3 2 2 2 2 6 2" xfId="53238"/>
    <cellStyle name="Финансовый 3 2 2 2 2 6 2 2" xfId="53239"/>
    <cellStyle name="Финансовый 3 2 2 2 2 6 2 2 2" xfId="53240"/>
    <cellStyle name="Финансовый 3 2 2 2 2 6 2 2 2 2" xfId="53241"/>
    <cellStyle name="Финансовый 3 2 2 2 2 6 2 2 3" xfId="53242"/>
    <cellStyle name="Финансовый 3 2 2 2 2 6 2 2 4" xfId="53243"/>
    <cellStyle name="Финансовый 3 2 2 2 2 6 2 2 5" xfId="53244"/>
    <cellStyle name="Финансовый 3 2 2 2 2 6 2 3" xfId="53245"/>
    <cellStyle name="Финансовый 3 2 2 2 2 6 2 3 2" xfId="53246"/>
    <cellStyle name="Финансовый 3 2 2 2 2 6 2 3 3" xfId="53247"/>
    <cellStyle name="Финансовый 3 2 2 2 2 6 2 3 4" xfId="53248"/>
    <cellStyle name="Финансовый 3 2 2 2 2 6 2 4" xfId="53249"/>
    <cellStyle name="Финансовый 3 2 2 2 2 6 2 5" xfId="53250"/>
    <cellStyle name="Финансовый 3 2 2 2 2 6 2 6" xfId="53251"/>
    <cellStyle name="Финансовый 3 2 2 2 2 6 2 7" xfId="53252"/>
    <cellStyle name="Финансовый 3 2 2 2 2 6 3" xfId="53253"/>
    <cellStyle name="Финансовый 3 2 2 2 2 6 3 2" xfId="53254"/>
    <cellStyle name="Финансовый 3 2 2 2 2 6 3 2 2" xfId="53255"/>
    <cellStyle name="Финансовый 3 2 2 2 2 6 3 3" xfId="53256"/>
    <cellStyle name="Финансовый 3 2 2 2 2 6 3 4" xfId="53257"/>
    <cellStyle name="Финансовый 3 2 2 2 2 6 3 5" xfId="53258"/>
    <cellStyle name="Финансовый 3 2 2 2 2 6 4" xfId="53259"/>
    <cellStyle name="Финансовый 3 2 2 2 2 6 4 2" xfId="53260"/>
    <cellStyle name="Финансовый 3 2 2 2 2 6 4 3" xfId="53261"/>
    <cellStyle name="Финансовый 3 2 2 2 2 6 4 4" xfId="53262"/>
    <cellStyle name="Финансовый 3 2 2 2 2 6 5" xfId="53263"/>
    <cellStyle name="Финансовый 3 2 2 2 2 6 6" xfId="53264"/>
    <cellStyle name="Финансовый 3 2 2 2 2 6 7" xfId="53265"/>
    <cellStyle name="Финансовый 3 2 2 2 2 6 8" xfId="53266"/>
    <cellStyle name="Финансовый 3 2 2 2 2 7" xfId="53267"/>
    <cellStyle name="Финансовый 3 2 2 2 2 7 2" xfId="53268"/>
    <cellStyle name="Финансовый 3 2 2 2 2 7 2 2" xfId="53269"/>
    <cellStyle name="Финансовый 3 2 2 2 2 7 2 2 2" xfId="53270"/>
    <cellStyle name="Финансовый 3 2 2 2 2 7 2 2 2 2" xfId="53271"/>
    <cellStyle name="Финансовый 3 2 2 2 2 7 2 2 3" xfId="53272"/>
    <cellStyle name="Финансовый 3 2 2 2 2 7 2 2 4" xfId="53273"/>
    <cellStyle name="Финансовый 3 2 2 2 2 7 2 2 5" xfId="53274"/>
    <cellStyle name="Финансовый 3 2 2 2 2 7 2 3" xfId="53275"/>
    <cellStyle name="Финансовый 3 2 2 2 2 7 2 3 2" xfId="53276"/>
    <cellStyle name="Финансовый 3 2 2 2 2 7 2 3 3" xfId="53277"/>
    <cellStyle name="Финансовый 3 2 2 2 2 7 2 3 4" xfId="53278"/>
    <cellStyle name="Финансовый 3 2 2 2 2 7 2 4" xfId="53279"/>
    <cellStyle name="Финансовый 3 2 2 2 2 7 2 5" xfId="53280"/>
    <cellStyle name="Финансовый 3 2 2 2 2 7 2 6" xfId="53281"/>
    <cellStyle name="Финансовый 3 2 2 2 2 7 2 7" xfId="53282"/>
    <cellStyle name="Финансовый 3 2 2 2 2 7 3" xfId="53283"/>
    <cellStyle name="Финансовый 3 2 2 2 2 7 3 2" xfId="53284"/>
    <cellStyle name="Финансовый 3 2 2 2 2 7 3 2 2" xfId="53285"/>
    <cellStyle name="Финансовый 3 2 2 2 2 7 3 3" xfId="53286"/>
    <cellStyle name="Финансовый 3 2 2 2 2 7 3 4" xfId="53287"/>
    <cellStyle name="Финансовый 3 2 2 2 2 7 3 5" xfId="53288"/>
    <cellStyle name="Финансовый 3 2 2 2 2 7 4" xfId="53289"/>
    <cellStyle name="Финансовый 3 2 2 2 2 7 4 2" xfId="53290"/>
    <cellStyle name="Финансовый 3 2 2 2 2 7 4 3" xfId="53291"/>
    <cellStyle name="Финансовый 3 2 2 2 2 7 4 4" xfId="53292"/>
    <cellStyle name="Финансовый 3 2 2 2 2 7 5" xfId="53293"/>
    <cellStyle name="Финансовый 3 2 2 2 2 7 6" xfId="53294"/>
    <cellStyle name="Финансовый 3 2 2 2 2 7 7" xfId="53295"/>
    <cellStyle name="Финансовый 3 2 2 2 2 7 8" xfId="53296"/>
    <cellStyle name="Финансовый 3 2 2 2 2 8" xfId="53297"/>
    <cellStyle name="Финансовый 3 2 2 2 2 8 2" xfId="53298"/>
    <cellStyle name="Финансовый 3 2 2 2 2 8 2 2" xfId="53299"/>
    <cellStyle name="Финансовый 3 2 2 2 2 8 2 2 2" xfId="53300"/>
    <cellStyle name="Финансовый 3 2 2 2 2 8 2 3" xfId="53301"/>
    <cellStyle name="Финансовый 3 2 2 2 2 8 2 4" xfId="53302"/>
    <cellStyle name="Финансовый 3 2 2 2 2 8 2 5" xfId="53303"/>
    <cellStyle name="Финансовый 3 2 2 2 2 8 3" xfId="53304"/>
    <cellStyle name="Финансовый 3 2 2 2 2 8 3 2" xfId="53305"/>
    <cellStyle name="Финансовый 3 2 2 2 2 8 3 3" xfId="53306"/>
    <cellStyle name="Финансовый 3 2 2 2 2 8 3 4" xfId="53307"/>
    <cellStyle name="Финансовый 3 2 2 2 2 8 4" xfId="53308"/>
    <cellStyle name="Финансовый 3 2 2 2 2 8 5" xfId="53309"/>
    <cellStyle name="Финансовый 3 2 2 2 2 8 6" xfId="53310"/>
    <cellStyle name="Финансовый 3 2 2 2 2 8 7" xfId="53311"/>
    <cellStyle name="Финансовый 3 2 2 2 2 9" xfId="53312"/>
    <cellStyle name="Финансовый 3 2 2 2 2 9 2" xfId="53313"/>
    <cellStyle name="Финансовый 3 2 2 2 2 9 2 2" xfId="53314"/>
    <cellStyle name="Финансовый 3 2 2 2 2 9 2 2 2" xfId="53315"/>
    <cellStyle name="Финансовый 3 2 2 2 2 9 2 3" xfId="53316"/>
    <cellStyle name="Финансовый 3 2 2 2 2 9 2 4" xfId="53317"/>
    <cellStyle name="Финансовый 3 2 2 2 2 9 2 5" xfId="53318"/>
    <cellStyle name="Финансовый 3 2 2 2 2 9 3" xfId="53319"/>
    <cellStyle name="Финансовый 3 2 2 2 2 9 3 2" xfId="53320"/>
    <cellStyle name="Финансовый 3 2 2 2 2 9 3 3" xfId="53321"/>
    <cellStyle name="Финансовый 3 2 2 2 2 9 3 4" xfId="53322"/>
    <cellStyle name="Финансовый 3 2 2 2 2 9 4" xfId="53323"/>
    <cellStyle name="Финансовый 3 2 2 2 2 9 5" xfId="53324"/>
    <cellStyle name="Финансовый 3 2 2 2 2 9 6" xfId="53325"/>
    <cellStyle name="Финансовый 3 2 2 2 2 9 7" xfId="53326"/>
    <cellStyle name="Финансовый 3 2 2 2 3" xfId="53327"/>
    <cellStyle name="Финансовый 3 2 2 2 3 2" xfId="53328"/>
    <cellStyle name="Финансовый 3 2 2 2 3 2 2" xfId="53329"/>
    <cellStyle name="Финансовый 3 2 2 2 3 2 2 2" xfId="53330"/>
    <cellStyle name="Финансовый 3 2 2 2 3 2 2 2 2" xfId="53331"/>
    <cellStyle name="Финансовый 3 2 2 2 3 2 2 3" xfId="53332"/>
    <cellStyle name="Финансовый 3 2 2 2 3 2 2 4" xfId="53333"/>
    <cellStyle name="Финансовый 3 2 2 2 3 2 2 5" xfId="53334"/>
    <cellStyle name="Финансовый 3 2 2 2 3 2 3" xfId="53335"/>
    <cellStyle name="Финансовый 3 2 2 2 3 2 3 2" xfId="53336"/>
    <cellStyle name="Финансовый 3 2 2 2 3 2 3 2 2" xfId="53337"/>
    <cellStyle name="Финансовый 3 2 2 2 3 2 3 3" xfId="53338"/>
    <cellStyle name="Финансовый 3 2 2 2 3 2 3 4" xfId="53339"/>
    <cellStyle name="Финансовый 3 2 2 2 3 2 3 5" xfId="53340"/>
    <cellStyle name="Финансовый 3 2 2 2 3 2 4" xfId="53341"/>
    <cellStyle name="Финансовый 3 2 2 2 3 2 4 2" xfId="53342"/>
    <cellStyle name="Финансовый 3 2 2 2 3 2 4 3" xfId="53343"/>
    <cellStyle name="Финансовый 3 2 2 2 3 2 4 4" xfId="53344"/>
    <cellStyle name="Финансовый 3 2 2 2 3 2 5" xfId="53345"/>
    <cellStyle name="Финансовый 3 2 2 2 3 2 6" xfId="53346"/>
    <cellStyle name="Финансовый 3 2 2 2 3 2 7" xfId="53347"/>
    <cellStyle name="Финансовый 3 2 2 2 3 2 8" xfId="53348"/>
    <cellStyle name="Финансовый 3 2 2 2 3 3" xfId="53349"/>
    <cellStyle name="Финансовый 3 2 2 2 3 3 2" xfId="53350"/>
    <cellStyle name="Финансовый 3 2 2 2 3 3 2 2" xfId="53351"/>
    <cellStyle name="Финансовый 3 2 2 2 3 3 3" xfId="53352"/>
    <cellStyle name="Финансовый 3 2 2 2 3 3 4" xfId="53353"/>
    <cellStyle name="Финансовый 3 2 2 2 3 3 5" xfId="53354"/>
    <cellStyle name="Финансовый 3 2 2 2 3 4" xfId="53355"/>
    <cellStyle name="Финансовый 3 2 2 2 3 4 2" xfId="53356"/>
    <cellStyle name="Финансовый 3 2 2 2 3 4 2 2" xfId="53357"/>
    <cellStyle name="Финансовый 3 2 2 2 3 4 3" xfId="53358"/>
    <cellStyle name="Финансовый 3 2 2 2 3 4 4" xfId="53359"/>
    <cellStyle name="Финансовый 3 2 2 2 3 4 5" xfId="53360"/>
    <cellStyle name="Финансовый 3 2 2 2 3 5" xfId="53361"/>
    <cellStyle name="Финансовый 3 2 2 2 3 5 2" xfId="53362"/>
    <cellStyle name="Финансовый 3 2 2 2 3 5 2 2" xfId="53363"/>
    <cellStyle name="Финансовый 3 2 2 2 3 5 3" xfId="53364"/>
    <cellStyle name="Финансовый 3 2 2 2 3 5 4" xfId="53365"/>
    <cellStyle name="Финансовый 3 2 2 2 3 5 5" xfId="53366"/>
    <cellStyle name="Финансовый 3 2 2 2 3 6" xfId="53367"/>
    <cellStyle name="Финансовый 3 2 2 2 3 6 2" xfId="53368"/>
    <cellStyle name="Финансовый 3 2 2 2 3 6 2 2" xfId="53369"/>
    <cellStyle name="Финансовый 3 2 2 2 3 6 3" xfId="53370"/>
    <cellStyle name="Финансовый 3 2 2 2 3 7" xfId="53371"/>
    <cellStyle name="Финансовый 3 2 2 2 3 7 2" xfId="53372"/>
    <cellStyle name="Финансовый 3 2 2 2 3 8" xfId="53373"/>
    <cellStyle name="Финансовый 3 2 2 2 3 9" xfId="53374"/>
    <cellStyle name="Финансовый 3 2 2 2 4" xfId="53375"/>
    <cellStyle name="Финансовый 3 2 2 2 4 2" xfId="53376"/>
    <cellStyle name="Финансовый 3 2 2 2 4 2 2" xfId="53377"/>
    <cellStyle name="Финансовый 3 2 2 2 4 2 2 2" xfId="53378"/>
    <cellStyle name="Финансовый 3 2 2 2 4 2 2 2 2" xfId="53379"/>
    <cellStyle name="Финансовый 3 2 2 2 4 2 2 3" xfId="53380"/>
    <cellStyle name="Финансовый 3 2 2 2 4 2 2 4" xfId="53381"/>
    <cellStyle name="Финансовый 3 2 2 2 4 2 2 5" xfId="53382"/>
    <cellStyle name="Финансовый 3 2 2 2 4 2 3" xfId="53383"/>
    <cellStyle name="Финансовый 3 2 2 2 4 2 3 2" xfId="53384"/>
    <cellStyle name="Финансовый 3 2 2 2 4 2 3 3" xfId="53385"/>
    <cellStyle name="Финансовый 3 2 2 2 4 2 3 4" xfId="53386"/>
    <cellStyle name="Финансовый 3 2 2 2 4 2 4" xfId="53387"/>
    <cellStyle name="Финансовый 3 2 2 2 4 2 5" xfId="53388"/>
    <cellStyle name="Финансовый 3 2 2 2 4 2 6" xfId="53389"/>
    <cellStyle name="Финансовый 3 2 2 2 4 2 7" xfId="53390"/>
    <cellStyle name="Финансовый 3 2 2 2 4 3" xfId="53391"/>
    <cellStyle name="Финансовый 3 2 2 2 4 3 2" xfId="53392"/>
    <cellStyle name="Финансовый 3 2 2 2 4 3 2 2" xfId="53393"/>
    <cellStyle name="Финансовый 3 2 2 2 4 3 3" xfId="53394"/>
    <cellStyle name="Финансовый 3 2 2 2 4 3 4" xfId="53395"/>
    <cellStyle name="Финансовый 3 2 2 2 4 3 5" xfId="53396"/>
    <cellStyle name="Финансовый 3 2 2 2 4 4" xfId="53397"/>
    <cellStyle name="Финансовый 3 2 2 2 4 4 2" xfId="53398"/>
    <cellStyle name="Финансовый 3 2 2 2 4 4 2 2" xfId="53399"/>
    <cellStyle name="Финансовый 3 2 2 2 4 4 3" xfId="53400"/>
    <cellStyle name="Финансовый 3 2 2 2 4 4 4" xfId="53401"/>
    <cellStyle name="Финансовый 3 2 2 2 4 4 5" xfId="53402"/>
    <cellStyle name="Финансовый 3 2 2 2 4 5" xfId="53403"/>
    <cellStyle name="Финансовый 3 2 2 2 4 5 2" xfId="53404"/>
    <cellStyle name="Финансовый 3 2 2 2 4 5 3" xfId="53405"/>
    <cellStyle name="Финансовый 3 2 2 2 4 5 4" xfId="53406"/>
    <cellStyle name="Финансовый 3 2 2 2 4 6" xfId="53407"/>
    <cellStyle name="Финансовый 3 2 2 2 4 7" xfId="53408"/>
    <cellStyle name="Финансовый 3 2 2 2 4 8" xfId="53409"/>
    <cellStyle name="Финансовый 3 2 2 2 4 9" xfId="53410"/>
    <cellStyle name="Финансовый 3 2 2 2 5" xfId="53411"/>
    <cellStyle name="Финансовый 3 2 2 2 5 2" xfId="53412"/>
    <cellStyle name="Финансовый 3 2 2 2 5 2 2" xfId="53413"/>
    <cellStyle name="Финансовый 3 2 2 2 5 2 2 2" xfId="53414"/>
    <cellStyle name="Финансовый 3 2 2 2 5 2 2 2 2" xfId="53415"/>
    <cellStyle name="Финансовый 3 2 2 2 5 2 2 3" xfId="53416"/>
    <cellStyle name="Финансовый 3 2 2 2 5 2 2 4" xfId="53417"/>
    <cellStyle name="Финансовый 3 2 2 2 5 2 2 5" xfId="53418"/>
    <cellStyle name="Финансовый 3 2 2 2 5 2 3" xfId="53419"/>
    <cellStyle name="Финансовый 3 2 2 2 5 2 3 2" xfId="53420"/>
    <cellStyle name="Финансовый 3 2 2 2 5 2 3 3" xfId="53421"/>
    <cellStyle name="Финансовый 3 2 2 2 5 2 3 4" xfId="53422"/>
    <cellStyle name="Финансовый 3 2 2 2 5 2 4" xfId="53423"/>
    <cellStyle name="Финансовый 3 2 2 2 5 2 5" xfId="53424"/>
    <cellStyle name="Финансовый 3 2 2 2 5 2 6" xfId="53425"/>
    <cellStyle name="Финансовый 3 2 2 2 5 2 7" xfId="53426"/>
    <cellStyle name="Финансовый 3 2 2 2 5 3" xfId="53427"/>
    <cellStyle name="Финансовый 3 2 2 2 5 3 2" xfId="53428"/>
    <cellStyle name="Финансовый 3 2 2 2 5 3 2 2" xfId="53429"/>
    <cellStyle name="Финансовый 3 2 2 2 5 3 3" xfId="53430"/>
    <cellStyle name="Финансовый 3 2 2 2 5 3 4" xfId="53431"/>
    <cellStyle name="Финансовый 3 2 2 2 5 3 5" xfId="53432"/>
    <cellStyle name="Финансовый 3 2 2 2 5 4" xfId="53433"/>
    <cellStyle name="Финансовый 3 2 2 2 5 4 2" xfId="53434"/>
    <cellStyle name="Финансовый 3 2 2 2 5 4 2 2" xfId="53435"/>
    <cellStyle name="Финансовый 3 2 2 2 5 4 3" xfId="53436"/>
    <cellStyle name="Финансовый 3 2 2 2 5 4 4" xfId="53437"/>
    <cellStyle name="Финансовый 3 2 2 2 5 4 5" xfId="53438"/>
    <cellStyle name="Финансовый 3 2 2 2 5 5" xfId="53439"/>
    <cellStyle name="Финансовый 3 2 2 2 5 5 2" xfId="53440"/>
    <cellStyle name="Финансовый 3 2 2 2 5 5 3" xfId="53441"/>
    <cellStyle name="Финансовый 3 2 2 2 5 5 4" xfId="53442"/>
    <cellStyle name="Финансовый 3 2 2 2 5 6" xfId="53443"/>
    <cellStyle name="Финансовый 3 2 2 2 5 7" xfId="53444"/>
    <cellStyle name="Финансовый 3 2 2 2 5 8" xfId="53445"/>
    <cellStyle name="Финансовый 3 2 2 2 5 9" xfId="53446"/>
    <cellStyle name="Финансовый 3 2 2 2 6" xfId="53447"/>
    <cellStyle name="Финансовый 3 2 2 2 6 2" xfId="53448"/>
    <cellStyle name="Финансовый 3 2 2 2 6 2 2" xfId="53449"/>
    <cellStyle name="Финансовый 3 2 2 2 6 2 2 2" xfId="53450"/>
    <cellStyle name="Финансовый 3 2 2 2 6 2 2 2 2" xfId="53451"/>
    <cellStyle name="Финансовый 3 2 2 2 6 2 2 3" xfId="53452"/>
    <cellStyle name="Финансовый 3 2 2 2 6 2 2 4" xfId="53453"/>
    <cellStyle name="Финансовый 3 2 2 2 6 2 2 5" xfId="53454"/>
    <cellStyle name="Финансовый 3 2 2 2 6 2 3" xfId="53455"/>
    <cellStyle name="Финансовый 3 2 2 2 6 2 3 2" xfId="53456"/>
    <cellStyle name="Финансовый 3 2 2 2 6 2 3 3" xfId="53457"/>
    <cellStyle name="Финансовый 3 2 2 2 6 2 3 4" xfId="53458"/>
    <cellStyle name="Финансовый 3 2 2 2 6 2 4" xfId="53459"/>
    <cellStyle name="Финансовый 3 2 2 2 6 2 5" xfId="53460"/>
    <cellStyle name="Финансовый 3 2 2 2 6 2 6" xfId="53461"/>
    <cellStyle name="Финансовый 3 2 2 2 6 2 7" xfId="53462"/>
    <cellStyle name="Финансовый 3 2 2 2 6 3" xfId="53463"/>
    <cellStyle name="Финансовый 3 2 2 2 6 3 2" xfId="53464"/>
    <cellStyle name="Финансовый 3 2 2 2 6 3 2 2" xfId="53465"/>
    <cellStyle name="Финансовый 3 2 2 2 6 3 3" xfId="53466"/>
    <cellStyle name="Финансовый 3 2 2 2 6 3 4" xfId="53467"/>
    <cellStyle name="Финансовый 3 2 2 2 6 3 5" xfId="53468"/>
    <cellStyle name="Финансовый 3 2 2 2 6 4" xfId="53469"/>
    <cellStyle name="Финансовый 3 2 2 2 6 4 2" xfId="53470"/>
    <cellStyle name="Финансовый 3 2 2 2 6 4 3" xfId="53471"/>
    <cellStyle name="Финансовый 3 2 2 2 6 4 4" xfId="53472"/>
    <cellStyle name="Финансовый 3 2 2 2 6 5" xfId="53473"/>
    <cellStyle name="Финансовый 3 2 2 2 6 6" xfId="53474"/>
    <cellStyle name="Финансовый 3 2 2 2 6 7" xfId="53475"/>
    <cellStyle name="Финансовый 3 2 2 2 6 8" xfId="53476"/>
    <cellStyle name="Финансовый 3 2 2 2 7" xfId="53477"/>
    <cellStyle name="Финансовый 3 2 2 2 7 2" xfId="53478"/>
    <cellStyle name="Финансовый 3 2 2 2 7 2 2" xfId="53479"/>
    <cellStyle name="Финансовый 3 2 2 2 7 2 2 2" xfId="53480"/>
    <cellStyle name="Финансовый 3 2 2 2 7 2 2 2 2" xfId="53481"/>
    <cellStyle name="Финансовый 3 2 2 2 7 2 2 3" xfId="53482"/>
    <cellStyle name="Финансовый 3 2 2 2 7 2 2 4" xfId="53483"/>
    <cellStyle name="Финансовый 3 2 2 2 7 2 2 5" xfId="53484"/>
    <cellStyle name="Финансовый 3 2 2 2 7 2 3" xfId="53485"/>
    <cellStyle name="Финансовый 3 2 2 2 7 2 3 2" xfId="53486"/>
    <cellStyle name="Финансовый 3 2 2 2 7 2 3 3" xfId="53487"/>
    <cellStyle name="Финансовый 3 2 2 2 7 2 3 4" xfId="53488"/>
    <cellStyle name="Финансовый 3 2 2 2 7 2 4" xfId="53489"/>
    <cellStyle name="Финансовый 3 2 2 2 7 2 5" xfId="53490"/>
    <cellStyle name="Финансовый 3 2 2 2 7 2 6" xfId="53491"/>
    <cellStyle name="Финансовый 3 2 2 2 7 2 7" xfId="53492"/>
    <cellStyle name="Финансовый 3 2 2 2 7 3" xfId="53493"/>
    <cellStyle name="Финансовый 3 2 2 2 7 3 2" xfId="53494"/>
    <cellStyle name="Финансовый 3 2 2 2 7 3 2 2" xfId="53495"/>
    <cellStyle name="Финансовый 3 2 2 2 7 3 3" xfId="53496"/>
    <cellStyle name="Финансовый 3 2 2 2 7 3 4" xfId="53497"/>
    <cellStyle name="Финансовый 3 2 2 2 7 3 5" xfId="53498"/>
    <cellStyle name="Финансовый 3 2 2 2 7 4" xfId="53499"/>
    <cellStyle name="Финансовый 3 2 2 2 7 4 2" xfId="53500"/>
    <cellStyle name="Финансовый 3 2 2 2 7 4 3" xfId="53501"/>
    <cellStyle name="Финансовый 3 2 2 2 7 4 4" xfId="53502"/>
    <cellStyle name="Финансовый 3 2 2 2 7 5" xfId="53503"/>
    <cellStyle name="Финансовый 3 2 2 2 7 6" xfId="53504"/>
    <cellStyle name="Финансовый 3 2 2 2 7 7" xfId="53505"/>
    <cellStyle name="Финансовый 3 2 2 2 7 8" xfId="53506"/>
    <cellStyle name="Финансовый 3 2 2 2 8" xfId="53507"/>
    <cellStyle name="Финансовый 3 2 2 2 8 2" xfId="53508"/>
    <cellStyle name="Финансовый 3 2 2 2 8 2 2" xfId="53509"/>
    <cellStyle name="Финансовый 3 2 2 2 8 2 2 2" xfId="53510"/>
    <cellStyle name="Финансовый 3 2 2 2 8 2 2 2 2" xfId="53511"/>
    <cellStyle name="Финансовый 3 2 2 2 8 2 2 3" xfId="53512"/>
    <cellStyle name="Финансовый 3 2 2 2 8 2 2 4" xfId="53513"/>
    <cellStyle name="Финансовый 3 2 2 2 8 2 2 5" xfId="53514"/>
    <cellStyle name="Финансовый 3 2 2 2 8 2 3" xfId="53515"/>
    <cellStyle name="Финансовый 3 2 2 2 8 2 3 2" xfId="53516"/>
    <cellStyle name="Финансовый 3 2 2 2 8 2 3 3" xfId="53517"/>
    <cellStyle name="Финансовый 3 2 2 2 8 2 3 4" xfId="53518"/>
    <cellStyle name="Финансовый 3 2 2 2 8 2 4" xfId="53519"/>
    <cellStyle name="Финансовый 3 2 2 2 8 2 5" xfId="53520"/>
    <cellStyle name="Финансовый 3 2 2 2 8 2 6" xfId="53521"/>
    <cellStyle name="Финансовый 3 2 2 2 8 2 7" xfId="53522"/>
    <cellStyle name="Финансовый 3 2 2 2 8 3" xfId="53523"/>
    <cellStyle name="Финансовый 3 2 2 2 8 3 2" xfId="53524"/>
    <cellStyle name="Финансовый 3 2 2 2 8 3 2 2" xfId="53525"/>
    <cellStyle name="Финансовый 3 2 2 2 8 3 3" xfId="53526"/>
    <cellStyle name="Финансовый 3 2 2 2 8 3 4" xfId="53527"/>
    <cellStyle name="Финансовый 3 2 2 2 8 3 5" xfId="53528"/>
    <cellStyle name="Финансовый 3 2 2 2 8 4" xfId="53529"/>
    <cellStyle name="Финансовый 3 2 2 2 8 4 2" xfId="53530"/>
    <cellStyle name="Финансовый 3 2 2 2 8 4 3" xfId="53531"/>
    <cellStyle name="Финансовый 3 2 2 2 8 4 4" xfId="53532"/>
    <cellStyle name="Финансовый 3 2 2 2 8 5" xfId="53533"/>
    <cellStyle name="Финансовый 3 2 2 2 8 6" xfId="53534"/>
    <cellStyle name="Финансовый 3 2 2 2 8 7" xfId="53535"/>
    <cellStyle name="Финансовый 3 2 2 2 8 8" xfId="53536"/>
    <cellStyle name="Финансовый 3 2 2 2 9" xfId="53537"/>
    <cellStyle name="Финансовый 3 2 2 2 9 2" xfId="53538"/>
    <cellStyle name="Финансовый 3 2 2 2 9 2 2" xfId="53539"/>
    <cellStyle name="Финансовый 3 2 2 2 9 2 2 2" xfId="53540"/>
    <cellStyle name="Финансовый 3 2 2 2 9 2 3" xfId="53541"/>
    <cellStyle name="Финансовый 3 2 2 2 9 2 4" xfId="53542"/>
    <cellStyle name="Финансовый 3 2 2 2 9 2 5" xfId="53543"/>
    <cellStyle name="Финансовый 3 2 2 2 9 3" xfId="53544"/>
    <cellStyle name="Финансовый 3 2 2 2 9 3 2" xfId="53545"/>
    <cellStyle name="Финансовый 3 2 2 2 9 3 3" xfId="53546"/>
    <cellStyle name="Финансовый 3 2 2 2 9 3 4" xfId="53547"/>
    <cellStyle name="Финансовый 3 2 2 2 9 4" xfId="53548"/>
    <cellStyle name="Финансовый 3 2 2 2 9 5" xfId="53549"/>
    <cellStyle name="Финансовый 3 2 2 2 9 6" xfId="53550"/>
    <cellStyle name="Финансовый 3 2 2 2 9 7" xfId="53551"/>
    <cellStyle name="Финансовый 3 2 2 20" xfId="59861"/>
    <cellStyle name="Финансовый 3 2 2 3" xfId="53552"/>
    <cellStyle name="Финансовый 3 2 2 3 2" xfId="53553"/>
    <cellStyle name="Финансовый 3 2 2 3 2 2" xfId="53554"/>
    <cellStyle name="Финансовый 3 2 2 3 2 2 2" xfId="53555"/>
    <cellStyle name="Финансовый 3 2 2 3 2 3" xfId="53556"/>
    <cellStyle name="Финансовый 3 2 2 3 2 4" xfId="53557"/>
    <cellStyle name="Финансовый 3 2 2 3 2 5" xfId="53558"/>
    <cellStyle name="Финансовый 3 2 2 3 3" xfId="53559"/>
    <cellStyle name="Финансовый 3 2 2 3 3 2" xfId="53560"/>
    <cellStyle name="Финансовый 3 2 2 3 3 2 2" xfId="53561"/>
    <cellStyle name="Финансовый 3 2 2 3 3 3" xfId="53562"/>
    <cellStyle name="Финансовый 3 2 2 3 3 4" xfId="53563"/>
    <cellStyle name="Финансовый 3 2 2 3 3 5" xfId="53564"/>
    <cellStyle name="Финансовый 3 2 2 3 4" xfId="53565"/>
    <cellStyle name="Финансовый 3 2 2 3 4 2" xfId="53566"/>
    <cellStyle name="Финансовый 3 2 2 3 4 2 2" xfId="53567"/>
    <cellStyle name="Финансовый 3 2 2 3 4 3" xfId="53568"/>
    <cellStyle name="Финансовый 3 2 2 3 4 4" xfId="53569"/>
    <cellStyle name="Финансовый 3 2 2 3 4 5" xfId="53570"/>
    <cellStyle name="Финансовый 3 2 2 3 5" xfId="53571"/>
    <cellStyle name="Финансовый 3 2 2 3 6" xfId="53572"/>
    <cellStyle name="Финансовый 3 2 2 3 6 2" xfId="53573"/>
    <cellStyle name="Финансовый 3 2 2 3 6 2 2" xfId="53574"/>
    <cellStyle name="Финансовый 3 2 2 3 6 3" xfId="53575"/>
    <cellStyle name="Финансовый 3 2 2 3 7" xfId="53576"/>
    <cellStyle name="Финансовый 3 2 2 3 7 2" xfId="53577"/>
    <cellStyle name="Финансовый 3 2 2 3 8" xfId="53578"/>
    <cellStyle name="Финансовый 3 2 2 4" xfId="53579"/>
    <cellStyle name="Финансовый 3 2 2 4 10" xfId="53580"/>
    <cellStyle name="Финансовый 3 2 2 4 10 2" xfId="53581"/>
    <cellStyle name="Финансовый 3 2 2 4 10 2 2" xfId="53582"/>
    <cellStyle name="Финансовый 3 2 2 4 10 3" xfId="53583"/>
    <cellStyle name="Финансовый 3 2 2 4 10 4" xfId="53584"/>
    <cellStyle name="Финансовый 3 2 2 4 10 5" xfId="53585"/>
    <cellStyle name="Финансовый 3 2 2 4 11" xfId="53586"/>
    <cellStyle name="Финансовый 3 2 2 4 11 2" xfId="53587"/>
    <cellStyle name="Финансовый 3 2 2 4 11 2 2" xfId="53588"/>
    <cellStyle name="Финансовый 3 2 2 4 11 3" xfId="53589"/>
    <cellStyle name="Финансовый 3 2 2 4 11 4" xfId="53590"/>
    <cellStyle name="Финансовый 3 2 2 4 11 5" xfId="53591"/>
    <cellStyle name="Финансовый 3 2 2 4 12" xfId="53592"/>
    <cellStyle name="Финансовый 3 2 2 4 12 2" xfId="53593"/>
    <cellStyle name="Финансовый 3 2 2 4 12 2 2" xfId="53594"/>
    <cellStyle name="Финансовый 3 2 2 4 12 3" xfId="53595"/>
    <cellStyle name="Финансовый 3 2 2 4 13" xfId="53596"/>
    <cellStyle name="Финансовый 3 2 2 4 13 2" xfId="53597"/>
    <cellStyle name="Финансовый 3 2 2 4 14" xfId="53598"/>
    <cellStyle name="Финансовый 3 2 2 4 15" xfId="53599"/>
    <cellStyle name="Финансовый 3 2 2 4 2" xfId="53600"/>
    <cellStyle name="Финансовый 3 2 2 4 2 2" xfId="53601"/>
    <cellStyle name="Финансовый 3 2 2 4 2 2 2" xfId="53602"/>
    <cellStyle name="Финансовый 3 2 2 4 2 2 2 2" xfId="53603"/>
    <cellStyle name="Финансовый 3 2 2 4 2 2 2 2 2" xfId="53604"/>
    <cellStyle name="Финансовый 3 2 2 4 2 2 2 3" xfId="53605"/>
    <cellStyle name="Финансовый 3 2 2 4 2 2 2 4" xfId="53606"/>
    <cellStyle name="Финансовый 3 2 2 4 2 2 2 5" xfId="53607"/>
    <cellStyle name="Финансовый 3 2 2 4 2 2 3" xfId="53608"/>
    <cellStyle name="Финансовый 3 2 2 4 2 2 3 2" xfId="53609"/>
    <cellStyle name="Финансовый 3 2 2 4 2 2 3 3" xfId="53610"/>
    <cellStyle name="Финансовый 3 2 2 4 2 2 3 4" xfId="53611"/>
    <cellStyle name="Финансовый 3 2 2 4 2 2 4" xfId="53612"/>
    <cellStyle name="Финансовый 3 2 2 4 2 2 5" xfId="53613"/>
    <cellStyle name="Финансовый 3 2 2 4 2 2 6" xfId="53614"/>
    <cellStyle name="Финансовый 3 2 2 4 2 2 7" xfId="53615"/>
    <cellStyle name="Финансовый 3 2 2 4 2 3" xfId="53616"/>
    <cellStyle name="Финансовый 3 2 2 4 2 3 2" xfId="53617"/>
    <cellStyle name="Финансовый 3 2 2 4 2 3 2 2" xfId="53618"/>
    <cellStyle name="Финансовый 3 2 2 4 2 3 3" xfId="53619"/>
    <cellStyle name="Финансовый 3 2 2 4 2 3 4" xfId="53620"/>
    <cellStyle name="Финансовый 3 2 2 4 2 3 5" xfId="53621"/>
    <cellStyle name="Финансовый 3 2 2 4 2 4" xfId="53622"/>
    <cellStyle name="Финансовый 3 2 2 4 2 4 2" xfId="53623"/>
    <cellStyle name="Финансовый 3 2 2 4 2 4 2 2" xfId="53624"/>
    <cellStyle name="Финансовый 3 2 2 4 2 4 3" xfId="53625"/>
    <cellStyle name="Финансовый 3 2 2 4 2 4 4" xfId="53626"/>
    <cellStyle name="Финансовый 3 2 2 4 2 4 5" xfId="53627"/>
    <cellStyle name="Финансовый 3 2 2 4 2 5" xfId="53628"/>
    <cellStyle name="Финансовый 3 2 2 4 2 5 2" xfId="53629"/>
    <cellStyle name="Финансовый 3 2 2 4 2 5 3" xfId="53630"/>
    <cellStyle name="Финансовый 3 2 2 4 2 5 4" xfId="53631"/>
    <cellStyle name="Финансовый 3 2 2 4 2 6" xfId="53632"/>
    <cellStyle name="Финансовый 3 2 2 4 2 7" xfId="53633"/>
    <cellStyle name="Финансовый 3 2 2 4 2 8" xfId="53634"/>
    <cellStyle name="Финансовый 3 2 2 4 2 9" xfId="53635"/>
    <cellStyle name="Финансовый 3 2 2 4 3" xfId="53636"/>
    <cellStyle name="Финансовый 3 2 2 4 3 2" xfId="53637"/>
    <cellStyle name="Финансовый 3 2 2 4 3 2 2" xfId="53638"/>
    <cellStyle name="Финансовый 3 2 2 4 3 2 2 2" xfId="53639"/>
    <cellStyle name="Финансовый 3 2 2 4 3 2 2 2 2" xfId="53640"/>
    <cellStyle name="Финансовый 3 2 2 4 3 2 2 3" xfId="53641"/>
    <cellStyle name="Финансовый 3 2 2 4 3 2 2 4" xfId="53642"/>
    <cellStyle name="Финансовый 3 2 2 4 3 2 2 5" xfId="53643"/>
    <cellStyle name="Финансовый 3 2 2 4 3 2 3" xfId="53644"/>
    <cellStyle name="Финансовый 3 2 2 4 3 2 3 2" xfId="53645"/>
    <cellStyle name="Финансовый 3 2 2 4 3 2 3 3" xfId="53646"/>
    <cellStyle name="Финансовый 3 2 2 4 3 2 3 4" xfId="53647"/>
    <cellStyle name="Финансовый 3 2 2 4 3 2 4" xfId="53648"/>
    <cellStyle name="Финансовый 3 2 2 4 3 2 5" xfId="53649"/>
    <cellStyle name="Финансовый 3 2 2 4 3 2 6" xfId="53650"/>
    <cellStyle name="Финансовый 3 2 2 4 3 2 7" xfId="53651"/>
    <cellStyle name="Финансовый 3 2 2 4 3 3" xfId="53652"/>
    <cellStyle name="Финансовый 3 2 2 4 3 3 2" xfId="53653"/>
    <cellStyle name="Финансовый 3 2 2 4 3 3 2 2" xfId="53654"/>
    <cellStyle name="Финансовый 3 2 2 4 3 3 3" xfId="53655"/>
    <cellStyle name="Финансовый 3 2 2 4 3 3 4" xfId="53656"/>
    <cellStyle name="Финансовый 3 2 2 4 3 3 5" xfId="53657"/>
    <cellStyle name="Финансовый 3 2 2 4 3 4" xfId="53658"/>
    <cellStyle name="Финансовый 3 2 2 4 3 4 2" xfId="53659"/>
    <cellStyle name="Финансовый 3 2 2 4 3 4 2 2" xfId="53660"/>
    <cellStyle name="Финансовый 3 2 2 4 3 4 3" xfId="53661"/>
    <cellStyle name="Финансовый 3 2 2 4 3 4 4" xfId="53662"/>
    <cellStyle name="Финансовый 3 2 2 4 3 4 5" xfId="53663"/>
    <cellStyle name="Финансовый 3 2 2 4 3 5" xfId="53664"/>
    <cellStyle name="Финансовый 3 2 2 4 3 5 2" xfId="53665"/>
    <cellStyle name="Финансовый 3 2 2 4 3 5 3" xfId="53666"/>
    <cellStyle name="Финансовый 3 2 2 4 3 5 4" xfId="53667"/>
    <cellStyle name="Финансовый 3 2 2 4 3 6" xfId="53668"/>
    <cellStyle name="Финансовый 3 2 2 4 3 7" xfId="53669"/>
    <cellStyle name="Финансовый 3 2 2 4 3 8" xfId="53670"/>
    <cellStyle name="Финансовый 3 2 2 4 3 9" xfId="53671"/>
    <cellStyle name="Финансовый 3 2 2 4 4" xfId="53672"/>
    <cellStyle name="Финансовый 3 2 2 4 4 2" xfId="53673"/>
    <cellStyle name="Финансовый 3 2 2 4 4 2 2" xfId="53674"/>
    <cellStyle name="Финансовый 3 2 2 4 4 2 2 2" xfId="53675"/>
    <cellStyle name="Финансовый 3 2 2 4 4 2 2 2 2" xfId="53676"/>
    <cellStyle name="Финансовый 3 2 2 4 4 2 2 3" xfId="53677"/>
    <cellStyle name="Финансовый 3 2 2 4 4 2 2 4" xfId="53678"/>
    <cellStyle name="Финансовый 3 2 2 4 4 2 2 5" xfId="53679"/>
    <cellStyle name="Финансовый 3 2 2 4 4 2 3" xfId="53680"/>
    <cellStyle name="Финансовый 3 2 2 4 4 2 3 2" xfId="53681"/>
    <cellStyle name="Финансовый 3 2 2 4 4 2 3 3" xfId="53682"/>
    <cellStyle name="Финансовый 3 2 2 4 4 2 3 4" xfId="53683"/>
    <cellStyle name="Финансовый 3 2 2 4 4 2 4" xfId="53684"/>
    <cellStyle name="Финансовый 3 2 2 4 4 2 5" xfId="53685"/>
    <cellStyle name="Финансовый 3 2 2 4 4 2 6" xfId="53686"/>
    <cellStyle name="Финансовый 3 2 2 4 4 2 7" xfId="53687"/>
    <cellStyle name="Финансовый 3 2 2 4 4 3" xfId="53688"/>
    <cellStyle name="Финансовый 3 2 2 4 4 3 2" xfId="53689"/>
    <cellStyle name="Финансовый 3 2 2 4 4 3 2 2" xfId="53690"/>
    <cellStyle name="Финансовый 3 2 2 4 4 3 3" xfId="53691"/>
    <cellStyle name="Финансовый 3 2 2 4 4 3 4" xfId="53692"/>
    <cellStyle name="Финансовый 3 2 2 4 4 3 5" xfId="53693"/>
    <cellStyle name="Финансовый 3 2 2 4 4 4" xfId="53694"/>
    <cellStyle name="Финансовый 3 2 2 4 4 4 2" xfId="53695"/>
    <cellStyle name="Финансовый 3 2 2 4 4 4 2 2" xfId="53696"/>
    <cellStyle name="Финансовый 3 2 2 4 4 4 3" xfId="53697"/>
    <cellStyle name="Финансовый 3 2 2 4 4 4 4" xfId="53698"/>
    <cellStyle name="Финансовый 3 2 2 4 4 4 5" xfId="53699"/>
    <cellStyle name="Финансовый 3 2 2 4 4 5" xfId="53700"/>
    <cellStyle name="Финансовый 3 2 2 4 4 5 2" xfId="53701"/>
    <cellStyle name="Финансовый 3 2 2 4 4 5 3" xfId="53702"/>
    <cellStyle name="Финансовый 3 2 2 4 4 5 4" xfId="53703"/>
    <cellStyle name="Финансовый 3 2 2 4 4 6" xfId="53704"/>
    <cellStyle name="Финансовый 3 2 2 4 4 7" xfId="53705"/>
    <cellStyle name="Финансовый 3 2 2 4 4 8" xfId="53706"/>
    <cellStyle name="Финансовый 3 2 2 4 4 9" xfId="53707"/>
    <cellStyle name="Финансовый 3 2 2 4 5" xfId="53708"/>
    <cellStyle name="Финансовый 3 2 2 4 5 2" xfId="53709"/>
    <cellStyle name="Финансовый 3 2 2 4 5 2 2" xfId="53710"/>
    <cellStyle name="Финансовый 3 2 2 4 5 2 2 2" xfId="53711"/>
    <cellStyle name="Финансовый 3 2 2 4 5 2 2 2 2" xfId="53712"/>
    <cellStyle name="Финансовый 3 2 2 4 5 2 2 3" xfId="53713"/>
    <cellStyle name="Финансовый 3 2 2 4 5 2 2 4" xfId="53714"/>
    <cellStyle name="Финансовый 3 2 2 4 5 2 2 5" xfId="53715"/>
    <cellStyle name="Финансовый 3 2 2 4 5 2 3" xfId="53716"/>
    <cellStyle name="Финансовый 3 2 2 4 5 2 3 2" xfId="53717"/>
    <cellStyle name="Финансовый 3 2 2 4 5 2 3 3" xfId="53718"/>
    <cellStyle name="Финансовый 3 2 2 4 5 2 3 4" xfId="53719"/>
    <cellStyle name="Финансовый 3 2 2 4 5 2 4" xfId="53720"/>
    <cellStyle name="Финансовый 3 2 2 4 5 2 5" xfId="53721"/>
    <cellStyle name="Финансовый 3 2 2 4 5 2 6" xfId="53722"/>
    <cellStyle name="Финансовый 3 2 2 4 5 2 7" xfId="53723"/>
    <cellStyle name="Финансовый 3 2 2 4 5 3" xfId="53724"/>
    <cellStyle name="Финансовый 3 2 2 4 5 3 2" xfId="53725"/>
    <cellStyle name="Финансовый 3 2 2 4 5 3 2 2" xfId="53726"/>
    <cellStyle name="Финансовый 3 2 2 4 5 3 3" xfId="53727"/>
    <cellStyle name="Финансовый 3 2 2 4 5 3 4" xfId="53728"/>
    <cellStyle name="Финансовый 3 2 2 4 5 3 5" xfId="53729"/>
    <cellStyle name="Финансовый 3 2 2 4 5 4" xfId="53730"/>
    <cellStyle name="Финансовый 3 2 2 4 5 4 2" xfId="53731"/>
    <cellStyle name="Финансовый 3 2 2 4 5 4 3" xfId="53732"/>
    <cellStyle name="Финансовый 3 2 2 4 5 4 4" xfId="53733"/>
    <cellStyle name="Финансовый 3 2 2 4 5 5" xfId="53734"/>
    <cellStyle name="Финансовый 3 2 2 4 5 6" xfId="53735"/>
    <cellStyle name="Финансовый 3 2 2 4 5 7" xfId="53736"/>
    <cellStyle name="Финансовый 3 2 2 4 5 8" xfId="53737"/>
    <cellStyle name="Финансовый 3 2 2 4 6" xfId="53738"/>
    <cellStyle name="Финансовый 3 2 2 4 6 2" xfId="53739"/>
    <cellStyle name="Финансовый 3 2 2 4 6 2 2" xfId="53740"/>
    <cellStyle name="Финансовый 3 2 2 4 6 2 2 2" xfId="53741"/>
    <cellStyle name="Финансовый 3 2 2 4 6 2 2 2 2" xfId="53742"/>
    <cellStyle name="Финансовый 3 2 2 4 6 2 2 3" xfId="53743"/>
    <cellStyle name="Финансовый 3 2 2 4 6 2 2 4" xfId="53744"/>
    <cellStyle name="Финансовый 3 2 2 4 6 2 2 5" xfId="53745"/>
    <cellStyle name="Финансовый 3 2 2 4 6 2 3" xfId="53746"/>
    <cellStyle name="Финансовый 3 2 2 4 6 2 3 2" xfId="53747"/>
    <cellStyle name="Финансовый 3 2 2 4 6 2 3 3" xfId="53748"/>
    <cellStyle name="Финансовый 3 2 2 4 6 2 3 4" xfId="53749"/>
    <cellStyle name="Финансовый 3 2 2 4 6 2 4" xfId="53750"/>
    <cellStyle name="Финансовый 3 2 2 4 6 2 5" xfId="53751"/>
    <cellStyle name="Финансовый 3 2 2 4 6 2 6" xfId="53752"/>
    <cellStyle name="Финансовый 3 2 2 4 6 2 7" xfId="53753"/>
    <cellStyle name="Финансовый 3 2 2 4 6 3" xfId="53754"/>
    <cellStyle name="Финансовый 3 2 2 4 6 3 2" xfId="53755"/>
    <cellStyle name="Финансовый 3 2 2 4 6 3 2 2" xfId="53756"/>
    <cellStyle name="Финансовый 3 2 2 4 6 3 3" xfId="53757"/>
    <cellStyle name="Финансовый 3 2 2 4 6 3 4" xfId="53758"/>
    <cellStyle name="Финансовый 3 2 2 4 6 3 5" xfId="53759"/>
    <cellStyle name="Финансовый 3 2 2 4 6 4" xfId="53760"/>
    <cellStyle name="Финансовый 3 2 2 4 6 4 2" xfId="53761"/>
    <cellStyle name="Финансовый 3 2 2 4 6 4 3" xfId="53762"/>
    <cellStyle name="Финансовый 3 2 2 4 6 4 4" xfId="53763"/>
    <cellStyle name="Финансовый 3 2 2 4 6 5" xfId="53764"/>
    <cellStyle name="Финансовый 3 2 2 4 6 6" xfId="53765"/>
    <cellStyle name="Финансовый 3 2 2 4 6 7" xfId="53766"/>
    <cellStyle name="Финансовый 3 2 2 4 6 8" xfId="53767"/>
    <cellStyle name="Финансовый 3 2 2 4 7" xfId="53768"/>
    <cellStyle name="Финансовый 3 2 2 4 7 2" xfId="53769"/>
    <cellStyle name="Финансовый 3 2 2 4 7 2 2" xfId="53770"/>
    <cellStyle name="Финансовый 3 2 2 4 7 2 2 2" xfId="53771"/>
    <cellStyle name="Финансовый 3 2 2 4 7 2 2 2 2" xfId="53772"/>
    <cellStyle name="Финансовый 3 2 2 4 7 2 2 3" xfId="53773"/>
    <cellStyle name="Финансовый 3 2 2 4 7 2 2 4" xfId="53774"/>
    <cellStyle name="Финансовый 3 2 2 4 7 2 2 5" xfId="53775"/>
    <cellStyle name="Финансовый 3 2 2 4 7 2 3" xfId="53776"/>
    <cellStyle name="Финансовый 3 2 2 4 7 2 3 2" xfId="53777"/>
    <cellStyle name="Финансовый 3 2 2 4 7 2 3 3" xfId="53778"/>
    <cellStyle name="Финансовый 3 2 2 4 7 2 3 4" xfId="53779"/>
    <cellStyle name="Финансовый 3 2 2 4 7 2 4" xfId="53780"/>
    <cellStyle name="Финансовый 3 2 2 4 7 2 5" xfId="53781"/>
    <cellStyle name="Финансовый 3 2 2 4 7 2 6" xfId="53782"/>
    <cellStyle name="Финансовый 3 2 2 4 7 2 7" xfId="53783"/>
    <cellStyle name="Финансовый 3 2 2 4 7 3" xfId="53784"/>
    <cellStyle name="Финансовый 3 2 2 4 7 3 2" xfId="53785"/>
    <cellStyle name="Финансовый 3 2 2 4 7 3 2 2" xfId="53786"/>
    <cellStyle name="Финансовый 3 2 2 4 7 3 3" xfId="53787"/>
    <cellStyle name="Финансовый 3 2 2 4 7 3 4" xfId="53788"/>
    <cellStyle name="Финансовый 3 2 2 4 7 3 5" xfId="53789"/>
    <cellStyle name="Финансовый 3 2 2 4 7 4" xfId="53790"/>
    <cellStyle name="Финансовый 3 2 2 4 7 4 2" xfId="53791"/>
    <cellStyle name="Финансовый 3 2 2 4 7 4 3" xfId="53792"/>
    <cellStyle name="Финансовый 3 2 2 4 7 4 4" xfId="53793"/>
    <cellStyle name="Финансовый 3 2 2 4 7 5" xfId="53794"/>
    <cellStyle name="Финансовый 3 2 2 4 7 6" xfId="53795"/>
    <cellStyle name="Финансовый 3 2 2 4 7 7" xfId="53796"/>
    <cellStyle name="Финансовый 3 2 2 4 7 8" xfId="53797"/>
    <cellStyle name="Финансовый 3 2 2 4 8" xfId="53798"/>
    <cellStyle name="Финансовый 3 2 2 4 8 2" xfId="53799"/>
    <cellStyle name="Финансовый 3 2 2 4 8 2 2" xfId="53800"/>
    <cellStyle name="Финансовый 3 2 2 4 8 2 2 2" xfId="53801"/>
    <cellStyle name="Финансовый 3 2 2 4 8 2 3" xfId="53802"/>
    <cellStyle name="Финансовый 3 2 2 4 8 2 4" xfId="53803"/>
    <cellStyle name="Финансовый 3 2 2 4 8 2 5" xfId="53804"/>
    <cellStyle name="Финансовый 3 2 2 4 8 3" xfId="53805"/>
    <cellStyle name="Финансовый 3 2 2 4 8 3 2" xfId="53806"/>
    <cellStyle name="Финансовый 3 2 2 4 8 3 3" xfId="53807"/>
    <cellStyle name="Финансовый 3 2 2 4 8 3 4" xfId="53808"/>
    <cellStyle name="Финансовый 3 2 2 4 8 4" xfId="53809"/>
    <cellStyle name="Финансовый 3 2 2 4 8 5" xfId="53810"/>
    <cellStyle name="Финансовый 3 2 2 4 8 6" xfId="53811"/>
    <cellStyle name="Финансовый 3 2 2 4 8 7" xfId="53812"/>
    <cellStyle name="Финансовый 3 2 2 4 9" xfId="53813"/>
    <cellStyle name="Финансовый 3 2 2 4 9 2" xfId="53814"/>
    <cellStyle name="Финансовый 3 2 2 4 9 2 2" xfId="53815"/>
    <cellStyle name="Финансовый 3 2 2 4 9 2 2 2" xfId="53816"/>
    <cellStyle name="Финансовый 3 2 2 4 9 2 3" xfId="53817"/>
    <cellStyle name="Финансовый 3 2 2 4 9 2 4" xfId="53818"/>
    <cellStyle name="Финансовый 3 2 2 4 9 2 5" xfId="53819"/>
    <cellStyle name="Финансовый 3 2 2 4 9 3" xfId="53820"/>
    <cellStyle name="Финансовый 3 2 2 4 9 3 2" xfId="53821"/>
    <cellStyle name="Финансовый 3 2 2 4 9 3 3" xfId="53822"/>
    <cellStyle name="Финансовый 3 2 2 4 9 3 4" xfId="53823"/>
    <cellStyle name="Финансовый 3 2 2 4 9 4" xfId="53824"/>
    <cellStyle name="Финансовый 3 2 2 4 9 5" xfId="53825"/>
    <cellStyle name="Финансовый 3 2 2 4 9 6" xfId="53826"/>
    <cellStyle name="Финансовый 3 2 2 4 9 7" xfId="53827"/>
    <cellStyle name="Финансовый 3 2 2 5" xfId="53828"/>
    <cellStyle name="Финансовый 3 2 2 5 10" xfId="53829"/>
    <cellStyle name="Финансовый 3 2 2 5 10 2" xfId="53830"/>
    <cellStyle name="Финансовый 3 2 2 5 10 2 2" xfId="53831"/>
    <cellStyle name="Финансовый 3 2 2 5 10 3" xfId="53832"/>
    <cellStyle name="Финансовый 3 2 2 5 10 4" xfId="53833"/>
    <cellStyle name="Финансовый 3 2 2 5 10 5" xfId="53834"/>
    <cellStyle name="Финансовый 3 2 2 5 11" xfId="53835"/>
    <cellStyle name="Финансовый 3 2 2 5 11 2" xfId="53836"/>
    <cellStyle name="Финансовый 3 2 2 5 11 3" xfId="53837"/>
    <cellStyle name="Финансовый 3 2 2 5 11 4" xfId="53838"/>
    <cellStyle name="Финансовый 3 2 2 5 12" xfId="53839"/>
    <cellStyle name="Финансовый 3 2 2 5 13" xfId="53840"/>
    <cellStyle name="Финансовый 3 2 2 5 14" xfId="53841"/>
    <cellStyle name="Финансовый 3 2 2 5 15" xfId="53842"/>
    <cellStyle name="Финансовый 3 2 2 5 2" xfId="53843"/>
    <cellStyle name="Финансовый 3 2 2 5 2 2" xfId="53844"/>
    <cellStyle name="Финансовый 3 2 2 5 2 2 2" xfId="53845"/>
    <cellStyle name="Финансовый 3 2 2 5 2 2 2 2" xfId="53846"/>
    <cellStyle name="Финансовый 3 2 2 5 2 2 2 2 2" xfId="53847"/>
    <cellStyle name="Финансовый 3 2 2 5 2 2 2 3" xfId="53848"/>
    <cellStyle name="Финансовый 3 2 2 5 2 2 2 4" xfId="53849"/>
    <cellStyle name="Финансовый 3 2 2 5 2 2 2 5" xfId="53850"/>
    <cellStyle name="Финансовый 3 2 2 5 2 2 3" xfId="53851"/>
    <cellStyle name="Финансовый 3 2 2 5 2 2 3 2" xfId="53852"/>
    <cellStyle name="Финансовый 3 2 2 5 2 2 3 3" xfId="53853"/>
    <cellStyle name="Финансовый 3 2 2 5 2 2 3 4" xfId="53854"/>
    <cellStyle name="Финансовый 3 2 2 5 2 2 4" xfId="53855"/>
    <cellStyle name="Финансовый 3 2 2 5 2 2 5" xfId="53856"/>
    <cellStyle name="Финансовый 3 2 2 5 2 2 6" xfId="53857"/>
    <cellStyle name="Финансовый 3 2 2 5 2 2 7" xfId="53858"/>
    <cellStyle name="Финансовый 3 2 2 5 2 3" xfId="53859"/>
    <cellStyle name="Финансовый 3 2 2 5 2 3 2" xfId="53860"/>
    <cellStyle name="Финансовый 3 2 2 5 2 3 2 2" xfId="53861"/>
    <cellStyle name="Финансовый 3 2 2 5 2 3 3" xfId="53862"/>
    <cellStyle name="Финансовый 3 2 2 5 2 3 4" xfId="53863"/>
    <cellStyle name="Финансовый 3 2 2 5 2 3 5" xfId="53864"/>
    <cellStyle name="Финансовый 3 2 2 5 2 4" xfId="53865"/>
    <cellStyle name="Финансовый 3 2 2 5 2 4 2" xfId="53866"/>
    <cellStyle name="Финансовый 3 2 2 5 2 4 2 2" xfId="53867"/>
    <cellStyle name="Финансовый 3 2 2 5 2 4 3" xfId="53868"/>
    <cellStyle name="Финансовый 3 2 2 5 2 4 4" xfId="53869"/>
    <cellStyle name="Финансовый 3 2 2 5 2 4 5" xfId="53870"/>
    <cellStyle name="Финансовый 3 2 2 5 2 5" xfId="53871"/>
    <cellStyle name="Финансовый 3 2 2 5 2 5 2" xfId="53872"/>
    <cellStyle name="Финансовый 3 2 2 5 2 5 3" xfId="53873"/>
    <cellStyle name="Финансовый 3 2 2 5 2 5 4" xfId="53874"/>
    <cellStyle name="Финансовый 3 2 2 5 2 6" xfId="53875"/>
    <cellStyle name="Финансовый 3 2 2 5 2 7" xfId="53876"/>
    <cellStyle name="Финансовый 3 2 2 5 2 8" xfId="53877"/>
    <cellStyle name="Финансовый 3 2 2 5 2 9" xfId="53878"/>
    <cellStyle name="Финансовый 3 2 2 5 3" xfId="53879"/>
    <cellStyle name="Финансовый 3 2 2 5 3 2" xfId="53880"/>
    <cellStyle name="Финансовый 3 2 2 5 3 2 2" xfId="53881"/>
    <cellStyle name="Финансовый 3 2 2 5 3 2 2 2" xfId="53882"/>
    <cellStyle name="Финансовый 3 2 2 5 3 2 2 2 2" xfId="53883"/>
    <cellStyle name="Финансовый 3 2 2 5 3 2 2 3" xfId="53884"/>
    <cellStyle name="Финансовый 3 2 2 5 3 2 2 4" xfId="53885"/>
    <cellStyle name="Финансовый 3 2 2 5 3 2 2 5" xfId="53886"/>
    <cellStyle name="Финансовый 3 2 2 5 3 2 3" xfId="53887"/>
    <cellStyle name="Финансовый 3 2 2 5 3 2 3 2" xfId="53888"/>
    <cellStyle name="Финансовый 3 2 2 5 3 2 3 3" xfId="53889"/>
    <cellStyle name="Финансовый 3 2 2 5 3 2 3 4" xfId="53890"/>
    <cellStyle name="Финансовый 3 2 2 5 3 2 4" xfId="53891"/>
    <cellStyle name="Финансовый 3 2 2 5 3 2 5" xfId="53892"/>
    <cellStyle name="Финансовый 3 2 2 5 3 2 6" xfId="53893"/>
    <cellStyle name="Финансовый 3 2 2 5 3 2 7" xfId="53894"/>
    <cellStyle name="Финансовый 3 2 2 5 3 3" xfId="53895"/>
    <cellStyle name="Финансовый 3 2 2 5 3 3 2" xfId="53896"/>
    <cellStyle name="Финансовый 3 2 2 5 3 3 2 2" xfId="53897"/>
    <cellStyle name="Финансовый 3 2 2 5 3 3 3" xfId="53898"/>
    <cellStyle name="Финансовый 3 2 2 5 3 3 4" xfId="53899"/>
    <cellStyle name="Финансовый 3 2 2 5 3 3 5" xfId="53900"/>
    <cellStyle name="Финансовый 3 2 2 5 3 4" xfId="53901"/>
    <cellStyle name="Финансовый 3 2 2 5 3 4 2" xfId="53902"/>
    <cellStyle name="Финансовый 3 2 2 5 3 4 2 2" xfId="53903"/>
    <cellStyle name="Финансовый 3 2 2 5 3 4 3" xfId="53904"/>
    <cellStyle name="Финансовый 3 2 2 5 3 4 4" xfId="53905"/>
    <cellStyle name="Финансовый 3 2 2 5 3 4 5" xfId="53906"/>
    <cellStyle name="Финансовый 3 2 2 5 3 5" xfId="53907"/>
    <cellStyle name="Финансовый 3 2 2 5 3 5 2" xfId="53908"/>
    <cellStyle name="Финансовый 3 2 2 5 3 5 3" xfId="53909"/>
    <cellStyle name="Финансовый 3 2 2 5 3 5 4" xfId="53910"/>
    <cellStyle name="Финансовый 3 2 2 5 3 6" xfId="53911"/>
    <cellStyle name="Финансовый 3 2 2 5 3 7" xfId="53912"/>
    <cellStyle name="Финансовый 3 2 2 5 3 8" xfId="53913"/>
    <cellStyle name="Финансовый 3 2 2 5 3 9" xfId="53914"/>
    <cellStyle name="Финансовый 3 2 2 5 4" xfId="53915"/>
    <cellStyle name="Финансовый 3 2 2 5 4 2" xfId="53916"/>
    <cellStyle name="Финансовый 3 2 2 5 4 2 2" xfId="53917"/>
    <cellStyle name="Финансовый 3 2 2 5 4 2 2 2" xfId="53918"/>
    <cellStyle name="Финансовый 3 2 2 5 4 2 2 2 2" xfId="53919"/>
    <cellStyle name="Финансовый 3 2 2 5 4 2 2 3" xfId="53920"/>
    <cellStyle name="Финансовый 3 2 2 5 4 2 2 4" xfId="53921"/>
    <cellStyle name="Финансовый 3 2 2 5 4 2 2 5" xfId="53922"/>
    <cellStyle name="Финансовый 3 2 2 5 4 2 3" xfId="53923"/>
    <cellStyle name="Финансовый 3 2 2 5 4 2 3 2" xfId="53924"/>
    <cellStyle name="Финансовый 3 2 2 5 4 2 3 3" xfId="53925"/>
    <cellStyle name="Финансовый 3 2 2 5 4 2 3 4" xfId="53926"/>
    <cellStyle name="Финансовый 3 2 2 5 4 2 4" xfId="53927"/>
    <cellStyle name="Финансовый 3 2 2 5 4 2 5" xfId="53928"/>
    <cellStyle name="Финансовый 3 2 2 5 4 2 6" xfId="53929"/>
    <cellStyle name="Финансовый 3 2 2 5 4 2 7" xfId="53930"/>
    <cellStyle name="Финансовый 3 2 2 5 4 3" xfId="53931"/>
    <cellStyle name="Финансовый 3 2 2 5 4 3 2" xfId="53932"/>
    <cellStyle name="Финансовый 3 2 2 5 4 3 2 2" xfId="53933"/>
    <cellStyle name="Финансовый 3 2 2 5 4 3 3" xfId="53934"/>
    <cellStyle name="Финансовый 3 2 2 5 4 3 4" xfId="53935"/>
    <cellStyle name="Финансовый 3 2 2 5 4 3 5" xfId="53936"/>
    <cellStyle name="Финансовый 3 2 2 5 4 4" xfId="53937"/>
    <cellStyle name="Финансовый 3 2 2 5 4 4 2" xfId="53938"/>
    <cellStyle name="Финансовый 3 2 2 5 4 4 3" xfId="53939"/>
    <cellStyle name="Финансовый 3 2 2 5 4 4 4" xfId="53940"/>
    <cellStyle name="Финансовый 3 2 2 5 4 5" xfId="53941"/>
    <cellStyle name="Финансовый 3 2 2 5 4 6" xfId="53942"/>
    <cellStyle name="Финансовый 3 2 2 5 4 7" xfId="53943"/>
    <cellStyle name="Финансовый 3 2 2 5 4 8" xfId="53944"/>
    <cellStyle name="Финансовый 3 2 2 5 5" xfId="53945"/>
    <cellStyle name="Финансовый 3 2 2 5 5 2" xfId="53946"/>
    <cellStyle name="Финансовый 3 2 2 5 5 2 2" xfId="53947"/>
    <cellStyle name="Финансовый 3 2 2 5 5 2 2 2" xfId="53948"/>
    <cellStyle name="Финансовый 3 2 2 5 5 2 2 2 2" xfId="53949"/>
    <cellStyle name="Финансовый 3 2 2 5 5 2 2 3" xfId="53950"/>
    <cellStyle name="Финансовый 3 2 2 5 5 2 2 4" xfId="53951"/>
    <cellStyle name="Финансовый 3 2 2 5 5 2 2 5" xfId="53952"/>
    <cellStyle name="Финансовый 3 2 2 5 5 2 3" xfId="53953"/>
    <cellStyle name="Финансовый 3 2 2 5 5 2 3 2" xfId="53954"/>
    <cellStyle name="Финансовый 3 2 2 5 5 2 3 3" xfId="53955"/>
    <cellStyle name="Финансовый 3 2 2 5 5 2 3 4" xfId="53956"/>
    <cellStyle name="Финансовый 3 2 2 5 5 2 4" xfId="53957"/>
    <cellStyle name="Финансовый 3 2 2 5 5 2 5" xfId="53958"/>
    <cellStyle name="Финансовый 3 2 2 5 5 2 6" xfId="53959"/>
    <cellStyle name="Финансовый 3 2 2 5 5 2 7" xfId="53960"/>
    <cellStyle name="Финансовый 3 2 2 5 5 3" xfId="53961"/>
    <cellStyle name="Финансовый 3 2 2 5 5 3 2" xfId="53962"/>
    <cellStyle name="Финансовый 3 2 2 5 5 3 2 2" xfId="53963"/>
    <cellStyle name="Финансовый 3 2 2 5 5 3 3" xfId="53964"/>
    <cellStyle name="Финансовый 3 2 2 5 5 3 4" xfId="53965"/>
    <cellStyle name="Финансовый 3 2 2 5 5 3 5" xfId="53966"/>
    <cellStyle name="Финансовый 3 2 2 5 5 4" xfId="53967"/>
    <cellStyle name="Финансовый 3 2 2 5 5 4 2" xfId="53968"/>
    <cellStyle name="Финансовый 3 2 2 5 5 4 3" xfId="53969"/>
    <cellStyle name="Финансовый 3 2 2 5 5 4 4" xfId="53970"/>
    <cellStyle name="Финансовый 3 2 2 5 5 5" xfId="53971"/>
    <cellStyle name="Финансовый 3 2 2 5 5 6" xfId="53972"/>
    <cellStyle name="Финансовый 3 2 2 5 5 7" xfId="53973"/>
    <cellStyle name="Финансовый 3 2 2 5 5 8" xfId="53974"/>
    <cellStyle name="Финансовый 3 2 2 5 6" xfId="53975"/>
    <cellStyle name="Финансовый 3 2 2 5 6 2" xfId="53976"/>
    <cellStyle name="Финансовый 3 2 2 5 6 2 2" xfId="53977"/>
    <cellStyle name="Финансовый 3 2 2 5 6 2 2 2" xfId="53978"/>
    <cellStyle name="Финансовый 3 2 2 5 6 2 2 2 2" xfId="53979"/>
    <cellStyle name="Финансовый 3 2 2 5 6 2 2 3" xfId="53980"/>
    <cellStyle name="Финансовый 3 2 2 5 6 2 2 4" xfId="53981"/>
    <cellStyle name="Финансовый 3 2 2 5 6 2 2 5" xfId="53982"/>
    <cellStyle name="Финансовый 3 2 2 5 6 2 3" xfId="53983"/>
    <cellStyle name="Финансовый 3 2 2 5 6 2 3 2" xfId="53984"/>
    <cellStyle name="Финансовый 3 2 2 5 6 2 3 3" xfId="53985"/>
    <cellStyle name="Финансовый 3 2 2 5 6 2 3 4" xfId="53986"/>
    <cellStyle name="Финансовый 3 2 2 5 6 2 4" xfId="53987"/>
    <cellStyle name="Финансовый 3 2 2 5 6 2 5" xfId="53988"/>
    <cellStyle name="Финансовый 3 2 2 5 6 2 6" xfId="53989"/>
    <cellStyle name="Финансовый 3 2 2 5 6 2 7" xfId="53990"/>
    <cellStyle name="Финансовый 3 2 2 5 6 3" xfId="53991"/>
    <cellStyle name="Финансовый 3 2 2 5 6 3 2" xfId="53992"/>
    <cellStyle name="Финансовый 3 2 2 5 6 3 2 2" xfId="53993"/>
    <cellStyle name="Финансовый 3 2 2 5 6 3 3" xfId="53994"/>
    <cellStyle name="Финансовый 3 2 2 5 6 3 4" xfId="53995"/>
    <cellStyle name="Финансовый 3 2 2 5 6 3 5" xfId="53996"/>
    <cellStyle name="Финансовый 3 2 2 5 6 4" xfId="53997"/>
    <cellStyle name="Финансовый 3 2 2 5 6 4 2" xfId="53998"/>
    <cellStyle name="Финансовый 3 2 2 5 6 4 3" xfId="53999"/>
    <cellStyle name="Финансовый 3 2 2 5 6 4 4" xfId="54000"/>
    <cellStyle name="Финансовый 3 2 2 5 6 5" xfId="54001"/>
    <cellStyle name="Финансовый 3 2 2 5 6 6" xfId="54002"/>
    <cellStyle name="Финансовый 3 2 2 5 6 7" xfId="54003"/>
    <cellStyle name="Финансовый 3 2 2 5 6 8" xfId="54004"/>
    <cellStyle name="Финансовый 3 2 2 5 7" xfId="54005"/>
    <cellStyle name="Финансовый 3 2 2 5 7 2" xfId="54006"/>
    <cellStyle name="Финансовый 3 2 2 5 7 2 2" xfId="54007"/>
    <cellStyle name="Финансовый 3 2 2 5 7 2 2 2" xfId="54008"/>
    <cellStyle name="Финансовый 3 2 2 5 7 2 2 2 2" xfId="54009"/>
    <cellStyle name="Финансовый 3 2 2 5 7 2 2 3" xfId="54010"/>
    <cellStyle name="Финансовый 3 2 2 5 7 2 2 4" xfId="54011"/>
    <cellStyle name="Финансовый 3 2 2 5 7 2 2 5" xfId="54012"/>
    <cellStyle name="Финансовый 3 2 2 5 7 2 3" xfId="54013"/>
    <cellStyle name="Финансовый 3 2 2 5 7 2 3 2" xfId="54014"/>
    <cellStyle name="Финансовый 3 2 2 5 7 2 3 3" xfId="54015"/>
    <cellStyle name="Финансовый 3 2 2 5 7 2 3 4" xfId="54016"/>
    <cellStyle name="Финансовый 3 2 2 5 7 2 4" xfId="54017"/>
    <cellStyle name="Финансовый 3 2 2 5 7 2 5" xfId="54018"/>
    <cellStyle name="Финансовый 3 2 2 5 7 2 6" xfId="54019"/>
    <cellStyle name="Финансовый 3 2 2 5 7 2 7" xfId="54020"/>
    <cellStyle name="Финансовый 3 2 2 5 7 3" xfId="54021"/>
    <cellStyle name="Финансовый 3 2 2 5 7 3 2" xfId="54022"/>
    <cellStyle name="Финансовый 3 2 2 5 7 3 2 2" xfId="54023"/>
    <cellStyle name="Финансовый 3 2 2 5 7 3 3" xfId="54024"/>
    <cellStyle name="Финансовый 3 2 2 5 7 3 4" xfId="54025"/>
    <cellStyle name="Финансовый 3 2 2 5 7 3 5" xfId="54026"/>
    <cellStyle name="Финансовый 3 2 2 5 7 4" xfId="54027"/>
    <cellStyle name="Финансовый 3 2 2 5 7 4 2" xfId="54028"/>
    <cellStyle name="Финансовый 3 2 2 5 7 4 3" xfId="54029"/>
    <cellStyle name="Финансовый 3 2 2 5 7 4 4" xfId="54030"/>
    <cellStyle name="Финансовый 3 2 2 5 7 5" xfId="54031"/>
    <cellStyle name="Финансовый 3 2 2 5 7 6" xfId="54032"/>
    <cellStyle name="Финансовый 3 2 2 5 7 7" xfId="54033"/>
    <cellStyle name="Финансовый 3 2 2 5 7 8" xfId="54034"/>
    <cellStyle name="Финансовый 3 2 2 5 8" xfId="54035"/>
    <cellStyle name="Финансовый 3 2 2 5 8 2" xfId="54036"/>
    <cellStyle name="Финансовый 3 2 2 5 8 2 2" xfId="54037"/>
    <cellStyle name="Финансовый 3 2 2 5 8 2 2 2" xfId="54038"/>
    <cellStyle name="Финансовый 3 2 2 5 8 2 3" xfId="54039"/>
    <cellStyle name="Финансовый 3 2 2 5 8 2 4" xfId="54040"/>
    <cellStyle name="Финансовый 3 2 2 5 8 2 5" xfId="54041"/>
    <cellStyle name="Финансовый 3 2 2 5 8 3" xfId="54042"/>
    <cellStyle name="Финансовый 3 2 2 5 8 3 2" xfId="54043"/>
    <cellStyle name="Финансовый 3 2 2 5 8 3 3" xfId="54044"/>
    <cellStyle name="Финансовый 3 2 2 5 8 3 4" xfId="54045"/>
    <cellStyle name="Финансовый 3 2 2 5 8 4" xfId="54046"/>
    <cellStyle name="Финансовый 3 2 2 5 8 5" xfId="54047"/>
    <cellStyle name="Финансовый 3 2 2 5 8 6" xfId="54048"/>
    <cellStyle name="Финансовый 3 2 2 5 8 7" xfId="54049"/>
    <cellStyle name="Финансовый 3 2 2 5 9" xfId="54050"/>
    <cellStyle name="Финансовый 3 2 2 5 9 2" xfId="54051"/>
    <cellStyle name="Финансовый 3 2 2 5 9 2 2" xfId="54052"/>
    <cellStyle name="Финансовый 3 2 2 5 9 2 2 2" xfId="54053"/>
    <cellStyle name="Финансовый 3 2 2 5 9 2 3" xfId="54054"/>
    <cellStyle name="Финансовый 3 2 2 5 9 2 4" xfId="54055"/>
    <cellStyle name="Финансовый 3 2 2 5 9 2 5" xfId="54056"/>
    <cellStyle name="Финансовый 3 2 2 5 9 3" xfId="54057"/>
    <cellStyle name="Финансовый 3 2 2 5 9 3 2" xfId="54058"/>
    <cellStyle name="Финансовый 3 2 2 5 9 3 3" xfId="54059"/>
    <cellStyle name="Финансовый 3 2 2 5 9 3 4" xfId="54060"/>
    <cellStyle name="Финансовый 3 2 2 5 9 4" xfId="54061"/>
    <cellStyle name="Финансовый 3 2 2 5 9 5" xfId="54062"/>
    <cellStyle name="Финансовый 3 2 2 5 9 6" xfId="54063"/>
    <cellStyle name="Финансовый 3 2 2 5 9 7" xfId="54064"/>
    <cellStyle name="Финансовый 3 2 2 6" xfId="54065"/>
    <cellStyle name="Финансовый 3 2 2 6 2" xfId="54066"/>
    <cellStyle name="Финансовый 3 2 2 6 2 2" xfId="54067"/>
    <cellStyle name="Финансовый 3 2 2 6 2 2 2" xfId="54068"/>
    <cellStyle name="Финансовый 3 2 2 6 2 2 2 2" xfId="54069"/>
    <cellStyle name="Финансовый 3 2 2 6 2 2 3" xfId="54070"/>
    <cellStyle name="Финансовый 3 2 2 6 2 2 4" xfId="54071"/>
    <cellStyle name="Финансовый 3 2 2 6 2 2 5" xfId="54072"/>
    <cellStyle name="Финансовый 3 2 2 6 2 3" xfId="54073"/>
    <cellStyle name="Финансовый 3 2 2 6 2 3 2" xfId="54074"/>
    <cellStyle name="Финансовый 3 2 2 6 2 3 3" xfId="54075"/>
    <cellStyle name="Финансовый 3 2 2 6 2 3 4" xfId="54076"/>
    <cellStyle name="Финансовый 3 2 2 6 2 4" xfId="54077"/>
    <cellStyle name="Финансовый 3 2 2 6 2 5" xfId="54078"/>
    <cellStyle name="Финансовый 3 2 2 6 2 6" xfId="54079"/>
    <cellStyle name="Финансовый 3 2 2 6 2 7" xfId="54080"/>
    <cellStyle name="Финансовый 3 2 2 6 3" xfId="54081"/>
    <cellStyle name="Финансовый 3 2 2 6 3 2" xfId="54082"/>
    <cellStyle name="Финансовый 3 2 2 6 3 2 2" xfId="54083"/>
    <cellStyle name="Финансовый 3 2 2 6 3 3" xfId="54084"/>
    <cellStyle name="Финансовый 3 2 2 6 3 4" xfId="54085"/>
    <cellStyle name="Финансовый 3 2 2 6 3 5" xfId="54086"/>
    <cellStyle name="Финансовый 3 2 2 6 4" xfId="54087"/>
    <cellStyle name="Финансовый 3 2 2 6 4 2" xfId="54088"/>
    <cellStyle name="Финансовый 3 2 2 6 4 2 2" xfId="54089"/>
    <cellStyle name="Финансовый 3 2 2 6 4 3" xfId="54090"/>
    <cellStyle name="Финансовый 3 2 2 6 4 4" xfId="54091"/>
    <cellStyle name="Финансовый 3 2 2 6 4 5" xfId="54092"/>
    <cellStyle name="Финансовый 3 2 2 6 5" xfId="54093"/>
    <cellStyle name="Финансовый 3 2 2 6 5 2" xfId="54094"/>
    <cellStyle name="Финансовый 3 2 2 6 5 3" xfId="54095"/>
    <cellStyle name="Финансовый 3 2 2 6 5 4" xfId="54096"/>
    <cellStyle name="Финансовый 3 2 2 6 6" xfId="54097"/>
    <cellStyle name="Финансовый 3 2 2 6 7" xfId="54098"/>
    <cellStyle name="Финансовый 3 2 2 6 8" xfId="54099"/>
    <cellStyle name="Финансовый 3 2 2 6 9" xfId="54100"/>
    <cellStyle name="Финансовый 3 2 2 7" xfId="54101"/>
    <cellStyle name="Финансовый 3 2 2 7 2" xfId="54102"/>
    <cellStyle name="Финансовый 3 2 2 7 2 2" xfId="54103"/>
    <cellStyle name="Финансовый 3 2 2 7 2 2 2" xfId="54104"/>
    <cellStyle name="Финансовый 3 2 2 7 2 2 2 2" xfId="54105"/>
    <cellStyle name="Финансовый 3 2 2 7 2 2 3" xfId="54106"/>
    <cellStyle name="Финансовый 3 2 2 7 2 2 4" xfId="54107"/>
    <cellStyle name="Финансовый 3 2 2 7 2 2 5" xfId="54108"/>
    <cellStyle name="Финансовый 3 2 2 7 2 3" xfId="54109"/>
    <cellStyle name="Финансовый 3 2 2 7 2 3 2" xfId="54110"/>
    <cellStyle name="Финансовый 3 2 2 7 2 3 3" xfId="54111"/>
    <cellStyle name="Финансовый 3 2 2 7 2 3 4" xfId="54112"/>
    <cellStyle name="Финансовый 3 2 2 7 2 4" xfId="54113"/>
    <cellStyle name="Финансовый 3 2 2 7 2 5" xfId="54114"/>
    <cellStyle name="Финансовый 3 2 2 7 2 6" xfId="54115"/>
    <cellStyle name="Финансовый 3 2 2 7 2 7" xfId="54116"/>
    <cellStyle name="Финансовый 3 2 2 7 3" xfId="54117"/>
    <cellStyle name="Финансовый 3 2 2 7 3 2" xfId="54118"/>
    <cellStyle name="Финансовый 3 2 2 7 3 2 2" xfId="54119"/>
    <cellStyle name="Финансовый 3 2 2 7 3 3" xfId="54120"/>
    <cellStyle name="Финансовый 3 2 2 7 3 4" xfId="54121"/>
    <cellStyle name="Финансовый 3 2 2 7 3 5" xfId="54122"/>
    <cellStyle name="Финансовый 3 2 2 7 4" xfId="54123"/>
    <cellStyle name="Финансовый 3 2 2 7 4 2" xfId="54124"/>
    <cellStyle name="Финансовый 3 2 2 7 4 2 2" xfId="54125"/>
    <cellStyle name="Финансовый 3 2 2 7 4 3" xfId="54126"/>
    <cellStyle name="Финансовый 3 2 2 7 4 4" xfId="54127"/>
    <cellStyle name="Финансовый 3 2 2 7 4 5" xfId="54128"/>
    <cellStyle name="Финансовый 3 2 2 7 5" xfId="54129"/>
    <cellStyle name="Финансовый 3 2 2 7 5 2" xfId="54130"/>
    <cellStyle name="Финансовый 3 2 2 7 5 3" xfId="54131"/>
    <cellStyle name="Финансовый 3 2 2 7 5 4" xfId="54132"/>
    <cellStyle name="Финансовый 3 2 2 7 6" xfId="54133"/>
    <cellStyle name="Финансовый 3 2 2 7 7" xfId="54134"/>
    <cellStyle name="Финансовый 3 2 2 7 8" xfId="54135"/>
    <cellStyle name="Финансовый 3 2 2 7 9" xfId="54136"/>
    <cellStyle name="Финансовый 3 2 2 8" xfId="54137"/>
    <cellStyle name="Финансовый 3 2 2 8 2" xfId="54138"/>
    <cellStyle name="Финансовый 3 2 2 8 2 2" xfId="54139"/>
    <cellStyle name="Финансовый 3 2 2 8 2 2 2" xfId="54140"/>
    <cellStyle name="Финансовый 3 2 2 8 2 2 2 2" xfId="54141"/>
    <cellStyle name="Финансовый 3 2 2 8 2 2 3" xfId="54142"/>
    <cellStyle name="Финансовый 3 2 2 8 2 2 4" xfId="54143"/>
    <cellStyle name="Финансовый 3 2 2 8 2 2 5" xfId="54144"/>
    <cellStyle name="Финансовый 3 2 2 8 2 3" xfId="54145"/>
    <cellStyle name="Финансовый 3 2 2 8 2 3 2" xfId="54146"/>
    <cellStyle name="Финансовый 3 2 2 8 2 3 3" xfId="54147"/>
    <cellStyle name="Финансовый 3 2 2 8 2 3 4" xfId="54148"/>
    <cellStyle name="Финансовый 3 2 2 8 2 4" xfId="54149"/>
    <cellStyle name="Финансовый 3 2 2 8 2 5" xfId="54150"/>
    <cellStyle name="Финансовый 3 2 2 8 2 6" xfId="54151"/>
    <cellStyle name="Финансовый 3 2 2 8 2 7" xfId="54152"/>
    <cellStyle name="Финансовый 3 2 2 8 3" xfId="54153"/>
    <cellStyle name="Финансовый 3 2 2 8 3 2" xfId="54154"/>
    <cellStyle name="Финансовый 3 2 2 8 3 2 2" xfId="54155"/>
    <cellStyle name="Финансовый 3 2 2 8 3 3" xfId="54156"/>
    <cellStyle name="Финансовый 3 2 2 8 3 4" xfId="54157"/>
    <cellStyle name="Финансовый 3 2 2 8 3 5" xfId="54158"/>
    <cellStyle name="Финансовый 3 2 2 8 4" xfId="54159"/>
    <cellStyle name="Финансовый 3 2 2 8 4 2" xfId="54160"/>
    <cellStyle name="Финансовый 3 2 2 8 4 2 2" xfId="54161"/>
    <cellStyle name="Финансовый 3 2 2 8 4 3" xfId="54162"/>
    <cellStyle name="Финансовый 3 2 2 8 4 4" xfId="54163"/>
    <cellStyle name="Финансовый 3 2 2 8 4 5" xfId="54164"/>
    <cellStyle name="Финансовый 3 2 2 8 5" xfId="54165"/>
    <cellStyle name="Финансовый 3 2 2 8 5 2" xfId="54166"/>
    <cellStyle name="Финансовый 3 2 2 8 5 3" xfId="54167"/>
    <cellStyle name="Финансовый 3 2 2 8 5 4" xfId="54168"/>
    <cellStyle name="Финансовый 3 2 2 8 6" xfId="54169"/>
    <cellStyle name="Финансовый 3 2 2 8 7" xfId="54170"/>
    <cellStyle name="Финансовый 3 2 2 8 8" xfId="54171"/>
    <cellStyle name="Финансовый 3 2 2 8 9" xfId="54172"/>
    <cellStyle name="Финансовый 3 2 2 9" xfId="54173"/>
    <cellStyle name="Финансовый 3 2 2 9 2" xfId="54174"/>
    <cellStyle name="Финансовый 3 2 2 9 2 2" xfId="54175"/>
    <cellStyle name="Финансовый 3 2 2 9 2 2 2" xfId="54176"/>
    <cellStyle name="Финансовый 3 2 2 9 2 2 2 2" xfId="54177"/>
    <cellStyle name="Финансовый 3 2 2 9 2 2 3" xfId="54178"/>
    <cellStyle name="Финансовый 3 2 2 9 2 2 4" xfId="54179"/>
    <cellStyle name="Финансовый 3 2 2 9 2 2 5" xfId="54180"/>
    <cellStyle name="Финансовый 3 2 2 9 2 3" xfId="54181"/>
    <cellStyle name="Финансовый 3 2 2 9 2 3 2" xfId="54182"/>
    <cellStyle name="Финансовый 3 2 2 9 2 3 3" xfId="54183"/>
    <cellStyle name="Финансовый 3 2 2 9 2 3 4" xfId="54184"/>
    <cellStyle name="Финансовый 3 2 2 9 2 4" xfId="54185"/>
    <cellStyle name="Финансовый 3 2 2 9 2 5" xfId="54186"/>
    <cellStyle name="Финансовый 3 2 2 9 2 6" xfId="54187"/>
    <cellStyle name="Финансовый 3 2 2 9 2 7" xfId="54188"/>
    <cellStyle name="Финансовый 3 2 2 9 3" xfId="54189"/>
    <cellStyle name="Финансовый 3 2 2 9 3 2" xfId="54190"/>
    <cellStyle name="Финансовый 3 2 2 9 3 2 2" xfId="54191"/>
    <cellStyle name="Финансовый 3 2 2 9 3 3" xfId="54192"/>
    <cellStyle name="Финансовый 3 2 2 9 3 4" xfId="54193"/>
    <cellStyle name="Финансовый 3 2 2 9 3 5" xfId="54194"/>
    <cellStyle name="Финансовый 3 2 2 9 4" xfId="54195"/>
    <cellStyle name="Финансовый 3 2 2 9 4 2" xfId="54196"/>
    <cellStyle name="Финансовый 3 2 2 9 4 3" xfId="54197"/>
    <cellStyle name="Финансовый 3 2 2 9 4 4" xfId="54198"/>
    <cellStyle name="Финансовый 3 2 2 9 5" xfId="54199"/>
    <cellStyle name="Финансовый 3 2 2 9 6" xfId="54200"/>
    <cellStyle name="Финансовый 3 2 2 9 7" xfId="54201"/>
    <cellStyle name="Финансовый 3 2 2 9 8" xfId="54202"/>
    <cellStyle name="Финансовый 3 2 20" xfId="54203"/>
    <cellStyle name="Финансовый 3 2 20 2" xfId="54204"/>
    <cellStyle name="Финансовый 3 2 21" xfId="54205"/>
    <cellStyle name="Финансовый 3 2 22" xfId="54206"/>
    <cellStyle name="Финансовый 3 2 23" xfId="59842"/>
    <cellStyle name="Финансовый 3 2 3" xfId="54207"/>
    <cellStyle name="Финансовый 3 2 3 10" xfId="54208"/>
    <cellStyle name="Финансовый 3 2 3 10 2" xfId="54209"/>
    <cellStyle name="Финансовый 3 2 3 10 2 2" xfId="54210"/>
    <cellStyle name="Финансовый 3 2 3 10 2 2 2" xfId="54211"/>
    <cellStyle name="Финансовый 3 2 3 10 2 3" xfId="54212"/>
    <cellStyle name="Финансовый 3 2 3 10 2 4" xfId="54213"/>
    <cellStyle name="Финансовый 3 2 3 10 2 5" xfId="54214"/>
    <cellStyle name="Финансовый 3 2 3 10 3" xfId="54215"/>
    <cellStyle name="Финансовый 3 2 3 10 3 2" xfId="54216"/>
    <cellStyle name="Финансовый 3 2 3 10 3 3" xfId="54217"/>
    <cellStyle name="Финансовый 3 2 3 10 3 4" xfId="54218"/>
    <cellStyle name="Финансовый 3 2 3 10 4" xfId="54219"/>
    <cellStyle name="Финансовый 3 2 3 10 5" xfId="54220"/>
    <cellStyle name="Финансовый 3 2 3 10 6" xfId="54221"/>
    <cellStyle name="Финансовый 3 2 3 10 7" xfId="54222"/>
    <cellStyle name="Финансовый 3 2 3 11" xfId="54223"/>
    <cellStyle name="Финансовый 3 2 3 11 2" xfId="54224"/>
    <cellStyle name="Финансовый 3 2 3 11 2 2" xfId="54225"/>
    <cellStyle name="Финансовый 3 2 3 11 3" xfId="54226"/>
    <cellStyle name="Финансовый 3 2 3 11 4" xfId="54227"/>
    <cellStyle name="Финансовый 3 2 3 11 5" xfId="54228"/>
    <cellStyle name="Финансовый 3 2 3 12" xfId="54229"/>
    <cellStyle name="Финансовый 3 2 3 12 2" xfId="54230"/>
    <cellStyle name="Финансовый 3 2 3 12 2 2" xfId="54231"/>
    <cellStyle name="Финансовый 3 2 3 12 3" xfId="54232"/>
    <cellStyle name="Финансовый 3 2 3 12 4" xfId="54233"/>
    <cellStyle name="Финансовый 3 2 3 12 5" xfId="54234"/>
    <cellStyle name="Финансовый 3 2 3 13" xfId="54235"/>
    <cellStyle name="Финансовый 3 2 3 13 2" xfId="54236"/>
    <cellStyle name="Финансовый 3 2 3 13 2 2" xfId="54237"/>
    <cellStyle name="Финансовый 3 2 3 13 3" xfId="54238"/>
    <cellStyle name="Финансовый 3 2 3 14" xfId="54239"/>
    <cellStyle name="Финансовый 3 2 3 14 2" xfId="54240"/>
    <cellStyle name="Финансовый 3 2 3 15" xfId="54241"/>
    <cellStyle name="Финансовый 3 2 3 16" xfId="54242"/>
    <cellStyle name="Финансовый 3 2 3 2" xfId="54243"/>
    <cellStyle name="Финансовый 3 2 3 2 10" xfId="54244"/>
    <cellStyle name="Финансовый 3 2 3 2 10 2" xfId="54245"/>
    <cellStyle name="Финансовый 3 2 3 2 10 2 2" xfId="54246"/>
    <cellStyle name="Финансовый 3 2 3 2 10 3" xfId="54247"/>
    <cellStyle name="Финансовый 3 2 3 2 10 4" xfId="54248"/>
    <cellStyle name="Финансовый 3 2 3 2 10 5" xfId="54249"/>
    <cellStyle name="Финансовый 3 2 3 2 11" xfId="54250"/>
    <cellStyle name="Финансовый 3 2 3 2 11 2" xfId="54251"/>
    <cellStyle name="Финансовый 3 2 3 2 11 2 2" xfId="54252"/>
    <cellStyle name="Финансовый 3 2 3 2 11 3" xfId="54253"/>
    <cellStyle name="Финансовый 3 2 3 2 11 4" xfId="54254"/>
    <cellStyle name="Финансовый 3 2 3 2 11 5" xfId="54255"/>
    <cellStyle name="Финансовый 3 2 3 2 12" xfId="54256"/>
    <cellStyle name="Финансовый 3 2 3 2 12 2" xfId="54257"/>
    <cellStyle name="Финансовый 3 2 3 2 12 2 2" xfId="54258"/>
    <cellStyle name="Финансовый 3 2 3 2 12 3" xfId="54259"/>
    <cellStyle name="Финансовый 3 2 3 2 13" xfId="54260"/>
    <cellStyle name="Финансовый 3 2 3 2 13 2" xfId="54261"/>
    <cellStyle name="Финансовый 3 2 3 2 14" xfId="54262"/>
    <cellStyle name="Финансовый 3 2 3 2 15" xfId="54263"/>
    <cellStyle name="Финансовый 3 2 3 2 2" xfId="54264"/>
    <cellStyle name="Финансовый 3 2 3 2 2 2" xfId="54265"/>
    <cellStyle name="Финансовый 3 2 3 2 2 2 2" xfId="54266"/>
    <cellStyle name="Финансовый 3 2 3 2 2 2 2 2" xfId="54267"/>
    <cellStyle name="Финансовый 3 2 3 2 2 2 2 2 2" xfId="54268"/>
    <cellStyle name="Финансовый 3 2 3 2 2 2 2 3" xfId="54269"/>
    <cellStyle name="Финансовый 3 2 3 2 2 2 2 4" xfId="54270"/>
    <cellStyle name="Финансовый 3 2 3 2 2 2 2 5" xfId="54271"/>
    <cellStyle name="Финансовый 3 2 3 2 2 2 3" xfId="54272"/>
    <cellStyle name="Финансовый 3 2 3 2 2 2 3 2" xfId="54273"/>
    <cellStyle name="Финансовый 3 2 3 2 2 2 3 2 2" xfId="54274"/>
    <cellStyle name="Финансовый 3 2 3 2 2 2 3 3" xfId="54275"/>
    <cellStyle name="Финансовый 3 2 3 2 2 2 3 4" xfId="54276"/>
    <cellStyle name="Финансовый 3 2 3 2 2 2 3 5" xfId="54277"/>
    <cellStyle name="Финансовый 3 2 3 2 2 2 4" xfId="54278"/>
    <cellStyle name="Финансовый 3 2 3 2 2 2 4 2" xfId="54279"/>
    <cellStyle name="Финансовый 3 2 3 2 2 2 4 3" xfId="54280"/>
    <cellStyle name="Финансовый 3 2 3 2 2 2 4 4" xfId="54281"/>
    <cellStyle name="Финансовый 3 2 3 2 2 2 5" xfId="54282"/>
    <cellStyle name="Финансовый 3 2 3 2 2 2 6" xfId="54283"/>
    <cellStyle name="Финансовый 3 2 3 2 2 2 7" xfId="54284"/>
    <cellStyle name="Финансовый 3 2 3 2 2 2 8" xfId="54285"/>
    <cellStyle name="Финансовый 3 2 3 2 2 3" xfId="54286"/>
    <cellStyle name="Финансовый 3 2 3 2 2 3 2" xfId="54287"/>
    <cellStyle name="Финансовый 3 2 3 2 2 3 2 2" xfId="54288"/>
    <cellStyle name="Финансовый 3 2 3 2 2 3 3" xfId="54289"/>
    <cellStyle name="Финансовый 3 2 3 2 2 3 4" xfId="54290"/>
    <cellStyle name="Финансовый 3 2 3 2 2 3 5" xfId="54291"/>
    <cellStyle name="Финансовый 3 2 3 2 2 4" xfId="54292"/>
    <cellStyle name="Финансовый 3 2 3 2 2 4 2" xfId="54293"/>
    <cellStyle name="Финансовый 3 2 3 2 2 4 2 2" xfId="54294"/>
    <cellStyle name="Финансовый 3 2 3 2 2 4 3" xfId="54295"/>
    <cellStyle name="Финансовый 3 2 3 2 2 4 4" xfId="54296"/>
    <cellStyle name="Финансовый 3 2 3 2 2 4 5" xfId="54297"/>
    <cellStyle name="Финансовый 3 2 3 2 2 5" xfId="54298"/>
    <cellStyle name="Финансовый 3 2 3 2 2 5 2" xfId="54299"/>
    <cellStyle name="Финансовый 3 2 3 2 2 5 2 2" xfId="54300"/>
    <cellStyle name="Финансовый 3 2 3 2 2 5 3" xfId="54301"/>
    <cellStyle name="Финансовый 3 2 3 2 2 5 4" xfId="54302"/>
    <cellStyle name="Финансовый 3 2 3 2 2 5 5" xfId="54303"/>
    <cellStyle name="Финансовый 3 2 3 2 2 6" xfId="54304"/>
    <cellStyle name="Финансовый 3 2 3 2 2 6 2" xfId="54305"/>
    <cellStyle name="Финансовый 3 2 3 2 2 6 2 2" xfId="54306"/>
    <cellStyle name="Финансовый 3 2 3 2 2 6 3" xfId="54307"/>
    <cellStyle name="Финансовый 3 2 3 2 2 7" xfId="54308"/>
    <cellStyle name="Финансовый 3 2 3 2 2 7 2" xfId="54309"/>
    <cellStyle name="Финансовый 3 2 3 2 2 8" xfId="54310"/>
    <cellStyle name="Финансовый 3 2 3 2 2 9" xfId="54311"/>
    <cellStyle name="Финансовый 3 2 3 2 3" xfId="54312"/>
    <cellStyle name="Финансовый 3 2 3 2 3 2" xfId="54313"/>
    <cellStyle name="Финансовый 3 2 3 2 3 2 2" xfId="54314"/>
    <cellStyle name="Финансовый 3 2 3 2 3 2 2 2" xfId="54315"/>
    <cellStyle name="Финансовый 3 2 3 2 3 2 2 2 2" xfId="54316"/>
    <cellStyle name="Финансовый 3 2 3 2 3 2 2 3" xfId="54317"/>
    <cellStyle name="Финансовый 3 2 3 2 3 2 2 4" xfId="54318"/>
    <cellStyle name="Финансовый 3 2 3 2 3 2 2 5" xfId="54319"/>
    <cellStyle name="Финансовый 3 2 3 2 3 2 3" xfId="54320"/>
    <cellStyle name="Финансовый 3 2 3 2 3 2 3 2" xfId="54321"/>
    <cellStyle name="Финансовый 3 2 3 2 3 2 3 2 2" xfId="54322"/>
    <cellStyle name="Финансовый 3 2 3 2 3 2 3 3" xfId="54323"/>
    <cellStyle name="Финансовый 3 2 3 2 3 2 3 4" xfId="54324"/>
    <cellStyle name="Финансовый 3 2 3 2 3 2 3 5" xfId="54325"/>
    <cellStyle name="Финансовый 3 2 3 2 3 2 4" xfId="54326"/>
    <cellStyle name="Финансовый 3 2 3 2 3 2 4 2" xfId="54327"/>
    <cellStyle name="Финансовый 3 2 3 2 3 2 4 3" xfId="54328"/>
    <cellStyle name="Финансовый 3 2 3 2 3 2 4 4" xfId="54329"/>
    <cellStyle name="Финансовый 3 2 3 2 3 2 5" xfId="54330"/>
    <cellStyle name="Финансовый 3 2 3 2 3 2 6" xfId="54331"/>
    <cellStyle name="Финансовый 3 2 3 2 3 2 7" xfId="54332"/>
    <cellStyle name="Финансовый 3 2 3 2 3 2 8" xfId="54333"/>
    <cellStyle name="Финансовый 3 2 3 2 3 3" xfId="54334"/>
    <cellStyle name="Финансовый 3 2 3 2 3 3 2" xfId="54335"/>
    <cellStyle name="Финансовый 3 2 3 2 3 3 2 2" xfId="54336"/>
    <cellStyle name="Финансовый 3 2 3 2 3 3 3" xfId="54337"/>
    <cellStyle name="Финансовый 3 2 3 2 3 3 4" xfId="54338"/>
    <cellStyle name="Финансовый 3 2 3 2 3 3 5" xfId="54339"/>
    <cellStyle name="Финансовый 3 2 3 2 3 4" xfId="54340"/>
    <cellStyle name="Финансовый 3 2 3 2 3 4 2" xfId="54341"/>
    <cellStyle name="Финансовый 3 2 3 2 3 4 2 2" xfId="54342"/>
    <cellStyle name="Финансовый 3 2 3 2 3 4 3" xfId="54343"/>
    <cellStyle name="Финансовый 3 2 3 2 3 4 4" xfId="54344"/>
    <cellStyle name="Финансовый 3 2 3 2 3 4 5" xfId="54345"/>
    <cellStyle name="Финансовый 3 2 3 2 3 5" xfId="54346"/>
    <cellStyle name="Финансовый 3 2 3 2 3 5 2" xfId="54347"/>
    <cellStyle name="Финансовый 3 2 3 2 3 5 2 2" xfId="54348"/>
    <cellStyle name="Финансовый 3 2 3 2 3 5 3" xfId="54349"/>
    <cellStyle name="Финансовый 3 2 3 2 3 5 4" xfId="54350"/>
    <cellStyle name="Финансовый 3 2 3 2 3 5 5" xfId="54351"/>
    <cellStyle name="Финансовый 3 2 3 2 3 6" xfId="54352"/>
    <cellStyle name="Финансовый 3 2 3 2 3 6 2" xfId="54353"/>
    <cellStyle name="Финансовый 3 2 3 2 3 6 2 2" xfId="54354"/>
    <cellStyle name="Финансовый 3 2 3 2 3 6 3" xfId="54355"/>
    <cellStyle name="Финансовый 3 2 3 2 3 7" xfId="54356"/>
    <cellStyle name="Финансовый 3 2 3 2 3 7 2" xfId="54357"/>
    <cellStyle name="Финансовый 3 2 3 2 3 8" xfId="54358"/>
    <cellStyle name="Финансовый 3 2 3 2 3 9" xfId="54359"/>
    <cellStyle name="Финансовый 3 2 3 2 4" xfId="54360"/>
    <cellStyle name="Финансовый 3 2 3 2 4 2" xfId="54361"/>
    <cellStyle name="Финансовый 3 2 3 2 4 2 2" xfId="54362"/>
    <cellStyle name="Финансовый 3 2 3 2 4 2 2 2" xfId="54363"/>
    <cellStyle name="Финансовый 3 2 3 2 4 2 2 2 2" xfId="54364"/>
    <cellStyle name="Финансовый 3 2 3 2 4 2 2 3" xfId="54365"/>
    <cellStyle name="Финансовый 3 2 3 2 4 2 2 4" xfId="54366"/>
    <cellStyle name="Финансовый 3 2 3 2 4 2 2 5" xfId="54367"/>
    <cellStyle name="Финансовый 3 2 3 2 4 2 3" xfId="54368"/>
    <cellStyle name="Финансовый 3 2 3 2 4 2 3 2" xfId="54369"/>
    <cellStyle name="Финансовый 3 2 3 2 4 2 3 3" xfId="54370"/>
    <cellStyle name="Финансовый 3 2 3 2 4 2 3 4" xfId="54371"/>
    <cellStyle name="Финансовый 3 2 3 2 4 2 4" xfId="54372"/>
    <cellStyle name="Финансовый 3 2 3 2 4 2 5" xfId="54373"/>
    <cellStyle name="Финансовый 3 2 3 2 4 2 6" xfId="54374"/>
    <cellStyle name="Финансовый 3 2 3 2 4 2 7" xfId="54375"/>
    <cellStyle name="Финансовый 3 2 3 2 4 3" xfId="54376"/>
    <cellStyle name="Финансовый 3 2 3 2 4 3 2" xfId="54377"/>
    <cellStyle name="Финансовый 3 2 3 2 4 3 2 2" xfId="54378"/>
    <cellStyle name="Финансовый 3 2 3 2 4 3 3" xfId="54379"/>
    <cellStyle name="Финансовый 3 2 3 2 4 3 4" xfId="54380"/>
    <cellStyle name="Финансовый 3 2 3 2 4 3 5" xfId="54381"/>
    <cellStyle name="Финансовый 3 2 3 2 4 4" xfId="54382"/>
    <cellStyle name="Финансовый 3 2 3 2 4 4 2" xfId="54383"/>
    <cellStyle name="Финансовый 3 2 3 2 4 4 2 2" xfId="54384"/>
    <cellStyle name="Финансовый 3 2 3 2 4 4 3" xfId="54385"/>
    <cellStyle name="Финансовый 3 2 3 2 4 4 4" xfId="54386"/>
    <cellStyle name="Финансовый 3 2 3 2 4 4 5" xfId="54387"/>
    <cellStyle name="Финансовый 3 2 3 2 4 5" xfId="54388"/>
    <cellStyle name="Финансовый 3 2 3 2 4 5 2" xfId="54389"/>
    <cellStyle name="Финансовый 3 2 3 2 4 5 3" xfId="54390"/>
    <cellStyle name="Финансовый 3 2 3 2 4 5 4" xfId="54391"/>
    <cellStyle name="Финансовый 3 2 3 2 4 6" xfId="54392"/>
    <cellStyle name="Финансовый 3 2 3 2 4 7" xfId="54393"/>
    <cellStyle name="Финансовый 3 2 3 2 4 8" xfId="54394"/>
    <cellStyle name="Финансовый 3 2 3 2 4 9" xfId="54395"/>
    <cellStyle name="Финансовый 3 2 3 2 5" xfId="54396"/>
    <cellStyle name="Финансовый 3 2 3 2 5 2" xfId="54397"/>
    <cellStyle name="Финансовый 3 2 3 2 5 2 2" xfId="54398"/>
    <cellStyle name="Финансовый 3 2 3 2 5 2 2 2" xfId="54399"/>
    <cellStyle name="Финансовый 3 2 3 2 5 2 2 2 2" xfId="54400"/>
    <cellStyle name="Финансовый 3 2 3 2 5 2 2 3" xfId="54401"/>
    <cellStyle name="Финансовый 3 2 3 2 5 2 2 4" xfId="54402"/>
    <cellStyle name="Финансовый 3 2 3 2 5 2 2 5" xfId="54403"/>
    <cellStyle name="Финансовый 3 2 3 2 5 2 3" xfId="54404"/>
    <cellStyle name="Финансовый 3 2 3 2 5 2 3 2" xfId="54405"/>
    <cellStyle name="Финансовый 3 2 3 2 5 2 3 3" xfId="54406"/>
    <cellStyle name="Финансовый 3 2 3 2 5 2 3 4" xfId="54407"/>
    <cellStyle name="Финансовый 3 2 3 2 5 2 4" xfId="54408"/>
    <cellStyle name="Финансовый 3 2 3 2 5 2 5" xfId="54409"/>
    <cellStyle name="Финансовый 3 2 3 2 5 2 6" xfId="54410"/>
    <cellStyle name="Финансовый 3 2 3 2 5 2 7" xfId="54411"/>
    <cellStyle name="Финансовый 3 2 3 2 5 3" xfId="54412"/>
    <cellStyle name="Финансовый 3 2 3 2 5 3 2" xfId="54413"/>
    <cellStyle name="Финансовый 3 2 3 2 5 3 2 2" xfId="54414"/>
    <cellStyle name="Финансовый 3 2 3 2 5 3 3" xfId="54415"/>
    <cellStyle name="Финансовый 3 2 3 2 5 3 4" xfId="54416"/>
    <cellStyle name="Финансовый 3 2 3 2 5 3 5" xfId="54417"/>
    <cellStyle name="Финансовый 3 2 3 2 5 4" xfId="54418"/>
    <cellStyle name="Финансовый 3 2 3 2 5 4 2" xfId="54419"/>
    <cellStyle name="Финансовый 3 2 3 2 5 4 3" xfId="54420"/>
    <cellStyle name="Финансовый 3 2 3 2 5 4 4" xfId="54421"/>
    <cellStyle name="Финансовый 3 2 3 2 5 5" xfId="54422"/>
    <cellStyle name="Финансовый 3 2 3 2 5 6" xfId="54423"/>
    <cellStyle name="Финансовый 3 2 3 2 5 7" xfId="54424"/>
    <cellStyle name="Финансовый 3 2 3 2 5 8" xfId="54425"/>
    <cellStyle name="Финансовый 3 2 3 2 6" xfId="54426"/>
    <cellStyle name="Финансовый 3 2 3 2 6 2" xfId="54427"/>
    <cellStyle name="Финансовый 3 2 3 2 6 2 2" xfId="54428"/>
    <cellStyle name="Финансовый 3 2 3 2 6 2 2 2" xfId="54429"/>
    <cellStyle name="Финансовый 3 2 3 2 6 2 2 2 2" xfId="54430"/>
    <cellStyle name="Финансовый 3 2 3 2 6 2 2 3" xfId="54431"/>
    <cellStyle name="Финансовый 3 2 3 2 6 2 2 4" xfId="54432"/>
    <cellStyle name="Финансовый 3 2 3 2 6 2 2 5" xfId="54433"/>
    <cellStyle name="Финансовый 3 2 3 2 6 2 3" xfId="54434"/>
    <cellStyle name="Финансовый 3 2 3 2 6 2 3 2" xfId="54435"/>
    <cellStyle name="Финансовый 3 2 3 2 6 2 3 3" xfId="54436"/>
    <cellStyle name="Финансовый 3 2 3 2 6 2 3 4" xfId="54437"/>
    <cellStyle name="Финансовый 3 2 3 2 6 2 4" xfId="54438"/>
    <cellStyle name="Финансовый 3 2 3 2 6 2 5" xfId="54439"/>
    <cellStyle name="Финансовый 3 2 3 2 6 2 6" xfId="54440"/>
    <cellStyle name="Финансовый 3 2 3 2 6 2 7" xfId="54441"/>
    <cellStyle name="Финансовый 3 2 3 2 6 3" xfId="54442"/>
    <cellStyle name="Финансовый 3 2 3 2 6 3 2" xfId="54443"/>
    <cellStyle name="Финансовый 3 2 3 2 6 3 2 2" xfId="54444"/>
    <cellStyle name="Финансовый 3 2 3 2 6 3 3" xfId="54445"/>
    <cellStyle name="Финансовый 3 2 3 2 6 3 4" xfId="54446"/>
    <cellStyle name="Финансовый 3 2 3 2 6 3 5" xfId="54447"/>
    <cellStyle name="Финансовый 3 2 3 2 6 4" xfId="54448"/>
    <cellStyle name="Финансовый 3 2 3 2 6 4 2" xfId="54449"/>
    <cellStyle name="Финансовый 3 2 3 2 6 4 3" xfId="54450"/>
    <cellStyle name="Финансовый 3 2 3 2 6 4 4" xfId="54451"/>
    <cellStyle name="Финансовый 3 2 3 2 6 5" xfId="54452"/>
    <cellStyle name="Финансовый 3 2 3 2 6 6" xfId="54453"/>
    <cellStyle name="Финансовый 3 2 3 2 6 7" xfId="54454"/>
    <cellStyle name="Финансовый 3 2 3 2 6 8" xfId="54455"/>
    <cellStyle name="Финансовый 3 2 3 2 7" xfId="54456"/>
    <cellStyle name="Финансовый 3 2 3 2 7 2" xfId="54457"/>
    <cellStyle name="Финансовый 3 2 3 2 7 2 2" xfId="54458"/>
    <cellStyle name="Финансовый 3 2 3 2 7 2 2 2" xfId="54459"/>
    <cellStyle name="Финансовый 3 2 3 2 7 2 2 2 2" xfId="54460"/>
    <cellStyle name="Финансовый 3 2 3 2 7 2 2 3" xfId="54461"/>
    <cellStyle name="Финансовый 3 2 3 2 7 2 2 4" xfId="54462"/>
    <cellStyle name="Финансовый 3 2 3 2 7 2 2 5" xfId="54463"/>
    <cellStyle name="Финансовый 3 2 3 2 7 2 3" xfId="54464"/>
    <cellStyle name="Финансовый 3 2 3 2 7 2 3 2" xfId="54465"/>
    <cellStyle name="Финансовый 3 2 3 2 7 2 3 3" xfId="54466"/>
    <cellStyle name="Финансовый 3 2 3 2 7 2 3 4" xfId="54467"/>
    <cellStyle name="Финансовый 3 2 3 2 7 2 4" xfId="54468"/>
    <cellStyle name="Финансовый 3 2 3 2 7 2 5" xfId="54469"/>
    <cellStyle name="Финансовый 3 2 3 2 7 2 6" xfId="54470"/>
    <cellStyle name="Финансовый 3 2 3 2 7 2 7" xfId="54471"/>
    <cellStyle name="Финансовый 3 2 3 2 7 3" xfId="54472"/>
    <cellStyle name="Финансовый 3 2 3 2 7 3 2" xfId="54473"/>
    <cellStyle name="Финансовый 3 2 3 2 7 3 2 2" xfId="54474"/>
    <cellStyle name="Финансовый 3 2 3 2 7 3 3" xfId="54475"/>
    <cellStyle name="Финансовый 3 2 3 2 7 3 4" xfId="54476"/>
    <cellStyle name="Финансовый 3 2 3 2 7 3 5" xfId="54477"/>
    <cellStyle name="Финансовый 3 2 3 2 7 4" xfId="54478"/>
    <cellStyle name="Финансовый 3 2 3 2 7 4 2" xfId="54479"/>
    <cellStyle name="Финансовый 3 2 3 2 7 4 3" xfId="54480"/>
    <cellStyle name="Финансовый 3 2 3 2 7 4 4" xfId="54481"/>
    <cellStyle name="Финансовый 3 2 3 2 7 5" xfId="54482"/>
    <cellStyle name="Финансовый 3 2 3 2 7 6" xfId="54483"/>
    <cellStyle name="Финансовый 3 2 3 2 7 7" xfId="54484"/>
    <cellStyle name="Финансовый 3 2 3 2 7 8" xfId="54485"/>
    <cellStyle name="Финансовый 3 2 3 2 8" xfId="54486"/>
    <cellStyle name="Финансовый 3 2 3 2 8 2" xfId="54487"/>
    <cellStyle name="Финансовый 3 2 3 2 8 2 2" xfId="54488"/>
    <cellStyle name="Финансовый 3 2 3 2 8 2 2 2" xfId="54489"/>
    <cellStyle name="Финансовый 3 2 3 2 8 2 3" xfId="54490"/>
    <cellStyle name="Финансовый 3 2 3 2 8 2 4" xfId="54491"/>
    <cellStyle name="Финансовый 3 2 3 2 8 2 5" xfId="54492"/>
    <cellStyle name="Финансовый 3 2 3 2 8 3" xfId="54493"/>
    <cellStyle name="Финансовый 3 2 3 2 8 3 2" xfId="54494"/>
    <cellStyle name="Финансовый 3 2 3 2 8 3 3" xfId="54495"/>
    <cellStyle name="Финансовый 3 2 3 2 8 3 4" xfId="54496"/>
    <cellStyle name="Финансовый 3 2 3 2 8 4" xfId="54497"/>
    <cellStyle name="Финансовый 3 2 3 2 8 5" xfId="54498"/>
    <cellStyle name="Финансовый 3 2 3 2 8 6" xfId="54499"/>
    <cellStyle name="Финансовый 3 2 3 2 8 7" xfId="54500"/>
    <cellStyle name="Финансовый 3 2 3 2 9" xfId="54501"/>
    <cellStyle name="Финансовый 3 2 3 2 9 2" xfId="54502"/>
    <cellStyle name="Финансовый 3 2 3 2 9 2 2" xfId="54503"/>
    <cellStyle name="Финансовый 3 2 3 2 9 2 2 2" xfId="54504"/>
    <cellStyle name="Финансовый 3 2 3 2 9 2 3" xfId="54505"/>
    <cellStyle name="Финансовый 3 2 3 2 9 2 4" xfId="54506"/>
    <cellStyle name="Финансовый 3 2 3 2 9 2 5" xfId="54507"/>
    <cellStyle name="Финансовый 3 2 3 2 9 3" xfId="54508"/>
    <cellStyle name="Финансовый 3 2 3 2 9 3 2" xfId="54509"/>
    <cellStyle name="Финансовый 3 2 3 2 9 3 3" xfId="54510"/>
    <cellStyle name="Финансовый 3 2 3 2 9 3 4" xfId="54511"/>
    <cellStyle name="Финансовый 3 2 3 2 9 4" xfId="54512"/>
    <cellStyle name="Финансовый 3 2 3 2 9 5" xfId="54513"/>
    <cellStyle name="Финансовый 3 2 3 2 9 6" xfId="54514"/>
    <cellStyle name="Финансовый 3 2 3 2 9 7" xfId="54515"/>
    <cellStyle name="Финансовый 3 2 3 3" xfId="54516"/>
    <cellStyle name="Финансовый 3 2 3 3 2" xfId="54517"/>
    <cellStyle name="Финансовый 3 2 3 3 2 2" xfId="54518"/>
    <cellStyle name="Финансовый 3 2 3 3 2 2 2" xfId="54519"/>
    <cellStyle name="Финансовый 3 2 3 3 2 2 2 2" xfId="54520"/>
    <cellStyle name="Финансовый 3 2 3 3 2 2 3" xfId="54521"/>
    <cellStyle name="Финансовый 3 2 3 3 2 2 4" xfId="54522"/>
    <cellStyle name="Финансовый 3 2 3 3 2 2 5" xfId="54523"/>
    <cellStyle name="Финансовый 3 2 3 3 2 3" xfId="54524"/>
    <cellStyle name="Финансовый 3 2 3 3 2 3 2" xfId="54525"/>
    <cellStyle name="Финансовый 3 2 3 3 2 3 2 2" xfId="54526"/>
    <cellStyle name="Финансовый 3 2 3 3 2 3 3" xfId="54527"/>
    <cellStyle name="Финансовый 3 2 3 3 2 3 4" xfId="54528"/>
    <cellStyle name="Финансовый 3 2 3 3 2 3 5" xfId="54529"/>
    <cellStyle name="Финансовый 3 2 3 3 2 4" xfId="54530"/>
    <cellStyle name="Финансовый 3 2 3 3 2 4 2" xfId="54531"/>
    <cellStyle name="Финансовый 3 2 3 3 2 4 3" xfId="54532"/>
    <cellStyle name="Финансовый 3 2 3 3 2 4 4" xfId="54533"/>
    <cellStyle name="Финансовый 3 2 3 3 2 5" xfId="54534"/>
    <cellStyle name="Финансовый 3 2 3 3 2 6" xfId="54535"/>
    <cellStyle name="Финансовый 3 2 3 3 2 7" xfId="54536"/>
    <cellStyle name="Финансовый 3 2 3 3 2 8" xfId="54537"/>
    <cellStyle name="Финансовый 3 2 3 3 3" xfId="54538"/>
    <cellStyle name="Финансовый 3 2 3 3 3 2" xfId="54539"/>
    <cellStyle name="Финансовый 3 2 3 3 3 2 2" xfId="54540"/>
    <cellStyle name="Финансовый 3 2 3 3 3 3" xfId="54541"/>
    <cellStyle name="Финансовый 3 2 3 3 3 4" xfId="54542"/>
    <cellStyle name="Финансовый 3 2 3 3 3 5" xfId="54543"/>
    <cellStyle name="Финансовый 3 2 3 3 4" xfId="54544"/>
    <cellStyle name="Финансовый 3 2 3 3 4 2" xfId="54545"/>
    <cellStyle name="Финансовый 3 2 3 3 4 2 2" xfId="54546"/>
    <cellStyle name="Финансовый 3 2 3 3 4 3" xfId="54547"/>
    <cellStyle name="Финансовый 3 2 3 3 4 4" xfId="54548"/>
    <cellStyle name="Финансовый 3 2 3 3 4 5" xfId="54549"/>
    <cellStyle name="Финансовый 3 2 3 3 5" xfId="54550"/>
    <cellStyle name="Финансовый 3 2 3 3 5 2" xfId="54551"/>
    <cellStyle name="Финансовый 3 2 3 3 5 2 2" xfId="54552"/>
    <cellStyle name="Финансовый 3 2 3 3 5 3" xfId="54553"/>
    <cellStyle name="Финансовый 3 2 3 3 5 4" xfId="54554"/>
    <cellStyle name="Финансовый 3 2 3 3 5 5" xfId="54555"/>
    <cellStyle name="Финансовый 3 2 3 3 6" xfId="54556"/>
    <cellStyle name="Финансовый 3 2 3 3 6 2" xfId="54557"/>
    <cellStyle name="Финансовый 3 2 3 3 6 2 2" xfId="54558"/>
    <cellStyle name="Финансовый 3 2 3 3 6 3" xfId="54559"/>
    <cellStyle name="Финансовый 3 2 3 3 7" xfId="54560"/>
    <cellStyle name="Финансовый 3 2 3 3 7 2" xfId="54561"/>
    <cellStyle name="Финансовый 3 2 3 3 8" xfId="54562"/>
    <cellStyle name="Финансовый 3 2 3 3 9" xfId="54563"/>
    <cellStyle name="Финансовый 3 2 3 4" xfId="54564"/>
    <cellStyle name="Финансовый 3 2 3 4 2" xfId="54565"/>
    <cellStyle name="Финансовый 3 2 3 4 2 2" xfId="54566"/>
    <cellStyle name="Финансовый 3 2 3 4 2 2 2" xfId="54567"/>
    <cellStyle name="Финансовый 3 2 3 4 2 2 2 2" xfId="54568"/>
    <cellStyle name="Финансовый 3 2 3 4 2 2 3" xfId="54569"/>
    <cellStyle name="Финансовый 3 2 3 4 2 2 4" xfId="54570"/>
    <cellStyle name="Финансовый 3 2 3 4 2 2 5" xfId="54571"/>
    <cellStyle name="Финансовый 3 2 3 4 2 3" xfId="54572"/>
    <cellStyle name="Финансовый 3 2 3 4 2 3 2" xfId="54573"/>
    <cellStyle name="Финансовый 3 2 3 4 2 3 2 2" xfId="54574"/>
    <cellStyle name="Финансовый 3 2 3 4 2 3 3" xfId="54575"/>
    <cellStyle name="Финансовый 3 2 3 4 2 3 4" xfId="54576"/>
    <cellStyle name="Финансовый 3 2 3 4 2 3 5" xfId="54577"/>
    <cellStyle name="Финансовый 3 2 3 4 2 4" xfId="54578"/>
    <cellStyle name="Финансовый 3 2 3 4 2 4 2" xfId="54579"/>
    <cellStyle name="Финансовый 3 2 3 4 2 4 3" xfId="54580"/>
    <cellStyle name="Финансовый 3 2 3 4 2 4 4" xfId="54581"/>
    <cellStyle name="Финансовый 3 2 3 4 2 5" xfId="54582"/>
    <cellStyle name="Финансовый 3 2 3 4 2 6" xfId="54583"/>
    <cellStyle name="Финансовый 3 2 3 4 2 7" xfId="54584"/>
    <cellStyle name="Финансовый 3 2 3 4 2 8" xfId="54585"/>
    <cellStyle name="Финансовый 3 2 3 4 3" xfId="54586"/>
    <cellStyle name="Финансовый 3 2 3 4 3 2" xfId="54587"/>
    <cellStyle name="Финансовый 3 2 3 4 3 2 2" xfId="54588"/>
    <cellStyle name="Финансовый 3 2 3 4 3 3" xfId="54589"/>
    <cellStyle name="Финансовый 3 2 3 4 3 4" xfId="54590"/>
    <cellStyle name="Финансовый 3 2 3 4 3 5" xfId="54591"/>
    <cellStyle name="Финансовый 3 2 3 4 4" xfId="54592"/>
    <cellStyle name="Финансовый 3 2 3 4 4 2" xfId="54593"/>
    <cellStyle name="Финансовый 3 2 3 4 4 2 2" xfId="54594"/>
    <cellStyle name="Финансовый 3 2 3 4 4 3" xfId="54595"/>
    <cellStyle name="Финансовый 3 2 3 4 4 4" xfId="54596"/>
    <cellStyle name="Финансовый 3 2 3 4 4 5" xfId="54597"/>
    <cellStyle name="Финансовый 3 2 3 4 5" xfId="54598"/>
    <cellStyle name="Финансовый 3 2 3 4 5 2" xfId="54599"/>
    <cellStyle name="Финансовый 3 2 3 4 5 2 2" xfId="54600"/>
    <cellStyle name="Финансовый 3 2 3 4 5 3" xfId="54601"/>
    <cellStyle name="Финансовый 3 2 3 4 5 4" xfId="54602"/>
    <cellStyle name="Финансовый 3 2 3 4 5 5" xfId="54603"/>
    <cellStyle name="Финансовый 3 2 3 4 6" xfId="54604"/>
    <cellStyle name="Финансовый 3 2 3 4 6 2" xfId="54605"/>
    <cellStyle name="Финансовый 3 2 3 4 6 2 2" xfId="54606"/>
    <cellStyle name="Финансовый 3 2 3 4 6 3" xfId="54607"/>
    <cellStyle name="Финансовый 3 2 3 4 7" xfId="54608"/>
    <cellStyle name="Финансовый 3 2 3 4 7 2" xfId="54609"/>
    <cellStyle name="Финансовый 3 2 3 4 8" xfId="54610"/>
    <cellStyle name="Финансовый 3 2 3 4 9" xfId="54611"/>
    <cellStyle name="Финансовый 3 2 3 5" xfId="54612"/>
    <cellStyle name="Финансовый 3 2 3 5 2" xfId="54613"/>
    <cellStyle name="Финансовый 3 2 3 5 2 2" xfId="54614"/>
    <cellStyle name="Финансовый 3 2 3 5 2 2 2" xfId="54615"/>
    <cellStyle name="Финансовый 3 2 3 5 2 2 2 2" xfId="54616"/>
    <cellStyle name="Финансовый 3 2 3 5 2 2 3" xfId="54617"/>
    <cellStyle name="Финансовый 3 2 3 5 2 2 4" xfId="54618"/>
    <cellStyle name="Финансовый 3 2 3 5 2 2 5" xfId="54619"/>
    <cellStyle name="Финансовый 3 2 3 5 2 3" xfId="54620"/>
    <cellStyle name="Финансовый 3 2 3 5 2 3 2" xfId="54621"/>
    <cellStyle name="Финансовый 3 2 3 5 2 3 3" xfId="54622"/>
    <cellStyle name="Финансовый 3 2 3 5 2 3 4" xfId="54623"/>
    <cellStyle name="Финансовый 3 2 3 5 2 4" xfId="54624"/>
    <cellStyle name="Финансовый 3 2 3 5 2 5" xfId="54625"/>
    <cellStyle name="Финансовый 3 2 3 5 2 6" xfId="54626"/>
    <cellStyle name="Финансовый 3 2 3 5 2 7" xfId="54627"/>
    <cellStyle name="Финансовый 3 2 3 5 3" xfId="54628"/>
    <cellStyle name="Финансовый 3 2 3 5 3 2" xfId="54629"/>
    <cellStyle name="Финансовый 3 2 3 5 3 2 2" xfId="54630"/>
    <cellStyle name="Финансовый 3 2 3 5 3 3" xfId="54631"/>
    <cellStyle name="Финансовый 3 2 3 5 3 4" xfId="54632"/>
    <cellStyle name="Финансовый 3 2 3 5 3 5" xfId="54633"/>
    <cellStyle name="Финансовый 3 2 3 5 4" xfId="54634"/>
    <cellStyle name="Финансовый 3 2 3 5 4 2" xfId="54635"/>
    <cellStyle name="Финансовый 3 2 3 5 4 2 2" xfId="54636"/>
    <cellStyle name="Финансовый 3 2 3 5 4 3" xfId="54637"/>
    <cellStyle name="Финансовый 3 2 3 5 4 4" xfId="54638"/>
    <cellStyle name="Финансовый 3 2 3 5 4 5" xfId="54639"/>
    <cellStyle name="Финансовый 3 2 3 5 5" xfId="54640"/>
    <cellStyle name="Финансовый 3 2 3 5 5 2" xfId="54641"/>
    <cellStyle name="Финансовый 3 2 3 5 5 3" xfId="54642"/>
    <cellStyle name="Финансовый 3 2 3 5 5 4" xfId="54643"/>
    <cellStyle name="Финансовый 3 2 3 5 6" xfId="54644"/>
    <cellStyle name="Финансовый 3 2 3 5 7" xfId="54645"/>
    <cellStyle name="Финансовый 3 2 3 5 8" xfId="54646"/>
    <cellStyle name="Финансовый 3 2 3 5 9" xfId="54647"/>
    <cellStyle name="Финансовый 3 2 3 6" xfId="54648"/>
    <cellStyle name="Финансовый 3 2 3 6 2" xfId="54649"/>
    <cellStyle name="Финансовый 3 2 3 6 2 2" xfId="54650"/>
    <cellStyle name="Финансовый 3 2 3 6 2 2 2" xfId="54651"/>
    <cellStyle name="Финансовый 3 2 3 6 2 2 2 2" xfId="54652"/>
    <cellStyle name="Финансовый 3 2 3 6 2 2 3" xfId="54653"/>
    <cellStyle name="Финансовый 3 2 3 6 2 2 4" xfId="54654"/>
    <cellStyle name="Финансовый 3 2 3 6 2 2 5" xfId="54655"/>
    <cellStyle name="Финансовый 3 2 3 6 2 3" xfId="54656"/>
    <cellStyle name="Финансовый 3 2 3 6 2 3 2" xfId="54657"/>
    <cellStyle name="Финансовый 3 2 3 6 2 3 3" xfId="54658"/>
    <cellStyle name="Финансовый 3 2 3 6 2 3 4" xfId="54659"/>
    <cellStyle name="Финансовый 3 2 3 6 2 4" xfId="54660"/>
    <cellStyle name="Финансовый 3 2 3 6 2 5" xfId="54661"/>
    <cellStyle name="Финансовый 3 2 3 6 2 6" xfId="54662"/>
    <cellStyle name="Финансовый 3 2 3 6 2 7" xfId="54663"/>
    <cellStyle name="Финансовый 3 2 3 6 3" xfId="54664"/>
    <cellStyle name="Финансовый 3 2 3 6 3 2" xfId="54665"/>
    <cellStyle name="Финансовый 3 2 3 6 3 2 2" xfId="54666"/>
    <cellStyle name="Финансовый 3 2 3 6 3 3" xfId="54667"/>
    <cellStyle name="Финансовый 3 2 3 6 3 4" xfId="54668"/>
    <cellStyle name="Финансовый 3 2 3 6 3 5" xfId="54669"/>
    <cellStyle name="Финансовый 3 2 3 6 4" xfId="54670"/>
    <cellStyle name="Финансовый 3 2 3 6 4 2" xfId="54671"/>
    <cellStyle name="Финансовый 3 2 3 6 4 3" xfId="54672"/>
    <cellStyle name="Финансовый 3 2 3 6 4 4" xfId="54673"/>
    <cellStyle name="Финансовый 3 2 3 6 5" xfId="54674"/>
    <cellStyle name="Финансовый 3 2 3 6 6" xfId="54675"/>
    <cellStyle name="Финансовый 3 2 3 6 7" xfId="54676"/>
    <cellStyle name="Финансовый 3 2 3 6 8" xfId="54677"/>
    <cellStyle name="Финансовый 3 2 3 7" xfId="54678"/>
    <cellStyle name="Финансовый 3 2 3 7 2" xfId="54679"/>
    <cellStyle name="Финансовый 3 2 3 7 2 2" xfId="54680"/>
    <cellStyle name="Финансовый 3 2 3 7 2 2 2" xfId="54681"/>
    <cellStyle name="Финансовый 3 2 3 7 2 2 2 2" xfId="54682"/>
    <cellStyle name="Финансовый 3 2 3 7 2 2 3" xfId="54683"/>
    <cellStyle name="Финансовый 3 2 3 7 2 2 4" xfId="54684"/>
    <cellStyle name="Финансовый 3 2 3 7 2 2 5" xfId="54685"/>
    <cellStyle name="Финансовый 3 2 3 7 2 3" xfId="54686"/>
    <cellStyle name="Финансовый 3 2 3 7 2 3 2" xfId="54687"/>
    <cellStyle name="Финансовый 3 2 3 7 2 3 3" xfId="54688"/>
    <cellStyle name="Финансовый 3 2 3 7 2 3 4" xfId="54689"/>
    <cellStyle name="Финансовый 3 2 3 7 2 4" xfId="54690"/>
    <cellStyle name="Финансовый 3 2 3 7 2 5" xfId="54691"/>
    <cellStyle name="Финансовый 3 2 3 7 2 6" xfId="54692"/>
    <cellStyle name="Финансовый 3 2 3 7 2 7" xfId="54693"/>
    <cellStyle name="Финансовый 3 2 3 7 3" xfId="54694"/>
    <cellStyle name="Финансовый 3 2 3 7 3 2" xfId="54695"/>
    <cellStyle name="Финансовый 3 2 3 7 3 2 2" xfId="54696"/>
    <cellStyle name="Финансовый 3 2 3 7 3 3" xfId="54697"/>
    <cellStyle name="Финансовый 3 2 3 7 3 4" xfId="54698"/>
    <cellStyle name="Финансовый 3 2 3 7 3 5" xfId="54699"/>
    <cellStyle name="Финансовый 3 2 3 7 4" xfId="54700"/>
    <cellStyle name="Финансовый 3 2 3 7 4 2" xfId="54701"/>
    <cellStyle name="Финансовый 3 2 3 7 4 3" xfId="54702"/>
    <cellStyle name="Финансовый 3 2 3 7 4 4" xfId="54703"/>
    <cellStyle name="Финансовый 3 2 3 7 5" xfId="54704"/>
    <cellStyle name="Финансовый 3 2 3 7 6" xfId="54705"/>
    <cellStyle name="Финансовый 3 2 3 7 7" xfId="54706"/>
    <cellStyle name="Финансовый 3 2 3 7 8" xfId="54707"/>
    <cellStyle name="Финансовый 3 2 3 8" xfId="54708"/>
    <cellStyle name="Финансовый 3 2 3 8 2" xfId="54709"/>
    <cellStyle name="Финансовый 3 2 3 8 2 2" xfId="54710"/>
    <cellStyle name="Финансовый 3 2 3 8 2 2 2" xfId="54711"/>
    <cellStyle name="Финансовый 3 2 3 8 2 2 2 2" xfId="54712"/>
    <cellStyle name="Финансовый 3 2 3 8 2 2 3" xfId="54713"/>
    <cellStyle name="Финансовый 3 2 3 8 2 2 4" xfId="54714"/>
    <cellStyle name="Финансовый 3 2 3 8 2 2 5" xfId="54715"/>
    <cellStyle name="Финансовый 3 2 3 8 2 3" xfId="54716"/>
    <cellStyle name="Финансовый 3 2 3 8 2 3 2" xfId="54717"/>
    <cellStyle name="Финансовый 3 2 3 8 2 3 3" xfId="54718"/>
    <cellStyle name="Финансовый 3 2 3 8 2 3 4" xfId="54719"/>
    <cellStyle name="Финансовый 3 2 3 8 2 4" xfId="54720"/>
    <cellStyle name="Финансовый 3 2 3 8 2 5" xfId="54721"/>
    <cellStyle name="Финансовый 3 2 3 8 2 6" xfId="54722"/>
    <cellStyle name="Финансовый 3 2 3 8 2 7" xfId="54723"/>
    <cellStyle name="Финансовый 3 2 3 8 3" xfId="54724"/>
    <cellStyle name="Финансовый 3 2 3 8 3 2" xfId="54725"/>
    <cellStyle name="Финансовый 3 2 3 8 3 2 2" xfId="54726"/>
    <cellStyle name="Финансовый 3 2 3 8 3 3" xfId="54727"/>
    <cellStyle name="Финансовый 3 2 3 8 3 4" xfId="54728"/>
    <cellStyle name="Финансовый 3 2 3 8 3 5" xfId="54729"/>
    <cellStyle name="Финансовый 3 2 3 8 4" xfId="54730"/>
    <cellStyle name="Финансовый 3 2 3 8 4 2" xfId="54731"/>
    <cellStyle name="Финансовый 3 2 3 8 4 3" xfId="54732"/>
    <cellStyle name="Финансовый 3 2 3 8 4 4" xfId="54733"/>
    <cellStyle name="Финансовый 3 2 3 8 5" xfId="54734"/>
    <cellStyle name="Финансовый 3 2 3 8 6" xfId="54735"/>
    <cellStyle name="Финансовый 3 2 3 8 7" xfId="54736"/>
    <cellStyle name="Финансовый 3 2 3 8 8" xfId="54737"/>
    <cellStyle name="Финансовый 3 2 3 9" xfId="54738"/>
    <cellStyle name="Финансовый 3 2 3 9 2" xfId="54739"/>
    <cellStyle name="Финансовый 3 2 3 9 2 2" xfId="54740"/>
    <cellStyle name="Финансовый 3 2 3 9 2 2 2" xfId="54741"/>
    <cellStyle name="Финансовый 3 2 3 9 2 3" xfId="54742"/>
    <cellStyle name="Финансовый 3 2 3 9 2 4" xfId="54743"/>
    <cellStyle name="Финансовый 3 2 3 9 2 5" xfId="54744"/>
    <cellStyle name="Финансовый 3 2 3 9 3" xfId="54745"/>
    <cellStyle name="Финансовый 3 2 3 9 3 2" xfId="54746"/>
    <cellStyle name="Финансовый 3 2 3 9 3 3" xfId="54747"/>
    <cellStyle name="Финансовый 3 2 3 9 3 4" xfId="54748"/>
    <cellStyle name="Финансовый 3 2 3 9 4" xfId="54749"/>
    <cellStyle name="Финансовый 3 2 3 9 5" xfId="54750"/>
    <cellStyle name="Финансовый 3 2 3 9 6" xfId="54751"/>
    <cellStyle name="Финансовый 3 2 3 9 7" xfId="54752"/>
    <cellStyle name="Финансовый 3 2 4" xfId="54753"/>
    <cellStyle name="Финансовый 3 2 4 10" xfId="54754"/>
    <cellStyle name="Финансовый 3 2 4 10 2" xfId="54755"/>
    <cellStyle name="Финансовый 3 2 4 11" xfId="54756"/>
    <cellStyle name="Финансовый 3 2 4 2" xfId="54757"/>
    <cellStyle name="Финансовый 3 2 4 2 2" xfId="54758"/>
    <cellStyle name="Финансовый 3 2 4 2 2 2" xfId="54759"/>
    <cellStyle name="Финансовый 3 2 4 2 2 2 2" xfId="54760"/>
    <cellStyle name="Финансовый 3 2 4 2 2 2 2 2" xfId="54761"/>
    <cellStyle name="Финансовый 3 2 4 2 2 2 3" xfId="54762"/>
    <cellStyle name="Финансовый 3 2 4 2 2 2 4" xfId="54763"/>
    <cellStyle name="Финансовый 3 2 4 2 2 2 5" xfId="54764"/>
    <cellStyle name="Финансовый 3 2 4 2 2 3" xfId="54765"/>
    <cellStyle name="Финансовый 3 2 4 2 2 3 2" xfId="54766"/>
    <cellStyle name="Финансовый 3 2 4 2 2 3 2 2" xfId="54767"/>
    <cellStyle name="Финансовый 3 2 4 2 2 3 3" xfId="54768"/>
    <cellStyle name="Финансовый 3 2 4 2 2 3 4" xfId="54769"/>
    <cellStyle name="Финансовый 3 2 4 2 2 3 5" xfId="54770"/>
    <cellStyle name="Финансовый 3 2 4 2 2 4" xfId="54771"/>
    <cellStyle name="Финансовый 3 2 4 2 2 4 2" xfId="54772"/>
    <cellStyle name="Финансовый 3 2 4 2 2 4 2 2" xfId="54773"/>
    <cellStyle name="Финансовый 3 2 4 2 2 4 3" xfId="54774"/>
    <cellStyle name="Финансовый 3 2 4 2 2 5" xfId="54775"/>
    <cellStyle name="Финансовый 3 2 4 2 2 5 2" xfId="54776"/>
    <cellStyle name="Финансовый 3 2 4 2 2 5 2 2" xfId="54777"/>
    <cellStyle name="Финансовый 3 2 4 2 2 5 3" xfId="54778"/>
    <cellStyle name="Финансовый 3 2 4 2 2 6" xfId="54779"/>
    <cellStyle name="Финансовый 3 2 4 2 2 6 2" xfId="54780"/>
    <cellStyle name="Финансовый 3 2 4 2 2 7" xfId="54781"/>
    <cellStyle name="Финансовый 3 2 4 2 3" xfId="54782"/>
    <cellStyle name="Финансовый 3 2 4 2 3 2" xfId="54783"/>
    <cellStyle name="Финансовый 3 2 4 2 3 2 2" xfId="54784"/>
    <cellStyle name="Финансовый 3 2 4 2 3 2 2 2" xfId="54785"/>
    <cellStyle name="Финансовый 3 2 4 2 3 2 3" xfId="54786"/>
    <cellStyle name="Финансовый 3 2 4 2 3 2 4" xfId="54787"/>
    <cellStyle name="Финансовый 3 2 4 2 3 2 5" xfId="54788"/>
    <cellStyle name="Финансовый 3 2 4 2 3 3" xfId="54789"/>
    <cellStyle name="Финансовый 3 2 4 2 3 3 2" xfId="54790"/>
    <cellStyle name="Финансовый 3 2 4 2 3 3 2 2" xfId="54791"/>
    <cellStyle name="Финансовый 3 2 4 2 3 3 3" xfId="54792"/>
    <cellStyle name="Финансовый 3 2 4 2 3 3 4" xfId="54793"/>
    <cellStyle name="Финансовый 3 2 4 2 3 3 5" xfId="54794"/>
    <cellStyle name="Финансовый 3 2 4 2 3 4" xfId="54795"/>
    <cellStyle name="Финансовый 3 2 4 2 3 4 2" xfId="54796"/>
    <cellStyle name="Финансовый 3 2 4 2 3 4 2 2" xfId="54797"/>
    <cellStyle name="Финансовый 3 2 4 2 3 4 3" xfId="54798"/>
    <cellStyle name="Финансовый 3 2 4 2 3 5" xfId="54799"/>
    <cellStyle name="Финансовый 3 2 4 2 3 5 2" xfId="54800"/>
    <cellStyle name="Финансовый 3 2 4 2 3 5 2 2" xfId="54801"/>
    <cellStyle name="Финансовый 3 2 4 2 3 5 3" xfId="54802"/>
    <cellStyle name="Финансовый 3 2 4 2 3 6" xfId="54803"/>
    <cellStyle name="Финансовый 3 2 4 2 3 6 2" xfId="54804"/>
    <cellStyle name="Финансовый 3 2 4 2 3 7" xfId="54805"/>
    <cellStyle name="Финансовый 3 2 4 2 4" xfId="54806"/>
    <cellStyle name="Финансовый 3 2 4 2 4 2" xfId="54807"/>
    <cellStyle name="Финансовый 3 2 4 2 4 2 2" xfId="54808"/>
    <cellStyle name="Финансовый 3 2 4 2 4 3" xfId="54809"/>
    <cellStyle name="Финансовый 3 2 4 2 4 4" xfId="54810"/>
    <cellStyle name="Финансовый 3 2 4 2 4 5" xfId="54811"/>
    <cellStyle name="Финансовый 3 2 4 2 5" xfId="54812"/>
    <cellStyle name="Финансовый 3 2 4 2 5 2" xfId="54813"/>
    <cellStyle name="Финансовый 3 2 4 2 5 2 2" xfId="54814"/>
    <cellStyle name="Финансовый 3 2 4 2 5 3" xfId="54815"/>
    <cellStyle name="Финансовый 3 2 4 2 5 4" xfId="54816"/>
    <cellStyle name="Финансовый 3 2 4 2 5 5" xfId="54817"/>
    <cellStyle name="Финансовый 3 2 4 2 6" xfId="54818"/>
    <cellStyle name="Финансовый 3 2 4 2 6 2" xfId="54819"/>
    <cellStyle name="Финансовый 3 2 4 2 6 2 2" xfId="54820"/>
    <cellStyle name="Финансовый 3 2 4 2 6 3" xfId="54821"/>
    <cellStyle name="Финансовый 3 2 4 2 7" xfId="54822"/>
    <cellStyle name="Финансовый 3 2 4 2 7 2" xfId="54823"/>
    <cellStyle name="Финансовый 3 2 4 2 7 2 2" xfId="54824"/>
    <cellStyle name="Финансовый 3 2 4 2 7 3" xfId="54825"/>
    <cellStyle name="Финансовый 3 2 4 2 8" xfId="54826"/>
    <cellStyle name="Финансовый 3 2 4 2 8 2" xfId="54827"/>
    <cellStyle name="Финансовый 3 2 4 2 9" xfId="54828"/>
    <cellStyle name="Финансовый 3 2 4 3" xfId="54829"/>
    <cellStyle name="Финансовый 3 2 4 3 2" xfId="54830"/>
    <cellStyle name="Финансовый 3 2 4 3 2 2" xfId="54831"/>
    <cellStyle name="Финансовый 3 2 4 3 2 2 2" xfId="54832"/>
    <cellStyle name="Финансовый 3 2 4 3 2 3" xfId="54833"/>
    <cellStyle name="Финансовый 3 2 4 3 2 4" xfId="54834"/>
    <cellStyle name="Финансовый 3 2 4 3 2 5" xfId="54835"/>
    <cellStyle name="Финансовый 3 2 4 3 3" xfId="54836"/>
    <cellStyle name="Финансовый 3 2 4 3 3 2" xfId="54837"/>
    <cellStyle name="Финансовый 3 2 4 3 3 2 2" xfId="54838"/>
    <cellStyle name="Финансовый 3 2 4 3 3 3" xfId="54839"/>
    <cellStyle name="Финансовый 3 2 4 3 3 4" xfId="54840"/>
    <cellStyle name="Финансовый 3 2 4 3 3 5" xfId="54841"/>
    <cellStyle name="Финансовый 3 2 4 3 4" xfId="54842"/>
    <cellStyle name="Финансовый 3 2 4 3 4 2" xfId="54843"/>
    <cellStyle name="Финансовый 3 2 4 3 4 2 2" xfId="54844"/>
    <cellStyle name="Финансовый 3 2 4 3 4 3" xfId="54845"/>
    <cellStyle name="Финансовый 3 2 4 3 5" xfId="54846"/>
    <cellStyle name="Финансовый 3 2 4 3 5 2" xfId="54847"/>
    <cellStyle name="Финансовый 3 2 4 3 5 2 2" xfId="54848"/>
    <cellStyle name="Финансовый 3 2 4 3 5 3" xfId="54849"/>
    <cellStyle name="Финансовый 3 2 4 3 6" xfId="54850"/>
    <cellStyle name="Финансовый 3 2 4 3 6 2" xfId="54851"/>
    <cellStyle name="Финансовый 3 2 4 3 7" xfId="54852"/>
    <cellStyle name="Финансовый 3 2 4 4" xfId="54853"/>
    <cellStyle name="Финансовый 3 2 4 4 2" xfId="54854"/>
    <cellStyle name="Финансовый 3 2 4 4 2 2" xfId="54855"/>
    <cellStyle name="Финансовый 3 2 4 4 2 2 2" xfId="54856"/>
    <cellStyle name="Финансовый 3 2 4 4 2 3" xfId="54857"/>
    <cellStyle name="Финансовый 3 2 4 4 2 4" xfId="54858"/>
    <cellStyle name="Финансовый 3 2 4 4 2 5" xfId="54859"/>
    <cellStyle name="Финансовый 3 2 4 4 3" xfId="54860"/>
    <cellStyle name="Финансовый 3 2 4 4 3 2" xfId="54861"/>
    <cellStyle name="Финансовый 3 2 4 4 3 2 2" xfId="54862"/>
    <cellStyle name="Финансовый 3 2 4 4 3 3" xfId="54863"/>
    <cellStyle name="Финансовый 3 2 4 4 3 4" xfId="54864"/>
    <cellStyle name="Финансовый 3 2 4 4 3 5" xfId="54865"/>
    <cellStyle name="Финансовый 3 2 4 4 4" xfId="54866"/>
    <cellStyle name="Финансовый 3 2 4 4 4 2" xfId="54867"/>
    <cellStyle name="Финансовый 3 2 4 4 4 2 2" xfId="54868"/>
    <cellStyle name="Финансовый 3 2 4 4 4 3" xfId="54869"/>
    <cellStyle name="Финансовый 3 2 4 4 5" xfId="54870"/>
    <cellStyle name="Финансовый 3 2 4 4 5 2" xfId="54871"/>
    <cellStyle name="Финансовый 3 2 4 4 5 2 2" xfId="54872"/>
    <cellStyle name="Финансовый 3 2 4 4 5 3" xfId="54873"/>
    <cellStyle name="Финансовый 3 2 4 4 6" xfId="54874"/>
    <cellStyle name="Финансовый 3 2 4 4 6 2" xfId="54875"/>
    <cellStyle name="Финансовый 3 2 4 4 7" xfId="54876"/>
    <cellStyle name="Финансовый 3 2 4 5" xfId="54877"/>
    <cellStyle name="Финансовый 3 2 4 5 2" xfId="54878"/>
    <cellStyle name="Финансовый 3 2 4 5 2 2" xfId="54879"/>
    <cellStyle name="Финансовый 3 2 4 5 3" xfId="54880"/>
    <cellStyle name="Финансовый 3 2 4 5 4" xfId="54881"/>
    <cellStyle name="Финансовый 3 2 4 5 5" xfId="54882"/>
    <cellStyle name="Финансовый 3 2 4 6" xfId="54883"/>
    <cellStyle name="Финансовый 3 2 4 6 2" xfId="54884"/>
    <cellStyle name="Финансовый 3 2 4 6 2 2" xfId="54885"/>
    <cellStyle name="Финансовый 3 2 4 6 3" xfId="54886"/>
    <cellStyle name="Финансовый 3 2 4 6 4" xfId="54887"/>
    <cellStyle name="Финансовый 3 2 4 6 5" xfId="54888"/>
    <cellStyle name="Финансовый 3 2 4 7" xfId="54889"/>
    <cellStyle name="Финансовый 3 2 4 7 2" xfId="54890"/>
    <cellStyle name="Финансовый 3 2 4 7 2 2" xfId="54891"/>
    <cellStyle name="Финансовый 3 2 4 7 3" xfId="54892"/>
    <cellStyle name="Финансовый 3 2 4 7 4" xfId="54893"/>
    <cellStyle name="Финансовый 3 2 4 7 5" xfId="54894"/>
    <cellStyle name="Финансовый 3 2 4 8" xfId="54895"/>
    <cellStyle name="Финансовый 3 2 4 9" xfId="54896"/>
    <cellStyle name="Финансовый 3 2 4 9 2" xfId="54897"/>
    <cellStyle name="Финансовый 3 2 4 9 2 2" xfId="54898"/>
    <cellStyle name="Финансовый 3 2 4 9 3" xfId="54899"/>
    <cellStyle name="Финансовый 3 2 5" xfId="54900"/>
    <cellStyle name="Финансовый 3 2 5 10" xfId="54901"/>
    <cellStyle name="Финансовый 3 2 5 10 2" xfId="54902"/>
    <cellStyle name="Финансовый 3 2 5 10 2 2" xfId="54903"/>
    <cellStyle name="Финансовый 3 2 5 10 3" xfId="54904"/>
    <cellStyle name="Финансовый 3 2 5 10 4" xfId="54905"/>
    <cellStyle name="Финансовый 3 2 5 10 5" xfId="54906"/>
    <cellStyle name="Финансовый 3 2 5 11" xfId="54907"/>
    <cellStyle name="Финансовый 3 2 5 11 2" xfId="54908"/>
    <cellStyle name="Финансовый 3 2 5 11 2 2" xfId="54909"/>
    <cellStyle name="Финансовый 3 2 5 11 3" xfId="54910"/>
    <cellStyle name="Финансовый 3 2 5 11 4" xfId="54911"/>
    <cellStyle name="Финансовый 3 2 5 11 5" xfId="54912"/>
    <cellStyle name="Финансовый 3 2 5 12" xfId="54913"/>
    <cellStyle name="Финансовый 3 2 5 13" xfId="54914"/>
    <cellStyle name="Финансовый 3 2 5 2" xfId="54915"/>
    <cellStyle name="Финансовый 3 2 5 2 2" xfId="54916"/>
    <cellStyle name="Финансовый 3 2 5 2 2 2" xfId="54917"/>
    <cellStyle name="Финансовый 3 2 5 2 2 2 2" xfId="54918"/>
    <cellStyle name="Финансовый 3 2 5 2 2 2 2 2" xfId="54919"/>
    <cellStyle name="Финансовый 3 2 5 2 2 2 3" xfId="54920"/>
    <cellStyle name="Финансовый 3 2 5 2 2 2 4" xfId="54921"/>
    <cellStyle name="Финансовый 3 2 5 2 2 2 5" xfId="54922"/>
    <cellStyle name="Финансовый 3 2 5 2 2 3" xfId="54923"/>
    <cellStyle name="Финансовый 3 2 5 2 2 3 2" xfId="54924"/>
    <cellStyle name="Финансовый 3 2 5 2 2 3 3" xfId="54925"/>
    <cellStyle name="Финансовый 3 2 5 2 2 3 4" xfId="54926"/>
    <cellStyle name="Финансовый 3 2 5 2 2 4" xfId="54927"/>
    <cellStyle name="Финансовый 3 2 5 2 2 5" xfId="54928"/>
    <cellStyle name="Финансовый 3 2 5 2 2 6" xfId="54929"/>
    <cellStyle name="Финансовый 3 2 5 2 2 7" xfId="54930"/>
    <cellStyle name="Финансовый 3 2 5 2 3" xfId="54931"/>
    <cellStyle name="Финансовый 3 2 5 2 3 2" xfId="54932"/>
    <cellStyle name="Финансовый 3 2 5 2 3 2 2" xfId="54933"/>
    <cellStyle name="Финансовый 3 2 5 2 3 3" xfId="54934"/>
    <cellStyle name="Финансовый 3 2 5 2 3 4" xfId="54935"/>
    <cellStyle name="Финансовый 3 2 5 2 3 5" xfId="54936"/>
    <cellStyle name="Финансовый 3 2 5 2 4" xfId="54937"/>
    <cellStyle name="Финансовый 3 2 5 2 4 2" xfId="54938"/>
    <cellStyle name="Финансовый 3 2 5 2 4 2 2" xfId="54939"/>
    <cellStyle name="Финансовый 3 2 5 2 4 3" xfId="54940"/>
    <cellStyle name="Финансовый 3 2 5 2 4 4" xfId="54941"/>
    <cellStyle name="Финансовый 3 2 5 2 4 5" xfId="54942"/>
    <cellStyle name="Финансовый 3 2 5 2 5" xfId="54943"/>
    <cellStyle name="Финансовый 3 2 5 2 5 2" xfId="54944"/>
    <cellStyle name="Финансовый 3 2 5 2 5 3" xfId="54945"/>
    <cellStyle name="Финансовый 3 2 5 2 5 4" xfId="54946"/>
    <cellStyle name="Финансовый 3 2 5 2 6" xfId="54947"/>
    <cellStyle name="Финансовый 3 2 5 2 7" xfId="54948"/>
    <cellStyle name="Финансовый 3 2 5 2 8" xfId="54949"/>
    <cellStyle name="Финансовый 3 2 5 2 9" xfId="54950"/>
    <cellStyle name="Финансовый 3 2 5 3" xfId="54951"/>
    <cellStyle name="Финансовый 3 2 5 3 2" xfId="54952"/>
    <cellStyle name="Финансовый 3 2 5 3 2 2" xfId="54953"/>
    <cellStyle name="Финансовый 3 2 5 3 2 2 2" xfId="54954"/>
    <cellStyle name="Финансовый 3 2 5 3 2 2 2 2" xfId="54955"/>
    <cellStyle name="Финансовый 3 2 5 3 2 2 3" xfId="54956"/>
    <cellStyle name="Финансовый 3 2 5 3 2 2 4" xfId="54957"/>
    <cellStyle name="Финансовый 3 2 5 3 2 2 5" xfId="54958"/>
    <cellStyle name="Финансовый 3 2 5 3 2 3" xfId="54959"/>
    <cellStyle name="Финансовый 3 2 5 3 2 3 2" xfId="54960"/>
    <cellStyle name="Финансовый 3 2 5 3 2 3 3" xfId="54961"/>
    <cellStyle name="Финансовый 3 2 5 3 2 3 4" xfId="54962"/>
    <cellStyle name="Финансовый 3 2 5 3 2 4" xfId="54963"/>
    <cellStyle name="Финансовый 3 2 5 3 2 5" xfId="54964"/>
    <cellStyle name="Финансовый 3 2 5 3 2 6" xfId="54965"/>
    <cellStyle name="Финансовый 3 2 5 3 2 7" xfId="54966"/>
    <cellStyle name="Финансовый 3 2 5 3 3" xfId="54967"/>
    <cellStyle name="Финансовый 3 2 5 3 3 2" xfId="54968"/>
    <cellStyle name="Финансовый 3 2 5 3 3 2 2" xfId="54969"/>
    <cellStyle name="Финансовый 3 2 5 3 3 3" xfId="54970"/>
    <cellStyle name="Финансовый 3 2 5 3 3 4" xfId="54971"/>
    <cellStyle name="Финансовый 3 2 5 3 3 5" xfId="54972"/>
    <cellStyle name="Финансовый 3 2 5 3 4" xfId="54973"/>
    <cellStyle name="Финансовый 3 2 5 3 4 2" xfId="54974"/>
    <cellStyle name="Финансовый 3 2 5 3 4 2 2" xfId="54975"/>
    <cellStyle name="Финансовый 3 2 5 3 4 3" xfId="54976"/>
    <cellStyle name="Финансовый 3 2 5 3 4 4" xfId="54977"/>
    <cellStyle name="Финансовый 3 2 5 3 4 5" xfId="54978"/>
    <cellStyle name="Финансовый 3 2 5 3 5" xfId="54979"/>
    <cellStyle name="Финансовый 3 2 5 3 5 2" xfId="54980"/>
    <cellStyle name="Финансовый 3 2 5 3 5 3" xfId="54981"/>
    <cellStyle name="Финансовый 3 2 5 3 5 4" xfId="54982"/>
    <cellStyle name="Финансовый 3 2 5 3 6" xfId="54983"/>
    <cellStyle name="Финансовый 3 2 5 3 7" xfId="54984"/>
    <cellStyle name="Финансовый 3 2 5 3 8" xfId="54985"/>
    <cellStyle name="Финансовый 3 2 5 3 9" xfId="54986"/>
    <cellStyle name="Финансовый 3 2 5 4" xfId="54987"/>
    <cellStyle name="Финансовый 3 2 5 4 2" xfId="54988"/>
    <cellStyle name="Финансовый 3 2 5 4 2 2" xfId="54989"/>
    <cellStyle name="Финансовый 3 2 5 4 2 2 2" xfId="54990"/>
    <cellStyle name="Финансовый 3 2 5 4 2 2 2 2" xfId="54991"/>
    <cellStyle name="Финансовый 3 2 5 4 2 2 3" xfId="54992"/>
    <cellStyle name="Финансовый 3 2 5 4 2 2 4" xfId="54993"/>
    <cellStyle name="Финансовый 3 2 5 4 2 2 5" xfId="54994"/>
    <cellStyle name="Финансовый 3 2 5 4 2 3" xfId="54995"/>
    <cellStyle name="Финансовый 3 2 5 4 2 3 2" xfId="54996"/>
    <cellStyle name="Финансовый 3 2 5 4 2 3 3" xfId="54997"/>
    <cellStyle name="Финансовый 3 2 5 4 2 3 4" xfId="54998"/>
    <cellStyle name="Финансовый 3 2 5 4 2 4" xfId="54999"/>
    <cellStyle name="Финансовый 3 2 5 4 2 5" xfId="55000"/>
    <cellStyle name="Финансовый 3 2 5 4 2 6" xfId="55001"/>
    <cellStyle name="Финансовый 3 2 5 4 2 7" xfId="55002"/>
    <cellStyle name="Финансовый 3 2 5 4 3" xfId="55003"/>
    <cellStyle name="Финансовый 3 2 5 4 3 2" xfId="55004"/>
    <cellStyle name="Финансовый 3 2 5 4 3 2 2" xfId="55005"/>
    <cellStyle name="Финансовый 3 2 5 4 3 3" xfId="55006"/>
    <cellStyle name="Финансовый 3 2 5 4 3 4" xfId="55007"/>
    <cellStyle name="Финансовый 3 2 5 4 3 5" xfId="55008"/>
    <cellStyle name="Финансовый 3 2 5 4 4" xfId="55009"/>
    <cellStyle name="Финансовый 3 2 5 4 4 2" xfId="55010"/>
    <cellStyle name="Финансовый 3 2 5 4 4 2 2" xfId="55011"/>
    <cellStyle name="Финансовый 3 2 5 4 4 3" xfId="55012"/>
    <cellStyle name="Финансовый 3 2 5 4 4 4" xfId="55013"/>
    <cellStyle name="Финансовый 3 2 5 4 4 5" xfId="55014"/>
    <cellStyle name="Финансовый 3 2 5 4 5" xfId="55015"/>
    <cellStyle name="Финансовый 3 2 5 4 5 2" xfId="55016"/>
    <cellStyle name="Финансовый 3 2 5 4 5 3" xfId="55017"/>
    <cellStyle name="Финансовый 3 2 5 5" xfId="55018"/>
    <cellStyle name="Финансовый 3 2 5 5 2" xfId="55019"/>
    <cellStyle name="Финансовый 3 2 5 5 2 2" xfId="55020"/>
    <cellStyle name="Финансовый 3 2 5 5 2 2 2" xfId="55021"/>
    <cellStyle name="Финансовый 3 2 5 5 2 2 2 2" xfId="55022"/>
    <cellStyle name="Финансовый 3 2 5 5 2 2 3" xfId="55023"/>
    <cellStyle name="Финансовый 3 2 5 5 2 2 4" xfId="55024"/>
    <cellStyle name="Финансовый 3 2 5 5 2 2 5" xfId="55025"/>
    <cellStyle name="Финансовый 3 2 5 5 2 3" xfId="55026"/>
    <cellStyle name="Финансовый 3 2 5 5 2 3 2" xfId="55027"/>
    <cellStyle name="Финансовый 3 2 5 5 2 3 3" xfId="55028"/>
    <cellStyle name="Финансовый 3 2 5 5 2 3 4" xfId="55029"/>
    <cellStyle name="Финансовый 3 2 5 5 2 4" xfId="55030"/>
    <cellStyle name="Финансовый 3 2 5 5 2 5" xfId="55031"/>
    <cellStyle name="Финансовый 3 2 5 5 2 6" xfId="55032"/>
    <cellStyle name="Финансовый 3 2 5 5 2 7" xfId="55033"/>
    <cellStyle name="Финансовый 3 2 5 5 3" xfId="55034"/>
    <cellStyle name="Финансовый 3 2 5 5 3 2" xfId="55035"/>
    <cellStyle name="Финансовый 3 2 5 5 3 2 2" xfId="55036"/>
    <cellStyle name="Финансовый 3 2 5 5 3 3" xfId="55037"/>
    <cellStyle name="Финансовый 3 2 5 5 3 4" xfId="55038"/>
    <cellStyle name="Финансовый 3 2 5 5 3 5" xfId="55039"/>
    <cellStyle name="Финансовый 3 2 5 5 4" xfId="55040"/>
    <cellStyle name="Финансовый 3 2 5 5 4 2" xfId="55041"/>
    <cellStyle name="Финансовый 3 2 5 5 4 3" xfId="55042"/>
    <cellStyle name="Финансовый 3 2 5 5 4 4" xfId="55043"/>
    <cellStyle name="Финансовый 3 2 5 5 5" xfId="55044"/>
    <cellStyle name="Финансовый 3 2 5 5 6" xfId="55045"/>
    <cellStyle name="Финансовый 3 2 5 5 7" xfId="55046"/>
    <cellStyle name="Финансовый 3 2 5 5 8" xfId="55047"/>
    <cellStyle name="Финансовый 3 2 5 6" xfId="55048"/>
    <cellStyle name="Финансовый 3 2 5 6 2" xfId="55049"/>
    <cellStyle name="Финансовый 3 2 5 6 2 2" xfId="55050"/>
    <cellStyle name="Финансовый 3 2 5 6 2 2 2" xfId="55051"/>
    <cellStyle name="Финансовый 3 2 5 6 2 2 2 2" xfId="55052"/>
    <cellStyle name="Финансовый 3 2 5 6 2 2 3" xfId="55053"/>
    <cellStyle name="Финансовый 3 2 5 6 2 2 4" xfId="55054"/>
    <cellStyle name="Финансовый 3 2 5 6 2 2 5" xfId="55055"/>
    <cellStyle name="Финансовый 3 2 5 6 2 3" xfId="55056"/>
    <cellStyle name="Финансовый 3 2 5 6 2 3 2" xfId="55057"/>
    <cellStyle name="Финансовый 3 2 5 6 2 3 3" xfId="55058"/>
    <cellStyle name="Финансовый 3 2 5 6 2 3 4" xfId="55059"/>
    <cellStyle name="Финансовый 3 2 5 6 2 4" xfId="55060"/>
    <cellStyle name="Финансовый 3 2 5 6 2 5" xfId="55061"/>
    <cellStyle name="Финансовый 3 2 5 6 2 6" xfId="55062"/>
    <cellStyle name="Финансовый 3 2 5 6 2 7" xfId="55063"/>
    <cellStyle name="Финансовый 3 2 5 6 3" xfId="55064"/>
    <cellStyle name="Финансовый 3 2 5 6 3 2" xfId="55065"/>
    <cellStyle name="Финансовый 3 2 5 6 3 2 2" xfId="55066"/>
    <cellStyle name="Финансовый 3 2 5 6 3 3" xfId="55067"/>
    <cellStyle name="Финансовый 3 2 5 6 3 4" xfId="55068"/>
    <cellStyle name="Финансовый 3 2 5 6 3 5" xfId="55069"/>
    <cellStyle name="Финансовый 3 2 5 6 4" xfId="55070"/>
    <cellStyle name="Финансовый 3 2 5 6 4 2" xfId="55071"/>
    <cellStyle name="Финансовый 3 2 5 6 4 3" xfId="55072"/>
    <cellStyle name="Финансовый 3 2 5 6 4 4" xfId="55073"/>
    <cellStyle name="Финансовый 3 2 5 6 5" xfId="55074"/>
    <cellStyle name="Финансовый 3 2 5 6 6" xfId="55075"/>
    <cellStyle name="Финансовый 3 2 5 6 7" xfId="55076"/>
    <cellStyle name="Финансовый 3 2 5 6 8" xfId="55077"/>
    <cellStyle name="Финансовый 3 2 5 7" xfId="55078"/>
    <cellStyle name="Финансовый 3 2 5 7 2" xfId="55079"/>
    <cellStyle name="Финансовый 3 2 5 7 2 2" xfId="55080"/>
    <cellStyle name="Финансовый 3 2 5 7 2 2 2" xfId="55081"/>
    <cellStyle name="Финансовый 3 2 5 7 2 2 2 2" xfId="55082"/>
    <cellStyle name="Финансовый 3 2 5 7 2 2 3" xfId="55083"/>
    <cellStyle name="Финансовый 3 2 5 7 2 2 4" xfId="55084"/>
    <cellStyle name="Финансовый 3 2 5 7 2 2 5" xfId="55085"/>
    <cellStyle name="Финансовый 3 2 5 7 2 3" xfId="55086"/>
    <cellStyle name="Финансовый 3 2 5 7 2 3 2" xfId="55087"/>
    <cellStyle name="Финансовый 3 2 5 7 2 3 3" xfId="55088"/>
    <cellStyle name="Финансовый 3 2 5 7 2 3 4" xfId="55089"/>
    <cellStyle name="Финансовый 3 2 5 7 2 4" xfId="55090"/>
    <cellStyle name="Финансовый 3 2 5 7 2 5" xfId="55091"/>
    <cellStyle name="Финансовый 3 2 5 7 2 6" xfId="55092"/>
    <cellStyle name="Финансовый 3 2 5 7 2 7" xfId="55093"/>
    <cellStyle name="Финансовый 3 2 5 7 3" xfId="55094"/>
    <cellStyle name="Финансовый 3 2 5 7 3 2" xfId="55095"/>
    <cellStyle name="Финансовый 3 2 5 7 3 2 2" xfId="55096"/>
    <cellStyle name="Финансовый 3 2 5 7 3 3" xfId="55097"/>
    <cellStyle name="Финансовый 3 2 5 7 3 4" xfId="55098"/>
    <cellStyle name="Финансовый 3 2 5 7 3 5" xfId="55099"/>
    <cellStyle name="Финансовый 3 2 5 7 4" xfId="55100"/>
    <cellStyle name="Финансовый 3 2 5 7 4 2" xfId="55101"/>
    <cellStyle name="Финансовый 3 2 5 7 4 3" xfId="55102"/>
    <cellStyle name="Финансовый 3 2 5 7 4 4" xfId="55103"/>
    <cellStyle name="Финансовый 3 2 5 7 5" xfId="55104"/>
    <cellStyle name="Финансовый 3 2 5 7 6" xfId="55105"/>
    <cellStyle name="Финансовый 3 2 5 7 7" xfId="55106"/>
    <cellStyle name="Финансовый 3 2 5 7 8" xfId="55107"/>
    <cellStyle name="Финансовый 3 2 5 8" xfId="55108"/>
    <cellStyle name="Финансовый 3 2 5 8 2" xfId="55109"/>
    <cellStyle name="Финансовый 3 2 5 8 2 2" xfId="55110"/>
    <cellStyle name="Финансовый 3 2 5 8 2 2 2" xfId="55111"/>
    <cellStyle name="Финансовый 3 2 5 8 2 3" xfId="55112"/>
    <cellStyle name="Финансовый 3 2 5 8 2 4" xfId="55113"/>
    <cellStyle name="Финансовый 3 2 5 8 2 5" xfId="55114"/>
    <cellStyle name="Финансовый 3 2 5 8 3" xfId="55115"/>
    <cellStyle name="Финансовый 3 2 5 8 3 2" xfId="55116"/>
    <cellStyle name="Финансовый 3 2 5 8 3 3" xfId="55117"/>
    <cellStyle name="Финансовый 3 2 5 8 3 4" xfId="55118"/>
    <cellStyle name="Финансовый 3 2 5 8 4" xfId="55119"/>
    <cellStyle name="Финансовый 3 2 5 8 5" xfId="55120"/>
    <cellStyle name="Финансовый 3 2 5 8 6" xfId="55121"/>
    <cellStyle name="Финансовый 3 2 5 8 7" xfId="55122"/>
    <cellStyle name="Финансовый 3 2 5 9" xfId="55123"/>
    <cellStyle name="Финансовый 3 2 5 9 2" xfId="55124"/>
    <cellStyle name="Финансовый 3 2 5 9 2 2" xfId="55125"/>
    <cellStyle name="Финансовый 3 2 5 9 2 2 2" xfId="55126"/>
    <cellStyle name="Финансовый 3 2 5 9 2 3" xfId="55127"/>
    <cellStyle name="Финансовый 3 2 5 9 2 4" xfId="55128"/>
    <cellStyle name="Финансовый 3 2 5 9 2 5" xfId="55129"/>
    <cellStyle name="Финансовый 3 2 5 9 3" xfId="55130"/>
    <cellStyle name="Финансовый 3 2 5 9 3 2" xfId="55131"/>
    <cellStyle name="Финансовый 3 2 5 9 3 3" xfId="55132"/>
    <cellStyle name="Финансовый 3 2 5 9 3 4" xfId="55133"/>
    <cellStyle name="Финансовый 3 2 5 9 4" xfId="55134"/>
    <cellStyle name="Финансовый 3 2 5 9 5" xfId="55135"/>
    <cellStyle name="Финансовый 3 2 5 9 6" xfId="55136"/>
    <cellStyle name="Финансовый 3 2 5 9 7" xfId="55137"/>
    <cellStyle name="Финансовый 3 2 6" xfId="55138"/>
    <cellStyle name="Финансовый 3 2 6 10" xfId="55139"/>
    <cellStyle name="Финансовый 3 2 6 10 2" xfId="55140"/>
    <cellStyle name="Финансовый 3 2 6 10 2 2" xfId="55141"/>
    <cellStyle name="Финансовый 3 2 6 10 3" xfId="55142"/>
    <cellStyle name="Финансовый 3 2 6 10 4" xfId="55143"/>
    <cellStyle name="Финансовый 3 2 6 10 5" xfId="55144"/>
    <cellStyle name="Финансовый 3 2 6 11" xfId="55145"/>
    <cellStyle name="Финансовый 3 2 6 11 2" xfId="55146"/>
    <cellStyle name="Финансовый 3 2 6 11 2 2" xfId="55147"/>
    <cellStyle name="Финансовый 3 2 6 11 3" xfId="55148"/>
    <cellStyle name="Финансовый 3 2 6 11 4" xfId="55149"/>
    <cellStyle name="Финансовый 3 2 6 11 5" xfId="55150"/>
    <cellStyle name="Финансовый 3 2 6 12" xfId="55151"/>
    <cellStyle name="Финансовый 3 2 6 12 2" xfId="55152"/>
    <cellStyle name="Финансовый 3 2 6 12 2 2" xfId="55153"/>
    <cellStyle name="Финансовый 3 2 6 12 3" xfId="55154"/>
    <cellStyle name="Финансовый 3 2 6 13" xfId="55155"/>
    <cellStyle name="Финансовый 3 2 6 13 2" xfId="55156"/>
    <cellStyle name="Финансовый 3 2 6 14" xfId="55157"/>
    <cellStyle name="Финансовый 3 2 6 15" xfId="55158"/>
    <cellStyle name="Финансовый 3 2 6 2" xfId="55159"/>
    <cellStyle name="Финансовый 3 2 6 2 2" xfId="55160"/>
    <cellStyle name="Финансовый 3 2 6 2 2 2" xfId="55161"/>
    <cellStyle name="Финансовый 3 2 6 2 2 2 2" xfId="55162"/>
    <cellStyle name="Финансовый 3 2 6 2 2 2 2 2" xfId="55163"/>
    <cellStyle name="Финансовый 3 2 6 2 2 2 3" xfId="55164"/>
    <cellStyle name="Финансовый 3 2 6 2 2 2 4" xfId="55165"/>
    <cellStyle name="Финансовый 3 2 6 2 2 2 5" xfId="55166"/>
    <cellStyle name="Финансовый 3 2 6 2 2 3" xfId="55167"/>
    <cellStyle name="Финансовый 3 2 6 2 2 3 2" xfId="55168"/>
    <cellStyle name="Финансовый 3 2 6 2 2 3 2 2" xfId="55169"/>
    <cellStyle name="Финансовый 3 2 6 2 2 3 3" xfId="55170"/>
    <cellStyle name="Финансовый 3 2 6 2 2 3 4" xfId="55171"/>
    <cellStyle name="Финансовый 3 2 6 2 2 3 5" xfId="55172"/>
    <cellStyle name="Финансовый 3 2 6 2 2 4" xfId="55173"/>
    <cellStyle name="Финансовый 3 2 6 2 2 4 2" xfId="55174"/>
    <cellStyle name="Финансовый 3 2 6 2 2 4 3" xfId="55175"/>
    <cellStyle name="Финансовый 3 2 6 2 2 4 4" xfId="55176"/>
    <cellStyle name="Финансовый 3 2 6 2 2 5" xfId="55177"/>
    <cellStyle name="Финансовый 3 2 6 2 2 6" xfId="55178"/>
    <cellStyle name="Финансовый 3 2 6 2 2 7" xfId="55179"/>
    <cellStyle name="Финансовый 3 2 6 2 2 8" xfId="55180"/>
    <cellStyle name="Финансовый 3 2 6 2 3" xfId="55181"/>
    <cellStyle name="Финансовый 3 2 6 2 3 2" xfId="55182"/>
    <cellStyle name="Финансовый 3 2 6 2 3 2 2" xfId="55183"/>
    <cellStyle name="Финансовый 3 2 6 2 3 3" xfId="55184"/>
    <cellStyle name="Финансовый 3 2 6 2 3 4" xfId="55185"/>
    <cellStyle name="Финансовый 3 2 6 2 3 5" xfId="55186"/>
    <cellStyle name="Финансовый 3 2 6 2 4" xfId="55187"/>
    <cellStyle name="Финансовый 3 2 6 2 4 2" xfId="55188"/>
    <cellStyle name="Финансовый 3 2 6 2 4 2 2" xfId="55189"/>
    <cellStyle name="Финансовый 3 2 6 2 4 3" xfId="55190"/>
    <cellStyle name="Финансовый 3 2 6 2 4 4" xfId="55191"/>
    <cellStyle name="Финансовый 3 2 6 2 4 5" xfId="55192"/>
    <cellStyle name="Финансовый 3 2 6 2 5" xfId="55193"/>
    <cellStyle name="Финансовый 3 2 6 2 5 2" xfId="55194"/>
    <cellStyle name="Финансовый 3 2 6 2 5 2 2" xfId="55195"/>
    <cellStyle name="Финансовый 3 2 6 2 5 3" xfId="55196"/>
    <cellStyle name="Финансовый 3 2 6 2 5 4" xfId="55197"/>
    <cellStyle name="Финансовый 3 2 6 2 5 5" xfId="55198"/>
    <cellStyle name="Финансовый 3 2 6 2 6" xfId="55199"/>
    <cellStyle name="Финансовый 3 2 6 2 6 2" xfId="55200"/>
    <cellStyle name="Финансовый 3 2 6 2 6 2 2" xfId="55201"/>
    <cellStyle name="Финансовый 3 2 6 2 6 3" xfId="55202"/>
    <cellStyle name="Финансовый 3 2 6 2 7" xfId="55203"/>
    <cellStyle name="Финансовый 3 2 6 2 7 2" xfId="55204"/>
    <cellStyle name="Финансовый 3 2 6 2 8" xfId="55205"/>
    <cellStyle name="Финансовый 3 2 6 2 9" xfId="55206"/>
    <cellStyle name="Финансовый 3 2 6 3" xfId="55207"/>
    <cellStyle name="Финансовый 3 2 6 3 2" xfId="55208"/>
    <cellStyle name="Финансовый 3 2 6 3 2 2" xfId="55209"/>
    <cellStyle name="Финансовый 3 2 6 3 2 2 2" xfId="55210"/>
    <cellStyle name="Финансовый 3 2 6 3 2 2 2 2" xfId="55211"/>
    <cellStyle name="Финансовый 3 2 6 3 2 2 3" xfId="55212"/>
    <cellStyle name="Финансовый 3 2 6 3 2 2 4" xfId="55213"/>
    <cellStyle name="Финансовый 3 2 6 3 2 2 5" xfId="55214"/>
    <cellStyle name="Финансовый 3 2 6 3 2 3" xfId="55215"/>
    <cellStyle name="Финансовый 3 2 6 3 2 3 2" xfId="55216"/>
    <cellStyle name="Финансовый 3 2 6 3 2 3 2 2" xfId="55217"/>
    <cellStyle name="Финансовый 3 2 6 3 2 3 3" xfId="55218"/>
    <cellStyle name="Финансовый 3 2 6 3 2 3 4" xfId="55219"/>
    <cellStyle name="Финансовый 3 2 6 3 2 3 5" xfId="55220"/>
    <cellStyle name="Финансовый 3 2 6 3 2 4" xfId="55221"/>
    <cellStyle name="Финансовый 3 2 6 3 2 4 2" xfId="55222"/>
    <cellStyle name="Финансовый 3 2 6 3 2 4 3" xfId="55223"/>
    <cellStyle name="Финансовый 3 2 6 3 2 4 4" xfId="55224"/>
    <cellStyle name="Финансовый 3 2 6 3 2 5" xfId="55225"/>
    <cellStyle name="Финансовый 3 2 6 3 2 6" xfId="55226"/>
    <cellStyle name="Финансовый 3 2 6 3 2 7" xfId="55227"/>
    <cellStyle name="Финансовый 3 2 6 3 2 8" xfId="55228"/>
    <cellStyle name="Финансовый 3 2 6 3 3" xfId="55229"/>
    <cellStyle name="Финансовый 3 2 6 3 3 2" xfId="55230"/>
    <cellStyle name="Финансовый 3 2 6 3 3 2 2" xfId="55231"/>
    <cellStyle name="Финансовый 3 2 6 3 3 3" xfId="55232"/>
    <cellStyle name="Финансовый 3 2 6 3 3 4" xfId="55233"/>
    <cellStyle name="Финансовый 3 2 6 3 3 5" xfId="55234"/>
    <cellStyle name="Финансовый 3 2 6 3 4" xfId="55235"/>
    <cellStyle name="Финансовый 3 2 6 3 4 2" xfId="55236"/>
    <cellStyle name="Финансовый 3 2 6 3 4 2 2" xfId="55237"/>
    <cellStyle name="Финансовый 3 2 6 3 4 3" xfId="55238"/>
    <cellStyle name="Финансовый 3 2 6 3 4 4" xfId="55239"/>
    <cellStyle name="Финансовый 3 2 6 3 4 5" xfId="55240"/>
    <cellStyle name="Финансовый 3 2 6 3 5" xfId="55241"/>
    <cellStyle name="Финансовый 3 2 6 3 5 2" xfId="55242"/>
    <cellStyle name="Финансовый 3 2 6 3 5 2 2" xfId="55243"/>
    <cellStyle name="Финансовый 3 2 6 3 5 3" xfId="55244"/>
    <cellStyle name="Финансовый 3 2 6 3 5 4" xfId="55245"/>
    <cellStyle name="Финансовый 3 2 6 3 5 5" xfId="55246"/>
    <cellStyle name="Финансовый 3 2 6 3 6" xfId="55247"/>
    <cellStyle name="Финансовый 3 2 6 3 6 2" xfId="55248"/>
    <cellStyle name="Финансовый 3 2 6 3 6 2 2" xfId="55249"/>
    <cellStyle name="Финансовый 3 2 6 3 6 3" xfId="55250"/>
    <cellStyle name="Финансовый 3 2 6 3 7" xfId="55251"/>
    <cellStyle name="Финансовый 3 2 6 3 7 2" xfId="55252"/>
    <cellStyle name="Финансовый 3 2 6 3 8" xfId="55253"/>
    <cellStyle name="Финансовый 3 2 6 3 9" xfId="55254"/>
    <cellStyle name="Финансовый 3 2 6 4" xfId="55255"/>
    <cellStyle name="Финансовый 3 2 6 4 2" xfId="55256"/>
    <cellStyle name="Финансовый 3 2 6 4 2 2" xfId="55257"/>
    <cellStyle name="Финансовый 3 2 6 4 2 2 2" xfId="55258"/>
    <cellStyle name="Финансовый 3 2 6 4 2 2 2 2" xfId="55259"/>
    <cellStyle name="Финансовый 3 2 6 4 2 2 3" xfId="55260"/>
    <cellStyle name="Финансовый 3 2 6 4 2 2 4" xfId="55261"/>
    <cellStyle name="Финансовый 3 2 6 4 2 2 5" xfId="55262"/>
    <cellStyle name="Финансовый 3 2 6 4 2 3" xfId="55263"/>
    <cellStyle name="Финансовый 3 2 6 4 2 3 2" xfId="55264"/>
    <cellStyle name="Финансовый 3 2 6 4 2 3 3" xfId="55265"/>
    <cellStyle name="Финансовый 3 2 6 4 2 3 4" xfId="55266"/>
    <cellStyle name="Финансовый 3 2 6 4 2 4" xfId="55267"/>
    <cellStyle name="Финансовый 3 2 6 4 2 5" xfId="55268"/>
    <cellStyle name="Финансовый 3 2 6 4 2 6" xfId="55269"/>
    <cellStyle name="Финансовый 3 2 6 4 2 7" xfId="55270"/>
    <cellStyle name="Финансовый 3 2 6 4 3" xfId="55271"/>
    <cellStyle name="Финансовый 3 2 6 4 3 2" xfId="55272"/>
    <cellStyle name="Финансовый 3 2 6 4 3 2 2" xfId="55273"/>
    <cellStyle name="Финансовый 3 2 6 4 3 3" xfId="55274"/>
    <cellStyle name="Финансовый 3 2 6 4 3 4" xfId="55275"/>
    <cellStyle name="Финансовый 3 2 6 4 3 5" xfId="55276"/>
    <cellStyle name="Финансовый 3 2 6 4 4" xfId="55277"/>
    <cellStyle name="Финансовый 3 2 6 4 4 2" xfId="55278"/>
    <cellStyle name="Финансовый 3 2 6 4 4 2 2" xfId="55279"/>
    <cellStyle name="Финансовый 3 2 6 4 4 3" xfId="55280"/>
    <cellStyle name="Финансовый 3 2 6 4 4 4" xfId="55281"/>
    <cellStyle name="Финансовый 3 2 6 4 4 5" xfId="55282"/>
    <cellStyle name="Финансовый 3 2 6 4 5" xfId="55283"/>
    <cellStyle name="Финансовый 3 2 6 4 5 2" xfId="55284"/>
    <cellStyle name="Финансовый 3 2 6 4 5 3" xfId="55285"/>
    <cellStyle name="Финансовый 3 2 6 4 5 4" xfId="55286"/>
    <cellStyle name="Финансовый 3 2 6 4 6" xfId="55287"/>
    <cellStyle name="Финансовый 3 2 6 4 7" xfId="55288"/>
    <cellStyle name="Финансовый 3 2 6 4 8" xfId="55289"/>
    <cellStyle name="Финансовый 3 2 6 4 9" xfId="55290"/>
    <cellStyle name="Финансовый 3 2 6 5" xfId="55291"/>
    <cellStyle name="Финансовый 3 2 6 5 2" xfId="55292"/>
    <cellStyle name="Финансовый 3 2 6 5 2 2" xfId="55293"/>
    <cellStyle name="Финансовый 3 2 6 5 2 2 2" xfId="55294"/>
    <cellStyle name="Финансовый 3 2 6 5 2 2 2 2" xfId="55295"/>
    <cellStyle name="Финансовый 3 2 6 5 2 2 3" xfId="55296"/>
    <cellStyle name="Финансовый 3 2 6 5 2 2 4" xfId="55297"/>
    <cellStyle name="Финансовый 3 2 6 5 2 2 5" xfId="55298"/>
    <cellStyle name="Финансовый 3 2 6 5 2 3" xfId="55299"/>
    <cellStyle name="Финансовый 3 2 6 5 2 3 2" xfId="55300"/>
    <cellStyle name="Финансовый 3 2 6 5 2 3 3" xfId="55301"/>
    <cellStyle name="Финансовый 3 2 6 5 2 3 4" xfId="55302"/>
    <cellStyle name="Финансовый 3 2 6 5 2 4" xfId="55303"/>
    <cellStyle name="Финансовый 3 2 6 5 2 5" xfId="55304"/>
    <cellStyle name="Финансовый 3 2 6 5 2 6" xfId="55305"/>
    <cellStyle name="Финансовый 3 2 6 5 2 7" xfId="55306"/>
    <cellStyle name="Финансовый 3 2 6 5 3" xfId="55307"/>
    <cellStyle name="Финансовый 3 2 6 5 3 2" xfId="55308"/>
    <cellStyle name="Финансовый 3 2 6 5 3 2 2" xfId="55309"/>
    <cellStyle name="Финансовый 3 2 6 5 3 3" xfId="55310"/>
    <cellStyle name="Финансовый 3 2 6 5 3 4" xfId="55311"/>
    <cellStyle name="Финансовый 3 2 6 5 3 5" xfId="55312"/>
    <cellStyle name="Финансовый 3 2 6 5 4" xfId="55313"/>
    <cellStyle name="Финансовый 3 2 6 5 4 2" xfId="55314"/>
    <cellStyle name="Финансовый 3 2 6 5 4 3" xfId="55315"/>
    <cellStyle name="Финансовый 3 2 6 5 4 4" xfId="55316"/>
    <cellStyle name="Финансовый 3 2 6 5 5" xfId="55317"/>
    <cellStyle name="Финансовый 3 2 6 5 6" xfId="55318"/>
    <cellStyle name="Финансовый 3 2 6 5 7" xfId="55319"/>
    <cellStyle name="Финансовый 3 2 6 5 8" xfId="55320"/>
    <cellStyle name="Финансовый 3 2 6 6" xfId="55321"/>
    <cellStyle name="Финансовый 3 2 6 6 2" xfId="55322"/>
    <cellStyle name="Финансовый 3 2 6 6 2 2" xfId="55323"/>
    <cellStyle name="Финансовый 3 2 6 6 2 2 2" xfId="55324"/>
    <cellStyle name="Финансовый 3 2 6 6 2 2 2 2" xfId="55325"/>
    <cellStyle name="Финансовый 3 2 6 6 2 2 3" xfId="55326"/>
    <cellStyle name="Финансовый 3 2 6 6 2 2 4" xfId="55327"/>
    <cellStyle name="Финансовый 3 2 6 6 2 2 5" xfId="55328"/>
    <cellStyle name="Финансовый 3 2 6 6 2 3" xfId="55329"/>
    <cellStyle name="Финансовый 3 2 6 6 2 3 2" xfId="55330"/>
    <cellStyle name="Финансовый 3 2 6 6 2 3 3" xfId="55331"/>
    <cellStyle name="Финансовый 3 2 6 6 2 3 4" xfId="55332"/>
    <cellStyle name="Финансовый 3 2 6 6 2 4" xfId="55333"/>
    <cellStyle name="Финансовый 3 2 6 6 2 5" xfId="55334"/>
    <cellStyle name="Финансовый 3 2 6 6 2 6" xfId="55335"/>
    <cellStyle name="Финансовый 3 2 6 6 2 7" xfId="55336"/>
    <cellStyle name="Финансовый 3 2 6 6 3" xfId="55337"/>
    <cellStyle name="Финансовый 3 2 6 6 3 2" xfId="55338"/>
    <cellStyle name="Финансовый 3 2 6 6 3 2 2" xfId="55339"/>
    <cellStyle name="Финансовый 3 2 6 6 3 3" xfId="55340"/>
    <cellStyle name="Финансовый 3 2 6 6 3 4" xfId="55341"/>
    <cellStyle name="Финансовый 3 2 6 6 3 5" xfId="55342"/>
    <cellStyle name="Финансовый 3 2 6 6 4" xfId="55343"/>
    <cellStyle name="Финансовый 3 2 6 6 4 2" xfId="55344"/>
    <cellStyle name="Финансовый 3 2 6 6 4 3" xfId="55345"/>
    <cellStyle name="Финансовый 3 2 6 6 4 4" xfId="55346"/>
    <cellStyle name="Финансовый 3 2 6 6 5" xfId="55347"/>
    <cellStyle name="Финансовый 3 2 6 6 6" xfId="55348"/>
    <cellStyle name="Финансовый 3 2 6 6 7" xfId="55349"/>
    <cellStyle name="Финансовый 3 2 6 6 8" xfId="55350"/>
    <cellStyle name="Финансовый 3 2 6 7" xfId="55351"/>
    <cellStyle name="Финансовый 3 2 6 7 2" xfId="55352"/>
    <cellStyle name="Финансовый 3 2 6 7 2 2" xfId="55353"/>
    <cellStyle name="Финансовый 3 2 6 7 2 2 2" xfId="55354"/>
    <cellStyle name="Финансовый 3 2 6 7 2 2 2 2" xfId="55355"/>
    <cellStyle name="Финансовый 3 2 6 7 2 2 3" xfId="55356"/>
    <cellStyle name="Финансовый 3 2 6 7 2 2 4" xfId="55357"/>
    <cellStyle name="Финансовый 3 2 6 7 2 2 5" xfId="55358"/>
    <cellStyle name="Финансовый 3 2 6 7 2 3" xfId="55359"/>
    <cellStyle name="Финансовый 3 2 6 7 2 3 2" xfId="55360"/>
    <cellStyle name="Финансовый 3 2 6 7 2 3 3" xfId="55361"/>
    <cellStyle name="Финансовый 3 2 6 7 2 3 4" xfId="55362"/>
    <cellStyle name="Финансовый 3 2 6 7 2 4" xfId="55363"/>
    <cellStyle name="Финансовый 3 2 6 7 2 5" xfId="55364"/>
    <cellStyle name="Финансовый 3 2 6 7 2 6" xfId="55365"/>
    <cellStyle name="Финансовый 3 2 6 7 2 7" xfId="55366"/>
    <cellStyle name="Финансовый 3 2 6 7 3" xfId="55367"/>
    <cellStyle name="Финансовый 3 2 6 7 3 2" xfId="55368"/>
    <cellStyle name="Финансовый 3 2 6 7 3 2 2" xfId="55369"/>
    <cellStyle name="Финансовый 3 2 6 7 3 3" xfId="55370"/>
    <cellStyle name="Финансовый 3 2 6 7 3 4" xfId="55371"/>
    <cellStyle name="Финансовый 3 2 6 7 3 5" xfId="55372"/>
    <cellStyle name="Финансовый 3 2 6 7 4" xfId="55373"/>
    <cellStyle name="Финансовый 3 2 6 7 4 2" xfId="55374"/>
    <cellStyle name="Финансовый 3 2 6 7 4 3" xfId="55375"/>
    <cellStyle name="Финансовый 3 2 6 7 4 4" xfId="55376"/>
    <cellStyle name="Финансовый 3 2 6 7 5" xfId="55377"/>
    <cellStyle name="Финансовый 3 2 6 7 6" xfId="55378"/>
    <cellStyle name="Финансовый 3 2 6 7 7" xfId="55379"/>
    <cellStyle name="Финансовый 3 2 6 7 8" xfId="55380"/>
    <cellStyle name="Финансовый 3 2 6 8" xfId="55381"/>
    <cellStyle name="Финансовый 3 2 6 8 2" xfId="55382"/>
    <cellStyle name="Финансовый 3 2 6 8 2 2" xfId="55383"/>
    <cellStyle name="Финансовый 3 2 6 8 2 2 2" xfId="55384"/>
    <cellStyle name="Финансовый 3 2 6 8 2 3" xfId="55385"/>
    <cellStyle name="Финансовый 3 2 6 8 2 4" xfId="55386"/>
    <cellStyle name="Финансовый 3 2 6 8 2 5" xfId="55387"/>
    <cellStyle name="Финансовый 3 2 6 8 3" xfId="55388"/>
    <cellStyle name="Финансовый 3 2 6 8 3 2" xfId="55389"/>
    <cellStyle name="Финансовый 3 2 6 8 3 3" xfId="55390"/>
    <cellStyle name="Финансовый 3 2 6 8 3 4" xfId="55391"/>
    <cellStyle name="Финансовый 3 2 6 8 4" xfId="55392"/>
    <cellStyle name="Финансовый 3 2 6 8 5" xfId="55393"/>
    <cellStyle name="Финансовый 3 2 6 8 6" xfId="55394"/>
    <cellStyle name="Финансовый 3 2 6 8 7" xfId="55395"/>
    <cellStyle name="Финансовый 3 2 6 9" xfId="55396"/>
    <cellStyle name="Финансовый 3 2 6 9 2" xfId="55397"/>
    <cellStyle name="Финансовый 3 2 6 9 2 2" xfId="55398"/>
    <cellStyle name="Финансовый 3 2 6 9 2 2 2" xfId="55399"/>
    <cellStyle name="Финансовый 3 2 6 9 2 3" xfId="55400"/>
    <cellStyle name="Финансовый 3 2 6 9 2 4" xfId="55401"/>
    <cellStyle name="Финансовый 3 2 6 9 2 5" xfId="55402"/>
    <cellStyle name="Финансовый 3 2 6 9 3" xfId="55403"/>
    <cellStyle name="Финансовый 3 2 6 9 3 2" xfId="55404"/>
    <cellStyle name="Финансовый 3 2 6 9 3 3" xfId="55405"/>
    <cellStyle name="Финансовый 3 2 6 9 3 4" xfId="55406"/>
    <cellStyle name="Финансовый 3 2 6 9 4" xfId="55407"/>
    <cellStyle name="Финансовый 3 2 6 9 5" xfId="55408"/>
    <cellStyle name="Финансовый 3 2 6 9 6" xfId="55409"/>
    <cellStyle name="Финансовый 3 2 6 9 7" xfId="55410"/>
    <cellStyle name="Финансовый 3 2 7" xfId="55411"/>
    <cellStyle name="Финансовый 3 2 7 10" xfId="55412"/>
    <cellStyle name="Финансовый 3 2 7 10 2" xfId="55413"/>
    <cellStyle name="Финансовый 3 2 7 10 2 2" xfId="55414"/>
    <cellStyle name="Финансовый 3 2 7 10 3" xfId="55415"/>
    <cellStyle name="Финансовый 3 2 7 10 4" xfId="55416"/>
    <cellStyle name="Финансовый 3 2 7 10 5" xfId="55417"/>
    <cellStyle name="Финансовый 3 2 7 11" xfId="55418"/>
    <cellStyle name="Финансовый 3 2 7 11 2" xfId="55419"/>
    <cellStyle name="Финансовый 3 2 7 11 2 2" xfId="55420"/>
    <cellStyle name="Финансовый 3 2 7 11 3" xfId="55421"/>
    <cellStyle name="Финансовый 3 2 7 11 4" xfId="55422"/>
    <cellStyle name="Финансовый 3 2 7 11 5" xfId="55423"/>
    <cellStyle name="Финансовый 3 2 7 12" xfId="55424"/>
    <cellStyle name="Финансовый 3 2 7 12 2" xfId="55425"/>
    <cellStyle name="Финансовый 3 2 7 12 2 2" xfId="55426"/>
    <cellStyle name="Финансовый 3 2 7 12 3" xfId="55427"/>
    <cellStyle name="Финансовый 3 2 7 13" xfId="55428"/>
    <cellStyle name="Финансовый 3 2 7 13 2" xfId="55429"/>
    <cellStyle name="Финансовый 3 2 7 14" xfId="55430"/>
    <cellStyle name="Финансовый 3 2 7 15" xfId="55431"/>
    <cellStyle name="Финансовый 3 2 7 2" xfId="55432"/>
    <cellStyle name="Финансовый 3 2 7 2 2" xfId="55433"/>
    <cellStyle name="Финансовый 3 2 7 2 2 2" xfId="55434"/>
    <cellStyle name="Финансовый 3 2 7 2 2 2 2" xfId="55435"/>
    <cellStyle name="Финансовый 3 2 7 2 2 2 2 2" xfId="55436"/>
    <cellStyle name="Финансовый 3 2 7 2 2 2 3" xfId="55437"/>
    <cellStyle name="Финансовый 3 2 7 2 2 2 4" xfId="55438"/>
    <cellStyle name="Финансовый 3 2 7 2 2 2 5" xfId="55439"/>
    <cellStyle name="Финансовый 3 2 7 2 2 3" xfId="55440"/>
    <cellStyle name="Финансовый 3 2 7 2 2 3 2" xfId="55441"/>
    <cellStyle name="Финансовый 3 2 7 2 2 3 3" xfId="55442"/>
    <cellStyle name="Финансовый 3 2 7 2 2 3 4" xfId="55443"/>
    <cellStyle name="Финансовый 3 2 7 2 2 4" xfId="55444"/>
    <cellStyle name="Финансовый 3 2 7 2 2 5" xfId="55445"/>
    <cellStyle name="Финансовый 3 2 7 2 2 6" xfId="55446"/>
    <cellStyle name="Финансовый 3 2 7 2 2 7" xfId="55447"/>
    <cellStyle name="Финансовый 3 2 7 2 3" xfId="55448"/>
    <cellStyle name="Финансовый 3 2 7 2 3 2" xfId="55449"/>
    <cellStyle name="Финансовый 3 2 7 2 3 2 2" xfId="55450"/>
    <cellStyle name="Финансовый 3 2 7 2 3 3" xfId="55451"/>
    <cellStyle name="Финансовый 3 2 7 2 3 4" xfId="55452"/>
    <cellStyle name="Финансовый 3 2 7 2 3 5" xfId="55453"/>
    <cellStyle name="Финансовый 3 2 7 2 4" xfId="55454"/>
    <cellStyle name="Финансовый 3 2 7 2 4 2" xfId="55455"/>
    <cellStyle name="Финансовый 3 2 7 2 4 2 2" xfId="55456"/>
    <cellStyle name="Финансовый 3 2 7 2 4 3" xfId="55457"/>
    <cellStyle name="Финансовый 3 2 7 2 4 4" xfId="55458"/>
    <cellStyle name="Финансовый 3 2 7 2 4 5" xfId="55459"/>
    <cellStyle name="Финансовый 3 2 7 2 5" xfId="55460"/>
    <cellStyle name="Финансовый 3 2 7 2 5 2" xfId="55461"/>
    <cellStyle name="Финансовый 3 2 7 2 5 3" xfId="55462"/>
    <cellStyle name="Финансовый 3 2 7 2 5 4" xfId="55463"/>
    <cellStyle name="Финансовый 3 2 7 2 6" xfId="55464"/>
    <cellStyle name="Финансовый 3 2 7 2 7" xfId="55465"/>
    <cellStyle name="Финансовый 3 2 7 2 8" xfId="55466"/>
    <cellStyle name="Финансовый 3 2 7 2 9" xfId="55467"/>
    <cellStyle name="Финансовый 3 2 7 3" xfId="55468"/>
    <cellStyle name="Финансовый 3 2 7 3 2" xfId="55469"/>
    <cellStyle name="Финансовый 3 2 7 3 2 2" xfId="55470"/>
    <cellStyle name="Финансовый 3 2 7 3 2 2 2" xfId="55471"/>
    <cellStyle name="Финансовый 3 2 7 3 2 2 2 2" xfId="55472"/>
    <cellStyle name="Финансовый 3 2 7 3 2 2 3" xfId="55473"/>
    <cellStyle name="Финансовый 3 2 7 3 2 2 4" xfId="55474"/>
    <cellStyle name="Финансовый 3 2 7 3 2 2 5" xfId="55475"/>
    <cellStyle name="Финансовый 3 2 7 3 2 3" xfId="55476"/>
    <cellStyle name="Финансовый 3 2 7 3 2 3 2" xfId="55477"/>
    <cellStyle name="Финансовый 3 2 7 3 2 3 3" xfId="55478"/>
    <cellStyle name="Финансовый 3 2 7 3 2 3 4" xfId="55479"/>
    <cellStyle name="Финансовый 3 2 7 3 2 4" xfId="55480"/>
    <cellStyle name="Финансовый 3 2 7 3 2 5" xfId="55481"/>
    <cellStyle name="Финансовый 3 2 7 3 2 6" xfId="55482"/>
    <cellStyle name="Финансовый 3 2 7 3 2 7" xfId="55483"/>
    <cellStyle name="Финансовый 3 2 7 3 3" xfId="55484"/>
    <cellStyle name="Финансовый 3 2 7 3 3 2" xfId="55485"/>
    <cellStyle name="Финансовый 3 2 7 3 3 2 2" xfId="55486"/>
    <cellStyle name="Финансовый 3 2 7 3 3 3" xfId="55487"/>
    <cellStyle name="Финансовый 3 2 7 3 3 4" xfId="55488"/>
    <cellStyle name="Финансовый 3 2 7 3 3 5" xfId="55489"/>
    <cellStyle name="Финансовый 3 2 7 3 4" xfId="55490"/>
    <cellStyle name="Финансовый 3 2 7 3 4 2" xfId="55491"/>
    <cellStyle name="Финансовый 3 2 7 3 4 2 2" xfId="55492"/>
    <cellStyle name="Финансовый 3 2 7 3 4 3" xfId="55493"/>
    <cellStyle name="Финансовый 3 2 7 3 4 4" xfId="55494"/>
    <cellStyle name="Финансовый 3 2 7 3 4 5" xfId="55495"/>
    <cellStyle name="Финансовый 3 2 7 3 5" xfId="55496"/>
    <cellStyle name="Финансовый 3 2 7 3 5 2" xfId="55497"/>
    <cellStyle name="Финансовый 3 2 7 3 5 3" xfId="55498"/>
    <cellStyle name="Финансовый 3 2 7 3 5 4" xfId="55499"/>
    <cellStyle name="Финансовый 3 2 7 3 6" xfId="55500"/>
    <cellStyle name="Финансовый 3 2 7 3 7" xfId="55501"/>
    <cellStyle name="Финансовый 3 2 7 3 8" xfId="55502"/>
    <cellStyle name="Финансовый 3 2 7 3 9" xfId="55503"/>
    <cellStyle name="Финансовый 3 2 7 4" xfId="55504"/>
    <cellStyle name="Финансовый 3 2 7 4 2" xfId="55505"/>
    <cellStyle name="Финансовый 3 2 7 4 2 2" xfId="55506"/>
    <cellStyle name="Финансовый 3 2 7 4 2 2 2" xfId="55507"/>
    <cellStyle name="Финансовый 3 2 7 4 2 2 2 2" xfId="55508"/>
    <cellStyle name="Финансовый 3 2 7 4 2 2 3" xfId="55509"/>
    <cellStyle name="Финансовый 3 2 7 4 2 2 4" xfId="55510"/>
    <cellStyle name="Финансовый 3 2 7 4 2 2 5" xfId="55511"/>
    <cellStyle name="Финансовый 3 2 7 4 2 3" xfId="55512"/>
    <cellStyle name="Финансовый 3 2 7 4 2 3 2" xfId="55513"/>
    <cellStyle name="Финансовый 3 2 7 4 2 3 3" xfId="55514"/>
    <cellStyle name="Финансовый 3 2 7 4 2 3 4" xfId="55515"/>
    <cellStyle name="Финансовый 3 2 7 4 2 4" xfId="55516"/>
    <cellStyle name="Финансовый 3 2 7 4 2 5" xfId="55517"/>
    <cellStyle name="Финансовый 3 2 7 4 2 6" xfId="55518"/>
    <cellStyle name="Финансовый 3 2 7 4 2 7" xfId="55519"/>
    <cellStyle name="Финансовый 3 2 7 4 3" xfId="55520"/>
    <cellStyle name="Финансовый 3 2 7 4 3 2" xfId="55521"/>
    <cellStyle name="Финансовый 3 2 7 4 3 2 2" xfId="55522"/>
    <cellStyle name="Финансовый 3 2 7 4 3 3" xfId="55523"/>
    <cellStyle name="Финансовый 3 2 7 4 3 4" xfId="55524"/>
    <cellStyle name="Финансовый 3 2 7 4 3 5" xfId="55525"/>
    <cellStyle name="Финансовый 3 2 7 4 4" xfId="55526"/>
    <cellStyle name="Финансовый 3 2 7 4 4 2" xfId="55527"/>
    <cellStyle name="Финансовый 3 2 7 4 4 2 2" xfId="55528"/>
    <cellStyle name="Финансовый 3 2 7 4 4 3" xfId="55529"/>
    <cellStyle name="Финансовый 3 2 7 4 4 4" xfId="55530"/>
    <cellStyle name="Финансовый 3 2 7 4 4 5" xfId="55531"/>
    <cellStyle name="Финансовый 3 2 7 4 5" xfId="55532"/>
    <cellStyle name="Финансовый 3 2 7 4 5 2" xfId="55533"/>
    <cellStyle name="Финансовый 3 2 7 4 5 3" xfId="55534"/>
    <cellStyle name="Финансовый 3 2 7 4 5 4" xfId="55535"/>
    <cellStyle name="Финансовый 3 2 7 4 6" xfId="55536"/>
    <cellStyle name="Финансовый 3 2 7 4 7" xfId="55537"/>
    <cellStyle name="Финансовый 3 2 7 4 8" xfId="55538"/>
    <cellStyle name="Финансовый 3 2 7 4 9" xfId="55539"/>
    <cellStyle name="Финансовый 3 2 7 5" xfId="55540"/>
    <cellStyle name="Финансовый 3 2 7 5 2" xfId="55541"/>
    <cellStyle name="Финансовый 3 2 7 5 2 2" xfId="55542"/>
    <cellStyle name="Финансовый 3 2 7 5 2 2 2" xfId="55543"/>
    <cellStyle name="Финансовый 3 2 7 5 2 2 2 2" xfId="55544"/>
    <cellStyle name="Финансовый 3 2 7 5 2 2 3" xfId="55545"/>
    <cellStyle name="Финансовый 3 2 7 5 2 2 4" xfId="55546"/>
    <cellStyle name="Финансовый 3 2 7 5 2 2 5" xfId="55547"/>
    <cellStyle name="Финансовый 3 2 7 5 2 3" xfId="55548"/>
    <cellStyle name="Финансовый 3 2 7 5 2 3 2" xfId="55549"/>
    <cellStyle name="Финансовый 3 2 7 5 2 3 3" xfId="55550"/>
    <cellStyle name="Финансовый 3 2 7 5 2 3 4" xfId="55551"/>
    <cellStyle name="Финансовый 3 2 7 5 2 4" xfId="55552"/>
    <cellStyle name="Финансовый 3 2 7 5 2 5" xfId="55553"/>
    <cellStyle name="Финансовый 3 2 7 5 2 6" xfId="55554"/>
    <cellStyle name="Финансовый 3 2 7 5 2 7" xfId="55555"/>
    <cellStyle name="Финансовый 3 2 7 5 3" xfId="55556"/>
    <cellStyle name="Финансовый 3 2 7 5 3 2" xfId="55557"/>
    <cellStyle name="Финансовый 3 2 7 5 3 2 2" xfId="55558"/>
    <cellStyle name="Финансовый 3 2 7 5 3 3" xfId="55559"/>
    <cellStyle name="Финансовый 3 2 7 5 3 4" xfId="55560"/>
    <cellStyle name="Финансовый 3 2 7 5 3 5" xfId="55561"/>
    <cellStyle name="Финансовый 3 2 7 5 4" xfId="55562"/>
    <cellStyle name="Финансовый 3 2 7 5 4 2" xfId="55563"/>
    <cellStyle name="Финансовый 3 2 7 5 4 3" xfId="55564"/>
    <cellStyle name="Финансовый 3 2 7 5 4 4" xfId="55565"/>
    <cellStyle name="Финансовый 3 2 7 5 5" xfId="55566"/>
    <cellStyle name="Финансовый 3 2 7 5 6" xfId="55567"/>
    <cellStyle name="Финансовый 3 2 7 5 7" xfId="55568"/>
    <cellStyle name="Финансовый 3 2 7 5 8" xfId="55569"/>
    <cellStyle name="Финансовый 3 2 7 6" xfId="55570"/>
    <cellStyle name="Финансовый 3 2 7 6 2" xfId="55571"/>
    <cellStyle name="Финансовый 3 2 7 6 2 2" xfId="55572"/>
    <cellStyle name="Финансовый 3 2 7 6 2 2 2" xfId="55573"/>
    <cellStyle name="Финансовый 3 2 7 6 2 2 2 2" xfId="55574"/>
    <cellStyle name="Финансовый 3 2 7 6 2 2 3" xfId="55575"/>
    <cellStyle name="Финансовый 3 2 7 6 2 2 4" xfId="55576"/>
    <cellStyle name="Финансовый 3 2 7 6 2 2 5" xfId="55577"/>
    <cellStyle name="Финансовый 3 2 7 6 2 3" xfId="55578"/>
    <cellStyle name="Финансовый 3 2 7 6 2 3 2" xfId="55579"/>
    <cellStyle name="Финансовый 3 2 7 6 2 3 3" xfId="55580"/>
    <cellStyle name="Финансовый 3 2 7 6 2 3 4" xfId="55581"/>
    <cellStyle name="Финансовый 3 2 7 6 2 4" xfId="55582"/>
    <cellStyle name="Финансовый 3 2 7 6 2 5" xfId="55583"/>
    <cellStyle name="Финансовый 3 2 7 6 2 6" xfId="55584"/>
    <cellStyle name="Финансовый 3 2 7 6 2 7" xfId="55585"/>
    <cellStyle name="Финансовый 3 2 7 6 3" xfId="55586"/>
    <cellStyle name="Финансовый 3 2 7 6 3 2" xfId="55587"/>
    <cellStyle name="Финансовый 3 2 7 6 3 2 2" xfId="55588"/>
    <cellStyle name="Финансовый 3 2 7 6 3 3" xfId="55589"/>
    <cellStyle name="Финансовый 3 2 7 6 3 4" xfId="55590"/>
    <cellStyle name="Финансовый 3 2 7 6 3 5" xfId="55591"/>
    <cellStyle name="Финансовый 3 2 7 6 4" xfId="55592"/>
    <cellStyle name="Финансовый 3 2 7 6 4 2" xfId="55593"/>
    <cellStyle name="Финансовый 3 2 7 6 4 3" xfId="55594"/>
    <cellStyle name="Финансовый 3 2 7 6 4 4" xfId="55595"/>
    <cellStyle name="Финансовый 3 2 7 6 5" xfId="55596"/>
    <cellStyle name="Финансовый 3 2 7 6 6" xfId="55597"/>
    <cellStyle name="Финансовый 3 2 7 6 7" xfId="55598"/>
    <cellStyle name="Финансовый 3 2 7 6 8" xfId="55599"/>
    <cellStyle name="Финансовый 3 2 7 7" xfId="55600"/>
    <cellStyle name="Финансовый 3 2 7 7 2" xfId="55601"/>
    <cellStyle name="Финансовый 3 2 7 7 2 2" xfId="55602"/>
    <cellStyle name="Финансовый 3 2 7 7 2 2 2" xfId="55603"/>
    <cellStyle name="Финансовый 3 2 7 7 2 2 2 2" xfId="55604"/>
    <cellStyle name="Финансовый 3 2 7 7 2 2 3" xfId="55605"/>
    <cellStyle name="Финансовый 3 2 7 7 2 2 4" xfId="55606"/>
    <cellStyle name="Финансовый 3 2 7 7 2 2 5" xfId="55607"/>
    <cellStyle name="Финансовый 3 2 7 7 2 3" xfId="55608"/>
    <cellStyle name="Финансовый 3 2 7 7 2 3 2" xfId="55609"/>
    <cellStyle name="Финансовый 3 2 7 7 2 3 3" xfId="55610"/>
    <cellStyle name="Финансовый 3 2 7 7 2 3 4" xfId="55611"/>
    <cellStyle name="Финансовый 3 2 7 7 2 4" xfId="55612"/>
    <cellStyle name="Финансовый 3 2 7 7 2 5" xfId="55613"/>
    <cellStyle name="Финансовый 3 2 7 7 2 6" xfId="55614"/>
    <cellStyle name="Финансовый 3 2 7 7 2 7" xfId="55615"/>
    <cellStyle name="Финансовый 3 2 7 7 3" xfId="55616"/>
    <cellStyle name="Финансовый 3 2 7 7 3 2" xfId="55617"/>
    <cellStyle name="Финансовый 3 2 7 7 3 2 2" xfId="55618"/>
    <cellStyle name="Финансовый 3 2 7 7 3 3" xfId="55619"/>
    <cellStyle name="Финансовый 3 2 7 7 3 4" xfId="55620"/>
    <cellStyle name="Финансовый 3 2 7 7 3 5" xfId="55621"/>
    <cellStyle name="Финансовый 3 2 7 7 4" xfId="55622"/>
    <cellStyle name="Финансовый 3 2 7 7 4 2" xfId="55623"/>
    <cellStyle name="Финансовый 3 2 7 7 4 3" xfId="55624"/>
    <cellStyle name="Финансовый 3 2 7 7 4 4" xfId="55625"/>
    <cellStyle name="Финансовый 3 2 7 7 5" xfId="55626"/>
    <cellStyle name="Финансовый 3 2 7 7 6" xfId="55627"/>
    <cellStyle name="Финансовый 3 2 7 7 7" xfId="55628"/>
    <cellStyle name="Финансовый 3 2 7 7 8" xfId="55629"/>
    <cellStyle name="Финансовый 3 2 7 8" xfId="55630"/>
    <cellStyle name="Финансовый 3 2 7 8 2" xfId="55631"/>
    <cellStyle name="Финансовый 3 2 7 8 2 2" xfId="55632"/>
    <cellStyle name="Финансовый 3 2 7 8 2 2 2" xfId="55633"/>
    <cellStyle name="Финансовый 3 2 7 8 2 3" xfId="55634"/>
    <cellStyle name="Финансовый 3 2 7 8 2 4" xfId="55635"/>
    <cellStyle name="Финансовый 3 2 7 8 2 5" xfId="55636"/>
    <cellStyle name="Финансовый 3 2 7 8 3" xfId="55637"/>
    <cellStyle name="Финансовый 3 2 7 8 3 2" xfId="55638"/>
    <cellStyle name="Финансовый 3 2 7 8 3 3" xfId="55639"/>
    <cellStyle name="Финансовый 3 2 7 8 3 4" xfId="55640"/>
    <cellStyle name="Финансовый 3 2 7 8 4" xfId="55641"/>
    <cellStyle name="Финансовый 3 2 7 8 5" xfId="55642"/>
    <cellStyle name="Финансовый 3 2 7 8 6" xfId="55643"/>
    <cellStyle name="Финансовый 3 2 7 8 7" xfId="55644"/>
    <cellStyle name="Финансовый 3 2 7 9" xfId="55645"/>
    <cellStyle name="Финансовый 3 2 7 9 2" xfId="55646"/>
    <cellStyle name="Финансовый 3 2 7 9 2 2" xfId="55647"/>
    <cellStyle name="Финансовый 3 2 7 9 2 2 2" xfId="55648"/>
    <cellStyle name="Финансовый 3 2 7 9 2 3" xfId="55649"/>
    <cellStyle name="Финансовый 3 2 7 9 2 4" xfId="55650"/>
    <cellStyle name="Финансовый 3 2 7 9 2 5" xfId="55651"/>
    <cellStyle name="Финансовый 3 2 7 9 3" xfId="55652"/>
    <cellStyle name="Финансовый 3 2 7 9 3 2" xfId="55653"/>
    <cellStyle name="Финансовый 3 2 7 9 3 3" xfId="55654"/>
    <cellStyle name="Финансовый 3 2 7 9 3 4" xfId="55655"/>
    <cellStyle name="Финансовый 3 2 7 9 4" xfId="55656"/>
    <cellStyle name="Финансовый 3 2 7 9 5" xfId="55657"/>
    <cellStyle name="Финансовый 3 2 7 9 6" xfId="55658"/>
    <cellStyle name="Финансовый 3 2 7 9 7" xfId="55659"/>
    <cellStyle name="Финансовый 3 2 8" xfId="55660"/>
    <cellStyle name="Финансовый 3 2 8 2" xfId="55661"/>
    <cellStyle name="Финансовый 3 2 8 2 2" xfId="55662"/>
    <cellStyle name="Финансовый 3 2 8 2 2 2" xfId="55663"/>
    <cellStyle name="Финансовый 3 2 8 2 2 2 2" xfId="55664"/>
    <cellStyle name="Финансовый 3 2 8 2 2 3" xfId="55665"/>
    <cellStyle name="Финансовый 3 2 8 2 2 4" xfId="55666"/>
    <cellStyle name="Финансовый 3 2 8 2 2 5" xfId="55667"/>
    <cellStyle name="Финансовый 3 2 8 2 3" xfId="55668"/>
    <cellStyle name="Финансовый 3 2 8 2 3 2" xfId="55669"/>
    <cellStyle name="Финансовый 3 2 8 2 3 2 2" xfId="55670"/>
    <cellStyle name="Финансовый 3 2 8 2 3 3" xfId="55671"/>
    <cellStyle name="Финансовый 3 2 8 2 3 4" xfId="55672"/>
    <cellStyle name="Финансовый 3 2 8 2 3 5" xfId="55673"/>
    <cellStyle name="Финансовый 3 2 8 2 4" xfId="55674"/>
    <cellStyle name="Финансовый 3 2 8 2 4 2" xfId="55675"/>
    <cellStyle name="Финансовый 3 2 8 2 4 3" xfId="55676"/>
    <cellStyle name="Финансовый 3 2 8 2 4 4" xfId="55677"/>
    <cellStyle name="Финансовый 3 2 8 2 5" xfId="55678"/>
    <cellStyle name="Финансовый 3 2 8 2 6" xfId="55679"/>
    <cellStyle name="Финансовый 3 2 8 2 7" xfId="55680"/>
    <cellStyle name="Финансовый 3 2 8 2 8" xfId="55681"/>
    <cellStyle name="Финансовый 3 2 8 3" xfId="55682"/>
    <cellStyle name="Финансовый 3 2 8 3 2" xfId="55683"/>
    <cellStyle name="Финансовый 3 2 8 3 2 2" xfId="55684"/>
    <cellStyle name="Финансовый 3 2 8 3 3" xfId="55685"/>
    <cellStyle name="Финансовый 3 2 8 3 4" xfId="55686"/>
    <cellStyle name="Финансовый 3 2 8 3 5" xfId="55687"/>
    <cellStyle name="Финансовый 3 2 8 4" xfId="55688"/>
    <cellStyle name="Финансовый 3 2 8 4 2" xfId="55689"/>
    <cellStyle name="Финансовый 3 2 8 4 2 2" xfId="55690"/>
    <cellStyle name="Финансовый 3 2 8 4 3" xfId="55691"/>
    <cellStyle name="Финансовый 3 2 8 4 4" xfId="55692"/>
    <cellStyle name="Финансовый 3 2 8 4 5" xfId="55693"/>
    <cellStyle name="Финансовый 3 2 8 5" xfId="55694"/>
    <cellStyle name="Финансовый 3 2 8 5 2" xfId="55695"/>
    <cellStyle name="Финансовый 3 2 8 5 2 2" xfId="55696"/>
    <cellStyle name="Финансовый 3 2 8 5 3" xfId="55697"/>
    <cellStyle name="Финансовый 3 2 8 5 4" xfId="55698"/>
    <cellStyle name="Финансовый 3 2 8 5 5" xfId="55699"/>
    <cellStyle name="Финансовый 3 2 8 6" xfId="55700"/>
    <cellStyle name="Финансовый 3 2 8 6 2" xfId="55701"/>
    <cellStyle name="Финансовый 3 2 8 6 2 2" xfId="55702"/>
    <cellStyle name="Финансовый 3 2 8 6 3" xfId="55703"/>
    <cellStyle name="Финансовый 3 2 8 7" xfId="55704"/>
    <cellStyle name="Финансовый 3 2 8 7 2" xfId="55705"/>
    <cellStyle name="Финансовый 3 2 8 8" xfId="55706"/>
    <cellStyle name="Финансовый 3 2 8 9" xfId="55707"/>
    <cellStyle name="Финансовый 3 2 9" xfId="55708"/>
    <cellStyle name="Финансовый 3 2 9 2" xfId="55709"/>
    <cellStyle name="Финансовый 3 2 9 2 2" xfId="55710"/>
    <cellStyle name="Финансовый 3 2 9 2 2 2" xfId="55711"/>
    <cellStyle name="Финансовый 3 2 9 2 2 2 2" xfId="55712"/>
    <cellStyle name="Финансовый 3 2 9 2 2 3" xfId="55713"/>
    <cellStyle name="Финансовый 3 2 9 2 2 4" xfId="55714"/>
    <cellStyle name="Финансовый 3 2 9 2 2 5" xfId="55715"/>
    <cellStyle name="Финансовый 3 2 9 2 3" xfId="55716"/>
    <cellStyle name="Финансовый 3 2 9 2 3 2" xfId="55717"/>
    <cellStyle name="Финансовый 3 2 9 2 3 3" xfId="55718"/>
    <cellStyle name="Финансовый 3 2 9 2 3 4" xfId="55719"/>
    <cellStyle name="Финансовый 3 2 9 2 4" xfId="55720"/>
    <cellStyle name="Финансовый 3 2 9 2 5" xfId="55721"/>
    <cellStyle name="Финансовый 3 2 9 2 6" xfId="55722"/>
    <cellStyle name="Финансовый 3 2 9 2 7" xfId="55723"/>
    <cellStyle name="Финансовый 3 2 9 3" xfId="55724"/>
    <cellStyle name="Финансовый 3 2 9 3 2" xfId="55725"/>
    <cellStyle name="Финансовый 3 2 9 3 2 2" xfId="55726"/>
    <cellStyle name="Финансовый 3 2 9 3 3" xfId="55727"/>
    <cellStyle name="Финансовый 3 2 9 3 4" xfId="55728"/>
    <cellStyle name="Финансовый 3 2 9 3 5" xfId="55729"/>
    <cellStyle name="Финансовый 3 2 9 4" xfId="55730"/>
    <cellStyle name="Финансовый 3 2 9 4 2" xfId="55731"/>
    <cellStyle name="Финансовый 3 2 9 4 2 2" xfId="55732"/>
    <cellStyle name="Финансовый 3 2 9 4 3" xfId="55733"/>
    <cellStyle name="Финансовый 3 2 9 4 4" xfId="55734"/>
    <cellStyle name="Финансовый 3 2 9 4 5" xfId="55735"/>
    <cellStyle name="Финансовый 3 2 9 5" xfId="55736"/>
    <cellStyle name="Финансовый 3 2 9 5 2" xfId="55737"/>
    <cellStyle name="Финансовый 3 2 9 5 3" xfId="55738"/>
    <cellStyle name="Финансовый 3 2 9 5 4" xfId="55739"/>
    <cellStyle name="Финансовый 3 2 9 6" xfId="55740"/>
    <cellStyle name="Финансовый 3 2 9 7" xfId="55741"/>
    <cellStyle name="Финансовый 3 2 9 8" xfId="55742"/>
    <cellStyle name="Финансовый 3 2 9 9" xfId="55743"/>
    <cellStyle name="Финансовый 3 3" xfId="55744"/>
    <cellStyle name="Финансовый 3 3 10" xfId="55745"/>
    <cellStyle name="Финансовый 3 3 10 2" xfId="55746"/>
    <cellStyle name="Финансовый 3 3 10 2 2" xfId="55747"/>
    <cellStyle name="Финансовый 3 3 10 2 2 2" xfId="55748"/>
    <cellStyle name="Финансовый 3 3 10 2 2 2 2" xfId="55749"/>
    <cellStyle name="Финансовый 3 3 10 2 2 3" xfId="55750"/>
    <cellStyle name="Финансовый 3 3 10 2 2 4" xfId="55751"/>
    <cellStyle name="Финансовый 3 3 10 2 2 5" xfId="55752"/>
    <cellStyle name="Финансовый 3 3 10 2 3" xfId="55753"/>
    <cellStyle name="Финансовый 3 3 10 2 3 2" xfId="55754"/>
    <cellStyle name="Финансовый 3 3 10 2 3 3" xfId="55755"/>
    <cellStyle name="Финансовый 3 3 10 2 3 4" xfId="55756"/>
    <cellStyle name="Финансовый 3 3 10 2 4" xfId="55757"/>
    <cellStyle name="Финансовый 3 3 10 2 5" xfId="55758"/>
    <cellStyle name="Финансовый 3 3 10 2 6" xfId="55759"/>
    <cellStyle name="Финансовый 3 3 10 2 7" xfId="55760"/>
    <cellStyle name="Финансовый 3 3 10 3" xfId="55761"/>
    <cellStyle name="Финансовый 3 3 10 3 2" xfId="55762"/>
    <cellStyle name="Финансовый 3 3 10 3 2 2" xfId="55763"/>
    <cellStyle name="Финансовый 3 3 10 3 3" xfId="55764"/>
    <cellStyle name="Финансовый 3 3 10 3 4" xfId="55765"/>
    <cellStyle name="Финансовый 3 3 10 3 5" xfId="55766"/>
    <cellStyle name="Финансовый 3 3 10 4" xfId="55767"/>
    <cellStyle name="Финансовый 3 3 10 4 2" xfId="55768"/>
    <cellStyle name="Финансовый 3 3 10 4 3" xfId="55769"/>
    <cellStyle name="Финансовый 3 3 10 4 4" xfId="55770"/>
    <cellStyle name="Финансовый 3 3 10 5" xfId="55771"/>
    <cellStyle name="Финансовый 3 3 10 6" xfId="55772"/>
    <cellStyle name="Финансовый 3 3 10 7" xfId="55773"/>
    <cellStyle name="Финансовый 3 3 10 8" xfId="55774"/>
    <cellStyle name="Финансовый 3 3 11" xfId="55775"/>
    <cellStyle name="Финансовый 3 3 11 2" xfId="55776"/>
    <cellStyle name="Финансовый 3 3 11 2 2" xfId="55777"/>
    <cellStyle name="Финансовый 3 3 11 2 2 2" xfId="55778"/>
    <cellStyle name="Финансовый 3 3 11 2 2 2 2" xfId="55779"/>
    <cellStyle name="Финансовый 3 3 11 2 2 3" xfId="55780"/>
    <cellStyle name="Финансовый 3 3 11 2 2 4" xfId="55781"/>
    <cellStyle name="Финансовый 3 3 11 2 2 5" xfId="55782"/>
    <cellStyle name="Финансовый 3 3 11 2 3" xfId="55783"/>
    <cellStyle name="Финансовый 3 3 11 2 3 2" xfId="55784"/>
    <cellStyle name="Финансовый 3 3 11 2 3 3" xfId="55785"/>
    <cellStyle name="Финансовый 3 3 11 2 3 4" xfId="55786"/>
    <cellStyle name="Финансовый 3 3 11 2 4" xfId="55787"/>
    <cellStyle name="Финансовый 3 3 11 2 5" xfId="55788"/>
    <cellStyle name="Финансовый 3 3 11 2 6" xfId="55789"/>
    <cellStyle name="Финансовый 3 3 11 2 7" xfId="55790"/>
    <cellStyle name="Финансовый 3 3 11 3" xfId="55791"/>
    <cellStyle name="Финансовый 3 3 11 3 2" xfId="55792"/>
    <cellStyle name="Финансовый 3 3 11 3 2 2" xfId="55793"/>
    <cellStyle name="Финансовый 3 3 11 3 3" xfId="55794"/>
    <cellStyle name="Финансовый 3 3 11 3 4" xfId="55795"/>
    <cellStyle name="Финансовый 3 3 11 3 5" xfId="55796"/>
    <cellStyle name="Финансовый 3 3 11 4" xfId="55797"/>
    <cellStyle name="Финансовый 3 3 11 4 2" xfId="55798"/>
    <cellStyle name="Финансовый 3 3 11 4 3" xfId="55799"/>
    <cellStyle name="Финансовый 3 3 11 4 4" xfId="55800"/>
    <cellStyle name="Финансовый 3 3 11 5" xfId="55801"/>
    <cellStyle name="Финансовый 3 3 11 6" xfId="55802"/>
    <cellStyle name="Финансовый 3 3 11 7" xfId="55803"/>
    <cellStyle name="Финансовый 3 3 11 8" xfId="55804"/>
    <cellStyle name="Финансовый 3 3 12" xfId="55805"/>
    <cellStyle name="Финансовый 3 3 12 2" xfId="55806"/>
    <cellStyle name="Финансовый 3 3 12 2 2" xfId="55807"/>
    <cellStyle name="Финансовый 3 3 12 2 2 2" xfId="55808"/>
    <cellStyle name="Финансовый 3 3 12 2 3" xfId="55809"/>
    <cellStyle name="Финансовый 3 3 12 2 4" xfId="55810"/>
    <cellStyle name="Финансовый 3 3 12 2 5" xfId="55811"/>
    <cellStyle name="Финансовый 3 3 12 3" xfId="55812"/>
    <cellStyle name="Финансовый 3 3 12 3 2" xfId="55813"/>
    <cellStyle name="Финансовый 3 3 12 3 3" xfId="55814"/>
    <cellStyle name="Финансовый 3 3 12 3 4" xfId="55815"/>
    <cellStyle name="Финансовый 3 3 12 4" xfId="55816"/>
    <cellStyle name="Финансовый 3 3 12 5" xfId="55817"/>
    <cellStyle name="Финансовый 3 3 12 6" xfId="55818"/>
    <cellStyle name="Финансовый 3 3 12 7" xfId="55819"/>
    <cellStyle name="Финансовый 3 3 13" xfId="55820"/>
    <cellStyle name="Финансовый 3 3 13 2" xfId="55821"/>
    <cellStyle name="Финансовый 3 3 13 2 2" xfId="55822"/>
    <cellStyle name="Финансовый 3 3 13 2 2 2" xfId="55823"/>
    <cellStyle name="Финансовый 3 3 13 2 3" xfId="55824"/>
    <cellStyle name="Финансовый 3 3 13 2 4" xfId="55825"/>
    <cellStyle name="Финансовый 3 3 13 2 5" xfId="55826"/>
    <cellStyle name="Финансовый 3 3 13 3" xfId="55827"/>
    <cellStyle name="Финансовый 3 3 13 3 2" xfId="55828"/>
    <cellStyle name="Финансовый 3 3 13 3 3" xfId="55829"/>
    <cellStyle name="Финансовый 3 3 13 3 4" xfId="55830"/>
    <cellStyle name="Финансовый 3 3 13 4" xfId="55831"/>
    <cellStyle name="Финансовый 3 3 13 5" xfId="55832"/>
    <cellStyle name="Финансовый 3 3 13 6" xfId="55833"/>
    <cellStyle name="Финансовый 3 3 13 7" xfId="55834"/>
    <cellStyle name="Финансовый 3 3 14" xfId="55835"/>
    <cellStyle name="Финансовый 3 3 14 2" xfId="55836"/>
    <cellStyle name="Финансовый 3 3 14 2 2" xfId="55837"/>
    <cellStyle name="Финансовый 3 3 14 3" xfId="55838"/>
    <cellStyle name="Финансовый 3 3 14 4" xfId="55839"/>
    <cellStyle name="Финансовый 3 3 14 5" xfId="55840"/>
    <cellStyle name="Финансовый 3 3 15" xfId="55841"/>
    <cellStyle name="Финансовый 3 3 15 2" xfId="55842"/>
    <cellStyle name="Финансовый 3 3 15 2 2" xfId="55843"/>
    <cellStyle name="Финансовый 3 3 15 3" xfId="55844"/>
    <cellStyle name="Финансовый 3 3 15 4" xfId="55845"/>
    <cellStyle name="Финансовый 3 3 15 5" xfId="55846"/>
    <cellStyle name="Финансовый 3 3 16" xfId="55847"/>
    <cellStyle name="Финансовый 3 3 17" xfId="55848"/>
    <cellStyle name="Финансовый 3 3 18" xfId="55849"/>
    <cellStyle name="Финансовый 3 3 19" xfId="59843"/>
    <cellStyle name="Финансовый 3 3 2" xfId="55850"/>
    <cellStyle name="Финансовый 3 3 2 10" xfId="55851"/>
    <cellStyle name="Финансовый 3 3 2 10 2" xfId="55852"/>
    <cellStyle name="Финансовый 3 3 2 10 2 2" xfId="55853"/>
    <cellStyle name="Финансовый 3 3 2 10 2 2 2" xfId="55854"/>
    <cellStyle name="Финансовый 3 3 2 10 2 3" xfId="55855"/>
    <cellStyle name="Финансовый 3 3 2 10 2 4" xfId="55856"/>
    <cellStyle name="Финансовый 3 3 2 10 2 5" xfId="55857"/>
    <cellStyle name="Финансовый 3 3 2 10 3" xfId="55858"/>
    <cellStyle name="Финансовый 3 3 2 10 3 2" xfId="55859"/>
    <cellStyle name="Финансовый 3 3 2 10 3 3" xfId="55860"/>
    <cellStyle name="Финансовый 3 3 2 10 3 4" xfId="55861"/>
    <cellStyle name="Финансовый 3 3 2 10 4" xfId="55862"/>
    <cellStyle name="Финансовый 3 3 2 10 5" xfId="55863"/>
    <cellStyle name="Финансовый 3 3 2 10 6" xfId="55864"/>
    <cellStyle name="Финансовый 3 3 2 10 7" xfId="55865"/>
    <cellStyle name="Финансовый 3 3 2 11" xfId="55866"/>
    <cellStyle name="Финансовый 3 3 2 11 2" xfId="55867"/>
    <cellStyle name="Финансовый 3 3 2 11 2 2" xfId="55868"/>
    <cellStyle name="Финансовый 3 3 2 11 3" xfId="55869"/>
    <cellStyle name="Финансовый 3 3 2 11 4" xfId="55870"/>
    <cellStyle name="Финансовый 3 3 2 11 5" xfId="55871"/>
    <cellStyle name="Финансовый 3 3 2 12" xfId="55872"/>
    <cellStyle name="Финансовый 3 3 2 12 2" xfId="55873"/>
    <cellStyle name="Финансовый 3 3 2 12 3" xfId="55874"/>
    <cellStyle name="Финансовый 3 3 2 12 4" xfId="55875"/>
    <cellStyle name="Финансовый 3 3 2 13" xfId="55876"/>
    <cellStyle name="Финансовый 3 3 2 14" xfId="55877"/>
    <cellStyle name="Финансовый 3 3 2 15" xfId="55878"/>
    <cellStyle name="Финансовый 3 3 2 16" xfId="55879"/>
    <cellStyle name="Финансовый 3 3 2 2" xfId="55880"/>
    <cellStyle name="Финансовый 3 3 2 2 10" xfId="55881"/>
    <cellStyle name="Финансовый 3 3 2 2 10 2" xfId="55882"/>
    <cellStyle name="Финансовый 3 3 2 2 10 2 2" xfId="55883"/>
    <cellStyle name="Финансовый 3 3 2 2 10 3" xfId="55884"/>
    <cellStyle name="Финансовый 3 3 2 2 10 4" xfId="55885"/>
    <cellStyle name="Финансовый 3 3 2 2 10 5" xfId="55886"/>
    <cellStyle name="Финансовый 3 3 2 2 11" xfId="55887"/>
    <cellStyle name="Финансовый 3 3 2 2 11 2" xfId="55888"/>
    <cellStyle name="Финансовый 3 3 2 2 11 3" xfId="55889"/>
    <cellStyle name="Финансовый 3 3 2 2 11 4" xfId="55890"/>
    <cellStyle name="Финансовый 3 3 2 2 12" xfId="55891"/>
    <cellStyle name="Финансовый 3 3 2 2 13" xfId="55892"/>
    <cellStyle name="Финансовый 3 3 2 2 14" xfId="55893"/>
    <cellStyle name="Финансовый 3 3 2 2 15" xfId="55894"/>
    <cellStyle name="Финансовый 3 3 2 2 2" xfId="55895"/>
    <cellStyle name="Финансовый 3 3 2 2 2 2" xfId="55896"/>
    <cellStyle name="Финансовый 3 3 2 2 2 2 2" xfId="55897"/>
    <cellStyle name="Финансовый 3 3 2 2 2 2 2 2" xfId="55898"/>
    <cellStyle name="Финансовый 3 3 2 2 2 2 2 2 2" xfId="55899"/>
    <cellStyle name="Финансовый 3 3 2 2 2 2 2 3" xfId="55900"/>
    <cellStyle name="Финансовый 3 3 2 2 2 2 2 4" xfId="55901"/>
    <cellStyle name="Финансовый 3 3 2 2 2 2 2 5" xfId="55902"/>
    <cellStyle name="Финансовый 3 3 2 2 2 2 3" xfId="55903"/>
    <cellStyle name="Финансовый 3 3 2 2 2 2 3 2" xfId="55904"/>
    <cellStyle name="Финансовый 3 3 2 2 2 2 3 3" xfId="55905"/>
    <cellStyle name="Финансовый 3 3 2 2 2 2 3 4" xfId="55906"/>
    <cellStyle name="Финансовый 3 3 2 2 2 2 4" xfId="55907"/>
    <cellStyle name="Финансовый 3 3 2 2 2 2 5" xfId="55908"/>
    <cellStyle name="Финансовый 3 3 2 2 2 2 6" xfId="55909"/>
    <cellStyle name="Финансовый 3 3 2 2 2 2 7" xfId="55910"/>
    <cellStyle name="Финансовый 3 3 2 2 2 3" xfId="55911"/>
    <cellStyle name="Финансовый 3 3 2 2 2 3 2" xfId="55912"/>
    <cellStyle name="Финансовый 3 3 2 2 2 3 2 2" xfId="55913"/>
    <cellStyle name="Финансовый 3 3 2 2 2 3 3" xfId="55914"/>
    <cellStyle name="Финансовый 3 3 2 2 2 3 4" xfId="55915"/>
    <cellStyle name="Финансовый 3 3 2 2 2 3 5" xfId="55916"/>
    <cellStyle name="Финансовый 3 3 2 2 2 4" xfId="55917"/>
    <cellStyle name="Финансовый 3 3 2 2 2 4 2" xfId="55918"/>
    <cellStyle name="Финансовый 3 3 2 2 2 4 2 2" xfId="55919"/>
    <cellStyle name="Финансовый 3 3 2 2 2 4 3" xfId="55920"/>
    <cellStyle name="Финансовый 3 3 2 2 2 4 4" xfId="55921"/>
    <cellStyle name="Финансовый 3 3 2 2 2 4 5" xfId="55922"/>
    <cellStyle name="Финансовый 3 3 2 2 2 5" xfId="55923"/>
    <cellStyle name="Финансовый 3 3 2 2 2 5 2" xfId="55924"/>
    <cellStyle name="Финансовый 3 3 2 2 2 5 3" xfId="55925"/>
    <cellStyle name="Финансовый 3 3 2 2 2 5 4" xfId="55926"/>
    <cellStyle name="Финансовый 3 3 2 2 2 6" xfId="55927"/>
    <cellStyle name="Финансовый 3 3 2 2 2 7" xfId="55928"/>
    <cellStyle name="Финансовый 3 3 2 2 2 8" xfId="55929"/>
    <cellStyle name="Финансовый 3 3 2 2 2 9" xfId="55930"/>
    <cellStyle name="Финансовый 3 3 2 2 3" xfId="55931"/>
    <cellStyle name="Финансовый 3 3 2 2 3 2" xfId="55932"/>
    <cellStyle name="Финансовый 3 3 2 2 3 2 2" xfId="55933"/>
    <cellStyle name="Финансовый 3 3 2 2 3 2 2 2" xfId="55934"/>
    <cellStyle name="Финансовый 3 3 2 2 3 2 2 2 2" xfId="55935"/>
    <cellStyle name="Финансовый 3 3 2 2 3 2 2 3" xfId="55936"/>
    <cellStyle name="Финансовый 3 3 2 2 3 2 2 4" xfId="55937"/>
    <cellStyle name="Финансовый 3 3 2 2 3 2 2 5" xfId="55938"/>
    <cellStyle name="Финансовый 3 3 2 2 3 2 3" xfId="55939"/>
    <cellStyle name="Финансовый 3 3 2 2 3 2 3 2" xfId="55940"/>
    <cellStyle name="Финансовый 3 3 2 2 3 2 3 3" xfId="55941"/>
    <cellStyle name="Финансовый 3 3 2 2 3 2 3 4" xfId="55942"/>
    <cellStyle name="Финансовый 3 3 2 2 3 2 4" xfId="55943"/>
    <cellStyle name="Финансовый 3 3 2 2 3 2 5" xfId="55944"/>
    <cellStyle name="Финансовый 3 3 2 2 3 2 6" xfId="55945"/>
    <cellStyle name="Финансовый 3 3 2 2 3 2 7" xfId="55946"/>
    <cellStyle name="Финансовый 3 3 2 2 3 3" xfId="55947"/>
    <cellStyle name="Финансовый 3 3 2 2 3 3 2" xfId="55948"/>
    <cellStyle name="Финансовый 3 3 2 2 3 3 2 2" xfId="55949"/>
    <cellStyle name="Финансовый 3 3 2 2 3 3 3" xfId="55950"/>
    <cellStyle name="Финансовый 3 3 2 2 3 3 4" xfId="55951"/>
    <cellStyle name="Финансовый 3 3 2 2 3 3 5" xfId="55952"/>
    <cellStyle name="Финансовый 3 3 2 2 3 4" xfId="55953"/>
    <cellStyle name="Финансовый 3 3 2 2 3 4 2" xfId="55954"/>
    <cellStyle name="Финансовый 3 3 2 2 3 4 2 2" xfId="55955"/>
    <cellStyle name="Финансовый 3 3 2 2 3 4 3" xfId="55956"/>
    <cellStyle name="Финансовый 3 3 2 2 3 4 4" xfId="55957"/>
    <cellStyle name="Финансовый 3 3 2 2 3 4 5" xfId="55958"/>
    <cellStyle name="Финансовый 3 3 2 2 3 5" xfId="55959"/>
    <cellStyle name="Финансовый 3 3 2 2 3 5 2" xfId="55960"/>
    <cellStyle name="Финансовый 3 3 2 2 3 5 3" xfId="55961"/>
    <cellStyle name="Финансовый 3 3 2 2 3 5 4" xfId="55962"/>
    <cellStyle name="Финансовый 3 3 2 2 3 6" xfId="55963"/>
    <cellStyle name="Финансовый 3 3 2 2 3 7" xfId="55964"/>
    <cellStyle name="Финансовый 3 3 2 2 3 8" xfId="55965"/>
    <cellStyle name="Финансовый 3 3 2 2 3 9" xfId="55966"/>
    <cellStyle name="Финансовый 3 3 2 2 4" xfId="55967"/>
    <cellStyle name="Финансовый 3 3 2 2 4 2" xfId="55968"/>
    <cellStyle name="Финансовый 3 3 2 2 4 2 2" xfId="55969"/>
    <cellStyle name="Финансовый 3 3 2 2 4 2 2 2" xfId="55970"/>
    <cellStyle name="Финансовый 3 3 2 2 4 2 2 2 2" xfId="55971"/>
    <cellStyle name="Финансовый 3 3 2 2 4 2 2 3" xfId="55972"/>
    <cellStyle name="Финансовый 3 3 2 2 4 2 2 4" xfId="55973"/>
    <cellStyle name="Финансовый 3 3 2 2 4 2 2 5" xfId="55974"/>
    <cellStyle name="Финансовый 3 3 2 2 4 2 3" xfId="55975"/>
    <cellStyle name="Финансовый 3 3 2 2 4 2 3 2" xfId="55976"/>
    <cellStyle name="Финансовый 3 3 2 2 4 2 3 3" xfId="55977"/>
    <cellStyle name="Финансовый 3 3 2 2 4 2 3 4" xfId="55978"/>
    <cellStyle name="Финансовый 3 3 2 2 4 2 4" xfId="55979"/>
    <cellStyle name="Финансовый 3 3 2 2 4 2 5" xfId="55980"/>
    <cellStyle name="Финансовый 3 3 2 2 4 2 6" xfId="55981"/>
    <cellStyle name="Финансовый 3 3 2 2 4 2 7" xfId="55982"/>
    <cellStyle name="Финансовый 3 3 2 2 4 3" xfId="55983"/>
    <cellStyle name="Финансовый 3 3 2 2 4 3 2" xfId="55984"/>
    <cellStyle name="Финансовый 3 3 2 2 4 3 2 2" xfId="55985"/>
    <cellStyle name="Финансовый 3 3 2 2 4 3 3" xfId="55986"/>
    <cellStyle name="Финансовый 3 3 2 2 4 3 4" xfId="55987"/>
    <cellStyle name="Финансовый 3 3 2 2 4 3 5" xfId="55988"/>
    <cellStyle name="Финансовый 3 3 2 2 4 4" xfId="55989"/>
    <cellStyle name="Финансовый 3 3 2 2 4 4 2" xfId="55990"/>
    <cellStyle name="Финансовый 3 3 2 2 4 4 3" xfId="55991"/>
    <cellStyle name="Финансовый 3 3 2 2 4 4 4" xfId="55992"/>
    <cellStyle name="Финансовый 3 3 2 2 4 5" xfId="55993"/>
    <cellStyle name="Финансовый 3 3 2 2 4 6" xfId="55994"/>
    <cellStyle name="Финансовый 3 3 2 2 4 7" xfId="55995"/>
    <cellStyle name="Финансовый 3 3 2 2 4 8" xfId="55996"/>
    <cellStyle name="Финансовый 3 3 2 2 5" xfId="55997"/>
    <cellStyle name="Финансовый 3 3 2 2 5 2" xfId="55998"/>
    <cellStyle name="Финансовый 3 3 2 2 5 2 2" xfId="55999"/>
    <cellStyle name="Финансовый 3 3 2 2 5 2 2 2" xfId="56000"/>
    <cellStyle name="Финансовый 3 3 2 2 5 2 2 2 2" xfId="56001"/>
    <cellStyle name="Финансовый 3 3 2 2 5 2 2 3" xfId="56002"/>
    <cellStyle name="Финансовый 3 3 2 2 5 2 2 4" xfId="56003"/>
    <cellStyle name="Финансовый 3 3 2 2 5 2 2 5" xfId="56004"/>
    <cellStyle name="Финансовый 3 3 2 2 5 2 3" xfId="56005"/>
    <cellStyle name="Финансовый 3 3 2 2 5 2 3 2" xfId="56006"/>
    <cellStyle name="Финансовый 3 3 2 2 5 2 3 3" xfId="56007"/>
    <cellStyle name="Финансовый 3 3 2 2 5 2 3 4" xfId="56008"/>
    <cellStyle name="Финансовый 3 3 2 2 5 2 4" xfId="56009"/>
    <cellStyle name="Финансовый 3 3 2 2 5 2 5" xfId="56010"/>
    <cellStyle name="Финансовый 3 3 2 2 5 2 6" xfId="56011"/>
    <cellStyle name="Финансовый 3 3 2 2 5 2 7" xfId="56012"/>
    <cellStyle name="Финансовый 3 3 2 2 5 3" xfId="56013"/>
    <cellStyle name="Финансовый 3 3 2 2 5 3 2" xfId="56014"/>
    <cellStyle name="Финансовый 3 3 2 2 5 3 2 2" xfId="56015"/>
    <cellStyle name="Финансовый 3 3 2 2 5 3 3" xfId="56016"/>
    <cellStyle name="Финансовый 3 3 2 2 5 3 4" xfId="56017"/>
    <cellStyle name="Финансовый 3 3 2 2 5 3 5" xfId="56018"/>
    <cellStyle name="Финансовый 3 3 2 2 5 4" xfId="56019"/>
    <cellStyle name="Финансовый 3 3 2 2 5 4 2" xfId="56020"/>
    <cellStyle name="Финансовый 3 3 2 2 5 4 3" xfId="56021"/>
    <cellStyle name="Финансовый 3 3 2 2 5 4 4" xfId="56022"/>
    <cellStyle name="Финансовый 3 3 2 2 5 5" xfId="56023"/>
    <cellStyle name="Финансовый 3 3 2 2 5 6" xfId="56024"/>
    <cellStyle name="Финансовый 3 3 2 2 5 7" xfId="56025"/>
    <cellStyle name="Финансовый 3 3 2 2 5 8" xfId="56026"/>
    <cellStyle name="Финансовый 3 3 2 2 6" xfId="56027"/>
    <cellStyle name="Финансовый 3 3 2 2 6 2" xfId="56028"/>
    <cellStyle name="Финансовый 3 3 2 2 6 2 2" xfId="56029"/>
    <cellStyle name="Финансовый 3 3 2 2 6 2 2 2" xfId="56030"/>
    <cellStyle name="Финансовый 3 3 2 2 6 2 2 2 2" xfId="56031"/>
    <cellStyle name="Финансовый 3 3 2 2 6 2 2 3" xfId="56032"/>
    <cellStyle name="Финансовый 3 3 2 2 6 2 2 4" xfId="56033"/>
    <cellStyle name="Финансовый 3 3 2 2 6 2 2 5" xfId="56034"/>
    <cellStyle name="Финансовый 3 3 2 2 6 2 3" xfId="56035"/>
    <cellStyle name="Финансовый 3 3 2 2 6 2 3 2" xfId="56036"/>
    <cellStyle name="Финансовый 3 3 2 2 6 2 3 3" xfId="56037"/>
    <cellStyle name="Финансовый 3 3 2 2 6 2 3 4" xfId="56038"/>
    <cellStyle name="Финансовый 3 3 2 2 6 2 4" xfId="56039"/>
    <cellStyle name="Финансовый 3 3 2 2 6 2 5" xfId="56040"/>
    <cellStyle name="Финансовый 3 3 2 2 6 2 6" xfId="56041"/>
    <cellStyle name="Финансовый 3 3 2 2 6 2 7" xfId="56042"/>
    <cellStyle name="Финансовый 3 3 2 2 6 3" xfId="56043"/>
    <cellStyle name="Финансовый 3 3 2 2 6 3 2" xfId="56044"/>
    <cellStyle name="Финансовый 3 3 2 2 6 3 2 2" xfId="56045"/>
    <cellStyle name="Финансовый 3 3 2 2 6 3 3" xfId="56046"/>
    <cellStyle name="Финансовый 3 3 2 2 6 3 4" xfId="56047"/>
    <cellStyle name="Финансовый 3 3 2 2 6 3 5" xfId="56048"/>
    <cellStyle name="Финансовый 3 3 2 2 6 4" xfId="56049"/>
    <cellStyle name="Финансовый 3 3 2 2 6 4 2" xfId="56050"/>
    <cellStyle name="Финансовый 3 3 2 2 6 4 3" xfId="56051"/>
    <cellStyle name="Финансовый 3 3 2 2 6 4 4" xfId="56052"/>
    <cellStyle name="Финансовый 3 3 2 2 6 5" xfId="56053"/>
    <cellStyle name="Финансовый 3 3 2 2 6 6" xfId="56054"/>
    <cellStyle name="Финансовый 3 3 2 2 6 7" xfId="56055"/>
    <cellStyle name="Финансовый 3 3 2 2 6 8" xfId="56056"/>
    <cellStyle name="Финансовый 3 3 2 2 7" xfId="56057"/>
    <cellStyle name="Финансовый 3 3 2 2 7 2" xfId="56058"/>
    <cellStyle name="Финансовый 3 3 2 2 7 2 2" xfId="56059"/>
    <cellStyle name="Финансовый 3 3 2 2 7 2 2 2" xfId="56060"/>
    <cellStyle name="Финансовый 3 3 2 2 7 2 2 2 2" xfId="56061"/>
    <cellStyle name="Финансовый 3 3 2 2 7 2 2 3" xfId="56062"/>
    <cellStyle name="Финансовый 3 3 2 2 7 2 2 4" xfId="56063"/>
    <cellStyle name="Финансовый 3 3 2 2 7 2 2 5" xfId="56064"/>
    <cellStyle name="Финансовый 3 3 2 2 7 2 3" xfId="56065"/>
    <cellStyle name="Финансовый 3 3 2 2 7 2 3 2" xfId="56066"/>
    <cellStyle name="Финансовый 3 3 2 2 7 2 3 3" xfId="56067"/>
    <cellStyle name="Финансовый 3 3 2 2 7 2 3 4" xfId="56068"/>
    <cellStyle name="Финансовый 3 3 2 2 7 2 4" xfId="56069"/>
    <cellStyle name="Финансовый 3 3 2 2 7 2 5" xfId="56070"/>
    <cellStyle name="Финансовый 3 3 2 2 7 2 6" xfId="56071"/>
    <cellStyle name="Финансовый 3 3 2 2 7 2 7" xfId="56072"/>
    <cellStyle name="Финансовый 3 3 2 2 7 3" xfId="56073"/>
    <cellStyle name="Финансовый 3 3 2 2 7 3 2" xfId="56074"/>
    <cellStyle name="Финансовый 3 3 2 2 7 3 2 2" xfId="56075"/>
    <cellStyle name="Финансовый 3 3 2 2 7 3 3" xfId="56076"/>
    <cellStyle name="Финансовый 3 3 2 2 7 3 4" xfId="56077"/>
    <cellStyle name="Финансовый 3 3 2 2 7 3 5" xfId="56078"/>
    <cellStyle name="Финансовый 3 3 2 2 7 4" xfId="56079"/>
    <cellStyle name="Финансовый 3 3 2 2 7 4 2" xfId="56080"/>
    <cellStyle name="Финансовый 3 3 2 2 7 4 3" xfId="56081"/>
    <cellStyle name="Финансовый 3 3 2 2 7 4 4" xfId="56082"/>
    <cellStyle name="Финансовый 3 3 2 2 7 5" xfId="56083"/>
    <cellStyle name="Финансовый 3 3 2 2 7 6" xfId="56084"/>
    <cellStyle name="Финансовый 3 3 2 2 7 7" xfId="56085"/>
    <cellStyle name="Финансовый 3 3 2 2 7 8" xfId="56086"/>
    <cellStyle name="Финансовый 3 3 2 2 8" xfId="56087"/>
    <cellStyle name="Финансовый 3 3 2 2 8 2" xfId="56088"/>
    <cellStyle name="Финансовый 3 3 2 2 8 2 2" xfId="56089"/>
    <cellStyle name="Финансовый 3 3 2 2 8 2 2 2" xfId="56090"/>
    <cellStyle name="Финансовый 3 3 2 2 8 2 3" xfId="56091"/>
    <cellStyle name="Финансовый 3 3 2 2 8 2 4" xfId="56092"/>
    <cellStyle name="Финансовый 3 3 2 2 8 2 5" xfId="56093"/>
    <cellStyle name="Финансовый 3 3 2 2 8 3" xfId="56094"/>
    <cellStyle name="Финансовый 3 3 2 2 8 3 2" xfId="56095"/>
    <cellStyle name="Финансовый 3 3 2 2 8 3 3" xfId="56096"/>
    <cellStyle name="Финансовый 3 3 2 2 8 3 4" xfId="56097"/>
    <cellStyle name="Финансовый 3 3 2 2 8 4" xfId="56098"/>
    <cellStyle name="Финансовый 3 3 2 2 8 5" xfId="56099"/>
    <cellStyle name="Финансовый 3 3 2 2 8 6" xfId="56100"/>
    <cellStyle name="Финансовый 3 3 2 2 8 7" xfId="56101"/>
    <cellStyle name="Финансовый 3 3 2 2 9" xfId="56102"/>
    <cellStyle name="Финансовый 3 3 2 2 9 2" xfId="56103"/>
    <cellStyle name="Финансовый 3 3 2 2 9 2 2" xfId="56104"/>
    <cellStyle name="Финансовый 3 3 2 2 9 2 2 2" xfId="56105"/>
    <cellStyle name="Финансовый 3 3 2 2 9 2 3" xfId="56106"/>
    <cellStyle name="Финансовый 3 3 2 2 9 2 4" xfId="56107"/>
    <cellStyle name="Финансовый 3 3 2 2 9 2 5" xfId="56108"/>
    <cellStyle name="Финансовый 3 3 2 2 9 3" xfId="56109"/>
    <cellStyle name="Финансовый 3 3 2 2 9 3 2" xfId="56110"/>
    <cellStyle name="Финансовый 3 3 2 2 9 3 3" xfId="56111"/>
    <cellStyle name="Финансовый 3 3 2 2 9 3 4" xfId="56112"/>
    <cellStyle name="Финансовый 3 3 2 2 9 4" xfId="56113"/>
    <cellStyle name="Финансовый 3 3 2 2 9 5" xfId="56114"/>
    <cellStyle name="Финансовый 3 3 2 2 9 6" xfId="56115"/>
    <cellStyle name="Финансовый 3 3 2 2 9 7" xfId="56116"/>
    <cellStyle name="Финансовый 3 3 2 3" xfId="56117"/>
    <cellStyle name="Финансовый 3 3 2 3 2" xfId="56118"/>
    <cellStyle name="Финансовый 3 3 2 3 2 2" xfId="56119"/>
    <cellStyle name="Финансовый 3 3 2 3 2 2 2" xfId="56120"/>
    <cellStyle name="Финансовый 3 3 2 3 2 2 2 2" xfId="56121"/>
    <cellStyle name="Финансовый 3 3 2 3 2 2 3" xfId="56122"/>
    <cellStyle name="Финансовый 3 3 2 3 2 2 4" xfId="56123"/>
    <cellStyle name="Финансовый 3 3 2 3 2 2 5" xfId="56124"/>
    <cellStyle name="Финансовый 3 3 2 3 2 3" xfId="56125"/>
    <cellStyle name="Финансовый 3 3 2 3 2 3 2" xfId="56126"/>
    <cellStyle name="Финансовый 3 3 2 3 2 3 3" xfId="56127"/>
    <cellStyle name="Финансовый 3 3 2 3 2 3 4" xfId="56128"/>
    <cellStyle name="Финансовый 3 3 2 3 2 4" xfId="56129"/>
    <cellStyle name="Финансовый 3 3 2 3 2 5" xfId="56130"/>
    <cellStyle name="Финансовый 3 3 2 3 2 6" xfId="56131"/>
    <cellStyle name="Финансовый 3 3 2 3 2 7" xfId="56132"/>
    <cellStyle name="Финансовый 3 3 2 3 3" xfId="56133"/>
    <cellStyle name="Финансовый 3 3 2 3 3 2" xfId="56134"/>
    <cellStyle name="Финансовый 3 3 2 3 3 2 2" xfId="56135"/>
    <cellStyle name="Финансовый 3 3 2 3 3 3" xfId="56136"/>
    <cellStyle name="Финансовый 3 3 2 3 3 4" xfId="56137"/>
    <cellStyle name="Финансовый 3 3 2 3 3 5" xfId="56138"/>
    <cellStyle name="Финансовый 3 3 2 3 4" xfId="56139"/>
    <cellStyle name="Финансовый 3 3 2 3 4 2" xfId="56140"/>
    <cellStyle name="Финансовый 3 3 2 3 4 2 2" xfId="56141"/>
    <cellStyle name="Финансовый 3 3 2 3 4 3" xfId="56142"/>
    <cellStyle name="Финансовый 3 3 2 3 4 4" xfId="56143"/>
    <cellStyle name="Финансовый 3 3 2 3 4 5" xfId="56144"/>
    <cellStyle name="Финансовый 3 3 2 3 5" xfId="56145"/>
    <cellStyle name="Финансовый 3 3 2 3 5 2" xfId="56146"/>
    <cellStyle name="Финансовый 3 3 2 3 5 3" xfId="56147"/>
    <cellStyle name="Финансовый 3 3 2 3 5 4" xfId="56148"/>
    <cellStyle name="Финансовый 3 3 2 3 6" xfId="56149"/>
    <cellStyle name="Финансовый 3 3 2 3 7" xfId="56150"/>
    <cellStyle name="Финансовый 3 3 2 3 8" xfId="56151"/>
    <cellStyle name="Финансовый 3 3 2 3 9" xfId="56152"/>
    <cellStyle name="Финансовый 3 3 2 4" xfId="56153"/>
    <cellStyle name="Финансовый 3 3 2 4 2" xfId="56154"/>
    <cellStyle name="Финансовый 3 3 2 4 2 2" xfId="56155"/>
    <cellStyle name="Финансовый 3 3 2 4 2 2 2" xfId="56156"/>
    <cellStyle name="Финансовый 3 3 2 4 2 2 2 2" xfId="56157"/>
    <cellStyle name="Финансовый 3 3 2 4 2 2 3" xfId="56158"/>
    <cellStyle name="Финансовый 3 3 2 4 2 2 4" xfId="56159"/>
    <cellStyle name="Финансовый 3 3 2 4 2 2 5" xfId="56160"/>
    <cellStyle name="Финансовый 3 3 2 4 2 3" xfId="56161"/>
    <cellStyle name="Финансовый 3 3 2 4 2 3 2" xfId="56162"/>
    <cellStyle name="Финансовый 3 3 2 4 2 3 3" xfId="56163"/>
    <cellStyle name="Финансовый 3 3 2 4 2 3 4" xfId="56164"/>
    <cellStyle name="Финансовый 3 3 2 4 2 4" xfId="56165"/>
    <cellStyle name="Финансовый 3 3 2 4 2 5" xfId="56166"/>
    <cellStyle name="Финансовый 3 3 2 4 2 6" xfId="56167"/>
    <cellStyle name="Финансовый 3 3 2 4 2 7" xfId="56168"/>
    <cellStyle name="Финансовый 3 3 2 4 3" xfId="56169"/>
    <cellStyle name="Финансовый 3 3 2 4 3 2" xfId="56170"/>
    <cellStyle name="Финансовый 3 3 2 4 3 2 2" xfId="56171"/>
    <cellStyle name="Финансовый 3 3 2 4 3 3" xfId="56172"/>
    <cellStyle name="Финансовый 3 3 2 4 3 4" xfId="56173"/>
    <cellStyle name="Финансовый 3 3 2 4 3 5" xfId="56174"/>
    <cellStyle name="Финансовый 3 3 2 4 4" xfId="56175"/>
    <cellStyle name="Финансовый 3 3 2 4 4 2" xfId="56176"/>
    <cellStyle name="Финансовый 3 3 2 4 4 2 2" xfId="56177"/>
    <cellStyle name="Финансовый 3 3 2 4 4 3" xfId="56178"/>
    <cellStyle name="Финансовый 3 3 2 4 4 4" xfId="56179"/>
    <cellStyle name="Финансовый 3 3 2 4 4 5" xfId="56180"/>
    <cellStyle name="Финансовый 3 3 2 4 5" xfId="56181"/>
    <cellStyle name="Финансовый 3 3 2 4 5 2" xfId="56182"/>
    <cellStyle name="Финансовый 3 3 2 4 5 3" xfId="56183"/>
    <cellStyle name="Финансовый 3 3 2 4 5 4" xfId="56184"/>
    <cellStyle name="Финансовый 3 3 2 4 6" xfId="56185"/>
    <cellStyle name="Финансовый 3 3 2 4 7" xfId="56186"/>
    <cellStyle name="Финансовый 3 3 2 4 8" xfId="56187"/>
    <cellStyle name="Финансовый 3 3 2 4 9" xfId="56188"/>
    <cellStyle name="Финансовый 3 3 2 5" xfId="56189"/>
    <cellStyle name="Финансовый 3 3 2 5 2" xfId="56190"/>
    <cellStyle name="Финансовый 3 3 2 5 2 2" xfId="56191"/>
    <cellStyle name="Финансовый 3 3 2 5 2 2 2" xfId="56192"/>
    <cellStyle name="Финансовый 3 3 2 5 2 2 2 2" xfId="56193"/>
    <cellStyle name="Финансовый 3 3 2 5 2 2 3" xfId="56194"/>
    <cellStyle name="Финансовый 3 3 2 5 2 2 4" xfId="56195"/>
    <cellStyle name="Финансовый 3 3 2 5 2 2 5" xfId="56196"/>
    <cellStyle name="Финансовый 3 3 2 5 2 3" xfId="56197"/>
    <cellStyle name="Финансовый 3 3 2 5 2 3 2" xfId="56198"/>
    <cellStyle name="Финансовый 3 3 2 5 2 3 3" xfId="56199"/>
    <cellStyle name="Финансовый 3 3 2 5 2 3 4" xfId="56200"/>
    <cellStyle name="Финансовый 3 3 2 5 2 4" xfId="56201"/>
    <cellStyle name="Финансовый 3 3 2 5 2 5" xfId="56202"/>
    <cellStyle name="Финансовый 3 3 2 5 2 6" xfId="56203"/>
    <cellStyle name="Финансовый 3 3 2 5 2 7" xfId="56204"/>
    <cellStyle name="Финансовый 3 3 2 5 3" xfId="56205"/>
    <cellStyle name="Финансовый 3 3 2 5 3 2" xfId="56206"/>
    <cellStyle name="Финансовый 3 3 2 5 3 2 2" xfId="56207"/>
    <cellStyle name="Финансовый 3 3 2 5 3 3" xfId="56208"/>
    <cellStyle name="Финансовый 3 3 2 5 3 4" xfId="56209"/>
    <cellStyle name="Финансовый 3 3 2 5 3 5" xfId="56210"/>
    <cellStyle name="Финансовый 3 3 2 5 4" xfId="56211"/>
    <cellStyle name="Финансовый 3 3 2 5 4 2" xfId="56212"/>
    <cellStyle name="Финансовый 3 3 2 5 4 3" xfId="56213"/>
    <cellStyle name="Финансовый 3 3 2 5 4 4" xfId="56214"/>
    <cellStyle name="Финансовый 3 3 2 5 5" xfId="56215"/>
    <cellStyle name="Финансовый 3 3 2 5 6" xfId="56216"/>
    <cellStyle name="Финансовый 3 3 2 5 7" xfId="56217"/>
    <cellStyle name="Финансовый 3 3 2 5 8" xfId="56218"/>
    <cellStyle name="Финансовый 3 3 2 6" xfId="56219"/>
    <cellStyle name="Финансовый 3 3 2 6 2" xfId="56220"/>
    <cellStyle name="Финансовый 3 3 2 6 2 2" xfId="56221"/>
    <cellStyle name="Финансовый 3 3 2 6 2 2 2" xfId="56222"/>
    <cellStyle name="Финансовый 3 3 2 6 2 2 2 2" xfId="56223"/>
    <cellStyle name="Финансовый 3 3 2 6 2 2 3" xfId="56224"/>
    <cellStyle name="Финансовый 3 3 2 6 2 2 4" xfId="56225"/>
    <cellStyle name="Финансовый 3 3 2 6 2 2 5" xfId="56226"/>
    <cellStyle name="Финансовый 3 3 2 6 2 3" xfId="56227"/>
    <cellStyle name="Финансовый 3 3 2 6 2 3 2" xfId="56228"/>
    <cellStyle name="Финансовый 3 3 2 6 2 3 3" xfId="56229"/>
    <cellStyle name="Финансовый 3 3 2 6 2 3 4" xfId="56230"/>
    <cellStyle name="Финансовый 3 3 2 6 2 4" xfId="56231"/>
    <cellStyle name="Финансовый 3 3 2 6 2 5" xfId="56232"/>
    <cellStyle name="Финансовый 3 3 2 6 2 6" xfId="56233"/>
    <cellStyle name="Финансовый 3 3 2 6 2 7" xfId="56234"/>
    <cellStyle name="Финансовый 3 3 2 6 3" xfId="56235"/>
    <cellStyle name="Финансовый 3 3 2 6 3 2" xfId="56236"/>
    <cellStyle name="Финансовый 3 3 2 6 3 2 2" xfId="56237"/>
    <cellStyle name="Финансовый 3 3 2 6 3 3" xfId="56238"/>
    <cellStyle name="Финансовый 3 3 2 6 3 4" xfId="56239"/>
    <cellStyle name="Финансовый 3 3 2 6 3 5" xfId="56240"/>
    <cellStyle name="Финансовый 3 3 2 6 4" xfId="56241"/>
    <cellStyle name="Финансовый 3 3 2 6 4 2" xfId="56242"/>
    <cellStyle name="Финансовый 3 3 2 6 4 3" xfId="56243"/>
    <cellStyle name="Финансовый 3 3 2 6 4 4" xfId="56244"/>
    <cellStyle name="Финансовый 3 3 2 6 5" xfId="56245"/>
    <cellStyle name="Финансовый 3 3 2 6 6" xfId="56246"/>
    <cellStyle name="Финансовый 3 3 2 6 7" xfId="56247"/>
    <cellStyle name="Финансовый 3 3 2 6 8" xfId="56248"/>
    <cellStyle name="Финансовый 3 3 2 7" xfId="56249"/>
    <cellStyle name="Финансовый 3 3 2 7 2" xfId="56250"/>
    <cellStyle name="Финансовый 3 3 2 7 2 2" xfId="56251"/>
    <cellStyle name="Финансовый 3 3 2 7 2 2 2" xfId="56252"/>
    <cellStyle name="Финансовый 3 3 2 7 2 2 2 2" xfId="56253"/>
    <cellStyle name="Финансовый 3 3 2 7 2 2 3" xfId="56254"/>
    <cellStyle name="Финансовый 3 3 2 7 2 2 4" xfId="56255"/>
    <cellStyle name="Финансовый 3 3 2 7 2 2 5" xfId="56256"/>
    <cellStyle name="Финансовый 3 3 2 7 2 3" xfId="56257"/>
    <cellStyle name="Финансовый 3 3 2 7 2 3 2" xfId="56258"/>
    <cellStyle name="Финансовый 3 3 2 7 2 3 3" xfId="56259"/>
    <cellStyle name="Финансовый 3 3 2 7 2 3 4" xfId="56260"/>
    <cellStyle name="Финансовый 3 3 2 7 2 4" xfId="56261"/>
    <cellStyle name="Финансовый 3 3 2 7 2 5" xfId="56262"/>
    <cellStyle name="Финансовый 3 3 2 7 2 6" xfId="56263"/>
    <cellStyle name="Финансовый 3 3 2 7 2 7" xfId="56264"/>
    <cellStyle name="Финансовый 3 3 2 7 3" xfId="56265"/>
    <cellStyle name="Финансовый 3 3 2 7 3 2" xfId="56266"/>
    <cellStyle name="Финансовый 3 3 2 7 3 2 2" xfId="56267"/>
    <cellStyle name="Финансовый 3 3 2 7 3 3" xfId="56268"/>
    <cellStyle name="Финансовый 3 3 2 7 3 4" xfId="56269"/>
    <cellStyle name="Финансовый 3 3 2 7 3 5" xfId="56270"/>
    <cellStyle name="Финансовый 3 3 2 7 4" xfId="56271"/>
    <cellStyle name="Финансовый 3 3 2 7 4 2" xfId="56272"/>
    <cellStyle name="Финансовый 3 3 2 7 4 3" xfId="56273"/>
    <cellStyle name="Финансовый 3 3 2 7 4 4" xfId="56274"/>
    <cellStyle name="Финансовый 3 3 2 7 5" xfId="56275"/>
    <cellStyle name="Финансовый 3 3 2 7 6" xfId="56276"/>
    <cellStyle name="Финансовый 3 3 2 7 7" xfId="56277"/>
    <cellStyle name="Финансовый 3 3 2 7 8" xfId="56278"/>
    <cellStyle name="Финансовый 3 3 2 8" xfId="56279"/>
    <cellStyle name="Финансовый 3 3 2 8 2" xfId="56280"/>
    <cellStyle name="Финансовый 3 3 2 8 2 2" xfId="56281"/>
    <cellStyle name="Финансовый 3 3 2 8 2 2 2" xfId="56282"/>
    <cellStyle name="Финансовый 3 3 2 8 2 2 2 2" xfId="56283"/>
    <cellStyle name="Финансовый 3 3 2 8 2 2 3" xfId="56284"/>
    <cellStyle name="Финансовый 3 3 2 8 2 2 4" xfId="56285"/>
    <cellStyle name="Финансовый 3 3 2 8 2 2 5" xfId="56286"/>
    <cellStyle name="Финансовый 3 3 2 8 2 3" xfId="56287"/>
    <cellStyle name="Финансовый 3 3 2 8 2 3 2" xfId="56288"/>
    <cellStyle name="Финансовый 3 3 2 8 2 3 3" xfId="56289"/>
    <cellStyle name="Финансовый 3 3 2 8 2 3 4" xfId="56290"/>
    <cellStyle name="Финансовый 3 3 2 8 2 4" xfId="56291"/>
    <cellStyle name="Финансовый 3 3 2 8 2 5" xfId="56292"/>
    <cellStyle name="Финансовый 3 3 2 8 2 6" xfId="56293"/>
    <cellStyle name="Финансовый 3 3 2 8 2 7" xfId="56294"/>
    <cellStyle name="Финансовый 3 3 2 8 3" xfId="56295"/>
    <cellStyle name="Финансовый 3 3 2 8 3 2" xfId="56296"/>
    <cellStyle name="Финансовый 3 3 2 8 3 2 2" xfId="56297"/>
    <cellStyle name="Финансовый 3 3 2 8 3 3" xfId="56298"/>
    <cellStyle name="Финансовый 3 3 2 8 3 4" xfId="56299"/>
    <cellStyle name="Финансовый 3 3 2 8 3 5" xfId="56300"/>
    <cellStyle name="Финансовый 3 3 2 8 4" xfId="56301"/>
    <cellStyle name="Финансовый 3 3 2 8 4 2" xfId="56302"/>
    <cellStyle name="Финансовый 3 3 2 8 4 3" xfId="56303"/>
    <cellStyle name="Финансовый 3 3 2 8 4 4" xfId="56304"/>
    <cellStyle name="Финансовый 3 3 2 8 5" xfId="56305"/>
    <cellStyle name="Финансовый 3 3 2 8 6" xfId="56306"/>
    <cellStyle name="Финансовый 3 3 2 8 7" xfId="56307"/>
    <cellStyle name="Финансовый 3 3 2 8 8" xfId="56308"/>
    <cellStyle name="Финансовый 3 3 2 9" xfId="56309"/>
    <cellStyle name="Финансовый 3 3 2 9 2" xfId="56310"/>
    <cellStyle name="Финансовый 3 3 2 9 2 2" xfId="56311"/>
    <cellStyle name="Финансовый 3 3 2 9 2 2 2" xfId="56312"/>
    <cellStyle name="Финансовый 3 3 2 9 2 3" xfId="56313"/>
    <cellStyle name="Финансовый 3 3 2 9 2 4" xfId="56314"/>
    <cellStyle name="Финансовый 3 3 2 9 2 5" xfId="56315"/>
    <cellStyle name="Финансовый 3 3 2 9 3" xfId="56316"/>
    <cellStyle name="Финансовый 3 3 2 9 3 2" xfId="56317"/>
    <cellStyle name="Финансовый 3 3 2 9 3 3" xfId="56318"/>
    <cellStyle name="Финансовый 3 3 2 9 3 4" xfId="56319"/>
    <cellStyle name="Финансовый 3 3 2 9 4" xfId="56320"/>
    <cellStyle name="Финансовый 3 3 2 9 5" xfId="56321"/>
    <cellStyle name="Финансовый 3 3 2 9 6" xfId="56322"/>
    <cellStyle name="Финансовый 3 3 2 9 7" xfId="56323"/>
    <cellStyle name="Финансовый 3 3 3" xfId="56324"/>
    <cellStyle name="Финансовый 3 3 4" xfId="56325"/>
    <cellStyle name="Финансовый 3 3 4 10" xfId="56326"/>
    <cellStyle name="Финансовый 3 3 4 10 2" xfId="56327"/>
    <cellStyle name="Финансовый 3 3 4 10 2 2" xfId="56328"/>
    <cellStyle name="Финансовый 3 3 4 10 3" xfId="56329"/>
    <cellStyle name="Финансовый 3 3 4 10 4" xfId="56330"/>
    <cellStyle name="Финансовый 3 3 4 10 5" xfId="56331"/>
    <cellStyle name="Финансовый 3 3 4 11" xfId="56332"/>
    <cellStyle name="Финансовый 3 3 4 11 2" xfId="56333"/>
    <cellStyle name="Финансовый 3 3 4 11 3" xfId="56334"/>
    <cellStyle name="Финансовый 3 3 4 11 4" xfId="56335"/>
    <cellStyle name="Финансовый 3 3 4 12" xfId="56336"/>
    <cellStyle name="Финансовый 3 3 4 13" xfId="56337"/>
    <cellStyle name="Финансовый 3 3 4 14" xfId="56338"/>
    <cellStyle name="Финансовый 3 3 4 15" xfId="56339"/>
    <cellStyle name="Финансовый 3 3 4 2" xfId="56340"/>
    <cellStyle name="Финансовый 3 3 4 2 2" xfId="56341"/>
    <cellStyle name="Финансовый 3 3 4 2 2 2" xfId="56342"/>
    <cellStyle name="Финансовый 3 3 4 2 2 2 2" xfId="56343"/>
    <cellStyle name="Финансовый 3 3 4 2 2 2 2 2" xfId="56344"/>
    <cellStyle name="Финансовый 3 3 4 2 2 2 3" xfId="56345"/>
    <cellStyle name="Финансовый 3 3 4 2 2 2 4" xfId="56346"/>
    <cellStyle name="Финансовый 3 3 4 2 2 2 5" xfId="56347"/>
    <cellStyle name="Финансовый 3 3 4 2 2 3" xfId="56348"/>
    <cellStyle name="Финансовый 3 3 4 2 2 3 2" xfId="56349"/>
    <cellStyle name="Финансовый 3 3 4 2 2 3 3" xfId="56350"/>
    <cellStyle name="Финансовый 3 3 4 2 2 3 4" xfId="56351"/>
    <cellStyle name="Финансовый 3 3 4 2 2 4" xfId="56352"/>
    <cellStyle name="Финансовый 3 3 4 2 2 5" xfId="56353"/>
    <cellStyle name="Финансовый 3 3 4 2 2 6" xfId="56354"/>
    <cellStyle name="Финансовый 3 3 4 2 2 7" xfId="56355"/>
    <cellStyle name="Финансовый 3 3 4 2 3" xfId="56356"/>
    <cellStyle name="Финансовый 3 3 4 2 3 2" xfId="56357"/>
    <cellStyle name="Финансовый 3 3 4 2 3 2 2" xfId="56358"/>
    <cellStyle name="Финансовый 3 3 4 2 3 3" xfId="56359"/>
    <cellStyle name="Финансовый 3 3 4 2 3 4" xfId="56360"/>
    <cellStyle name="Финансовый 3 3 4 2 3 5" xfId="56361"/>
    <cellStyle name="Финансовый 3 3 4 2 4" xfId="56362"/>
    <cellStyle name="Финансовый 3 3 4 2 4 2" xfId="56363"/>
    <cellStyle name="Финансовый 3 3 4 2 4 2 2" xfId="56364"/>
    <cellStyle name="Финансовый 3 3 4 2 4 3" xfId="56365"/>
    <cellStyle name="Финансовый 3 3 4 2 4 4" xfId="56366"/>
    <cellStyle name="Финансовый 3 3 4 2 4 5" xfId="56367"/>
    <cellStyle name="Финансовый 3 3 4 2 5" xfId="56368"/>
    <cellStyle name="Финансовый 3 3 4 2 5 2" xfId="56369"/>
    <cellStyle name="Финансовый 3 3 4 2 5 3" xfId="56370"/>
    <cellStyle name="Финансовый 3 3 4 2 5 4" xfId="56371"/>
    <cellStyle name="Финансовый 3 3 4 2 6" xfId="56372"/>
    <cellStyle name="Финансовый 3 3 4 2 7" xfId="56373"/>
    <cellStyle name="Финансовый 3 3 4 2 8" xfId="56374"/>
    <cellStyle name="Финансовый 3 3 4 2 9" xfId="56375"/>
    <cellStyle name="Финансовый 3 3 4 3" xfId="56376"/>
    <cellStyle name="Финансовый 3 3 4 3 2" xfId="56377"/>
    <cellStyle name="Финансовый 3 3 4 3 2 2" xfId="56378"/>
    <cellStyle name="Финансовый 3 3 4 3 2 2 2" xfId="56379"/>
    <cellStyle name="Финансовый 3 3 4 3 2 2 2 2" xfId="56380"/>
    <cellStyle name="Финансовый 3 3 4 3 2 2 3" xfId="56381"/>
    <cellStyle name="Финансовый 3 3 4 3 2 2 4" xfId="56382"/>
    <cellStyle name="Финансовый 3 3 4 3 2 2 5" xfId="56383"/>
    <cellStyle name="Финансовый 3 3 4 3 2 3" xfId="56384"/>
    <cellStyle name="Финансовый 3 3 4 3 2 3 2" xfId="56385"/>
    <cellStyle name="Финансовый 3 3 4 3 2 3 3" xfId="56386"/>
    <cellStyle name="Финансовый 3 3 4 3 2 3 4" xfId="56387"/>
    <cellStyle name="Финансовый 3 3 4 3 2 4" xfId="56388"/>
    <cellStyle name="Финансовый 3 3 4 3 2 5" xfId="56389"/>
    <cellStyle name="Финансовый 3 3 4 3 2 6" xfId="56390"/>
    <cellStyle name="Финансовый 3 3 4 3 2 7" xfId="56391"/>
    <cellStyle name="Финансовый 3 3 4 3 3" xfId="56392"/>
    <cellStyle name="Финансовый 3 3 4 3 3 2" xfId="56393"/>
    <cellStyle name="Финансовый 3 3 4 3 3 2 2" xfId="56394"/>
    <cellStyle name="Финансовый 3 3 4 3 3 3" xfId="56395"/>
    <cellStyle name="Финансовый 3 3 4 3 3 4" xfId="56396"/>
    <cellStyle name="Финансовый 3 3 4 3 3 5" xfId="56397"/>
    <cellStyle name="Финансовый 3 3 4 3 4" xfId="56398"/>
    <cellStyle name="Финансовый 3 3 4 3 4 2" xfId="56399"/>
    <cellStyle name="Финансовый 3 3 4 3 4 2 2" xfId="56400"/>
    <cellStyle name="Финансовый 3 3 4 3 4 3" xfId="56401"/>
    <cellStyle name="Финансовый 3 3 4 3 4 4" xfId="56402"/>
    <cellStyle name="Финансовый 3 3 4 3 4 5" xfId="56403"/>
    <cellStyle name="Финансовый 3 3 4 3 5" xfId="56404"/>
    <cellStyle name="Финансовый 3 3 4 3 5 2" xfId="56405"/>
    <cellStyle name="Финансовый 3 3 4 3 5 3" xfId="56406"/>
    <cellStyle name="Финансовый 3 3 4 3 5 4" xfId="56407"/>
    <cellStyle name="Финансовый 3 3 4 3 6" xfId="56408"/>
    <cellStyle name="Финансовый 3 3 4 3 7" xfId="56409"/>
    <cellStyle name="Финансовый 3 3 4 3 8" xfId="56410"/>
    <cellStyle name="Финансовый 3 3 4 3 9" xfId="56411"/>
    <cellStyle name="Финансовый 3 3 4 4" xfId="56412"/>
    <cellStyle name="Финансовый 3 3 4 4 2" xfId="56413"/>
    <cellStyle name="Финансовый 3 3 4 4 2 2" xfId="56414"/>
    <cellStyle name="Финансовый 3 3 4 4 2 2 2" xfId="56415"/>
    <cellStyle name="Финансовый 3 3 4 4 2 2 2 2" xfId="56416"/>
    <cellStyle name="Финансовый 3 3 4 4 2 2 3" xfId="56417"/>
    <cellStyle name="Финансовый 3 3 4 4 2 2 4" xfId="56418"/>
    <cellStyle name="Финансовый 3 3 4 4 2 2 5" xfId="56419"/>
    <cellStyle name="Финансовый 3 3 4 4 2 3" xfId="56420"/>
    <cellStyle name="Финансовый 3 3 4 4 2 3 2" xfId="56421"/>
    <cellStyle name="Финансовый 3 3 4 4 2 3 3" xfId="56422"/>
    <cellStyle name="Финансовый 3 3 4 4 2 3 4" xfId="56423"/>
    <cellStyle name="Финансовый 3 3 4 4 2 4" xfId="56424"/>
    <cellStyle name="Финансовый 3 3 4 4 2 5" xfId="56425"/>
    <cellStyle name="Финансовый 3 3 4 4 2 6" xfId="56426"/>
    <cellStyle name="Финансовый 3 3 4 4 2 7" xfId="56427"/>
    <cellStyle name="Финансовый 3 3 4 4 3" xfId="56428"/>
    <cellStyle name="Финансовый 3 3 4 4 3 2" xfId="56429"/>
    <cellStyle name="Финансовый 3 3 4 4 3 2 2" xfId="56430"/>
    <cellStyle name="Финансовый 3 3 4 4 3 3" xfId="56431"/>
    <cellStyle name="Финансовый 3 3 4 4 3 4" xfId="56432"/>
    <cellStyle name="Финансовый 3 3 4 4 3 5" xfId="56433"/>
    <cellStyle name="Финансовый 3 3 4 4 4" xfId="56434"/>
    <cellStyle name="Финансовый 3 3 4 4 4 2" xfId="56435"/>
    <cellStyle name="Финансовый 3 3 4 4 4 3" xfId="56436"/>
    <cellStyle name="Финансовый 3 3 4 4 4 4" xfId="56437"/>
    <cellStyle name="Финансовый 3 3 4 4 5" xfId="56438"/>
    <cellStyle name="Финансовый 3 3 4 4 6" xfId="56439"/>
    <cellStyle name="Финансовый 3 3 4 4 7" xfId="56440"/>
    <cellStyle name="Финансовый 3 3 4 4 8" xfId="56441"/>
    <cellStyle name="Финансовый 3 3 4 5" xfId="56442"/>
    <cellStyle name="Финансовый 3 3 4 5 2" xfId="56443"/>
    <cellStyle name="Финансовый 3 3 4 5 2 2" xfId="56444"/>
    <cellStyle name="Финансовый 3 3 4 5 2 2 2" xfId="56445"/>
    <cellStyle name="Финансовый 3 3 4 5 2 2 2 2" xfId="56446"/>
    <cellStyle name="Финансовый 3 3 4 5 2 2 3" xfId="56447"/>
    <cellStyle name="Финансовый 3 3 4 5 2 2 4" xfId="56448"/>
    <cellStyle name="Финансовый 3 3 4 5 2 2 5" xfId="56449"/>
    <cellStyle name="Финансовый 3 3 4 5 2 3" xfId="56450"/>
    <cellStyle name="Финансовый 3 3 4 5 2 3 2" xfId="56451"/>
    <cellStyle name="Финансовый 3 3 4 5 2 3 3" xfId="56452"/>
    <cellStyle name="Финансовый 3 3 4 5 2 3 4" xfId="56453"/>
    <cellStyle name="Финансовый 3 3 4 5 2 4" xfId="56454"/>
    <cellStyle name="Финансовый 3 3 4 5 2 5" xfId="56455"/>
    <cellStyle name="Финансовый 3 3 4 5 2 6" xfId="56456"/>
    <cellStyle name="Финансовый 3 3 4 5 2 7" xfId="56457"/>
    <cellStyle name="Финансовый 3 3 4 5 3" xfId="56458"/>
    <cellStyle name="Финансовый 3 3 4 5 3 2" xfId="56459"/>
    <cellStyle name="Финансовый 3 3 4 5 3 2 2" xfId="56460"/>
    <cellStyle name="Финансовый 3 3 4 5 3 3" xfId="56461"/>
    <cellStyle name="Финансовый 3 3 4 5 3 4" xfId="56462"/>
    <cellStyle name="Финансовый 3 3 4 5 3 5" xfId="56463"/>
    <cellStyle name="Финансовый 3 3 4 5 4" xfId="56464"/>
    <cellStyle name="Финансовый 3 3 4 5 4 2" xfId="56465"/>
    <cellStyle name="Финансовый 3 3 4 5 4 3" xfId="56466"/>
    <cellStyle name="Финансовый 3 3 4 5 4 4" xfId="56467"/>
    <cellStyle name="Финансовый 3 3 4 5 5" xfId="56468"/>
    <cellStyle name="Финансовый 3 3 4 5 6" xfId="56469"/>
    <cellStyle name="Финансовый 3 3 4 5 7" xfId="56470"/>
    <cellStyle name="Финансовый 3 3 4 5 8" xfId="56471"/>
    <cellStyle name="Финансовый 3 3 4 6" xfId="56472"/>
    <cellStyle name="Финансовый 3 3 4 6 2" xfId="56473"/>
    <cellStyle name="Финансовый 3 3 4 6 2 2" xfId="56474"/>
    <cellStyle name="Финансовый 3 3 4 6 2 2 2" xfId="56475"/>
    <cellStyle name="Финансовый 3 3 4 6 2 2 2 2" xfId="56476"/>
    <cellStyle name="Финансовый 3 3 4 6 2 2 3" xfId="56477"/>
    <cellStyle name="Финансовый 3 3 4 6 2 2 4" xfId="56478"/>
    <cellStyle name="Финансовый 3 3 4 6 2 2 5" xfId="56479"/>
    <cellStyle name="Финансовый 3 3 4 6 2 3" xfId="56480"/>
    <cellStyle name="Финансовый 3 3 4 6 2 3 2" xfId="56481"/>
    <cellStyle name="Финансовый 3 3 4 6 2 3 3" xfId="56482"/>
    <cellStyle name="Финансовый 3 3 4 6 2 3 4" xfId="56483"/>
    <cellStyle name="Финансовый 3 3 4 6 2 4" xfId="56484"/>
    <cellStyle name="Финансовый 3 3 4 6 2 5" xfId="56485"/>
    <cellStyle name="Финансовый 3 3 4 6 2 6" xfId="56486"/>
    <cellStyle name="Финансовый 3 3 4 6 2 7" xfId="56487"/>
    <cellStyle name="Финансовый 3 3 4 6 3" xfId="56488"/>
    <cellStyle name="Финансовый 3 3 4 6 3 2" xfId="56489"/>
    <cellStyle name="Финансовый 3 3 4 6 3 2 2" xfId="56490"/>
    <cellStyle name="Финансовый 3 3 4 6 3 3" xfId="56491"/>
    <cellStyle name="Финансовый 3 3 4 6 3 4" xfId="56492"/>
    <cellStyle name="Финансовый 3 3 4 6 3 5" xfId="56493"/>
    <cellStyle name="Финансовый 3 3 4 6 4" xfId="56494"/>
    <cellStyle name="Финансовый 3 3 4 6 4 2" xfId="56495"/>
    <cellStyle name="Финансовый 3 3 4 6 4 3" xfId="56496"/>
    <cellStyle name="Финансовый 3 3 4 6 4 4" xfId="56497"/>
    <cellStyle name="Финансовый 3 3 4 6 5" xfId="56498"/>
    <cellStyle name="Финансовый 3 3 4 6 6" xfId="56499"/>
    <cellStyle name="Финансовый 3 3 4 6 7" xfId="56500"/>
    <cellStyle name="Финансовый 3 3 4 6 8" xfId="56501"/>
    <cellStyle name="Финансовый 3 3 4 7" xfId="56502"/>
    <cellStyle name="Финансовый 3 3 4 7 2" xfId="56503"/>
    <cellStyle name="Финансовый 3 3 4 7 2 2" xfId="56504"/>
    <cellStyle name="Финансовый 3 3 4 7 2 2 2" xfId="56505"/>
    <cellStyle name="Финансовый 3 3 4 7 2 2 2 2" xfId="56506"/>
    <cellStyle name="Финансовый 3 3 4 7 2 2 3" xfId="56507"/>
    <cellStyle name="Финансовый 3 3 4 7 2 2 4" xfId="56508"/>
    <cellStyle name="Финансовый 3 3 4 7 2 2 5" xfId="56509"/>
    <cellStyle name="Финансовый 3 3 4 7 2 3" xfId="56510"/>
    <cellStyle name="Финансовый 3 3 4 7 2 3 2" xfId="56511"/>
    <cellStyle name="Финансовый 3 3 4 7 2 3 3" xfId="56512"/>
    <cellStyle name="Финансовый 3 3 4 7 2 3 4" xfId="56513"/>
    <cellStyle name="Финансовый 3 3 4 7 2 4" xfId="56514"/>
    <cellStyle name="Финансовый 3 3 4 7 2 5" xfId="56515"/>
    <cellStyle name="Финансовый 3 3 4 7 2 6" xfId="56516"/>
    <cellStyle name="Финансовый 3 3 4 7 2 7" xfId="56517"/>
    <cellStyle name="Финансовый 3 3 4 7 3" xfId="56518"/>
    <cellStyle name="Финансовый 3 3 4 7 3 2" xfId="56519"/>
    <cellStyle name="Финансовый 3 3 4 7 3 2 2" xfId="56520"/>
    <cellStyle name="Финансовый 3 3 4 7 3 3" xfId="56521"/>
    <cellStyle name="Финансовый 3 3 4 7 3 4" xfId="56522"/>
    <cellStyle name="Финансовый 3 3 4 7 3 5" xfId="56523"/>
    <cellStyle name="Финансовый 3 3 4 7 4" xfId="56524"/>
    <cellStyle name="Финансовый 3 3 4 7 4 2" xfId="56525"/>
    <cellStyle name="Финансовый 3 3 4 7 4 3" xfId="56526"/>
    <cellStyle name="Финансовый 3 3 4 7 4 4" xfId="56527"/>
    <cellStyle name="Финансовый 3 3 4 7 5" xfId="56528"/>
    <cellStyle name="Финансовый 3 3 4 7 6" xfId="56529"/>
    <cellStyle name="Финансовый 3 3 4 7 7" xfId="56530"/>
    <cellStyle name="Финансовый 3 3 4 7 8" xfId="56531"/>
    <cellStyle name="Финансовый 3 3 4 8" xfId="56532"/>
    <cellStyle name="Финансовый 3 3 4 8 2" xfId="56533"/>
    <cellStyle name="Финансовый 3 3 4 8 2 2" xfId="56534"/>
    <cellStyle name="Финансовый 3 3 4 8 2 2 2" xfId="56535"/>
    <cellStyle name="Финансовый 3 3 4 8 2 3" xfId="56536"/>
    <cellStyle name="Финансовый 3 3 4 8 2 4" xfId="56537"/>
    <cellStyle name="Финансовый 3 3 4 8 2 5" xfId="56538"/>
    <cellStyle name="Финансовый 3 3 4 8 3" xfId="56539"/>
    <cellStyle name="Финансовый 3 3 4 8 3 2" xfId="56540"/>
    <cellStyle name="Финансовый 3 3 4 8 3 3" xfId="56541"/>
    <cellStyle name="Финансовый 3 3 4 8 3 4" xfId="56542"/>
    <cellStyle name="Финансовый 3 3 4 8 4" xfId="56543"/>
    <cellStyle name="Финансовый 3 3 4 8 5" xfId="56544"/>
    <cellStyle name="Финансовый 3 3 4 8 6" xfId="56545"/>
    <cellStyle name="Финансовый 3 3 4 8 7" xfId="56546"/>
    <cellStyle name="Финансовый 3 3 4 9" xfId="56547"/>
    <cellStyle name="Финансовый 3 3 4 9 2" xfId="56548"/>
    <cellStyle name="Финансовый 3 3 4 9 2 2" xfId="56549"/>
    <cellStyle name="Финансовый 3 3 4 9 2 2 2" xfId="56550"/>
    <cellStyle name="Финансовый 3 3 4 9 2 3" xfId="56551"/>
    <cellStyle name="Финансовый 3 3 4 9 2 4" xfId="56552"/>
    <cellStyle name="Финансовый 3 3 4 9 2 5" xfId="56553"/>
    <cellStyle name="Финансовый 3 3 4 9 3" xfId="56554"/>
    <cellStyle name="Финансовый 3 3 4 9 3 2" xfId="56555"/>
    <cellStyle name="Финансовый 3 3 4 9 3 3" xfId="56556"/>
    <cellStyle name="Финансовый 3 3 4 9 3 4" xfId="56557"/>
    <cellStyle name="Финансовый 3 3 4 9 4" xfId="56558"/>
    <cellStyle name="Финансовый 3 3 4 9 5" xfId="56559"/>
    <cellStyle name="Финансовый 3 3 4 9 6" xfId="56560"/>
    <cellStyle name="Финансовый 3 3 4 9 7" xfId="56561"/>
    <cellStyle name="Финансовый 3 3 5" xfId="56562"/>
    <cellStyle name="Финансовый 3 3 5 10" xfId="56563"/>
    <cellStyle name="Финансовый 3 3 5 10 2" xfId="56564"/>
    <cellStyle name="Финансовый 3 3 5 10 2 2" xfId="56565"/>
    <cellStyle name="Финансовый 3 3 5 10 3" xfId="56566"/>
    <cellStyle name="Финансовый 3 3 5 10 4" xfId="56567"/>
    <cellStyle name="Финансовый 3 3 5 10 5" xfId="56568"/>
    <cellStyle name="Финансовый 3 3 5 11" xfId="56569"/>
    <cellStyle name="Финансовый 3 3 5 11 2" xfId="56570"/>
    <cellStyle name="Финансовый 3 3 5 11 3" xfId="56571"/>
    <cellStyle name="Финансовый 3 3 5 11 4" xfId="56572"/>
    <cellStyle name="Финансовый 3 3 5 12" xfId="56573"/>
    <cellStyle name="Финансовый 3 3 5 13" xfId="56574"/>
    <cellStyle name="Финансовый 3 3 5 14" xfId="56575"/>
    <cellStyle name="Финансовый 3 3 5 15" xfId="56576"/>
    <cellStyle name="Финансовый 3 3 5 2" xfId="56577"/>
    <cellStyle name="Финансовый 3 3 5 2 2" xfId="56578"/>
    <cellStyle name="Финансовый 3 3 5 2 2 2" xfId="56579"/>
    <cellStyle name="Финансовый 3 3 5 2 2 2 2" xfId="56580"/>
    <cellStyle name="Финансовый 3 3 5 2 2 2 2 2" xfId="56581"/>
    <cellStyle name="Финансовый 3 3 5 2 2 2 3" xfId="56582"/>
    <cellStyle name="Финансовый 3 3 5 2 2 2 4" xfId="56583"/>
    <cellStyle name="Финансовый 3 3 5 2 2 2 5" xfId="56584"/>
    <cellStyle name="Финансовый 3 3 5 2 2 3" xfId="56585"/>
    <cellStyle name="Финансовый 3 3 5 2 2 3 2" xfId="56586"/>
    <cellStyle name="Финансовый 3 3 5 2 2 3 3" xfId="56587"/>
    <cellStyle name="Финансовый 3 3 5 2 2 3 4" xfId="56588"/>
    <cellStyle name="Финансовый 3 3 5 2 2 4" xfId="56589"/>
    <cellStyle name="Финансовый 3 3 5 2 2 5" xfId="56590"/>
    <cellStyle name="Финансовый 3 3 5 2 2 6" xfId="56591"/>
    <cellStyle name="Финансовый 3 3 5 2 2 7" xfId="56592"/>
    <cellStyle name="Финансовый 3 3 5 2 3" xfId="56593"/>
    <cellStyle name="Финансовый 3 3 5 2 3 2" xfId="56594"/>
    <cellStyle name="Финансовый 3 3 5 2 3 2 2" xfId="56595"/>
    <cellStyle name="Финансовый 3 3 5 2 3 3" xfId="56596"/>
    <cellStyle name="Финансовый 3 3 5 2 3 4" xfId="56597"/>
    <cellStyle name="Финансовый 3 3 5 2 3 5" xfId="56598"/>
    <cellStyle name="Финансовый 3 3 5 2 4" xfId="56599"/>
    <cellStyle name="Финансовый 3 3 5 2 4 2" xfId="56600"/>
    <cellStyle name="Финансовый 3 3 5 2 4 2 2" xfId="56601"/>
    <cellStyle name="Финансовый 3 3 5 2 4 3" xfId="56602"/>
    <cellStyle name="Финансовый 3 3 5 2 4 4" xfId="56603"/>
    <cellStyle name="Финансовый 3 3 5 2 4 5" xfId="56604"/>
    <cellStyle name="Финансовый 3 3 5 2 5" xfId="56605"/>
    <cellStyle name="Финансовый 3 3 5 2 5 2" xfId="56606"/>
    <cellStyle name="Финансовый 3 3 5 2 5 3" xfId="56607"/>
    <cellStyle name="Финансовый 3 3 5 2 5 4" xfId="56608"/>
    <cellStyle name="Финансовый 3 3 5 2 6" xfId="56609"/>
    <cellStyle name="Финансовый 3 3 5 2 7" xfId="56610"/>
    <cellStyle name="Финансовый 3 3 5 2 8" xfId="56611"/>
    <cellStyle name="Финансовый 3 3 5 2 9" xfId="56612"/>
    <cellStyle name="Финансовый 3 3 5 3" xfId="56613"/>
    <cellStyle name="Финансовый 3 3 5 3 2" xfId="56614"/>
    <cellStyle name="Финансовый 3 3 5 3 2 2" xfId="56615"/>
    <cellStyle name="Финансовый 3 3 5 3 2 2 2" xfId="56616"/>
    <cellStyle name="Финансовый 3 3 5 3 2 2 2 2" xfId="56617"/>
    <cellStyle name="Финансовый 3 3 5 3 2 2 3" xfId="56618"/>
    <cellStyle name="Финансовый 3 3 5 3 2 2 4" xfId="56619"/>
    <cellStyle name="Финансовый 3 3 5 3 2 2 5" xfId="56620"/>
    <cellStyle name="Финансовый 3 3 5 3 2 3" xfId="56621"/>
    <cellStyle name="Финансовый 3 3 5 3 2 3 2" xfId="56622"/>
    <cellStyle name="Финансовый 3 3 5 3 2 3 3" xfId="56623"/>
    <cellStyle name="Финансовый 3 3 5 3 2 3 4" xfId="56624"/>
    <cellStyle name="Финансовый 3 3 5 3 2 4" xfId="56625"/>
    <cellStyle name="Финансовый 3 3 5 3 2 5" xfId="56626"/>
    <cellStyle name="Финансовый 3 3 5 3 2 6" xfId="56627"/>
    <cellStyle name="Финансовый 3 3 5 3 2 7" xfId="56628"/>
    <cellStyle name="Финансовый 3 3 5 3 3" xfId="56629"/>
    <cellStyle name="Финансовый 3 3 5 3 3 2" xfId="56630"/>
    <cellStyle name="Финансовый 3 3 5 3 3 2 2" xfId="56631"/>
    <cellStyle name="Финансовый 3 3 5 3 3 3" xfId="56632"/>
    <cellStyle name="Финансовый 3 3 5 3 3 4" xfId="56633"/>
    <cellStyle name="Финансовый 3 3 5 3 3 5" xfId="56634"/>
    <cellStyle name="Финансовый 3 3 5 3 4" xfId="56635"/>
    <cellStyle name="Финансовый 3 3 5 3 4 2" xfId="56636"/>
    <cellStyle name="Финансовый 3 3 5 3 4 2 2" xfId="56637"/>
    <cellStyle name="Финансовый 3 3 5 3 4 3" xfId="56638"/>
    <cellStyle name="Финансовый 3 3 5 3 4 4" xfId="56639"/>
    <cellStyle name="Финансовый 3 3 5 3 4 5" xfId="56640"/>
    <cellStyle name="Финансовый 3 3 5 3 5" xfId="56641"/>
    <cellStyle name="Финансовый 3 3 5 3 5 2" xfId="56642"/>
    <cellStyle name="Финансовый 3 3 5 3 5 3" xfId="56643"/>
    <cellStyle name="Финансовый 3 3 5 3 5 4" xfId="56644"/>
    <cellStyle name="Финансовый 3 3 5 3 6" xfId="56645"/>
    <cellStyle name="Финансовый 3 3 5 3 7" xfId="56646"/>
    <cellStyle name="Финансовый 3 3 5 3 8" xfId="56647"/>
    <cellStyle name="Финансовый 3 3 5 3 9" xfId="56648"/>
    <cellStyle name="Финансовый 3 3 5 4" xfId="56649"/>
    <cellStyle name="Финансовый 3 3 5 4 2" xfId="56650"/>
    <cellStyle name="Финансовый 3 3 5 4 2 2" xfId="56651"/>
    <cellStyle name="Финансовый 3 3 5 4 2 2 2" xfId="56652"/>
    <cellStyle name="Финансовый 3 3 5 4 2 2 2 2" xfId="56653"/>
    <cellStyle name="Финансовый 3 3 5 4 2 2 3" xfId="56654"/>
    <cellStyle name="Финансовый 3 3 5 4 2 2 4" xfId="56655"/>
    <cellStyle name="Финансовый 3 3 5 4 2 2 5" xfId="56656"/>
    <cellStyle name="Финансовый 3 3 5 4 2 3" xfId="56657"/>
    <cellStyle name="Финансовый 3 3 5 4 2 3 2" xfId="56658"/>
    <cellStyle name="Финансовый 3 3 5 4 2 3 3" xfId="56659"/>
    <cellStyle name="Финансовый 3 3 5 4 2 3 4" xfId="56660"/>
    <cellStyle name="Финансовый 3 3 5 4 2 4" xfId="56661"/>
    <cellStyle name="Финансовый 3 3 5 4 2 5" xfId="56662"/>
    <cellStyle name="Финансовый 3 3 5 4 2 6" xfId="56663"/>
    <cellStyle name="Финансовый 3 3 5 4 2 7" xfId="56664"/>
    <cellStyle name="Финансовый 3 3 5 4 3" xfId="56665"/>
    <cellStyle name="Финансовый 3 3 5 4 3 2" xfId="56666"/>
    <cellStyle name="Финансовый 3 3 5 4 3 2 2" xfId="56667"/>
    <cellStyle name="Финансовый 3 3 5 4 3 3" xfId="56668"/>
    <cellStyle name="Финансовый 3 3 5 4 3 4" xfId="56669"/>
    <cellStyle name="Финансовый 3 3 5 4 3 5" xfId="56670"/>
    <cellStyle name="Финансовый 3 3 5 4 4" xfId="56671"/>
    <cellStyle name="Финансовый 3 3 5 4 4 2" xfId="56672"/>
    <cellStyle name="Финансовый 3 3 5 4 4 3" xfId="56673"/>
    <cellStyle name="Финансовый 3 3 5 4 4 4" xfId="56674"/>
    <cellStyle name="Финансовый 3 3 5 4 5" xfId="56675"/>
    <cellStyle name="Финансовый 3 3 5 4 6" xfId="56676"/>
    <cellStyle name="Финансовый 3 3 5 4 7" xfId="56677"/>
    <cellStyle name="Финансовый 3 3 5 4 8" xfId="56678"/>
    <cellStyle name="Финансовый 3 3 5 5" xfId="56679"/>
    <cellStyle name="Финансовый 3 3 5 5 2" xfId="56680"/>
    <cellStyle name="Финансовый 3 3 5 5 2 2" xfId="56681"/>
    <cellStyle name="Финансовый 3 3 5 5 2 2 2" xfId="56682"/>
    <cellStyle name="Финансовый 3 3 5 5 2 2 2 2" xfId="56683"/>
    <cellStyle name="Финансовый 3 3 5 5 2 2 3" xfId="56684"/>
    <cellStyle name="Финансовый 3 3 5 5 2 2 4" xfId="56685"/>
    <cellStyle name="Финансовый 3 3 5 5 2 2 5" xfId="56686"/>
    <cellStyle name="Финансовый 3 3 5 5 2 3" xfId="56687"/>
    <cellStyle name="Финансовый 3 3 5 5 2 3 2" xfId="56688"/>
    <cellStyle name="Финансовый 3 3 5 5 2 3 3" xfId="56689"/>
    <cellStyle name="Финансовый 3 3 5 5 2 3 4" xfId="56690"/>
    <cellStyle name="Финансовый 3 3 5 5 2 4" xfId="56691"/>
    <cellStyle name="Финансовый 3 3 5 5 2 5" xfId="56692"/>
    <cellStyle name="Финансовый 3 3 5 5 2 6" xfId="56693"/>
    <cellStyle name="Финансовый 3 3 5 5 2 7" xfId="56694"/>
    <cellStyle name="Финансовый 3 3 5 5 3" xfId="56695"/>
    <cellStyle name="Финансовый 3 3 5 5 3 2" xfId="56696"/>
    <cellStyle name="Финансовый 3 3 5 5 3 2 2" xfId="56697"/>
    <cellStyle name="Финансовый 3 3 5 5 3 3" xfId="56698"/>
    <cellStyle name="Финансовый 3 3 5 5 3 4" xfId="56699"/>
    <cellStyle name="Финансовый 3 3 5 5 3 5" xfId="56700"/>
    <cellStyle name="Финансовый 3 3 5 5 4" xfId="56701"/>
    <cellStyle name="Финансовый 3 3 5 5 4 2" xfId="56702"/>
    <cellStyle name="Финансовый 3 3 5 5 4 3" xfId="56703"/>
    <cellStyle name="Финансовый 3 3 5 5 4 4" xfId="56704"/>
    <cellStyle name="Финансовый 3 3 5 5 5" xfId="56705"/>
    <cellStyle name="Финансовый 3 3 5 5 6" xfId="56706"/>
    <cellStyle name="Финансовый 3 3 5 5 7" xfId="56707"/>
    <cellStyle name="Финансовый 3 3 5 5 8" xfId="56708"/>
    <cellStyle name="Финансовый 3 3 5 6" xfId="56709"/>
    <cellStyle name="Финансовый 3 3 5 6 2" xfId="56710"/>
    <cellStyle name="Финансовый 3 3 5 6 2 2" xfId="56711"/>
    <cellStyle name="Финансовый 3 3 5 6 2 2 2" xfId="56712"/>
    <cellStyle name="Финансовый 3 3 5 6 2 2 2 2" xfId="56713"/>
    <cellStyle name="Финансовый 3 3 5 6 2 2 3" xfId="56714"/>
    <cellStyle name="Финансовый 3 3 5 6 2 2 4" xfId="56715"/>
    <cellStyle name="Финансовый 3 3 5 6 2 2 5" xfId="56716"/>
    <cellStyle name="Финансовый 3 3 5 6 2 3" xfId="56717"/>
    <cellStyle name="Финансовый 3 3 5 6 2 3 2" xfId="56718"/>
    <cellStyle name="Финансовый 3 3 5 6 2 3 3" xfId="56719"/>
    <cellStyle name="Финансовый 3 3 5 6 2 3 4" xfId="56720"/>
    <cellStyle name="Финансовый 3 3 5 6 2 4" xfId="56721"/>
    <cellStyle name="Финансовый 3 3 5 6 2 5" xfId="56722"/>
    <cellStyle name="Финансовый 3 3 5 6 2 6" xfId="56723"/>
    <cellStyle name="Финансовый 3 3 5 6 2 7" xfId="56724"/>
    <cellStyle name="Финансовый 3 3 5 6 3" xfId="56725"/>
    <cellStyle name="Финансовый 3 3 5 6 3 2" xfId="56726"/>
    <cellStyle name="Финансовый 3 3 5 6 3 2 2" xfId="56727"/>
    <cellStyle name="Финансовый 3 3 5 6 3 3" xfId="56728"/>
    <cellStyle name="Финансовый 3 3 5 6 3 4" xfId="56729"/>
    <cellStyle name="Финансовый 3 3 5 6 3 5" xfId="56730"/>
    <cellStyle name="Финансовый 3 3 5 6 4" xfId="56731"/>
    <cellStyle name="Финансовый 3 3 5 6 4 2" xfId="56732"/>
    <cellStyle name="Финансовый 3 3 5 6 4 3" xfId="56733"/>
    <cellStyle name="Финансовый 3 3 5 6 4 4" xfId="56734"/>
    <cellStyle name="Финансовый 3 3 5 6 5" xfId="56735"/>
    <cellStyle name="Финансовый 3 3 5 6 6" xfId="56736"/>
    <cellStyle name="Финансовый 3 3 5 6 7" xfId="56737"/>
    <cellStyle name="Финансовый 3 3 5 6 8" xfId="56738"/>
    <cellStyle name="Финансовый 3 3 5 7" xfId="56739"/>
    <cellStyle name="Финансовый 3 3 5 7 2" xfId="56740"/>
    <cellStyle name="Финансовый 3 3 5 7 2 2" xfId="56741"/>
    <cellStyle name="Финансовый 3 3 5 7 2 2 2" xfId="56742"/>
    <cellStyle name="Финансовый 3 3 5 7 2 2 2 2" xfId="56743"/>
    <cellStyle name="Финансовый 3 3 5 7 2 2 3" xfId="56744"/>
    <cellStyle name="Финансовый 3 3 5 7 2 2 4" xfId="56745"/>
    <cellStyle name="Финансовый 3 3 5 7 2 2 5" xfId="56746"/>
    <cellStyle name="Финансовый 3 3 5 7 2 3" xfId="56747"/>
    <cellStyle name="Финансовый 3 3 5 7 2 3 2" xfId="56748"/>
    <cellStyle name="Финансовый 3 3 5 7 2 3 3" xfId="56749"/>
    <cellStyle name="Финансовый 3 3 5 7 2 3 4" xfId="56750"/>
    <cellStyle name="Финансовый 3 3 5 7 2 4" xfId="56751"/>
    <cellStyle name="Финансовый 3 3 5 7 2 5" xfId="56752"/>
    <cellStyle name="Финансовый 3 3 5 7 2 6" xfId="56753"/>
    <cellStyle name="Финансовый 3 3 5 7 2 7" xfId="56754"/>
    <cellStyle name="Финансовый 3 3 5 7 3" xfId="56755"/>
    <cellStyle name="Финансовый 3 3 5 7 3 2" xfId="56756"/>
    <cellStyle name="Финансовый 3 3 5 7 3 2 2" xfId="56757"/>
    <cellStyle name="Финансовый 3 3 5 7 3 3" xfId="56758"/>
    <cellStyle name="Финансовый 3 3 5 7 3 4" xfId="56759"/>
    <cellStyle name="Финансовый 3 3 5 7 3 5" xfId="56760"/>
    <cellStyle name="Финансовый 3 3 5 7 4" xfId="56761"/>
    <cellStyle name="Финансовый 3 3 5 7 4 2" xfId="56762"/>
    <cellStyle name="Финансовый 3 3 5 7 4 3" xfId="56763"/>
    <cellStyle name="Финансовый 3 3 5 7 4 4" xfId="56764"/>
    <cellStyle name="Финансовый 3 3 5 7 5" xfId="56765"/>
    <cellStyle name="Финансовый 3 3 5 7 6" xfId="56766"/>
    <cellStyle name="Финансовый 3 3 5 7 7" xfId="56767"/>
    <cellStyle name="Финансовый 3 3 5 7 8" xfId="56768"/>
    <cellStyle name="Финансовый 3 3 5 8" xfId="56769"/>
    <cellStyle name="Финансовый 3 3 5 8 2" xfId="56770"/>
    <cellStyle name="Финансовый 3 3 5 8 2 2" xfId="56771"/>
    <cellStyle name="Финансовый 3 3 5 8 2 2 2" xfId="56772"/>
    <cellStyle name="Финансовый 3 3 5 8 2 3" xfId="56773"/>
    <cellStyle name="Финансовый 3 3 5 8 2 4" xfId="56774"/>
    <cellStyle name="Финансовый 3 3 5 8 2 5" xfId="56775"/>
    <cellStyle name="Финансовый 3 3 5 8 3" xfId="56776"/>
    <cellStyle name="Финансовый 3 3 5 8 3 2" xfId="56777"/>
    <cellStyle name="Финансовый 3 3 5 8 3 3" xfId="56778"/>
    <cellStyle name="Финансовый 3 3 5 8 3 4" xfId="56779"/>
    <cellStyle name="Финансовый 3 3 5 8 4" xfId="56780"/>
    <cellStyle name="Финансовый 3 3 5 8 5" xfId="56781"/>
    <cellStyle name="Финансовый 3 3 5 8 6" xfId="56782"/>
    <cellStyle name="Финансовый 3 3 5 8 7" xfId="56783"/>
    <cellStyle name="Финансовый 3 3 5 9" xfId="56784"/>
    <cellStyle name="Финансовый 3 3 5 9 2" xfId="56785"/>
    <cellStyle name="Финансовый 3 3 5 9 2 2" xfId="56786"/>
    <cellStyle name="Финансовый 3 3 5 9 2 2 2" xfId="56787"/>
    <cellStyle name="Финансовый 3 3 5 9 2 3" xfId="56788"/>
    <cellStyle name="Финансовый 3 3 5 9 2 4" xfId="56789"/>
    <cellStyle name="Финансовый 3 3 5 9 2 5" xfId="56790"/>
    <cellStyle name="Финансовый 3 3 5 9 3" xfId="56791"/>
    <cellStyle name="Финансовый 3 3 5 9 3 2" xfId="56792"/>
    <cellStyle name="Финансовый 3 3 5 9 3 3" xfId="56793"/>
    <cellStyle name="Финансовый 3 3 5 9 3 4" xfId="56794"/>
    <cellStyle name="Финансовый 3 3 5 9 4" xfId="56795"/>
    <cellStyle name="Финансовый 3 3 5 9 5" xfId="56796"/>
    <cellStyle name="Финансовый 3 3 5 9 6" xfId="56797"/>
    <cellStyle name="Финансовый 3 3 5 9 7" xfId="56798"/>
    <cellStyle name="Финансовый 3 3 6" xfId="56799"/>
    <cellStyle name="Финансовый 3 3 6 2" xfId="56800"/>
    <cellStyle name="Финансовый 3 3 6 2 2" xfId="56801"/>
    <cellStyle name="Финансовый 3 3 6 2 2 2" xfId="56802"/>
    <cellStyle name="Финансовый 3 3 6 2 2 2 2" xfId="56803"/>
    <cellStyle name="Финансовый 3 3 6 2 2 3" xfId="56804"/>
    <cellStyle name="Финансовый 3 3 6 2 2 4" xfId="56805"/>
    <cellStyle name="Финансовый 3 3 6 2 2 5" xfId="56806"/>
    <cellStyle name="Финансовый 3 3 6 2 3" xfId="56807"/>
    <cellStyle name="Финансовый 3 3 6 2 3 2" xfId="56808"/>
    <cellStyle name="Финансовый 3 3 6 2 3 3" xfId="56809"/>
    <cellStyle name="Финансовый 3 3 6 2 3 4" xfId="56810"/>
    <cellStyle name="Финансовый 3 3 6 2 4" xfId="56811"/>
    <cellStyle name="Финансовый 3 3 6 2 5" xfId="56812"/>
    <cellStyle name="Финансовый 3 3 6 2 6" xfId="56813"/>
    <cellStyle name="Финансовый 3 3 6 2 7" xfId="56814"/>
    <cellStyle name="Финансовый 3 3 6 3" xfId="56815"/>
    <cellStyle name="Финансовый 3 3 6 3 2" xfId="56816"/>
    <cellStyle name="Финансовый 3 3 6 3 2 2" xfId="56817"/>
    <cellStyle name="Финансовый 3 3 6 3 3" xfId="56818"/>
    <cellStyle name="Финансовый 3 3 6 3 4" xfId="56819"/>
    <cellStyle name="Финансовый 3 3 6 3 5" xfId="56820"/>
    <cellStyle name="Финансовый 3 3 6 4" xfId="56821"/>
    <cellStyle name="Финансовый 3 3 6 4 2" xfId="56822"/>
    <cellStyle name="Финансовый 3 3 6 4 2 2" xfId="56823"/>
    <cellStyle name="Финансовый 3 3 6 4 3" xfId="56824"/>
    <cellStyle name="Финансовый 3 3 6 4 4" xfId="56825"/>
    <cellStyle name="Финансовый 3 3 6 4 5" xfId="56826"/>
    <cellStyle name="Финансовый 3 3 6 5" xfId="56827"/>
    <cellStyle name="Финансовый 3 3 6 5 2" xfId="56828"/>
    <cellStyle name="Финансовый 3 3 6 5 3" xfId="56829"/>
    <cellStyle name="Финансовый 3 3 6 5 4" xfId="56830"/>
    <cellStyle name="Финансовый 3 3 6 6" xfId="56831"/>
    <cellStyle name="Финансовый 3 3 6 7" xfId="56832"/>
    <cellStyle name="Финансовый 3 3 6 8" xfId="56833"/>
    <cellStyle name="Финансовый 3 3 6 9" xfId="56834"/>
    <cellStyle name="Финансовый 3 3 7" xfId="56835"/>
    <cellStyle name="Финансовый 3 3 7 2" xfId="56836"/>
    <cellStyle name="Финансовый 3 3 7 2 2" xfId="56837"/>
    <cellStyle name="Финансовый 3 3 7 2 2 2" xfId="56838"/>
    <cellStyle name="Финансовый 3 3 7 2 2 2 2" xfId="56839"/>
    <cellStyle name="Финансовый 3 3 7 2 2 3" xfId="56840"/>
    <cellStyle name="Финансовый 3 3 7 2 2 4" xfId="56841"/>
    <cellStyle name="Финансовый 3 3 7 2 2 5" xfId="56842"/>
    <cellStyle name="Финансовый 3 3 7 2 3" xfId="56843"/>
    <cellStyle name="Финансовый 3 3 7 2 3 2" xfId="56844"/>
    <cellStyle name="Финансовый 3 3 7 2 3 3" xfId="56845"/>
    <cellStyle name="Финансовый 3 3 7 2 3 4" xfId="56846"/>
    <cellStyle name="Финансовый 3 3 7 2 4" xfId="56847"/>
    <cellStyle name="Финансовый 3 3 7 2 5" xfId="56848"/>
    <cellStyle name="Финансовый 3 3 7 2 6" xfId="56849"/>
    <cellStyle name="Финансовый 3 3 7 2 7" xfId="56850"/>
    <cellStyle name="Финансовый 3 3 7 3" xfId="56851"/>
    <cellStyle name="Финансовый 3 3 7 3 2" xfId="56852"/>
    <cellStyle name="Финансовый 3 3 7 3 2 2" xfId="56853"/>
    <cellStyle name="Финансовый 3 3 7 3 3" xfId="56854"/>
    <cellStyle name="Финансовый 3 3 7 3 4" xfId="56855"/>
    <cellStyle name="Финансовый 3 3 7 3 5" xfId="56856"/>
    <cellStyle name="Финансовый 3 3 7 4" xfId="56857"/>
    <cellStyle name="Финансовый 3 3 7 4 2" xfId="56858"/>
    <cellStyle name="Финансовый 3 3 7 4 2 2" xfId="56859"/>
    <cellStyle name="Финансовый 3 3 7 4 3" xfId="56860"/>
    <cellStyle name="Финансовый 3 3 7 4 4" xfId="56861"/>
    <cellStyle name="Финансовый 3 3 7 4 5" xfId="56862"/>
    <cellStyle name="Финансовый 3 3 7 5" xfId="56863"/>
    <cellStyle name="Финансовый 3 3 7 5 2" xfId="56864"/>
    <cellStyle name="Финансовый 3 3 7 5 3" xfId="56865"/>
    <cellStyle name="Финансовый 3 3 7 5 4" xfId="56866"/>
    <cellStyle name="Финансовый 3 3 7 6" xfId="56867"/>
    <cellStyle name="Финансовый 3 3 7 7" xfId="56868"/>
    <cellStyle name="Финансовый 3 3 7 8" xfId="56869"/>
    <cellStyle name="Финансовый 3 3 7 9" xfId="56870"/>
    <cellStyle name="Финансовый 3 3 8" xfId="56871"/>
    <cellStyle name="Финансовый 3 3 8 2" xfId="56872"/>
    <cellStyle name="Финансовый 3 3 8 2 2" xfId="56873"/>
    <cellStyle name="Финансовый 3 3 8 2 2 2" xfId="56874"/>
    <cellStyle name="Финансовый 3 3 8 2 2 2 2" xfId="56875"/>
    <cellStyle name="Финансовый 3 3 8 2 2 3" xfId="56876"/>
    <cellStyle name="Финансовый 3 3 8 2 2 4" xfId="56877"/>
    <cellStyle name="Финансовый 3 3 8 2 2 5" xfId="56878"/>
    <cellStyle name="Финансовый 3 3 8 2 3" xfId="56879"/>
    <cellStyle name="Финансовый 3 3 8 2 3 2" xfId="56880"/>
    <cellStyle name="Финансовый 3 3 8 2 3 3" xfId="56881"/>
    <cellStyle name="Финансовый 3 3 8 2 3 4" xfId="56882"/>
    <cellStyle name="Финансовый 3 3 8 2 4" xfId="56883"/>
    <cellStyle name="Финансовый 3 3 8 2 5" xfId="56884"/>
    <cellStyle name="Финансовый 3 3 8 2 6" xfId="56885"/>
    <cellStyle name="Финансовый 3 3 8 2 7" xfId="56886"/>
    <cellStyle name="Финансовый 3 3 8 3" xfId="56887"/>
    <cellStyle name="Финансовый 3 3 8 3 2" xfId="56888"/>
    <cellStyle name="Финансовый 3 3 8 3 2 2" xfId="56889"/>
    <cellStyle name="Финансовый 3 3 8 3 3" xfId="56890"/>
    <cellStyle name="Финансовый 3 3 8 3 4" xfId="56891"/>
    <cellStyle name="Финансовый 3 3 8 3 5" xfId="56892"/>
    <cellStyle name="Финансовый 3 3 8 4" xfId="56893"/>
    <cellStyle name="Финансовый 3 3 8 4 2" xfId="56894"/>
    <cellStyle name="Финансовый 3 3 8 4 2 2" xfId="56895"/>
    <cellStyle name="Финансовый 3 3 8 4 3" xfId="56896"/>
    <cellStyle name="Финансовый 3 3 8 4 4" xfId="56897"/>
    <cellStyle name="Финансовый 3 3 8 4 5" xfId="56898"/>
    <cellStyle name="Финансовый 3 3 8 5" xfId="56899"/>
    <cellStyle name="Финансовый 3 3 8 5 2" xfId="56900"/>
    <cellStyle name="Финансовый 3 3 8 5 3" xfId="56901"/>
    <cellStyle name="Финансовый 3 3 9" xfId="56902"/>
    <cellStyle name="Финансовый 3 3 9 2" xfId="56903"/>
    <cellStyle name="Финансовый 3 3 9 2 2" xfId="56904"/>
    <cellStyle name="Финансовый 3 3 9 2 2 2" xfId="56905"/>
    <cellStyle name="Финансовый 3 3 9 2 2 2 2" xfId="56906"/>
    <cellStyle name="Финансовый 3 3 9 2 2 3" xfId="56907"/>
    <cellStyle name="Финансовый 3 3 9 2 2 4" xfId="56908"/>
    <cellStyle name="Финансовый 3 3 9 2 2 5" xfId="56909"/>
    <cellStyle name="Финансовый 3 3 9 2 3" xfId="56910"/>
    <cellStyle name="Финансовый 3 3 9 2 3 2" xfId="56911"/>
    <cellStyle name="Финансовый 3 3 9 2 3 3" xfId="56912"/>
    <cellStyle name="Финансовый 3 3 9 2 3 4" xfId="56913"/>
    <cellStyle name="Финансовый 3 3 9 2 4" xfId="56914"/>
    <cellStyle name="Финансовый 3 3 9 2 5" xfId="56915"/>
    <cellStyle name="Финансовый 3 3 9 2 6" xfId="56916"/>
    <cellStyle name="Финансовый 3 3 9 2 7" xfId="56917"/>
    <cellStyle name="Финансовый 3 3 9 3" xfId="56918"/>
    <cellStyle name="Финансовый 3 3 9 3 2" xfId="56919"/>
    <cellStyle name="Финансовый 3 3 9 3 2 2" xfId="56920"/>
    <cellStyle name="Финансовый 3 3 9 3 3" xfId="56921"/>
    <cellStyle name="Финансовый 3 3 9 3 4" xfId="56922"/>
    <cellStyle name="Финансовый 3 3 9 3 5" xfId="56923"/>
    <cellStyle name="Финансовый 3 3 9 4" xfId="56924"/>
    <cellStyle name="Финансовый 3 3 9 4 2" xfId="56925"/>
    <cellStyle name="Финансовый 3 3 9 4 3" xfId="56926"/>
    <cellStyle name="Финансовый 3 3 9 4 4" xfId="56927"/>
    <cellStyle name="Финансовый 3 3 9 5" xfId="56928"/>
    <cellStyle name="Финансовый 3 3 9 6" xfId="56929"/>
    <cellStyle name="Финансовый 3 3 9 7" xfId="56930"/>
    <cellStyle name="Финансовый 3 3 9 8" xfId="56931"/>
    <cellStyle name="Финансовый 3 4" xfId="56932"/>
    <cellStyle name="Финансовый 3 4 10" xfId="56933"/>
    <cellStyle name="Финансовый 3 4 10 2" xfId="56934"/>
    <cellStyle name="Финансовый 3 4 10 2 2" xfId="56935"/>
    <cellStyle name="Финансовый 3 4 10 2 2 2" xfId="56936"/>
    <cellStyle name="Финансовый 3 4 10 2 2 2 2" xfId="56937"/>
    <cellStyle name="Финансовый 3 4 10 2 2 3" xfId="56938"/>
    <cellStyle name="Финансовый 3 4 10 2 2 4" xfId="56939"/>
    <cellStyle name="Финансовый 3 4 10 2 2 5" xfId="56940"/>
    <cellStyle name="Финансовый 3 4 10 2 3" xfId="56941"/>
    <cellStyle name="Финансовый 3 4 10 2 3 2" xfId="56942"/>
    <cellStyle name="Финансовый 3 4 10 2 3 3" xfId="56943"/>
    <cellStyle name="Финансовый 3 4 10 2 3 4" xfId="56944"/>
    <cellStyle name="Финансовый 3 4 10 2 4" xfId="56945"/>
    <cellStyle name="Финансовый 3 4 10 2 5" xfId="56946"/>
    <cellStyle name="Финансовый 3 4 10 2 6" xfId="56947"/>
    <cellStyle name="Финансовый 3 4 10 2 7" xfId="56948"/>
    <cellStyle name="Финансовый 3 4 10 3" xfId="56949"/>
    <cellStyle name="Финансовый 3 4 10 3 2" xfId="56950"/>
    <cellStyle name="Финансовый 3 4 10 3 2 2" xfId="56951"/>
    <cellStyle name="Финансовый 3 4 10 3 3" xfId="56952"/>
    <cellStyle name="Финансовый 3 4 10 3 4" xfId="56953"/>
    <cellStyle name="Финансовый 3 4 10 3 5" xfId="56954"/>
    <cellStyle name="Финансовый 3 4 10 4" xfId="56955"/>
    <cellStyle name="Финансовый 3 4 10 4 2" xfId="56956"/>
    <cellStyle name="Финансовый 3 4 10 4 3" xfId="56957"/>
    <cellStyle name="Финансовый 3 4 10 4 4" xfId="56958"/>
    <cellStyle name="Финансовый 3 4 10 5" xfId="56959"/>
    <cellStyle name="Финансовый 3 4 10 6" xfId="56960"/>
    <cellStyle name="Финансовый 3 4 10 7" xfId="56961"/>
    <cellStyle name="Финансовый 3 4 10 8" xfId="56962"/>
    <cellStyle name="Финансовый 3 4 11" xfId="56963"/>
    <cellStyle name="Финансовый 3 4 11 2" xfId="56964"/>
    <cellStyle name="Финансовый 3 4 11 2 2" xfId="56965"/>
    <cellStyle name="Финансовый 3 4 11 2 2 2" xfId="56966"/>
    <cellStyle name="Финансовый 3 4 11 2 2 2 2" xfId="56967"/>
    <cellStyle name="Финансовый 3 4 11 2 2 3" xfId="56968"/>
    <cellStyle name="Финансовый 3 4 11 2 2 4" xfId="56969"/>
    <cellStyle name="Финансовый 3 4 11 2 2 5" xfId="56970"/>
    <cellStyle name="Финансовый 3 4 11 2 3" xfId="56971"/>
    <cellStyle name="Финансовый 3 4 11 2 3 2" xfId="56972"/>
    <cellStyle name="Финансовый 3 4 11 2 3 3" xfId="56973"/>
    <cellStyle name="Финансовый 3 4 11 2 3 4" xfId="56974"/>
    <cellStyle name="Финансовый 3 4 11 2 4" xfId="56975"/>
    <cellStyle name="Финансовый 3 4 11 2 5" xfId="56976"/>
    <cellStyle name="Финансовый 3 4 11 2 6" xfId="56977"/>
    <cellStyle name="Финансовый 3 4 11 2 7" xfId="56978"/>
    <cellStyle name="Финансовый 3 4 11 3" xfId="56979"/>
    <cellStyle name="Финансовый 3 4 11 3 2" xfId="56980"/>
    <cellStyle name="Финансовый 3 4 11 3 2 2" xfId="56981"/>
    <cellStyle name="Финансовый 3 4 11 3 3" xfId="56982"/>
    <cellStyle name="Финансовый 3 4 11 3 4" xfId="56983"/>
    <cellStyle name="Финансовый 3 4 11 3 5" xfId="56984"/>
    <cellStyle name="Финансовый 3 4 11 4" xfId="56985"/>
    <cellStyle name="Финансовый 3 4 11 4 2" xfId="56986"/>
    <cellStyle name="Финансовый 3 4 11 4 3" xfId="56987"/>
    <cellStyle name="Финансовый 3 4 11 4 4" xfId="56988"/>
    <cellStyle name="Финансовый 3 4 11 5" xfId="56989"/>
    <cellStyle name="Финансовый 3 4 11 6" xfId="56990"/>
    <cellStyle name="Финансовый 3 4 11 7" xfId="56991"/>
    <cellStyle name="Финансовый 3 4 11 8" xfId="56992"/>
    <cellStyle name="Финансовый 3 4 12" xfId="56993"/>
    <cellStyle name="Финансовый 3 4 12 2" xfId="56994"/>
    <cellStyle name="Финансовый 3 4 12 2 2" xfId="56995"/>
    <cellStyle name="Финансовый 3 4 12 2 2 2" xfId="56996"/>
    <cellStyle name="Финансовый 3 4 12 2 3" xfId="56997"/>
    <cellStyle name="Финансовый 3 4 12 2 4" xfId="56998"/>
    <cellStyle name="Финансовый 3 4 12 2 5" xfId="56999"/>
    <cellStyle name="Финансовый 3 4 12 3" xfId="57000"/>
    <cellStyle name="Финансовый 3 4 12 3 2" xfId="57001"/>
    <cellStyle name="Финансовый 3 4 12 3 3" xfId="57002"/>
    <cellStyle name="Финансовый 3 4 12 3 4" xfId="57003"/>
    <cellStyle name="Финансовый 3 4 12 4" xfId="57004"/>
    <cellStyle name="Финансовый 3 4 12 5" xfId="57005"/>
    <cellStyle name="Финансовый 3 4 12 6" xfId="57006"/>
    <cellStyle name="Финансовый 3 4 12 7" xfId="57007"/>
    <cellStyle name="Финансовый 3 4 13" xfId="57008"/>
    <cellStyle name="Финансовый 3 4 13 2" xfId="57009"/>
    <cellStyle name="Финансовый 3 4 13 2 2" xfId="57010"/>
    <cellStyle name="Финансовый 3 4 13 2 2 2" xfId="57011"/>
    <cellStyle name="Финансовый 3 4 13 2 3" xfId="57012"/>
    <cellStyle name="Финансовый 3 4 13 2 4" xfId="57013"/>
    <cellStyle name="Финансовый 3 4 13 2 5" xfId="57014"/>
    <cellStyle name="Финансовый 3 4 13 3" xfId="57015"/>
    <cellStyle name="Финансовый 3 4 13 3 2" xfId="57016"/>
    <cellStyle name="Финансовый 3 4 13 3 3" xfId="57017"/>
    <cellStyle name="Финансовый 3 4 13 3 4" xfId="57018"/>
    <cellStyle name="Финансовый 3 4 13 4" xfId="57019"/>
    <cellStyle name="Финансовый 3 4 13 5" xfId="57020"/>
    <cellStyle name="Финансовый 3 4 13 6" xfId="57021"/>
    <cellStyle name="Финансовый 3 4 13 7" xfId="57022"/>
    <cellStyle name="Финансовый 3 4 14" xfId="57023"/>
    <cellStyle name="Финансовый 3 4 14 2" xfId="57024"/>
    <cellStyle name="Финансовый 3 4 14 2 2" xfId="57025"/>
    <cellStyle name="Финансовый 3 4 14 3" xfId="57026"/>
    <cellStyle name="Финансовый 3 4 14 4" xfId="57027"/>
    <cellStyle name="Финансовый 3 4 14 5" xfId="57028"/>
    <cellStyle name="Финансовый 3 4 15" xfId="57029"/>
    <cellStyle name="Финансовый 3 4 15 2" xfId="57030"/>
    <cellStyle name="Финансовый 3 4 15 2 2" xfId="57031"/>
    <cellStyle name="Финансовый 3 4 15 3" xfId="57032"/>
    <cellStyle name="Финансовый 3 4 15 4" xfId="57033"/>
    <cellStyle name="Финансовый 3 4 15 5" xfId="57034"/>
    <cellStyle name="Финансовый 3 4 16" xfId="57035"/>
    <cellStyle name="Финансовый 3 4 16 2" xfId="57036"/>
    <cellStyle name="Финансовый 3 4 16 2 2" xfId="57037"/>
    <cellStyle name="Финансовый 3 4 16 3" xfId="57038"/>
    <cellStyle name="Финансовый 3 4 17" xfId="57039"/>
    <cellStyle name="Финансовый 3 4 17 2" xfId="57040"/>
    <cellStyle name="Финансовый 3 4 18" xfId="57041"/>
    <cellStyle name="Финансовый 3 4 19" xfId="57042"/>
    <cellStyle name="Финансовый 3 4 2" xfId="57043"/>
    <cellStyle name="Финансовый 3 4 2 10" xfId="57044"/>
    <cellStyle name="Финансовый 3 4 2 10 2" xfId="57045"/>
    <cellStyle name="Финансовый 3 4 2 10 2 2" xfId="57046"/>
    <cellStyle name="Финансовый 3 4 2 10 2 2 2" xfId="57047"/>
    <cellStyle name="Финансовый 3 4 2 10 2 3" xfId="57048"/>
    <cellStyle name="Финансовый 3 4 2 10 2 4" xfId="57049"/>
    <cellStyle name="Финансовый 3 4 2 10 2 5" xfId="57050"/>
    <cellStyle name="Финансовый 3 4 2 10 3" xfId="57051"/>
    <cellStyle name="Финансовый 3 4 2 10 3 2" xfId="57052"/>
    <cellStyle name="Финансовый 3 4 2 10 3 3" xfId="57053"/>
    <cellStyle name="Финансовый 3 4 2 10 3 4" xfId="57054"/>
    <cellStyle name="Финансовый 3 4 2 10 4" xfId="57055"/>
    <cellStyle name="Финансовый 3 4 2 10 5" xfId="57056"/>
    <cellStyle name="Финансовый 3 4 2 10 6" xfId="57057"/>
    <cellStyle name="Финансовый 3 4 2 10 7" xfId="57058"/>
    <cellStyle name="Финансовый 3 4 2 11" xfId="57059"/>
    <cellStyle name="Финансовый 3 4 2 11 2" xfId="57060"/>
    <cellStyle name="Финансовый 3 4 2 11 2 2" xfId="57061"/>
    <cellStyle name="Финансовый 3 4 2 11 3" xfId="57062"/>
    <cellStyle name="Финансовый 3 4 2 11 4" xfId="57063"/>
    <cellStyle name="Финансовый 3 4 2 11 5" xfId="57064"/>
    <cellStyle name="Финансовый 3 4 2 12" xfId="57065"/>
    <cellStyle name="Финансовый 3 4 2 12 2" xfId="57066"/>
    <cellStyle name="Финансовый 3 4 2 12 2 2" xfId="57067"/>
    <cellStyle name="Финансовый 3 4 2 12 3" xfId="57068"/>
    <cellStyle name="Финансовый 3 4 2 12 4" xfId="57069"/>
    <cellStyle name="Финансовый 3 4 2 12 5" xfId="57070"/>
    <cellStyle name="Финансовый 3 4 2 13" xfId="57071"/>
    <cellStyle name="Финансовый 3 4 2 13 2" xfId="57072"/>
    <cellStyle name="Финансовый 3 4 2 13 2 2" xfId="57073"/>
    <cellStyle name="Финансовый 3 4 2 13 3" xfId="57074"/>
    <cellStyle name="Финансовый 3 4 2 14" xfId="57075"/>
    <cellStyle name="Финансовый 3 4 2 14 2" xfId="57076"/>
    <cellStyle name="Финансовый 3 4 2 15" xfId="57077"/>
    <cellStyle name="Финансовый 3 4 2 16" xfId="57078"/>
    <cellStyle name="Финансовый 3 4 2 2" xfId="57079"/>
    <cellStyle name="Финансовый 3 4 2 2 10" xfId="57080"/>
    <cellStyle name="Финансовый 3 4 2 2 10 2" xfId="57081"/>
    <cellStyle name="Финансовый 3 4 2 2 10 2 2" xfId="57082"/>
    <cellStyle name="Финансовый 3 4 2 2 10 3" xfId="57083"/>
    <cellStyle name="Финансовый 3 4 2 2 10 4" xfId="57084"/>
    <cellStyle name="Финансовый 3 4 2 2 10 5" xfId="57085"/>
    <cellStyle name="Финансовый 3 4 2 2 11" xfId="57086"/>
    <cellStyle name="Финансовый 3 4 2 2 11 2" xfId="57087"/>
    <cellStyle name="Финансовый 3 4 2 2 11 2 2" xfId="57088"/>
    <cellStyle name="Финансовый 3 4 2 2 11 3" xfId="57089"/>
    <cellStyle name="Финансовый 3 4 2 2 11 4" xfId="57090"/>
    <cellStyle name="Финансовый 3 4 2 2 11 5" xfId="57091"/>
    <cellStyle name="Финансовый 3 4 2 2 12" xfId="57092"/>
    <cellStyle name="Финансовый 3 4 2 2 12 2" xfId="57093"/>
    <cellStyle name="Финансовый 3 4 2 2 12 2 2" xfId="57094"/>
    <cellStyle name="Финансовый 3 4 2 2 12 3" xfId="57095"/>
    <cellStyle name="Финансовый 3 4 2 2 13" xfId="57096"/>
    <cellStyle name="Финансовый 3 4 2 2 13 2" xfId="57097"/>
    <cellStyle name="Финансовый 3 4 2 2 14" xfId="57098"/>
    <cellStyle name="Финансовый 3 4 2 2 15" xfId="57099"/>
    <cellStyle name="Финансовый 3 4 2 2 2" xfId="57100"/>
    <cellStyle name="Финансовый 3 4 2 2 2 2" xfId="57101"/>
    <cellStyle name="Финансовый 3 4 2 2 2 2 2" xfId="57102"/>
    <cellStyle name="Финансовый 3 4 2 2 2 2 2 2" xfId="57103"/>
    <cellStyle name="Финансовый 3 4 2 2 2 2 2 2 2" xfId="57104"/>
    <cellStyle name="Финансовый 3 4 2 2 2 2 2 3" xfId="57105"/>
    <cellStyle name="Финансовый 3 4 2 2 2 2 2 4" xfId="57106"/>
    <cellStyle name="Финансовый 3 4 2 2 2 2 2 5" xfId="57107"/>
    <cellStyle name="Финансовый 3 4 2 2 2 2 3" xfId="57108"/>
    <cellStyle name="Финансовый 3 4 2 2 2 2 3 2" xfId="57109"/>
    <cellStyle name="Финансовый 3 4 2 2 2 2 3 3" xfId="57110"/>
    <cellStyle name="Финансовый 3 4 2 2 2 2 3 4" xfId="57111"/>
    <cellStyle name="Финансовый 3 4 2 2 2 2 4" xfId="57112"/>
    <cellStyle name="Финансовый 3 4 2 2 2 2 5" xfId="57113"/>
    <cellStyle name="Финансовый 3 4 2 2 2 2 6" xfId="57114"/>
    <cellStyle name="Финансовый 3 4 2 2 2 2 7" xfId="57115"/>
    <cellStyle name="Финансовый 3 4 2 2 2 3" xfId="57116"/>
    <cellStyle name="Финансовый 3 4 2 2 2 3 2" xfId="57117"/>
    <cellStyle name="Финансовый 3 4 2 2 2 3 2 2" xfId="57118"/>
    <cellStyle name="Финансовый 3 4 2 2 2 3 3" xfId="57119"/>
    <cellStyle name="Финансовый 3 4 2 2 2 3 4" xfId="57120"/>
    <cellStyle name="Финансовый 3 4 2 2 2 3 5" xfId="57121"/>
    <cellStyle name="Финансовый 3 4 2 2 2 4" xfId="57122"/>
    <cellStyle name="Финансовый 3 4 2 2 2 4 2" xfId="57123"/>
    <cellStyle name="Финансовый 3 4 2 2 2 4 2 2" xfId="57124"/>
    <cellStyle name="Финансовый 3 4 2 2 2 4 3" xfId="57125"/>
    <cellStyle name="Финансовый 3 4 2 2 2 4 4" xfId="57126"/>
    <cellStyle name="Финансовый 3 4 2 2 2 4 5" xfId="57127"/>
    <cellStyle name="Финансовый 3 4 2 2 2 5" xfId="57128"/>
    <cellStyle name="Финансовый 3 4 2 2 2 5 2" xfId="57129"/>
    <cellStyle name="Финансовый 3 4 2 2 2 5 3" xfId="57130"/>
    <cellStyle name="Финансовый 3 4 2 2 2 5 4" xfId="57131"/>
    <cellStyle name="Финансовый 3 4 2 2 2 6" xfId="57132"/>
    <cellStyle name="Финансовый 3 4 2 2 2 7" xfId="57133"/>
    <cellStyle name="Финансовый 3 4 2 2 2 8" xfId="57134"/>
    <cellStyle name="Финансовый 3 4 2 2 2 9" xfId="57135"/>
    <cellStyle name="Финансовый 3 4 2 2 3" xfId="57136"/>
    <cellStyle name="Финансовый 3 4 2 2 3 2" xfId="57137"/>
    <cellStyle name="Финансовый 3 4 2 2 3 2 2" xfId="57138"/>
    <cellStyle name="Финансовый 3 4 2 2 3 2 2 2" xfId="57139"/>
    <cellStyle name="Финансовый 3 4 2 2 3 2 2 2 2" xfId="57140"/>
    <cellStyle name="Финансовый 3 4 2 2 3 2 2 3" xfId="57141"/>
    <cellStyle name="Финансовый 3 4 2 2 3 2 2 4" xfId="57142"/>
    <cellStyle name="Финансовый 3 4 2 2 3 2 2 5" xfId="57143"/>
    <cellStyle name="Финансовый 3 4 2 2 3 2 3" xfId="57144"/>
    <cellStyle name="Финансовый 3 4 2 2 3 2 3 2" xfId="57145"/>
    <cellStyle name="Финансовый 3 4 2 2 3 2 3 3" xfId="57146"/>
    <cellStyle name="Финансовый 3 4 2 2 3 2 3 4" xfId="57147"/>
    <cellStyle name="Финансовый 3 4 2 2 3 2 4" xfId="57148"/>
    <cellStyle name="Финансовый 3 4 2 2 3 2 5" xfId="57149"/>
    <cellStyle name="Финансовый 3 4 2 2 3 2 6" xfId="57150"/>
    <cellStyle name="Финансовый 3 4 2 2 3 2 7" xfId="57151"/>
    <cellStyle name="Финансовый 3 4 2 2 3 3" xfId="57152"/>
    <cellStyle name="Финансовый 3 4 2 2 3 3 2" xfId="57153"/>
    <cellStyle name="Финансовый 3 4 2 2 3 3 2 2" xfId="57154"/>
    <cellStyle name="Финансовый 3 4 2 2 3 3 3" xfId="57155"/>
    <cellStyle name="Финансовый 3 4 2 2 3 3 4" xfId="57156"/>
    <cellStyle name="Финансовый 3 4 2 2 3 3 5" xfId="57157"/>
    <cellStyle name="Финансовый 3 4 2 2 3 4" xfId="57158"/>
    <cellStyle name="Финансовый 3 4 2 2 3 4 2" xfId="57159"/>
    <cellStyle name="Финансовый 3 4 2 2 3 4 2 2" xfId="57160"/>
    <cellStyle name="Финансовый 3 4 2 2 3 4 3" xfId="57161"/>
    <cellStyle name="Финансовый 3 4 2 2 3 4 4" xfId="57162"/>
    <cellStyle name="Финансовый 3 4 2 2 3 4 5" xfId="57163"/>
    <cellStyle name="Финансовый 3 4 2 2 3 5" xfId="57164"/>
    <cellStyle name="Финансовый 3 4 2 2 3 5 2" xfId="57165"/>
    <cellStyle name="Финансовый 3 4 2 2 3 5 3" xfId="57166"/>
    <cellStyle name="Финансовый 3 4 2 2 3 5 4" xfId="57167"/>
    <cellStyle name="Финансовый 3 4 2 2 3 6" xfId="57168"/>
    <cellStyle name="Финансовый 3 4 2 2 3 7" xfId="57169"/>
    <cellStyle name="Финансовый 3 4 2 2 3 8" xfId="57170"/>
    <cellStyle name="Финансовый 3 4 2 2 3 9" xfId="57171"/>
    <cellStyle name="Финансовый 3 4 2 2 4" xfId="57172"/>
    <cellStyle name="Финансовый 3 4 2 2 4 2" xfId="57173"/>
    <cellStyle name="Финансовый 3 4 2 2 4 2 2" xfId="57174"/>
    <cellStyle name="Финансовый 3 4 2 2 4 2 2 2" xfId="57175"/>
    <cellStyle name="Финансовый 3 4 2 2 4 2 2 2 2" xfId="57176"/>
    <cellStyle name="Финансовый 3 4 2 2 4 2 2 3" xfId="57177"/>
    <cellStyle name="Финансовый 3 4 2 2 4 2 2 4" xfId="57178"/>
    <cellStyle name="Финансовый 3 4 2 2 4 2 2 5" xfId="57179"/>
    <cellStyle name="Финансовый 3 4 2 2 4 2 3" xfId="57180"/>
    <cellStyle name="Финансовый 3 4 2 2 4 2 3 2" xfId="57181"/>
    <cellStyle name="Финансовый 3 4 2 2 4 2 3 3" xfId="57182"/>
    <cellStyle name="Финансовый 3 4 2 2 4 2 3 4" xfId="57183"/>
    <cellStyle name="Финансовый 3 4 2 2 4 2 4" xfId="57184"/>
    <cellStyle name="Финансовый 3 4 2 2 4 2 5" xfId="57185"/>
    <cellStyle name="Финансовый 3 4 2 2 4 2 6" xfId="57186"/>
    <cellStyle name="Финансовый 3 4 2 2 4 2 7" xfId="57187"/>
    <cellStyle name="Финансовый 3 4 2 2 4 3" xfId="57188"/>
    <cellStyle name="Финансовый 3 4 2 2 4 3 2" xfId="57189"/>
    <cellStyle name="Финансовый 3 4 2 2 4 3 2 2" xfId="57190"/>
    <cellStyle name="Финансовый 3 4 2 2 4 3 3" xfId="57191"/>
    <cellStyle name="Финансовый 3 4 2 2 4 3 4" xfId="57192"/>
    <cellStyle name="Финансовый 3 4 2 2 4 3 5" xfId="57193"/>
    <cellStyle name="Финансовый 3 4 2 2 4 4" xfId="57194"/>
    <cellStyle name="Финансовый 3 4 2 2 4 4 2" xfId="57195"/>
    <cellStyle name="Финансовый 3 4 2 2 4 4 2 2" xfId="57196"/>
    <cellStyle name="Финансовый 3 4 2 2 4 4 3" xfId="57197"/>
    <cellStyle name="Финансовый 3 4 2 2 4 4 4" xfId="57198"/>
    <cellStyle name="Финансовый 3 4 2 2 4 4 5" xfId="57199"/>
    <cellStyle name="Финансовый 3 4 2 2 4 5" xfId="57200"/>
    <cellStyle name="Финансовый 3 4 2 2 4 5 2" xfId="57201"/>
    <cellStyle name="Финансовый 3 4 2 2 4 5 3" xfId="57202"/>
    <cellStyle name="Финансовый 3 4 2 2 4 5 4" xfId="57203"/>
    <cellStyle name="Финансовый 3 4 2 2 4 6" xfId="57204"/>
    <cellStyle name="Финансовый 3 4 2 2 4 7" xfId="57205"/>
    <cellStyle name="Финансовый 3 4 2 2 4 8" xfId="57206"/>
    <cellStyle name="Финансовый 3 4 2 2 4 9" xfId="57207"/>
    <cellStyle name="Финансовый 3 4 2 2 5" xfId="57208"/>
    <cellStyle name="Финансовый 3 4 2 2 5 2" xfId="57209"/>
    <cellStyle name="Финансовый 3 4 2 2 5 2 2" xfId="57210"/>
    <cellStyle name="Финансовый 3 4 2 2 5 2 2 2" xfId="57211"/>
    <cellStyle name="Финансовый 3 4 2 2 5 2 2 2 2" xfId="57212"/>
    <cellStyle name="Финансовый 3 4 2 2 5 2 2 3" xfId="57213"/>
    <cellStyle name="Финансовый 3 4 2 2 5 2 2 4" xfId="57214"/>
    <cellStyle name="Финансовый 3 4 2 2 5 2 2 5" xfId="57215"/>
    <cellStyle name="Финансовый 3 4 2 2 5 2 3" xfId="57216"/>
    <cellStyle name="Финансовый 3 4 2 2 5 2 3 2" xfId="57217"/>
    <cellStyle name="Финансовый 3 4 2 2 5 2 3 3" xfId="57218"/>
    <cellStyle name="Финансовый 3 4 2 2 5 2 3 4" xfId="57219"/>
    <cellStyle name="Финансовый 3 4 2 2 5 2 4" xfId="57220"/>
    <cellStyle name="Финансовый 3 4 2 2 5 2 5" xfId="57221"/>
    <cellStyle name="Финансовый 3 4 2 2 5 2 6" xfId="57222"/>
    <cellStyle name="Финансовый 3 4 2 2 5 2 7" xfId="57223"/>
    <cellStyle name="Финансовый 3 4 2 2 5 3" xfId="57224"/>
    <cellStyle name="Финансовый 3 4 2 2 5 3 2" xfId="57225"/>
    <cellStyle name="Финансовый 3 4 2 2 5 3 2 2" xfId="57226"/>
    <cellStyle name="Финансовый 3 4 2 2 5 3 3" xfId="57227"/>
    <cellStyle name="Финансовый 3 4 2 2 5 3 4" xfId="57228"/>
    <cellStyle name="Финансовый 3 4 2 2 5 3 5" xfId="57229"/>
    <cellStyle name="Финансовый 3 4 2 2 5 4" xfId="57230"/>
    <cellStyle name="Финансовый 3 4 2 2 5 4 2" xfId="57231"/>
    <cellStyle name="Финансовый 3 4 2 2 5 4 3" xfId="57232"/>
    <cellStyle name="Финансовый 3 4 2 2 5 4 4" xfId="57233"/>
    <cellStyle name="Финансовый 3 4 2 2 5 5" xfId="57234"/>
    <cellStyle name="Финансовый 3 4 2 2 5 6" xfId="57235"/>
    <cellStyle name="Финансовый 3 4 2 2 5 7" xfId="57236"/>
    <cellStyle name="Финансовый 3 4 2 2 5 8" xfId="57237"/>
    <cellStyle name="Финансовый 3 4 2 2 6" xfId="57238"/>
    <cellStyle name="Финансовый 3 4 2 2 6 2" xfId="57239"/>
    <cellStyle name="Финансовый 3 4 2 2 6 2 2" xfId="57240"/>
    <cellStyle name="Финансовый 3 4 2 2 6 2 2 2" xfId="57241"/>
    <cellStyle name="Финансовый 3 4 2 2 6 2 2 2 2" xfId="57242"/>
    <cellStyle name="Финансовый 3 4 2 2 6 2 2 3" xfId="57243"/>
    <cellStyle name="Финансовый 3 4 2 2 6 2 2 4" xfId="57244"/>
    <cellStyle name="Финансовый 3 4 2 2 6 2 2 5" xfId="57245"/>
    <cellStyle name="Финансовый 3 4 2 2 6 2 3" xfId="57246"/>
    <cellStyle name="Финансовый 3 4 2 2 6 2 3 2" xfId="57247"/>
    <cellStyle name="Финансовый 3 4 2 2 6 2 3 3" xfId="57248"/>
    <cellStyle name="Финансовый 3 4 2 2 6 2 3 4" xfId="57249"/>
    <cellStyle name="Финансовый 3 4 2 2 6 2 4" xfId="57250"/>
    <cellStyle name="Финансовый 3 4 2 2 6 2 5" xfId="57251"/>
    <cellStyle name="Финансовый 3 4 2 2 6 2 6" xfId="57252"/>
    <cellStyle name="Финансовый 3 4 2 2 6 2 7" xfId="57253"/>
    <cellStyle name="Финансовый 3 4 2 2 6 3" xfId="57254"/>
    <cellStyle name="Финансовый 3 4 2 2 6 3 2" xfId="57255"/>
    <cellStyle name="Финансовый 3 4 2 2 6 3 2 2" xfId="57256"/>
    <cellStyle name="Финансовый 3 4 2 2 6 3 3" xfId="57257"/>
    <cellStyle name="Финансовый 3 4 2 2 6 3 4" xfId="57258"/>
    <cellStyle name="Финансовый 3 4 2 2 6 3 5" xfId="57259"/>
    <cellStyle name="Финансовый 3 4 2 2 6 4" xfId="57260"/>
    <cellStyle name="Финансовый 3 4 2 2 6 4 2" xfId="57261"/>
    <cellStyle name="Финансовый 3 4 2 2 6 4 3" xfId="57262"/>
    <cellStyle name="Финансовый 3 4 2 2 6 4 4" xfId="57263"/>
    <cellStyle name="Финансовый 3 4 2 2 6 5" xfId="57264"/>
    <cellStyle name="Финансовый 3 4 2 2 6 6" xfId="57265"/>
    <cellStyle name="Финансовый 3 4 2 2 6 7" xfId="57266"/>
    <cellStyle name="Финансовый 3 4 2 2 6 8" xfId="57267"/>
    <cellStyle name="Финансовый 3 4 2 2 7" xfId="57268"/>
    <cellStyle name="Финансовый 3 4 2 2 7 2" xfId="57269"/>
    <cellStyle name="Финансовый 3 4 2 2 7 2 2" xfId="57270"/>
    <cellStyle name="Финансовый 3 4 2 2 7 2 2 2" xfId="57271"/>
    <cellStyle name="Финансовый 3 4 2 2 7 2 2 2 2" xfId="57272"/>
    <cellStyle name="Финансовый 3 4 2 2 7 2 2 3" xfId="57273"/>
    <cellStyle name="Финансовый 3 4 2 2 7 2 2 4" xfId="57274"/>
    <cellStyle name="Финансовый 3 4 2 2 7 2 2 5" xfId="57275"/>
    <cellStyle name="Финансовый 3 4 2 2 7 2 3" xfId="57276"/>
    <cellStyle name="Финансовый 3 4 2 2 7 2 3 2" xfId="57277"/>
    <cellStyle name="Финансовый 3 4 2 2 7 2 3 3" xfId="57278"/>
    <cellStyle name="Финансовый 3 4 2 2 7 2 3 4" xfId="57279"/>
    <cellStyle name="Финансовый 3 4 2 2 7 2 4" xfId="57280"/>
    <cellStyle name="Финансовый 3 4 2 2 7 2 5" xfId="57281"/>
    <cellStyle name="Финансовый 3 4 2 2 7 2 6" xfId="57282"/>
    <cellStyle name="Финансовый 3 4 2 2 7 2 7" xfId="57283"/>
    <cellStyle name="Финансовый 3 4 2 2 7 3" xfId="57284"/>
    <cellStyle name="Финансовый 3 4 2 2 7 3 2" xfId="57285"/>
    <cellStyle name="Финансовый 3 4 2 2 7 3 2 2" xfId="57286"/>
    <cellStyle name="Финансовый 3 4 2 2 7 3 3" xfId="57287"/>
    <cellStyle name="Финансовый 3 4 2 2 7 3 4" xfId="57288"/>
    <cellStyle name="Финансовый 3 4 2 2 7 3 5" xfId="57289"/>
    <cellStyle name="Финансовый 3 4 2 2 7 4" xfId="57290"/>
    <cellStyle name="Финансовый 3 4 2 2 7 4 2" xfId="57291"/>
    <cellStyle name="Финансовый 3 4 2 2 7 4 3" xfId="57292"/>
    <cellStyle name="Финансовый 3 4 2 2 7 4 4" xfId="57293"/>
    <cellStyle name="Финансовый 3 4 2 2 7 5" xfId="57294"/>
    <cellStyle name="Финансовый 3 4 2 2 7 6" xfId="57295"/>
    <cellStyle name="Финансовый 3 4 2 2 7 7" xfId="57296"/>
    <cellStyle name="Финансовый 3 4 2 2 7 8" xfId="57297"/>
    <cellStyle name="Финансовый 3 4 2 2 8" xfId="57298"/>
    <cellStyle name="Финансовый 3 4 2 2 8 2" xfId="57299"/>
    <cellStyle name="Финансовый 3 4 2 2 8 2 2" xfId="57300"/>
    <cellStyle name="Финансовый 3 4 2 2 8 2 2 2" xfId="57301"/>
    <cellStyle name="Финансовый 3 4 2 2 8 2 3" xfId="57302"/>
    <cellStyle name="Финансовый 3 4 2 2 8 2 4" xfId="57303"/>
    <cellStyle name="Финансовый 3 4 2 2 8 2 5" xfId="57304"/>
    <cellStyle name="Финансовый 3 4 2 2 8 3" xfId="57305"/>
    <cellStyle name="Финансовый 3 4 2 2 8 3 2" xfId="57306"/>
    <cellStyle name="Финансовый 3 4 2 2 8 3 3" xfId="57307"/>
    <cellStyle name="Финансовый 3 4 2 2 8 3 4" xfId="57308"/>
    <cellStyle name="Финансовый 3 4 2 2 8 4" xfId="57309"/>
    <cellStyle name="Финансовый 3 4 2 2 8 5" xfId="57310"/>
    <cellStyle name="Финансовый 3 4 2 2 8 6" xfId="57311"/>
    <cellStyle name="Финансовый 3 4 2 2 8 7" xfId="57312"/>
    <cellStyle name="Финансовый 3 4 2 2 9" xfId="57313"/>
    <cellStyle name="Финансовый 3 4 2 2 9 2" xfId="57314"/>
    <cellStyle name="Финансовый 3 4 2 2 9 2 2" xfId="57315"/>
    <cellStyle name="Финансовый 3 4 2 2 9 2 2 2" xfId="57316"/>
    <cellStyle name="Финансовый 3 4 2 2 9 2 3" xfId="57317"/>
    <cellStyle name="Финансовый 3 4 2 2 9 2 4" xfId="57318"/>
    <cellStyle name="Финансовый 3 4 2 2 9 2 5" xfId="57319"/>
    <cellStyle name="Финансовый 3 4 2 2 9 3" xfId="57320"/>
    <cellStyle name="Финансовый 3 4 2 2 9 3 2" xfId="57321"/>
    <cellStyle name="Финансовый 3 4 2 2 9 3 3" xfId="57322"/>
    <cellStyle name="Финансовый 3 4 2 2 9 3 4" xfId="57323"/>
    <cellStyle name="Финансовый 3 4 2 2 9 4" xfId="57324"/>
    <cellStyle name="Финансовый 3 4 2 2 9 5" xfId="57325"/>
    <cellStyle name="Финансовый 3 4 2 2 9 6" xfId="57326"/>
    <cellStyle name="Финансовый 3 4 2 2 9 7" xfId="57327"/>
    <cellStyle name="Финансовый 3 4 2 3" xfId="57328"/>
    <cellStyle name="Финансовый 3 4 2 3 2" xfId="57329"/>
    <cellStyle name="Финансовый 3 4 2 3 2 2" xfId="57330"/>
    <cellStyle name="Финансовый 3 4 2 3 2 2 2" xfId="57331"/>
    <cellStyle name="Финансовый 3 4 2 3 2 2 2 2" xfId="57332"/>
    <cellStyle name="Финансовый 3 4 2 3 2 2 3" xfId="57333"/>
    <cellStyle name="Финансовый 3 4 2 3 2 2 4" xfId="57334"/>
    <cellStyle name="Финансовый 3 4 2 3 2 2 5" xfId="57335"/>
    <cellStyle name="Финансовый 3 4 2 3 2 3" xfId="57336"/>
    <cellStyle name="Финансовый 3 4 2 3 2 3 2" xfId="57337"/>
    <cellStyle name="Финансовый 3 4 2 3 2 3 2 2" xfId="57338"/>
    <cellStyle name="Финансовый 3 4 2 3 2 3 3" xfId="57339"/>
    <cellStyle name="Финансовый 3 4 2 3 2 3 4" xfId="57340"/>
    <cellStyle name="Финансовый 3 4 2 3 2 3 5" xfId="57341"/>
    <cellStyle name="Финансовый 3 4 2 3 2 4" xfId="57342"/>
    <cellStyle name="Финансовый 3 4 2 3 2 4 2" xfId="57343"/>
    <cellStyle name="Финансовый 3 4 2 3 2 4 3" xfId="57344"/>
    <cellStyle name="Финансовый 3 4 2 3 2 4 4" xfId="57345"/>
    <cellStyle name="Финансовый 3 4 2 3 2 5" xfId="57346"/>
    <cellStyle name="Финансовый 3 4 2 3 2 6" xfId="57347"/>
    <cellStyle name="Финансовый 3 4 2 3 2 7" xfId="57348"/>
    <cellStyle name="Финансовый 3 4 2 3 2 8" xfId="57349"/>
    <cellStyle name="Финансовый 3 4 2 3 3" xfId="57350"/>
    <cellStyle name="Финансовый 3 4 2 3 3 2" xfId="57351"/>
    <cellStyle name="Финансовый 3 4 2 3 3 2 2" xfId="57352"/>
    <cellStyle name="Финансовый 3 4 2 3 3 3" xfId="57353"/>
    <cellStyle name="Финансовый 3 4 2 3 3 4" xfId="57354"/>
    <cellStyle name="Финансовый 3 4 2 3 3 5" xfId="57355"/>
    <cellStyle name="Финансовый 3 4 2 3 4" xfId="57356"/>
    <cellStyle name="Финансовый 3 4 2 3 4 2" xfId="57357"/>
    <cellStyle name="Финансовый 3 4 2 3 4 2 2" xfId="57358"/>
    <cellStyle name="Финансовый 3 4 2 3 4 3" xfId="57359"/>
    <cellStyle name="Финансовый 3 4 2 3 4 4" xfId="57360"/>
    <cellStyle name="Финансовый 3 4 2 3 4 5" xfId="57361"/>
    <cellStyle name="Финансовый 3 4 2 3 5" xfId="57362"/>
    <cellStyle name="Финансовый 3 4 2 3 5 2" xfId="57363"/>
    <cellStyle name="Финансовый 3 4 2 3 5 2 2" xfId="57364"/>
    <cellStyle name="Финансовый 3 4 2 3 5 3" xfId="57365"/>
    <cellStyle name="Финансовый 3 4 2 3 5 4" xfId="57366"/>
    <cellStyle name="Финансовый 3 4 2 3 5 5" xfId="57367"/>
    <cellStyle name="Финансовый 3 4 2 3 6" xfId="57368"/>
    <cellStyle name="Финансовый 3 4 2 3 6 2" xfId="57369"/>
    <cellStyle name="Финансовый 3 4 2 3 6 2 2" xfId="57370"/>
    <cellStyle name="Финансовый 3 4 2 3 6 3" xfId="57371"/>
    <cellStyle name="Финансовый 3 4 2 3 7" xfId="57372"/>
    <cellStyle name="Финансовый 3 4 2 3 7 2" xfId="57373"/>
    <cellStyle name="Финансовый 3 4 2 3 8" xfId="57374"/>
    <cellStyle name="Финансовый 3 4 2 3 9" xfId="57375"/>
    <cellStyle name="Финансовый 3 4 2 4" xfId="57376"/>
    <cellStyle name="Финансовый 3 4 2 4 2" xfId="57377"/>
    <cellStyle name="Финансовый 3 4 2 4 2 2" xfId="57378"/>
    <cellStyle name="Финансовый 3 4 2 4 2 2 2" xfId="57379"/>
    <cellStyle name="Финансовый 3 4 2 4 2 2 2 2" xfId="57380"/>
    <cellStyle name="Финансовый 3 4 2 4 2 2 3" xfId="57381"/>
    <cellStyle name="Финансовый 3 4 2 4 2 2 4" xfId="57382"/>
    <cellStyle name="Финансовый 3 4 2 4 2 2 5" xfId="57383"/>
    <cellStyle name="Финансовый 3 4 2 4 2 3" xfId="57384"/>
    <cellStyle name="Финансовый 3 4 2 4 2 3 2" xfId="57385"/>
    <cellStyle name="Финансовый 3 4 2 4 2 3 3" xfId="57386"/>
    <cellStyle name="Финансовый 3 4 2 4 2 3 4" xfId="57387"/>
    <cellStyle name="Финансовый 3 4 2 4 2 4" xfId="57388"/>
    <cellStyle name="Финансовый 3 4 2 4 2 5" xfId="57389"/>
    <cellStyle name="Финансовый 3 4 2 4 2 6" xfId="57390"/>
    <cellStyle name="Финансовый 3 4 2 4 2 7" xfId="57391"/>
    <cellStyle name="Финансовый 3 4 2 4 3" xfId="57392"/>
    <cellStyle name="Финансовый 3 4 2 4 3 2" xfId="57393"/>
    <cellStyle name="Финансовый 3 4 2 4 3 2 2" xfId="57394"/>
    <cellStyle name="Финансовый 3 4 2 4 3 3" xfId="57395"/>
    <cellStyle name="Финансовый 3 4 2 4 3 4" xfId="57396"/>
    <cellStyle name="Финансовый 3 4 2 4 3 5" xfId="57397"/>
    <cellStyle name="Финансовый 3 4 2 4 4" xfId="57398"/>
    <cellStyle name="Финансовый 3 4 2 4 4 2" xfId="57399"/>
    <cellStyle name="Финансовый 3 4 2 4 4 2 2" xfId="57400"/>
    <cellStyle name="Финансовый 3 4 2 4 4 3" xfId="57401"/>
    <cellStyle name="Финансовый 3 4 2 4 4 4" xfId="57402"/>
    <cellStyle name="Финансовый 3 4 2 4 4 5" xfId="57403"/>
    <cellStyle name="Финансовый 3 4 2 4 5" xfId="57404"/>
    <cellStyle name="Финансовый 3 4 2 4 5 2" xfId="57405"/>
    <cellStyle name="Финансовый 3 4 2 4 5 3" xfId="57406"/>
    <cellStyle name="Финансовый 3 4 2 4 5 4" xfId="57407"/>
    <cellStyle name="Финансовый 3 4 2 4 6" xfId="57408"/>
    <cellStyle name="Финансовый 3 4 2 4 7" xfId="57409"/>
    <cellStyle name="Финансовый 3 4 2 4 8" xfId="57410"/>
    <cellStyle name="Финансовый 3 4 2 4 9" xfId="57411"/>
    <cellStyle name="Финансовый 3 4 2 5" xfId="57412"/>
    <cellStyle name="Финансовый 3 4 2 5 2" xfId="57413"/>
    <cellStyle name="Финансовый 3 4 2 5 2 2" xfId="57414"/>
    <cellStyle name="Финансовый 3 4 2 5 2 2 2" xfId="57415"/>
    <cellStyle name="Финансовый 3 4 2 5 2 2 2 2" xfId="57416"/>
    <cellStyle name="Финансовый 3 4 2 5 2 2 3" xfId="57417"/>
    <cellStyle name="Финансовый 3 4 2 5 2 2 4" xfId="57418"/>
    <cellStyle name="Финансовый 3 4 2 5 2 2 5" xfId="57419"/>
    <cellStyle name="Финансовый 3 4 2 5 2 3" xfId="57420"/>
    <cellStyle name="Финансовый 3 4 2 5 2 3 2" xfId="57421"/>
    <cellStyle name="Финансовый 3 4 2 5 2 3 3" xfId="57422"/>
    <cellStyle name="Финансовый 3 4 2 5 2 3 4" xfId="57423"/>
    <cellStyle name="Финансовый 3 4 2 5 2 4" xfId="57424"/>
    <cellStyle name="Финансовый 3 4 2 5 2 5" xfId="57425"/>
    <cellStyle name="Финансовый 3 4 2 5 2 6" xfId="57426"/>
    <cellStyle name="Финансовый 3 4 2 5 2 7" xfId="57427"/>
    <cellStyle name="Финансовый 3 4 2 5 3" xfId="57428"/>
    <cellStyle name="Финансовый 3 4 2 5 3 2" xfId="57429"/>
    <cellStyle name="Финансовый 3 4 2 5 3 2 2" xfId="57430"/>
    <cellStyle name="Финансовый 3 4 2 5 3 3" xfId="57431"/>
    <cellStyle name="Финансовый 3 4 2 5 3 4" xfId="57432"/>
    <cellStyle name="Финансовый 3 4 2 5 3 5" xfId="57433"/>
    <cellStyle name="Финансовый 3 4 2 5 4" xfId="57434"/>
    <cellStyle name="Финансовый 3 4 2 5 4 2" xfId="57435"/>
    <cellStyle name="Финансовый 3 4 2 5 4 2 2" xfId="57436"/>
    <cellStyle name="Финансовый 3 4 2 5 4 3" xfId="57437"/>
    <cellStyle name="Финансовый 3 4 2 5 4 4" xfId="57438"/>
    <cellStyle name="Финансовый 3 4 2 5 4 5" xfId="57439"/>
    <cellStyle name="Финансовый 3 4 2 5 5" xfId="57440"/>
    <cellStyle name="Финансовый 3 4 2 5 5 2" xfId="57441"/>
    <cellStyle name="Финансовый 3 4 2 5 5 3" xfId="57442"/>
    <cellStyle name="Финансовый 3 4 2 5 5 4" xfId="57443"/>
    <cellStyle name="Финансовый 3 4 2 5 6" xfId="57444"/>
    <cellStyle name="Финансовый 3 4 2 5 7" xfId="57445"/>
    <cellStyle name="Финансовый 3 4 2 5 8" xfId="57446"/>
    <cellStyle name="Финансовый 3 4 2 5 9" xfId="57447"/>
    <cellStyle name="Финансовый 3 4 2 6" xfId="57448"/>
    <cellStyle name="Финансовый 3 4 2 6 2" xfId="57449"/>
    <cellStyle name="Финансовый 3 4 2 6 2 2" xfId="57450"/>
    <cellStyle name="Финансовый 3 4 2 6 2 2 2" xfId="57451"/>
    <cellStyle name="Финансовый 3 4 2 6 2 2 2 2" xfId="57452"/>
    <cellStyle name="Финансовый 3 4 2 6 2 2 3" xfId="57453"/>
    <cellStyle name="Финансовый 3 4 2 6 2 2 4" xfId="57454"/>
    <cellStyle name="Финансовый 3 4 2 6 2 2 5" xfId="57455"/>
    <cellStyle name="Финансовый 3 4 2 6 2 3" xfId="57456"/>
    <cellStyle name="Финансовый 3 4 2 6 2 3 2" xfId="57457"/>
    <cellStyle name="Финансовый 3 4 2 6 2 3 3" xfId="57458"/>
    <cellStyle name="Финансовый 3 4 2 6 2 3 4" xfId="57459"/>
    <cellStyle name="Финансовый 3 4 2 6 2 4" xfId="57460"/>
    <cellStyle name="Финансовый 3 4 2 6 2 5" xfId="57461"/>
    <cellStyle name="Финансовый 3 4 2 6 2 6" xfId="57462"/>
    <cellStyle name="Финансовый 3 4 2 6 2 7" xfId="57463"/>
    <cellStyle name="Финансовый 3 4 2 6 3" xfId="57464"/>
    <cellStyle name="Финансовый 3 4 2 6 3 2" xfId="57465"/>
    <cellStyle name="Финансовый 3 4 2 6 3 2 2" xfId="57466"/>
    <cellStyle name="Финансовый 3 4 2 6 3 3" xfId="57467"/>
    <cellStyle name="Финансовый 3 4 2 6 3 4" xfId="57468"/>
    <cellStyle name="Финансовый 3 4 2 6 3 5" xfId="57469"/>
    <cellStyle name="Финансовый 3 4 2 6 4" xfId="57470"/>
    <cellStyle name="Финансовый 3 4 2 6 4 2" xfId="57471"/>
    <cellStyle name="Финансовый 3 4 2 6 4 3" xfId="57472"/>
    <cellStyle name="Финансовый 3 4 2 6 4 4" xfId="57473"/>
    <cellStyle name="Финансовый 3 4 2 6 5" xfId="57474"/>
    <cellStyle name="Финансовый 3 4 2 6 6" xfId="57475"/>
    <cellStyle name="Финансовый 3 4 2 6 7" xfId="57476"/>
    <cellStyle name="Финансовый 3 4 2 6 8" xfId="57477"/>
    <cellStyle name="Финансовый 3 4 2 7" xfId="57478"/>
    <cellStyle name="Финансовый 3 4 2 7 2" xfId="57479"/>
    <cellStyle name="Финансовый 3 4 2 7 2 2" xfId="57480"/>
    <cellStyle name="Финансовый 3 4 2 7 2 2 2" xfId="57481"/>
    <cellStyle name="Финансовый 3 4 2 7 2 2 2 2" xfId="57482"/>
    <cellStyle name="Финансовый 3 4 2 7 2 2 3" xfId="57483"/>
    <cellStyle name="Финансовый 3 4 2 7 2 2 4" xfId="57484"/>
    <cellStyle name="Финансовый 3 4 2 7 2 2 5" xfId="57485"/>
    <cellStyle name="Финансовый 3 4 2 7 2 3" xfId="57486"/>
    <cellStyle name="Финансовый 3 4 2 7 2 3 2" xfId="57487"/>
    <cellStyle name="Финансовый 3 4 2 7 2 3 3" xfId="57488"/>
    <cellStyle name="Финансовый 3 4 2 7 2 3 4" xfId="57489"/>
    <cellStyle name="Финансовый 3 4 2 7 2 4" xfId="57490"/>
    <cellStyle name="Финансовый 3 4 2 7 2 5" xfId="57491"/>
    <cellStyle name="Финансовый 3 4 2 7 2 6" xfId="57492"/>
    <cellStyle name="Финансовый 3 4 2 7 2 7" xfId="57493"/>
    <cellStyle name="Финансовый 3 4 2 7 3" xfId="57494"/>
    <cellStyle name="Финансовый 3 4 2 7 3 2" xfId="57495"/>
    <cellStyle name="Финансовый 3 4 2 7 3 2 2" xfId="57496"/>
    <cellStyle name="Финансовый 3 4 2 7 3 3" xfId="57497"/>
    <cellStyle name="Финансовый 3 4 2 7 3 4" xfId="57498"/>
    <cellStyle name="Финансовый 3 4 2 7 3 5" xfId="57499"/>
    <cellStyle name="Финансовый 3 4 2 7 4" xfId="57500"/>
    <cellStyle name="Финансовый 3 4 2 7 4 2" xfId="57501"/>
    <cellStyle name="Финансовый 3 4 2 7 4 3" xfId="57502"/>
    <cellStyle name="Финансовый 3 4 2 7 4 4" xfId="57503"/>
    <cellStyle name="Финансовый 3 4 2 7 5" xfId="57504"/>
    <cellStyle name="Финансовый 3 4 2 7 6" xfId="57505"/>
    <cellStyle name="Финансовый 3 4 2 7 7" xfId="57506"/>
    <cellStyle name="Финансовый 3 4 2 7 8" xfId="57507"/>
    <cellStyle name="Финансовый 3 4 2 8" xfId="57508"/>
    <cellStyle name="Финансовый 3 4 2 8 2" xfId="57509"/>
    <cellStyle name="Финансовый 3 4 2 8 2 2" xfId="57510"/>
    <cellStyle name="Финансовый 3 4 2 8 2 2 2" xfId="57511"/>
    <cellStyle name="Финансовый 3 4 2 8 2 2 2 2" xfId="57512"/>
    <cellStyle name="Финансовый 3 4 2 8 2 2 3" xfId="57513"/>
    <cellStyle name="Финансовый 3 4 2 8 2 2 4" xfId="57514"/>
    <cellStyle name="Финансовый 3 4 2 8 2 2 5" xfId="57515"/>
    <cellStyle name="Финансовый 3 4 2 8 2 3" xfId="57516"/>
    <cellStyle name="Финансовый 3 4 2 8 2 3 2" xfId="57517"/>
    <cellStyle name="Финансовый 3 4 2 8 2 3 3" xfId="57518"/>
    <cellStyle name="Финансовый 3 4 2 8 2 3 4" xfId="57519"/>
    <cellStyle name="Финансовый 3 4 2 8 2 4" xfId="57520"/>
    <cellStyle name="Финансовый 3 4 2 8 2 5" xfId="57521"/>
    <cellStyle name="Финансовый 3 4 2 8 2 6" xfId="57522"/>
    <cellStyle name="Финансовый 3 4 2 8 2 7" xfId="57523"/>
    <cellStyle name="Финансовый 3 4 2 8 3" xfId="57524"/>
    <cellStyle name="Финансовый 3 4 2 8 3 2" xfId="57525"/>
    <cellStyle name="Финансовый 3 4 2 8 3 2 2" xfId="57526"/>
    <cellStyle name="Финансовый 3 4 2 8 3 3" xfId="57527"/>
    <cellStyle name="Финансовый 3 4 2 8 3 4" xfId="57528"/>
    <cellStyle name="Финансовый 3 4 2 8 3 5" xfId="57529"/>
    <cellStyle name="Финансовый 3 4 2 8 4" xfId="57530"/>
    <cellStyle name="Финансовый 3 4 2 8 4 2" xfId="57531"/>
    <cellStyle name="Финансовый 3 4 2 8 4 3" xfId="57532"/>
    <cellStyle name="Финансовый 3 4 2 8 4 4" xfId="57533"/>
    <cellStyle name="Финансовый 3 4 2 8 5" xfId="57534"/>
    <cellStyle name="Финансовый 3 4 2 8 6" xfId="57535"/>
    <cellStyle name="Финансовый 3 4 2 8 7" xfId="57536"/>
    <cellStyle name="Финансовый 3 4 2 8 8" xfId="57537"/>
    <cellStyle name="Финансовый 3 4 2 9" xfId="57538"/>
    <cellStyle name="Финансовый 3 4 2 9 2" xfId="57539"/>
    <cellStyle name="Финансовый 3 4 2 9 2 2" xfId="57540"/>
    <cellStyle name="Финансовый 3 4 2 9 2 2 2" xfId="57541"/>
    <cellStyle name="Финансовый 3 4 2 9 2 3" xfId="57542"/>
    <cellStyle name="Финансовый 3 4 2 9 2 4" xfId="57543"/>
    <cellStyle name="Финансовый 3 4 2 9 2 5" xfId="57544"/>
    <cellStyle name="Финансовый 3 4 2 9 3" xfId="57545"/>
    <cellStyle name="Финансовый 3 4 2 9 3 2" xfId="57546"/>
    <cellStyle name="Финансовый 3 4 2 9 3 3" xfId="57547"/>
    <cellStyle name="Финансовый 3 4 2 9 3 4" xfId="57548"/>
    <cellStyle name="Финансовый 3 4 2 9 4" xfId="57549"/>
    <cellStyle name="Финансовый 3 4 2 9 5" xfId="57550"/>
    <cellStyle name="Финансовый 3 4 2 9 6" xfId="57551"/>
    <cellStyle name="Финансовый 3 4 2 9 7" xfId="57552"/>
    <cellStyle name="Финансовый 3 4 20" xfId="59841"/>
    <cellStyle name="Финансовый 3 4 3" xfId="57553"/>
    <cellStyle name="Финансовый 3 4 3 2" xfId="57554"/>
    <cellStyle name="Финансовый 3 4 3 2 2" xfId="57555"/>
    <cellStyle name="Финансовый 3 4 3 2 2 2" xfId="57556"/>
    <cellStyle name="Финансовый 3 4 3 2 3" xfId="57557"/>
    <cellStyle name="Финансовый 3 4 3 2 4" xfId="57558"/>
    <cellStyle name="Финансовый 3 4 3 2 5" xfId="57559"/>
    <cellStyle name="Финансовый 3 4 3 3" xfId="57560"/>
    <cellStyle name="Финансовый 3 4 3 3 2" xfId="57561"/>
    <cellStyle name="Финансовый 3 4 3 3 2 2" xfId="57562"/>
    <cellStyle name="Финансовый 3 4 3 3 3" xfId="57563"/>
    <cellStyle name="Финансовый 3 4 3 3 4" xfId="57564"/>
    <cellStyle name="Финансовый 3 4 3 3 5" xfId="57565"/>
    <cellStyle name="Финансовый 3 4 3 4" xfId="57566"/>
    <cellStyle name="Финансовый 3 4 3 4 2" xfId="57567"/>
    <cellStyle name="Финансовый 3 4 3 4 2 2" xfId="57568"/>
    <cellStyle name="Финансовый 3 4 3 4 3" xfId="57569"/>
    <cellStyle name="Финансовый 3 4 3 4 4" xfId="57570"/>
    <cellStyle name="Финансовый 3 4 3 4 5" xfId="57571"/>
    <cellStyle name="Финансовый 3 4 3 5" xfId="57572"/>
    <cellStyle name="Финансовый 3 4 3 6" xfId="57573"/>
    <cellStyle name="Финансовый 3 4 3 6 2" xfId="57574"/>
    <cellStyle name="Финансовый 3 4 3 6 2 2" xfId="57575"/>
    <cellStyle name="Финансовый 3 4 3 6 3" xfId="57576"/>
    <cellStyle name="Финансовый 3 4 3 7" xfId="57577"/>
    <cellStyle name="Финансовый 3 4 3 7 2" xfId="57578"/>
    <cellStyle name="Финансовый 3 4 3 8" xfId="57579"/>
    <cellStyle name="Финансовый 3 4 4" xfId="57580"/>
    <cellStyle name="Финансовый 3 4 4 10" xfId="57581"/>
    <cellStyle name="Финансовый 3 4 4 10 2" xfId="57582"/>
    <cellStyle name="Финансовый 3 4 4 10 2 2" xfId="57583"/>
    <cellStyle name="Финансовый 3 4 4 10 3" xfId="57584"/>
    <cellStyle name="Финансовый 3 4 4 10 4" xfId="57585"/>
    <cellStyle name="Финансовый 3 4 4 10 5" xfId="57586"/>
    <cellStyle name="Финансовый 3 4 4 11" xfId="57587"/>
    <cellStyle name="Финансовый 3 4 4 11 2" xfId="57588"/>
    <cellStyle name="Финансовый 3 4 4 11 2 2" xfId="57589"/>
    <cellStyle name="Финансовый 3 4 4 11 3" xfId="57590"/>
    <cellStyle name="Финансовый 3 4 4 11 4" xfId="57591"/>
    <cellStyle name="Финансовый 3 4 4 11 5" xfId="57592"/>
    <cellStyle name="Финансовый 3 4 4 12" xfId="57593"/>
    <cellStyle name="Финансовый 3 4 4 12 2" xfId="57594"/>
    <cellStyle name="Финансовый 3 4 4 12 2 2" xfId="57595"/>
    <cellStyle name="Финансовый 3 4 4 12 3" xfId="57596"/>
    <cellStyle name="Финансовый 3 4 4 13" xfId="57597"/>
    <cellStyle name="Финансовый 3 4 4 13 2" xfId="57598"/>
    <cellStyle name="Финансовый 3 4 4 14" xfId="57599"/>
    <cellStyle name="Финансовый 3 4 4 15" xfId="57600"/>
    <cellStyle name="Финансовый 3 4 4 2" xfId="57601"/>
    <cellStyle name="Финансовый 3 4 4 2 2" xfId="57602"/>
    <cellStyle name="Финансовый 3 4 4 2 2 2" xfId="57603"/>
    <cellStyle name="Финансовый 3 4 4 2 2 2 2" xfId="57604"/>
    <cellStyle name="Финансовый 3 4 4 2 2 2 2 2" xfId="57605"/>
    <cellStyle name="Финансовый 3 4 4 2 2 2 3" xfId="57606"/>
    <cellStyle name="Финансовый 3 4 4 2 2 2 4" xfId="57607"/>
    <cellStyle name="Финансовый 3 4 4 2 2 2 5" xfId="57608"/>
    <cellStyle name="Финансовый 3 4 4 2 2 3" xfId="57609"/>
    <cellStyle name="Финансовый 3 4 4 2 2 3 2" xfId="57610"/>
    <cellStyle name="Финансовый 3 4 4 2 2 3 3" xfId="57611"/>
    <cellStyle name="Финансовый 3 4 4 2 2 3 4" xfId="57612"/>
    <cellStyle name="Финансовый 3 4 4 2 2 4" xfId="57613"/>
    <cellStyle name="Финансовый 3 4 4 2 2 5" xfId="57614"/>
    <cellStyle name="Финансовый 3 4 4 2 2 6" xfId="57615"/>
    <cellStyle name="Финансовый 3 4 4 2 2 7" xfId="57616"/>
    <cellStyle name="Финансовый 3 4 4 2 3" xfId="57617"/>
    <cellStyle name="Финансовый 3 4 4 2 3 2" xfId="57618"/>
    <cellStyle name="Финансовый 3 4 4 2 3 2 2" xfId="57619"/>
    <cellStyle name="Финансовый 3 4 4 2 3 3" xfId="57620"/>
    <cellStyle name="Финансовый 3 4 4 2 3 4" xfId="57621"/>
    <cellStyle name="Финансовый 3 4 4 2 3 5" xfId="57622"/>
    <cellStyle name="Финансовый 3 4 4 2 4" xfId="57623"/>
    <cellStyle name="Финансовый 3 4 4 2 4 2" xfId="57624"/>
    <cellStyle name="Финансовый 3 4 4 2 4 2 2" xfId="57625"/>
    <cellStyle name="Финансовый 3 4 4 2 4 3" xfId="57626"/>
    <cellStyle name="Финансовый 3 4 4 2 4 4" xfId="57627"/>
    <cellStyle name="Финансовый 3 4 4 2 4 5" xfId="57628"/>
    <cellStyle name="Финансовый 3 4 4 2 5" xfId="57629"/>
    <cellStyle name="Финансовый 3 4 4 2 5 2" xfId="57630"/>
    <cellStyle name="Финансовый 3 4 4 2 5 3" xfId="57631"/>
    <cellStyle name="Финансовый 3 4 4 2 5 4" xfId="57632"/>
    <cellStyle name="Финансовый 3 4 4 2 6" xfId="57633"/>
    <cellStyle name="Финансовый 3 4 4 2 7" xfId="57634"/>
    <cellStyle name="Финансовый 3 4 4 2 8" xfId="57635"/>
    <cellStyle name="Финансовый 3 4 4 2 9" xfId="57636"/>
    <cellStyle name="Финансовый 3 4 4 3" xfId="57637"/>
    <cellStyle name="Финансовый 3 4 4 3 2" xfId="57638"/>
    <cellStyle name="Финансовый 3 4 4 3 2 2" xfId="57639"/>
    <cellStyle name="Финансовый 3 4 4 3 2 2 2" xfId="57640"/>
    <cellStyle name="Финансовый 3 4 4 3 2 2 2 2" xfId="57641"/>
    <cellStyle name="Финансовый 3 4 4 3 2 2 3" xfId="57642"/>
    <cellStyle name="Финансовый 3 4 4 3 2 2 4" xfId="57643"/>
    <cellStyle name="Финансовый 3 4 4 3 2 2 5" xfId="57644"/>
    <cellStyle name="Финансовый 3 4 4 3 2 3" xfId="57645"/>
    <cellStyle name="Финансовый 3 4 4 3 2 3 2" xfId="57646"/>
    <cellStyle name="Финансовый 3 4 4 3 2 3 3" xfId="57647"/>
    <cellStyle name="Финансовый 3 4 4 3 2 3 4" xfId="57648"/>
    <cellStyle name="Финансовый 3 4 4 3 2 4" xfId="57649"/>
    <cellStyle name="Финансовый 3 4 4 3 2 5" xfId="57650"/>
    <cellStyle name="Финансовый 3 4 4 3 2 6" xfId="57651"/>
    <cellStyle name="Финансовый 3 4 4 3 2 7" xfId="57652"/>
    <cellStyle name="Финансовый 3 4 4 3 3" xfId="57653"/>
    <cellStyle name="Финансовый 3 4 4 3 3 2" xfId="57654"/>
    <cellStyle name="Финансовый 3 4 4 3 3 2 2" xfId="57655"/>
    <cellStyle name="Финансовый 3 4 4 3 3 3" xfId="57656"/>
    <cellStyle name="Финансовый 3 4 4 3 3 4" xfId="57657"/>
    <cellStyle name="Финансовый 3 4 4 3 3 5" xfId="57658"/>
    <cellStyle name="Финансовый 3 4 4 3 4" xfId="57659"/>
    <cellStyle name="Финансовый 3 4 4 3 4 2" xfId="57660"/>
    <cellStyle name="Финансовый 3 4 4 3 4 2 2" xfId="57661"/>
    <cellStyle name="Финансовый 3 4 4 3 4 3" xfId="57662"/>
    <cellStyle name="Финансовый 3 4 4 3 4 4" xfId="57663"/>
    <cellStyle name="Финансовый 3 4 4 3 4 5" xfId="57664"/>
    <cellStyle name="Финансовый 3 4 4 3 5" xfId="57665"/>
    <cellStyle name="Финансовый 3 4 4 3 5 2" xfId="57666"/>
    <cellStyle name="Финансовый 3 4 4 3 5 3" xfId="57667"/>
    <cellStyle name="Финансовый 3 4 4 3 5 4" xfId="57668"/>
    <cellStyle name="Финансовый 3 4 4 3 6" xfId="57669"/>
    <cellStyle name="Финансовый 3 4 4 3 7" xfId="57670"/>
    <cellStyle name="Финансовый 3 4 4 3 8" xfId="57671"/>
    <cellStyle name="Финансовый 3 4 4 3 9" xfId="57672"/>
    <cellStyle name="Финансовый 3 4 4 4" xfId="57673"/>
    <cellStyle name="Финансовый 3 4 4 4 2" xfId="57674"/>
    <cellStyle name="Финансовый 3 4 4 4 2 2" xfId="57675"/>
    <cellStyle name="Финансовый 3 4 4 4 2 2 2" xfId="57676"/>
    <cellStyle name="Финансовый 3 4 4 4 2 2 2 2" xfId="57677"/>
    <cellStyle name="Финансовый 3 4 4 4 2 2 3" xfId="57678"/>
    <cellStyle name="Финансовый 3 4 4 4 2 2 4" xfId="57679"/>
    <cellStyle name="Финансовый 3 4 4 4 2 2 5" xfId="57680"/>
    <cellStyle name="Финансовый 3 4 4 4 2 3" xfId="57681"/>
    <cellStyle name="Финансовый 3 4 4 4 2 3 2" xfId="57682"/>
    <cellStyle name="Финансовый 3 4 4 4 2 3 3" xfId="57683"/>
    <cellStyle name="Финансовый 3 4 4 4 2 3 4" xfId="57684"/>
    <cellStyle name="Финансовый 3 4 4 4 2 4" xfId="57685"/>
    <cellStyle name="Финансовый 3 4 4 4 2 5" xfId="57686"/>
    <cellStyle name="Финансовый 3 4 4 4 2 6" xfId="57687"/>
    <cellStyle name="Финансовый 3 4 4 4 2 7" xfId="57688"/>
    <cellStyle name="Финансовый 3 4 4 4 3" xfId="57689"/>
    <cellStyle name="Финансовый 3 4 4 4 3 2" xfId="57690"/>
    <cellStyle name="Финансовый 3 4 4 4 3 2 2" xfId="57691"/>
    <cellStyle name="Финансовый 3 4 4 4 3 3" xfId="57692"/>
    <cellStyle name="Финансовый 3 4 4 4 3 4" xfId="57693"/>
    <cellStyle name="Финансовый 3 4 4 4 3 5" xfId="57694"/>
    <cellStyle name="Финансовый 3 4 4 4 4" xfId="57695"/>
    <cellStyle name="Финансовый 3 4 4 4 4 2" xfId="57696"/>
    <cellStyle name="Финансовый 3 4 4 4 4 2 2" xfId="57697"/>
    <cellStyle name="Финансовый 3 4 4 4 4 3" xfId="57698"/>
    <cellStyle name="Финансовый 3 4 4 4 4 4" xfId="57699"/>
    <cellStyle name="Финансовый 3 4 4 4 4 5" xfId="57700"/>
    <cellStyle name="Финансовый 3 4 4 4 5" xfId="57701"/>
    <cellStyle name="Финансовый 3 4 4 4 5 2" xfId="57702"/>
    <cellStyle name="Финансовый 3 4 4 4 5 3" xfId="57703"/>
    <cellStyle name="Финансовый 3 4 4 4 5 4" xfId="57704"/>
    <cellStyle name="Финансовый 3 4 4 4 6" xfId="57705"/>
    <cellStyle name="Финансовый 3 4 4 4 7" xfId="57706"/>
    <cellStyle name="Финансовый 3 4 4 4 8" xfId="57707"/>
    <cellStyle name="Финансовый 3 4 4 4 9" xfId="57708"/>
    <cellStyle name="Финансовый 3 4 4 5" xfId="57709"/>
    <cellStyle name="Финансовый 3 4 4 5 2" xfId="57710"/>
    <cellStyle name="Финансовый 3 4 4 5 2 2" xfId="57711"/>
    <cellStyle name="Финансовый 3 4 4 5 2 2 2" xfId="57712"/>
    <cellStyle name="Финансовый 3 4 4 5 2 2 2 2" xfId="57713"/>
    <cellStyle name="Финансовый 3 4 4 5 2 2 3" xfId="57714"/>
    <cellStyle name="Финансовый 3 4 4 5 2 2 4" xfId="57715"/>
    <cellStyle name="Финансовый 3 4 4 5 2 2 5" xfId="57716"/>
    <cellStyle name="Финансовый 3 4 4 5 2 3" xfId="57717"/>
    <cellStyle name="Финансовый 3 4 4 5 2 3 2" xfId="57718"/>
    <cellStyle name="Финансовый 3 4 4 5 2 3 3" xfId="57719"/>
    <cellStyle name="Финансовый 3 4 4 5 2 3 4" xfId="57720"/>
    <cellStyle name="Финансовый 3 4 4 5 2 4" xfId="57721"/>
    <cellStyle name="Финансовый 3 4 4 5 2 5" xfId="57722"/>
    <cellStyle name="Финансовый 3 4 4 5 2 6" xfId="57723"/>
    <cellStyle name="Финансовый 3 4 4 5 2 7" xfId="57724"/>
    <cellStyle name="Финансовый 3 4 4 5 3" xfId="57725"/>
    <cellStyle name="Финансовый 3 4 4 5 3 2" xfId="57726"/>
    <cellStyle name="Финансовый 3 4 4 5 3 2 2" xfId="57727"/>
    <cellStyle name="Финансовый 3 4 4 5 3 3" xfId="57728"/>
    <cellStyle name="Финансовый 3 4 4 5 3 4" xfId="57729"/>
    <cellStyle name="Финансовый 3 4 4 5 3 5" xfId="57730"/>
    <cellStyle name="Финансовый 3 4 4 5 4" xfId="57731"/>
    <cellStyle name="Финансовый 3 4 4 5 4 2" xfId="57732"/>
    <cellStyle name="Финансовый 3 4 4 5 4 3" xfId="57733"/>
    <cellStyle name="Финансовый 3 4 4 5 4 4" xfId="57734"/>
    <cellStyle name="Финансовый 3 4 4 5 5" xfId="57735"/>
    <cellStyle name="Финансовый 3 4 4 5 6" xfId="57736"/>
    <cellStyle name="Финансовый 3 4 4 5 7" xfId="57737"/>
    <cellStyle name="Финансовый 3 4 4 5 8" xfId="57738"/>
    <cellStyle name="Финансовый 3 4 4 6" xfId="57739"/>
    <cellStyle name="Финансовый 3 4 4 6 2" xfId="57740"/>
    <cellStyle name="Финансовый 3 4 4 6 2 2" xfId="57741"/>
    <cellStyle name="Финансовый 3 4 4 6 2 2 2" xfId="57742"/>
    <cellStyle name="Финансовый 3 4 4 6 2 2 2 2" xfId="57743"/>
    <cellStyle name="Финансовый 3 4 4 6 2 2 3" xfId="57744"/>
    <cellStyle name="Финансовый 3 4 4 6 2 2 4" xfId="57745"/>
    <cellStyle name="Финансовый 3 4 4 6 2 2 5" xfId="57746"/>
    <cellStyle name="Финансовый 3 4 4 6 2 3" xfId="57747"/>
    <cellStyle name="Финансовый 3 4 4 6 2 3 2" xfId="57748"/>
    <cellStyle name="Финансовый 3 4 4 6 2 3 3" xfId="57749"/>
    <cellStyle name="Финансовый 3 4 4 6 2 3 4" xfId="57750"/>
    <cellStyle name="Финансовый 3 4 4 6 2 4" xfId="57751"/>
    <cellStyle name="Финансовый 3 4 4 6 2 5" xfId="57752"/>
    <cellStyle name="Финансовый 3 4 4 6 2 6" xfId="57753"/>
    <cellStyle name="Финансовый 3 4 4 6 2 7" xfId="57754"/>
    <cellStyle name="Финансовый 3 4 4 6 3" xfId="57755"/>
    <cellStyle name="Финансовый 3 4 4 6 3 2" xfId="57756"/>
    <cellStyle name="Финансовый 3 4 4 6 3 2 2" xfId="57757"/>
    <cellStyle name="Финансовый 3 4 4 6 3 3" xfId="57758"/>
    <cellStyle name="Финансовый 3 4 4 6 3 4" xfId="57759"/>
    <cellStyle name="Финансовый 3 4 4 6 3 5" xfId="57760"/>
    <cellStyle name="Финансовый 3 4 4 6 4" xfId="57761"/>
    <cellStyle name="Финансовый 3 4 4 6 4 2" xfId="57762"/>
    <cellStyle name="Финансовый 3 4 4 6 4 3" xfId="57763"/>
    <cellStyle name="Финансовый 3 4 4 6 4 4" xfId="57764"/>
    <cellStyle name="Финансовый 3 4 4 6 5" xfId="57765"/>
    <cellStyle name="Финансовый 3 4 4 6 6" xfId="57766"/>
    <cellStyle name="Финансовый 3 4 4 6 7" xfId="57767"/>
    <cellStyle name="Финансовый 3 4 4 6 8" xfId="57768"/>
    <cellStyle name="Финансовый 3 4 4 7" xfId="57769"/>
    <cellStyle name="Финансовый 3 4 4 7 2" xfId="57770"/>
    <cellStyle name="Финансовый 3 4 4 7 2 2" xfId="57771"/>
    <cellStyle name="Финансовый 3 4 4 7 2 2 2" xfId="57772"/>
    <cellStyle name="Финансовый 3 4 4 7 2 2 2 2" xfId="57773"/>
    <cellStyle name="Финансовый 3 4 4 7 2 2 3" xfId="57774"/>
    <cellStyle name="Финансовый 3 4 4 7 2 2 4" xfId="57775"/>
    <cellStyle name="Финансовый 3 4 4 7 2 2 5" xfId="57776"/>
    <cellStyle name="Финансовый 3 4 4 7 2 3" xfId="57777"/>
    <cellStyle name="Финансовый 3 4 4 7 2 3 2" xfId="57778"/>
    <cellStyle name="Финансовый 3 4 4 7 2 3 3" xfId="57779"/>
    <cellStyle name="Финансовый 3 4 4 7 2 3 4" xfId="57780"/>
    <cellStyle name="Финансовый 3 4 4 7 2 4" xfId="57781"/>
    <cellStyle name="Финансовый 3 4 4 7 2 5" xfId="57782"/>
    <cellStyle name="Финансовый 3 4 4 7 2 6" xfId="57783"/>
    <cellStyle name="Финансовый 3 4 4 7 2 7" xfId="57784"/>
    <cellStyle name="Финансовый 3 4 4 7 3" xfId="57785"/>
    <cellStyle name="Финансовый 3 4 4 7 3 2" xfId="57786"/>
    <cellStyle name="Финансовый 3 4 4 7 3 2 2" xfId="57787"/>
    <cellStyle name="Финансовый 3 4 4 7 3 3" xfId="57788"/>
    <cellStyle name="Финансовый 3 4 4 7 3 4" xfId="57789"/>
    <cellStyle name="Финансовый 3 4 4 7 3 5" xfId="57790"/>
    <cellStyle name="Финансовый 3 4 4 7 4" xfId="57791"/>
    <cellStyle name="Финансовый 3 4 4 7 4 2" xfId="57792"/>
    <cellStyle name="Финансовый 3 4 4 7 4 3" xfId="57793"/>
    <cellStyle name="Финансовый 3 4 4 7 4 4" xfId="57794"/>
    <cellStyle name="Финансовый 3 4 4 7 5" xfId="57795"/>
    <cellStyle name="Финансовый 3 4 4 7 6" xfId="57796"/>
    <cellStyle name="Финансовый 3 4 4 7 7" xfId="57797"/>
    <cellStyle name="Финансовый 3 4 4 7 8" xfId="57798"/>
    <cellStyle name="Финансовый 3 4 4 8" xfId="57799"/>
    <cellStyle name="Финансовый 3 4 4 8 2" xfId="57800"/>
    <cellStyle name="Финансовый 3 4 4 8 2 2" xfId="57801"/>
    <cellStyle name="Финансовый 3 4 4 8 2 2 2" xfId="57802"/>
    <cellStyle name="Финансовый 3 4 4 8 2 3" xfId="57803"/>
    <cellStyle name="Финансовый 3 4 4 8 2 4" xfId="57804"/>
    <cellStyle name="Финансовый 3 4 4 8 2 5" xfId="57805"/>
    <cellStyle name="Финансовый 3 4 4 8 3" xfId="57806"/>
    <cellStyle name="Финансовый 3 4 4 8 3 2" xfId="57807"/>
    <cellStyle name="Финансовый 3 4 4 8 3 3" xfId="57808"/>
    <cellStyle name="Финансовый 3 4 4 8 3 4" xfId="57809"/>
    <cellStyle name="Финансовый 3 4 4 8 4" xfId="57810"/>
    <cellStyle name="Финансовый 3 4 4 8 5" xfId="57811"/>
    <cellStyle name="Финансовый 3 4 4 8 6" xfId="57812"/>
    <cellStyle name="Финансовый 3 4 4 8 7" xfId="57813"/>
    <cellStyle name="Финансовый 3 4 4 9" xfId="57814"/>
    <cellStyle name="Финансовый 3 4 4 9 2" xfId="57815"/>
    <cellStyle name="Финансовый 3 4 4 9 2 2" xfId="57816"/>
    <cellStyle name="Финансовый 3 4 4 9 2 2 2" xfId="57817"/>
    <cellStyle name="Финансовый 3 4 4 9 2 3" xfId="57818"/>
    <cellStyle name="Финансовый 3 4 4 9 2 4" xfId="57819"/>
    <cellStyle name="Финансовый 3 4 4 9 2 5" xfId="57820"/>
    <cellStyle name="Финансовый 3 4 4 9 3" xfId="57821"/>
    <cellStyle name="Финансовый 3 4 4 9 3 2" xfId="57822"/>
    <cellStyle name="Финансовый 3 4 4 9 3 3" xfId="57823"/>
    <cellStyle name="Финансовый 3 4 4 9 3 4" xfId="57824"/>
    <cellStyle name="Финансовый 3 4 4 9 4" xfId="57825"/>
    <cellStyle name="Финансовый 3 4 4 9 5" xfId="57826"/>
    <cellStyle name="Финансовый 3 4 4 9 6" xfId="57827"/>
    <cellStyle name="Финансовый 3 4 4 9 7" xfId="57828"/>
    <cellStyle name="Финансовый 3 4 5" xfId="57829"/>
    <cellStyle name="Финансовый 3 4 5 10" xfId="57830"/>
    <cellStyle name="Финансовый 3 4 5 10 2" xfId="57831"/>
    <cellStyle name="Финансовый 3 4 5 10 2 2" xfId="57832"/>
    <cellStyle name="Финансовый 3 4 5 10 3" xfId="57833"/>
    <cellStyle name="Финансовый 3 4 5 10 4" xfId="57834"/>
    <cellStyle name="Финансовый 3 4 5 10 5" xfId="57835"/>
    <cellStyle name="Финансовый 3 4 5 11" xfId="57836"/>
    <cellStyle name="Финансовый 3 4 5 11 2" xfId="57837"/>
    <cellStyle name="Финансовый 3 4 5 11 3" xfId="57838"/>
    <cellStyle name="Финансовый 3 4 5 11 4" xfId="57839"/>
    <cellStyle name="Финансовый 3 4 5 12" xfId="57840"/>
    <cellStyle name="Финансовый 3 4 5 13" xfId="57841"/>
    <cellStyle name="Финансовый 3 4 5 14" xfId="57842"/>
    <cellStyle name="Финансовый 3 4 5 15" xfId="57843"/>
    <cellStyle name="Финансовый 3 4 5 2" xfId="57844"/>
    <cellStyle name="Финансовый 3 4 5 2 2" xfId="57845"/>
    <cellStyle name="Финансовый 3 4 5 2 2 2" xfId="57846"/>
    <cellStyle name="Финансовый 3 4 5 2 2 2 2" xfId="57847"/>
    <cellStyle name="Финансовый 3 4 5 2 2 2 2 2" xfId="57848"/>
    <cellStyle name="Финансовый 3 4 5 2 2 2 3" xfId="57849"/>
    <cellStyle name="Финансовый 3 4 5 2 2 2 4" xfId="57850"/>
    <cellStyle name="Финансовый 3 4 5 2 2 2 5" xfId="57851"/>
    <cellStyle name="Финансовый 3 4 5 2 2 3" xfId="57852"/>
    <cellStyle name="Финансовый 3 4 5 2 2 3 2" xfId="57853"/>
    <cellStyle name="Финансовый 3 4 5 2 2 3 3" xfId="57854"/>
    <cellStyle name="Финансовый 3 4 5 2 2 3 4" xfId="57855"/>
    <cellStyle name="Финансовый 3 4 5 2 2 4" xfId="57856"/>
    <cellStyle name="Финансовый 3 4 5 2 2 5" xfId="57857"/>
    <cellStyle name="Финансовый 3 4 5 2 2 6" xfId="57858"/>
    <cellStyle name="Финансовый 3 4 5 2 2 7" xfId="57859"/>
    <cellStyle name="Финансовый 3 4 5 2 3" xfId="57860"/>
    <cellStyle name="Финансовый 3 4 5 2 3 2" xfId="57861"/>
    <cellStyle name="Финансовый 3 4 5 2 3 2 2" xfId="57862"/>
    <cellStyle name="Финансовый 3 4 5 2 3 3" xfId="57863"/>
    <cellStyle name="Финансовый 3 4 5 2 3 4" xfId="57864"/>
    <cellStyle name="Финансовый 3 4 5 2 3 5" xfId="57865"/>
    <cellStyle name="Финансовый 3 4 5 2 4" xfId="57866"/>
    <cellStyle name="Финансовый 3 4 5 2 4 2" xfId="57867"/>
    <cellStyle name="Финансовый 3 4 5 2 4 2 2" xfId="57868"/>
    <cellStyle name="Финансовый 3 4 5 2 4 3" xfId="57869"/>
    <cellStyle name="Финансовый 3 4 5 2 4 4" xfId="57870"/>
    <cellStyle name="Финансовый 3 4 5 2 4 5" xfId="57871"/>
    <cellStyle name="Финансовый 3 4 5 2 5" xfId="57872"/>
    <cellStyle name="Финансовый 3 4 5 2 5 2" xfId="57873"/>
    <cellStyle name="Финансовый 3 4 5 2 5 3" xfId="57874"/>
    <cellStyle name="Финансовый 3 4 5 2 5 4" xfId="57875"/>
    <cellStyle name="Финансовый 3 4 5 2 6" xfId="57876"/>
    <cellStyle name="Финансовый 3 4 5 2 7" xfId="57877"/>
    <cellStyle name="Финансовый 3 4 5 2 8" xfId="57878"/>
    <cellStyle name="Финансовый 3 4 5 2 9" xfId="57879"/>
    <cellStyle name="Финансовый 3 4 5 3" xfId="57880"/>
    <cellStyle name="Финансовый 3 4 5 3 2" xfId="57881"/>
    <cellStyle name="Финансовый 3 4 5 3 2 2" xfId="57882"/>
    <cellStyle name="Финансовый 3 4 5 3 2 2 2" xfId="57883"/>
    <cellStyle name="Финансовый 3 4 5 3 2 2 2 2" xfId="57884"/>
    <cellStyle name="Финансовый 3 4 5 3 2 2 3" xfId="57885"/>
    <cellStyle name="Финансовый 3 4 5 3 2 2 4" xfId="57886"/>
    <cellStyle name="Финансовый 3 4 5 3 2 2 5" xfId="57887"/>
    <cellStyle name="Финансовый 3 4 5 3 2 3" xfId="57888"/>
    <cellStyle name="Финансовый 3 4 5 3 2 3 2" xfId="57889"/>
    <cellStyle name="Финансовый 3 4 5 3 2 3 3" xfId="57890"/>
    <cellStyle name="Финансовый 3 4 5 3 2 3 4" xfId="57891"/>
    <cellStyle name="Финансовый 3 4 5 3 2 4" xfId="57892"/>
    <cellStyle name="Финансовый 3 4 5 3 2 5" xfId="57893"/>
    <cellStyle name="Финансовый 3 4 5 3 2 6" xfId="57894"/>
    <cellStyle name="Финансовый 3 4 5 3 2 7" xfId="57895"/>
    <cellStyle name="Финансовый 3 4 5 3 3" xfId="57896"/>
    <cellStyle name="Финансовый 3 4 5 3 3 2" xfId="57897"/>
    <cellStyle name="Финансовый 3 4 5 3 3 2 2" xfId="57898"/>
    <cellStyle name="Финансовый 3 4 5 3 3 3" xfId="57899"/>
    <cellStyle name="Финансовый 3 4 5 3 3 4" xfId="57900"/>
    <cellStyle name="Финансовый 3 4 5 3 3 5" xfId="57901"/>
    <cellStyle name="Финансовый 3 4 5 3 4" xfId="57902"/>
    <cellStyle name="Финансовый 3 4 5 3 4 2" xfId="57903"/>
    <cellStyle name="Финансовый 3 4 5 3 4 2 2" xfId="57904"/>
    <cellStyle name="Финансовый 3 4 5 3 4 3" xfId="57905"/>
    <cellStyle name="Финансовый 3 4 5 3 4 4" xfId="57906"/>
    <cellStyle name="Финансовый 3 4 5 3 4 5" xfId="57907"/>
    <cellStyle name="Финансовый 3 4 5 3 5" xfId="57908"/>
    <cellStyle name="Финансовый 3 4 5 3 5 2" xfId="57909"/>
    <cellStyle name="Финансовый 3 4 5 3 5 3" xfId="57910"/>
    <cellStyle name="Финансовый 3 4 5 3 5 4" xfId="57911"/>
    <cellStyle name="Финансовый 3 4 5 3 6" xfId="57912"/>
    <cellStyle name="Финансовый 3 4 5 3 7" xfId="57913"/>
    <cellStyle name="Финансовый 3 4 5 3 8" xfId="57914"/>
    <cellStyle name="Финансовый 3 4 5 3 9" xfId="57915"/>
    <cellStyle name="Финансовый 3 4 5 4" xfId="57916"/>
    <cellStyle name="Финансовый 3 4 5 4 2" xfId="57917"/>
    <cellStyle name="Финансовый 3 4 5 4 2 2" xfId="57918"/>
    <cellStyle name="Финансовый 3 4 5 4 2 2 2" xfId="57919"/>
    <cellStyle name="Финансовый 3 4 5 4 2 2 2 2" xfId="57920"/>
    <cellStyle name="Финансовый 3 4 5 4 2 2 3" xfId="57921"/>
    <cellStyle name="Финансовый 3 4 5 4 2 2 4" xfId="57922"/>
    <cellStyle name="Финансовый 3 4 5 4 2 2 5" xfId="57923"/>
    <cellStyle name="Финансовый 3 4 5 4 2 3" xfId="57924"/>
    <cellStyle name="Финансовый 3 4 5 4 2 3 2" xfId="57925"/>
    <cellStyle name="Финансовый 3 4 5 4 2 3 3" xfId="57926"/>
    <cellStyle name="Финансовый 3 4 5 4 2 3 4" xfId="57927"/>
    <cellStyle name="Финансовый 3 4 5 4 2 4" xfId="57928"/>
    <cellStyle name="Финансовый 3 4 5 4 2 5" xfId="57929"/>
    <cellStyle name="Финансовый 3 4 5 4 2 6" xfId="57930"/>
    <cellStyle name="Финансовый 3 4 5 4 2 7" xfId="57931"/>
    <cellStyle name="Финансовый 3 4 5 4 3" xfId="57932"/>
    <cellStyle name="Финансовый 3 4 5 4 3 2" xfId="57933"/>
    <cellStyle name="Финансовый 3 4 5 4 3 2 2" xfId="57934"/>
    <cellStyle name="Финансовый 3 4 5 4 3 3" xfId="57935"/>
    <cellStyle name="Финансовый 3 4 5 4 3 4" xfId="57936"/>
    <cellStyle name="Финансовый 3 4 5 4 3 5" xfId="57937"/>
    <cellStyle name="Финансовый 3 4 5 4 4" xfId="57938"/>
    <cellStyle name="Финансовый 3 4 5 4 4 2" xfId="57939"/>
    <cellStyle name="Финансовый 3 4 5 4 4 3" xfId="57940"/>
    <cellStyle name="Финансовый 3 4 5 4 4 4" xfId="57941"/>
    <cellStyle name="Финансовый 3 4 5 4 5" xfId="57942"/>
    <cellStyle name="Финансовый 3 4 5 4 6" xfId="57943"/>
    <cellStyle name="Финансовый 3 4 5 4 7" xfId="57944"/>
    <cellStyle name="Финансовый 3 4 5 4 8" xfId="57945"/>
    <cellStyle name="Финансовый 3 4 5 5" xfId="57946"/>
    <cellStyle name="Финансовый 3 4 5 5 2" xfId="57947"/>
    <cellStyle name="Финансовый 3 4 5 5 2 2" xfId="57948"/>
    <cellStyle name="Финансовый 3 4 5 5 2 2 2" xfId="57949"/>
    <cellStyle name="Финансовый 3 4 5 5 2 2 2 2" xfId="57950"/>
    <cellStyle name="Финансовый 3 4 5 5 2 2 3" xfId="57951"/>
    <cellStyle name="Финансовый 3 4 5 5 2 2 4" xfId="57952"/>
    <cellStyle name="Финансовый 3 4 5 5 2 2 5" xfId="57953"/>
    <cellStyle name="Финансовый 3 4 5 5 2 3" xfId="57954"/>
    <cellStyle name="Финансовый 3 4 5 5 2 3 2" xfId="57955"/>
    <cellStyle name="Финансовый 3 4 5 5 2 3 3" xfId="57956"/>
    <cellStyle name="Финансовый 3 4 5 5 2 3 4" xfId="57957"/>
    <cellStyle name="Финансовый 3 4 5 5 2 4" xfId="57958"/>
    <cellStyle name="Финансовый 3 4 5 5 2 5" xfId="57959"/>
    <cellStyle name="Финансовый 3 4 5 5 2 6" xfId="57960"/>
    <cellStyle name="Финансовый 3 4 5 5 2 7" xfId="57961"/>
    <cellStyle name="Финансовый 3 4 5 5 3" xfId="57962"/>
    <cellStyle name="Финансовый 3 4 5 5 3 2" xfId="57963"/>
    <cellStyle name="Финансовый 3 4 5 5 3 2 2" xfId="57964"/>
    <cellStyle name="Финансовый 3 4 5 5 3 3" xfId="57965"/>
    <cellStyle name="Финансовый 3 4 5 5 3 4" xfId="57966"/>
    <cellStyle name="Финансовый 3 4 5 5 3 5" xfId="57967"/>
    <cellStyle name="Финансовый 3 4 5 5 4" xfId="57968"/>
    <cellStyle name="Финансовый 3 4 5 5 4 2" xfId="57969"/>
    <cellStyle name="Финансовый 3 4 5 5 4 3" xfId="57970"/>
    <cellStyle name="Финансовый 3 4 5 5 4 4" xfId="57971"/>
    <cellStyle name="Финансовый 3 4 5 5 5" xfId="57972"/>
    <cellStyle name="Финансовый 3 4 5 5 6" xfId="57973"/>
    <cellStyle name="Финансовый 3 4 5 5 7" xfId="57974"/>
    <cellStyle name="Финансовый 3 4 5 5 8" xfId="57975"/>
    <cellStyle name="Финансовый 3 4 5 6" xfId="57976"/>
    <cellStyle name="Финансовый 3 4 5 6 2" xfId="57977"/>
    <cellStyle name="Финансовый 3 4 5 6 2 2" xfId="57978"/>
    <cellStyle name="Финансовый 3 4 5 6 2 2 2" xfId="57979"/>
    <cellStyle name="Финансовый 3 4 5 6 2 2 2 2" xfId="57980"/>
    <cellStyle name="Финансовый 3 4 5 6 2 2 3" xfId="57981"/>
    <cellStyle name="Финансовый 3 4 5 6 2 2 4" xfId="57982"/>
    <cellStyle name="Финансовый 3 4 5 6 2 2 5" xfId="57983"/>
    <cellStyle name="Финансовый 3 4 5 6 2 3" xfId="57984"/>
    <cellStyle name="Финансовый 3 4 5 6 2 3 2" xfId="57985"/>
    <cellStyle name="Финансовый 3 4 5 6 2 3 3" xfId="57986"/>
    <cellStyle name="Финансовый 3 4 5 6 2 3 4" xfId="57987"/>
    <cellStyle name="Финансовый 3 4 5 6 2 4" xfId="57988"/>
    <cellStyle name="Финансовый 3 4 5 6 2 5" xfId="57989"/>
    <cellStyle name="Финансовый 3 4 5 6 2 6" xfId="57990"/>
    <cellStyle name="Финансовый 3 4 5 6 2 7" xfId="57991"/>
    <cellStyle name="Финансовый 3 4 5 6 3" xfId="57992"/>
    <cellStyle name="Финансовый 3 4 5 6 3 2" xfId="57993"/>
    <cellStyle name="Финансовый 3 4 5 6 3 2 2" xfId="57994"/>
    <cellStyle name="Финансовый 3 4 5 6 3 3" xfId="57995"/>
    <cellStyle name="Финансовый 3 4 5 6 3 4" xfId="57996"/>
    <cellStyle name="Финансовый 3 4 5 6 3 5" xfId="57997"/>
    <cellStyle name="Финансовый 3 4 5 6 4" xfId="57998"/>
    <cellStyle name="Финансовый 3 4 5 6 4 2" xfId="57999"/>
    <cellStyle name="Финансовый 3 4 5 6 4 3" xfId="58000"/>
    <cellStyle name="Финансовый 3 4 5 6 4 4" xfId="58001"/>
    <cellStyle name="Финансовый 3 4 5 6 5" xfId="58002"/>
    <cellStyle name="Финансовый 3 4 5 6 6" xfId="58003"/>
    <cellStyle name="Финансовый 3 4 5 6 7" xfId="58004"/>
    <cellStyle name="Финансовый 3 4 5 6 8" xfId="58005"/>
    <cellStyle name="Финансовый 3 4 5 7" xfId="58006"/>
    <cellStyle name="Финансовый 3 4 5 7 2" xfId="58007"/>
    <cellStyle name="Финансовый 3 4 5 7 2 2" xfId="58008"/>
    <cellStyle name="Финансовый 3 4 5 7 2 2 2" xfId="58009"/>
    <cellStyle name="Финансовый 3 4 5 7 2 2 2 2" xfId="58010"/>
    <cellStyle name="Финансовый 3 4 5 7 2 2 3" xfId="58011"/>
    <cellStyle name="Финансовый 3 4 5 7 2 2 4" xfId="58012"/>
    <cellStyle name="Финансовый 3 4 5 7 2 2 5" xfId="58013"/>
    <cellStyle name="Финансовый 3 4 5 7 2 3" xfId="58014"/>
    <cellStyle name="Финансовый 3 4 5 7 2 3 2" xfId="58015"/>
    <cellStyle name="Финансовый 3 4 5 7 2 3 3" xfId="58016"/>
    <cellStyle name="Финансовый 3 4 5 7 2 3 4" xfId="58017"/>
    <cellStyle name="Финансовый 3 4 5 7 2 4" xfId="58018"/>
    <cellStyle name="Финансовый 3 4 5 7 2 5" xfId="58019"/>
    <cellStyle name="Финансовый 3 4 5 7 2 6" xfId="58020"/>
    <cellStyle name="Финансовый 3 4 5 7 2 7" xfId="58021"/>
    <cellStyle name="Финансовый 3 4 5 7 3" xfId="58022"/>
    <cellStyle name="Финансовый 3 4 5 7 3 2" xfId="58023"/>
    <cellStyle name="Финансовый 3 4 5 7 3 2 2" xfId="58024"/>
    <cellStyle name="Финансовый 3 4 5 7 3 3" xfId="58025"/>
    <cellStyle name="Финансовый 3 4 5 7 3 4" xfId="58026"/>
    <cellStyle name="Финансовый 3 4 5 7 3 5" xfId="58027"/>
    <cellStyle name="Финансовый 3 4 5 7 4" xfId="58028"/>
    <cellStyle name="Финансовый 3 4 5 7 4 2" xfId="58029"/>
    <cellStyle name="Финансовый 3 4 5 7 4 3" xfId="58030"/>
    <cellStyle name="Финансовый 3 4 5 7 4 4" xfId="58031"/>
    <cellStyle name="Финансовый 3 4 5 7 5" xfId="58032"/>
    <cellStyle name="Финансовый 3 4 5 7 6" xfId="58033"/>
    <cellStyle name="Финансовый 3 4 5 7 7" xfId="58034"/>
    <cellStyle name="Финансовый 3 4 5 7 8" xfId="58035"/>
    <cellStyle name="Финансовый 3 4 5 8" xfId="58036"/>
    <cellStyle name="Финансовый 3 4 5 8 2" xfId="58037"/>
    <cellStyle name="Финансовый 3 4 5 8 2 2" xfId="58038"/>
    <cellStyle name="Финансовый 3 4 5 8 2 2 2" xfId="58039"/>
    <cellStyle name="Финансовый 3 4 5 8 2 3" xfId="58040"/>
    <cellStyle name="Финансовый 3 4 5 8 2 4" xfId="58041"/>
    <cellStyle name="Финансовый 3 4 5 8 2 5" xfId="58042"/>
    <cellStyle name="Финансовый 3 4 5 8 3" xfId="58043"/>
    <cellStyle name="Финансовый 3 4 5 8 3 2" xfId="58044"/>
    <cellStyle name="Финансовый 3 4 5 8 3 3" xfId="58045"/>
    <cellStyle name="Финансовый 3 4 5 8 3 4" xfId="58046"/>
    <cellStyle name="Финансовый 3 4 5 8 4" xfId="58047"/>
    <cellStyle name="Финансовый 3 4 5 8 5" xfId="58048"/>
    <cellStyle name="Финансовый 3 4 5 8 6" xfId="58049"/>
    <cellStyle name="Финансовый 3 4 5 8 7" xfId="58050"/>
    <cellStyle name="Финансовый 3 4 5 9" xfId="58051"/>
    <cellStyle name="Финансовый 3 4 5 9 2" xfId="58052"/>
    <cellStyle name="Финансовый 3 4 5 9 2 2" xfId="58053"/>
    <cellStyle name="Финансовый 3 4 5 9 2 2 2" xfId="58054"/>
    <cellStyle name="Финансовый 3 4 5 9 2 3" xfId="58055"/>
    <cellStyle name="Финансовый 3 4 5 9 2 4" xfId="58056"/>
    <cellStyle name="Финансовый 3 4 5 9 2 5" xfId="58057"/>
    <cellStyle name="Финансовый 3 4 5 9 3" xfId="58058"/>
    <cellStyle name="Финансовый 3 4 5 9 3 2" xfId="58059"/>
    <cellStyle name="Финансовый 3 4 5 9 3 3" xfId="58060"/>
    <cellStyle name="Финансовый 3 4 5 9 3 4" xfId="58061"/>
    <cellStyle name="Финансовый 3 4 5 9 4" xfId="58062"/>
    <cellStyle name="Финансовый 3 4 5 9 5" xfId="58063"/>
    <cellStyle name="Финансовый 3 4 5 9 6" xfId="58064"/>
    <cellStyle name="Финансовый 3 4 5 9 7" xfId="58065"/>
    <cellStyle name="Финансовый 3 4 6" xfId="58066"/>
    <cellStyle name="Финансовый 3 4 6 2" xfId="58067"/>
    <cellStyle name="Финансовый 3 4 6 2 2" xfId="58068"/>
    <cellStyle name="Финансовый 3 4 6 2 2 2" xfId="58069"/>
    <cellStyle name="Финансовый 3 4 6 2 2 2 2" xfId="58070"/>
    <cellStyle name="Финансовый 3 4 6 2 2 3" xfId="58071"/>
    <cellStyle name="Финансовый 3 4 6 2 2 4" xfId="58072"/>
    <cellStyle name="Финансовый 3 4 6 2 2 5" xfId="58073"/>
    <cellStyle name="Финансовый 3 4 6 2 3" xfId="58074"/>
    <cellStyle name="Финансовый 3 4 6 2 3 2" xfId="58075"/>
    <cellStyle name="Финансовый 3 4 6 2 3 3" xfId="58076"/>
    <cellStyle name="Финансовый 3 4 6 2 3 4" xfId="58077"/>
    <cellStyle name="Финансовый 3 4 6 2 4" xfId="58078"/>
    <cellStyle name="Финансовый 3 4 6 2 5" xfId="58079"/>
    <cellStyle name="Финансовый 3 4 6 2 6" xfId="58080"/>
    <cellStyle name="Финансовый 3 4 6 2 7" xfId="58081"/>
    <cellStyle name="Финансовый 3 4 6 3" xfId="58082"/>
    <cellStyle name="Финансовый 3 4 6 3 2" xfId="58083"/>
    <cellStyle name="Финансовый 3 4 6 3 2 2" xfId="58084"/>
    <cellStyle name="Финансовый 3 4 6 3 3" xfId="58085"/>
    <cellStyle name="Финансовый 3 4 6 3 4" xfId="58086"/>
    <cellStyle name="Финансовый 3 4 6 3 5" xfId="58087"/>
    <cellStyle name="Финансовый 3 4 6 4" xfId="58088"/>
    <cellStyle name="Финансовый 3 4 6 4 2" xfId="58089"/>
    <cellStyle name="Финансовый 3 4 6 4 2 2" xfId="58090"/>
    <cellStyle name="Финансовый 3 4 6 4 3" xfId="58091"/>
    <cellStyle name="Финансовый 3 4 6 4 4" xfId="58092"/>
    <cellStyle name="Финансовый 3 4 6 4 5" xfId="58093"/>
    <cellStyle name="Финансовый 3 4 6 5" xfId="58094"/>
    <cellStyle name="Финансовый 3 4 6 5 2" xfId="58095"/>
    <cellStyle name="Финансовый 3 4 6 5 3" xfId="58096"/>
    <cellStyle name="Финансовый 3 4 6 5 4" xfId="58097"/>
    <cellStyle name="Финансовый 3 4 6 6" xfId="58098"/>
    <cellStyle name="Финансовый 3 4 6 7" xfId="58099"/>
    <cellStyle name="Финансовый 3 4 6 8" xfId="58100"/>
    <cellStyle name="Финансовый 3 4 6 9" xfId="58101"/>
    <cellStyle name="Финансовый 3 4 7" xfId="58102"/>
    <cellStyle name="Финансовый 3 4 7 2" xfId="58103"/>
    <cellStyle name="Финансовый 3 4 7 2 2" xfId="58104"/>
    <cellStyle name="Финансовый 3 4 7 2 2 2" xfId="58105"/>
    <cellStyle name="Финансовый 3 4 7 2 2 2 2" xfId="58106"/>
    <cellStyle name="Финансовый 3 4 7 2 2 3" xfId="58107"/>
    <cellStyle name="Финансовый 3 4 7 2 2 4" xfId="58108"/>
    <cellStyle name="Финансовый 3 4 7 2 2 5" xfId="58109"/>
    <cellStyle name="Финансовый 3 4 7 2 3" xfId="58110"/>
    <cellStyle name="Финансовый 3 4 7 2 3 2" xfId="58111"/>
    <cellStyle name="Финансовый 3 4 7 2 3 3" xfId="58112"/>
    <cellStyle name="Финансовый 3 4 7 2 3 4" xfId="58113"/>
    <cellStyle name="Финансовый 3 4 7 2 4" xfId="58114"/>
    <cellStyle name="Финансовый 3 4 7 2 5" xfId="58115"/>
    <cellStyle name="Финансовый 3 4 7 2 6" xfId="58116"/>
    <cellStyle name="Финансовый 3 4 7 2 7" xfId="58117"/>
    <cellStyle name="Финансовый 3 4 7 3" xfId="58118"/>
    <cellStyle name="Финансовый 3 4 7 3 2" xfId="58119"/>
    <cellStyle name="Финансовый 3 4 7 3 2 2" xfId="58120"/>
    <cellStyle name="Финансовый 3 4 7 3 3" xfId="58121"/>
    <cellStyle name="Финансовый 3 4 7 3 4" xfId="58122"/>
    <cellStyle name="Финансовый 3 4 7 3 5" xfId="58123"/>
    <cellStyle name="Финансовый 3 4 7 4" xfId="58124"/>
    <cellStyle name="Финансовый 3 4 7 4 2" xfId="58125"/>
    <cellStyle name="Финансовый 3 4 7 4 2 2" xfId="58126"/>
    <cellStyle name="Финансовый 3 4 7 4 3" xfId="58127"/>
    <cellStyle name="Финансовый 3 4 7 4 4" xfId="58128"/>
    <cellStyle name="Финансовый 3 4 7 4 5" xfId="58129"/>
    <cellStyle name="Финансовый 3 4 7 5" xfId="58130"/>
    <cellStyle name="Финансовый 3 4 7 5 2" xfId="58131"/>
    <cellStyle name="Финансовый 3 4 7 5 3" xfId="58132"/>
    <cellStyle name="Финансовый 3 4 7 5 4" xfId="58133"/>
    <cellStyle name="Финансовый 3 4 7 6" xfId="58134"/>
    <cellStyle name="Финансовый 3 4 7 7" xfId="58135"/>
    <cellStyle name="Финансовый 3 4 7 8" xfId="58136"/>
    <cellStyle name="Финансовый 3 4 7 9" xfId="58137"/>
    <cellStyle name="Финансовый 3 4 8" xfId="58138"/>
    <cellStyle name="Финансовый 3 4 8 2" xfId="58139"/>
    <cellStyle name="Финансовый 3 4 8 2 2" xfId="58140"/>
    <cellStyle name="Финансовый 3 4 8 2 2 2" xfId="58141"/>
    <cellStyle name="Финансовый 3 4 8 2 2 2 2" xfId="58142"/>
    <cellStyle name="Финансовый 3 4 8 2 2 3" xfId="58143"/>
    <cellStyle name="Финансовый 3 4 8 2 2 4" xfId="58144"/>
    <cellStyle name="Финансовый 3 4 8 2 2 5" xfId="58145"/>
    <cellStyle name="Финансовый 3 4 8 2 3" xfId="58146"/>
    <cellStyle name="Финансовый 3 4 8 2 3 2" xfId="58147"/>
    <cellStyle name="Финансовый 3 4 8 2 3 3" xfId="58148"/>
    <cellStyle name="Финансовый 3 4 8 2 3 4" xfId="58149"/>
    <cellStyle name="Финансовый 3 4 8 2 4" xfId="58150"/>
    <cellStyle name="Финансовый 3 4 8 2 5" xfId="58151"/>
    <cellStyle name="Финансовый 3 4 8 2 6" xfId="58152"/>
    <cellStyle name="Финансовый 3 4 8 2 7" xfId="58153"/>
    <cellStyle name="Финансовый 3 4 8 3" xfId="58154"/>
    <cellStyle name="Финансовый 3 4 8 3 2" xfId="58155"/>
    <cellStyle name="Финансовый 3 4 8 3 2 2" xfId="58156"/>
    <cellStyle name="Финансовый 3 4 8 3 3" xfId="58157"/>
    <cellStyle name="Финансовый 3 4 8 3 4" xfId="58158"/>
    <cellStyle name="Финансовый 3 4 8 3 5" xfId="58159"/>
    <cellStyle name="Финансовый 3 4 8 4" xfId="58160"/>
    <cellStyle name="Финансовый 3 4 8 4 2" xfId="58161"/>
    <cellStyle name="Финансовый 3 4 8 4 2 2" xfId="58162"/>
    <cellStyle name="Финансовый 3 4 8 4 3" xfId="58163"/>
    <cellStyle name="Финансовый 3 4 8 4 4" xfId="58164"/>
    <cellStyle name="Финансовый 3 4 8 4 5" xfId="58165"/>
    <cellStyle name="Финансовый 3 4 8 5" xfId="58166"/>
    <cellStyle name="Финансовый 3 4 8 5 2" xfId="58167"/>
    <cellStyle name="Финансовый 3 4 8 5 3" xfId="58168"/>
    <cellStyle name="Финансовый 3 4 8 5 4" xfId="58169"/>
    <cellStyle name="Финансовый 3 4 8 6" xfId="58170"/>
    <cellStyle name="Финансовый 3 4 8 7" xfId="58171"/>
    <cellStyle name="Финансовый 3 4 8 8" xfId="58172"/>
    <cellStyle name="Финансовый 3 4 8 9" xfId="58173"/>
    <cellStyle name="Финансовый 3 4 9" xfId="58174"/>
    <cellStyle name="Финансовый 3 4 9 2" xfId="58175"/>
    <cellStyle name="Финансовый 3 4 9 2 2" xfId="58176"/>
    <cellStyle name="Финансовый 3 4 9 2 2 2" xfId="58177"/>
    <cellStyle name="Финансовый 3 4 9 2 2 2 2" xfId="58178"/>
    <cellStyle name="Финансовый 3 4 9 2 2 3" xfId="58179"/>
    <cellStyle name="Финансовый 3 4 9 2 2 4" xfId="58180"/>
    <cellStyle name="Финансовый 3 4 9 2 2 5" xfId="58181"/>
    <cellStyle name="Финансовый 3 4 9 2 3" xfId="58182"/>
    <cellStyle name="Финансовый 3 4 9 2 3 2" xfId="58183"/>
    <cellStyle name="Финансовый 3 4 9 2 3 3" xfId="58184"/>
    <cellStyle name="Финансовый 3 4 9 2 3 4" xfId="58185"/>
    <cellStyle name="Финансовый 3 4 9 2 4" xfId="58186"/>
    <cellStyle name="Финансовый 3 4 9 2 5" xfId="58187"/>
    <cellStyle name="Финансовый 3 4 9 2 6" xfId="58188"/>
    <cellStyle name="Финансовый 3 4 9 2 7" xfId="58189"/>
    <cellStyle name="Финансовый 3 4 9 3" xfId="58190"/>
    <cellStyle name="Финансовый 3 4 9 3 2" xfId="58191"/>
    <cellStyle name="Финансовый 3 4 9 3 2 2" xfId="58192"/>
    <cellStyle name="Финансовый 3 4 9 3 3" xfId="58193"/>
    <cellStyle name="Финансовый 3 4 9 3 4" xfId="58194"/>
    <cellStyle name="Финансовый 3 4 9 3 5" xfId="58195"/>
    <cellStyle name="Финансовый 3 4 9 4" xfId="58196"/>
    <cellStyle name="Финансовый 3 4 9 4 2" xfId="58197"/>
    <cellStyle name="Финансовый 3 4 9 4 3" xfId="58198"/>
    <cellStyle name="Финансовый 3 4 9 4 4" xfId="58199"/>
    <cellStyle name="Финансовый 3 4 9 5" xfId="58200"/>
    <cellStyle name="Финансовый 3 4 9 6" xfId="58201"/>
    <cellStyle name="Финансовый 3 4 9 7" xfId="58202"/>
    <cellStyle name="Финансовый 3 4 9 8" xfId="58203"/>
    <cellStyle name="Финансовый 3 5" xfId="58204"/>
    <cellStyle name="Финансовый 3 5 10" xfId="58205"/>
    <cellStyle name="Финансовый 3 5 10 2" xfId="58206"/>
    <cellStyle name="Финансовый 3 5 10 2 2" xfId="58207"/>
    <cellStyle name="Финансовый 3 5 10 3" xfId="58208"/>
    <cellStyle name="Финансовый 3 5 10 4" xfId="58209"/>
    <cellStyle name="Финансовый 3 5 10 5" xfId="58210"/>
    <cellStyle name="Финансовый 3 5 11" xfId="58211"/>
    <cellStyle name="Финансовый 3 5 11 2" xfId="58212"/>
    <cellStyle name="Финансовый 3 5 11 2 2" xfId="58213"/>
    <cellStyle name="Финансовый 3 5 11 3" xfId="58214"/>
    <cellStyle name="Финансовый 3 5 11 4" xfId="58215"/>
    <cellStyle name="Финансовый 3 5 11 5" xfId="58216"/>
    <cellStyle name="Финансовый 3 5 12" xfId="58217"/>
    <cellStyle name="Финансовый 3 5 12 2" xfId="58218"/>
    <cellStyle name="Финансовый 3 5 12 2 2" xfId="58219"/>
    <cellStyle name="Финансовый 3 5 12 3" xfId="58220"/>
    <cellStyle name="Финансовый 3 5 13" xfId="58221"/>
    <cellStyle name="Финансовый 3 5 13 2" xfId="58222"/>
    <cellStyle name="Финансовый 3 5 14" xfId="58223"/>
    <cellStyle name="Финансовый 3 5 15" xfId="58224"/>
    <cellStyle name="Финансовый 3 5 2" xfId="58225"/>
    <cellStyle name="Финансовый 3 5 2 10" xfId="58226"/>
    <cellStyle name="Финансовый 3 5 2 11" xfId="58227"/>
    <cellStyle name="Финансовый 3 5 2 2" xfId="58228"/>
    <cellStyle name="Финансовый 3 5 2 2 2" xfId="58229"/>
    <cellStyle name="Финансовый 3 5 2 2 2 2" xfId="58230"/>
    <cellStyle name="Финансовый 3 5 2 2 2 2 2" xfId="58231"/>
    <cellStyle name="Финансовый 3 5 2 2 2 3" xfId="58232"/>
    <cellStyle name="Финансовый 3 5 2 2 2 4" xfId="58233"/>
    <cellStyle name="Финансовый 3 5 2 2 2 5" xfId="58234"/>
    <cellStyle name="Финансовый 3 5 2 2 3" xfId="58235"/>
    <cellStyle name="Финансовый 3 5 2 2 3 2" xfId="58236"/>
    <cellStyle name="Финансовый 3 5 2 2 3 2 2" xfId="58237"/>
    <cellStyle name="Финансовый 3 5 2 2 3 3" xfId="58238"/>
    <cellStyle name="Финансовый 3 5 2 2 3 4" xfId="58239"/>
    <cellStyle name="Финансовый 3 5 2 2 3 5" xfId="58240"/>
    <cellStyle name="Финансовый 3 5 2 2 4" xfId="58241"/>
    <cellStyle name="Финансовый 3 5 2 2 4 2" xfId="58242"/>
    <cellStyle name="Финансовый 3 5 2 2 4 2 2" xfId="58243"/>
    <cellStyle name="Финансовый 3 5 2 2 4 3" xfId="58244"/>
    <cellStyle name="Финансовый 3 5 2 2 4 4" xfId="58245"/>
    <cellStyle name="Финансовый 3 5 2 2 4 5" xfId="58246"/>
    <cellStyle name="Финансовый 3 5 2 2 5" xfId="58247"/>
    <cellStyle name="Финансовый 3 5 2 2 5 2" xfId="58248"/>
    <cellStyle name="Финансовый 3 5 2 2 5 2 2" xfId="58249"/>
    <cellStyle name="Финансовый 3 5 2 2 5 3" xfId="58250"/>
    <cellStyle name="Финансовый 3 5 2 2 6" xfId="58251"/>
    <cellStyle name="Финансовый 3 5 2 2 6 2" xfId="58252"/>
    <cellStyle name="Финансовый 3 5 2 2 7" xfId="58253"/>
    <cellStyle name="Финансовый 3 5 2 2 8" xfId="58254"/>
    <cellStyle name="Финансовый 3 5 2 3" xfId="58255"/>
    <cellStyle name="Финансовый 3 5 2 3 2" xfId="58256"/>
    <cellStyle name="Финансовый 3 5 2 3 2 2" xfId="58257"/>
    <cellStyle name="Финансовый 3 5 2 3 2 2 2" xfId="58258"/>
    <cellStyle name="Финансовый 3 5 2 3 2 3" xfId="58259"/>
    <cellStyle name="Финансовый 3 5 2 3 2 4" xfId="58260"/>
    <cellStyle name="Финансовый 3 5 2 3 2 5" xfId="58261"/>
    <cellStyle name="Финансовый 3 5 2 3 3" xfId="58262"/>
    <cellStyle name="Финансовый 3 5 2 3 3 2" xfId="58263"/>
    <cellStyle name="Финансовый 3 5 2 3 3 2 2" xfId="58264"/>
    <cellStyle name="Финансовый 3 5 2 3 3 3" xfId="58265"/>
    <cellStyle name="Финансовый 3 5 2 3 3 4" xfId="58266"/>
    <cellStyle name="Финансовый 3 5 2 3 3 5" xfId="58267"/>
    <cellStyle name="Финансовый 3 5 2 3 4" xfId="58268"/>
    <cellStyle name="Финансовый 3 5 2 3 4 2" xfId="58269"/>
    <cellStyle name="Финансовый 3 5 2 3 4 2 2" xfId="58270"/>
    <cellStyle name="Финансовый 3 5 2 3 4 3" xfId="58271"/>
    <cellStyle name="Финансовый 3 5 2 3 5" xfId="58272"/>
    <cellStyle name="Финансовый 3 5 2 3 5 2" xfId="58273"/>
    <cellStyle name="Финансовый 3 5 2 3 5 2 2" xfId="58274"/>
    <cellStyle name="Финансовый 3 5 2 3 5 3" xfId="58275"/>
    <cellStyle name="Финансовый 3 5 2 3 6" xfId="58276"/>
    <cellStyle name="Финансовый 3 5 2 3 6 2" xfId="58277"/>
    <cellStyle name="Финансовый 3 5 2 3 7" xfId="58278"/>
    <cellStyle name="Финансовый 3 5 2 4" xfId="58279"/>
    <cellStyle name="Финансовый 3 5 2 4 2" xfId="58280"/>
    <cellStyle name="Финансовый 3 5 2 4 2 2" xfId="58281"/>
    <cellStyle name="Финансовый 3 5 2 4 3" xfId="58282"/>
    <cellStyle name="Финансовый 3 5 2 4 4" xfId="58283"/>
    <cellStyle name="Финансовый 3 5 2 4 5" xfId="58284"/>
    <cellStyle name="Финансовый 3 5 2 5" xfId="58285"/>
    <cellStyle name="Финансовый 3 5 2 5 2" xfId="58286"/>
    <cellStyle name="Финансовый 3 5 2 5 2 2" xfId="58287"/>
    <cellStyle name="Финансовый 3 5 2 5 3" xfId="58288"/>
    <cellStyle name="Финансовый 3 5 2 5 4" xfId="58289"/>
    <cellStyle name="Финансовый 3 5 2 5 5" xfId="58290"/>
    <cellStyle name="Финансовый 3 5 2 6" xfId="58291"/>
    <cellStyle name="Финансовый 3 5 2 6 2" xfId="58292"/>
    <cellStyle name="Финансовый 3 5 2 6 2 2" xfId="58293"/>
    <cellStyle name="Финансовый 3 5 2 6 3" xfId="58294"/>
    <cellStyle name="Финансовый 3 5 2 6 4" xfId="58295"/>
    <cellStyle name="Финансовый 3 5 2 6 5" xfId="58296"/>
    <cellStyle name="Финансовый 3 5 2 7" xfId="58297"/>
    <cellStyle name="Финансовый 3 5 2 7 2" xfId="58298"/>
    <cellStyle name="Финансовый 3 5 2 7 2 2" xfId="58299"/>
    <cellStyle name="Финансовый 3 5 2 7 3" xfId="58300"/>
    <cellStyle name="Финансовый 3 5 2 7 4" xfId="58301"/>
    <cellStyle name="Финансовый 3 5 2 7 5" xfId="58302"/>
    <cellStyle name="Финансовый 3 5 2 8" xfId="58303"/>
    <cellStyle name="Финансовый 3 5 2 8 2" xfId="58304"/>
    <cellStyle name="Финансовый 3 5 2 8 2 2" xfId="58305"/>
    <cellStyle name="Финансовый 3 5 2 8 3" xfId="58306"/>
    <cellStyle name="Финансовый 3 5 2 9" xfId="58307"/>
    <cellStyle name="Финансовый 3 5 2 9 2" xfId="58308"/>
    <cellStyle name="Финансовый 3 5 3" xfId="58309"/>
    <cellStyle name="Финансовый 3 5 3 10" xfId="58310"/>
    <cellStyle name="Финансовый 3 5 3 11" xfId="58311"/>
    <cellStyle name="Финансовый 3 5 3 2" xfId="58312"/>
    <cellStyle name="Финансовый 3 5 3 2 2" xfId="58313"/>
    <cellStyle name="Финансовый 3 5 3 2 2 2" xfId="58314"/>
    <cellStyle name="Финансовый 3 5 3 2 2 2 2" xfId="58315"/>
    <cellStyle name="Финансовый 3 5 3 2 2 3" xfId="58316"/>
    <cellStyle name="Финансовый 3 5 3 2 2 4" xfId="58317"/>
    <cellStyle name="Финансовый 3 5 3 2 2 5" xfId="58318"/>
    <cellStyle name="Финансовый 3 5 3 2 3" xfId="58319"/>
    <cellStyle name="Финансовый 3 5 3 2 3 2" xfId="58320"/>
    <cellStyle name="Финансовый 3 5 3 2 3 2 2" xfId="58321"/>
    <cellStyle name="Финансовый 3 5 3 2 3 3" xfId="58322"/>
    <cellStyle name="Финансовый 3 5 3 2 3 4" xfId="58323"/>
    <cellStyle name="Финансовый 3 5 3 2 3 5" xfId="58324"/>
    <cellStyle name="Финансовый 3 5 3 2 4" xfId="58325"/>
    <cellStyle name="Финансовый 3 5 3 2 4 2" xfId="58326"/>
    <cellStyle name="Финансовый 3 5 3 2 4 2 2" xfId="58327"/>
    <cellStyle name="Финансовый 3 5 3 2 4 3" xfId="58328"/>
    <cellStyle name="Финансовый 3 5 3 2 4 4" xfId="58329"/>
    <cellStyle name="Финансовый 3 5 3 2 4 5" xfId="58330"/>
    <cellStyle name="Финансовый 3 5 3 2 5" xfId="58331"/>
    <cellStyle name="Финансовый 3 5 3 2 5 2" xfId="58332"/>
    <cellStyle name="Финансовый 3 5 3 2 5 2 2" xfId="58333"/>
    <cellStyle name="Финансовый 3 5 3 2 5 3" xfId="58334"/>
    <cellStyle name="Финансовый 3 5 3 2 6" xfId="58335"/>
    <cellStyle name="Финансовый 3 5 3 2 6 2" xfId="58336"/>
    <cellStyle name="Финансовый 3 5 3 2 7" xfId="58337"/>
    <cellStyle name="Финансовый 3 5 3 2 8" xfId="58338"/>
    <cellStyle name="Финансовый 3 5 3 3" xfId="58339"/>
    <cellStyle name="Финансовый 3 5 3 3 2" xfId="58340"/>
    <cellStyle name="Финансовый 3 5 3 3 2 2" xfId="58341"/>
    <cellStyle name="Финансовый 3 5 3 3 2 2 2" xfId="58342"/>
    <cellStyle name="Финансовый 3 5 3 3 2 3" xfId="58343"/>
    <cellStyle name="Финансовый 3 5 3 3 2 4" xfId="58344"/>
    <cellStyle name="Финансовый 3 5 3 3 2 5" xfId="58345"/>
    <cellStyle name="Финансовый 3 5 3 3 3" xfId="58346"/>
    <cellStyle name="Финансовый 3 5 3 3 3 2" xfId="58347"/>
    <cellStyle name="Финансовый 3 5 3 3 3 2 2" xfId="58348"/>
    <cellStyle name="Финансовый 3 5 3 3 3 3" xfId="58349"/>
    <cellStyle name="Финансовый 3 5 3 3 3 4" xfId="58350"/>
    <cellStyle name="Финансовый 3 5 3 3 3 5" xfId="58351"/>
    <cellStyle name="Финансовый 3 5 3 3 4" xfId="58352"/>
    <cellStyle name="Финансовый 3 5 3 3 4 2" xfId="58353"/>
    <cellStyle name="Финансовый 3 5 3 3 4 2 2" xfId="58354"/>
    <cellStyle name="Финансовый 3 5 3 3 4 3" xfId="58355"/>
    <cellStyle name="Финансовый 3 5 3 3 5" xfId="58356"/>
    <cellStyle name="Финансовый 3 5 3 3 5 2" xfId="58357"/>
    <cellStyle name="Финансовый 3 5 3 3 5 2 2" xfId="58358"/>
    <cellStyle name="Финансовый 3 5 3 3 5 3" xfId="58359"/>
    <cellStyle name="Финансовый 3 5 3 3 6" xfId="58360"/>
    <cellStyle name="Финансовый 3 5 3 3 6 2" xfId="58361"/>
    <cellStyle name="Финансовый 3 5 3 3 7" xfId="58362"/>
    <cellStyle name="Финансовый 3 5 3 4" xfId="58363"/>
    <cellStyle name="Финансовый 3 5 3 4 2" xfId="58364"/>
    <cellStyle name="Финансовый 3 5 3 4 2 2" xfId="58365"/>
    <cellStyle name="Финансовый 3 5 3 4 3" xfId="58366"/>
    <cellStyle name="Финансовый 3 5 3 4 4" xfId="58367"/>
    <cellStyle name="Финансовый 3 5 3 4 5" xfId="58368"/>
    <cellStyle name="Финансовый 3 5 3 5" xfId="58369"/>
    <cellStyle name="Финансовый 3 5 3 5 2" xfId="58370"/>
    <cellStyle name="Финансовый 3 5 3 5 2 2" xfId="58371"/>
    <cellStyle name="Финансовый 3 5 3 5 3" xfId="58372"/>
    <cellStyle name="Финансовый 3 5 3 5 4" xfId="58373"/>
    <cellStyle name="Финансовый 3 5 3 5 5" xfId="58374"/>
    <cellStyle name="Финансовый 3 5 3 6" xfId="58375"/>
    <cellStyle name="Финансовый 3 5 3 6 2" xfId="58376"/>
    <cellStyle name="Финансовый 3 5 3 6 2 2" xfId="58377"/>
    <cellStyle name="Финансовый 3 5 3 6 3" xfId="58378"/>
    <cellStyle name="Финансовый 3 5 3 6 4" xfId="58379"/>
    <cellStyle name="Финансовый 3 5 3 6 5" xfId="58380"/>
    <cellStyle name="Финансовый 3 5 3 7" xfId="58381"/>
    <cellStyle name="Финансовый 3 5 3 7 2" xfId="58382"/>
    <cellStyle name="Финансовый 3 5 3 7 2 2" xfId="58383"/>
    <cellStyle name="Финансовый 3 5 3 7 3" xfId="58384"/>
    <cellStyle name="Финансовый 3 5 3 7 4" xfId="58385"/>
    <cellStyle name="Финансовый 3 5 3 7 5" xfId="58386"/>
    <cellStyle name="Финансовый 3 5 3 8" xfId="58387"/>
    <cellStyle name="Финансовый 3 5 3 8 2" xfId="58388"/>
    <cellStyle name="Финансовый 3 5 3 8 2 2" xfId="58389"/>
    <cellStyle name="Финансовый 3 5 3 8 3" xfId="58390"/>
    <cellStyle name="Финансовый 3 5 3 9" xfId="58391"/>
    <cellStyle name="Финансовый 3 5 3 9 2" xfId="58392"/>
    <cellStyle name="Финансовый 3 5 4" xfId="58393"/>
    <cellStyle name="Финансовый 3 5 4 2" xfId="58394"/>
    <cellStyle name="Финансовый 3 5 4 2 2" xfId="58395"/>
    <cellStyle name="Финансовый 3 5 4 2 2 2" xfId="58396"/>
    <cellStyle name="Финансовый 3 5 4 2 2 2 2" xfId="58397"/>
    <cellStyle name="Финансовый 3 5 4 2 2 3" xfId="58398"/>
    <cellStyle name="Финансовый 3 5 4 2 2 4" xfId="58399"/>
    <cellStyle name="Финансовый 3 5 4 2 2 5" xfId="58400"/>
    <cellStyle name="Финансовый 3 5 4 2 3" xfId="58401"/>
    <cellStyle name="Финансовый 3 5 4 2 3 2" xfId="58402"/>
    <cellStyle name="Финансовый 3 5 4 2 3 3" xfId="58403"/>
    <cellStyle name="Финансовый 3 5 4 2 3 4" xfId="58404"/>
    <cellStyle name="Финансовый 3 5 4 2 4" xfId="58405"/>
    <cellStyle name="Финансовый 3 5 4 2 5" xfId="58406"/>
    <cellStyle name="Финансовый 3 5 4 2 6" xfId="58407"/>
    <cellStyle name="Финансовый 3 5 4 2 7" xfId="58408"/>
    <cellStyle name="Финансовый 3 5 4 3" xfId="58409"/>
    <cellStyle name="Финансовый 3 5 4 3 2" xfId="58410"/>
    <cellStyle name="Финансовый 3 5 4 3 2 2" xfId="58411"/>
    <cellStyle name="Финансовый 3 5 4 3 3" xfId="58412"/>
    <cellStyle name="Финансовый 3 5 4 3 4" xfId="58413"/>
    <cellStyle name="Финансовый 3 5 4 3 5" xfId="58414"/>
    <cellStyle name="Финансовый 3 5 4 4" xfId="58415"/>
    <cellStyle name="Финансовый 3 5 4 4 2" xfId="58416"/>
    <cellStyle name="Финансовый 3 5 4 4 2 2" xfId="58417"/>
    <cellStyle name="Финансовый 3 5 4 4 3" xfId="58418"/>
    <cellStyle name="Финансовый 3 5 4 4 4" xfId="58419"/>
    <cellStyle name="Финансовый 3 5 4 4 5" xfId="58420"/>
    <cellStyle name="Финансовый 3 5 4 5" xfId="58421"/>
    <cellStyle name="Финансовый 3 5 4 5 2" xfId="58422"/>
    <cellStyle name="Финансовый 3 5 4 5 2 2" xfId="58423"/>
    <cellStyle name="Финансовый 3 5 4 5 3" xfId="58424"/>
    <cellStyle name="Финансовый 3 5 4 5 4" xfId="58425"/>
    <cellStyle name="Финансовый 3 5 4 5 5" xfId="58426"/>
    <cellStyle name="Финансовый 3 5 4 6" xfId="58427"/>
    <cellStyle name="Финансовый 3 5 4 6 2" xfId="58428"/>
    <cellStyle name="Финансовый 3 5 4 6 2 2" xfId="58429"/>
    <cellStyle name="Финансовый 3 5 4 6 3" xfId="58430"/>
    <cellStyle name="Финансовый 3 5 4 7" xfId="58431"/>
    <cellStyle name="Финансовый 3 5 4 7 2" xfId="58432"/>
    <cellStyle name="Финансовый 3 5 4 8" xfId="58433"/>
    <cellStyle name="Финансовый 3 5 4 9" xfId="58434"/>
    <cellStyle name="Финансовый 3 5 5" xfId="58435"/>
    <cellStyle name="Финансовый 3 5 5 2" xfId="58436"/>
    <cellStyle name="Финансовый 3 5 5 2 2" xfId="58437"/>
    <cellStyle name="Финансовый 3 5 5 2 2 2" xfId="58438"/>
    <cellStyle name="Финансовый 3 5 5 2 2 2 2" xfId="58439"/>
    <cellStyle name="Финансовый 3 5 5 2 2 3" xfId="58440"/>
    <cellStyle name="Финансовый 3 5 5 2 2 4" xfId="58441"/>
    <cellStyle name="Финансовый 3 5 5 2 2 5" xfId="58442"/>
    <cellStyle name="Финансовый 3 5 5 2 3" xfId="58443"/>
    <cellStyle name="Финансовый 3 5 5 2 3 2" xfId="58444"/>
    <cellStyle name="Финансовый 3 5 5 2 3 3" xfId="58445"/>
    <cellStyle name="Финансовый 3 5 5 2 3 4" xfId="58446"/>
    <cellStyle name="Финансовый 3 5 5 2 4" xfId="58447"/>
    <cellStyle name="Финансовый 3 5 5 2 5" xfId="58448"/>
    <cellStyle name="Финансовый 3 5 5 2 6" xfId="58449"/>
    <cellStyle name="Финансовый 3 5 5 2 7" xfId="58450"/>
    <cellStyle name="Финансовый 3 5 5 3" xfId="58451"/>
    <cellStyle name="Финансовый 3 5 5 3 2" xfId="58452"/>
    <cellStyle name="Финансовый 3 5 5 3 2 2" xfId="58453"/>
    <cellStyle name="Финансовый 3 5 5 3 3" xfId="58454"/>
    <cellStyle name="Финансовый 3 5 5 3 4" xfId="58455"/>
    <cellStyle name="Финансовый 3 5 5 3 5" xfId="58456"/>
    <cellStyle name="Финансовый 3 5 5 4" xfId="58457"/>
    <cellStyle name="Финансовый 3 5 5 4 2" xfId="58458"/>
    <cellStyle name="Финансовый 3 5 5 4 2 2" xfId="58459"/>
    <cellStyle name="Финансовый 3 5 5 4 3" xfId="58460"/>
    <cellStyle name="Финансовый 3 5 5 4 4" xfId="58461"/>
    <cellStyle name="Финансовый 3 5 5 4 5" xfId="58462"/>
    <cellStyle name="Финансовый 3 5 5 5" xfId="58463"/>
    <cellStyle name="Финансовый 3 5 5 5 2" xfId="58464"/>
    <cellStyle name="Финансовый 3 5 5 5 2 2" xfId="58465"/>
    <cellStyle name="Финансовый 3 5 5 5 3" xfId="58466"/>
    <cellStyle name="Финансовый 3 5 5 5 4" xfId="58467"/>
    <cellStyle name="Финансовый 3 5 5 5 5" xfId="58468"/>
    <cellStyle name="Финансовый 3 5 5 6" xfId="58469"/>
    <cellStyle name="Финансовый 3 5 5 6 2" xfId="58470"/>
    <cellStyle name="Финансовый 3 5 5 6 2 2" xfId="58471"/>
    <cellStyle name="Финансовый 3 5 5 6 3" xfId="58472"/>
    <cellStyle name="Финансовый 3 5 5 7" xfId="58473"/>
    <cellStyle name="Финансовый 3 5 5 7 2" xfId="58474"/>
    <cellStyle name="Финансовый 3 5 5 8" xfId="58475"/>
    <cellStyle name="Финансовый 3 5 5 9" xfId="58476"/>
    <cellStyle name="Финансовый 3 5 6" xfId="58477"/>
    <cellStyle name="Финансовый 3 5 6 2" xfId="58478"/>
    <cellStyle name="Финансовый 3 5 6 2 2" xfId="58479"/>
    <cellStyle name="Финансовый 3 5 6 2 2 2" xfId="58480"/>
    <cellStyle name="Финансовый 3 5 6 2 2 2 2" xfId="58481"/>
    <cellStyle name="Финансовый 3 5 6 2 2 3" xfId="58482"/>
    <cellStyle name="Финансовый 3 5 6 2 2 4" xfId="58483"/>
    <cellStyle name="Финансовый 3 5 6 2 2 5" xfId="58484"/>
    <cellStyle name="Финансовый 3 5 6 2 3" xfId="58485"/>
    <cellStyle name="Финансовый 3 5 6 2 3 2" xfId="58486"/>
    <cellStyle name="Финансовый 3 5 6 2 3 3" xfId="58487"/>
    <cellStyle name="Финансовый 3 5 6 2 3 4" xfId="58488"/>
    <cellStyle name="Финансовый 3 5 6 2 4" xfId="58489"/>
    <cellStyle name="Финансовый 3 5 6 2 5" xfId="58490"/>
    <cellStyle name="Финансовый 3 5 6 2 6" xfId="58491"/>
    <cellStyle name="Финансовый 3 5 6 2 7" xfId="58492"/>
    <cellStyle name="Финансовый 3 5 6 3" xfId="58493"/>
    <cellStyle name="Финансовый 3 5 6 3 2" xfId="58494"/>
    <cellStyle name="Финансовый 3 5 6 3 2 2" xfId="58495"/>
    <cellStyle name="Финансовый 3 5 6 3 3" xfId="58496"/>
    <cellStyle name="Финансовый 3 5 6 3 4" xfId="58497"/>
    <cellStyle name="Финансовый 3 5 6 3 5" xfId="58498"/>
    <cellStyle name="Финансовый 3 5 6 4" xfId="58499"/>
    <cellStyle name="Финансовый 3 5 6 4 2" xfId="58500"/>
    <cellStyle name="Финансовый 3 5 6 4 2 2" xfId="58501"/>
    <cellStyle name="Финансовый 3 5 6 4 3" xfId="58502"/>
    <cellStyle name="Финансовый 3 5 6 4 4" xfId="58503"/>
    <cellStyle name="Финансовый 3 5 6 4 5" xfId="58504"/>
    <cellStyle name="Финансовый 3 5 6 5" xfId="58505"/>
    <cellStyle name="Финансовый 3 5 6 5 2" xfId="58506"/>
    <cellStyle name="Финансовый 3 5 6 5 3" xfId="58507"/>
    <cellStyle name="Финансовый 3 5 6 5 4" xfId="58508"/>
    <cellStyle name="Финансовый 3 5 6 6" xfId="58509"/>
    <cellStyle name="Финансовый 3 5 6 7" xfId="58510"/>
    <cellStyle name="Финансовый 3 5 6 8" xfId="58511"/>
    <cellStyle name="Финансовый 3 5 6 9" xfId="58512"/>
    <cellStyle name="Финансовый 3 5 7" xfId="58513"/>
    <cellStyle name="Финансовый 3 5 7 2" xfId="58514"/>
    <cellStyle name="Финансовый 3 5 7 2 2" xfId="58515"/>
    <cellStyle name="Финансовый 3 5 7 2 2 2" xfId="58516"/>
    <cellStyle name="Финансовый 3 5 7 2 2 2 2" xfId="58517"/>
    <cellStyle name="Финансовый 3 5 7 2 2 3" xfId="58518"/>
    <cellStyle name="Финансовый 3 5 7 2 2 4" xfId="58519"/>
    <cellStyle name="Финансовый 3 5 7 2 2 5" xfId="58520"/>
    <cellStyle name="Финансовый 3 5 7 2 3" xfId="58521"/>
    <cellStyle name="Финансовый 3 5 7 2 3 2" xfId="58522"/>
    <cellStyle name="Финансовый 3 5 7 2 3 3" xfId="58523"/>
    <cellStyle name="Финансовый 3 5 7 2 3 4" xfId="58524"/>
    <cellStyle name="Финансовый 3 5 7 2 4" xfId="58525"/>
    <cellStyle name="Финансовый 3 5 7 2 5" xfId="58526"/>
    <cellStyle name="Финансовый 3 5 7 2 6" xfId="58527"/>
    <cellStyle name="Финансовый 3 5 7 2 7" xfId="58528"/>
    <cellStyle name="Финансовый 3 5 7 3" xfId="58529"/>
    <cellStyle name="Финансовый 3 5 7 3 2" xfId="58530"/>
    <cellStyle name="Финансовый 3 5 7 3 2 2" xfId="58531"/>
    <cellStyle name="Финансовый 3 5 7 3 3" xfId="58532"/>
    <cellStyle name="Финансовый 3 5 7 3 4" xfId="58533"/>
    <cellStyle name="Финансовый 3 5 7 3 5" xfId="58534"/>
    <cellStyle name="Финансовый 3 5 7 4" xfId="58535"/>
    <cellStyle name="Финансовый 3 5 7 4 2" xfId="58536"/>
    <cellStyle name="Финансовый 3 5 7 4 3" xfId="58537"/>
    <cellStyle name="Финансовый 3 5 7 4 4" xfId="58538"/>
    <cellStyle name="Финансовый 3 5 7 5" xfId="58539"/>
    <cellStyle name="Финансовый 3 5 7 6" xfId="58540"/>
    <cellStyle name="Финансовый 3 5 7 7" xfId="58541"/>
    <cellStyle name="Финансовый 3 5 7 8" xfId="58542"/>
    <cellStyle name="Финансовый 3 5 8" xfId="58543"/>
    <cellStyle name="Финансовый 3 5 8 2" xfId="58544"/>
    <cellStyle name="Финансовый 3 5 8 2 2" xfId="58545"/>
    <cellStyle name="Финансовый 3 5 8 2 2 2" xfId="58546"/>
    <cellStyle name="Финансовый 3 5 8 2 3" xfId="58547"/>
    <cellStyle name="Финансовый 3 5 8 2 4" xfId="58548"/>
    <cellStyle name="Финансовый 3 5 8 2 5" xfId="58549"/>
    <cellStyle name="Финансовый 3 5 8 3" xfId="58550"/>
    <cellStyle name="Финансовый 3 5 8 3 2" xfId="58551"/>
    <cellStyle name="Финансовый 3 5 8 3 3" xfId="58552"/>
    <cellStyle name="Финансовый 3 5 8 3 4" xfId="58553"/>
    <cellStyle name="Финансовый 3 5 8 4" xfId="58554"/>
    <cellStyle name="Финансовый 3 5 8 5" xfId="58555"/>
    <cellStyle name="Финансовый 3 5 8 6" xfId="58556"/>
    <cellStyle name="Финансовый 3 5 8 7" xfId="58557"/>
    <cellStyle name="Финансовый 3 5 9" xfId="58558"/>
    <cellStyle name="Финансовый 3 5 9 2" xfId="58559"/>
    <cellStyle name="Финансовый 3 5 9 2 2" xfId="58560"/>
    <cellStyle name="Финансовый 3 5 9 2 2 2" xfId="58561"/>
    <cellStyle name="Финансовый 3 5 9 2 3" xfId="58562"/>
    <cellStyle name="Финансовый 3 5 9 2 4" xfId="58563"/>
    <cellStyle name="Финансовый 3 5 9 2 5" xfId="58564"/>
    <cellStyle name="Финансовый 3 5 9 3" xfId="58565"/>
    <cellStyle name="Финансовый 3 5 9 3 2" xfId="58566"/>
    <cellStyle name="Финансовый 3 5 9 3 3" xfId="58567"/>
    <cellStyle name="Финансовый 3 5 9 3 4" xfId="58568"/>
    <cellStyle name="Финансовый 3 5 9 4" xfId="58569"/>
    <cellStyle name="Финансовый 3 5 9 5" xfId="58570"/>
    <cellStyle name="Финансовый 3 5 9 6" xfId="58571"/>
    <cellStyle name="Финансовый 3 5 9 7" xfId="58572"/>
    <cellStyle name="Финансовый 3 6" xfId="58573"/>
    <cellStyle name="Финансовый 3 6 10" xfId="58574"/>
    <cellStyle name="Финансовый 3 6 10 2" xfId="58575"/>
    <cellStyle name="Финансовый 3 6 10 2 2" xfId="58576"/>
    <cellStyle name="Финансовый 3 6 10 3" xfId="58577"/>
    <cellStyle name="Финансовый 3 6 10 4" xfId="58578"/>
    <cellStyle name="Финансовый 3 6 10 5" xfId="58579"/>
    <cellStyle name="Финансовый 3 6 11" xfId="58580"/>
    <cellStyle name="Финансовый 3 6 11 2" xfId="58581"/>
    <cellStyle name="Финансовый 3 6 11 2 2" xfId="58582"/>
    <cellStyle name="Финансовый 3 6 11 3" xfId="58583"/>
    <cellStyle name="Финансовый 3 6 11 4" xfId="58584"/>
    <cellStyle name="Финансовый 3 6 11 5" xfId="58585"/>
    <cellStyle name="Финансовый 3 6 12" xfId="58586"/>
    <cellStyle name="Финансовый 3 6 12 2" xfId="58587"/>
    <cellStyle name="Финансовый 3 6 12 2 2" xfId="58588"/>
    <cellStyle name="Финансовый 3 6 12 3" xfId="58589"/>
    <cellStyle name="Финансовый 3 6 13" xfId="58590"/>
    <cellStyle name="Финансовый 3 6 13 2" xfId="58591"/>
    <cellStyle name="Финансовый 3 6 14" xfId="58592"/>
    <cellStyle name="Финансовый 3 6 15" xfId="58593"/>
    <cellStyle name="Финансовый 3 6 2" xfId="58594"/>
    <cellStyle name="Финансовый 3 6 2 2" xfId="58595"/>
    <cellStyle name="Финансовый 3 6 2 2 2" xfId="58596"/>
    <cellStyle name="Финансовый 3 6 2 2 2 2" xfId="58597"/>
    <cellStyle name="Финансовый 3 6 2 2 2 2 2" xfId="58598"/>
    <cellStyle name="Финансовый 3 6 2 2 2 3" xfId="58599"/>
    <cellStyle name="Финансовый 3 6 2 2 2 4" xfId="58600"/>
    <cellStyle name="Финансовый 3 6 2 2 2 5" xfId="58601"/>
    <cellStyle name="Финансовый 3 6 2 2 3" xfId="58602"/>
    <cellStyle name="Финансовый 3 6 2 2 3 2" xfId="58603"/>
    <cellStyle name="Финансовый 3 6 2 2 3 2 2" xfId="58604"/>
    <cellStyle name="Финансовый 3 6 2 2 3 3" xfId="58605"/>
    <cellStyle name="Финансовый 3 6 2 2 3 4" xfId="58606"/>
    <cellStyle name="Финансовый 3 6 2 2 3 5" xfId="58607"/>
    <cellStyle name="Финансовый 3 6 2 2 4" xfId="58608"/>
    <cellStyle name="Финансовый 3 6 2 2 4 2" xfId="58609"/>
    <cellStyle name="Финансовый 3 6 2 2 4 3" xfId="58610"/>
    <cellStyle name="Финансовый 3 6 2 2 4 4" xfId="58611"/>
    <cellStyle name="Финансовый 3 6 2 2 5" xfId="58612"/>
    <cellStyle name="Финансовый 3 6 2 2 6" xfId="58613"/>
    <cellStyle name="Финансовый 3 6 2 2 7" xfId="58614"/>
    <cellStyle name="Финансовый 3 6 2 2 8" xfId="58615"/>
    <cellStyle name="Финансовый 3 6 2 3" xfId="58616"/>
    <cellStyle name="Финансовый 3 6 2 3 2" xfId="58617"/>
    <cellStyle name="Финансовый 3 6 2 3 2 2" xfId="58618"/>
    <cellStyle name="Финансовый 3 6 2 3 3" xfId="58619"/>
    <cellStyle name="Финансовый 3 6 2 3 4" xfId="58620"/>
    <cellStyle name="Финансовый 3 6 2 3 5" xfId="58621"/>
    <cellStyle name="Финансовый 3 6 2 4" xfId="58622"/>
    <cellStyle name="Финансовый 3 6 2 4 2" xfId="58623"/>
    <cellStyle name="Финансовый 3 6 2 4 2 2" xfId="58624"/>
    <cellStyle name="Финансовый 3 6 2 4 3" xfId="58625"/>
    <cellStyle name="Финансовый 3 6 2 4 4" xfId="58626"/>
    <cellStyle name="Финансовый 3 6 2 4 5" xfId="58627"/>
    <cellStyle name="Финансовый 3 6 2 5" xfId="58628"/>
    <cellStyle name="Финансовый 3 6 2 5 2" xfId="58629"/>
    <cellStyle name="Финансовый 3 6 2 5 2 2" xfId="58630"/>
    <cellStyle name="Финансовый 3 6 2 5 3" xfId="58631"/>
    <cellStyle name="Финансовый 3 6 2 5 4" xfId="58632"/>
    <cellStyle name="Финансовый 3 6 2 5 5" xfId="58633"/>
    <cellStyle name="Финансовый 3 6 2 6" xfId="58634"/>
    <cellStyle name="Финансовый 3 6 2 6 2" xfId="58635"/>
    <cellStyle name="Финансовый 3 6 2 6 2 2" xfId="58636"/>
    <cellStyle name="Финансовый 3 6 2 6 3" xfId="58637"/>
    <cellStyle name="Финансовый 3 6 2 7" xfId="58638"/>
    <cellStyle name="Финансовый 3 6 2 7 2" xfId="58639"/>
    <cellStyle name="Финансовый 3 6 2 8" xfId="58640"/>
    <cellStyle name="Финансовый 3 6 2 9" xfId="58641"/>
    <cellStyle name="Финансовый 3 6 3" xfId="58642"/>
    <cellStyle name="Финансовый 3 6 3 2" xfId="58643"/>
    <cellStyle name="Финансовый 3 6 3 2 2" xfId="58644"/>
    <cellStyle name="Финансовый 3 6 3 2 2 2" xfId="58645"/>
    <cellStyle name="Финансовый 3 6 3 2 2 2 2" xfId="58646"/>
    <cellStyle name="Финансовый 3 6 3 2 2 3" xfId="58647"/>
    <cellStyle name="Финансовый 3 6 3 2 2 4" xfId="58648"/>
    <cellStyle name="Финансовый 3 6 3 2 2 5" xfId="58649"/>
    <cellStyle name="Финансовый 3 6 3 2 3" xfId="58650"/>
    <cellStyle name="Финансовый 3 6 3 2 3 2" xfId="58651"/>
    <cellStyle name="Финансовый 3 6 3 2 3 2 2" xfId="58652"/>
    <cellStyle name="Финансовый 3 6 3 2 3 3" xfId="58653"/>
    <cellStyle name="Финансовый 3 6 3 2 3 4" xfId="58654"/>
    <cellStyle name="Финансовый 3 6 3 2 3 5" xfId="58655"/>
    <cellStyle name="Финансовый 3 6 3 2 4" xfId="58656"/>
    <cellStyle name="Финансовый 3 6 3 2 4 2" xfId="58657"/>
    <cellStyle name="Финансовый 3 6 3 2 4 3" xfId="58658"/>
    <cellStyle name="Финансовый 3 6 3 2 4 4" xfId="58659"/>
    <cellStyle name="Финансовый 3 6 3 2 5" xfId="58660"/>
    <cellStyle name="Финансовый 3 6 3 2 6" xfId="58661"/>
    <cellStyle name="Финансовый 3 6 3 2 7" xfId="58662"/>
    <cellStyle name="Финансовый 3 6 3 2 8" xfId="58663"/>
    <cellStyle name="Финансовый 3 6 3 3" xfId="58664"/>
    <cellStyle name="Финансовый 3 6 3 3 2" xfId="58665"/>
    <cellStyle name="Финансовый 3 6 3 3 2 2" xfId="58666"/>
    <cellStyle name="Финансовый 3 6 3 3 3" xfId="58667"/>
    <cellStyle name="Финансовый 3 6 3 3 4" xfId="58668"/>
    <cellStyle name="Финансовый 3 6 3 3 5" xfId="58669"/>
    <cellStyle name="Финансовый 3 6 3 4" xfId="58670"/>
    <cellStyle name="Финансовый 3 6 3 4 2" xfId="58671"/>
    <cellStyle name="Финансовый 3 6 3 4 2 2" xfId="58672"/>
    <cellStyle name="Финансовый 3 6 3 4 3" xfId="58673"/>
    <cellStyle name="Финансовый 3 6 3 4 4" xfId="58674"/>
    <cellStyle name="Финансовый 3 6 3 4 5" xfId="58675"/>
    <cellStyle name="Финансовый 3 6 3 5" xfId="58676"/>
    <cellStyle name="Финансовый 3 6 3 5 2" xfId="58677"/>
    <cellStyle name="Финансовый 3 6 3 5 2 2" xfId="58678"/>
    <cellStyle name="Финансовый 3 6 3 5 3" xfId="58679"/>
    <cellStyle name="Финансовый 3 6 3 5 4" xfId="58680"/>
    <cellStyle name="Финансовый 3 6 3 5 5" xfId="58681"/>
    <cellStyle name="Финансовый 3 6 3 6" xfId="58682"/>
    <cellStyle name="Финансовый 3 6 3 6 2" xfId="58683"/>
    <cellStyle name="Финансовый 3 6 3 6 2 2" xfId="58684"/>
    <cellStyle name="Финансовый 3 6 3 6 3" xfId="58685"/>
    <cellStyle name="Финансовый 3 6 3 7" xfId="58686"/>
    <cellStyle name="Финансовый 3 6 3 7 2" xfId="58687"/>
    <cellStyle name="Финансовый 3 6 3 8" xfId="58688"/>
    <cellStyle name="Финансовый 3 6 3 9" xfId="58689"/>
    <cellStyle name="Финансовый 3 6 4" xfId="58690"/>
    <cellStyle name="Финансовый 3 6 4 2" xfId="58691"/>
    <cellStyle name="Финансовый 3 6 4 2 2" xfId="58692"/>
    <cellStyle name="Финансовый 3 6 4 2 2 2" xfId="58693"/>
    <cellStyle name="Финансовый 3 6 4 2 2 2 2" xfId="58694"/>
    <cellStyle name="Финансовый 3 6 4 2 2 3" xfId="58695"/>
    <cellStyle name="Финансовый 3 6 4 2 2 4" xfId="58696"/>
    <cellStyle name="Финансовый 3 6 4 2 2 5" xfId="58697"/>
    <cellStyle name="Финансовый 3 6 4 2 3" xfId="58698"/>
    <cellStyle name="Финансовый 3 6 4 2 3 2" xfId="58699"/>
    <cellStyle name="Финансовый 3 6 4 2 3 3" xfId="58700"/>
    <cellStyle name="Финансовый 3 6 4 2 3 4" xfId="58701"/>
    <cellStyle name="Финансовый 3 6 4 2 4" xfId="58702"/>
    <cellStyle name="Финансовый 3 6 4 2 5" xfId="58703"/>
    <cellStyle name="Финансовый 3 6 4 2 6" xfId="58704"/>
    <cellStyle name="Финансовый 3 6 4 2 7" xfId="58705"/>
    <cellStyle name="Финансовый 3 6 4 3" xfId="58706"/>
    <cellStyle name="Финансовый 3 6 4 3 2" xfId="58707"/>
    <cellStyle name="Финансовый 3 6 4 3 2 2" xfId="58708"/>
    <cellStyle name="Финансовый 3 6 4 3 3" xfId="58709"/>
    <cellStyle name="Финансовый 3 6 4 3 4" xfId="58710"/>
    <cellStyle name="Финансовый 3 6 4 3 5" xfId="58711"/>
    <cellStyle name="Финансовый 3 6 4 4" xfId="58712"/>
    <cellStyle name="Финансовый 3 6 4 4 2" xfId="58713"/>
    <cellStyle name="Финансовый 3 6 4 4 2 2" xfId="58714"/>
    <cellStyle name="Финансовый 3 6 4 4 3" xfId="58715"/>
    <cellStyle name="Финансовый 3 6 4 4 4" xfId="58716"/>
    <cellStyle name="Финансовый 3 6 4 4 5" xfId="58717"/>
    <cellStyle name="Финансовый 3 6 4 5" xfId="58718"/>
    <cellStyle name="Финансовый 3 6 4 5 2" xfId="58719"/>
    <cellStyle name="Финансовый 3 6 4 5 3" xfId="58720"/>
    <cellStyle name="Финансовый 3 6 4 5 4" xfId="58721"/>
    <cellStyle name="Финансовый 3 6 4 6" xfId="58722"/>
    <cellStyle name="Финансовый 3 6 4 7" xfId="58723"/>
    <cellStyle name="Финансовый 3 6 4 8" xfId="58724"/>
    <cellStyle name="Финансовый 3 6 4 9" xfId="58725"/>
    <cellStyle name="Финансовый 3 6 5" xfId="58726"/>
    <cellStyle name="Финансовый 3 6 5 2" xfId="58727"/>
    <cellStyle name="Финансовый 3 6 5 2 2" xfId="58728"/>
    <cellStyle name="Финансовый 3 6 5 2 2 2" xfId="58729"/>
    <cellStyle name="Финансовый 3 6 5 2 2 2 2" xfId="58730"/>
    <cellStyle name="Финансовый 3 6 5 2 2 3" xfId="58731"/>
    <cellStyle name="Финансовый 3 6 5 2 2 4" xfId="58732"/>
    <cellStyle name="Финансовый 3 6 5 2 2 5" xfId="58733"/>
    <cellStyle name="Финансовый 3 6 5 2 3" xfId="58734"/>
    <cellStyle name="Финансовый 3 6 5 2 3 2" xfId="58735"/>
    <cellStyle name="Финансовый 3 6 5 2 3 3" xfId="58736"/>
    <cellStyle name="Финансовый 3 6 5 2 3 4" xfId="58737"/>
    <cellStyle name="Финансовый 3 6 5 2 4" xfId="58738"/>
    <cellStyle name="Финансовый 3 6 5 2 5" xfId="58739"/>
    <cellStyle name="Финансовый 3 6 5 2 6" xfId="58740"/>
    <cellStyle name="Финансовый 3 6 5 2 7" xfId="58741"/>
    <cellStyle name="Финансовый 3 6 5 3" xfId="58742"/>
    <cellStyle name="Финансовый 3 6 5 3 2" xfId="58743"/>
    <cellStyle name="Финансовый 3 6 5 3 2 2" xfId="58744"/>
    <cellStyle name="Финансовый 3 6 5 3 3" xfId="58745"/>
    <cellStyle name="Финансовый 3 6 5 3 4" xfId="58746"/>
    <cellStyle name="Финансовый 3 6 5 3 5" xfId="58747"/>
    <cellStyle name="Финансовый 3 6 5 4" xfId="58748"/>
    <cellStyle name="Финансовый 3 6 5 4 2" xfId="58749"/>
    <cellStyle name="Финансовый 3 6 5 4 3" xfId="58750"/>
    <cellStyle name="Финансовый 3 6 5 4 4" xfId="58751"/>
    <cellStyle name="Финансовый 3 6 5 5" xfId="58752"/>
    <cellStyle name="Финансовый 3 6 5 6" xfId="58753"/>
    <cellStyle name="Финансовый 3 6 5 7" xfId="58754"/>
    <cellStyle name="Финансовый 3 6 5 8" xfId="58755"/>
    <cellStyle name="Финансовый 3 6 6" xfId="58756"/>
    <cellStyle name="Финансовый 3 6 6 2" xfId="58757"/>
    <cellStyle name="Финансовый 3 6 6 2 2" xfId="58758"/>
    <cellStyle name="Финансовый 3 6 6 2 2 2" xfId="58759"/>
    <cellStyle name="Финансовый 3 6 6 2 2 2 2" xfId="58760"/>
    <cellStyle name="Финансовый 3 6 6 2 2 3" xfId="58761"/>
    <cellStyle name="Финансовый 3 6 6 2 2 4" xfId="58762"/>
    <cellStyle name="Финансовый 3 6 6 2 2 5" xfId="58763"/>
    <cellStyle name="Финансовый 3 6 6 2 3" xfId="58764"/>
    <cellStyle name="Финансовый 3 6 6 2 3 2" xfId="58765"/>
    <cellStyle name="Финансовый 3 6 6 2 3 3" xfId="58766"/>
    <cellStyle name="Финансовый 3 6 6 2 3 4" xfId="58767"/>
    <cellStyle name="Финансовый 3 6 6 2 4" xfId="58768"/>
    <cellStyle name="Финансовый 3 6 6 2 5" xfId="58769"/>
    <cellStyle name="Финансовый 3 6 6 2 6" xfId="58770"/>
    <cellStyle name="Финансовый 3 6 6 2 7" xfId="58771"/>
    <cellStyle name="Финансовый 3 6 6 3" xfId="58772"/>
    <cellStyle name="Финансовый 3 6 6 3 2" xfId="58773"/>
    <cellStyle name="Финансовый 3 6 6 3 2 2" xfId="58774"/>
    <cellStyle name="Финансовый 3 6 6 3 3" xfId="58775"/>
    <cellStyle name="Финансовый 3 6 6 3 4" xfId="58776"/>
    <cellStyle name="Финансовый 3 6 6 3 5" xfId="58777"/>
    <cellStyle name="Финансовый 3 6 6 4" xfId="58778"/>
    <cellStyle name="Финансовый 3 6 6 4 2" xfId="58779"/>
    <cellStyle name="Финансовый 3 6 6 4 3" xfId="58780"/>
    <cellStyle name="Финансовый 3 6 6 4 4" xfId="58781"/>
    <cellStyle name="Финансовый 3 6 6 5" xfId="58782"/>
    <cellStyle name="Финансовый 3 6 6 6" xfId="58783"/>
    <cellStyle name="Финансовый 3 6 6 7" xfId="58784"/>
    <cellStyle name="Финансовый 3 6 6 8" xfId="58785"/>
    <cellStyle name="Финансовый 3 6 7" xfId="58786"/>
    <cellStyle name="Финансовый 3 6 7 2" xfId="58787"/>
    <cellStyle name="Финансовый 3 6 7 2 2" xfId="58788"/>
    <cellStyle name="Финансовый 3 6 7 2 2 2" xfId="58789"/>
    <cellStyle name="Финансовый 3 6 7 2 2 2 2" xfId="58790"/>
    <cellStyle name="Финансовый 3 6 7 2 2 3" xfId="58791"/>
    <cellStyle name="Финансовый 3 6 7 2 2 4" xfId="58792"/>
    <cellStyle name="Финансовый 3 6 7 2 2 5" xfId="58793"/>
    <cellStyle name="Финансовый 3 6 7 2 3" xfId="58794"/>
    <cellStyle name="Финансовый 3 6 7 2 3 2" xfId="58795"/>
    <cellStyle name="Финансовый 3 6 7 2 3 3" xfId="58796"/>
    <cellStyle name="Финансовый 3 6 7 2 3 4" xfId="58797"/>
    <cellStyle name="Финансовый 3 6 7 2 4" xfId="58798"/>
    <cellStyle name="Финансовый 3 6 7 2 5" xfId="58799"/>
    <cellStyle name="Финансовый 3 6 7 2 6" xfId="58800"/>
    <cellStyle name="Финансовый 3 6 7 2 7" xfId="58801"/>
    <cellStyle name="Финансовый 3 6 7 3" xfId="58802"/>
    <cellStyle name="Финансовый 3 6 7 3 2" xfId="58803"/>
    <cellStyle name="Финансовый 3 6 7 3 2 2" xfId="58804"/>
    <cellStyle name="Финансовый 3 6 7 3 3" xfId="58805"/>
    <cellStyle name="Финансовый 3 6 7 3 4" xfId="58806"/>
    <cellStyle name="Финансовый 3 6 7 3 5" xfId="58807"/>
    <cellStyle name="Финансовый 3 6 7 4" xfId="58808"/>
    <cellStyle name="Финансовый 3 6 7 4 2" xfId="58809"/>
    <cellStyle name="Финансовый 3 6 7 4 3" xfId="58810"/>
    <cellStyle name="Финансовый 3 6 7 4 4" xfId="58811"/>
    <cellStyle name="Финансовый 3 6 7 5" xfId="58812"/>
    <cellStyle name="Финансовый 3 6 7 6" xfId="58813"/>
    <cellStyle name="Финансовый 3 6 7 7" xfId="58814"/>
    <cellStyle name="Финансовый 3 6 7 8" xfId="58815"/>
    <cellStyle name="Финансовый 3 6 8" xfId="58816"/>
    <cellStyle name="Финансовый 3 6 8 2" xfId="58817"/>
    <cellStyle name="Финансовый 3 6 8 2 2" xfId="58818"/>
    <cellStyle name="Финансовый 3 6 8 2 2 2" xfId="58819"/>
    <cellStyle name="Финансовый 3 6 8 2 3" xfId="58820"/>
    <cellStyle name="Финансовый 3 6 8 2 4" xfId="58821"/>
    <cellStyle name="Финансовый 3 6 8 2 5" xfId="58822"/>
    <cellStyle name="Финансовый 3 6 8 3" xfId="58823"/>
    <cellStyle name="Финансовый 3 6 8 3 2" xfId="58824"/>
    <cellStyle name="Финансовый 3 6 8 3 3" xfId="58825"/>
    <cellStyle name="Финансовый 3 6 8 3 4" xfId="58826"/>
    <cellStyle name="Финансовый 3 6 8 4" xfId="58827"/>
    <cellStyle name="Финансовый 3 6 8 5" xfId="58828"/>
    <cellStyle name="Финансовый 3 6 8 6" xfId="58829"/>
    <cellStyle name="Финансовый 3 6 8 7" xfId="58830"/>
    <cellStyle name="Финансовый 3 6 9" xfId="58831"/>
    <cellStyle name="Финансовый 3 6 9 2" xfId="58832"/>
    <cellStyle name="Финансовый 3 6 9 2 2" xfId="58833"/>
    <cellStyle name="Финансовый 3 6 9 2 2 2" xfId="58834"/>
    <cellStyle name="Финансовый 3 6 9 2 3" xfId="58835"/>
    <cellStyle name="Финансовый 3 6 9 2 4" xfId="58836"/>
    <cellStyle name="Финансовый 3 6 9 2 5" xfId="58837"/>
    <cellStyle name="Финансовый 3 6 9 3" xfId="58838"/>
    <cellStyle name="Финансовый 3 6 9 3 2" xfId="58839"/>
    <cellStyle name="Финансовый 3 6 9 3 3" xfId="58840"/>
    <cellStyle name="Финансовый 3 6 9 3 4" xfId="58841"/>
    <cellStyle name="Финансовый 3 6 9 4" xfId="58842"/>
    <cellStyle name="Финансовый 3 6 9 5" xfId="58843"/>
    <cellStyle name="Финансовый 3 6 9 6" xfId="58844"/>
    <cellStyle name="Финансовый 3 6 9 7" xfId="58845"/>
    <cellStyle name="Финансовый 3 7" xfId="58846"/>
    <cellStyle name="Финансовый 3 7 10" xfId="58847"/>
    <cellStyle name="Финансовый 3 7 10 2" xfId="58848"/>
    <cellStyle name="Финансовый 3 7 11" xfId="58849"/>
    <cellStyle name="Финансовый 3 7 12" xfId="58850"/>
    <cellStyle name="Финансовый 3 7 2" xfId="58851"/>
    <cellStyle name="Финансовый 3 7 2 2" xfId="58852"/>
    <cellStyle name="Финансовый 3 7 2 2 2" xfId="58853"/>
    <cellStyle name="Финансовый 3 7 2 2 2 2" xfId="58854"/>
    <cellStyle name="Финансовый 3 7 2 2 2 2 2" xfId="58855"/>
    <cellStyle name="Финансовый 3 7 2 2 2 3" xfId="58856"/>
    <cellStyle name="Финансовый 3 7 2 2 2 4" xfId="58857"/>
    <cellStyle name="Финансовый 3 7 2 2 2 5" xfId="58858"/>
    <cellStyle name="Финансовый 3 7 2 2 3" xfId="58859"/>
    <cellStyle name="Финансовый 3 7 2 2 3 2" xfId="58860"/>
    <cellStyle name="Финансовый 3 7 2 2 3 3" xfId="58861"/>
    <cellStyle name="Финансовый 3 7 2 2 3 4" xfId="58862"/>
    <cellStyle name="Финансовый 3 7 2 2 4" xfId="58863"/>
    <cellStyle name="Финансовый 3 7 2 2 5" xfId="58864"/>
    <cellStyle name="Финансовый 3 7 2 2 6" xfId="58865"/>
    <cellStyle name="Финансовый 3 7 2 2 7" xfId="58866"/>
    <cellStyle name="Финансовый 3 7 2 3" xfId="58867"/>
    <cellStyle name="Финансовый 3 7 2 3 2" xfId="58868"/>
    <cellStyle name="Финансовый 3 7 2 3 2 2" xfId="58869"/>
    <cellStyle name="Финансовый 3 7 2 3 3" xfId="58870"/>
    <cellStyle name="Финансовый 3 7 2 3 4" xfId="58871"/>
    <cellStyle name="Финансовый 3 7 2 3 5" xfId="58872"/>
    <cellStyle name="Финансовый 3 7 2 4" xfId="58873"/>
    <cellStyle name="Финансовый 3 7 2 4 2" xfId="58874"/>
    <cellStyle name="Финансовый 3 7 2 4 2 2" xfId="58875"/>
    <cellStyle name="Финансовый 3 7 2 4 3" xfId="58876"/>
    <cellStyle name="Финансовый 3 7 2 4 4" xfId="58877"/>
    <cellStyle name="Финансовый 3 7 2 4 5" xfId="58878"/>
    <cellStyle name="Финансовый 3 7 2 5" xfId="58879"/>
    <cellStyle name="Финансовый 3 7 2 5 2" xfId="58880"/>
    <cellStyle name="Финансовый 3 7 2 5 3" xfId="58881"/>
    <cellStyle name="Финансовый 3 7 2 5 4" xfId="58882"/>
    <cellStyle name="Финансовый 3 7 2 6" xfId="58883"/>
    <cellStyle name="Финансовый 3 7 2 7" xfId="58884"/>
    <cellStyle name="Финансовый 3 7 2 8" xfId="58885"/>
    <cellStyle name="Финансовый 3 7 2 9" xfId="58886"/>
    <cellStyle name="Финансовый 3 7 3" xfId="58887"/>
    <cellStyle name="Финансовый 3 7 3 2" xfId="58888"/>
    <cellStyle name="Финансовый 3 7 3 3" xfId="58889"/>
    <cellStyle name="Финансовый 3 7 3 3 2" xfId="58890"/>
    <cellStyle name="Финансовый 3 7 3 4" xfId="58891"/>
    <cellStyle name="Финансовый 3 7 3 5" xfId="58892"/>
    <cellStyle name="Финансовый 3 7 3 6" xfId="58893"/>
    <cellStyle name="Финансовый 3 7 4" xfId="58894"/>
    <cellStyle name="Финансовый 3 7 4 2" xfId="58895"/>
    <cellStyle name="Финансовый 3 7 4 2 2" xfId="58896"/>
    <cellStyle name="Финансовый 3 7 4 2 2 2" xfId="58897"/>
    <cellStyle name="Финансовый 3 7 4 2 2 2 2" xfId="58898"/>
    <cellStyle name="Финансовый 3 7 4 2 2 3" xfId="58899"/>
    <cellStyle name="Финансовый 3 7 4 2 2 4" xfId="58900"/>
    <cellStyle name="Финансовый 3 7 4 2 2 5" xfId="58901"/>
    <cellStyle name="Финансовый 3 7 4 2 3" xfId="58902"/>
    <cellStyle name="Финансовый 3 7 4 2 3 2" xfId="58903"/>
    <cellStyle name="Финансовый 3 7 4 2 3 3" xfId="58904"/>
    <cellStyle name="Финансовый 3 7 4 2 3 4" xfId="58905"/>
    <cellStyle name="Финансовый 3 7 4 2 4" xfId="58906"/>
    <cellStyle name="Финансовый 3 7 4 2 5" xfId="58907"/>
    <cellStyle name="Финансовый 3 7 4 2 6" xfId="58908"/>
    <cellStyle name="Финансовый 3 7 4 2 7" xfId="58909"/>
    <cellStyle name="Финансовый 3 7 4 3" xfId="58910"/>
    <cellStyle name="Финансовый 3 7 4 3 2" xfId="58911"/>
    <cellStyle name="Финансовый 3 7 4 3 2 2" xfId="58912"/>
    <cellStyle name="Финансовый 3 7 4 3 3" xfId="58913"/>
    <cellStyle name="Финансовый 3 7 4 3 4" xfId="58914"/>
    <cellStyle name="Финансовый 3 7 4 3 5" xfId="58915"/>
    <cellStyle name="Финансовый 3 7 4 4" xfId="58916"/>
    <cellStyle name="Финансовый 3 7 4 4 2" xfId="58917"/>
    <cellStyle name="Финансовый 3 7 4 4 3" xfId="58918"/>
    <cellStyle name="Финансовый 3 7 4 4 4" xfId="58919"/>
    <cellStyle name="Финансовый 3 7 4 5" xfId="58920"/>
    <cellStyle name="Финансовый 3 7 4 6" xfId="58921"/>
    <cellStyle name="Финансовый 3 7 4 7" xfId="58922"/>
    <cellStyle name="Финансовый 3 7 4 8" xfId="58923"/>
    <cellStyle name="Финансовый 3 7 5" xfId="58924"/>
    <cellStyle name="Финансовый 3 7 5 2" xfId="58925"/>
    <cellStyle name="Финансовый 3 7 5 2 2" xfId="58926"/>
    <cellStyle name="Финансовый 3 7 5 2 2 2" xfId="58927"/>
    <cellStyle name="Финансовый 3 7 5 2 3" xfId="58928"/>
    <cellStyle name="Финансовый 3 7 5 2 4" xfId="58929"/>
    <cellStyle name="Финансовый 3 7 5 2 5" xfId="58930"/>
    <cellStyle name="Финансовый 3 7 5 3" xfId="58931"/>
    <cellStyle name="Финансовый 3 7 5 3 2" xfId="58932"/>
    <cellStyle name="Финансовый 3 7 5 3 3" xfId="58933"/>
    <cellStyle name="Финансовый 3 7 5 3 4" xfId="58934"/>
    <cellStyle name="Финансовый 3 7 5 4" xfId="58935"/>
    <cellStyle name="Финансовый 3 7 5 5" xfId="58936"/>
    <cellStyle name="Финансовый 3 7 5 6" xfId="58937"/>
    <cellStyle name="Финансовый 3 7 5 7" xfId="58938"/>
    <cellStyle name="Финансовый 3 7 6" xfId="58939"/>
    <cellStyle name="Финансовый 3 7 6 2" xfId="58940"/>
    <cellStyle name="Финансовый 3 7 6 3" xfId="58941"/>
    <cellStyle name="Финансовый 3 7 6 3 2" xfId="58942"/>
    <cellStyle name="Финансовый 3 7 6 4" xfId="58943"/>
    <cellStyle name="Финансовый 3 7 6 5" xfId="58944"/>
    <cellStyle name="Финансовый 3 7 6 6" xfId="58945"/>
    <cellStyle name="Финансовый 3 7 7" xfId="58946"/>
    <cellStyle name="Финансовый 3 7 7 2" xfId="58947"/>
    <cellStyle name="Финансовый 3 7 7 2 2" xfId="58948"/>
    <cellStyle name="Финансовый 3 7 7 3" xfId="58949"/>
    <cellStyle name="Финансовый 3 7 7 4" xfId="58950"/>
    <cellStyle name="Финансовый 3 7 7 5" xfId="58951"/>
    <cellStyle name="Финансовый 3 7 8" xfId="58952"/>
    <cellStyle name="Финансовый 3 7 8 2" xfId="58953"/>
    <cellStyle name="Финансовый 3 7 8 2 2" xfId="58954"/>
    <cellStyle name="Финансовый 3 7 8 3" xfId="58955"/>
    <cellStyle name="Финансовый 3 7 8 4" xfId="58956"/>
    <cellStyle name="Финансовый 3 7 8 5" xfId="58957"/>
    <cellStyle name="Финансовый 3 7 9" xfId="58958"/>
    <cellStyle name="Финансовый 3 7 9 2" xfId="58959"/>
    <cellStyle name="Финансовый 3 7 9 2 2" xfId="58960"/>
    <cellStyle name="Финансовый 3 7 9 3" xfId="58961"/>
    <cellStyle name="Финансовый 3 8" xfId="58962"/>
    <cellStyle name="Финансовый 3 8 2" xfId="58963"/>
    <cellStyle name="Финансовый 3 8 2 2" xfId="58964"/>
    <cellStyle name="Финансовый 3 8 2 2 2" xfId="58965"/>
    <cellStyle name="Финансовый 3 8 2 2 2 2" xfId="58966"/>
    <cellStyle name="Финансовый 3 8 2 2 3" xfId="58967"/>
    <cellStyle name="Финансовый 3 8 2 2 4" xfId="58968"/>
    <cellStyle name="Финансовый 3 8 2 2 5" xfId="58969"/>
    <cellStyle name="Финансовый 3 8 2 3" xfId="58970"/>
    <cellStyle name="Финансовый 3 8 2 3 2" xfId="58971"/>
    <cellStyle name="Финансовый 3 8 2 3 3" xfId="58972"/>
    <cellStyle name="Финансовый 3 8 2 3 4" xfId="58973"/>
    <cellStyle name="Финансовый 3 8 2 4" xfId="58974"/>
    <cellStyle name="Финансовый 3 8 2 5" xfId="58975"/>
    <cellStyle name="Финансовый 3 8 2 6" xfId="58976"/>
    <cellStyle name="Финансовый 3 8 2 7" xfId="58977"/>
    <cellStyle name="Финансовый 3 8 3" xfId="58978"/>
    <cellStyle name="Финансовый 3 8 3 2" xfId="58979"/>
    <cellStyle name="Финансовый 3 8 3 2 2" xfId="58980"/>
    <cellStyle name="Финансовый 3 8 3 3" xfId="58981"/>
    <cellStyle name="Финансовый 3 8 3 4" xfId="58982"/>
    <cellStyle name="Финансовый 3 8 3 5" xfId="58983"/>
    <cellStyle name="Финансовый 3 8 4" xfId="58984"/>
    <cellStyle name="Финансовый 3 8 4 2" xfId="58985"/>
    <cellStyle name="Финансовый 3 8 4 2 2" xfId="58986"/>
    <cellStyle name="Финансовый 3 8 4 3" xfId="58987"/>
    <cellStyle name="Финансовый 3 8 4 4" xfId="58988"/>
    <cellStyle name="Финансовый 3 8 4 5" xfId="58989"/>
    <cellStyle name="Финансовый 3 8 5" xfId="58990"/>
    <cellStyle name="Финансовый 3 8 5 2" xfId="58991"/>
    <cellStyle name="Финансовый 3 8 5 2 2" xfId="58992"/>
    <cellStyle name="Финансовый 3 8 5 3" xfId="58993"/>
    <cellStyle name="Финансовый 3 8 5 4" xfId="58994"/>
    <cellStyle name="Финансовый 3 8 5 5" xfId="58995"/>
    <cellStyle name="Финансовый 3 8 6" xfId="58996"/>
    <cellStyle name="Финансовый 3 8 6 2" xfId="58997"/>
    <cellStyle name="Финансовый 3 8 6 2 2" xfId="58998"/>
    <cellStyle name="Финансовый 3 8 6 3" xfId="58999"/>
    <cellStyle name="Финансовый 3 8 7" xfId="59000"/>
    <cellStyle name="Финансовый 3 8 7 2" xfId="59001"/>
    <cellStyle name="Финансовый 3 8 8" xfId="59002"/>
    <cellStyle name="Финансовый 3 8 9" xfId="59003"/>
    <cellStyle name="Финансовый 3 9" xfId="59004"/>
    <cellStyle name="Финансовый 3 9 2" xfId="59005"/>
    <cellStyle name="Финансовый 3 9 2 2" xfId="59006"/>
    <cellStyle name="Финансовый 3 9 3" xfId="59007"/>
    <cellStyle name="Финансовый 3 9 4" xfId="59008"/>
    <cellStyle name="Финансовый 3 9 5" xfId="59009"/>
    <cellStyle name="Финансовый 4" xfId="59010"/>
    <cellStyle name="Финансовый 4 2" xfId="59011"/>
    <cellStyle name="Финансовый 4 2 2" xfId="59012"/>
    <cellStyle name="Финансовый 4 2 2 2" xfId="59013"/>
    <cellStyle name="Финансовый 4 2 2 3" xfId="59876"/>
    <cellStyle name="Финансовый 4 2 3" xfId="59014"/>
    <cellStyle name="Финансовый 4 3" xfId="59015"/>
    <cellStyle name="Финансовый 4 3 2" xfId="59016"/>
    <cellStyle name="Финансовый 4 4" xfId="59017"/>
    <cellStyle name="Финансовый 4 5" xfId="59139"/>
    <cellStyle name="Финансовый 5" xfId="59018"/>
    <cellStyle name="Финансовый 5 2" xfId="59019"/>
    <cellStyle name="Финансовый 5 2 2" xfId="59020"/>
    <cellStyle name="Финансовый 5 2 3" xfId="59854"/>
    <cellStyle name="Финансовый 5 3" xfId="59021"/>
    <cellStyle name="Финансовый 5 3 2" xfId="59875"/>
    <cellStyle name="Финансовый 5 4" xfId="59844"/>
    <cellStyle name="Финансовый 5 5" xfId="59135"/>
    <cellStyle name="Финансовый 6" xfId="59022"/>
    <cellStyle name="Финансовый 6 2" xfId="59023"/>
    <cellStyle name="Финансовый 6 2 2" xfId="59855"/>
    <cellStyle name="Финансовый 6 3" xfId="59845"/>
    <cellStyle name="Финансовый 6 4" xfId="59133"/>
    <cellStyle name="Финансовый 7" xfId="59024"/>
    <cellStyle name="Финансовый 7 2" xfId="59430"/>
    <cellStyle name="Финансовый 7 3" xfId="59846"/>
    <cellStyle name="Финансовый 7 4" xfId="59285"/>
    <cellStyle name="Финансовый 8" xfId="59025"/>
    <cellStyle name="Финансовый 8 2" xfId="59847"/>
    <cellStyle name="Финансовый 8 3" xfId="59297"/>
    <cellStyle name="Финансовый 9" xfId="59026"/>
    <cellStyle name="Финансовый 9 2" xfId="59848"/>
    <cellStyle name="Финансовый 9 3" xfId="59335"/>
    <cellStyle name="Формула" xfId="59027"/>
    <cellStyle name="Формула 2" xfId="59028"/>
    <cellStyle name="Формула_A РТ 2009 Рязаньэнерго" xfId="59029"/>
    <cellStyle name="ФормулаВБ" xfId="59030"/>
    <cellStyle name="ФормулаНаКонтроль" xfId="59031"/>
    <cellStyle name="Хвост" xfId="59032"/>
    <cellStyle name="Хороший 10" xfId="59033"/>
    <cellStyle name="Хороший 11" xfId="59034"/>
    <cellStyle name="Хороший 12" xfId="59035"/>
    <cellStyle name="Хороший 13" xfId="59036"/>
    <cellStyle name="Хороший 14" xfId="59037"/>
    <cellStyle name="Хороший 15" xfId="59038"/>
    <cellStyle name="Хороший 16" xfId="59039"/>
    <cellStyle name="Хороший 17" xfId="59040"/>
    <cellStyle name="Хороший 18" xfId="59041"/>
    <cellStyle name="Хороший 19" xfId="59042"/>
    <cellStyle name="Хороший 2" xfId="59043"/>
    <cellStyle name="Хороший 2 10" xfId="59044"/>
    <cellStyle name="Хороший 2 11" xfId="59045"/>
    <cellStyle name="Хороший 2 12" xfId="59046"/>
    <cellStyle name="Хороший 2 2" xfId="59047"/>
    <cellStyle name="Хороший 2 3" xfId="59048"/>
    <cellStyle name="Хороший 2 4" xfId="59049"/>
    <cellStyle name="Хороший 2 5" xfId="59050"/>
    <cellStyle name="Хороший 2 6" xfId="59051"/>
    <cellStyle name="Хороший 2 7" xfId="59052"/>
    <cellStyle name="Хороший 2 8" xfId="59053"/>
    <cellStyle name="Хороший 2 9" xfId="59054"/>
    <cellStyle name="Хороший 20" xfId="59055"/>
    <cellStyle name="Хороший 3" xfId="59056"/>
    <cellStyle name="Хороший 3 2" xfId="59057"/>
    <cellStyle name="Хороший 4" xfId="59058"/>
    <cellStyle name="Хороший 4 2" xfId="59059"/>
    <cellStyle name="Хороший 5" xfId="59060"/>
    <cellStyle name="Хороший 5 2" xfId="59061"/>
    <cellStyle name="Хороший 6" xfId="59062"/>
    <cellStyle name="Хороший 6 2" xfId="59063"/>
    <cellStyle name="Хороший 7" xfId="59064"/>
    <cellStyle name="Хороший 7 2" xfId="59065"/>
    <cellStyle name="Хороший 8" xfId="59066"/>
    <cellStyle name="Хороший 8 2" xfId="59067"/>
    <cellStyle name="Хороший 9" xfId="59068"/>
    <cellStyle name="Хороший 9 2" xfId="59069"/>
    <cellStyle name="Цифры по центру с десятыми" xfId="59070"/>
    <cellStyle name="Џђћ–…ќ’ќ›‰" xfId="59071"/>
    <cellStyle name="Џђћ–…ќ’ќ›‰ 2" xfId="59072"/>
    <cellStyle name="Џђћ–…ќ’ќ›‰ 3" xfId="59073"/>
    <cellStyle name="Џђћ–…ќ’ќ›‰ 4" xfId="59074"/>
    <cellStyle name="Џђћ–…ќ’ќ›‰ 5" xfId="59075"/>
    <cellStyle name="Џђћ–…ќ’ќ›‰ 6" xfId="59076"/>
    <cellStyle name="Џђћ–…ќ’ќ›‰ 7" xfId="59077"/>
    <cellStyle name="Џђћ–…ќ’ќ›‰ 8" xfId="59078"/>
    <cellStyle name="Шапка таблицы" xfId="59079"/>
    <cellStyle name="Экспертиза" xfId="59080"/>
  </cellStyles>
  <dxfs count="102">
    <dxf>
      <fill>
        <patternFill>
          <bgColor theme="5" tint="-0.24994659260841701"/>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5" tint="-0.24994659260841701"/>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5" tint="-0.24994659260841701"/>
        </patternFill>
      </fill>
    </dxf>
    <dxf>
      <fill>
        <patternFill>
          <bgColor theme="5" tint="-0.24994659260841701"/>
        </patternFill>
      </fill>
    </dxf>
    <dxf>
      <fill>
        <patternFill>
          <bgColor theme="5" tint="-0.24994659260841701"/>
        </patternFill>
      </fill>
    </dxf>
    <dxf>
      <font>
        <strike val="0"/>
      </font>
      <fill>
        <patternFill>
          <bgColor rgb="FFFF7C80"/>
        </patternFill>
      </fill>
    </dxf>
    <dxf>
      <font>
        <strike val="0"/>
      </font>
      <fill>
        <patternFill>
          <bgColor rgb="FFFF7C8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Лист1">
    <tabColor rgb="FF66FF33"/>
  </sheetPr>
  <dimension ref="B1:R149"/>
  <sheetViews>
    <sheetView workbookViewId="0"/>
  </sheetViews>
  <sheetFormatPr defaultRowHeight="15.75" outlineLevelRow="1"/>
  <cols>
    <col min="1" max="1" width="9" style="101"/>
    <col min="2" max="2" width="7.25" style="101" customWidth="1"/>
    <col min="3" max="3" width="37.25" style="101" bestFit="1" customWidth="1"/>
    <col min="4" max="17" width="9.5" style="102" customWidth="1"/>
    <col min="18" max="18" width="17.25" style="107" customWidth="1"/>
    <col min="19" max="16384" width="9" style="101"/>
  </cols>
  <sheetData>
    <row r="1" spans="2:18" s="1" customFormat="1">
      <c r="D1" s="2"/>
      <c r="E1" s="2"/>
      <c r="F1" s="2"/>
      <c r="G1" s="2"/>
      <c r="H1" s="2"/>
      <c r="I1" s="2"/>
      <c r="J1" s="2"/>
      <c r="K1" s="2"/>
      <c r="L1" s="2"/>
      <c r="M1" s="2"/>
      <c r="N1" s="2"/>
      <c r="O1" s="2"/>
      <c r="P1" s="2"/>
      <c r="Q1" s="2"/>
      <c r="R1" s="3"/>
    </row>
    <row r="2" spans="2:18" s="1" customFormat="1">
      <c r="C2" s="4"/>
      <c r="D2" s="2"/>
      <c r="E2" s="2"/>
      <c r="F2" s="2"/>
      <c r="G2" s="2"/>
      <c r="H2" s="2"/>
      <c r="I2" s="2"/>
      <c r="J2" s="2"/>
      <c r="K2" s="2"/>
      <c r="L2" s="2"/>
      <c r="M2" s="2"/>
      <c r="N2" s="2"/>
      <c r="O2" s="2"/>
      <c r="P2" s="2"/>
      <c r="Q2" s="2"/>
      <c r="R2" s="3"/>
    </row>
    <row r="3" spans="2:18" s="1" customFormat="1" ht="18" customHeight="1">
      <c r="D3" s="2"/>
      <c r="E3" s="2"/>
      <c r="F3" s="2"/>
      <c r="G3" s="2"/>
      <c r="H3" s="2"/>
      <c r="I3" s="2"/>
      <c r="J3" s="2"/>
      <c r="K3" s="2"/>
      <c r="L3" s="2"/>
      <c r="M3" s="2"/>
      <c r="N3" s="2"/>
      <c r="O3" s="2"/>
      <c r="P3" s="2"/>
      <c r="Q3" s="2"/>
      <c r="R3" s="3"/>
    </row>
    <row r="4" spans="2:18" s="1" customFormat="1" ht="26.25" customHeight="1">
      <c r="B4" s="5"/>
      <c r="C4" s="340" t="s">
        <v>0</v>
      </c>
      <c r="D4" s="341"/>
      <c r="E4" s="341"/>
      <c r="F4" s="341"/>
      <c r="G4" s="341"/>
      <c r="H4" s="341"/>
      <c r="I4" s="341"/>
      <c r="J4" s="341"/>
      <c r="K4" s="341"/>
      <c r="L4" s="341"/>
      <c r="M4" s="341"/>
      <c r="N4" s="341"/>
      <c r="O4" s="341"/>
      <c r="P4" s="341"/>
      <c r="Q4" s="341"/>
      <c r="R4" s="3"/>
    </row>
    <row r="5" spans="2:18" s="10" customFormat="1" ht="19.5" customHeight="1" thickBot="1">
      <c r="B5" s="6"/>
      <c r="C5" s="7"/>
      <c r="D5" s="8"/>
      <c r="E5" s="8"/>
      <c r="F5" s="8"/>
      <c r="G5" s="8"/>
      <c r="H5" s="8"/>
      <c r="I5" s="8"/>
      <c r="J5" s="8"/>
      <c r="K5" s="8"/>
      <c r="L5" s="8"/>
      <c r="M5" s="8"/>
      <c r="N5" s="8"/>
      <c r="O5" s="8"/>
      <c r="P5" s="8"/>
      <c r="Q5" s="8"/>
      <c r="R5" s="9"/>
    </row>
    <row r="6" spans="2:18" s="12" customFormat="1" ht="36" customHeight="1">
      <c r="B6" s="342" t="s">
        <v>1</v>
      </c>
      <c r="C6" s="344" t="s">
        <v>2</v>
      </c>
      <c r="D6" s="346" t="s">
        <v>3</v>
      </c>
      <c r="E6" s="346"/>
      <c r="F6" s="346"/>
      <c r="G6" s="346"/>
      <c r="H6" s="346"/>
      <c r="I6" s="346"/>
      <c r="J6" s="346"/>
      <c r="K6" s="346"/>
      <c r="L6" s="346"/>
      <c r="M6" s="346"/>
      <c r="N6" s="346" t="s">
        <v>4</v>
      </c>
      <c r="O6" s="346"/>
      <c r="P6" s="346" t="s">
        <v>5</v>
      </c>
      <c r="Q6" s="346"/>
      <c r="R6" s="11"/>
    </row>
    <row r="7" spans="2:18" s="12" customFormat="1" ht="96" customHeight="1">
      <c r="B7" s="343"/>
      <c r="C7" s="345"/>
      <c r="D7" s="347" t="s">
        <v>6</v>
      </c>
      <c r="E7" s="347"/>
      <c r="F7" s="347" t="s">
        <v>7</v>
      </c>
      <c r="G7" s="347"/>
      <c r="H7" s="347" t="s">
        <v>8</v>
      </c>
      <c r="I7" s="347"/>
      <c r="J7" s="347" t="s">
        <v>9</v>
      </c>
      <c r="K7" s="347"/>
      <c r="L7" s="347" t="s">
        <v>10</v>
      </c>
      <c r="M7" s="347"/>
      <c r="N7" s="347"/>
      <c r="O7" s="347"/>
      <c r="P7" s="347"/>
      <c r="Q7" s="347"/>
      <c r="R7" s="11"/>
    </row>
    <row r="8" spans="2:18" s="12" customFormat="1" ht="102" customHeight="1">
      <c r="B8" s="343"/>
      <c r="C8" s="345"/>
      <c r="D8" s="13" t="s">
        <v>11</v>
      </c>
      <c r="E8" s="13" t="s">
        <v>12</v>
      </c>
      <c r="F8" s="14" t="s">
        <v>13</v>
      </c>
      <c r="G8" s="13" t="s">
        <v>14</v>
      </c>
      <c r="H8" s="14" t="s">
        <v>13</v>
      </c>
      <c r="I8" s="13" t="s">
        <v>14</v>
      </c>
      <c r="J8" s="14" t="s">
        <v>13</v>
      </c>
      <c r="K8" s="15" t="s">
        <v>14</v>
      </c>
      <c r="L8" s="14" t="s">
        <v>13</v>
      </c>
      <c r="M8" s="13" t="s">
        <v>14</v>
      </c>
      <c r="N8" s="15" t="s">
        <v>15</v>
      </c>
      <c r="O8" s="15" t="s">
        <v>16</v>
      </c>
      <c r="P8" s="15" t="s">
        <v>15</v>
      </c>
      <c r="Q8" s="15" t="s">
        <v>16</v>
      </c>
      <c r="R8" s="11"/>
    </row>
    <row r="9" spans="2:18" s="19" customFormat="1" ht="29.25" customHeight="1">
      <c r="B9" s="16">
        <v>1</v>
      </c>
      <c r="C9" s="17">
        <v>2</v>
      </c>
      <c r="D9" s="17">
        <v>5</v>
      </c>
      <c r="E9" s="17">
        <v>6</v>
      </c>
      <c r="F9" s="17">
        <v>7</v>
      </c>
      <c r="G9" s="17">
        <v>8</v>
      </c>
      <c r="H9" s="17">
        <v>9</v>
      </c>
      <c r="I9" s="17">
        <v>10</v>
      </c>
      <c r="J9" s="17">
        <v>11</v>
      </c>
      <c r="K9" s="17">
        <v>12</v>
      </c>
      <c r="L9" s="17">
        <v>13</v>
      </c>
      <c r="M9" s="17">
        <v>14</v>
      </c>
      <c r="N9" s="17">
        <v>15</v>
      </c>
      <c r="O9" s="17">
        <v>16</v>
      </c>
      <c r="P9" s="17">
        <v>17</v>
      </c>
      <c r="Q9" s="17">
        <v>18</v>
      </c>
      <c r="R9" s="18"/>
    </row>
    <row r="10" spans="2:18" s="24" customFormat="1" ht="40.5" customHeight="1">
      <c r="B10" s="20"/>
      <c r="C10" s="21" t="s">
        <v>17</v>
      </c>
      <c r="D10" s="22">
        <f t="shared" ref="D10:Q10" si="0">SUM(D11:D17,D19,D22,D28,D38,D48,D51,D60,D65,D67)</f>
        <v>1005.2510526459998</v>
      </c>
      <c r="E10" s="22">
        <f t="shared" si="0"/>
        <v>412.51955380999999</v>
      </c>
      <c r="F10" s="22">
        <f t="shared" si="0"/>
        <v>33.152230189999997</v>
      </c>
      <c r="G10" s="22">
        <f t="shared" si="0"/>
        <v>33.152230020000005</v>
      </c>
      <c r="H10" s="22">
        <f t="shared" si="0"/>
        <v>25.149341799999998</v>
      </c>
      <c r="I10" s="22">
        <f t="shared" si="0"/>
        <v>25.1493377</v>
      </c>
      <c r="J10" s="22">
        <f t="shared" si="0"/>
        <v>209.16066274400001</v>
      </c>
      <c r="K10" s="22">
        <f t="shared" si="0"/>
        <v>219.0309877</v>
      </c>
      <c r="L10" s="22">
        <f t="shared" si="0"/>
        <v>737.78881791200001</v>
      </c>
      <c r="M10" s="22">
        <f t="shared" si="0"/>
        <v>135.18699839000001</v>
      </c>
      <c r="N10" s="22">
        <f t="shared" si="0"/>
        <v>344.51536468</v>
      </c>
      <c r="O10" s="22">
        <f t="shared" si="0"/>
        <v>105.26882617</v>
      </c>
      <c r="P10" s="22">
        <f t="shared" si="0"/>
        <v>378.94583791999997</v>
      </c>
      <c r="Q10" s="22">
        <f t="shared" si="0"/>
        <v>357.07012551999998</v>
      </c>
      <c r="R10" s="23"/>
    </row>
    <row r="11" spans="2:18" s="46" customFormat="1" ht="110.25" customHeight="1">
      <c r="B11" s="41">
        <v>1</v>
      </c>
      <c r="C11" s="42" t="s">
        <v>18</v>
      </c>
      <c r="D11" s="43">
        <f t="shared" ref="D11:E15" si="1">F11+H11+J11+L11</f>
        <v>136.52260357999998</v>
      </c>
      <c r="E11" s="43">
        <f t="shared" si="1"/>
        <v>112.54790562000001</v>
      </c>
      <c r="F11" s="44">
        <v>11.605665760000001</v>
      </c>
      <c r="G11" s="44">
        <f>11605.66576/1000</f>
        <v>11.605665759999999</v>
      </c>
      <c r="H11" s="44">
        <v>2.8167433900000001</v>
      </c>
      <c r="I11" s="44">
        <f>2816.74324/1000</f>
        <v>2.8167432399999996</v>
      </c>
      <c r="J11" s="44">
        <v>79.816854199999995</v>
      </c>
      <c r="K11" s="44">
        <f>80718.15416/1000</f>
        <v>80.718154160000012</v>
      </c>
      <c r="L11" s="44">
        <v>42.28334023</v>
      </c>
      <c r="M11" s="44">
        <f>17407.34246/1000</f>
        <v>17.407342459999999</v>
      </c>
      <c r="N11" s="44">
        <f>91980.06751/1000</f>
        <v>91.980067509999998</v>
      </c>
      <c r="O11" s="44">
        <f>6188.47641/1000</f>
        <v>6.1884764099999998</v>
      </c>
      <c r="P11" s="44">
        <v>127.21129723999999</v>
      </c>
      <c r="Q11" s="44">
        <f>127211.29724/1000</f>
        <v>127.21129723999999</v>
      </c>
      <c r="R11" s="45"/>
    </row>
    <row r="12" spans="2:18" s="46" customFormat="1" ht="183" customHeight="1">
      <c r="B12" s="41">
        <v>2</v>
      </c>
      <c r="C12" s="42" t="s">
        <v>19</v>
      </c>
      <c r="D12" s="43">
        <f t="shared" si="1"/>
        <v>112.40803545999999</v>
      </c>
      <c r="E12" s="43">
        <f t="shared" si="1"/>
        <v>0</v>
      </c>
      <c r="F12" s="44">
        <v>0</v>
      </c>
      <c r="G12" s="47">
        <v>0</v>
      </c>
      <c r="H12" s="44">
        <v>0</v>
      </c>
      <c r="I12" s="47">
        <v>0</v>
      </c>
      <c r="J12" s="44">
        <v>0</v>
      </c>
      <c r="K12" s="44">
        <v>0</v>
      </c>
      <c r="L12" s="44">
        <v>112.40803545999999</v>
      </c>
      <c r="M12" s="44">
        <v>0</v>
      </c>
      <c r="N12" s="44">
        <v>0</v>
      </c>
      <c r="O12" s="44">
        <v>0</v>
      </c>
      <c r="P12" s="44">
        <v>0</v>
      </c>
      <c r="Q12" s="44">
        <v>0</v>
      </c>
      <c r="R12" s="45"/>
    </row>
    <row r="13" spans="2:18" s="46" customFormat="1" ht="127.5" customHeight="1">
      <c r="B13" s="41">
        <v>3</v>
      </c>
      <c r="C13" s="42" t="s">
        <v>20</v>
      </c>
      <c r="D13" s="43">
        <f t="shared" si="1"/>
        <v>14.75413414</v>
      </c>
      <c r="E13" s="43">
        <f t="shared" si="1"/>
        <v>0</v>
      </c>
      <c r="F13" s="44">
        <v>0</v>
      </c>
      <c r="G13" s="44">
        <v>0</v>
      </c>
      <c r="H13" s="44">
        <v>0</v>
      </c>
      <c r="I13" s="44">
        <v>0</v>
      </c>
      <c r="J13" s="44">
        <v>0</v>
      </c>
      <c r="K13" s="44">
        <v>0</v>
      </c>
      <c r="L13" s="44">
        <v>14.75413414</v>
      </c>
      <c r="M13" s="44">
        <v>0</v>
      </c>
      <c r="N13" s="44">
        <v>0</v>
      </c>
      <c r="O13" s="44">
        <v>0</v>
      </c>
      <c r="P13" s="44">
        <v>0</v>
      </c>
      <c r="Q13" s="44">
        <v>0</v>
      </c>
      <c r="R13" s="45"/>
    </row>
    <row r="14" spans="2:18" s="46" customFormat="1" ht="57.75" customHeight="1">
      <c r="B14" s="41">
        <v>4</v>
      </c>
      <c r="C14" s="42" t="s">
        <v>21</v>
      </c>
      <c r="D14" s="43">
        <f t="shared" si="1"/>
        <v>0.55193225999999995</v>
      </c>
      <c r="E14" s="43">
        <f t="shared" si="1"/>
        <v>2.1416259999999999E-2</v>
      </c>
      <c r="F14" s="44">
        <v>0</v>
      </c>
      <c r="G14" s="44">
        <v>0</v>
      </c>
      <c r="H14" s="44">
        <v>0</v>
      </c>
      <c r="I14" s="44">
        <v>0</v>
      </c>
      <c r="J14" s="44">
        <v>0</v>
      </c>
      <c r="K14" s="44">
        <v>0</v>
      </c>
      <c r="L14" s="44">
        <v>0.55193225999999995</v>
      </c>
      <c r="M14" s="44">
        <f>21.41626/1000</f>
        <v>2.1416259999999999E-2</v>
      </c>
      <c r="N14" s="44">
        <f>455.1674/1000</f>
        <v>0.4551674</v>
      </c>
      <c r="O14" s="44">
        <v>0.4551674</v>
      </c>
      <c r="P14" s="44">
        <v>0</v>
      </c>
      <c r="Q14" s="44">
        <v>0</v>
      </c>
      <c r="R14" s="45"/>
    </row>
    <row r="15" spans="2:18" s="46" customFormat="1" ht="66.75" customHeight="1">
      <c r="B15" s="41">
        <v>5</v>
      </c>
      <c r="C15" s="42" t="s">
        <v>22</v>
      </c>
      <c r="D15" s="43">
        <f t="shared" si="1"/>
        <v>14.824183329999999</v>
      </c>
      <c r="E15" s="43">
        <f t="shared" si="1"/>
        <v>6.3025774400000003</v>
      </c>
      <c r="F15" s="44">
        <v>3.1306917799999998</v>
      </c>
      <c r="G15" s="44">
        <f>3130.69178/1000</f>
        <v>3.1306917800000003</v>
      </c>
      <c r="H15" s="44">
        <v>0</v>
      </c>
      <c r="I15" s="44">
        <v>0</v>
      </c>
      <c r="J15" s="44">
        <v>0</v>
      </c>
      <c r="K15" s="44">
        <v>0</v>
      </c>
      <c r="L15" s="44">
        <v>11.693491549999999</v>
      </c>
      <c r="M15" s="44">
        <f>3171.88566/1000</f>
        <v>3.1718856600000001</v>
      </c>
      <c r="N15" s="44">
        <f>5259.55679/1000</f>
        <v>5.2595567899999995</v>
      </c>
      <c r="O15" s="44">
        <v>5.2595567899999995</v>
      </c>
      <c r="P15" s="44">
        <f>Q15</f>
        <v>6.9987938000000005</v>
      </c>
      <c r="Q15" s="44">
        <f>6998.7938/1000</f>
        <v>6.9987938000000005</v>
      </c>
      <c r="R15" s="45"/>
    </row>
    <row r="16" spans="2:18" s="40" customFormat="1" hidden="1">
      <c r="B16" s="48"/>
      <c r="C16" s="49" t="s">
        <v>23</v>
      </c>
      <c r="D16" s="50"/>
      <c r="E16" s="50"/>
      <c r="F16" s="50"/>
      <c r="G16" s="50"/>
      <c r="H16" s="50"/>
      <c r="I16" s="50"/>
      <c r="J16" s="50"/>
      <c r="K16" s="50"/>
      <c r="L16" s="50"/>
      <c r="M16" s="50"/>
      <c r="N16" s="50"/>
      <c r="O16" s="50"/>
      <c r="P16" s="50"/>
      <c r="Q16" s="50"/>
      <c r="R16" s="27"/>
    </row>
    <row r="17" spans="2:18" s="40" customFormat="1">
      <c r="B17" s="48"/>
      <c r="C17" s="49" t="s">
        <v>24</v>
      </c>
      <c r="D17" s="50">
        <f t="shared" ref="D17:Q17" si="2">D18</f>
        <v>1.3178552100000001</v>
      </c>
      <c r="E17" s="50">
        <f t="shared" si="2"/>
        <v>1.40049577</v>
      </c>
      <c r="F17" s="50">
        <f t="shared" si="2"/>
        <v>0</v>
      </c>
      <c r="G17" s="50">
        <f t="shared" si="2"/>
        <v>0</v>
      </c>
      <c r="H17" s="50">
        <f t="shared" si="2"/>
        <v>0</v>
      </c>
      <c r="I17" s="50">
        <f t="shared" si="2"/>
        <v>0</v>
      </c>
      <c r="J17" s="50">
        <f t="shared" si="2"/>
        <v>0</v>
      </c>
      <c r="K17" s="50">
        <f t="shared" si="2"/>
        <v>0</v>
      </c>
      <c r="L17" s="50">
        <f t="shared" si="2"/>
        <v>1.3178552100000001</v>
      </c>
      <c r="M17" s="50">
        <f t="shared" si="2"/>
        <v>1.40049577</v>
      </c>
      <c r="N17" s="50">
        <f t="shared" si="2"/>
        <v>1.19767234</v>
      </c>
      <c r="O17" s="50">
        <f t="shared" si="2"/>
        <v>1.19767234</v>
      </c>
      <c r="P17" s="50">
        <f t="shared" si="2"/>
        <v>1.1576319000000002</v>
      </c>
      <c r="Q17" s="50">
        <f t="shared" si="2"/>
        <v>1.1576319000000002</v>
      </c>
      <c r="R17" s="27"/>
    </row>
    <row r="18" spans="2:18" s="52" customFormat="1" ht="39" customHeight="1">
      <c r="B18" s="41">
        <v>6</v>
      </c>
      <c r="C18" s="51" t="s">
        <v>25</v>
      </c>
      <c r="D18" s="44">
        <v>1.3178552100000001</v>
      </c>
      <c r="E18" s="44">
        <v>1.40049577</v>
      </c>
      <c r="F18" s="44">
        <v>0</v>
      </c>
      <c r="G18" s="44">
        <v>0</v>
      </c>
      <c r="H18" s="44">
        <v>0</v>
      </c>
      <c r="I18" s="44">
        <v>0</v>
      </c>
      <c r="J18" s="44">
        <v>0</v>
      </c>
      <c r="K18" s="44">
        <v>0</v>
      </c>
      <c r="L18" s="44">
        <v>1.3178552100000001</v>
      </c>
      <c r="M18" s="44">
        <v>1.40049577</v>
      </c>
      <c r="N18" s="44">
        <v>1.19767234</v>
      </c>
      <c r="O18" s="44">
        <v>1.19767234</v>
      </c>
      <c r="P18" s="44">
        <v>1.1576319000000002</v>
      </c>
      <c r="Q18" s="44">
        <v>1.1576319000000002</v>
      </c>
      <c r="R18" s="45"/>
    </row>
    <row r="19" spans="2:18" s="40" customFormat="1">
      <c r="B19" s="48"/>
      <c r="C19" s="49" t="s">
        <v>26</v>
      </c>
      <c r="D19" s="50">
        <f t="shared" ref="D19:Q19" si="3">D20+D21</f>
        <v>4.5876552399999992</v>
      </c>
      <c r="E19" s="50">
        <f t="shared" si="3"/>
        <v>2.4677271299999997</v>
      </c>
      <c r="F19" s="50">
        <f t="shared" si="3"/>
        <v>0.30016267999999996</v>
      </c>
      <c r="G19" s="50">
        <f t="shared" si="3"/>
        <v>0.30016278999999996</v>
      </c>
      <c r="H19" s="50">
        <f t="shared" si="3"/>
        <v>0.31766879999999997</v>
      </c>
      <c r="I19" s="50">
        <f t="shared" si="3"/>
        <v>0.31766839000000002</v>
      </c>
      <c r="J19" s="50">
        <f t="shared" si="3"/>
        <v>0.27947100000000002</v>
      </c>
      <c r="K19" s="50">
        <f t="shared" si="3"/>
        <v>0.78615818999999998</v>
      </c>
      <c r="L19" s="50">
        <f t="shared" si="3"/>
        <v>3.6903527599999997</v>
      </c>
      <c r="M19" s="50">
        <f t="shared" si="3"/>
        <v>1.06373776</v>
      </c>
      <c r="N19" s="50">
        <f t="shared" si="3"/>
        <v>1.4585162600000001</v>
      </c>
      <c r="O19" s="50">
        <f t="shared" si="3"/>
        <v>0.87605957999999995</v>
      </c>
      <c r="P19" s="50">
        <f t="shared" si="3"/>
        <v>3.8268700999999998</v>
      </c>
      <c r="Q19" s="50">
        <f t="shared" si="3"/>
        <v>3.4388042999999997</v>
      </c>
      <c r="R19" s="27"/>
    </row>
    <row r="20" spans="2:18" s="46" customFormat="1" ht="48" customHeight="1">
      <c r="B20" s="41">
        <v>7</v>
      </c>
      <c r="C20" s="51" t="s">
        <v>27</v>
      </c>
      <c r="D20" s="44">
        <v>4.4756802399999991</v>
      </c>
      <c r="E20" s="44">
        <v>2.4277708099999997</v>
      </c>
      <c r="F20" s="44">
        <v>0.29204094999999997</v>
      </c>
      <c r="G20" s="44">
        <v>0.29204105999999996</v>
      </c>
      <c r="H20" s="44">
        <v>0.31766879999999997</v>
      </c>
      <c r="I20" s="44">
        <v>0.28583380000000003</v>
      </c>
      <c r="J20" s="44">
        <v>0.19933000000000001</v>
      </c>
      <c r="K20" s="44">
        <v>0.78615818999999998</v>
      </c>
      <c r="L20" s="44">
        <v>3.6666404899999998</v>
      </c>
      <c r="M20" s="44">
        <v>1.06373776</v>
      </c>
      <c r="N20" s="44">
        <v>1.4585162600000001</v>
      </c>
      <c r="O20" s="44">
        <v>0.87605957999999995</v>
      </c>
      <c r="P20" s="44">
        <v>0.38806579999999996</v>
      </c>
      <c r="Q20" s="44">
        <v>0</v>
      </c>
      <c r="R20" s="45"/>
    </row>
    <row r="21" spans="2:18" s="46" customFormat="1" ht="39" customHeight="1">
      <c r="B21" s="53">
        <v>8</v>
      </c>
      <c r="C21" s="51" t="s">
        <v>28</v>
      </c>
      <c r="D21" s="44">
        <v>0.11197500000000001</v>
      </c>
      <c r="E21" s="44">
        <v>3.9956319999999997E-2</v>
      </c>
      <c r="F21" s="44">
        <v>8.1217300000000006E-3</v>
      </c>
      <c r="G21" s="44">
        <v>8.1217299999999989E-3</v>
      </c>
      <c r="H21" s="44">
        <v>0</v>
      </c>
      <c r="I21" s="44">
        <v>3.1834589999999996E-2</v>
      </c>
      <c r="J21" s="44">
        <v>8.0141000000000004E-2</v>
      </c>
      <c r="K21" s="44">
        <v>0</v>
      </c>
      <c r="L21" s="44">
        <v>2.3712270000000001E-2</v>
      </c>
      <c r="M21" s="44">
        <v>0</v>
      </c>
      <c r="N21" s="44">
        <v>0</v>
      </c>
      <c r="O21" s="44">
        <v>0</v>
      </c>
      <c r="P21" s="44">
        <v>3.4388042999999997</v>
      </c>
      <c r="Q21" s="44">
        <v>3.4388042999999997</v>
      </c>
      <c r="R21" s="45"/>
    </row>
    <row r="22" spans="2:18" s="28" customFormat="1">
      <c r="B22" s="37"/>
      <c r="C22" s="38" t="s">
        <v>29</v>
      </c>
      <c r="D22" s="39">
        <f t="shared" ref="D22:Q22" si="4">D25</f>
        <v>0.454822</v>
      </c>
      <c r="E22" s="39">
        <f t="shared" si="4"/>
        <v>0.45482161999999998</v>
      </c>
      <c r="F22" s="39">
        <f t="shared" si="4"/>
        <v>0.454822</v>
      </c>
      <c r="G22" s="39">
        <f t="shared" si="4"/>
        <v>0.45482161999999998</v>
      </c>
      <c r="H22" s="39">
        <f t="shared" si="4"/>
        <v>0</v>
      </c>
      <c r="I22" s="39">
        <f t="shared" si="4"/>
        <v>0</v>
      </c>
      <c r="J22" s="39">
        <f t="shared" si="4"/>
        <v>0</v>
      </c>
      <c r="K22" s="39">
        <f t="shared" si="4"/>
        <v>0</v>
      </c>
      <c r="L22" s="39">
        <f t="shared" si="4"/>
        <v>0</v>
      </c>
      <c r="M22" s="39">
        <f t="shared" si="4"/>
        <v>0</v>
      </c>
      <c r="N22" s="39">
        <f t="shared" si="4"/>
        <v>0</v>
      </c>
      <c r="O22" s="39">
        <f t="shared" si="4"/>
        <v>0</v>
      </c>
      <c r="P22" s="39">
        <f t="shared" si="4"/>
        <v>2.956253E-2</v>
      </c>
      <c r="Q22" s="39">
        <f t="shared" si="4"/>
        <v>0</v>
      </c>
      <c r="R22" s="27"/>
    </row>
    <row r="23" spans="2:18" s="28" customFormat="1" hidden="1">
      <c r="B23" s="48"/>
      <c r="C23" s="49" t="s">
        <v>30</v>
      </c>
      <c r="D23" s="50"/>
      <c r="E23" s="50"/>
      <c r="F23" s="50"/>
      <c r="G23" s="50"/>
      <c r="H23" s="50"/>
      <c r="I23" s="50"/>
      <c r="J23" s="50"/>
      <c r="K23" s="50"/>
      <c r="L23" s="50"/>
      <c r="M23" s="50"/>
      <c r="N23" s="50"/>
      <c r="O23" s="50"/>
      <c r="P23" s="50"/>
      <c r="Q23" s="50"/>
      <c r="R23" s="27"/>
    </row>
    <row r="24" spans="2:18" s="28" customFormat="1" hidden="1">
      <c r="B24" s="48"/>
      <c r="C24" s="49" t="s">
        <v>31</v>
      </c>
      <c r="D24" s="50"/>
      <c r="E24" s="50"/>
      <c r="F24" s="50"/>
      <c r="G24" s="50"/>
      <c r="H24" s="50"/>
      <c r="I24" s="50"/>
      <c r="J24" s="50"/>
      <c r="K24" s="50"/>
      <c r="L24" s="50"/>
      <c r="M24" s="50"/>
      <c r="N24" s="50"/>
      <c r="O24" s="50"/>
      <c r="P24" s="50"/>
      <c r="Q24" s="50"/>
      <c r="R24" s="27"/>
    </row>
    <row r="25" spans="2:18" s="28" customFormat="1">
      <c r="B25" s="48"/>
      <c r="C25" s="49" t="s">
        <v>32</v>
      </c>
      <c r="D25" s="50">
        <f t="shared" ref="D25:Q25" si="5">D26</f>
        <v>0.454822</v>
      </c>
      <c r="E25" s="50">
        <f t="shared" si="5"/>
        <v>0.45482161999999998</v>
      </c>
      <c r="F25" s="50">
        <f t="shared" si="5"/>
        <v>0.454822</v>
      </c>
      <c r="G25" s="50">
        <f t="shared" si="5"/>
        <v>0.45482161999999998</v>
      </c>
      <c r="H25" s="50">
        <f t="shared" si="5"/>
        <v>0</v>
      </c>
      <c r="I25" s="50">
        <f t="shared" si="5"/>
        <v>0</v>
      </c>
      <c r="J25" s="50">
        <f t="shared" si="5"/>
        <v>0</v>
      </c>
      <c r="K25" s="50">
        <f t="shared" si="5"/>
        <v>0</v>
      </c>
      <c r="L25" s="50">
        <f t="shared" si="5"/>
        <v>0</v>
      </c>
      <c r="M25" s="50">
        <f t="shared" si="5"/>
        <v>0</v>
      </c>
      <c r="N25" s="50">
        <f t="shared" si="5"/>
        <v>0</v>
      </c>
      <c r="O25" s="50">
        <f t="shared" si="5"/>
        <v>0</v>
      </c>
      <c r="P25" s="50">
        <f t="shared" si="5"/>
        <v>2.956253E-2</v>
      </c>
      <c r="Q25" s="50">
        <f t="shared" si="5"/>
        <v>0</v>
      </c>
      <c r="R25" s="27"/>
    </row>
    <row r="26" spans="2:18" s="46" customFormat="1" ht="45.75" customHeight="1">
      <c r="B26" s="41">
        <v>9</v>
      </c>
      <c r="C26" s="54" t="s">
        <v>33</v>
      </c>
      <c r="D26" s="44">
        <v>0.454822</v>
      </c>
      <c r="E26" s="44">
        <v>0.45482161999999998</v>
      </c>
      <c r="F26" s="44">
        <v>0.454822</v>
      </c>
      <c r="G26" s="44">
        <v>0.45482161999999998</v>
      </c>
      <c r="H26" s="44">
        <v>0</v>
      </c>
      <c r="I26" s="44">
        <v>0</v>
      </c>
      <c r="J26" s="44">
        <v>0</v>
      </c>
      <c r="K26" s="44">
        <v>0</v>
      </c>
      <c r="L26" s="44">
        <v>0</v>
      </c>
      <c r="M26" s="44">
        <v>0</v>
      </c>
      <c r="N26" s="44">
        <v>0</v>
      </c>
      <c r="O26" s="44">
        <v>0</v>
      </c>
      <c r="P26" s="44">
        <v>2.956253E-2</v>
      </c>
      <c r="Q26" s="44">
        <v>0</v>
      </c>
      <c r="R26" s="45"/>
    </row>
    <row r="27" spans="2:18" s="28" customFormat="1" hidden="1">
      <c r="B27" s="48"/>
      <c r="C27" s="49" t="s">
        <v>34</v>
      </c>
      <c r="D27" s="50"/>
      <c r="E27" s="50"/>
      <c r="F27" s="50"/>
      <c r="G27" s="50"/>
      <c r="H27" s="50"/>
      <c r="I27" s="50"/>
      <c r="J27" s="50"/>
      <c r="K27" s="50"/>
      <c r="L27" s="50"/>
      <c r="M27" s="50"/>
      <c r="N27" s="50"/>
      <c r="O27" s="50"/>
      <c r="P27" s="50"/>
      <c r="Q27" s="50"/>
      <c r="R27" s="27"/>
    </row>
    <row r="28" spans="2:18" s="40" customFormat="1" ht="21" customHeight="1">
      <c r="B28" s="34" t="s">
        <v>35</v>
      </c>
      <c r="C28" s="35" t="s">
        <v>36</v>
      </c>
      <c r="D28" s="36">
        <f t="shared" ref="D28:Q28" si="6">SUM(D29:D36)</f>
        <v>297.37109766599991</v>
      </c>
      <c r="E28" s="36">
        <f t="shared" si="6"/>
        <v>201.69605860999999</v>
      </c>
      <c r="F28" s="36">
        <f t="shared" si="6"/>
        <v>0.11760726999999999</v>
      </c>
      <c r="G28" s="36">
        <f t="shared" si="6"/>
        <v>0.11760727</v>
      </c>
      <c r="H28" s="36">
        <f t="shared" si="6"/>
        <v>13.563597469999999</v>
      </c>
      <c r="I28" s="36">
        <f t="shared" si="6"/>
        <v>13.563597469999999</v>
      </c>
      <c r="J28" s="36">
        <f t="shared" si="6"/>
        <v>97.895993004000005</v>
      </c>
      <c r="K28" s="36">
        <f t="shared" si="6"/>
        <v>99.423366570000013</v>
      </c>
      <c r="L28" s="36">
        <f t="shared" si="6"/>
        <v>185.79389992199998</v>
      </c>
      <c r="M28" s="36">
        <f t="shared" si="6"/>
        <v>88.591487300000011</v>
      </c>
      <c r="N28" s="36">
        <f t="shared" si="6"/>
        <v>177.89455807999997</v>
      </c>
      <c r="O28" s="36">
        <f t="shared" si="6"/>
        <v>67.165649619999996</v>
      </c>
      <c r="P28" s="36">
        <f t="shared" si="6"/>
        <v>172.5457164</v>
      </c>
      <c r="Q28" s="36">
        <f t="shared" si="6"/>
        <v>172.46442013000001</v>
      </c>
      <c r="R28" s="27"/>
    </row>
    <row r="29" spans="2:18" s="46" customFormat="1" ht="77.25" customHeight="1">
      <c r="B29" s="41">
        <v>10</v>
      </c>
      <c r="C29" s="42" t="s">
        <v>37</v>
      </c>
      <c r="D29" s="43">
        <f t="shared" ref="D29:E32" si="7">F29+H29+J29+L29</f>
        <v>47.523079279999997</v>
      </c>
      <c r="E29" s="44">
        <f t="shared" si="7"/>
        <v>40.312140970000002</v>
      </c>
      <c r="F29" s="44">
        <v>0</v>
      </c>
      <c r="G29" s="44">
        <v>0</v>
      </c>
      <c r="H29" s="44">
        <v>1.9120900000000002E-3</v>
      </c>
      <c r="I29" s="44">
        <f>1.91209/1000</f>
        <v>1.91209E-3</v>
      </c>
      <c r="J29" s="44">
        <v>0</v>
      </c>
      <c r="K29" s="44">
        <v>0</v>
      </c>
      <c r="L29" s="44">
        <v>47.52116719</v>
      </c>
      <c r="M29" s="44">
        <f>40310.22888/1000</f>
        <v>40.310228880000004</v>
      </c>
      <c r="N29" s="44">
        <f>38553.20101/1000</f>
        <v>38.553201009999995</v>
      </c>
      <c r="O29" s="44">
        <f>38551.28892/1000</f>
        <v>38.551288919999998</v>
      </c>
      <c r="P29" s="44">
        <f>Q29</f>
        <v>31.617921509999999</v>
      </c>
      <c r="Q29" s="44">
        <f>31617.92151/1000</f>
        <v>31.617921509999999</v>
      </c>
      <c r="R29" s="45"/>
    </row>
    <row r="30" spans="2:18" s="46" customFormat="1" ht="37.5" customHeight="1">
      <c r="B30" s="41">
        <v>11</v>
      </c>
      <c r="C30" s="42" t="s">
        <v>38</v>
      </c>
      <c r="D30" s="43">
        <f t="shared" si="7"/>
        <v>154.93181359599998</v>
      </c>
      <c r="E30" s="44">
        <f t="shared" si="7"/>
        <v>155.15914827</v>
      </c>
      <c r="F30" s="44">
        <v>0.11760726999999999</v>
      </c>
      <c r="G30" s="55">
        <f>117.60727/1000</f>
        <v>0.11760727</v>
      </c>
      <c r="H30" s="44">
        <v>13.56168538</v>
      </c>
      <c r="I30" s="55">
        <f>13561.68538/1000</f>
        <v>13.56168538</v>
      </c>
      <c r="J30" s="44">
        <f>97895.993004/1000</f>
        <v>97.895993004000005</v>
      </c>
      <c r="K30" s="55">
        <f>99365.65137/1000</f>
        <v>99.365651370000009</v>
      </c>
      <c r="L30" s="44">
        <f>43356.527942/1000</f>
        <v>43.356527942</v>
      </c>
      <c r="M30" s="55">
        <f>42114.20425/1000</f>
        <v>42.11420425</v>
      </c>
      <c r="N30" s="56">
        <f>133459.58193/1000</f>
        <v>133.45958192999998</v>
      </c>
      <c r="O30" s="44">
        <f>22790.30076/1000</f>
        <v>22.790300759999997</v>
      </c>
      <c r="P30" s="44">
        <f>Q30</f>
        <v>139.5792557</v>
      </c>
      <c r="Q30" s="44">
        <f>139579.2557/1000</f>
        <v>139.5792557</v>
      </c>
      <c r="R30" s="45"/>
    </row>
    <row r="31" spans="2:18" s="46" customFormat="1" ht="120.75" customHeight="1">
      <c r="B31" s="41">
        <v>12</v>
      </c>
      <c r="C31" s="42" t="s">
        <v>39</v>
      </c>
      <c r="D31" s="43">
        <f t="shared" si="7"/>
        <v>1.2437199999999999</v>
      </c>
      <c r="E31" s="44">
        <f t="shared" si="7"/>
        <v>0</v>
      </c>
      <c r="F31" s="55">
        <v>0</v>
      </c>
      <c r="G31" s="55">
        <v>0</v>
      </c>
      <c r="H31" s="55">
        <v>0</v>
      </c>
      <c r="I31" s="55">
        <v>0</v>
      </c>
      <c r="J31" s="55">
        <v>0</v>
      </c>
      <c r="K31" s="55">
        <v>0</v>
      </c>
      <c r="L31" s="55">
        <v>1.2437199999999999</v>
      </c>
      <c r="M31" s="55">
        <v>0</v>
      </c>
      <c r="N31" s="55">
        <v>0</v>
      </c>
      <c r="O31" s="55">
        <v>0</v>
      </c>
      <c r="P31" s="55">
        <v>0</v>
      </c>
      <c r="Q31" s="55">
        <v>0</v>
      </c>
      <c r="R31" s="45"/>
    </row>
    <row r="32" spans="2:18" s="46" customFormat="1" ht="129.75" customHeight="1">
      <c r="B32" s="41">
        <v>13</v>
      </c>
      <c r="C32" s="42" t="s">
        <v>40</v>
      </c>
      <c r="D32" s="43">
        <f t="shared" si="7"/>
        <v>0.62185999999999997</v>
      </c>
      <c r="E32" s="44">
        <f t="shared" si="7"/>
        <v>0</v>
      </c>
      <c r="F32" s="44">
        <v>0</v>
      </c>
      <c r="G32" s="44">
        <v>0</v>
      </c>
      <c r="H32" s="44">
        <v>0</v>
      </c>
      <c r="I32" s="44">
        <v>0</v>
      </c>
      <c r="J32" s="44">
        <v>0</v>
      </c>
      <c r="K32" s="44">
        <v>0</v>
      </c>
      <c r="L32" s="44">
        <v>0.62185999999999997</v>
      </c>
      <c r="M32" s="44">
        <v>0</v>
      </c>
      <c r="N32" s="55">
        <v>0</v>
      </c>
      <c r="O32" s="55">
        <v>0</v>
      </c>
      <c r="P32" s="55">
        <v>0</v>
      </c>
      <c r="Q32" s="55">
        <v>0</v>
      </c>
      <c r="R32" s="45"/>
    </row>
    <row r="33" spans="2:18" s="46" customFormat="1" ht="40.5" customHeight="1">
      <c r="B33" s="41">
        <v>14</v>
      </c>
      <c r="C33" s="42" t="s">
        <v>41</v>
      </c>
      <c r="D33" s="55">
        <v>7.5876306199999997</v>
      </c>
      <c r="E33" s="55">
        <v>6.1320842500000001</v>
      </c>
      <c r="F33" s="55">
        <v>0</v>
      </c>
      <c r="G33" s="55">
        <v>0</v>
      </c>
      <c r="H33" s="55">
        <v>0</v>
      </c>
      <c r="I33" s="55">
        <v>0</v>
      </c>
      <c r="J33" s="55">
        <v>0</v>
      </c>
      <c r="K33" s="55">
        <v>0</v>
      </c>
      <c r="L33" s="55">
        <v>7.5876306199999997</v>
      </c>
      <c r="M33" s="55">
        <v>6.1320842500000001</v>
      </c>
      <c r="N33" s="55">
        <v>5.2331295499999992</v>
      </c>
      <c r="O33" s="55">
        <v>5.2331295499999992</v>
      </c>
      <c r="P33" s="55">
        <v>0</v>
      </c>
      <c r="Q33" s="55">
        <v>0</v>
      </c>
      <c r="R33" s="45"/>
    </row>
    <row r="34" spans="2:18" s="60" customFormat="1" ht="123.75" customHeight="1">
      <c r="B34" s="41">
        <v>15</v>
      </c>
      <c r="C34" s="57" t="s">
        <v>42</v>
      </c>
      <c r="D34" s="58">
        <f>F34+H34+J34+L34</f>
        <v>82.18881974</v>
      </c>
      <c r="E34" s="47">
        <f>G34+I34+K34+M34</f>
        <v>0</v>
      </c>
      <c r="F34" s="47">
        <v>0</v>
      </c>
      <c r="G34" s="47">
        <v>0</v>
      </c>
      <c r="H34" s="47">
        <v>0</v>
      </c>
      <c r="I34" s="47">
        <v>0</v>
      </c>
      <c r="J34" s="47">
        <v>0</v>
      </c>
      <c r="K34" s="47">
        <v>0</v>
      </c>
      <c r="L34" s="47">
        <f>82188.81974/1000</f>
        <v>82.18881974</v>
      </c>
      <c r="M34" s="47">
        <v>0</v>
      </c>
      <c r="N34" s="55">
        <v>0</v>
      </c>
      <c r="O34" s="55">
        <v>0</v>
      </c>
      <c r="P34" s="55">
        <v>0</v>
      </c>
      <c r="Q34" s="55">
        <v>0</v>
      </c>
      <c r="R34" s="59"/>
    </row>
    <row r="35" spans="2:18" s="46" customFormat="1" ht="30" customHeight="1">
      <c r="B35" s="41">
        <v>16</v>
      </c>
      <c r="C35" s="51" t="s">
        <v>43</v>
      </c>
      <c r="D35" s="44">
        <f>F35+H35+J35+L35</f>
        <v>2.33869602</v>
      </c>
      <c r="E35" s="44">
        <f>G35+I35+K35+M35</f>
        <v>0</v>
      </c>
      <c r="F35" s="44">
        <v>0</v>
      </c>
      <c r="G35" s="44">
        <v>0</v>
      </c>
      <c r="H35" s="44">
        <v>0</v>
      </c>
      <c r="I35" s="44">
        <v>0</v>
      </c>
      <c r="J35" s="44">
        <v>0</v>
      </c>
      <c r="K35" s="44">
        <v>0</v>
      </c>
      <c r="L35" s="44">
        <v>2.33869602</v>
      </c>
      <c r="M35" s="44">
        <v>0</v>
      </c>
      <c r="N35" s="44">
        <v>0</v>
      </c>
      <c r="O35" s="44">
        <v>0</v>
      </c>
      <c r="P35" s="44">
        <v>0</v>
      </c>
      <c r="Q35" s="44">
        <v>0</v>
      </c>
      <c r="R35" s="45"/>
    </row>
    <row r="36" spans="2:18" s="28" customFormat="1" ht="39" customHeight="1">
      <c r="B36" s="61"/>
      <c r="C36" s="62" t="s">
        <v>44</v>
      </c>
      <c r="D36" s="63">
        <f t="shared" ref="D36:Q36" si="8">D37</f>
        <v>0.93547840999999998</v>
      </c>
      <c r="E36" s="63">
        <f t="shared" si="8"/>
        <v>9.268512000000001E-2</v>
      </c>
      <c r="F36" s="63">
        <f t="shared" si="8"/>
        <v>0</v>
      </c>
      <c r="G36" s="63">
        <f t="shared" si="8"/>
        <v>0</v>
      </c>
      <c r="H36" s="63">
        <f t="shared" si="8"/>
        <v>0</v>
      </c>
      <c r="I36" s="63">
        <f t="shared" si="8"/>
        <v>0</v>
      </c>
      <c r="J36" s="63">
        <f t="shared" si="8"/>
        <v>0</v>
      </c>
      <c r="K36" s="63">
        <f t="shared" si="8"/>
        <v>5.7715200000000001E-2</v>
      </c>
      <c r="L36" s="63">
        <f t="shared" si="8"/>
        <v>0.93547840999999998</v>
      </c>
      <c r="M36" s="63">
        <f t="shared" si="8"/>
        <v>3.4969920000000002E-2</v>
      </c>
      <c r="N36" s="63">
        <f t="shared" si="8"/>
        <v>0.64864558999999999</v>
      </c>
      <c r="O36" s="63">
        <f t="shared" si="8"/>
        <v>0.59093039000000003</v>
      </c>
      <c r="P36" s="63">
        <f t="shared" si="8"/>
        <v>1.3485391899999999</v>
      </c>
      <c r="Q36" s="63">
        <f t="shared" si="8"/>
        <v>1.2672429199999999</v>
      </c>
      <c r="R36" s="27"/>
    </row>
    <row r="37" spans="2:18" s="52" customFormat="1" ht="51" customHeight="1">
      <c r="B37" s="41">
        <v>17</v>
      </c>
      <c r="C37" s="51" t="s">
        <v>45</v>
      </c>
      <c r="D37" s="44">
        <v>0.93547840999999998</v>
      </c>
      <c r="E37" s="44">
        <v>9.268512000000001E-2</v>
      </c>
      <c r="F37" s="44">
        <v>0</v>
      </c>
      <c r="G37" s="44">
        <v>0</v>
      </c>
      <c r="H37" s="44">
        <v>0</v>
      </c>
      <c r="I37" s="44">
        <v>0</v>
      </c>
      <c r="J37" s="44">
        <v>0</v>
      </c>
      <c r="K37" s="44">
        <v>5.7715200000000001E-2</v>
      </c>
      <c r="L37" s="44">
        <v>0.93547840999999998</v>
      </c>
      <c r="M37" s="44">
        <v>3.4969920000000002E-2</v>
      </c>
      <c r="N37" s="44">
        <v>0.64864558999999999</v>
      </c>
      <c r="O37" s="44">
        <v>0.59093039000000003</v>
      </c>
      <c r="P37" s="44">
        <v>1.3485391899999999</v>
      </c>
      <c r="Q37" s="44">
        <v>1.2672429199999999</v>
      </c>
      <c r="R37" s="45"/>
    </row>
    <row r="38" spans="2:18" s="28" customFormat="1" ht="40.5" customHeight="1">
      <c r="B38" s="34" t="s">
        <v>46</v>
      </c>
      <c r="C38" s="35" t="s">
        <v>47</v>
      </c>
      <c r="D38" s="36">
        <f t="shared" ref="D38:Q38" si="9">SUM(D39:D47)</f>
        <v>34.973636009999993</v>
      </c>
      <c r="E38" s="36">
        <f t="shared" si="9"/>
        <v>23.582654869999999</v>
      </c>
      <c r="F38" s="36">
        <f t="shared" si="9"/>
        <v>1.15188421</v>
      </c>
      <c r="G38" s="36">
        <f t="shared" si="9"/>
        <v>1.15188421</v>
      </c>
      <c r="H38" s="36">
        <f t="shared" si="9"/>
        <v>3.4871979999999998</v>
      </c>
      <c r="I38" s="36">
        <f t="shared" si="9"/>
        <v>3.4871978399999999</v>
      </c>
      <c r="J38" s="36">
        <f t="shared" si="9"/>
        <v>11.76561929</v>
      </c>
      <c r="K38" s="36">
        <f t="shared" si="9"/>
        <v>11.750839289999998</v>
      </c>
      <c r="L38" s="36">
        <f t="shared" si="9"/>
        <v>18.568934510000002</v>
      </c>
      <c r="M38" s="36">
        <f t="shared" si="9"/>
        <v>7.1927335299999999</v>
      </c>
      <c r="N38" s="36">
        <f t="shared" si="9"/>
        <v>22.671190559999999</v>
      </c>
      <c r="O38" s="36">
        <f t="shared" si="9"/>
        <v>9.6391665900000003</v>
      </c>
      <c r="P38" s="36">
        <f t="shared" si="9"/>
        <v>23.599867209999999</v>
      </c>
      <c r="Q38" s="36">
        <f t="shared" si="9"/>
        <v>8.30270756</v>
      </c>
      <c r="R38" s="27"/>
    </row>
    <row r="39" spans="2:18" s="46" customFormat="1" ht="37.5" customHeight="1">
      <c r="B39" s="41">
        <v>18</v>
      </c>
      <c r="C39" s="64" t="s">
        <v>48</v>
      </c>
      <c r="D39" s="43">
        <f t="shared" ref="D39:E46" si="10">F39+H39+J39+L39</f>
        <v>0</v>
      </c>
      <c r="E39" s="44">
        <f t="shared" si="10"/>
        <v>0</v>
      </c>
      <c r="F39" s="44">
        <v>0</v>
      </c>
      <c r="G39" s="44">
        <v>0</v>
      </c>
      <c r="H39" s="44">
        <v>0</v>
      </c>
      <c r="I39" s="44">
        <v>0</v>
      </c>
      <c r="J39" s="44">
        <v>0</v>
      </c>
      <c r="K39" s="44">
        <v>0</v>
      </c>
      <c r="L39" s="44">
        <v>0</v>
      </c>
      <c r="M39" s="44">
        <v>0</v>
      </c>
      <c r="N39" s="44">
        <v>0</v>
      </c>
      <c r="O39" s="44">
        <v>0</v>
      </c>
      <c r="P39" s="44">
        <v>0</v>
      </c>
      <c r="Q39" s="65">
        <v>0</v>
      </c>
      <c r="R39" s="45"/>
    </row>
    <row r="40" spans="2:18" s="46" customFormat="1" ht="73.5" customHeight="1">
      <c r="B40" s="41">
        <v>19</v>
      </c>
      <c r="C40" s="64" t="s">
        <v>49</v>
      </c>
      <c r="D40" s="43">
        <f t="shared" si="10"/>
        <v>0</v>
      </c>
      <c r="E40" s="44">
        <f t="shared" si="10"/>
        <v>0</v>
      </c>
      <c r="F40" s="44">
        <v>0</v>
      </c>
      <c r="G40" s="44">
        <v>0</v>
      </c>
      <c r="H40" s="44">
        <v>0</v>
      </c>
      <c r="I40" s="44">
        <v>0</v>
      </c>
      <c r="J40" s="44">
        <v>0</v>
      </c>
      <c r="K40" s="44">
        <v>0</v>
      </c>
      <c r="L40" s="44">
        <v>0</v>
      </c>
      <c r="M40" s="44">
        <v>0</v>
      </c>
      <c r="N40" s="44">
        <v>0</v>
      </c>
      <c r="O40" s="44">
        <v>0</v>
      </c>
      <c r="P40" s="44">
        <v>0</v>
      </c>
      <c r="Q40" s="65">
        <v>0</v>
      </c>
      <c r="R40" s="45"/>
    </row>
    <row r="41" spans="2:18" s="46" customFormat="1" ht="55.5" customHeight="1">
      <c r="B41" s="41">
        <v>20</v>
      </c>
      <c r="C41" s="64" t="s">
        <v>50</v>
      </c>
      <c r="D41" s="43">
        <f t="shared" si="10"/>
        <v>12.065453209999999</v>
      </c>
      <c r="E41" s="44">
        <f t="shared" si="10"/>
        <v>4.6740348899999997</v>
      </c>
      <c r="F41" s="44">
        <v>0</v>
      </c>
      <c r="G41" s="44">
        <v>0</v>
      </c>
      <c r="H41" s="44">
        <v>0</v>
      </c>
      <c r="I41" s="44">
        <v>0</v>
      </c>
      <c r="J41" s="44">
        <v>8.7800000000000003E-2</v>
      </c>
      <c r="K41" s="44">
        <f>73.02/1000</f>
        <v>7.3020000000000002E-2</v>
      </c>
      <c r="L41" s="44">
        <v>11.97765321</v>
      </c>
      <c r="M41" s="44">
        <f>4601.01489/1000</f>
        <v>4.6010148900000001</v>
      </c>
      <c r="N41" s="44">
        <f>6133.19682/1000</f>
        <v>6.1331968200000002</v>
      </c>
      <c r="O41" s="44">
        <v>6.1331968200000002</v>
      </c>
      <c r="P41" s="55">
        <f>4796.73779/1000</f>
        <v>4.7967377899999999</v>
      </c>
      <c r="Q41" s="65">
        <v>4.7967377899999999</v>
      </c>
      <c r="R41" s="45"/>
    </row>
    <row r="42" spans="2:18" s="46" customFormat="1" ht="22.5" customHeight="1">
      <c r="B42" s="41">
        <v>21</v>
      </c>
      <c r="C42" s="64" t="s">
        <v>51</v>
      </c>
      <c r="D42" s="43">
        <f t="shared" si="10"/>
        <v>0</v>
      </c>
      <c r="E42" s="44">
        <f t="shared" si="10"/>
        <v>0</v>
      </c>
      <c r="F42" s="65">
        <v>0</v>
      </c>
      <c r="G42" s="65">
        <v>0</v>
      </c>
      <c r="H42" s="65">
        <v>0</v>
      </c>
      <c r="I42" s="65">
        <v>0</v>
      </c>
      <c r="J42" s="65">
        <v>0</v>
      </c>
      <c r="K42" s="65">
        <v>0</v>
      </c>
      <c r="L42" s="65">
        <v>0</v>
      </c>
      <c r="M42" s="44">
        <v>0</v>
      </c>
      <c r="N42" s="44">
        <v>0</v>
      </c>
      <c r="O42" s="44">
        <v>0</v>
      </c>
      <c r="P42" s="55">
        <v>0</v>
      </c>
      <c r="Q42" s="65">
        <v>0</v>
      </c>
      <c r="R42" s="45"/>
    </row>
    <row r="43" spans="2:18" s="46" customFormat="1" ht="41.25" customHeight="1">
      <c r="B43" s="41">
        <v>22</v>
      </c>
      <c r="C43" s="64" t="s">
        <v>52</v>
      </c>
      <c r="D43" s="65">
        <f>F43+H43+J43+L43</f>
        <v>1.9966383400000001</v>
      </c>
      <c r="E43" s="65">
        <f t="shared" si="10"/>
        <v>2.0739169999999998</v>
      </c>
      <c r="F43" s="65">
        <v>0</v>
      </c>
      <c r="G43" s="65">
        <v>0</v>
      </c>
      <c r="H43" s="65">
        <v>0</v>
      </c>
      <c r="I43" s="65">
        <v>0</v>
      </c>
      <c r="J43" s="65">
        <v>0</v>
      </c>
      <c r="K43" s="65">
        <v>0</v>
      </c>
      <c r="L43" s="65">
        <v>1.9966383400000001</v>
      </c>
      <c r="M43" s="44">
        <f>2073.917/1000</f>
        <v>2.0739169999999998</v>
      </c>
      <c r="N43" s="65">
        <f>1773.56696/1000</f>
        <v>1.7735669600000001</v>
      </c>
      <c r="O43" s="65">
        <v>1.7735669600000001</v>
      </c>
      <c r="P43" s="65">
        <f>1773.56696/1000</f>
        <v>1.7735669600000001</v>
      </c>
      <c r="Q43" s="65">
        <v>1.7735669600000001</v>
      </c>
      <c r="R43" s="45"/>
    </row>
    <row r="44" spans="2:18" s="46" customFormat="1" ht="52.5" customHeight="1">
      <c r="B44" s="41">
        <v>23</v>
      </c>
      <c r="C44" s="64" t="s">
        <v>53</v>
      </c>
      <c r="D44" s="43">
        <f t="shared" si="10"/>
        <v>2.31879839</v>
      </c>
      <c r="E44" s="44">
        <f t="shared" si="10"/>
        <v>0.51780164000000006</v>
      </c>
      <c r="F44" s="44">
        <v>0</v>
      </c>
      <c r="G44" s="44">
        <v>0</v>
      </c>
      <c r="H44" s="44">
        <v>0</v>
      </c>
      <c r="I44" s="44">
        <v>0</v>
      </c>
      <c r="J44" s="44">
        <v>0</v>
      </c>
      <c r="K44" s="44">
        <v>0</v>
      </c>
      <c r="L44" s="44">
        <v>2.31879839</v>
      </c>
      <c r="M44" s="44">
        <f>517.80164/1000</f>
        <v>0.51780164000000006</v>
      </c>
      <c r="N44" s="44">
        <f>1732.40281/1000</f>
        <v>1.73240281</v>
      </c>
      <c r="O44" s="65">
        <v>1.73240281</v>
      </c>
      <c r="P44" s="55">
        <f>1732.40281/1000</f>
        <v>1.73240281</v>
      </c>
      <c r="Q44" s="65">
        <v>1.73240281</v>
      </c>
      <c r="R44" s="45"/>
    </row>
    <row r="45" spans="2:18" s="46" customFormat="1" ht="71.25" customHeight="1">
      <c r="B45" s="41">
        <v>24</v>
      </c>
      <c r="C45" s="64" t="s">
        <v>54</v>
      </c>
      <c r="D45" s="43">
        <f t="shared" si="10"/>
        <v>1.15188421</v>
      </c>
      <c r="E45" s="44">
        <f t="shared" si="10"/>
        <v>1.15188421</v>
      </c>
      <c r="F45" s="65">
        <v>1.15188421</v>
      </c>
      <c r="G45" s="65">
        <f>1151.88421/1000</f>
        <v>1.15188421</v>
      </c>
      <c r="H45" s="65">
        <v>0</v>
      </c>
      <c r="I45" s="65">
        <v>0</v>
      </c>
      <c r="J45" s="65">
        <v>0</v>
      </c>
      <c r="K45" s="65">
        <v>0</v>
      </c>
      <c r="L45" s="44">
        <v>0</v>
      </c>
      <c r="M45" s="44">
        <v>0</v>
      </c>
      <c r="N45" s="44">
        <v>0</v>
      </c>
      <c r="O45" s="44">
        <v>0</v>
      </c>
      <c r="P45" s="55">
        <f>1719.26236/1000</f>
        <v>1.7192623599999999</v>
      </c>
      <c r="Q45" s="65">
        <v>0</v>
      </c>
      <c r="R45" s="45"/>
    </row>
    <row r="46" spans="2:18" s="46" customFormat="1" ht="36.75" customHeight="1">
      <c r="B46" s="41">
        <v>25</v>
      </c>
      <c r="C46" s="64" t="s">
        <v>55</v>
      </c>
      <c r="D46" s="43">
        <f t="shared" si="10"/>
        <v>17.440861859999998</v>
      </c>
      <c r="E46" s="44">
        <f t="shared" si="10"/>
        <v>15.165017129999999</v>
      </c>
      <c r="F46" s="44">
        <v>0</v>
      </c>
      <c r="G46" s="44">
        <v>0</v>
      </c>
      <c r="H46" s="44">
        <v>3.4871979999999998</v>
      </c>
      <c r="I46" s="44">
        <f>3487.19784/1000</f>
        <v>3.4871978399999999</v>
      </c>
      <c r="J46" s="44">
        <v>11.67781929</v>
      </c>
      <c r="K46" s="44">
        <f>11677.81929/1000</f>
        <v>11.677819289999999</v>
      </c>
      <c r="L46" s="44">
        <v>2.2758445699999998</v>
      </c>
      <c r="M46" s="44">
        <v>0</v>
      </c>
      <c r="N46" s="44">
        <f>13032.02397/1000</f>
        <v>13.032023970000001</v>
      </c>
      <c r="O46" s="44">
        <v>0</v>
      </c>
      <c r="P46" s="55">
        <f>13577.89729/1000</f>
        <v>13.577897290000001</v>
      </c>
      <c r="Q46" s="65">
        <v>0</v>
      </c>
      <c r="R46" s="45"/>
    </row>
    <row r="47" spans="2:18" s="46" customFormat="1" ht="36.75" customHeight="1">
      <c r="B47" s="41">
        <v>26</v>
      </c>
      <c r="C47" s="64" t="s">
        <v>56</v>
      </c>
      <c r="D47" s="43">
        <v>0</v>
      </c>
      <c r="E47" s="43">
        <v>0</v>
      </c>
      <c r="F47" s="43">
        <v>0</v>
      </c>
      <c r="G47" s="43">
        <v>0</v>
      </c>
      <c r="H47" s="43">
        <v>0</v>
      </c>
      <c r="I47" s="43">
        <v>0</v>
      </c>
      <c r="J47" s="43">
        <v>0</v>
      </c>
      <c r="K47" s="43">
        <v>0</v>
      </c>
      <c r="L47" s="43">
        <v>0</v>
      </c>
      <c r="M47" s="44">
        <v>0</v>
      </c>
      <c r="N47" s="43">
        <v>0</v>
      </c>
      <c r="O47" s="43">
        <v>0</v>
      </c>
      <c r="P47" s="43">
        <v>0</v>
      </c>
      <c r="Q47" s="43">
        <v>0</v>
      </c>
      <c r="R47" s="45"/>
    </row>
    <row r="48" spans="2:18" s="28" customFormat="1">
      <c r="B48" s="31" t="s">
        <v>57</v>
      </c>
      <c r="C48" s="32" t="s">
        <v>58</v>
      </c>
      <c r="D48" s="33">
        <f t="shared" ref="D48:Q48" si="11">SUM(D49:D50)</f>
        <v>27.360928999999999</v>
      </c>
      <c r="E48" s="33">
        <f t="shared" si="11"/>
        <v>21.999497019999996</v>
      </c>
      <c r="F48" s="33">
        <f t="shared" si="11"/>
        <v>1.15629563</v>
      </c>
      <c r="G48" s="33">
        <f t="shared" si="11"/>
        <v>1.15629563</v>
      </c>
      <c r="H48" s="33">
        <f t="shared" si="11"/>
        <v>1.8411329999999999</v>
      </c>
      <c r="I48" s="33">
        <f t="shared" si="11"/>
        <v>1.84112962</v>
      </c>
      <c r="J48" s="33">
        <f t="shared" si="11"/>
        <v>16.433499699999999</v>
      </c>
      <c r="K48" s="33">
        <f t="shared" si="11"/>
        <v>16.419854699999998</v>
      </c>
      <c r="L48" s="33">
        <f t="shared" si="11"/>
        <v>7.9300006700000001</v>
      </c>
      <c r="M48" s="33">
        <f t="shared" si="11"/>
        <v>2.58221707</v>
      </c>
      <c r="N48" s="33">
        <f t="shared" si="11"/>
        <v>18.562670000000001</v>
      </c>
      <c r="O48" s="33">
        <f t="shared" si="11"/>
        <v>0.85205262999999998</v>
      </c>
      <c r="P48" s="33">
        <f t="shared" si="11"/>
        <v>20.978628690000001</v>
      </c>
      <c r="Q48" s="33">
        <f t="shared" si="11"/>
        <v>20.405260460000001</v>
      </c>
      <c r="R48" s="27"/>
    </row>
    <row r="49" spans="2:18" s="28" customFormat="1" ht="39.75" customHeight="1">
      <c r="B49" s="41"/>
      <c r="C49" s="51" t="s">
        <v>59</v>
      </c>
      <c r="D49" s="66"/>
      <c r="E49" s="67"/>
      <c r="F49" s="44"/>
      <c r="G49" s="44"/>
      <c r="H49" s="44"/>
      <c r="I49" s="44"/>
      <c r="J49" s="44"/>
      <c r="K49" s="44"/>
      <c r="L49" s="44"/>
      <c r="M49" s="44"/>
      <c r="N49" s="44"/>
      <c r="O49" s="44"/>
      <c r="P49" s="44"/>
      <c r="Q49" s="44"/>
      <c r="R49" s="27"/>
    </row>
    <row r="50" spans="2:18" s="46" customFormat="1" ht="48" customHeight="1">
      <c r="B50" s="41">
        <v>27</v>
      </c>
      <c r="C50" s="42" t="s">
        <v>60</v>
      </c>
      <c r="D50" s="43">
        <f>F50+H50+J50+L50</f>
        <v>27.360928999999999</v>
      </c>
      <c r="E50" s="44">
        <f>G50+I50+K50+M50</f>
        <v>21.999497019999996</v>
      </c>
      <c r="F50" s="44">
        <v>1.15629563</v>
      </c>
      <c r="G50" s="44">
        <v>1.15629563</v>
      </c>
      <c r="H50" s="44">
        <v>1.8411329999999999</v>
      </c>
      <c r="I50" s="44">
        <f>1841.12962/1000</f>
        <v>1.84112962</v>
      </c>
      <c r="J50" s="44">
        <f>16433.4997/1000</f>
        <v>16.433499699999999</v>
      </c>
      <c r="K50" s="44">
        <f>16419.8547/1000</f>
        <v>16.419854699999998</v>
      </c>
      <c r="L50" s="44">
        <v>7.9300006700000001</v>
      </c>
      <c r="M50" s="44">
        <f>2582.21707/1000</f>
        <v>2.58221707</v>
      </c>
      <c r="N50" s="44">
        <v>18.562670000000001</v>
      </c>
      <c r="O50" s="44">
        <f>852.05263/1000</f>
        <v>0.85205262999999998</v>
      </c>
      <c r="P50" s="44">
        <f>20978.62869/1000</f>
        <v>20.978628690000001</v>
      </c>
      <c r="Q50" s="44">
        <f>20405.26046/1000</f>
        <v>20.405260460000001</v>
      </c>
      <c r="R50" s="45"/>
    </row>
    <row r="51" spans="2:18" s="28" customFormat="1" ht="31.5">
      <c r="B51" s="31" t="s">
        <v>61</v>
      </c>
      <c r="C51" s="32" t="s">
        <v>62</v>
      </c>
      <c r="D51" s="33">
        <f t="shared" ref="D51:Q51" si="12">SUM(D52:D53)</f>
        <v>7.9565797000000007</v>
      </c>
      <c r="E51" s="33">
        <f t="shared" si="12"/>
        <v>2.6600091100000003</v>
      </c>
      <c r="F51" s="33">
        <f t="shared" si="12"/>
        <v>1.18599246</v>
      </c>
      <c r="G51" s="33">
        <f t="shared" si="12"/>
        <v>1.18599246</v>
      </c>
      <c r="H51" s="33">
        <f t="shared" si="12"/>
        <v>3.96865E-2</v>
      </c>
      <c r="I51" s="33">
        <f t="shared" si="12"/>
        <v>3.96865E-2</v>
      </c>
      <c r="J51" s="33">
        <f t="shared" si="12"/>
        <v>0.99827955000000002</v>
      </c>
      <c r="K51" s="33">
        <f t="shared" si="12"/>
        <v>1.0021278499999999</v>
      </c>
      <c r="L51" s="33">
        <f t="shared" si="12"/>
        <v>5.7326211899999997</v>
      </c>
      <c r="M51" s="33">
        <f t="shared" si="12"/>
        <v>0.43220230000000004</v>
      </c>
      <c r="N51" s="33">
        <f t="shared" si="12"/>
        <v>3.4860210400000002</v>
      </c>
      <c r="O51" s="33">
        <f t="shared" si="12"/>
        <v>1.5928373300000001</v>
      </c>
      <c r="P51" s="33">
        <f t="shared" si="12"/>
        <v>4.2993237999999998</v>
      </c>
      <c r="Q51" s="33">
        <f t="shared" si="12"/>
        <v>4.2993237999999998</v>
      </c>
      <c r="R51" s="27"/>
    </row>
    <row r="52" spans="2:18" s="46" customFormat="1" ht="41.25" customHeight="1">
      <c r="B52" s="41">
        <v>28</v>
      </c>
      <c r="C52" s="42" t="s">
        <v>63</v>
      </c>
      <c r="D52" s="55">
        <v>1.4302423200000001</v>
      </c>
      <c r="E52" s="55">
        <v>0</v>
      </c>
      <c r="F52" s="55">
        <v>0</v>
      </c>
      <c r="G52" s="55">
        <v>0</v>
      </c>
      <c r="H52" s="55">
        <v>0</v>
      </c>
      <c r="I52" s="55">
        <v>0</v>
      </c>
      <c r="J52" s="55">
        <v>0</v>
      </c>
      <c r="K52" s="55">
        <v>0</v>
      </c>
      <c r="L52" s="55">
        <v>1.4302423200000001</v>
      </c>
      <c r="M52" s="55">
        <v>0</v>
      </c>
      <c r="N52" s="55">
        <v>0</v>
      </c>
      <c r="O52" s="55">
        <v>0</v>
      </c>
      <c r="P52" s="55">
        <v>0</v>
      </c>
      <c r="Q52" s="55">
        <v>0</v>
      </c>
      <c r="R52" s="45"/>
    </row>
    <row r="53" spans="2:18" s="46" customFormat="1" ht="47.25">
      <c r="B53" s="41">
        <v>29</v>
      </c>
      <c r="C53" s="42" t="s">
        <v>64</v>
      </c>
      <c r="D53" s="55">
        <v>6.5263373800000002</v>
      </c>
      <c r="E53" s="55">
        <v>2.6600091100000003</v>
      </c>
      <c r="F53" s="55">
        <v>1.18599246</v>
      </c>
      <c r="G53" s="55">
        <v>1.18599246</v>
      </c>
      <c r="H53" s="55">
        <v>3.96865E-2</v>
      </c>
      <c r="I53" s="55">
        <v>3.96865E-2</v>
      </c>
      <c r="J53" s="55">
        <v>0.99827955000000002</v>
      </c>
      <c r="K53" s="55">
        <v>1.0021278499999999</v>
      </c>
      <c r="L53" s="55">
        <v>4.3023788700000001</v>
      </c>
      <c r="M53" s="55">
        <v>0.43220230000000004</v>
      </c>
      <c r="N53" s="55">
        <v>3.4860210400000002</v>
      </c>
      <c r="O53" s="55">
        <v>1.5928373300000001</v>
      </c>
      <c r="P53" s="55">
        <v>4.2993237999999998</v>
      </c>
      <c r="Q53" s="55">
        <v>4.2993237999999998</v>
      </c>
      <c r="R53" s="45"/>
    </row>
    <row r="54" spans="2:18" s="28" customFormat="1" ht="31.5" hidden="1">
      <c r="B54" s="41"/>
      <c r="C54" s="42" t="s">
        <v>65</v>
      </c>
      <c r="D54" s="43"/>
      <c r="E54" s="67"/>
      <c r="F54" s="55"/>
      <c r="G54" s="55"/>
      <c r="H54" s="55"/>
      <c r="I54" s="55"/>
      <c r="J54" s="55"/>
      <c r="K54" s="55"/>
      <c r="L54" s="55"/>
      <c r="M54" s="55"/>
      <c r="N54" s="55"/>
      <c r="O54" s="55"/>
      <c r="P54" s="55"/>
      <c r="Q54" s="55"/>
      <c r="R54" s="27"/>
    </row>
    <row r="55" spans="2:18" s="28" customFormat="1" hidden="1">
      <c r="B55" s="41"/>
      <c r="C55" s="42" t="s">
        <v>66</v>
      </c>
      <c r="D55" s="66"/>
      <c r="E55" s="67"/>
      <c r="F55" s="55"/>
      <c r="G55" s="55"/>
      <c r="H55" s="55"/>
      <c r="I55" s="55"/>
      <c r="J55" s="55"/>
      <c r="K55" s="55"/>
      <c r="L55" s="55"/>
      <c r="M55" s="55"/>
      <c r="N55" s="44"/>
      <c r="O55" s="55"/>
      <c r="P55" s="55"/>
      <c r="Q55" s="55"/>
      <c r="R55" s="27"/>
    </row>
    <row r="56" spans="2:18" s="28" customFormat="1" ht="31.5" hidden="1">
      <c r="B56" s="41"/>
      <c r="C56" s="42" t="s">
        <v>67</v>
      </c>
      <c r="D56" s="66"/>
      <c r="E56" s="67"/>
      <c r="F56" s="55"/>
      <c r="G56" s="55"/>
      <c r="H56" s="55"/>
      <c r="I56" s="55"/>
      <c r="J56" s="55"/>
      <c r="K56" s="55"/>
      <c r="L56" s="55"/>
      <c r="M56" s="55"/>
      <c r="N56" s="44"/>
      <c r="O56" s="55"/>
      <c r="P56" s="55"/>
      <c r="Q56" s="55"/>
      <c r="R56" s="27"/>
    </row>
    <row r="57" spans="2:18" s="28" customFormat="1" hidden="1">
      <c r="B57" s="41"/>
      <c r="C57" s="42" t="s">
        <v>68</v>
      </c>
      <c r="D57" s="66"/>
      <c r="E57" s="67"/>
      <c r="F57" s="55"/>
      <c r="G57" s="55"/>
      <c r="H57" s="55"/>
      <c r="I57" s="55"/>
      <c r="J57" s="55"/>
      <c r="K57" s="55"/>
      <c r="L57" s="55"/>
      <c r="M57" s="55"/>
      <c r="N57" s="44"/>
      <c r="O57" s="55"/>
      <c r="P57" s="55"/>
      <c r="Q57" s="55"/>
      <c r="R57" s="27"/>
    </row>
    <row r="58" spans="2:18" s="28" customFormat="1" hidden="1">
      <c r="B58" s="41"/>
      <c r="C58" s="42" t="s">
        <v>69</v>
      </c>
      <c r="D58" s="66"/>
      <c r="E58" s="67"/>
      <c r="F58" s="55"/>
      <c r="G58" s="55"/>
      <c r="H58" s="55"/>
      <c r="I58" s="55"/>
      <c r="J58" s="55"/>
      <c r="K58" s="55"/>
      <c r="L58" s="55"/>
      <c r="M58" s="55"/>
      <c r="N58" s="55"/>
      <c r="O58" s="55"/>
      <c r="P58" s="55"/>
      <c r="Q58" s="55"/>
      <c r="R58" s="27"/>
    </row>
    <row r="59" spans="2:18" s="28" customFormat="1" ht="21.75" hidden="1" customHeight="1">
      <c r="B59" s="41"/>
      <c r="C59" s="51" t="s">
        <v>70</v>
      </c>
      <c r="D59" s="66"/>
      <c r="E59" s="67"/>
      <c r="F59" s="44"/>
      <c r="G59" s="55"/>
      <c r="H59" s="44"/>
      <c r="I59" s="55"/>
      <c r="J59" s="44"/>
      <c r="K59" s="44"/>
      <c r="L59" s="44"/>
      <c r="M59" s="44"/>
      <c r="N59" s="44"/>
      <c r="O59" s="44"/>
      <c r="P59" s="55"/>
      <c r="Q59" s="44"/>
      <c r="R59" s="27"/>
    </row>
    <row r="60" spans="2:18" s="28" customFormat="1" ht="35.25" customHeight="1">
      <c r="B60" s="31" t="s">
        <v>71</v>
      </c>
      <c r="C60" s="32" t="s">
        <v>72</v>
      </c>
      <c r="D60" s="33">
        <f>D61</f>
        <v>21.145510000000002</v>
      </c>
      <c r="E60" s="33">
        <f t="shared" ref="E60:Q60" si="13">E61</f>
        <v>21.19009458</v>
      </c>
      <c r="F60" s="33">
        <f t="shared" si="13"/>
        <v>12.263059999999999</v>
      </c>
      <c r="G60" s="33">
        <f t="shared" si="13"/>
        <v>12.263059999999999</v>
      </c>
      <c r="H60" s="33">
        <f t="shared" si="13"/>
        <v>2.1989299999999998</v>
      </c>
      <c r="I60" s="33">
        <f t="shared" si="13"/>
        <v>2.1989299999999998</v>
      </c>
      <c r="J60" s="33">
        <f t="shared" si="13"/>
        <v>5.91449E-2</v>
      </c>
      <c r="K60" s="33">
        <f t="shared" si="13"/>
        <v>5.9144490000000001E-2</v>
      </c>
      <c r="L60" s="33">
        <f t="shared" si="13"/>
        <v>6.6243751</v>
      </c>
      <c r="M60" s="33">
        <f t="shared" si="13"/>
        <v>6.6689600900000006</v>
      </c>
      <c r="N60" s="33">
        <f t="shared" si="13"/>
        <v>5.6516609899999999</v>
      </c>
      <c r="O60" s="33">
        <f t="shared" si="13"/>
        <v>5.6516609899999999</v>
      </c>
      <c r="P60" s="33">
        <f t="shared" si="13"/>
        <v>5.6516609899999999</v>
      </c>
      <c r="Q60" s="33">
        <f t="shared" si="13"/>
        <v>5.6516609899999999</v>
      </c>
      <c r="R60" s="27"/>
    </row>
    <row r="61" spans="2:18" s="46" customFormat="1" ht="44.25" customHeight="1">
      <c r="B61" s="41">
        <v>30</v>
      </c>
      <c r="C61" s="51" t="s">
        <v>73</v>
      </c>
      <c r="D61" s="43">
        <f>F61+H61+J61+L61</f>
        <v>21.145510000000002</v>
      </c>
      <c r="E61" s="44">
        <f>G61+I61+K61+M61</f>
        <v>21.19009458</v>
      </c>
      <c r="F61" s="44">
        <v>12.263059999999999</v>
      </c>
      <c r="G61" s="44">
        <f>12263.06/1000</f>
        <v>12.263059999999999</v>
      </c>
      <c r="H61" s="44">
        <v>2.1989299999999998</v>
      </c>
      <c r="I61" s="44">
        <f>2198.93/1000</f>
        <v>2.1989299999999998</v>
      </c>
      <c r="J61" s="44">
        <v>5.91449E-2</v>
      </c>
      <c r="K61" s="44">
        <f>59.14449/1000</f>
        <v>5.9144490000000001E-2</v>
      </c>
      <c r="L61" s="44">
        <v>6.6243751</v>
      </c>
      <c r="M61" s="44">
        <f>17149.45999/1000-10.4804999</f>
        <v>6.6689600900000006</v>
      </c>
      <c r="N61" s="44">
        <f>5651.66099/1000</f>
        <v>5.6516609899999999</v>
      </c>
      <c r="O61" s="44">
        <f>5651.66099/1000</f>
        <v>5.6516609899999999</v>
      </c>
      <c r="P61" s="44">
        <f>5651.66099/1000</f>
        <v>5.6516609899999999</v>
      </c>
      <c r="Q61" s="44">
        <v>5.6516609899999999</v>
      </c>
      <c r="R61" s="45"/>
    </row>
    <row r="62" spans="2:18" s="28" customFormat="1" ht="31.5" hidden="1">
      <c r="B62" s="31" t="s">
        <v>74</v>
      </c>
      <c r="C62" s="32" t="s">
        <v>75</v>
      </c>
      <c r="D62" s="33"/>
      <c r="E62" s="33"/>
      <c r="F62" s="33"/>
      <c r="G62" s="33"/>
      <c r="H62" s="33"/>
      <c r="I62" s="33"/>
      <c r="J62" s="33"/>
      <c r="K62" s="33"/>
      <c r="L62" s="33"/>
      <c r="M62" s="33"/>
      <c r="N62" s="33"/>
      <c r="O62" s="33"/>
      <c r="P62" s="33"/>
      <c r="Q62" s="33"/>
      <c r="R62" s="27"/>
    </row>
    <row r="63" spans="2:18" s="28" customFormat="1" ht="38.25" hidden="1" customHeight="1">
      <c r="B63" s="68" t="s">
        <v>76</v>
      </c>
      <c r="C63" s="69" t="s">
        <v>77</v>
      </c>
      <c r="D63" s="70"/>
      <c r="E63" s="70"/>
      <c r="F63" s="70"/>
      <c r="G63" s="70"/>
      <c r="H63" s="70"/>
      <c r="I63" s="70"/>
      <c r="J63" s="70"/>
      <c r="K63" s="70"/>
      <c r="L63" s="70"/>
      <c r="M63" s="70"/>
      <c r="N63" s="70"/>
      <c r="O63" s="70"/>
      <c r="P63" s="70"/>
      <c r="Q63" s="70"/>
      <c r="R63" s="27"/>
    </row>
    <row r="64" spans="2:18" s="46" customFormat="1" hidden="1">
      <c r="B64" s="71" t="s">
        <v>78</v>
      </c>
      <c r="C64" s="72" t="s">
        <v>79</v>
      </c>
      <c r="D64" s="14"/>
      <c r="E64" s="14"/>
      <c r="F64" s="14"/>
      <c r="G64" s="14"/>
      <c r="H64" s="14"/>
      <c r="I64" s="14"/>
      <c r="J64" s="14"/>
      <c r="K64" s="14"/>
      <c r="L64" s="14"/>
      <c r="M64" s="14"/>
      <c r="N64" s="14"/>
      <c r="O64" s="14"/>
      <c r="P64" s="14"/>
      <c r="Q64" s="14"/>
      <c r="R64" s="45"/>
    </row>
    <row r="65" spans="2:18" s="46" customFormat="1" ht="18" customHeight="1">
      <c r="B65" s="73" t="s">
        <v>74</v>
      </c>
      <c r="C65" s="74" t="s">
        <v>80</v>
      </c>
      <c r="D65" s="75">
        <f t="shared" ref="D65:Q65" si="14">D66</f>
        <v>0</v>
      </c>
      <c r="E65" s="75">
        <f t="shared" si="14"/>
        <v>6.4973867099999998</v>
      </c>
      <c r="F65" s="75">
        <f t="shared" si="14"/>
        <v>0</v>
      </c>
      <c r="G65" s="75">
        <f t="shared" si="14"/>
        <v>0</v>
      </c>
      <c r="H65" s="75">
        <f t="shared" si="14"/>
        <v>0</v>
      </c>
      <c r="I65" s="75">
        <f t="shared" si="14"/>
        <v>0</v>
      </c>
      <c r="J65" s="75">
        <f t="shared" si="14"/>
        <v>0</v>
      </c>
      <c r="K65" s="75">
        <f t="shared" si="14"/>
        <v>6.4973867099999998</v>
      </c>
      <c r="L65" s="75">
        <f t="shared" si="14"/>
        <v>0</v>
      </c>
      <c r="M65" s="75">
        <f t="shared" si="14"/>
        <v>0</v>
      </c>
      <c r="N65" s="75">
        <f t="shared" si="14"/>
        <v>5.5062599200000006</v>
      </c>
      <c r="O65" s="75">
        <f t="shared" si="14"/>
        <v>0</v>
      </c>
      <c r="P65" s="75">
        <f t="shared" si="14"/>
        <v>5.5062599200000006</v>
      </c>
      <c r="Q65" s="75">
        <f t="shared" si="14"/>
        <v>0</v>
      </c>
      <c r="R65" s="45"/>
    </row>
    <row r="66" spans="2:18" s="46" customFormat="1" ht="27" customHeight="1">
      <c r="B66" s="76" t="s">
        <v>81</v>
      </c>
      <c r="C66" s="51" t="s">
        <v>82</v>
      </c>
      <c r="D66" s="44">
        <f>F66+H66+J66+L66</f>
        <v>0</v>
      </c>
      <c r="E66" s="44">
        <f>G66+I66+K66+M66</f>
        <v>6.4973867099999998</v>
      </c>
      <c r="F66" s="44">
        <v>0</v>
      </c>
      <c r="G66" s="44">
        <v>0</v>
      </c>
      <c r="H66" s="44">
        <v>0</v>
      </c>
      <c r="I66" s="44">
        <v>0</v>
      </c>
      <c r="J66" s="44">
        <v>0</v>
      </c>
      <c r="K66" s="44">
        <v>6.4973867099999998</v>
      </c>
      <c r="L66" s="44">
        <v>0</v>
      </c>
      <c r="M66" s="44">
        <v>0</v>
      </c>
      <c r="N66" s="44">
        <f>5506.25992/1000</f>
        <v>5.5062599200000006</v>
      </c>
      <c r="O66" s="44">
        <v>0</v>
      </c>
      <c r="P66" s="44">
        <f>5506.25992/1000</f>
        <v>5.5062599200000006</v>
      </c>
      <c r="Q66" s="44">
        <v>0</v>
      </c>
      <c r="R66" s="45"/>
    </row>
    <row r="67" spans="2:18" s="28" customFormat="1" ht="31.5">
      <c r="B67" s="77">
        <v>2</v>
      </c>
      <c r="C67" s="29" t="s">
        <v>83</v>
      </c>
      <c r="D67" s="30">
        <f t="shared" ref="D67:Q67" si="15">SUM(D68:D72)</f>
        <v>331.02207905</v>
      </c>
      <c r="E67" s="30">
        <f t="shared" si="15"/>
        <v>11.698909070000003</v>
      </c>
      <c r="F67" s="30">
        <f t="shared" si="15"/>
        <v>1.7860483999999999</v>
      </c>
      <c r="G67" s="30">
        <f t="shared" si="15"/>
        <v>1.7860484999999997</v>
      </c>
      <c r="H67" s="30">
        <f t="shared" si="15"/>
        <v>0.88438463999999994</v>
      </c>
      <c r="I67" s="30">
        <f t="shared" si="15"/>
        <v>0.88438463999999994</v>
      </c>
      <c r="J67" s="30">
        <f t="shared" si="15"/>
        <v>1.9118010999999999</v>
      </c>
      <c r="K67" s="30">
        <f t="shared" si="15"/>
        <v>2.37395574</v>
      </c>
      <c r="L67" s="30">
        <f t="shared" si="15"/>
        <v>326.43984490999998</v>
      </c>
      <c r="M67" s="30">
        <f t="shared" si="15"/>
        <v>6.6545201900000004</v>
      </c>
      <c r="N67" s="30">
        <f t="shared" si="15"/>
        <v>10.392023790000001</v>
      </c>
      <c r="O67" s="30">
        <f t="shared" si="15"/>
        <v>6.3905264900000001</v>
      </c>
      <c r="P67" s="30">
        <f t="shared" si="15"/>
        <v>7.1402253399999998</v>
      </c>
      <c r="Q67" s="30">
        <f t="shared" si="15"/>
        <v>7.1402253399999998</v>
      </c>
      <c r="R67" s="27"/>
    </row>
    <row r="68" spans="2:18" s="46" customFormat="1" ht="149.25" customHeight="1">
      <c r="B68" s="41">
        <v>32</v>
      </c>
      <c r="C68" s="51" t="s">
        <v>84</v>
      </c>
      <c r="D68" s="44">
        <f>F68+H68+J68+L68</f>
        <v>328.55500010999998</v>
      </c>
      <c r="E68" s="44">
        <f>G68+I68+K68+M68</f>
        <v>8.8505615800000008</v>
      </c>
      <c r="F68" s="44">
        <v>0.22862511999999999</v>
      </c>
      <c r="G68" s="44">
        <f>228.62512/1000</f>
        <v>0.22862512000000001</v>
      </c>
      <c r="H68" s="44">
        <v>0.23116539</v>
      </c>
      <c r="I68" s="44">
        <f>231.16539/1000</f>
        <v>0.23116539</v>
      </c>
      <c r="J68" s="44">
        <v>1.73470331</v>
      </c>
      <c r="K68" s="44">
        <f>1805.10331/1000</f>
        <v>1.80510331</v>
      </c>
      <c r="L68" s="44">
        <v>326.36050628999999</v>
      </c>
      <c r="M68" s="44">
        <f>6585.66776/1000</f>
        <v>6.5856677600000006</v>
      </c>
      <c r="N68" s="78">
        <f>8171.31582/1000</f>
        <v>8.1713158200000002</v>
      </c>
      <c r="O68" s="44">
        <f>6133.99588/1000</f>
        <v>6.1339958800000005</v>
      </c>
      <c r="P68" s="44">
        <v>0</v>
      </c>
      <c r="Q68" s="44">
        <v>0</v>
      </c>
      <c r="R68" s="45"/>
    </row>
    <row r="69" spans="2:18" s="46" customFormat="1" ht="38.25" customHeight="1">
      <c r="B69" s="41">
        <v>33</v>
      </c>
      <c r="C69" s="51" t="s">
        <v>85</v>
      </c>
      <c r="D69" s="44">
        <f>F69+H69+J69+L69</f>
        <v>0.90648698999999999</v>
      </c>
      <c r="E69" s="44">
        <f>G69+I69+K69+M69</f>
        <v>0.90648708999999994</v>
      </c>
      <c r="F69" s="44">
        <v>0.87229800000000002</v>
      </c>
      <c r="G69" s="44">
        <f>872.2981/1000</f>
        <v>0.87229809999999997</v>
      </c>
      <c r="H69" s="44">
        <v>3.4188990000000002E-2</v>
      </c>
      <c r="I69" s="44">
        <f>34.18899/1000</f>
        <v>3.4188989999999995E-2</v>
      </c>
      <c r="J69" s="44">
        <v>0</v>
      </c>
      <c r="K69" s="44">
        <v>0</v>
      </c>
      <c r="L69" s="44">
        <v>0</v>
      </c>
      <c r="M69" s="44">
        <v>0</v>
      </c>
      <c r="N69" s="47">
        <f>34.18899/1000</f>
        <v>3.4188989999999995E-2</v>
      </c>
      <c r="O69" s="47">
        <v>0</v>
      </c>
      <c r="P69" s="44">
        <v>0</v>
      </c>
      <c r="Q69" s="44">
        <v>0</v>
      </c>
      <c r="R69" s="45"/>
    </row>
    <row r="70" spans="2:18" s="28" customFormat="1" ht="24" hidden="1" customHeight="1">
      <c r="B70" s="48"/>
      <c r="C70" s="49" t="s">
        <v>34</v>
      </c>
      <c r="D70" s="50"/>
      <c r="E70" s="50"/>
      <c r="F70" s="50"/>
      <c r="G70" s="50"/>
      <c r="H70" s="50"/>
      <c r="I70" s="50"/>
      <c r="J70" s="50"/>
      <c r="K70" s="50"/>
      <c r="L70" s="50"/>
      <c r="M70" s="50"/>
      <c r="N70" s="50"/>
      <c r="O70" s="50"/>
      <c r="P70" s="50"/>
      <c r="Q70" s="50"/>
      <c r="R70" s="27"/>
    </row>
    <row r="71" spans="2:18" s="46" customFormat="1" ht="117.75" customHeight="1">
      <c r="B71" s="41">
        <v>34</v>
      </c>
      <c r="C71" s="51" t="s">
        <v>86</v>
      </c>
      <c r="D71" s="44">
        <f>F71+H71+J71+L71</f>
        <v>0.33409579</v>
      </c>
      <c r="E71" s="44">
        <f>G71+I71+K71+M71</f>
        <v>0.34606202999999991</v>
      </c>
      <c r="F71" s="44">
        <v>0.14025314999999999</v>
      </c>
      <c r="G71" s="44">
        <f>140.25315/1000</f>
        <v>0.14025314999999999</v>
      </c>
      <c r="H71" s="44">
        <v>6.8104019999999987E-2</v>
      </c>
      <c r="I71" s="44">
        <v>6.8104020000000001E-2</v>
      </c>
      <c r="J71" s="44">
        <v>4.6399999999999997E-2</v>
      </c>
      <c r="K71" s="44">
        <f>68.85243/1000</f>
        <v>6.8852429999999992E-2</v>
      </c>
      <c r="L71" s="44">
        <v>7.9338619999999999E-2</v>
      </c>
      <c r="M71" s="44">
        <f>68.85243/1000</f>
        <v>6.8852429999999992E-2</v>
      </c>
      <c r="N71" s="47">
        <f>346.06203/1000</f>
        <v>0.34606203000000002</v>
      </c>
      <c r="O71" s="44">
        <f>68.85243/1000</f>
        <v>6.8852429999999992E-2</v>
      </c>
      <c r="P71" s="44">
        <v>0</v>
      </c>
      <c r="Q71" s="44">
        <v>0</v>
      </c>
      <c r="R71" s="45"/>
    </row>
    <row r="72" spans="2:18" s="46" customFormat="1" ht="58.5" customHeight="1">
      <c r="B72" s="41">
        <v>35</v>
      </c>
      <c r="C72" s="51" t="s">
        <v>87</v>
      </c>
      <c r="D72" s="44">
        <f>F72+H72+J72+L72</f>
        <v>1.2264961599999999</v>
      </c>
      <c r="E72" s="44">
        <f>G72+I72+K72+M72</f>
        <v>1.59579837</v>
      </c>
      <c r="F72" s="44">
        <v>0.54487213000000001</v>
      </c>
      <c r="G72" s="44">
        <f>544.87213/1000</f>
        <v>0.54487213000000001</v>
      </c>
      <c r="H72" s="44">
        <v>0.55092624000000001</v>
      </c>
      <c r="I72" s="44">
        <v>0.55092624000000001</v>
      </c>
      <c r="J72" s="44">
        <v>0.13069779000000001</v>
      </c>
      <c r="K72" s="44">
        <f>500/1000</f>
        <v>0.5</v>
      </c>
      <c r="L72" s="44">
        <v>0</v>
      </c>
      <c r="M72" s="44">
        <v>0</v>
      </c>
      <c r="N72" s="47">
        <f>1840.45695/1000</f>
        <v>1.8404569500000001</v>
      </c>
      <c r="O72" s="44">
        <f>187.67818/1000</f>
        <v>0.18767818</v>
      </c>
      <c r="P72" s="44">
        <f>Q72</f>
        <v>7.1402253399999998</v>
      </c>
      <c r="Q72" s="44">
        <f>7140.22534/1000</f>
        <v>7.1402253399999998</v>
      </c>
      <c r="R72" s="45"/>
    </row>
    <row r="73" spans="2:18" s="28" customFormat="1">
      <c r="B73" s="79"/>
      <c r="C73" s="80"/>
      <c r="D73" s="82"/>
      <c r="E73" s="83"/>
      <c r="F73" s="81"/>
      <c r="G73" s="81"/>
      <c r="H73" s="81"/>
      <c r="I73" s="81"/>
      <c r="J73" s="81"/>
      <c r="K73" s="81"/>
      <c r="L73" s="81"/>
      <c r="M73" s="81"/>
      <c r="N73" s="81"/>
      <c r="O73" s="81"/>
      <c r="P73" s="81"/>
      <c r="Q73" s="81"/>
      <c r="R73" s="27"/>
    </row>
    <row r="74" spans="2:18" s="28" customFormat="1">
      <c r="B74" s="79"/>
      <c r="C74" s="80"/>
      <c r="D74" s="82"/>
      <c r="E74" s="81"/>
      <c r="F74" s="81"/>
      <c r="G74" s="81"/>
      <c r="H74" s="81"/>
      <c r="I74" s="81"/>
      <c r="J74" s="81"/>
      <c r="K74" s="81"/>
      <c r="L74" s="81"/>
      <c r="M74" s="81"/>
      <c r="N74" s="81"/>
      <c r="O74" s="81"/>
      <c r="P74" s="81"/>
      <c r="Q74" s="81"/>
      <c r="R74" s="27"/>
    </row>
    <row r="75" spans="2:18" s="28" customFormat="1" ht="16.5" thickBot="1">
      <c r="B75" s="79"/>
      <c r="C75" s="84" t="s">
        <v>89</v>
      </c>
      <c r="D75" s="85"/>
      <c r="E75" s="83"/>
      <c r="F75" s="81"/>
      <c r="G75" s="81"/>
      <c r="H75" s="81"/>
      <c r="I75" s="81"/>
      <c r="J75" s="81"/>
      <c r="K75" s="81"/>
      <c r="L75" s="81"/>
      <c r="M75" s="81"/>
      <c r="N75" s="81"/>
      <c r="O75" s="81"/>
      <c r="P75" s="81"/>
      <c r="Q75" s="81"/>
      <c r="R75" s="27"/>
    </row>
    <row r="76" spans="2:18" s="28" customFormat="1" ht="36" customHeight="1">
      <c r="B76" s="342" t="s">
        <v>1</v>
      </c>
      <c r="C76" s="344" t="s">
        <v>2</v>
      </c>
      <c r="D76" s="346" t="s">
        <v>3</v>
      </c>
      <c r="E76" s="346"/>
      <c r="F76" s="346"/>
      <c r="G76" s="346"/>
      <c r="H76" s="346"/>
      <c r="I76" s="346"/>
      <c r="J76" s="346"/>
      <c r="K76" s="346"/>
      <c r="L76" s="346"/>
      <c r="M76" s="346"/>
      <c r="N76" s="346" t="s">
        <v>4</v>
      </c>
      <c r="O76" s="346"/>
      <c r="P76" s="346" t="s">
        <v>5</v>
      </c>
      <c r="Q76" s="346"/>
      <c r="R76" s="27"/>
    </row>
    <row r="77" spans="2:18" s="28" customFormat="1" ht="96" customHeight="1">
      <c r="B77" s="343"/>
      <c r="C77" s="345"/>
      <c r="D77" s="347" t="s">
        <v>6</v>
      </c>
      <c r="E77" s="347"/>
      <c r="F77" s="347" t="s">
        <v>7</v>
      </c>
      <c r="G77" s="347"/>
      <c r="H77" s="347" t="s">
        <v>8</v>
      </c>
      <c r="I77" s="347"/>
      <c r="J77" s="347" t="s">
        <v>9</v>
      </c>
      <c r="K77" s="347"/>
      <c r="L77" s="347" t="s">
        <v>10</v>
      </c>
      <c r="M77" s="347"/>
      <c r="N77" s="347"/>
      <c r="O77" s="347"/>
      <c r="P77" s="347"/>
      <c r="Q77" s="347"/>
      <c r="R77" s="27"/>
    </row>
    <row r="78" spans="2:18" s="28" customFormat="1" ht="92.25" customHeight="1">
      <c r="B78" s="343"/>
      <c r="C78" s="345"/>
      <c r="D78" s="13" t="s">
        <v>11</v>
      </c>
      <c r="E78" s="13" t="s">
        <v>12</v>
      </c>
      <c r="F78" s="13" t="s">
        <v>13</v>
      </c>
      <c r="G78" s="13" t="s">
        <v>14</v>
      </c>
      <c r="H78" s="13" t="s">
        <v>13</v>
      </c>
      <c r="I78" s="13" t="s">
        <v>14</v>
      </c>
      <c r="J78" s="13" t="s">
        <v>13</v>
      </c>
      <c r="K78" s="15" t="s">
        <v>14</v>
      </c>
      <c r="L78" s="13" t="s">
        <v>13</v>
      </c>
      <c r="M78" s="13" t="s">
        <v>14</v>
      </c>
      <c r="N78" s="15" t="s">
        <v>15</v>
      </c>
      <c r="O78" s="15" t="s">
        <v>90</v>
      </c>
      <c r="P78" s="15" t="s">
        <v>6</v>
      </c>
      <c r="Q78" s="15" t="s">
        <v>90</v>
      </c>
      <c r="R78" s="27"/>
    </row>
    <row r="79" spans="2:18" s="19" customFormat="1" ht="16.5" thickBot="1">
      <c r="B79" s="16">
        <v>1</v>
      </c>
      <c r="C79" s="17">
        <v>2</v>
      </c>
      <c r="D79" s="86">
        <v>5</v>
      </c>
      <c r="E79" s="86">
        <v>6</v>
      </c>
      <c r="F79" s="86">
        <v>7</v>
      </c>
      <c r="G79" s="86">
        <v>8</v>
      </c>
      <c r="H79" s="86">
        <v>9</v>
      </c>
      <c r="I79" s="86">
        <v>10</v>
      </c>
      <c r="J79" s="86">
        <v>11</v>
      </c>
      <c r="K79" s="86">
        <v>12</v>
      </c>
      <c r="L79" s="86">
        <v>13</v>
      </c>
      <c r="M79" s="86">
        <v>14</v>
      </c>
      <c r="N79" s="86">
        <v>15</v>
      </c>
      <c r="O79" s="86">
        <v>16</v>
      </c>
      <c r="P79" s="86">
        <v>17</v>
      </c>
      <c r="Q79" s="86">
        <v>18</v>
      </c>
      <c r="R79" s="18"/>
    </row>
    <row r="80" spans="2:18" s="89" customFormat="1" ht="68.25" customHeight="1">
      <c r="B80" s="87"/>
      <c r="C80" s="25" t="s">
        <v>91</v>
      </c>
      <c r="D80" s="26">
        <f t="shared" ref="D80:Q80" si="16">SUM(D81:D116)</f>
        <v>931.58621690422137</v>
      </c>
      <c r="E80" s="26">
        <f t="shared" si="16"/>
        <v>1124.3824839363344</v>
      </c>
      <c r="F80" s="26">
        <f t="shared" si="16"/>
        <v>250.18897994</v>
      </c>
      <c r="G80" s="26">
        <f t="shared" si="16"/>
        <v>250.18953993999997</v>
      </c>
      <c r="H80" s="26">
        <f t="shared" si="16"/>
        <v>190.58470718322133</v>
      </c>
      <c r="I80" s="26">
        <f t="shared" si="16"/>
        <v>190.56981229207997</v>
      </c>
      <c r="J80" s="26">
        <f t="shared" si="16"/>
        <v>222.30229457999999</v>
      </c>
      <c r="K80" s="26">
        <f t="shared" si="16"/>
        <v>203.92764541925456</v>
      </c>
      <c r="L80" s="26">
        <f t="shared" si="16"/>
        <v>268.510235201</v>
      </c>
      <c r="M80" s="26">
        <f t="shared" si="16"/>
        <v>479.69548628499996</v>
      </c>
      <c r="N80" s="26">
        <f t="shared" si="16"/>
        <v>951.31893560000003</v>
      </c>
      <c r="O80" s="26">
        <f t="shared" si="16"/>
        <v>400.82072619999997</v>
      </c>
      <c r="P80" s="26">
        <f t="shared" si="16"/>
        <v>982.43610211999999</v>
      </c>
      <c r="Q80" s="26">
        <f t="shared" si="16"/>
        <v>664.9694037999999</v>
      </c>
      <c r="R80" s="88" t="e">
        <f>#REF!/1.18</f>
        <v>#REF!</v>
      </c>
    </row>
    <row r="81" spans="2:18" s="93" customFormat="1" ht="108.75" customHeight="1">
      <c r="B81" s="90">
        <v>1</v>
      </c>
      <c r="C81" s="91" t="s">
        <v>92</v>
      </c>
      <c r="D81" s="92">
        <f t="shared" ref="D81:E91" si="17">F81+H81+J81+L81</f>
        <v>16.73554931</v>
      </c>
      <c r="E81" s="44">
        <f t="shared" si="17"/>
        <v>14.353748640000001</v>
      </c>
      <c r="F81" s="44">
        <v>0.36470174999999999</v>
      </c>
      <c r="G81" s="44">
        <f>364.70175/1000</f>
        <v>0.36470174999999999</v>
      </c>
      <c r="H81" s="44">
        <v>0</v>
      </c>
      <c r="I81" s="44">
        <v>0</v>
      </c>
      <c r="J81" s="44">
        <v>0</v>
      </c>
      <c r="K81" s="44">
        <f>478.57859/1000</f>
        <v>0.47857859000000003</v>
      </c>
      <c r="L81" s="44">
        <v>16.370847560000001</v>
      </c>
      <c r="M81" s="44">
        <f>13510.4683/1000</f>
        <v>13.510468300000001</v>
      </c>
      <c r="N81" s="55">
        <f>12378.73063/1000</f>
        <v>12.37873063</v>
      </c>
      <c r="O81" s="55">
        <f>3979.70468/1000</f>
        <v>3.9797046799999998</v>
      </c>
      <c r="P81" s="44">
        <v>42.178230159999998</v>
      </c>
      <c r="Q81" s="44">
        <f>42178.23016/1000</f>
        <v>42.178230159999998</v>
      </c>
      <c r="R81" s="88" t="e">
        <f>#REF!/1.18</f>
        <v>#REF!</v>
      </c>
    </row>
    <row r="82" spans="2:18" s="93" customFormat="1" ht="59.25" customHeight="1">
      <c r="B82" s="90">
        <v>2</v>
      </c>
      <c r="C82" s="91" t="s">
        <v>93</v>
      </c>
      <c r="D82" s="92">
        <f t="shared" si="17"/>
        <v>92.569199139999995</v>
      </c>
      <c r="E82" s="44">
        <f t="shared" si="17"/>
        <v>86.103465990000018</v>
      </c>
      <c r="F82" s="44">
        <v>0.87675137000000003</v>
      </c>
      <c r="G82" s="44">
        <f>876.75137/1000</f>
        <v>0.87675136999999992</v>
      </c>
      <c r="H82" s="44">
        <v>3.2323821399999999</v>
      </c>
      <c r="I82" s="44">
        <f>3232.38214/1000</f>
        <v>3.2323821400000003</v>
      </c>
      <c r="J82" s="44">
        <f>3623.68997/1000</f>
        <v>3.62368997</v>
      </c>
      <c r="K82" s="44">
        <f>3823.69337/1000</f>
        <v>3.82369337</v>
      </c>
      <c r="L82" s="44">
        <f>84836.37566/1000</f>
        <v>84.836375660000002</v>
      </c>
      <c r="M82" s="44">
        <f>78170.63911/1000</f>
        <v>78.17063911000001</v>
      </c>
      <c r="N82" s="55">
        <f>75692.81655/1000</f>
        <v>75.692816550000003</v>
      </c>
      <c r="O82" s="55">
        <f>68934.33037/1000</f>
        <v>68.934330369999998</v>
      </c>
      <c r="P82" s="44">
        <f>Q82</f>
        <v>75.692816550000003</v>
      </c>
      <c r="Q82" s="44">
        <f>75692.81655/1000</f>
        <v>75.692816550000003</v>
      </c>
      <c r="R82" s="88" t="e">
        <f>#REF!/1.18</f>
        <v>#REF!</v>
      </c>
    </row>
    <row r="83" spans="2:18" s="93" customFormat="1" ht="59.25" customHeight="1">
      <c r="B83" s="90">
        <v>3</v>
      </c>
      <c r="C83" s="91" t="s">
        <v>94</v>
      </c>
      <c r="D83" s="92">
        <f t="shared" si="17"/>
        <v>0</v>
      </c>
      <c r="E83" s="44">
        <f t="shared" si="17"/>
        <v>1.0568892999999999</v>
      </c>
      <c r="F83" s="44">
        <v>0</v>
      </c>
      <c r="G83" s="44">
        <v>0</v>
      </c>
      <c r="H83" s="44">
        <v>0</v>
      </c>
      <c r="I83" s="44">
        <f>8.68639/1000</f>
        <v>8.6863899999999987E-3</v>
      </c>
      <c r="J83" s="44">
        <v>0</v>
      </c>
      <c r="K83" s="44">
        <f>55.66868/1000</f>
        <v>5.5668680000000005E-2</v>
      </c>
      <c r="L83" s="44">
        <v>0</v>
      </c>
      <c r="M83" s="44">
        <f>992.53423/1000</f>
        <v>0.99253422999999996</v>
      </c>
      <c r="N83" s="55">
        <f>1344.29994/1000</f>
        <v>1.3442999400000002</v>
      </c>
      <c r="O83" s="55">
        <f>256.81196/1000</f>
        <v>0.25681196000000001</v>
      </c>
      <c r="P83" s="44">
        <v>0</v>
      </c>
      <c r="Q83" s="44">
        <v>0</v>
      </c>
      <c r="R83" s="88" t="e">
        <f>#REF!/1.18</f>
        <v>#REF!</v>
      </c>
    </row>
    <row r="84" spans="2:18" s="93" customFormat="1" ht="69.75" customHeight="1">
      <c r="B84" s="90">
        <v>4</v>
      </c>
      <c r="C84" s="91" t="s">
        <v>95</v>
      </c>
      <c r="D84" s="92">
        <f t="shared" si="17"/>
        <v>0.395339</v>
      </c>
      <c r="E84" s="44">
        <f t="shared" si="17"/>
        <v>0.39533915000000003</v>
      </c>
      <c r="F84" s="44">
        <v>0</v>
      </c>
      <c r="G84" s="44">
        <v>0</v>
      </c>
      <c r="H84" s="44">
        <v>0</v>
      </c>
      <c r="I84" s="44">
        <v>0</v>
      </c>
      <c r="J84" s="44">
        <v>0.395339</v>
      </c>
      <c r="K84" s="44">
        <f>395.33915/1000</f>
        <v>0.39533915000000003</v>
      </c>
      <c r="L84" s="44">
        <v>0</v>
      </c>
      <c r="M84" s="44">
        <v>0</v>
      </c>
      <c r="N84" s="55">
        <v>0</v>
      </c>
      <c r="O84" s="55">
        <v>0</v>
      </c>
      <c r="P84" s="44">
        <v>0</v>
      </c>
      <c r="Q84" s="44">
        <v>0</v>
      </c>
      <c r="R84" s="88" t="e">
        <f>#REF!/1.18</f>
        <v>#REF!</v>
      </c>
    </row>
    <row r="85" spans="2:18" s="93" customFormat="1" ht="87" customHeight="1">
      <c r="B85" s="90">
        <v>5</v>
      </c>
      <c r="C85" s="91" t="s">
        <v>96</v>
      </c>
      <c r="D85" s="92">
        <f t="shared" si="17"/>
        <v>1.64151388</v>
      </c>
      <c r="E85" s="44">
        <f t="shared" si="17"/>
        <v>1.64151388</v>
      </c>
      <c r="F85" s="44">
        <v>1.64151388</v>
      </c>
      <c r="G85" s="44">
        <f>1641.51388/1000</f>
        <v>1.64151388</v>
      </c>
      <c r="H85" s="44">
        <v>0</v>
      </c>
      <c r="I85" s="44">
        <v>0</v>
      </c>
      <c r="J85" s="44">
        <v>0</v>
      </c>
      <c r="K85" s="44">
        <v>0</v>
      </c>
      <c r="L85" s="44">
        <v>0</v>
      </c>
      <c r="M85" s="44">
        <v>0</v>
      </c>
      <c r="N85" s="55">
        <v>1.4037900000000001</v>
      </c>
      <c r="O85" s="55">
        <v>0</v>
      </c>
      <c r="P85" s="44">
        <f>1403.78558/1000</f>
        <v>1.4037855800000001</v>
      </c>
      <c r="Q85" s="44">
        <v>0</v>
      </c>
      <c r="R85" s="88" t="e">
        <f>#REF!/1.18</f>
        <v>#REF!</v>
      </c>
    </row>
    <row r="86" spans="2:18" s="93" customFormat="1" ht="70.5" customHeight="1">
      <c r="B86" s="90">
        <v>6</v>
      </c>
      <c r="C86" s="91" t="s">
        <v>97</v>
      </c>
      <c r="D86" s="92">
        <f t="shared" si="17"/>
        <v>0</v>
      </c>
      <c r="E86" s="44">
        <f t="shared" si="17"/>
        <v>20.60395741</v>
      </c>
      <c r="F86" s="44">
        <v>0</v>
      </c>
      <c r="G86" s="44">
        <v>0</v>
      </c>
      <c r="H86" s="44">
        <v>0</v>
      </c>
      <c r="I86" s="44">
        <v>0</v>
      </c>
      <c r="J86" s="44">
        <v>0</v>
      </c>
      <c r="K86" s="44">
        <f>37.74592/1000</f>
        <v>3.7745919999999995E-2</v>
      </c>
      <c r="L86" s="44">
        <v>0</v>
      </c>
      <c r="M86" s="44">
        <f>20566.21149/1000</f>
        <v>20.566211490000001</v>
      </c>
      <c r="N86" s="55">
        <f>17623.21082/1000</f>
        <v>17.623210820000001</v>
      </c>
      <c r="O86" s="55">
        <f>16985.37077/1000</f>
        <v>16.985370770000003</v>
      </c>
      <c r="P86" s="44">
        <f>Q86</f>
        <v>17.210132519999998</v>
      </c>
      <c r="Q86" s="44">
        <f>17210.13252/1000</f>
        <v>17.210132519999998</v>
      </c>
      <c r="R86" s="88" t="e">
        <f>#REF!/1.18</f>
        <v>#REF!</v>
      </c>
    </row>
    <row r="87" spans="2:18" s="93" customFormat="1" ht="96.75" customHeight="1">
      <c r="B87" s="90">
        <v>7</v>
      </c>
      <c r="C87" s="91" t="s">
        <v>98</v>
      </c>
      <c r="D87" s="92">
        <f t="shared" si="17"/>
        <v>0</v>
      </c>
      <c r="E87" s="44">
        <f t="shared" si="17"/>
        <v>12.532176209999999</v>
      </c>
      <c r="F87" s="44">
        <v>0</v>
      </c>
      <c r="G87" s="44">
        <v>0</v>
      </c>
      <c r="H87" s="44">
        <v>0</v>
      </c>
      <c r="I87" s="44">
        <v>0</v>
      </c>
      <c r="J87" s="44">
        <v>0</v>
      </c>
      <c r="K87" s="44">
        <v>0</v>
      </c>
      <c r="L87" s="44">
        <v>0</v>
      </c>
      <c r="M87" s="44">
        <f>12532.17621/1000</f>
        <v>12.532176209999999</v>
      </c>
      <c r="N87" s="55">
        <f>10789.5975/1000</f>
        <v>10.789597499999999</v>
      </c>
      <c r="O87" s="55">
        <f>10789.5975/1000</f>
        <v>10.789597499999999</v>
      </c>
      <c r="P87" s="44">
        <f>Q87</f>
        <v>10.789597499999999</v>
      </c>
      <c r="Q87" s="44">
        <f>10789.5975/1000</f>
        <v>10.789597499999999</v>
      </c>
      <c r="R87" s="88"/>
    </row>
    <row r="88" spans="2:18" s="93" customFormat="1" ht="60.75" customHeight="1">
      <c r="B88" s="90">
        <v>8</v>
      </c>
      <c r="C88" s="91" t="s">
        <v>99</v>
      </c>
      <c r="D88" s="92">
        <f t="shared" si="17"/>
        <v>0</v>
      </c>
      <c r="E88" s="44">
        <f t="shared" si="17"/>
        <v>0</v>
      </c>
      <c r="F88" s="44">
        <v>0</v>
      </c>
      <c r="G88" s="44">
        <v>0</v>
      </c>
      <c r="H88" s="44">
        <v>0</v>
      </c>
      <c r="I88" s="44">
        <v>0</v>
      </c>
      <c r="J88" s="44">
        <v>0</v>
      </c>
      <c r="K88" s="44">
        <v>0</v>
      </c>
      <c r="L88" s="44">
        <v>0</v>
      </c>
      <c r="M88" s="44">
        <v>0</v>
      </c>
      <c r="N88" s="55">
        <v>0</v>
      </c>
      <c r="O88" s="55">
        <v>0</v>
      </c>
      <c r="P88" s="44">
        <f>68.16692/1000</f>
        <v>6.8166920000000006E-2</v>
      </c>
      <c r="Q88" s="44">
        <v>0</v>
      </c>
      <c r="R88" s="88" t="e">
        <f>#REF!/1.18</f>
        <v>#REF!</v>
      </c>
    </row>
    <row r="89" spans="2:18" s="93" customFormat="1" ht="45.75" customHeight="1">
      <c r="B89" s="90">
        <v>9</v>
      </c>
      <c r="C89" s="91" t="s">
        <v>100</v>
      </c>
      <c r="D89" s="92">
        <f t="shared" si="17"/>
        <v>4.2383446410000003</v>
      </c>
      <c r="E89" s="44">
        <f t="shared" si="17"/>
        <v>3.9662775899999998</v>
      </c>
      <c r="F89" s="44">
        <v>0.54072956999999999</v>
      </c>
      <c r="G89" s="44">
        <f>540.72957/1000</f>
        <v>0.54072956999999999</v>
      </c>
      <c r="H89" s="44">
        <f>704.3187/1000</f>
        <v>0.70431870000000008</v>
      </c>
      <c r="I89" s="44">
        <v>0</v>
      </c>
      <c r="J89" s="44">
        <f>2993.29506/1000</f>
        <v>2.9932950599999999</v>
      </c>
      <c r="K89" s="44">
        <f>3173.35826/1000</f>
        <v>3.1733582600000001</v>
      </c>
      <c r="L89" s="44">
        <f>0.001311/1000</f>
        <v>1.311E-6</v>
      </c>
      <c r="M89" s="44">
        <f>252.18976/1000</f>
        <v>0.25218975999999999</v>
      </c>
      <c r="N89" s="55">
        <f>3388.77134/1000</f>
        <v>3.3887713399999999</v>
      </c>
      <c r="O89" s="55">
        <v>0</v>
      </c>
      <c r="P89" s="44">
        <f>Q89</f>
        <v>3.3887713399999999</v>
      </c>
      <c r="Q89" s="44">
        <f>3388.77134/1000</f>
        <v>3.3887713399999999</v>
      </c>
      <c r="R89" s="88" t="e">
        <f>#REF!/1.18</f>
        <v>#REF!</v>
      </c>
    </row>
    <row r="90" spans="2:18" s="93" customFormat="1" ht="57.75" customHeight="1">
      <c r="B90" s="90">
        <v>10</v>
      </c>
      <c r="C90" s="91" t="s">
        <v>101</v>
      </c>
      <c r="D90" s="92">
        <f t="shared" si="17"/>
        <v>0.84606517999999997</v>
      </c>
      <c r="E90" s="44">
        <f>G90+I90+K90+M90</f>
        <v>0.69390439999999998</v>
      </c>
      <c r="F90" s="44">
        <v>0</v>
      </c>
      <c r="G90" s="44">
        <v>0</v>
      </c>
      <c r="H90" s="44">
        <v>0</v>
      </c>
      <c r="I90" s="44">
        <f>693.9044/1000</f>
        <v>0.69390439999999998</v>
      </c>
      <c r="J90" s="44">
        <v>0.15216072</v>
      </c>
      <c r="K90" s="44">
        <v>0</v>
      </c>
      <c r="L90" s="44">
        <f>693.90446/1000</f>
        <v>0.69390445999999995</v>
      </c>
      <c r="M90" s="44">
        <v>0</v>
      </c>
      <c r="N90" s="55">
        <f>677.21554/1000</f>
        <v>0.67721554000000006</v>
      </c>
      <c r="O90" s="55">
        <v>0</v>
      </c>
      <c r="P90" s="44">
        <f>677.21554/1000</f>
        <v>0.67721554000000006</v>
      </c>
      <c r="Q90" s="44">
        <v>0.67721554000000006</v>
      </c>
      <c r="R90" s="88" t="e">
        <f>#REF!/1.18</f>
        <v>#REF!</v>
      </c>
    </row>
    <row r="91" spans="2:18" s="93" customFormat="1" ht="49.5" customHeight="1">
      <c r="B91" s="90">
        <v>11</v>
      </c>
      <c r="C91" s="91" t="s">
        <v>102</v>
      </c>
      <c r="D91" s="92">
        <f t="shared" si="17"/>
        <v>0.42653131</v>
      </c>
      <c r="E91" s="44">
        <f>G91+I91+K91+M91</f>
        <v>0.42653131999999999</v>
      </c>
      <c r="F91" s="44">
        <v>0</v>
      </c>
      <c r="G91" s="44">
        <v>0</v>
      </c>
      <c r="H91" s="44">
        <v>0.42653131</v>
      </c>
      <c r="I91" s="44">
        <f>426.53132/1000</f>
        <v>0.42653131999999999</v>
      </c>
      <c r="J91" s="44">
        <v>0</v>
      </c>
      <c r="K91" s="44">
        <v>0</v>
      </c>
      <c r="L91" s="44">
        <v>0</v>
      </c>
      <c r="M91" s="44">
        <v>0</v>
      </c>
      <c r="N91" s="55">
        <f>364.75995/1000</f>
        <v>0.36475995</v>
      </c>
      <c r="O91" s="55">
        <v>0</v>
      </c>
      <c r="P91" s="44">
        <f>364.75995/1000</f>
        <v>0.36475995</v>
      </c>
      <c r="Q91" s="44">
        <v>0</v>
      </c>
      <c r="R91" s="88" t="e">
        <f>#REF!/1.18</f>
        <v>#REF!</v>
      </c>
    </row>
    <row r="92" spans="2:18" s="93" customFormat="1" ht="52.5" customHeight="1">
      <c r="B92" s="90">
        <v>12</v>
      </c>
      <c r="C92" s="91" t="s">
        <v>103</v>
      </c>
      <c r="D92" s="92">
        <v>0</v>
      </c>
      <c r="E92" s="44">
        <f>G92+I92+K92+M92</f>
        <v>1.7243299999999998E-3</v>
      </c>
      <c r="F92" s="44">
        <v>0</v>
      </c>
      <c r="G92" s="44">
        <v>0</v>
      </c>
      <c r="H92" s="44">
        <v>0</v>
      </c>
      <c r="I92" s="44">
        <f>1.72433/1000</f>
        <v>1.7243299999999998E-3</v>
      </c>
      <c r="J92" s="44">
        <v>0</v>
      </c>
      <c r="K92" s="44">
        <v>0</v>
      </c>
      <c r="L92" s="44">
        <v>0</v>
      </c>
      <c r="M92" s="44">
        <v>0</v>
      </c>
      <c r="N92" s="55">
        <f>29.13823/1000</f>
        <v>2.9138230000000001E-2</v>
      </c>
      <c r="O92" s="55">
        <v>0</v>
      </c>
      <c r="P92" s="44">
        <f>Q92</f>
        <v>6.8246139999999997E-2</v>
      </c>
      <c r="Q92" s="44">
        <f>68.24614/1000</f>
        <v>6.8246139999999997E-2</v>
      </c>
      <c r="R92" s="88" t="e">
        <f>#REF!/1.18</f>
        <v>#REF!</v>
      </c>
    </row>
    <row r="93" spans="2:18" s="93" customFormat="1" ht="103.5" customHeight="1">
      <c r="B93" s="90">
        <v>13</v>
      </c>
      <c r="C93" s="91" t="s">
        <v>104</v>
      </c>
      <c r="D93" s="92">
        <f t="shared" ref="D93:E103" si="18">F93+H93+J93+L93</f>
        <v>0</v>
      </c>
      <c r="E93" s="44">
        <f t="shared" si="18"/>
        <v>7.7558000000000016E-2</v>
      </c>
      <c r="F93" s="44">
        <v>0</v>
      </c>
      <c r="G93" s="44">
        <v>0</v>
      </c>
      <c r="H93" s="44">
        <v>0</v>
      </c>
      <c r="I93" s="44">
        <v>0</v>
      </c>
      <c r="J93" s="44">
        <v>0</v>
      </c>
      <c r="K93" s="44">
        <f>4.7804/1000</f>
        <v>4.7804000000000006E-3</v>
      </c>
      <c r="L93" s="44">
        <v>0</v>
      </c>
      <c r="M93" s="44">
        <f>72.7776/1000</f>
        <v>7.2777600000000012E-2</v>
      </c>
      <c r="N93" s="55">
        <v>8.0780000000000005E-2</v>
      </c>
      <c r="O93" s="55">
        <v>0</v>
      </c>
      <c r="P93" s="44">
        <v>0</v>
      </c>
      <c r="Q93" s="44">
        <v>0</v>
      </c>
      <c r="R93" s="88" t="e">
        <f>#REF!/1.18</f>
        <v>#REF!</v>
      </c>
    </row>
    <row r="94" spans="2:18" s="93" customFormat="1" ht="58.5" customHeight="1">
      <c r="B94" s="90">
        <v>14</v>
      </c>
      <c r="C94" s="91" t="s">
        <v>105</v>
      </c>
      <c r="D94" s="92">
        <f t="shared" si="18"/>
        <v>0</v>
      </c>
      <c r="E94" s="44">
        <f t="shared" si="18"/>
        <v>2.62473E-3</v>
      </c>
      <c r="F94" s="44">
        <v>0</v>
      </c>
      <c r="G94" s="44">
        <v>0</v>
      </c>
      <c r="H94" s="44">
        <v>0</v>
      </c>
      <c r="I94" s="44">
        <v>0</v>
      </c>
      <c r="J94" s="44">
        <v>0</v>
      </c>
      <c r="K94" s="44">
        <f>2.62473/1000</f>
        <v>2.62473E-3</v>
      </c>
      <c r="L94" s="44">
        <v>0</v>
      </c>
      <c r="M94" s="44">
        <v>0</v>
      </c>
      <c r="N94" s="55">
        <v>4.4350000000000001E-2</v>
      </c>
      <c r="O94" s="55">
        <v>0</v>
      </c>
      <c r="P94" s="44">
        <v>0</v>
      </c>
      <c r="Q94" s="44">
        <v>0</v>
      </c>
      <c r="R94" s="88" t="e">
        <f>#REF!/1.18</f>
        <v>#REF!</v>
      </c>
    </row>
    <row r="95" spans="2:18" s="93" customFormat="1" ht="39.75" customHeight="1">
      <c r="B95" s="90">
        <v>15</v>
      </c>
      <c r="C95" s="91" t="s">
        <v>106</v>
      </c>
      <c r="D95" s="92">
        <f t="shared" si="18"/>
        <v>0</v>
      </c>
      <c r="E95" s="44">
        <f t="shared" si="18"/>
        <v>0.20929940999999999</v>
      </c>
      <c r="F95" s="44">
        <v>0</v>
      </c>
      <c r="G95" s="44">
        <v>0</v>
      </c>
      <c r="H95" s="44">
        <v>0</v>
      </c>
      <c r="I95" s="44">
        <v>0</v>
      </c>
      <c r="J95" s="44">
        <v>0</v>
      </c>
      <c r="K95" s="44">
        <f>3.28432/1000</f>
        <v>3.2843200000000003E-3</v>
      </c>
      <c r="L95" s="44">
        <v>0</v>
      </c>
      <c r="M95" s="44">
        <f>206.01509/1000</f>
        <v>0.20601508999999998</v>
      </c>
      <c r="N95" s="55">
        <f>714.7776/1000</f>
        <v>0.71477760000000001</v>
      </c>
      <c r="O95" s="55">
        <f>659.2784/1000</f>
        <v>0.65927840000000004</v>
      </c>
      <c r="P95" s="44">
        <f>Q95</f>
        <v>0.71477760000000001</v>
      </c>
      <c r="Q95" s="44">
        <f>714.7776/1000</f>
        <v>0.71477760000000001</v>
      </c>
      <c r="R95" s="88" t="e">
        <f>#REF!/1.18</f>
        <v>#REF!</v>
      </c>
    </row>
    <row r="96" spans="2:18" s="93" customFormat="1" ht="52.5" customHeight="1">
      <c r="B96" s="90">
        <v>16</v>
      </c>
      <c r="C96" s="91" t="s">
        <v>107</v>
      </c>
      <c r="D96" s="92">
        <f t="shared" si="18"/>
        <v>0</v>
      </c>
      <c r="E96" s="44">
        <f t="shared" si="18"/>
        <v>2.34966645</v>
      </c>
      <c r="F96" s="44">
        <v>0</v>
      </c>
      <c r="G96" s="44">
        <v>0</v>
      </c>
      <c r="H96" s="44">
        <v>0</v>
      </c>
      <c r="I96" s="44">
        <v>0</v>
      </c>
      <c r="J96" s="44">
        <v>0</v>
      </c>
      <c r="K96" s="44">
        <f>2349.66645/1000</f>
        <v>2.34966645</v>
      </c>
      <c r="L96" s="44">
        <v>0</v>
      </c>
      <c r="M96" s="44">
        <v>0</v>
      </c>
      <c r="N96" s="55">
        <f>2009.38166/1000</f>
        <v>2.0093816599999998</v>
      </c>
      <c r="O96" s="55">
        <v>0</v>
      </c>
      <c r="P96" s="44">
        <f>Q96</f>
        <v>1.2405719999999998</v>
      </c>
      <c r="Q96" s="44">
        <f>1240.572/1000</f>
        <v>1.2405719999999998</v>
      </c>
      <c r="R96" s="88" t="e">
        <f>#REF!/1.18</f>
        <v>#REF!</v>
      </c>
    </row>
    <row r="97" spans="2:18" s="93" customFormat="1" ht="43.5" customHeight="1">
      <c r="B97" s="90">
        <v>17</v>
      </c>
      <c r="C97" s="91" t="s">
        <v>108</v>
      </c>
      <c r="D97" s="92">
        <f t="shared" si="18"/>
        <v>0</v>
      </c>
      <c r="E97" s="44">
        <f t="shared" si="18"/>
        <v>0</v>
      </c>
      <c r="F97" s="92">
        <v>0</v>
      </c>
      <c r="G97" s="92">
        <v>0</v>
      </c>
      <c r="H97" s="92">
        <v>0</v>
      </c>
      <c r="I97" s="92">
        <v>0</v>
      </c>
      <c r="J97" s="92">
        <v>0</v>
      </c>
      <c r="K97" s="92">
        <v>0</v>
      </c>
      <c r="L97" s="92">
        <v>0</v>
      </c>
      <c r="M97" s="44">
        <v>0</v>
      </c>
      <c r="N97" s="55">
        <v>0</v>
      </c>
      <c r="O97" s="55">
        <v>0</v>
      </c>
      <c r="P97" s="44">
        <f>0.04780919</f>
        <v>4.7809190000000001E-2</v>
      </c>
      <c r="Q97" s="44">
        <v>0</v>
      </c>
      <c r="R97" s="88" t="e">
        <f>#REF!/1.18</f>
        <v>#REF!</v>
      </c>
    </row>
    <row r="98" spans="2:18" s="93" customFormat="1" ht="43.5" customHeight="1">
      <c r="B98" s="90">
        <v>18</v>
      </c>
      <c r="C98" s="91" t="s">
        <v>109</v>
      </c>
      <c r="D98" s="92">
        <v>0</v>
      </c>
      <c r="E98" s="44">
        <f t="shared" si="18"/>
        <v>7.1579740000000003E-2</v>
      </c>
      <c r="F98" s="92">
        <v>0</v>
      </c>
      <c r="G98" s="92">
        <v>0</v>
      </c>
      <c r="H98" s="92">
        <v>0</v>
      </c>
      <c r="I98" s="92">
        <v>0</v>
      </c>
      <c r="J98" s="92">
        <v>0</v>
      </c>
      <c r="K98" s="92">
        <v>0</v>
      </c>
      <c r="L98" s="92">
        <v>0</v>
      </c>
      <c r="M98" s="44">
        <f>71.57974/1000</f>
        <v>7.1579740000000003E-2</v>
      </c>
      <c r="N98" s="55">
        <f>61.09933/1000</f>
        <v>6.109933E-2</v>
      </c>
      <c r="O98" s="55">
        <f>61.09933/1000</f>
        <v>6.109933E-2</v>
      </c>
      <c r="P98" s="44">
        <v>0</v>
      </c>
      <c r="Q98" s="44">
        <v>0</v>
      </c>
      <c r="R98" s="88"/>
    </row>
    <row r="99" spans="2:18" s="93" customFormat="1" ht="43.5" customHeight="1">
      <c r="B99" s="90">
        <v>19</v>
      </c>
      <c r="C99" s="91" t="s">
        <v>110</v>
      </c>
      <c r="D99" s="92">
        <v>0</v>
      </c>
      <c r="E99" s="44">
        <f t="shared" si="18"/>
        <v>0.84063135999999994</v>
      </c>
      <c r="F99" s="92">
        <v>0</v>
      </c>
      <c r="G99" s="92">
        <v>0</v>
      </c>
      <c r="H99" s="92">
        <v>0</v>
      </c>
      <c r="I99" s="92">
        <v>0</v>
      </c>
      <c r="J99" s="92">
        <v>0</v>
      </c>
      <c r="K99" s="92">
        <v>0</v>
      </c>
      <c r="L99" s="92">
        <v>0</v>
      </c>
      <c r="M99" s="44">
        <f>840.63136/1000</f>
        <v>0.84063135999999994</v>
      </c>
      <c r="N99" s="55">
        <v>0.71238999999999997</v>
      </c>
      <c r="O99" s="55">
        <v>0.71238999999999997</v>
      </c>
      <c r="P99" s="44">
        <f>Q99</f>
        <v>0.91919845999999994</v>
      </c>
      <c r="Q99" s="44">
        <f>919.19846/1000</f>
        <v>0.91919845999999994</v>
      </c>
      <c r="R99" s="88"/>
    </row>
    <row r="100" spans="2:18" s="93" customFormat="1" ht="43.5" customHeight="1">
      <c r="B100" s="90">
        <v>20</v>
      </c>
      <c r="C100" s="91" t="s">
        <v>111</v>
      </c>
      <c r="D100" s="92">
        <v>0</v>
      </c>
      <c r="E100" s="44"/>
      <c r="F100" s="92">
        <v>0</v>
      </c>
      <c r="G100" s="92">
        <v>0</v>
      </c>
      <c r="H100" s="92">
        <v>0</v>
      </c>
      <c r="I100" s="92">
        <v>0</v>
      </c>
      <c r="J100" s="92">
        <v>0</v>
      </c>
      <c r="K100" s="92">
        <v>0</v>
      </c>
      <c r="L100" s="92">
        <v>0</v>
      </c>
      <c r="M100" s="44">
        <v>0</v>
      </c>
      <c r="N100" s="55">
        <f>92.52288/1000</f>
        <v>9.2522880000000002E-2</v>
      </c>
      <c r="O100" s="55">
        <v>9.2522880000000002E-2</v>
      </c>
      <c r="P100" s="44">
        <v>0</v>
      </c>
      <c r="Q100" s="44">
        <v>0</v>
      </c>
      <c r="R100" s="88"/>
    </row>
    <row r="101" spans="2:18" s="93" customFormat="1" ht="69" customHeight="1">
      <c r="B101" s="90">
        <v>21</v>
      </c>
      <c r="C101" s="91" t="s">
        <v>112</v>
      </c>
      <c r="D101" s="92">
        <v>0</v>
      </c>
      <c r="E101" s="44">
        <f t="shared" si="18"/>
        <v>1.48561969</v>
      </c>
      <c r="F101" s="92">
        <v>0</v>
      </c>
      <c r="G101" s="92">
        <v>0</v>
      </c>
      <c r="H101" s="92">
        <v>0</v>
      </c>
      <c r="I101" s="92">
        <v>0</v>
      </c>
      <c r="J101" s="92">
        <v>0</v>
      </c>
      <c r="K101" s="92">
        <v>0</v>
      </c>
      <c r="L101" s="92">
        <v>0</v>
      </c>
      <c r="M101" s="44">
        <f>1485.61969/1000</f>
        <v>1.48561969</v>
      </c>
      <c r="N101" s="55">
        <f>1268.10132/1000</f>
        <v>1.26810132</v>
      </c>
      <c r="O101" s="55">
        <f>1268.10132/1000</f>
        <v>1.26810132</v>
      </c>
      <c r="P101" s="44">
        <f>Q101</f>
        <v>1.26810132</v>
      </c>
      <c r="Q101" s="44">
        <f>1268.10132/1000</f>
        <v>1.26810132</v>
      </c>
      <c r="R101" s="88"/>
    </row>
    <row r="102" spans="2:18" s="93" customFormat="1" ht="71.25" customHeight="1">
      <c r="B102" s="90">
        <v>22</v>
      </c>
      <c r="C102" s="91" t="s">
        <v>113</v>
      </c>
      <c r="D102" s="92">
        <f>F102+H102+J102+L102</f>
        <v>7.8265399999999999E-3</v>
      </c>
      <c r="E102" s="44">
        <f t="shared" si="18"/>
        <v>7.8265399999999999E-3</v>
      </c>
      <c r="F102" s="44">
        <v>0</v>
      </c>
      <c r="G102" s="44">
        <v>0</v>
      </c>
      <c r="H102" s="44">
        <f>7.82654/1000</f>
        <v>7.8265399999999999E-3</v>
      </c>
      <c r="I102" s="44">
        <f>7.82654/1000</f>
        <v>7.8265399999999999E-3</v>
      </c>
      <c r="J102" s="44">
        <v>0</v>
      </c>
      <c r="K102" s="44">
        <v>0</v>
      </c>
      <c r="L102" s="44">
        <v>0</v>
      </c>
      <c r="M102" s="44">
        <v>0</v>
      </c>
      <c r="N102" s="55">
        <v>6.6930800000000006E-3</v>
      </c>
      <c r="O102" s="55">
        <v>0</v>
      </c>
      <c r="P102" s="44">
        <v>0</v>
      </c>
      <c r="Q102" s="44">
        <v>0</v>
      </c>
      <c r="R102" s="88" t="e">
        <f>#REF!/1.18</f>
        <v>#REF!</v>
      </c>
    </row>
    <row r="103" spans="2:18" s="93" customFormat="1" ht="45.75" customHeight="1">
      <c r="B103" s="90">
        <v>23</v>
      </c>
      <c r="C103" s="91" t="s">
        <v>114</v>
      </c>
      <c r="D103" s="92">
        <f t="shared" ref="D103:E116" si="19">F103+H103+J103+L103</f>
        <v>0.28406598</v>
      </c>
      <c r="E103" s="44">
        <f t="shared" si="18"/>
        <v>0.2299003</v>
      </c>
      <c r="F103" s="44">
        <v>0</v>
      </c>
      <c r="G103" s="44">
        <v>0</v>
      </c>
      <c r="H103" s="44">
        <v>1.163467E-2</v>
      </c>
      <c r="I103" s="44">
        <f>11.63467/1000</f>
        <v>1.163467E-2</v>
      </c>
      <c r="J103" s="44">
        <v>0.26968903</v>
      </c>
      <c r="K103" s="44">
        <f>218.26563/1000</f>
        <v>0.21826562999999999</v>
      </c>
      <c r="L103" s="44">
        <f>2.74228/1000</f>
        <v>2.7422800000000002E-3</v>
      </c>
      <c r="M103" s="44">
        <v>0</v>
      </c>
      <c r="N103" s="55">
        <v>0.19660554</v>
      </c>
      <c r="O103" s="55">
        <v>0</v>
      </c>
      <c r="P103" s="44">
        <v>0</v>
      </c>
      <c r="Q103" s="44">
        <v>0</v>
      </c>
      <c r="R103" s="88" t="e">
        <f>#REF!/1.18</f>
        <v>#REF!</v>
      </c>
    </row>
    <row r="104" spans="2:18" s="93" customFormat="1" ht="45.75" customHeight="1">
      <c r="B104" s="90">
        <v>24</v>
      </c>
      <c r="C104" s="91" t="s">
        <v>115</v>
      </c>
      <c r="D104" s="92">
        <f t="shared" si="19"/>
        <v>0</v>
      </c>
      <c r="E104" s="92">
        <v>0</v>
      </c>
      <c r="F104" s="92">
        <v>0</v>
      </c>
      <c r="G104" s="92">
        <v>0</v>
      </c>
      <c r="H104" s="92">
        <v>0</v>
      </c>
      <c r="I104" s="92">
        <v>0</v>
      </c>
      <c r="J104" s="92">
        <v>0</v>
      </c>
      <c r="K104" s="92">
        <v>0</v>
      </c>
      <c r="L104" s="92">
        <v>0</v>
      </c>
      <c r="M104" s="44">
        <v>0</v>
      </c>
      <c r="N104" s="55">
        <v>0</v>
      </c>
      <c r="O104" s="55">
        <v>0</v>
      </c>
      <c r="P104" s="44">
        <f>26.01395/1000</f>
        <v>2.6013950000000001E-2</v>
      </c>
      <c r="Q104" s="44">
        <v>0</v>
      </c>
      <c r="R104" s="88" t="e">
        <f>#REF!/1.18</f>
        <v>#REF!</v>
      </c>
    </row>
    <row r="105" spans="2:18" s="93" customFormat="1" ht="69.75" customHeight="1">
      <c r="B105" s="90">
        <v>25</v>
      </c>
      <c r="C105" s="91" t="s">
        <v>116</v>
      </c>
      <c r="D105" s="92">
        <f t="shared" si="19"/>
        <v>28.733715450000002</v>
      </c>
      <c r="E105" s="44">
        <f>G105+I105+K105+M105</f>
        <v>24.809832790000002</v>
      </c>
      <c r="F105" s="44">
        <v>0.25576336999999999</v>
      </c>
      <c r="G105" s="44">
        <f>255.76337/1000</f>
        <v>0.25576336999999999</v>
      </c>
      <c r="H105" s="44">
        <f>571.29945/1000</f>
        <v>0.57129944999999993</v>
      </c>
      <c r="I105" s="44">
        <f>525.85955/1000</f>
        <v>0.52585955000000006</v>
      </c>
      <c r="J105" s="44">
        <v>2.2721608</v>
      </c>
      <c r="K105" s="44">
        <f>1195.29928/1000</f>
        <v>1.19529928</v>
      </c>
      <c r="L105" s="44">
        <v>25.634491830000002</v>
      </c>
      <c r="M105" s="44">
        <f>22832.91059/1000</f>
        <v>22.832910590000001</v>
      </c>
      <c r="N105" s="55">
        <f>21389.26257/1000</f>
        <v>21.38926257</v>
      </c>
      <c r="O105" s="55">
        <f>409.17242/1000</f>
        <v>0.40917241999999998</v>
      </c>
      <c r="P105" s="44">
        <f>Q105</f>
        <v>20.980090149999999</v>
      </c>
      <c r="Q105" s="44">
        <f>20980.09015/1000</f>
        <v>20.980090149999999</v>
      </c>
      <c r="R105" s="88" t="e">
        <f>#REF!/1.18</f>
        <v>#REF!</v>
      </c>
    </row>
    <row r="106" spans="2:18" s="93" customFormat="1" ht="57.75" customHeight="1">
      <c r="B106" s="90">
        <v>26</v>
      </c>
      <c r="C106" s="51" t="s">
        <v>117</v>
      </c>
      <c r="D106" s="92">
        <f t="shared" si="19"/>
        <v>0.52727252000000002</v>
      </c>
      <c r="E106" s="44">
        <f>G106+I106+K106+M106</f>
        <v>0.52727250000000003</v>
      </c>
      <c r="F106" s="44">
        <v>0</v>
      </c>
      <c r="G106" s="44">
        <v>0</v>
      </c>
      <c r="H106" s="44">
        <v>0.52727252000000002</v>
      </c>
      <c r="I106" s="44">
        <f>527.2725/1000</f>
        <v>0.52727250000000003</v>
      </c>
      <c r="J106" s="44">
        <v>0</v>
      </c>
      <c r="K106" s="44">
        <v>0</v>
      </c>
      <c r="L106" s="44">
        <v>0</v>
      </c>
      <c r="M106" s="44">
        <v>0</v>
      </c>
      <c r="N106" s="55">
        <f>450.91154/1000</f>
        <v>0.45091154</v>
      </c>
      <c r="O106" s="55">
        <v>0</v>
      </c>
      <c r="P106" s="44">
        <f>Q106</f>
        <v>0.45091154</v>
      </c>
      <c r="Q106" s="44">
        <f>450.91154/1000</f>
        <v>0.45091154</v>
      </c>
      <c r="R106" s="88" t="e">
        <f>#REF!/1.18</f>
        <v>#REF!</v>
      </c>
    </row>
    <row r="107" spans="2:18" s="93" customFormat="1" ht="60" customHeight="1">
      <c r="B107" s="90">
        <v>27</v>
      </c>
      <c r="C107" s="51" t="s">
        <v>118</v>
      </c>
      <c r="D107" s="92">
        <f t="shared" si="19"/>
        <v>0.45602297000000003</v>
      </c>
      <c r="E107" s="44">
        <f t="shared" si="19"/>
        <v>0.46102828000000001</v>
      </c>
      <c r="F107" s="44">
        <v>0</v>
      </c>
      <c r="G107" s="44">
        <v>0</v>
      </c>
      <c r="H107" s="44">
        <v>0.45602297000000003</v>
      </c>
      <c r="I107" s="44">
        <f>461.02828/1000</f>
        <v>0.46102828000000001</v>
      </c>
      <c r="J107" s="44">
        <v>0</v>
      </c>
      <c r="K107" s="44">
        <v>0</v>
      </c>
      <c r="L107" s="44">
        <v>0</v>
      </c>
      <c r="M107" s="44">
        <v>0</v>
      </c>
      <c r="N107" s="55">
        <v>0.47456388999999999</v>
      </c>
      <c r="O107" s="55">
        <v>0</v>
      </c>
      <c r="P107" s="44">
        <f>474.56389/1000</f>
        <v>0.47456388999999999</v>
      </c>
      <c r="Q107" s="44">
        <v>0</v>
      </c>
      <c r="R107" s="88" t="e">
        <f>#REF!/1.18</f>
        <v>#REF!</v>
      </c>
    </row>
    <row r="108" spans="2:18" s="93" customFormat="1" ht="69" customHeight="1">
      <c r="B108" s="90">
        <v>28</v>
      </c>
      <c r="C108" s="91" t="s">
        <v>119</v>
      </c>
      <c r="D108" s="92">
        <f t="shared" si="19"/>
        <v>5.5055059999999996E-2</v>
      </c>
      <c r="E108" s="44">
        <f t="shared" si="19"/>
        <v>9.548856E-2</v>
      </c>
      <c r="F108" s="44">
        <v>0</v>
      </c>
      <c r="G108" s="44">
        <v>0</v>
      </c>
      <c r="H108" s="44">
        <f>55.05506/1000</f>
        <v>5.5055059999999996E-2</v>
      </c>
      <c r="I108" s="44">
        <f>95.48856/1000</f>
        <v>9.548856E-2</v>
      </c>
      <c r="J108" s="44">
        <v>0</v>
      </c>
      <c r="K108" s="44">
        <v>0</v>
      </c>
      <c r="L108" s="44">
        <v>0</v>
      </c>
      <c r="M108" s="44">
        <v>0</v>
      </c>
      <c r="N108" s="55">
        <v>8.8478170000000009E-2</v>
      </c>
      <c r="O108" s="55">
        <v>0</v>
      </c>
      <c r="P108" s="44">
        <f>Q108</f>
        <v>1.28339292</v>
      </c>
      <c r="Q108" s="44">
        <f>1283.39292/1000</f>
        <v>1.28339292</v>
      </c>
      <c r="R108" s="88" t="e">
        <f>#REF!/1.18</f>
        <v>#REF!</v>
      </c>
    </row>
    <row r="109" spans="2:18" s="93" customFormat="1" ht="54" customHeight="1">
      <c r="B109" s="90">
        <v>29</v>
      </c>
      <c r="C109" s="91" t="s">
        <v>120</v>
      </c>
      <c r="D109" s="92">
        <f t="shared" si="19"/>
        <v>7.0495999999999996E-3</v>
      </c>
      <c r="E109" s="44">
        <f>G109+I109+K109+M109</f>
        <v>0</v>
      </c>
      <c r="F109" s="44">
        <v>0</v>
      </c>
      <c r="G109" s="44">
        <v>0</v>
      </c>
      <c r="H109" s="44">
        <v>0</v>
      </c>
      <c r="I109" s="44">
        <v>0</v>
      </c>
      <c r="J109" s="44">
        <v>0</v>
      </c>
      <c r="K109" s="44">
        <v>0</v>
      </c>
      <c r="L109" s="44">
        <v>7.0495999999999996E-3</v>
      </c>
      <c r="M109" s="44">
        <v>0</v>
      </c>
      <c r="N109" s="55">
        <v>0</v>
      </c>
      <c r="O109" s="55">
        <v>0</v>
      </c>
      <c r="P109" s="44">
        <v>0</v>
      </c>
      <c r="Q109" s="44">
        <v>0</v>
      </c>
      <c r="R109" s="88" t="e">
        <f>#REF!/1.18</f>
        <v>#REF!</v>
      </c>
    </row>
    <row r="110" spans="2:18" s="93" customFormat="1" ht="129" customHeight="1">
      <c r="B110" s="90">
        <v>30</v>
      </c>
      <c r="C110" s="91" t="s">
        <v>121</v>
      </c>
      <c r="D110" s="92">
        <f t="shared" si="19"/>
        <v>0</v>
      </c>
      <c r="E110" s="44">
        <f t="shared" si="19"/>
        <v>3.9670009999999999E-2</v>
      </c>
      <c r="F110" s="44">
        <v>0</v>
      </c>
      <c r="G110" s="44">
        <v>0</v>
      </c>
      <c r="H110" s="44">
        <v>0</v>
      </c>
      <c r="I110" s="44">
        <v>0</v>
      </c>
      <c r="J110" s="44">
        <v>0</v>
      </c>
      <c r="K110" s="44">
        <f>39.67001/1000</f>
        <v>3.9670009999999999E-2</v>
      </c>
      <c r="L110" s="44">
        <v>0</v>
      </c>
      <c r="M110" s="44">
        <v>0</v>
      </c>
      <c r="N110" s="55">
        <v>0</v>
      </c>
      <c r="O110" s="55">
        <v>0</v>
      </c>
      <c r="P110" s="44">
        <v>0</v>
      </c>
      <c r="Q110" s="44">
        <v>0</v>
      </c>
      <c r="R110" s="88" t="e">
        <f>#REF!/1.18</f>
        <v>#REF!</v>
      </c>
    </row>
    <row r="111" spans="2:18" s="93" customFormat="1" ht="122.25" customHeight="1">
      <c r="B111" s="90">
        <v>31</v>
      </c>
      <c r="C111" s="91" t="s">
        <v>122</v>
      </c>
      <c r="D111" s="92">
        <f t="shared" si="19"/>
        <v>0</v>
      </c>
      <c r="E111" s="44">
        <f t="shared" si="19"/>
        <v>8.2011279999999992E-2</v>
      </c>
      <c r="F111" s="44">
        <v>0</v>
      </c>
      <c r="G111" s="44">
        <v>0</v>
      </c>
      <c r="H111" s="44">
        <v>0</v>
      </c>
      <c r="I111" s="44">
        <v>0</v>
      </c>
      <c r="J111" s="44">
        <v>0</v>
      </c>
      <c r="K111" s="44">
        <f>4.19544/1000</f>
        <v>4.1954399999999999E-3</v>
      </c>
      <c r="L111" s="44">
        <v>0</v>
      </c>
      <c r="M111" s="44">
        <f>77.81584/1000</f>
        <v>7.7815839999999997E-2</v>
      </c>
      <c r="N111" s="55">
        <f>70.89544/1000</f>
        <v>7.089543999999999E-2</v>
      </c>
      <c r="O111" s="55">
        <v>0</v>
      </c>
      <c r="P111" s="44">
        <v>0</v>
      </c>
      <c r="Q111" s="44">
        <v>0</v>
      </c>
      <c r="R111" s="88" t="e">
        <f>#REF!/1.18</f>
        <v>#REF!</v>
      </c>
    </row>
    <row r="112" spans="2:18" s="93" customFormat="1" ht="52.5" customHeight="1">
      <c r="B112" s="90">
        <v>32</v>
      </c>
      <c r="C112" s="91" t="s">
        <v>123</v>
      </c>
      <c r="D112" s="92">
        <v>0</v>
      </c>
      <c r="E112" s="44">
        <f t="shared" si="19"/>
        <v>6.1956600000000004E-3</v>
      </c>
      <c r="F112" s="44">
        <v>0</v>
      </c>
      <c r="G112" s="44">
        <v>0</v>
      </c>
      <c r="H112" s="44">
        <v>0</v>
      </c>
      <c r="I112" s="44">
        <v>0</v>
      </c>
      <c r="J112" s="44">
        <v>0</v>
      </c>
      <c r="K112" s="44">
        <v>0</v>
      </c>
      <c r="L112" s="44">
        <v>0</v>
      </c>
      <c r="M112" s="44">
        <f>6.19566/1000</f>
        <v>6.1956600000000004E-3</v>
      </c>
      <c r="N112" s="55">
        <f>104.69566/1000</f>
        <v>0.10469566000000001</v>
      </c>
      <c r="O112" s="55">
        <f>104.69566/1000</f>
        <v>0.10469566000000001</v>
      </c>
      <c r="P112" s="44">
        <v>0</v>
      </c>
      <c r="Q112" s="44">
        <v>0</v>
      </c>
      <c r="R112" s="88" t="e">
        <f>#REF!/1.18</f>
        <v>#REF!</v>
      </c>
    </row>
    <row r="113" spans="2:18" s="93" customFormat="1" ht="43.5" customHeight="1" outlineLevel="1">
      <c r="B113" s="90">
        <v>33</v>
      </c>
      <c r="C113" s="91" t="s">
        <v>60</v>
      </c>
      <c r="D113" s="92">
        <f t="shared" si="19"/>
        <v>0</v>
      </c>
      <c r="E113" s="44">
        <f t="shared" si="19"/>
        <v>0</v>
      </c>
      <c r="F113" s="44">
        <v>0</v>
      </c>
      <c r="G113" s="44">
        <v>0</v>
      </c>
      <c r="H113" s="44">
        <v>0</v>
      </c>
      <c r="I113" s="44">
        <v>0</v>
      </c>
      <c r="J113" s="44">
        <v>0</v>
      </c>
      <c r="K113" s="44">
        <v>0</v>
      </c>
      <c r="L113" s="44">
        <v>0</v>
      </c>
      <c r="M113" s="44">
        <v>0</v>
      </c>
      <c r="N113" s="55">
        <v>15.19821267</v>
      </c>
      <c r="O113" s="55">
        <v>15.19821267</v>
      </c>
      <c r="P113" s="44">
        <f>15198.21267/1000</f>
        <v>15.19821267</v>
      </c>
      <c r="Q113" s="44">
        <v>15.19821267</v>
      </c>
      <c r="R113" s="88" t="e">
        <f>#REF!/1.18</f>
        <v>#REF!</v>
      </c>
    </row>
    <row r="114" spans="2:18" s="93" customFormat="1" ht="35.25" customHeight="1">
      <c r="B114" s="90">
        <v>34</v>
      </c>
      <c r="C114" s="94" t="s">
        <v>124</v>
      </c>
      <c r="D114" s="92">
        <f t="shared" si="19"/>
        <v>784.41221382322135</v>
      </c>
      <c r="E114" s="92">
        <f>G114+I114+K114+M114</f>
        <v>940.75467948633445</v>
      </c>
      <c r="F114" s="44">
        <v>246.50952000000001</v>
      </c>
      <c r="G114" s="44">
        <f>246510.08/1000</f>
        <v>246.51007999999999</v>
      </c>
      <c r="H114" s="44">
        <v>184.59236382322132</v>
      </c>
      <c r="I114" s="44">
        <v>184.57747361207998</v>
      </c>
      <c r="J114" s="44">
        <v>212.59595999999999</v>
      </c>
      <c r="K114" s="44">
        <v>192.14547518925457</v>
      </c>
      <c r="L114" s="44">
        <v>140.71437</v>
      </c>
      <c r="M114" s="44">
        <v>317.521650685</v>
      </c>
      <c r="N114" s="55">
        <v>775.29421658000001</v>
      </c>
      <c r="O114" s="55">
        <v>272.00077106999998</v>
      </c>
      <c r="P114" s="44">
        <v>778.62206905999994</v>
      </c>
      <c r="Q114" s="44">
        <v>463.54047021999997</v>
      </c>
      <c r="R114" s="88" t="e">
        <f>#REF!/1.18</f>
        <v>#REF!</v>
      </c>
    </row>
    <row r="115" spans="2:18" s="93" customFormat="1" ht="39" customHeight="1">
      <c r="B115" s="90">
        <v>35</v>
      </c>
      <c r="C115" s="94" t="s">
        <v>73</v>
      </c>
      <c r="D115" s="92">
        <f t="shared" si="19"/>
        <v>0</v>
      </c>
      <c r="E115" s="92">
        <f>G115+I115+K115+M115</f>
        <v>10.480499980000001</v>
      </c>
      <c r="F115" s="44">
        <v>0</v>
      </c>
      <c r="G115" s="44">
        <v>0</v>
      </c>
      <c r="H115" s="44">
        <v>0</v>
      </c>
      <c r="I115" s="44">
        <v>0</v>
      </c>
      <c r="J115" s="44">
        <v>0</v>
      </c>
      <c r="K115" s="44">
        <v>0</v>
      </c>
      <c r="L115" s="44">
        <v>0</v>
      </c>
      <c r="M115" s="44">
        <f>10480.49998/1000</f>
        <v>10.480499980000001</v>
      </c>
      <c r="N115" s="55">
        <f>8881.77964/1000</f>
        <v>8.8817796400000013</v>
      </c>
      <c r="O115" s="55">
        <v>8.8817796399999995</v>
      </c>
      <c r="P115" s="44">
        <f>8881.77964/1000</f>
        <v>8.8817796400000013</v>
      </c>
      <c r="Q115" s="44">
        <v>8.8817796400000013</v>
      </c>
      <c r="R115" s="88"/>
    </row>
    <row r="116" spans="2:18" s="93" customFormat="1" ht="29.25" customHeight="1">
      <c r="B116" s="90">
        <v>36</v>
      </c>
      <c r="C116" s="94" t="s">
        <v>125</v>
      </c>
      <c r="D116" s="95">
        <f t="shared" si="19"/>
        <v>0.25045250000000002</v>
      </c>
      <c r="E116" s="44">
        <f>G116+I116+K116+M116</f>
        <v>7.5570949999999998E-2</v>
      </c>
      <c r="F116" s="44">
        <v>0</v>
      </c>
      <c r="G116" s="44">
        <v>0</v>
      </c>
      <c r="H116" s="44">
        <v>0</v>
      </c>
      <c r="I116" s="44">
        <v>0</v>
      </c>
      <c r="J116" s="44">
        <v>0</v>
      </c>
      <c r="K116" s="44">
        <v>0</v>
      </c>
      <c r="L116" s="44">
        <v>0.25045250000000002</v>
      </c>
      <c r="M116" s="44">
        <f>75.57095/1000</f>
        <v>7.5570949999999998E-2</v>
      </c>
      <c r="N116" s="55">
        <f>486.88753/1000</f>
        <v>0.48688753000000001</v>
      </c>
      <c r="O116" s="55">
        <v>0.48688753000000001</v>
      </c>
      <c r="P116" s="44">
        <f>486.88753/1000</f>
        <v>0.48688753000000001</v>
      </c>
      <c r="Q116" s="44">
        <v>0.48688753000000001</v>
      </c>
      <c r="R116" s="88" t="e">
        <f>#REF!/1.18</f>
        <v>#REF!</v>
      </c>
    </row>
    <row r="117" spans="2:18" s="28" customFormat="1">
      <c r="B117" s="96"/>
      <c r="C117" s="97" t="s">
        <v>126</v>
      </c>
      <c r="D117" s="98"/>
      <c r="E117" s="98"/>
      <c r="F117" s="98"/>
      <c r="G117" s="99"/>
      <c r="H117" s="99"/>
      <c r="I117" s="99"/>
      <c r="J117" s="99"/>
      <c r="K117" s="99"/>
      <c r="L117" s="99"/>
      <c r="M117" s="99"/>
      <c r="N117" s="99"/>
      <c r="O117" s="99"/>
      <c r="P117" s="99"/>
      <c r="Q117" s="99"/>
      <c r="R117" s="27"/>
    </row>
    <row r="118" spans="2:18" s="28" customFormat="1">
      <c r="B118" s="96"/>
      <c r="C118" s="348" t="s">
        <v>127</v>
      </c>
      <c r="D118" s="348"/>
      <c r="E118" s="348"/>
      <c r="F118" s="348"/>
      <c r="G118" s="99"/>
      <c r="H118" s="99"/>
      <c r="I118" s="99"/>
      <c r="J118" s="99"/>
      <c r="K118" s="99"/>
      <c r="L118" s="99"/>
      <c r="M118" s="99"/>
      <c r="N118" s="99"/>
      <c r="O118" s="99"/>
      <c r="P118" s="99"/>
      <c r="Q118" s="99"/>
      <c r="R118" s="27"/>
    </row>
    <row r="119" spans="2:18" s="28" customFormat="1">
      <c r="B119" s="96"/>
      <c r="C119" s="101" t="s">
        <v>128</v>
      </c>
      <c r="D119" s="102"/>
      <c r="E119" s="102"/>
      <c r="F119" s="102"/>
      <c r="G119" s="99"/>
      <c r="H119" s="99"/>
      <c r="I119" s="99"/>
      <c r="J119" s="99"/>
      <c r="K119" s="99"/>
      <c r="L119" s="99"/>
      <c r="M119" s="99"/>
      <c r="N119" s="99"/>
      <c r="O119" s="99"/>
      <c r="P119" s="99"/>
      <c r="Q119" s="99"/>
      <c r="R119" s="27"/>
    </row>
    <row r="120" spans="2:18" s="28" customFormat="1">
      <c r="B120" s="96"/>
      <c r="C120" s="101" t="s">
        <v>129</v>
      </c>
      <c r="D120" s="102"/>
      <c r="E120" s="102"/>
      <c r="F120" s="102"/>
      <c r="G120" s="99"/>
      <c r="H120" s="99"/>
      <c r="I120" s="99"/>
      <c r="J120" s="99"/>
      <c r="K120" s="99"/>
      <c r="L120" s="99"/>
      <c r="M120" s="99"/>
      <c r="N120" s="99"/>
      <c r="O120" s="99"/>
      <c r="P120" s="99"/>
      <c r="Q120" s="99"/>
      <c r="R120" s="27"/>
    </row>
    <row r="121" spans="2:18" s="28" customFormat="1" ht="15">
      <c r="B121" s="96"/>
      <c r="C121" s="103"/>
      <c r="D121" s="100"/>
      <c r="E121" s="104"/>
      <c r="F121" s="99"/>
      <c r="G121" s="99"/>
      <c r="H121" s="99"/>
      <c r="I121" s="99"/>
      <c r="J121" s="99"/>
      <c r="K121" s="99"/>
      <c r="L121" s="99"/>
      <c r="M121" s="99"/>
      <c r="N121" s="99"/>
      <c r="O121" s="99"/>
      <c r="P121" s="99"/>
      <c r="Q121" s="99"/>
      <c r="R121" s="27"/>
    </row>
    <row r="122" spans="2:18" s="28" customFormat="1" ht="15">
      <c r="B122" s="96"/>
      <c r="C122" s="103"/>
      <c r="D122" s="100"/>
      <c r="E122" s="104"/>
      <c r="F122" s="99"/>
      <c r="G122" s="99"/>
      <c r="H122" s="99"/>
      <c r="I122" s="99"/>
      <c r="J122" s="99"/>
      <c r="K122" s="99"/>
      <c r="L122" s="99"/>
      <c r="M122" s="99"/>
      <c r="N122" s="99"/>
      <c r="O122" s="99"/>
      <c r="P122" s="99"/>
      <c r="Q122" s="99"/>
      <c r="R122" s="27"/>
    </row>
    <row r="123" spans="2:18" s="28" customFormat="1" ht="15">
      <c r="B123" s="96"/>
      <c r="C123" s="103"/>
      <c r="D123" s="100"/>
      <c r="E123" s="104"/>
      <c r="F123" s="99"/>
      <c r="G123" s="99"/>
      <c r="H123" s="99"/>
      <c r="I123" s="99"/>
      <c r="J123" s="99"/>
      <c r="K123" s="99"/>
      <c r="L123" s="99"/>
      <c r="M123" s="99"/>
      <c r="N123" s="99"/>
      <c r="O123" s="99"/>
      <c r="P123" s="99"/>
      <c r="Q123" s="99"/>
      <c r="R123" s="27"/>
    </row>
    <row r="124" spans="2:18" s="28" customFormat="1" ht="15">
      <c r="B124" s="96"/>
      <c r="C124" s="103"/>
      <c r="D124" s="100"/>
      <c r="E124" s="104"/>
      <c r="F124" s="99"/>
      <c r="G124" s="99"/>
      <c r="H124" s="99"/>
      <c r="I124" s="99"/>
      <c r="J124" s="99"/>
      <c r="K124" s="99"/>
      <c r="L124" s="99"/>
      <c r="M124" s="99"/>
      <c r="N124" s="99"/>
      <c r="O124" s="99"/>
      <c r="P124" s="99"/>
      <c r="Q124" s="99"/>
      <c r="R124" s="27"/>
    </row>
    <row r="125" spans="2:18" s="28" customFormat="1" ht="15">
      <c r="B125" s="96"/>
      <c r="C125" s="103"/>
      <c r="D125" s="100"/>
      <c r="E125" s="104"/>
      <c r="F125" s="99"/>
      <c r="G125" s="99"/>
      <c r="H125" s="99"/>
      <c r="I125" s="99"/>
      <c r="J125" s="99"/>
      <c r="K125" s="99"/>
      <c r="L125" s="99"/>
      <c r="M125" s="99"/>
      <c r="N125" s="99"/>
      <c r="O125" s="99"/>
      <c r="P125" s="99"/>
      <c r="Q125" s="99"/>
      <c r="R125" s="27"/>
    </row>
    <row r="126" spans="2:18" s="28" customFormat="1" ht="15">
      <c r="B126" s="96"/>
      <c r="C126" s="103"/>
      <c r="D126" s="100"/>
      <c r="E126" s="104"/>
      <c r="F126" s="99"/>
      <c r="G126" s="99"/>
      <c r="H126" s="99"/>
      <c r="I126" s="99"/>
      <c r="J126" s="99"/>
      <c r="K126" s="99"/>
      <c r="L126" s="99"/>
      <c r="M126" s="99"/>
      <c r="N126" s="99"/>
      <c r="O126" s="99"/>
      <c r="P126" s="99"/>
      <c r="Q126" s="99"/>
      <c r="R126" s="27"/>
    </row>
    <row r="127" spans="2:18" s="28" customFormat="1" ht="15">
      <c r="B127" s="96"/>
      <c r="C127" s="103"/>
      <c r="D127" s="100"/>
      <c r="E127" s="104"/>
      <c r="F127" s="99"/>
      <c r="G127" s="99"/>
      <c r="H127" s="99"/>
      <c r="I127" s="99"/>
      <c r="J127" s="99"/>
      <c r="K127" s="99"/>
      <c r="L127" s="99"/>
      <c r="M127" s="99"/>
      <c r="N127" s="99"/>
      <c r="O127" s="99"/>
      <c r="P127" s="99"/>
      <c r="Q127" s="99"/>
      <c r="R127" s="27"/>
    </row>
    <row r="128" spans="2:18" s="28" customFormat="1" ht="15">
      <c r="B128" s="96"/>
      <c r="C128" s="103"/>
      <c r="D128" s="100"/>
      <c r="E128" s="104"/>
      <c r="F128" s="99"/>
      <c r="G128" s="99"/>
      <c r="H128" s="99"/>
      <c r="I128" s="99"/>
      <c r="J128" s="99"/>
      <c r="K128" s="99"/>
      <c r="L128" s="99"/>
      <c r="M128" s="99"/>
      <c r="N128" s="99"/>
      <c r="O128" s="99"/>
      <c r="P128" s="99"/>
      <c r="Q128" s="99"/>
      <c r="R128" s="27"/>
    </row>
    <row r="129" spans="2:18" s="28" customFormat="1" ht="15">
      <c r="B129" s="96"/>
      <c r="C129" s="103"/>
      <c r="D129" s="100"/>
      <c r="E129" s="104"/>
      <c r="F129" s="99"/>
      <c r="G129" s="99"/>
      <c r="H129" s="99"/>
      <c r="I129" s="99"/>
      <c r="J129" s="99"/>
      <c r="K129" s="99"/>
      <c r="L129" s="99"/>
      <c r="M129" s="99"/>
      <c r="N129" s="99"/>
      <c r="O129" s="99"/>
      <c r="P129" s="99"/>
      <c r="Q129" s="99"/>
      <c r="R129" s="27"/>
    </row>
    <row r="130" spans="2:18" s="28" customFormat="1" ht="15">
      <c r="B130" s="96"/>
      <c r="C130" s="103"/>
      <c r="D130" s="100"/>
      <c r="E130" s="104"/>
      <c r="F130" s="99"/>
      <c r="G130" s="99"/>
      <c r="H130" s="99"/>
      <c r="I130" s="99"/>
      <c r="J130" s="99"/>
      <c r="K130" s="99"/>
      <c r="L130" s="99"/>
      <c r="M130" s="99"/>
      <c r="N130" s="99"/>
      <c r="O130" s="99"/>
      <c r="P130" s="99"/>
      <c r="Q130" s="99"/>
      <c r="R130" s="27"/>
    </row>
    <row r="131" spans="2:18" s="28" customFormat="1" ht="15">
      <c r="B131" s="96"/>
      <c r="C131" s="103"/>
      <c r="D131" s="100"/>
      <c r="E131" s="104"/>
      <c r="F131" s="99"/>
      <c r="G131" s="99"/>
      <c r="H131" s="99"/>
      <c r="I131" s="99"/>
      <c r="J131" s="99"/>
      <c r="K131" s="99"/>
      <c r="L131" s="99"/>
      <c r="M131" s="99"/>
      <c r="N131" s="99"/>
      <c r="O131" s="99"/>
      <c r="P131" s="99"/>
      <c r="Q131" s="99"/>
      <c r="R131" s="27"/>
    </row>
    <row r="132" spans="2:18" s="28" customFormat="1" ht="15">
      <c r="B132" s="96"/>
      <c r="C132" s="103"/>
      <c r="D132" s="100"/>
      <c r="E132" s="104"/>
      <c r="F132" s="99"/>
      <c r="G132" s="99"/>
      <c r="H132" s="99"/>
      <c r="I132" s="99"/>
      <c r="J132" s="99"/>
      <c r="K132" s="99"/>
      <c r="L132" s="99"/>
      <c r="M132" s="99"/>
      <c r="N132" s="99"/>
      <c r="O132" s="99"/>
      <c r="P132" s="99"/>
      <c r="Q132" s="99"/>
      <c r="R132" s="27"/>
    </row>
    <row r="133" spans="2:18" s="28" customFormat="1" ht="15">
      <c r="B133" s="96"/>
      <c r="C133" s="103"/>
      <c r="D133" s="100"/>
      <c r="E133" s="104"/>
      <c r="F133" s="99"/>
      <c r="G133" s="99"/>
      <c r="H133" s="99"/>
      <c r="I133" s="99"/>
      <c r="J133" s="99"/>
      <c r="K133" s="99"/>
      <c r="L133" s="99"/>
      <c r="M133" s="99"/>
      <c r="N133" s="99"/>
      <c r="O133" s="99"/>
      <c r="P133" s="99"/>
      <c r="Q133" s="99"/>
      <c r="R133" s="27"/>
    </row>
    <row r="134" spans="2:18" s="28" customFormat="1" ht="15">
      <c r="B134" s="96"/>
      <c r="C134" s="103"/>
      <c r="D134" s="100"/>
      <c r="E134" s="104"/>
      <c r="F134" s="99"/>
      <c r="G134" s="99"/>
      <c r="H134" s="99"/>
      <c r="I134" s="99"/>
      <c r="J134" s="99"/>
      <c r="K134" s="99"/>
      <c r="L134" s="99"/>
      <c r="M134" s="99"/>
      <c r="N134" s="99"/>
      <c r="O134" s="99"/>
      <c r="P134" s="99"/>
      <c r="Q134" s="99"/>
      <c r="R134" s="27"/>
    </row>
    <row r="135" spans="2:18" s="28" customFormat="1" ht="15">
      <c r="B135" s="96"/>
      <c r="C135" s="103"/>
      <c r="D135" s="100"/>
      <c r="E135" s="104"/>
      <c r="F135" s="99"/>
      <c r="G135" s="99"/>
      <c r="H135" s="99"/>
      <c r="I135" s="99"/>
      <c r="J135" s="99"/>
      <c r="K135" s="99"/>
      <c r="L135" s="99"/>
      <c r="M135" s="99"/>
      <c r="N135" s="99"/>
      <c r="O135" s="99"/>
      <c r="P135" s="99"/>
      <c r="Q135" s="99"/>
      <c r="R135" s="27"/>
    </row>
    <row r="136" spans="2:18">
      <c r="B136" s="105"/>
      <c r="C136" s="105"/>
      <c r="D136" s="106"/>
      <c r="E136" s="106"/>
      <c r="F136" s="106"/>
      <c r="G136" s="106"/>
      <c r="H136" s="106"/>
      <c r="I136" s="106"/>
      <c r="J136" s="106"/>
      <c r="K136" s="106"/>
      <c r="L136" s="106"/>
      <c r="M136" s="106"/>
      <c r="N136" s="106"/>
      <c r="O136" s="106"/>
      <c r="P136" s="106"/>
      <c r="Q136" s="106"/>
    </row>
    <row r="137" spans="2:18">
      <c r="B137" s="105"/>
      <c r="G137" s="98"/>
      <c r="H137" s="98"/>
      <c r="I137" s="98"/>
      <c r="J137" s="98"/>
      <c r="K137" s="98"/>
      <c r="L137" s="98"/>
      <c r="N137" s="98"/>
      <c r="O137" s="98"/>
      <c r="P137" s="98"/>
      <c r="Q137" s="106"/>
    </row>
    <row r="138" spans="2:18">
      <c r="B138" s="105"/>
      <c r="G138" s="98"/>
      <c r="H138" s="98"/>
      <c r="I138" s="98"/>
      <c r="J138" s="98"/>
      <c r="K138" s="106"/>
      <c r="L138" s="106"/>
      <c r="N138" s="106"/>
      <c r="O138" s="106"/>
      <c r="P138" s="106"/>
      <c r="Q138" s="106"/>
    </row>
    <row r="139" spans="2:18">
      <c r="B139" s="108"/>
    </row>
    <row r="140" spans="2:18">
      <c r="B140" s="108"/>
      <c r="I140" s="106"/>
      <c r="J140" s="106"/>
      <c r="K140" s="106"/>
      <c r="L140" s="106"/>
      <c r="M140" s="106"/>
      <c r="N140" s="106"/>
      <c r="O140" s="106"/>
      <c r="P140" s="106"/>
      <c r="Q140" s="106"/>
    </row>
    <row r="141" spans="2:18">
      <c r="B141" s="109"/>
      <c r="C141" s="349"/>
      <c r="D141" s="349"/>
      <c r="E141" s="349"/>
      <c r="F141" s="349"/>
      <c r="G141" s="349"/>
      <c r="H141" s="349"/>
      <c r="I141" s="110"/>
      <c r="J141" s="110"/>
      <c r="K141" s="110"/>
      <c r="L141" s="110"/>
      <c r="M141" s="110"/>
      <c r="N141" s="110"/>
      <c r="O141" s="110"/>
      <c r="P141" s="110"/>
      <c r="Q141" s="110"/>
    </row>
    <row r="142" spans="2:18">
      <c r="B142" s="108"/>
      <c r="C142" s="111"/>
      <c r="D142" s="106"/>
      <c r="E142" s="106"/>
      <c r="F142" s="106"/>
      <c r="G142" s="106"/>
      <c r="H142" s="106"/>
      <c r="I142" s="106"/>
      <c r="J142" s="106"/>
      <c r="K142" s="106"/>
      <c r="L142" s="106"/>
      <c r="M142" s="106"/>
      <c r="N142" s="106"/>
      <c r="O142" s="106"/>
      <c r="P142" s="106"/>
      <c r="Q142" s="106"/>
    </row>
    <row r="143" spans="2:18">
      <c r="B143" s="108"/>
      <c r="C143" s="108"/>
      <c r="D143" s="106"/>
      <c r="E143" s="106"/>
      <c r="F143" s="106"/>
      <c r="G143" s="106"/>
      <c r="H143" s="106"/>
      <c r="I143" s="106"/>
      <c r="J143" s="106"/>
      <c r="K143" s="106"/>
      <c r="L143" s="106"/>
      <c r="M143" s="106"/>
      <c r="N143" s="106"/>
      <c r="O143" s="106"/>
      <c r="P143" s="106"/>
      <c r="Q143" s="106"/>
      <c r="R143" s="112"/>
    </row>
    <row r="144" spans="2:18">
      <c r="B144" s="113"/>
    </row>
    <row r="145" spans="2:18">
      <c r="B145" s="114"/>
    </row>
    <row r="146" spans="2:18">
      <c r="D146" s="115"/>
      <c r="G146" s="116"/>
      <c r="I146" s="116"/>
      <c r="J146" s="116"/>
      <c r="K146" s="116"/>
      <c r="R146" s="27"/>
    </row>
    <row r="147" spans="2:18">
      <c r="B147" s="117"/>
      <c r="D147" s="118"/>
      <c r="I147" s="118"/>
      <c r="R147" s="27"/>
    </row>
    <row r="148" spans="2:18">
      <c r="R148" s="27"/>
    </row>
    <row r="149" spans="2:18">
      <c r="R149" s="27"/>
    </row>
  </sheetData>
  <autoFilter ref="B9:R145"/>
  <customSheetViews>
    <customSheetView guid="{AD7E442E-DD5C-42DD-BCA2-ACC5576F7C88}" showAutoFilter="1" hiddenRows="1" state="hidden">
      <rowBreaks count="1" manualBreakCount="1">
        <brk id="72" min="1" max="27" man="1"/>
      </rowBreaks>
      <colBreaks count="1" manualBreakCount="1">
        <brk id="17" max="1048575" man="1"/>
      </colBreaks>
      <pageMargins left="0.15748031496062992" right="0.23622047244094491" top="0.19685039370078741" bottom="0.19685039370078741" header="0.15748031496062992" footer="0.15748031496062992"/>
      <printOptions horizontalCentered="1"/>
      <pageSetup paperSize="8" scale="62" fitToHeight="0" orientation="landscape" r:id="rId1"/>
      <autoFilter ref="B9:R145"/>
    </customSheetView>
    <customSheetView guid="{A211E8FE-0EB8-4B84-973D-E1AEAFDEA977}" showAutoFilter="1" hiddenRows="1" state="hidden">
      <rowBreaks count="1" manualBreakCount="1">
        <brk id="72" min="1" max="27" man="1"/>
      </rowBreaks>
      <colBreaks count="1" manualBreakCount="1">
        <brk id="17" max="1048575" man="1"/>
      </colBreaks>
      <pageMargins left="0.15748031496062992" right="0.23622047244094491" top="0.19685039370078741" bottom="0.19685039370078741" header="0.15748031496062992" footer="0.15748031496062992"/>
      <printOptions horizontalCentered="1"/>
      <pageSetup paperSize="8" scale="62" fitToHeight="0" orientation="landscape" r:id="rId2"/>
      <autoFilter ref="B9:R145"/>
    </customSheetView>
  </customSheetViews>
  <mergeCells count="23">
    <mergeCell ref="B76:B78"/>
    <mergeCell ref="C76:C78"/>
    <mergeCell ref="D76:M76"/>
    <mergeCell ref="C118:F118"/>
    <mergeCell ref="C141:H141"/>
    <mergeCell ref="D77:E77"/>
    <mergeCell ref="F77:G77"/>
    <mergeCell ref="H77:I77"/>
    <mergeCell ref="N76:O77"/>
    <mergeCell ref="P76:Q77"/>
    <mergeCell ref="D7:E7"/>
    <mergeCell ref="F7:G7"/>
    <mergeCell ref="H7:I7"/>
    <mergeCell ref="J7:K7"/>
    <mergeCell ref="L7:M7"/>
    <mergeCell ref="J77:K77"/>
    <mergeCell ref="L77:M77"/>
    <mergeCell ref="C4:Q4"/>
    <mergeCell ref="B6:B8"/>
    <mergeCell ref="C6:C8"/>
    <mergeCell ref="D6:M6"/>
    <mergeCell ref="N6:O7"/>
    <mergeCell ref="P6:Q7"/>
  </mergeCells>
  <conditionalFormatting sqref="C108:C112 C81:C105">
    <cfRule type="duplicateValues" dxfId="101" priority="7"/>
  </conditionalFormatting>
  <printOptions horizontalCentered="1"/>
  <pageMargins left="0.15748031496062992" right="0.23622047244094491" top="0.19685039370078741" bottom="0.19685039370078741" header="0.15748031496062992" footer="0.15748031496062992"/>
  <pageSetup paperSize="8" scale="62" fitToHeight="0" orientation="landscape" r:id="rId3"/>
  <rowBreaks count="1" manualBreakCount="1">
    <brk id="72" min="1" max="27"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sheetPr codeName="Лист2">
    <tabColor rgb="FF66FF33"/>
  </sheetPr>
  <dimension ref="B1:R79"/>
  <sheetViews>
    <sheetView workbookViewId="0"/>
  </sheetViews>
  <sheetFormatPr defaultRowHeight="15.75" outlineLevelRow="1"/>
  <cols>
    <col min="1" max="1" width="9" style="101"/>
    <col min="2" max="2" width="7.25" style="101" customWidth="1"/>
    <col min="3" max="3" width="37.25" style="101" bestFit="1" customWidth="1"/>
    <col min="4" max="17" width="9.5" style="102" customWidth="1"/>
    <col min="18" max="18" width="17.25" style="107" customWidth="1"/>
    <col min="19" max="16384" width="9" style="101"/>
  </cols>
  <sheetData>
    <row r="1" spans="2:18" s="1" customFormat="1">
      <c r="D1" s="2"/>
      <c r="E1" s="2"/>
      <c r="F1" s="2"/>
      <c r="G1" s="2"/>
      <c r="H1" s="2"/>
      <c r="I1" s="2"/>
      <c r="J1" s="2"/>
      <c r="K1" s="2"/>
      <c r="L1" s="2"/>
      <c r="M1" s="2"/>
      <c r="N1" s="2"/>
      <c r="O1" s="2"/>
      <c r="P1" s="2"/>
      <c r="Q1" s="2"/>
      <c r="R1" s="3"/>
    </row>
    <row r="2" spans="2:18" s="1" customFormat="1">
      <c r="C2" s="4"/>
      <c r="D2" s="2"/>
      <c r="E2" s="2"/>
      <c r="F2" s="2"/>
      <c r="G2" s="2"/>
      <c r="H2" s="2"/>
      <c r="I2" s="2"/>
      <c r="J2" s="2"/>
      <c r="K2" s="2"/>
      <c r="L2" s="2"/>
      <c r="M2" s="2"/>
      <c r="N2" s="2"/>
      <c r="O2" s="2"/>
      <c r="P2" s="2"/>
      <c r="Q2" s="2"/>
      <c r="R2" s="3"/>
    </row>
    <row r="3" spans="2:18" s="1" customFormat="1" ht="18" customHeight="1">
      <c r="D3" s="2"/>
      <c r="E3" s="2"/>
      <c r="F3" s="2"/>
      <c r="G3" s="2"/>
      <c r="H3" s="2"/>
      <c r="I3" s="2"/>
      <c r="J3" s="2"/>
      <c r="K3" s="2"/>
      <c r="L3" s="2"/>
      <c r="M3" s="2"/>
      <c r="N3" s="2"/>
      <c r="O3" s="2"/>
      <c r="P3" s="2"/>
      <c r="Q3" s="2"/>
      <c r="R3" s="3"/>
    </row>
    <row r="4" spans="2:18" s="1" customFormat="1" ht="26.25" customHeight="1">
      <c r="B4" s="5"/>
      <c r="C4" s="340" t="s">
        <v>0</v>
      </c>
      <c r="D4" s="341"/>
      <c r="E4" s="341"/>
      <c r="F4" s="341"/>
      <c r="G4" s="341"/>
      <c r="H4" s="341"/>
      <c r="I4" s="341"/>
      <c r="J4" s="341"/>
      <c r="K4" s="341"/>
      <c r="L4" s="341"/>
      <c r="M4" s="341"/>
      <c r="N4" s="341"/>
      <c r="O4" s="341"/>
      <c r="P4" s="341"/>
      <c r="Q4" s="341"/>
      <c r="R4" s="3"/>
    </row>
    <row r="5" spans="2:18" s="10" customFormat="1" ht="19.5" customHeight="1" thickBot="1">
      <c r="B5" s="6"/>
      <c r="C5" s="7"/>
      <c r="D5" s="8"/>
      <c r="E5" s="8"/>
      <c r="F5" s="8"/>
      <c r="G5" s="8"/>
      <c r="H5" s="8"/>
      <c r="I5" s="8"/>
      <c r="J5" s="8"/>
      <c r="K5" s="8"/>
      <c r="L5" s="8"/>
      <c r="M5" s="8"/>
      <c r="N5" s="8"/>
      <c r="O5" s="8"/>
      <c r="P5" s="8"/>
      <c r="Q5" s="8"/>
      <c r="R5" s="9"/>
    </row>
    <row r="6" spans="2:18" s="12" customFormat="1" ht="36" customHeight="1">
      <c r="B6" s="342" t="s">
        <v>1</v>
      </c>
      <c r="C6" s="344" t="s">
        <v>2</v>
      </c>
      <c r="D6" s="346" t="s">
        <v>3</v>
      </c>
      <c r="E6" s="346"/>
      <c r="F6" s="346"/>
      <c r="G6" s="346"/>
      <c r="H6" s="346"/>
      <c r="I6" s="346"/>
      <c r="J6" s="346"/>
      <c r="K6" s="346"/>
      <c r="L6" s="346"/>
      <c r="M6" s="346"/>
      <c r="N6" s="346" t="s">
        <v>4</v>
      </c>
      <c r="O6" s="346"/>
      <c r="P6" s="346" t="s">
        <v>5</v>
      </c>
      <c r="Q6" s="346"/>
      <c r="R6" s="11"/>
    </row>
    <row r="7" spans="2:18" s="12" customFormat="1" ht="96" customHeight="1">
      <c r="B7" s="343"/>
      <c r="C7" s="345"/>
      <c r="D7" s="347" t="s">
        <v>6</v>
      </c>
      <c r="E7" s="347"/>
      <c r="F7" s="347" t="s">
        <v>7</v>
      </c>
      <c r="G7" s="347"/>
      <c r="H7" s="347" t="s">
        <v>8</v>
      </c>
      <c r="I7" s="347"/>
      <c r="J7" s="347" t="s">
        <v>9</v>
      </c>
      <c r="K7" s="347"/>
      <c r="L7" s="347" t="s">
        <v>10</v>
      </c>
      <c r="M7" s="347"/>
      <c r="N7" s="347"/>
      <c r="O7" s="347"/>
      <c r="P7" s="347"/>
      <c r="Q7" s="347"/>
      <c r="R7" s="11"/>
    </row>
    <row r="8" spans="2:18" s="12" customFormat="1" ht="102" customHeight="1">
      <c r="B8" s="343"/>
      <c r="C8" s="345"/>
      <c r="D8" s="13" t="s">
        <v>11</v>
      </c>
      <c r="E8" s="13" t="s">
        <v>12</v>
      </c>
      <c r="F8" s="14" t="s">
        <v>13</v>
      </c>
      <c r="G8" s="13" t="s">
        <v>14</v>
      </c>
      <c r="H8" s="14" t="s">
        <v>13</v>
      </c>
      <c r="I8" s="13" t="s">
        <v>14</v>
      </c>
      <c r="J8" s="14" t="s">
        <v>13</v>
      </c>
      <c r="K8" s="15" t="s">
        <v>14</v>
      </c>
      <c r="L8" s="14" t="s">
        <v>13</v>
      </c>
      <c r="M8" s="13" t="s">
        <v>14</v>
      </c>
      <c r="N8" s="15" t="s">
        <v>15</v>
      </c>
      <c r="O8" s="15" t="s">
        <v>16</v>
      </c>
      <c r="P8" s="15" t="s">
        <v>15</v>
      </c>
      <c r="Q8" s="15" t="s">
        <v>16</v>
      </c>
      <c r="R8" s="11"/>
    </row>
    <row r="9" spans="2:18" s="19" customFormat="1" ht="29.25" customHeight="1" thickBot="1">
      <c r="B9" s="16">
        <v>1</v>
      </c>
      <c r="C9" s="17">
        <v>2</v>
      </c>
      <c r="D9" s="17">
        <v>5</v>
      </c>
      <c r="E9" s="17">
        <v>6</v>
      </c>
      <c r="F9" s="17">
        <v>7</v>
      </c>
      <c r="G9" s="17">
        <v>8</v>
      </c>
      <c r="H9" s="17">
        <v>9</v>
      </c>
      <c r="I9" s="17">
        <v>10</v>
      </c>
      <c r="J9" s="17">
        <v>11</v>
      </c>
      <c r="K9" s="17">
        <v>12</v>
      </c>
      <c r="L9" s="17">
        <v>13</v>
      </c>
      <c r="M9" s="17">
        <v>14</v>
      </c>
      <c r="N9" s="17">
        <v>15</v>
      </c>
      <c r="O9" s="17">
        <v>16</v>
      </c>
      <c r="P9" s="17">
        <v>17</v>
      </c>
      <c r="Q9" s="17">
        <v>18</v>
      </c>
      <c r="R9" s="18"/>
    </row>
    <row r="10" spans="2:18" s="89" customFormat="1" ht="68.25" customHeight="1">
      <c r="B10" s="87"/>
      <c r="C10" s="25" t="s">
        <v>91</v>
      </c>
      <c r="D10" s="26">
        <f t="shared" ref="D10:Q10" si="0">SUM(D11:D46)</f>
        <v>931.58621690422137</v>
      </c>
      <c r="E10" s="26">
        <f t="shared" si="0"/>
        <v>1124.3824839363344</v>
      </c>
      <c r="F10" s="26">
        <f t="shared" si="0"/>
        <v>250.18897994</v>
      </c>
      <c r="G10" s="26">
        <f t="shared" si="0"/>
        <v>250.18953993999997</v>
      </c>
      <c r="H10" s="26">
        <f t="shared" si="0"/>
        <v>190.58470718322133</v>
      </c>
      <c r="I10" s="26">
        <f t="shared" si="0"/>
        <v>190.56981229207997</v>
      </c>
      <c r="J10" s="26">
        <f t="shared" si="0"/>
        <v>222.30229457999999</v>
      </c>
      <c r="K10" s="26">
        <f t="shared" si="0"/>
        <v>203.92764541925456</v>
      </c>
      <c r="L10" s="26">
        <f t="shared" si="0"/>
        <v>268.510235201</v>
      </c>
      <c r="M10" s="26">
        <f t="shared" si="0"/>
        <v>479.69548628499996</v>
      </c>
      <c r="N10" s="26">
        <f t="shared" si="0"/>
        <v>951.31893560000003</v>
      </c>
      <c r="O10" s="26">
        <f t="shared" si="0"/>
        <v>400.82072619999997</v>
      </c>
      <c r="P10" s="26">
        <f t="shared" si="0"/>
        <v>982.43610211999999</v>
      </c>
      <c r="Q10" s="26">
        <f t="shared" si="0"/>
        <v>664.9694037999999</v>
      </c>
      <c r="R10" s="88"/>
    </row>
    <row r="11" spans="2:18" s="93" customFormat="1" ht="108.75" customHeight="1">
      <c r="B11" s="90">
        <v>1</v>
      </c>
      <c r="C11" s="91" t="s">
        <v>92</v>
      </c>
      <c r="D11" s="92">
        <f t="shared" ref="D11:E21" si="1">F11+H11+J11+L11</f>
        <v>16.73554931</v>
      </c>
      <c r="E11" s="44">
        <f t="shared" si="1"/>
        <v>14.353748640000001</v>
      </c>
      <c r="F11" s="44">
        <v>0.36470174999999999</v>
      </c>
      <c r="G11" s="44">
        <f>364.70175/1000</f>
        <v>0.36470174999999999</v>
      </c>
      <c r="H11" s="44">
        <v>0</v>
      </c>
      <c r="I11" s="44">
        <v>0</v>
      </c>
      <c r="J11" s="44">
        <v>0</v>
      </c>
      <c r="K11" s="44">
        <f>478.57859/1000</f>
        <v>0.47857859000000003</v>
      </c>
      <c r="L11" s="44">
        <v>16.370847560000001</v>
      </c>
      <c r="M11" s="44">
        <f>13510.4683/1000</f>
        <v>13.510468300000001</v>
      </c>
      <c r="N11" s="55">
        <f>12378.73063/1000</f>
        <v>12.37873063</v>
      </c>
      <c r="O11" s="55">
        <f>3979.70468/1000</f>
        <v>3.9797046799999998</v>
      </c>
      <c r="P11" s="44">
        <v>42.178230159999998</v>
      </c>
      <c r="Q11" s="44">
        <f>42178.23016/1000</f>
        <v>42.178230159999998</v>
      </c>
      <c r="R11" s="88"/>
    </row>
    <row r="12" spans="2:18" s="93" customFormat="1" ht="59.25" customHeight="1">
      <c r="B12" s="90">
        <v>2</v>
      </c>
      <c r="C12" s="91" t="s">
        <v>93</v>
      </c>
      <c r="D12" s="92">
        <f t="shared" si="1"/>
        <v>92.569199139999995</v>
      </c>
      <c r="E12" s="44">
        <f t="shared" si="1"/>
        <v>86.103465990000018</v>
      </c>
      <c r="F12" s="44">
        <v>0.87675137000000003</v>
      </c>
      <c r="G12" s="44">
        <f>876.75137/1000</f>
        <v>0.87675136999999992</v>
      </c>
      <c r="H12" s="44">
        <v>3.2323821399999999</v>
      </c>
      <c r="I12" s="44">
        <f>3232.38214/1000</f>
        <v>3.2323821400000003</v>
      </c>
      <c r="J12" s="44">
        <f>3623.68997/1000</f>
        <v>3.62368997</v>
      </c>
      <c r="K12" s="44">
        <f>3823.69337/1000</f>
        <v>3.82369337</v>
      </c>
      <c r="L12" s="44">
        <f>84836.37566/1000</f>
        <v>84.836375660000002</v>
      </c>
      <c r="M12" s="44">
        <f>78170.63911/1000</f>
        <v>78.17063911000001</v>
      </c>
      <c r="N12" s="55">
        <f>75692.81655/1000</f>
        <v>75.692816550000003</v>
      </c>
      <c r="O12" s="55">
        <f>68934.33037/1000</f>
        <v>68.934330369999998</v>
      </c>
      <c r="P12" s="44">
        <f>Q12</f>
        <v>75.692816550000003</v>
      </c>
      <c r="Q12" s="44">
        <f>75692.81655/1000</f>
        <v>75.692816550000003</v>
      </c>
      <c r="R12" s="88"/>
    </row>
    <row r="13" spans="2:18" s="93" customFormat="1" ht="59.25" customHeight="1">
      <c r="B13" s="90">
        <v>3</v>
      </c>
      <c r="C13" s="91" t="s">
        <v>94</v>
      </c>
      <c r="D13" s="92">
        <f t="shared" si="1"/>
        <v>0</v>
      </c>
      <c r="E13" s="44">
        <f t="shared" si="1"/>
        <v>1.0568892999999999</v>
      </c>
      <c r="F13" s="44">
        <v>0</v>
      </c>
      <c r="G13" s="44">
        <v>0</v>
      </c>
      <c r="H13" s="44">
        <v>0</v>
      </c>
      <c r="I13" s="44">
        <f>8.68639/1000</f>
        <v>8.6863899999999987E-3</v>
      </c>
      <c r="J13" s="44">
        <v>0</v>
      </c>
      <c r="K13" s="44">
        <f>55.66868/1000</f>
        <v>5.5668680000000005E-2</v>
      </c>
      <c r="L13" s="44">
        <v>0</v>
      </c>
      <c r="M13" s="44">
        <f>992.53423/1000</f>
        <v>0.99253422999999996</v>
      </c>
      <c r="N13" s="55">
        <f>1344.29994/1000</f>
        <v>1.3442999400000002</v>
      </c>
      <c r="O13" s="55">
        <f>256.81196/1000</f>
        <v>0.25681196000000001</v>
      </c>
      <c r="P13" s="44">
        <v>0</v>
      </c>
      <c r="Q13" s="44">
        <v>0</v>
      </c>
      <c r="R13" s="88"/>
    </row>
    <row r="14" spans="2:18" s="93" customFormat="1" ht="69.75" customHeight="1">
      <c r="B14" s="90">
        <v>4</v>
      </c>
      <c r="C14" s="91" t="s">
        <v>95</v>
      </c>
      <c r="D14" s="92">
        <f t="shared" si="1"/>
        <v>0.395339</v>
      </c>
      <c r="E14" s="44">
        <f t="shared" si="1"/>
        <v>0.39533915000000003</v>
      </c>
      <c r="F14" s="44">
        <v>0</v>
      </c>
      <c r="G14" s="44">
        <v>0</v>
      </c>
      <c r="H14" s="44">
        <v>0</v>
      </c>
      <c r="I14" s="44">
        <v>0</v>
      </c>
      <c r="J14" s="44">
        <v>0.395339</v>
      </c>
      <c r="K14" s="44">
        <f>395.33915/1000</f>
        <v>0.39533915000000003</v>
      </c>
      <c r="L14" s="44">
        <v>0</v>
      </c>
      <c r="M14" s="44">
        <v>0</v>
      </c>
      <c r="N14" s="55">
        <v>0</v>
      </c>
      <c r="O14" s="55">
        <v>0</v>
      </c>
      <c r="P14" s="44">
        <v>0</v>
      </c>
      <c r="Q14" s="44">
        <v>0</v>
      </c>
      <c r="R14" s="88"/>
    </row>
    <row r="15" spans="2:18" s="93" customFormat="1" ht="87" customHeight="1">
      <c r="B15" s="90">
        <v>5</v>
      </c>
      <c r="C15" s="91" t="s">
        <v>96</v>
      </c>
      <c r="D15" s="92">
        <f t="shared" si="1"/>
        <v>1.64151388</v>
      </c>
      <c r="E15" s="44">
        <f t="shared" si="1"/>
        <v>1.64151388</v>
      </c>
      <c r="F15" s="44">
        <v>1.64151388</v>
      </c>
      <c r="G15" s="44">
        <f>1641.51388/1000</f>
        <v>1.64151388</v>
      </c>
      <c r="H15" s="44">
        <v>0</v>
      </c>
      <c r="I15" s="44">
        <v>0</v>
      </c>
      <c r="J15" s="44">
        <v>0</v>
      </c>
      <c r="K15" s="44">
        <v>0</v>
      </c>
      <c r="L15" s="44">
        <v>0</v>
      </c>
      <c r="M15" s="44">
        <v>0</v>
      </c>
      <c r="N15" s="55">
        <v>1.4037900000000001</v>
      </c>
      <c r="O15" s="55">
        <v>0</v>
      </c>
      <c r="P15" s="44">
        <f>1403.78558/1000</f>
        <v>1.4037855800000001</v>
      </c>
      <c r="Q15" s="44">
        <v>0</v>
      </c>
      <c r="R15" s="88"/>
    </row>
    <row r="16" spans="2:18" s="93" customFormat="1" ht="70.5" customHeight="1">
      <c r="B16" s="90">
        <v>6</v>
      </c>
      <c r="C16" s="91" t="s">
        <v>97</v>
      </c>
      <c r="D16" s="92">
        <f t="shared" si="1"/>
        <v>0</v>
      </c>
      <c r="E16" s="44">
        <f t="shared" si="1"/>
        <v>20.60395741</v>
      </c>
      <c r="F16" s="44">
        <v>0</v>
      </c>
      <c r="G16" s="44">
        <v>0</v>
      </c>
      <c r="H16" s="44">
        <v>0</v>
      </c>
      <c r="I16" s="44">
        <v>0</v>
      </c>
      <c r="J16" s="44">
        <v>0</v>
      </c>
      <c r="K16" s="44">
        <f>37.74592/1000</f>
        <v>3.7745919999999995E-2</v>
      </c>
      <c r="L16" s="44">
        <v>0</v>
      </c>
      <c r="M16" s="44">
        <f>20566.21149/1000</f>
        <v>20.566211490000001</v>
      </c>
      <c r="N16" s="55">
        <f>17623.21082/1000</f>
        <v>17.623210820000001</v>
      </c>
      <c r="O16" s="55">
        <f>16985.37077/1000</f>
        <v>16.985370770000003</v>
      </c>
      <c r="P16" s="44">
        <f>Q16</f>
        <v>17.210132519999998</v>
      </c>
      <c r="Q16" s="44">
        <f>17210.13252/1000</f>
        <v>17.210132519999998</v>
      </c>
      <c r="R16" s="88"/>
    </row>
    <row r="17" spans="2:18" s="93" customFormat="1" ht="96.75" customHeight="1">
      <c r="B17" s="90">
        <v>7</v>
      </c>
      <c r="C17" s="91" t="s">
        <v>98</v>
      </c>
      <c r="D17" s="92">
        <f t="shared" si="1"/>
        <v>0</v>
      </c>
      <c r="E17" s="44">
        <f t="shared" si="1"/>
        <v>12.532176209999999</v>
      </c>
      <c r="F17" s="44">
        <v>0</v>
      </c>
      <c r="G17" s="44">
        <v>0</v>
      </c>
      <c r="H17" s="44">
        <v>0</v>
      </c>
      <c r="I17" s="44">
        <v>0</v>
      </c>
      <c r="J17" s="44">
        <v>0</v>
      </c>
      <c r="K17" s="44">
        <v>0</v>
      </c>
      <c r="L17" s="44">
        <v>0</v>
      </c>
      <c r="M17" s="44">
        <f>12532.17621/1000</f>
        <v>12.532176209999999</v>
      </c>
      <c r="N17" s="55">
        <f>10789.5975/1000</f>
        <v>10.789597499999999</v>
      </c>
      <c r="O17" s="55">
        <f>10789.5975/1000</f>
        <v>10.789597499999999</v>
      </c>
      <c r="P17" s="44">
        <f>Q17</f>
        <v>10.789597499999999</v>
      </c>
      <c r="Q17" s="44">
        <f>10789.5975/1000</f>
        <v>10.789597499999999</v>
      </c>
      <c r="R17" s="88"/>
    </row>
    <row r="18" spans="2:18" s="93" customFormat="1" ht="60.75" customHeight="1">
      <c r="B18" s="90">
        <v>8</v>
      </c>
      <c r="C18" s="91" t="s">
        <v>99</v>
      </c>
      <c r="D18" s="92">
        <f t="shared" si="1"/>
        <v>0</v>
      </c>
      <c r="E18" s="44">
        <f t="shared" si="1"/>
        <v>0</v>
      </c>
      <c r="F18" s="44">
        <v>0</v>
      </c>
      <c r="G18" s="44">
        <v>0</v>
      </c>
      <c r="H18" s="44">
        <v>0</v>
      </c>
      <c r="I18" s="44">
        <v>0</v>
      </c>
      <c r="J18" s="44">
        <v>0</v>
      </c>
      <c r="K18" s="44">
        <v>0</v>
      </c>
      <c r="L18" s="44">
        <v>0</v>
      </c>
      <c r="M18" s="44">
        <v>0</v>
      </c>
      <c r="N18" s="55">
        <v>0</v>
      </c>
      <c r="O18" s="55">
        <v>0</v>
      </c>
      <c r="P18" s="44">
        <f>68.16692/1000</f>
        <v>6.8166920000000006E-2</v>
      </c>
      <c r="Q18" s="44">
        <v>0</v>
      </c>
      <c r="R18" s="88"/>
    </row>
    <row r="19" spans="2:18" s="93" customFormat="1" ht="45.75" customHeight="1">
      <c r="B19" s="90">
        <v>9</v>
      </c>
      <c r="C19" s="91" t="s">
        <v>100</v>
      </c>
      <c r="D19" s="92">
        <f t="shared" si="1"/>
        <v>4.2383446410000003</v>
      </c>
      <c r="E19" s="44">
        <f t="shared" si="1"/>
        <v>3.9662775899999998</v>
      </c>
      <c r="F19" s="44">
        <v>0.54072956999999999</v>
      </c>
      <c r="G19" s="44">
        <f>540.72957/1000</f>
        <v>0.54072956999999999</v>
      </c>
      <c r="H19" s="44">
        <f>704.3187/1000</f>
        <v>0.70431870000000008</v>
      </c>
      <c r="I19" s="44">
        <v>0</v>
      </c>
      <c r="J19" s="44">
        <f>2993.29506/1000</f>
        <v>2.9932950599999999</v>
      </c>
      <c r="K19" s="44">
        <f>3173.35826/1000</f>
        <v>3.1733582600000001</v>
      </c>
      <c r="L19" s="44">
        <f>0.001311/1000</f>
        <v>1.311E-6</v>
      </c>
      <c r="M19" s="44">
        <f>252.18976/1000</f>
        <v>0.25218975999999999</v>
      </c>
      <c r="N19" s="55">
        <f>3388.77134/1000</f>
        <v>3.3887713399999999</v>
      </c>
      <c r="O19" s="55">
        <v>0</v>
      </c>
      <c r="P19" s="44">
        <f>Q19</f>
        <v>3.3887713399999999</v>
      </c>
      <c r="Q19" s="44">
        <f>3388.77134/1000</f>
        <v>3.3887713399999999</v>
      </c>
      <c r="R19" s="88"/>
    </row>
    <row r="20" spans="2:18" s="93" customFormat="1" ht="57.75" customHeight="1">
      <c r="B20" s="90">
        <v>10</v>
      </c>
      <c r="C20" s="91" t="s">
        <v>101</v>
      </c>
      <c r="D20" s="92">
        <f t="shared" si="1"/>
        <v>0.84606517999999997</v>
      </c>
      <c r="E20" s="44">
        <f>G20+I20+K20+M20</f>
        <v>0.69390439999999998</v>
      </c>
      <c r="F20" s="44">
        <v>0</v>
      </c>
      <c r="G20" s="44">
        <v>0</v>
      </c>
      <c r="H20" s="44">
        <v>0</v>
      </c>
      <c r="I20" s="44">
        <f>693.9044/1000</f>
        <v>0.69390439999999998</v>
      </c>
      <c r="J20" s="44">
        <v>0.15216072</v>
      </c>
      <c r="K20" s="44">
        <v>0</v>
      </c>
      <c r="L20" s="44">
        <f>693.90446/1000</f>
        <v>0.69390445999999995</v>
      </c>
      <c r="M20" s="44">
        <v>0</v>
      </c>
      <c r="N20" s="55">
        <f>677.21554/1000</f>
        <v>0.67721554000000006</v>
      </c>
      <c r="O20" s="55">
        <v>0</v>
      </c>
      <c r="P20" s="44">
        <f>677.21554/1000</f>
        <v>0.67721554000000006</v>
      </c>
      <c r="Q20" s="44">
        <v>0.67721554000000006</v>
      </c>
      <c r="R20" s="88"/>
    </row>
    <row r="21" spans="2:18" s="93" customFormat="1" ht="49.5" customHeight="1">
      <c r="B21" s="90">
        <v>11</v>
      </c>
      <c r="C21" s="91" t="s">
        <v>102</v>
      </c>
      <c r="D21" s="92">
        <f t="shared" si="1"/>
        <v>0.42653131</v>
      </c>
      <c r="E21" s="44">
        <f>G21+I21+K21+M21</f>
        <v>0.42653131999999999</v>
      </c>
      <c r="F21" s="44">
        <v>0</v>
      </c>
      <c r="G21" s="44">
        <v>0</v>
      </c>
      <c r="H21" s="44">
        <v>0.42653131</v>
      </c>
      <c r="I21" s="44">
        <f>426.53132/1000</f>
        <v>0.42653131999999999</v>
      </c>
      <c r="J21" s="44">
        <v>0</v>
      </c>
      <c r="K21" s="44">
        <v>0</v>
      </c>
      <c r="L21" s="44">
        <v>0</v>
      </c>
      <c r="M21" s="44">
        <v>0</v>
      </c>
      <c r="N21" s="55">
        <f>364.75995/1000</f>
        <v>0.36475995</v>
      </c>
      <c r="O21" s="55">
        <v>0</v>
      </c>
      <c r="P21" s="44">
        <f>364.75995/1000</f>
        <v>0.36475995</v>
      </c>
      <c r="Q21" s="44">
        <v>0</v>
      </c>
      <c r="R21" s="88"/>
    </row>
    <row r="22" spans="2:18" s="93" customFormat="1" ht="52.5" customHeight="1">
      <c r="B22" s="90">
        <v>12</v>
      </c>
      <c r="C22" s="91" t="s">
        <v>103</v>
      </c>
      <c r="D22" s="92">
        <v>0</v>
      </c>
      <c r="E22" s="44">
        <f>G22+I22+K22+M22</f>
        <v>1.7243299999999998E-3</v>
      </c>
      <c r="F22" s="44">
        <v>0</v>
      </c>
      <c r="G22" s="44">
        <v>0</v>
      </c>
      <c r="H22" s="44">
        <v>0</v>
      </c>
      <c r="I22" s="44">
        <f>1.72433/1000</f>
        <v>1.7243299999999998E-3</v>
      </c>
      <c r="J22" s="44">
        <v>0</v>
      </c>
      <c r="K22" s="44">
        <v>0</v>
      </c>
      <c r="L22" s="44">
        <v>0</v>
      </c>
      <c r="M22" s="44">
        <v>0</v>
      </c>
      <c r="N22" s="55">
        <f>29.13823/1000</f>
        <v>2.9138230000000001E-2</v>
      </c>
      <c r="O22" s="55">
        <v>0</v>
      </c>
      <c r="P22" s="44">
        <f>Q22</f>
        <v>6.8246139999999997E-2</v>
      </c>
      <c r="Q22" s="44">
        <f>68.24614/1000</f>
        <v>6.8246139999999997E-2</v>
      </c>
      <c r="R22" s="88"/>
    </row>
    <row r="23" spans="2:18" s="93" customFormat="1" ht="103.5" customHeight="1">
      <c r="B23" s="90">
        <v>13</v>
      </c>
      <c r="C23" s="91" t="s">
        <v>104</v>
      </c>
      <c r="D23" s="92">
        <f t="shared" ref="D23:E33" si="2">F23+H23+J23+L23</f>
        <v>0</v>
      </c>
      <c r="E23" s="44">
        <f t="shared" si="2"/>
        <v>7.7558000000000016E-2</v>
      </c>
      <c r="F23" s="44">
        <v>0</v>
      </c>
      <c r="G23" s="44">
        <v>0</v>
      </c>
      <c r="H23" s="44">
        <v>0</v>
      </c>
      <c r="I23" s="44">
        <v>0</v>
      </c>
      <c r="J23" s="44">
        <v>0</v>
      </c>
      <c r="K23" s="44">
        <f>4.7804/1000</f>
        <v>4.7804000000000006E-3</v>
      </c>
      <c r="L23" s="44">
        <v>0</v>
      </c>
      <c r="M23" s="44">
        <f>72.7776/1000</f>
        <v>7.2777600000000012E-2</v>
      </c>
      <c r="N23" s="55">
        <v>8.0780000000000005E-2</v>
      </c>
      <c r="O23" s="55">
        <v>0</v>
      </c>
      <c r="P23" s="44">
        <v>0</v>
      </c>
      <c r="Q23" s="44">
        <v>0</v>
      </c>
      <c r="R23" s="88"/>
    </row>
    <row r="24" spans="2:18" s="93" customFormat="1" ht="58.5" customHeight="1">
      <c r="B24" s="90">
        <v>14</v>
      </c>
      <c r="C24" s="91" t="s">
        <v>105</v>
      </c>
      <c r="D24" s="92">
        <f t="shared" si="2"/>
        <v>0</v>
      </c>
      <c r="E24" s="44">
        <f t="shared" si="2"/>
        <v>2.62473E-3</v>
      </c>
      <c r="F24" s="44">
        <v>0</v>
      </c>
      <c r="G24" s="44">
        <v>0</v>
      </c>
      <c r="H24" s="44">
        <v>0</v>
      </c>
      <c r="I24" s="44">
        <v>0</v>
      </c>
      <c r="J24" s="44">
        <v>0</v>
      </c>
      <c r="K24" s="44">
        <f>2.62473/1000</f>
        <v>2.62473E-3</v>
      </c>
      <c r="L24" s="44">
        <v>0</v>
      </c>
      <c r="M24" s="44">
        <v>0</v>
      </c>
      <c r="N24" s="55">
        <v>4.4350000000000001E-2</v>
      </c>
      <c r="O24" s="55">
        <v>0</v>
      </c>
      <c r="P24" s="44">
        <v>0</v>
      </c>
      <c r="Q24" s="44">
        <v>0</v>
      </c>
      <c r="R24" s="88"/>
    </row>
    <row r="25" spans="2:18" s="93" customFormat="1" ht="39.75" customHeight="1">
      <c r="B25" s="90">
        <v>15</v>
      </c>
      <c r="C25" s="91" t="s">
        <v>106</v>
      </c>
      <c r="D25" s="92">
        <f t="shared" si="2"/>
        <v>0</v>
      </c>
      <c r="E25" s="44">
        <f t="shared" si="2"/>
        <v>0.20929940999999999</v>
      </c>
      <c r="F25" s="44">
        <v>0</v>
      </c>
      <c r="G25" s="44">
        <v>0</v>
      </c>
      <c r="H25" s="44">
        <v>0</v>
      </c>
      <c r="I25" s="44">
        <v>0</v>
      </c>
      <c r="J25" s="44">
        <v>0</v>
      </c>
      <c r="K25" s="44">
        <f>3.28432/1000</f>
        <v>3.2843200000000003E-3</v>
      </c>
      <c r="L25" s="44">
        <v>0</v>
      </c>
      <c r="M25" s="44">
        <f>206.01509/1000</f>
        <v>0.20601508999999998</v>
      </c>
      <c r="N25" s="55">
        <f>714.7776/1000</f>
        <v>0.71477760000000001</v>
      </c>
      <c r="O25" s="55">
        <f>659.2784/1000</f>
        <v>0.65927840000000004</v>
      </c>
      <c r="P25" s="44">
        <f>Q25</f>
        <v>0.71477760000000001</v>
      </c>
      <c r="Q25" s="44">
        <f>714.7776/1000</f>
        <v>0.71477760000000001</v>
      </c>
      <c r="R25" s="88"/>
    </row>
    <row r="26" spans="2:18" s="93" customFormat="1" ht="52.5" customHeight="1">
      <c r="B26" s="90">
        <v>16</v>
      </c>
      <c r="C26" s="91" t="s">
        <v>107</v>
      </c>
      <c r="D26" s="92">
        <f t="shared" si="2"/>
        <v>0</v>
      </c>
      <c r="E26" s="44">
        <f t="shared" si="2"/>
        <v>2.34966645</v>
      </c>
      <c r="F26" s="44">
        <v>0</v>
      </c>
      <c r="G26" s="44">
        <v>0</v>
      </c>
      <c r="H26" s="44">
        <v>0</v>
      </c>
      <c r="I26" s="44">
        <v>0</v>
      </c>
      <c r="J26" s="44">
        <v>0</v>
      </c>
      <c r="K26" s="44">
        <f>2349.66645/1000</f>
        <v>2.34966645</v>
      </c>
      <c r="L26" s="44">
        <v>0</v>
      </c>
      <c r="M26" s="44">
        <v>0</v>
      </c>
      <c r="N26" s="55">
        <f>2009.38166/1000</f>
        <v>2.0093816599999998</v>
      </c>
      <c r="O26" s="55">
        <v>0</v>
      </c>
      <c r="P26" s="44">
        <f>Q26</f>
        <v>1.2405719999999998</v>
      </c>
      <c r="Q26" s="44">
        <f>1240.572/1000</f>
        <v>1.2405719999999998</v>
      </c>
      <c r="R26" s="88"/>
    </row>
    <row r="27" spans="2:18" s="93" customFormat="1" ht="43.5" customHeight="1">
      <c r="B27" s="90">
        <v>17</v>
      </c>
      <c r="C27" s="91" t="s">
        <v>108</v>
      </c>
      <c r="D27" s="92">
        <f t="shared" si="2"/>
        <v>0</v>
      </c>
      <c r="E27" s="44">
        <f t="shared" si="2"/>
        <v>0</v>
      </c>
      <c r="F27" s="92">
        <v>0</v>
      </c>
      <c r="G27" s="92">
        <v>0</v>
      </c>
      <c r="H27" s="92">
        <v>0</v>
      </c>
      <c r="I27" s="92">
        <v>0</v>
      </c>
      <c r="J27" s="92">
        <v>0</v>
      </c>
      <c r="K27" s="92">
        <v>0</v>
      </c>
      <c r="L27" s="92">
        <v>0</v>
      </c>
      <c r="M27" s="44">
        <v>0</v>
      </c>
      <c r="N27" s="55">
        <v>0</v>
      </c>
      <c r="O27" s="55">
        <v>0</v>
      </c>
      <c r="P27" s="44">
        <f>0.04780919</f>
        <v>4.7809190000000001E-2</v>
      </c>
      <c r="Q27" s="44">
        <v>0</v>
      </c>
      <c r="R27" s="88"/>
    </row>
    <row r="28" spans="2:18" s="93" customFormat="1" ht="43.5" customHeight="1">
      <c r="B28" s="90">
        <v>18</v>
      </c>
      <c r="C28" s="91" t="s">
        <v>109</v>
      </c>
      <c r="D28" s="92">
        <v>0</v>
      </c>
      <c r="E28" s="44">
        <f t="shared" si="2"/>
        <v>7.1579740000000003E-2</v>
      </c>
      <c r="F28" s="92">
        <v>0</v>
      </c>
      <c r="G28" s="92">
        <v>0</v>
      </c>
      <c r="H28" s="92">
        <v>0</v>
      </c>
      <c r="I28" s="92">
        <v>0</v>
      </c>
      <c r="J28" s="92">
        <v>0</v>
      </c>
      <c r="K28" s="92">
        <v>0</v>
      </c>
      <c r="L28" s="92">
        <v>0</v>
      </c>
      <c r="M28" s="44">
        <f>71.57974/1000</f>
        <v>7.1579740000000003E-2</v>
      </c>
      <c r="N28" s="55">
        <f>61.09933/1000</f>
        <v>6.109933E-2</v>
      </c>
      <c r="O28" s="55">
        <f>61.09933/1000</f>
        <v>6.109933E-2</v>
      </c>
      <c r="P28" s="44">
        <v>0</v>
      </c>
      <c r="Q28" s="44">
        <v>0</v>
      </c>
      <c r="R28" s="88"/>
    </row>
    <row r="29" spans="2:18" s="93" customFormat="1" ht="43.5" customHeight="1">
      <c r="B29" s="90">
        <v>19</v>
      </c>
      <c r="C29" s="91" t="s">
        <v>110</v>
      </c>
      <c r="D29" s="92">
        <v>0</v>
      </c>
      <c r="E29" s="44">
        <f t="shared" si="2"/>
        <v>0.84063135999999994</v>
      </c>
      <c r="F29" s="92">
        <v>0</v>
      </c>
      <c r="G29" s="92">
        <v>0</v>
      </c>
      <c r="H29" s="92">
        <v>0</v>
      </c>
      <c r="I29" s="92">
        <v>0</v>
      </c>
      <c r="J29" s="92">
        <v>0</v>
      </c>
      <c r="K29" s="92">
        <v>0</v>
      </c>
      <c r="L29" s="92">
        <v>0</v>
      </c>
      <c r="M29" s="44">
        <f>840.63136/1000</f>
        <v>0.84063135999999994</v>
      </c>
      <c r="N29" s="55">
        <v>0.71238999999999997</v>
      </c>
      <c r="O29" s="55">
        <v>0.71238999999999997</v>
      </c>
      <c r="P29" s="44">
        <f>Q29</f>
        <v>0.91919845999999994</v>
      </c>
      <c r="Q29" s="44">
        <f>919.19846/1000</f>
        <v>0.91919845999999994</v>
      </c>
      <c r="R29" s="88"/>
    </row>
    <row r="30" spans="2:18" s="93" customFormat="1" ht="43.5" customHeight="1">
      <c r="B30" s="90">
        <v>20</v>
      </c>
      <c r="C30" s="91" t="s">
        <v>111</v>
      </c>
      <c r="D30" s="92">
        <v>0</v>
      </c>
      <c r="E30" s="44"/>
      <c r="F30" s="92">
        <v>0</v>
      </c>
      <c r="G30" s="92">
        <v>0</v>
      </c>
      <c r="H30" s="92">
        <v>0</v>
      </c>
      <c r="I30" s="92">
        <v>0</v>
      </c>
      <c r="J30" s="92">
        <v>0</v>
      </c>
      <c r="K30" s="92">
        <v>0</v>
      </c>
      <c r="L30" s="92">
        <v>0</v>
      </c>
      <c r="M30" s="44">
        <v>0</v>
      </c>
      <c r="N30" s="55">
        <f>92.52288/1000</f>
        <v>9.2522880000000002E-2</v>
      </c>
      <c r="O30" s="55">
        <v>9.2522880000000002E-2</v>
      </c>
      <c r="P30" s="44">
        <v>0</v>
      </c>
      <c r="Q30" s="44">
        <v>0</v>
      </c>
      <c r="R30" s="88"/>
    </row>
    <row r="31" spans="2:18" s="93" customFormat="1" ht="69" customHeight="1">
      <c r="B31" s="90">
        <v>21</v>
      </c>
      <c r="C31" s="91" t="s">
        <v>112</v>
      </c>
      <c r="D31" s="92">
        <v>0</v>
      </c>
      <c r="E31" s="44">
        <f t="shared" si="2"/>
        <v>1.48561969</v>
      </c>
      <c r="F31" s="92">
        <v>0</v>
      </c>
      <c r="G31" s="92">
        <v>0</v>
      </c>
      <c r="H31" s="92">
        <v>0</v>
      </c>
      <c r="I31" s="92">
        <v>0</v>
      </c>
      <c r="J31" s="92">
        <v>0</v>
      </c>
      <c r="K31" s="92">
        <v>0</v>
      </c>
      <c r="L31" s="92">
        <v>0</v>
      </c>
      <c r="M31" s="44">
        <f>1485.61969/1000</f>
        <v>1.48561969</v>
      </c>
      <c r="N31" s="55">
        <f>1268.10132/1000</f>
        <v>1.26810132</v>
      </c>
      <c r="O31" s="55">
        <f>1268.10132/1000</f>
        <v>1.26810132</v>
      </c>
      <c r="P31" s="44">
        <f>Q31</f>
        <v>1.26810132</v>
      </c>
      <c r="Q31" s="44">
        <f>1268.10132/1000</f>
        <v>1.26810132</v>
      </c>
      <c r="R31" s="88"/>
    </row>
    <row r="32" spans="2:18" s="93" customFormat="1" ht="71.25" customHeight="1">
      <c r="B32" s="90">
        <v>22</v>
      </c>
      <c r="C32" s="91" t="s">
        <v>113</v>
      </c>
      <c r="D32" s="92">
        <f>F32+H32+J32+L32</f>
        <v>7.8265399999999999E-3</v>
      </c>
      <c r="E32" s="44">
        <f t="shared" si="2"/>
        <v>7.8265399999999999E-3</v>
      </c>
      <c r="F32" s="44">
        <v>0</v>
      </c>
      <c r="G32" s="44">
        <v>0</v>
      </c>
      <c r="H32" s="44">
        <f>7.82654/1000</f>
        <v>7.8265399999999999E-3</v>
      </c>
      <c r="I32" s="44">
        <f>7.82654/1000</f>
        <v>7.8265399999999999E-3</v>
      </c>
      <c r="J32" s="44">
        <v>0</v>
      </c>
      <c r="K32" s="44">
        <v>0</v>
      </c>
      <c r="L32" s="44">
        <v>0</v>
      </c>
      <c r="M32" s="44">
        <v>0</v>
      </c>
      <c r="N32" s="55">
        <v>6.6930800000000006E-3</v>
      </c>
      <c r="O32" s="55">
        <v>0</v>
      </c>
      <c r="P32" s="44">
        <v>0</v>
      </c>
      <c r="Q32" s="44">
        <v>0</v>
      </c>
      <c r="R32" s="88"/>
    </row>
    <row r="33" spans="2:18" s="93" customFormat="1" ht="45.75" customHeight="1">
      <c r="B33" s="90">
        <v>23</v>
      </c>
      <c r="C33" s="91" t="s">
        <v>114</v>
      </c>
      <c r="D33" s="92">
        <f t="shared" ref="D33:E46" si="3">F33+H33+J33+L33</f>
        <v>0.28406598</v>
      </c>
      <c r="E33" s="44">
        <f t="shared" si="2"/>
        <v>0.2299003</v>
      </c>
      <c r="F33" s="44">
        <v>0</v>
      </c>
      <c r="G33" s="44">
        <v>0</v>
      </c>
      <c r="H33" s="44">
        <v>1.163467E-2</v>
      </c>
      <c r="I33" s="44">
        <f>11.63467/1000</f>
        <v>1.163467E-2</v>
      </c>
      <c r="J33" s="44">
        <v>0.26968903</v>
      </c>
      <c r="K33" s="44">
        <f>218.26563/1000</f>
        <v>0.21826562999999999</v>
      </c>
      <c r="L33" s="44">
        <f>2.74228/1000</f>
        <v>2.7422800000000002E-3</v>
      </c>
      <c r="M33" s="44">
        <v>0</v>
      </c>
      <c r="N33" s="55">
        <v>0.19660554</v>
      </c>
      <c r="O33" s="55">
        <v>0</v>
      </c>
      <c r="P33" s="44">
        <v>0</v>
      </c>
      <c r="Q33" s="44">
        <v>0</v>
      </c>
      <c r="R33" s="88"/>
    </row>
    <row r="34" spans="2:18" s="93" customFormat="1" ht="45.75" customHeight="1">
      <c r="B34" s="90">
        <v>24</v>
      </c>
      <c r="C34" s="91" t="s">
        <v>115</v>
      </c>
      <c r="D34" s="92">
        <f t="shared" si="3"/>
        <v>0</v>
      </c>
      <c r="E34" s="92">
        <v>0</v>
      </c>
      <c r="F34" s="92">
        <v>0</v>
      </c>
      <c r="G34" s="92">
        <v>0</v>
      </c>
      <c r="H34" s="92">
        <v>0</v>
      </c>
      <c r="I34" s="92">
        <v>0</v>
      </c>
      <c r="J34" s="92">
        <v>0</v>
      </c>
      <c r="K34" s="92">
        <v>0</v>
      </c>
      <c r="L34" s="92">
        <v>0</v>
      </c>
      <c r="M34" s="44">
        <v>0</v>
      </c>
      <c r="N34" s="55">
        <v>0</v>
      </c>
      <c r="O34" s="55">
        <v>0</v>
      </c>
      <c r="P34" s="44">
        <f>26.01395/1000</f>
        <v>2.6013950000000001E-2</v>
      </c>
      <c r="Q34" s="44">
        <v>0</v>
      </c>
      <c r="R34" s="88"/>
    </row>
    <row r="35" spans="2:18" s="93" customFormat="1" ht="69.75" customHeight="1">
      <c r="B35" s="90">
        <v>25</v>
      </c>
      <c r="C35" s="91" t="s">
        <v>116</v>
      </c>
      <c r="D35" s="92">
        <f t="shared" si="3"/>
        <v>28.733715450000002</v>
      </c>
      <c r="E35" s="44">
        <f>G35+I35+K35+M35</f>
        <v>24.809832790000002</v>
      </c>
      <c r="F35" s="44">
        <v>0.25576336999999999</v>
      </c>
      <c r="G35" s="44">
        <f>255.76337/1000</f>
        <v>0.25576336999999999</v>
      </c>
      <c r="H35" s="44">
        <f>571.29945/1000</f>
        <v>0.57129944999999993</v>
      </c>
      <c r="I35" s="44">
        <f>525.85955/1000</f>
        <v>0.52585955000000006</v>
      </c>
      <c r="J35" s="44">
        <v>2.2721608</v>
      </c>
      <c r="K35" s="44">
        <f>1195.29928/1000</f>
        <v>1.19529928</v>
      </c>
      <c r="L35" s="44">
        <v>25.634491830000002</v>
      </c>
      <c r="M35" s="44">
        <f>22832.91059/1000</f>
        <v>22.832910590000001</v>
      </c>
      <c r="N35" s="55">
        <f>21389.26257/1000</f>
        <v>21.38926257</v>
      </c>
      <c r="O35" s="55">
        <f>409.17242/1000</f>
        <v>0.40917241999999998</v>
      </c>
      <c r="P35" s="44">
        <f>Q35</f>
        <v>20.980090149999999</v>
      </c>
      <c r="Q35" s="44">
        <f>20980.09015/1000</f>
        <v>20.980090149999999</v>
      </c>
      <c r="R35" s="88"/>
    </row>
    <row r="36" spans="2:18" s="93" customFormat="1" ht="57.75" customHeight="1">
      <c r="B36" s="90">
        <v>26</v>
      </c>
      <c r="C36" s="51" t="s">
        <v>117</v>
      </c>
      <c r="D36" s="92">
        <f t="shared" si="3"/>
        <v>0.52727252000000002</v>
      </c>
      <c r="E36" s="44">
        <f>G36+I36+K36+M36</f>
        <v>0.52727250000000003</v>
      </c>
      <c r="F36" s="44">
        <v>0</v>
      </c>
      <c r="G36" s="44">
        <v>0</v>
      </c>
      <c r="H36" s="44">
        <v>0.52727252000000002</v>
      </c>
      <c r="I36" s="44">
        <f>527.2725/1000</f>
        <v>0.52727250000000003</v>
      </c>
      <c r="J36" s="44">
        <v>0</v>
      </c>
      <c r="K36" s="44">
        <v>0</v>
      </c>
      <c r="L36" s="44">
        <v>0</v>
      </c>
      <c r="M36" s="44">
        <v>0</v>
      </c>
      <c r="N36" s="55">
        <f>450.91154/1000</f>
        <v>0.45091154</v>
      </c>
      <c r="O36" s="55">
        <v>0</v>
      </c>
      <c r="P36" s="44">
        <f>Q36</f>
        <v>0.45091154</v>
      </c>
      <c r="Q36" s="44">
        <f>450.91154/1000</f>
        <v>0.45091154</v>
      </c>
      <c r="R36" s="88"/>
    </row>
    <row r="37" spans="2:18" s="93" customFormat="1" ht="60" customHeight="1">
      <c r="B37" s="90">
        <v>27</v>
      </c>
      <c r="C37" s="51" t="s">
        <v>118</v>
      </c>
      <c r="D37" s="92">
        <f t="shared" si="3"/>
        <v>0.45602297000000003</v>
      </c>
      <c r="E37" s="44">
        <f t="shared" si="3"/>
        <v>0.46102828000000001</v>
      </c>
      <c r="F37" s="44">
        <v>0</v>
      </c>
      <c r="G37" s="44">
        <v>0</v>
      </c>
      <c r="H37" s="44">
        <v>0.45602297000000003</v>
      </c>
      <c r="I37" s="44">
        <f>461.02828/1000</f>
        <v>0.46102828000000001</v>
      </c>
      <c r="J37" s="44">
        <v>0</v>
      </c>
      <c r="K37" s="44">
        <v>0</v>
      </c>
      <c r="L37" s="44">
        <v>0</v>
      </c>
      <c r="M37" s="44">
        <v>0</v>
      </c>
      <c r="N37" s="55">
        <v>0.47456388999999999</v>
      </c>
      <c r="O37" s="55">
        <v>0</v>
      </c>
      <c r="P37" s="44">
        <f>474.56389/1000</f>
        <v>0.47456388999999999</v>
      </c>
      <c r="Q37" s="44">
        <v>0</v>
      </c>
      <c r="R37" s="88"/>
    </row>
    <row r="38" spans="2:18" s="93" customFormat="1" ht="69" customHeight="1">
      <c r="B38" s="90">
        <v>28</v>
      </c>
      <c r="C38" s="91" t="s">
        <v>119</v>
      </c>
      <c r="D38" s="92">
        <f t="shared" si="3"/>
        <v>5.5055059999999996E-2</v>
      </c>
      <c r="E38" s="44">
        <f t="shared" si="3"/>
        <v>9.548856E-2</v>
      </c>
      <c r="F38" s="44">
        <v>0</v>
      </c>
      <c r="G38" s="44">
        <v>0</v>
      </c>
      <c r="H38" s="44">
        <f>55.05506/1000</f>
        <v>5.5055059999999996E-2</v>
      </c>
      <c r="I38" s="44">
        <f>95.48856/1000</f>
        <v>9.548856E-2</v>
      </c>
      <c r="J38" s="44">
        <v>0</v>
      </c>
      <c r="K38" s="44">
        <v>0</v>
      </c>
      <c r="L38" s="44">
        <v>0</v>
      </c>
      <c r="M38" s="44">
        <v>0</v>
      </c>
      <c r="N38" s="55">
        <v>8.8478170000000009E-2</v>
      </c>
      <c r="O38" s="55">
        <v>0</v>
      </c>
      <c r="P38" s="44">
        <f>Q38</f>
        <v>1.28339292</v>
      </c>
      <c r="Q38" s="44">
        <f>1283.39292/1000</f>
        <v>1.28339292</v>
      </c>
      <c r="R38" s="88"/>
    </row>
    <row r="39" spans="2:18" s="93" customFormat="1" ht="54" customHeight="1">
      <c r="B39" s="90">
        <v>29</v>
      </c>
      <c r="C39" s="91" t="s">
        <v>120</v>
      </c>
      <c r="D39" s="92">
        <f t="shared" si="3"/>
        <v>7.0495999999999996E-3</v>
      </c>
      <c r="E39" s="44">
        <f>G39+I39+K39+M39</f>
        <v>0</v>
      </c>
      <c r="F39" s="44">
        <v>0</v>
      </c>
      <c r="G39" s="44">
        <v>0</v>
      </c>
      <c r="H39" s="44">
        <v>0</v>
      </c>
      <c r="I39" s="44">
        <v>0</v>
      </c>
      <c r="J39" s="44">
        <v>0</v>
      </c>
      <c r="K39" s="44">
        <v>0</v>
      </c>
      <c r="L39" s="44">
        <v>7.0495999999999996E-3</v>
      </c>
      <c r="M39" s="44">
        <v>0</v>
      </c>
      <c r="N39" s="55">
        <v>0</v>
      </c>
      <c r="O39" s="55">
        <v>0</v>
      </c>
      <c r="P39" s="44">
        <v>0</v>
      </c>
      <c r="Q39" s="44">
        <v>0</v>
      </c>
      <c r="R39" s="88"/>
    </row>
    <row r="40" spans="2:18" s="93" customFormat="1" ht="129" customHeight="1">
      <c r="B40" s="90">
        <v>30</v>
      </c>
      <c r="C40" s="91" t="s">
        <v>121</v>
      </c>
      <c r="D40" s="92">
        <f t="shared" si="3"/>
        <v>0</v>
      </c>
      <c r="E40" s="44">
        <f t="shared" si="3"/>
        <v>3.9670009999999999E-2</v>
      </c>
      <c r="F40" s="44">
        <v>0</v>
      </c>
      <c r="G40" s="44">
        <v>0</v>
      </c>
      <c r="H40" s="44">
        <v>0</v>
      </c>
      <c r="I40" s="44">
        <v>0</v>
      </c>
      <c r="J40" s="44">
        <v>0</v>
      </c>
      <c r="K40" s="44">
        <f>39.67001/1000</f>
        <v>3.9670009999999999E-2</v>
      </c>
      <c r="L40" s="44">
        <v>0</v>
      </c>
      <c r="M40" s="44">
        <v>0</v>
      </c>
      <c r="N40" s="55">
        <v>0</v>
      </c>
      <c r="O40" s="55">
        <v>0</v>
      </c>
      <c r="P40" s="44">
        <v>0</v>
      </c>
      <c r="Q40" s="44">
        <v>0</v>
      </c>
      <c r="R40" s="88"/>
    </row>
    <row r="41" spans="2:18" s="93" customFormat="1" ht="122.25" customHeight="1">
      <c r="B41" s="90">
        <v>31</v>
      </c>
      <c r="C41" s="91" t="s">
        <v>122</v>
      </c>
      <c r="D41" s="92">
        <f t="shared" si="3"/>
        <v>0</v>
      </c>
      <c r="E41" s="44">
        <f t="shared" si="3"/>
        <v>8.2011279999999992E-2</v>
      </c>
      <c r="F41" s="44">
        <v>0</v>
      </c>
      <c r="G41" s="44">
        <v>0</v>
      </c>
      <c r="H41" s="44">
        <v>0</v>
      </c>
      <c r="I41" s="44">
        <v>0</v>
      </c>
      <c r="J41" s="44">
        <v>0</v>
      </c>
      <c r="K41" s="44">
        <f>4.19544/1000</f>
        <v>4.1954399999999999E-3</v>
      </c>
      <c r="L41" s="44">
        <v>0</v>
      </c>
      <c r="M41" s="44">
        <f>77.81584/1000</f>
        <v>7.7815839999999997E-2</v>
      </c>
      <c r="N41" s="55">
        <f>70.89544/1000</f>
        <v>7.089543999999999E-2</v>
      </c>
      <c r="O41" s="55">
        <v>0</v>
      </c>
      <c r="P41" s="44">
        <v>0</v>
      </c>
      <c r="Q41" s="44">
        <v>0</v>
      </c>
      <c r="R41" s="88"/>
    </row>
    <row r="42" spans="2:18" s="93" customFormat="1" ht="52.5" customHeight="1">
      <c r="B42" s="90">
        <v>32</v>
      </c>
      <c r="C42" s="91" t="s">
        <v>123</v>
      </c>
      <c r="D42" s="92">
        <v>0</v>
      </c>
      <c r="E42" s="44">
        <f t="shared" si="3"/>
        <v>6.1956600000000004E-3</v>
      </c>
      <c r="F42" s="44">
        <v>0</v>
      </c>
      <c r="G42" s="44">
        <v>0</v>
      </c>
      <c r="H42" s="44">
        <v>0</v>
      </c>
      <c r="I42" s="44">
        <v>0</v>
      </c>
      <c r="J42" s="44">
        <v>0</v>
      </c>
      <c r="K42" s="44">
        <v>0</v>
      </c>
      <c r="L42" s="44">
        <v>0</v>
      </c>
      <c r="M42" s="44">
        <f>6.19566/1000</f>
        <v>6.1956600000000004E-3</v>
      </c>
      <c r="N42" s="55">
        <f>104.69566/1000</f>
        <v>0.10469566000000001</v>
      </c>
      <c r="O42" s="55">
        <f>104.69566/1000</f>
        <v>0.10469566000000001</v>
      </c>
      <c r="P42" s="44">
        <v>0</v>
      </c>
      <c r="Q42" s="44">
        <v>0</v>
      </c>
      <c r="R42" s="88"/>
    </row>
    <row r="43" spans="2:18" s="93" customFormat="1" ht="43.5" customHeight="1" outlineLevel="1">
      <c r="B43" s="90">
        <v>33</v>
      </c>
      <c r="C43" s="91" t="s">
        <v>60</v>
      </c>
      <c r="D43" s="92">
        <f t="shared" si="3"/>
        <v>0</v>
      </c>
      <c r="E43" s="44">
        <f t="shared" si="3"/>
        <v>0</v>
      </c>
      <c r="F43" s="44">
        <v>0</v>
      </c>
      <c r="G43" s="44">
        <v>0</v>
      </c>
      <c r="H43" s="44">
        <v>0</v>
      </c>
      <c r="I43" s="44">
        <v>0</v>
      </c>
      <c r="J43" s="44">
        <v>0</v>
      </c>
      <c r="K43" s="44">
        <v>0</v>
      </c>
      <c r="L43" s="44">
        <v>0</v>
      </c>
      <c r="M43" s="44">
        <v>0</v>
      </c>
      <c r="N43" s="55">
        <v>15.19821267</v>
      </c>
      <c r="O43" s="55">
        <v>15.19821267</v>
      </c>
      <c r="P43" s="44">
        <f>15198.21267/1000</f>
        <v>15.19821267</v>
      </c>
      <c r="Q43" s="44">
        <v>15.19821267</v>
      </c>
      <c r="R43" s="88"/>
    </row>
    <row r="44" spans="2:18" s="93" customFormat="1" ht="35.25" customHeight="1">
      <c r="B44" s="90">
        <v>34</v>
      </c>
      <c r="C44" s="94" t="s">
        <v>124</v>
      </c>
      <c r="D44" s="92">
        <f t="shared" si="3"/>
        <v>784.41221382322135</v>
      </c>
      <c r="E44" s="92">
        <f>G44+I44+K44+M44</f>
        <v>940.75467948633445</v>
      </c>
      <c r="F44" s="44">
        <v>246.50952000000001</v>
      </c>
      <c r="G44" s="44">
        <f>246510.08/1000</f>
        <v>246.51007999999999</v>
      </c>
      <c r="H44" s="44">
        <v>184.59236382322132</v>
      </c>
      <c r="I44" s="44">
        <v>184.57747361207998</v>
      </c>
      <c r="J44" s="44">
        <v>212.59595999999999</v>
      </c>
      <c r="K44" s="44">
        <v>192.14547518925457</v>
      </c>
      <c r="L44" s="44">
        <v>140.71437</v>
      </c>
      <c r="M44" s="44">
        <v>317.521650685</v>
      </c>
      <c r="N44" s="55">
        <v>775.29421658000001</v>
      </c>
      <c r="O44" s="55">
        <v>272.00077106999998</v>
      </c>
      <c r="P44" s="44">
        <v>778.62206905999994</v>
      </c>
      <c r="Q44" s="44">
        <v>463.54047021999997</v>
      </c>
      <c r="R44" s="88"/>
    </row>
    <row r="45" spans="2:18" s="93" customFormat="1" ht="39" customHeight="1">
      <c r="B45" s="90">
        <v>35</v>
      </c>
      <c r="C45" s="94" t="s">
        <v>73</v>
      </c>
      <c r="D45" s="92">
        <f t="shared" si="3"/>
        <v>0</v>
      </c>
      <c r="E45" s="92">
        <f>G45+I45+K45+M45</f>
        <v>10.480499980000001</v>
      </c>
      <c r="F45" s="44">
        <v>0</v>
      </c>
      <c r="G45" s="44">
        <v>0</v>
      </c>
      <c r="H45" s="44">
        <v>0</v>
      </c>
      <c r="I45" s="44">
        <v>0</v>
      </c>
      <c r="J45" s="44">
        <v>0</v>
      </c>
      <c r="K45" s="44">
        <v>0</v>
      </c>
      <c r="L45" s="44">
        <v>0</v>
      </c>
      <c r="M45" s="44">
        <f>10480.49998/1000</f>
        <v>10.480499980000001</v>
      </c>
      <c r="N45" s="55">
        <f>8881.77964/1000</f>
        <v>8.8817796400000013</v>
      </c>
      <c r="O45" s="55">
        <v>8.8817796399999995</v>
      </c>
      <c r="P45" s="44">
        <f>8881.77964/1000</f>
        <v>8.8817796400000013</v>
      </c>
      <c r="Q45" s="44">
        <v>8.8817796400000013</v>
      </c>
      <c r="R45" s="88"/>
    </row>
    <row r="46" spans="2:18" s="93" customFormat="1" ht="29.25" customHeight="1">
      <c r="B46" s="90">
        <v>36</v>
      </c>
      <c r="C46" s="94" t="s">
        <v>125</v>
      </c>
      <c r="D46" s="95">
        <f t="shared" si="3"/>
        <v>0.25045250000000002</v>
      </c>
      <c r="E46" s="44">
        <f>G46+I46+K46+M46</f>
        <v>7.5570949999999998E-2</v>
      </c>
      <c r="F46" s="44">
        <v>0</v>
      </c>
      <c r="G46" s="44">
        <v>0</v>
      </c>
      <c r="H46" s="44">
        <v>0</v>
      </c>
      <c r="I46" s="44">
        <v>0</v>
      </c>
      <c r="J46" s="44">
        <v>0</v>
      </c>
      <c r="K46" s="44">
        <v>0</v>
      </c>
      <c r="L46" s="44">
        <v>0.25045250000000002</v>
      </c>
      <c r="M46" s="44">
        <f>75.57095/1000</f>
        <v>7.5570949999999998E-2</v>
      </c>
      <c r="N46" s="55">
        <f>486.88753/1000</f>
        <v>0.48688753000000001</v>
      </c>
      <c r="O46" s="55">
        <v>0.48688753000000001</v>
      </c>
      <c r="P46" s="44">
        <f>486.88753/1000</f>
        <v>0.48688753000000001</v>
      </c>
      <c r="Q46" s="44">
        <v>0.48688753000000001</v>
      </c>
      <c r="R46" s="88"/>
    </row>
    <row r="47" spans="2:18" s="28" customFormat="1">
      <c r="B47" s="96"/>
      <c r="C47" s="97" t="s">
        <v>126</v>
      </c>
      <c r="D47" s="98"/>
      <c r="E47" s="98"/>
      <c r="F47" s="98"/>
      <c r="G47" s="99"/>
      <c r="H47" s="99"/>
      <c r="I47" s="99"/>
      <c r="J47" s="99"/>
      <c r="K47" s="99"/>
      <c r="L47" s="99"/>
      <c r="M47" s="99"/>
      <c r="N47" s="99"/>
      <c r="O47" s="99"/>
      <c r="P47" s="99"/>
      <c r="Q47" s="99"/>
      <c r="R47" s="27"/>
    </row>
    <row r="48" spans="2:18" s="28" customFormat="1">
      <c r="B48" s="96"/>
      <c r="C48" s="348" t="s">
        <v>127</v>
      </c>
      <c r="D48" s="348"/>
      <c r="E48" s="348"/>
      <c r="F48" s="348"/>
      <c r="G48" s="99"/>
      <c r="H48" s="99"/>
      <c r="I48" s="99"/>
      <c r="J48" s="99"/>
      <c r="K48" s="99"/>
      <c r="L48" s="99"/>
      <c r="M48" s="99"/>
      <c r="N48" s="99"/>
      <c r="O48" s="99"/>
      <c r="P48" s="99"/>
      <c r="Q48" s="99"/>
      <c r="R48" s="27"/>
    </row>
    <row r="49" spans="2:18" s="28" customFormat="1">
      <c r="B49" s="96"/>
      <c r="C49" s="101" t="s">
        <v>128</v>
      </c>
      <c r="D49" s="102"/>
      <c r="E49" s="102"/>
      <c r="F49" s="102"/>
      <c r="G49" s="99"/>
      <c r="H49" s="99"/>
      <c r="I49" s="99"/>
      <c r="J49" s="99"/>
      <c r="K49" s="99"/>
      <c r="L49" s="99"/>
      <c r="M49" s="99"/>
      <c r="N49" s="99"/>
      <c r="O49" s="99"/>
      <c r="P49" s="99"/>
      <c r="Q49" s="99"/>
      <c r="R49" s="27"/>
    </row>
    <row r="50" spans="2:18" s="28" customFormat="1">
      <c r="B50" s="96"/>
      <c r="C50" s="101" t="s">
        <v>129</v>
      </c>
      <c r="D50" s="102"/>
      <c r="E50" s="102"/>
      <c r="F50" s="102"/>
      <c r="G50" s="99"/>
      <c r="H50" s="99"/>
      <c r="I50" s="99"/>
      <c r="J50" s="99"/>
      <c r="K50" s="99"/>
      <c r="L50" s="99"/>
      <c r="M50" s="99"/>
      <c r="N50" s="99"/>
      <c r="O50" s="99"/>
      <c r="P50" s="99"/>
      <c r="Q50" s="99"/>
      <c r="R50" s="27"/>
    </row>
    <row r="51" spans="2:18" s="28" customFormat="1" ht="15">
      <c r="B51" s="96"/>
      <c r="C51" s="103"/>
      <c r="D51" s="100"/>
      <c r="E51" s="104"/>
      <c r="F51" s="99"/>
      <c r="G51" s="99"/>
      <c r="H51" s="99"/>
      <c r="I51" s="99"/>
      <c r="J51" s="99"/>
      <c r="K51" s="99"/>
      <c r="L51" s="99"/>
      <c r="M51" s="99"/>
      <c r="N51" s="99"/>
      <c r="O51" s="99"/>
      <c r="P51" s="99"/>
      <c r="Q51" s="99"/>
      <c r="R51" s="27"/>
    </row>
    <row r="52" spans="2:18" s="28" customFormat="1" ht="15">
      <c r="B52" s="96"/>
      <c r="C52" s="103"/>
      <c r="D52" s="100"/>
      <c r="E52" s="104"/>
      <c r="F52" s="99"/>
      <c r="G52" s="99"/>
      <c r="H52" s="99"/>
      <c r="I52" s="99"/>
      <c r="J52" s="99"/>
      <c r="K52" s="99"/>
      <c r="L52" s="99"/>
      <c r="M52" s="99"/>
      <c r="N52" s="99"/>
      <c r="O52" s="99"/>
      <c r="P52" s="99"/>
      <c r="Q52" s="99"/>
      <c r="R52" s="27"/>
    </row>
    <row r="53" spans="2:18" s="28" customFormat="1" ht="15">
      <c r="B53" s="96"/>
      <c r="C53" s="103"/>
      <c r="D53" s="100"/>
      <c r="E53" s="104"/>
      <c r="F53" s="99"/>
      <c r="G53" s="99"/>
      <c r="H53" s="99"/>
      <c r="I53" s="99"/>
      <c r="J53" s="99"/>
      <c r="K53" s="99"/>
      <c r="L53" s="99"/>
      <c r="M53" s="99"/>
      <c r="N53" s="99"/>
      <c r="O53" s="99"/>
      <c r="P53" s="99"/>
      <c r="Q53" s="99"/>
      <c r="R53" s="27"/>
    </row>
    <row r="54" spans="2:18" s="28" customFormat="1" ht="15">
      <c r="B54" s="96"/>
      <c r="C54" s="103"/>
      <c r="D54" s="100"/>
      <c r="E54" s="104"/>
      <c r="F54" s="99"/>
      <c r="G54" s="99"/>
      <c r="H54" s="99"/>
      <c r="I54" s="99"/>
      <c r="J54" s="99"/>
      <c r="K54" s="99"/>
      <c r="L54" s="99"/>
      <c r="M54" s="99"/>
      <c r="N54" s="99"/>
      <c r="O54" s="99"/>
      <c r="P54" s="99"/>
      <c r="Q54" s="99"/>
      <c r="R54" s="27"/>
    </row>
    <row r="55" spans="2:18" s="28" customFormat="1" ht="15">
      <c r="B55" s="96"/>
      <c r="C55" s="103"/>
      <c r="D55" s="100"/>
      <c r="E55" s="104"/>
      <c r="F55" s="99"/>
      <c r="G55" s="99"/>
      <c r="H55" s="99"/>
      <c r="I55" s="99"/>
      <c r="J55" s="99"/>
      <c r="K55" s="99"/>
      <c r="L55" s="99"/>
      <c r="M55" s="99"/>
      <c r="N55" s="99"/>
      <c r="O55" s="99"/>
      <c r="P55" s="99"/>
      <c r="Q55" s="99"/>
      <c r="R55" s="27"/>
    </row>
    <row r="56" spans="2:18" s="28" customFormat="1" ht="15">
      <c r="B56" s="96"/>
      <c r="C56" s="103"/>
      <c r="D56" s="100"/>
      <c r="E56" s="104"/>
      <c r="F56" s="99"/>
      <c r="G56" s="99"/>
      <c r="H56" s="99"/>
      <c r="I56" s="99"/>
      <c r="J56" s="99"/>
      <c r="K56" s="99"/>
      <c r="L56" s="99"/>
      <c r="M56" s="99"/>
      <c r="N56" s="99"/>
      <c r="O56" s="99"/>
      <c r="P56" s="99"/>
      <c r="Q56" s="99"/>
      <c r="R56" s="27"/>
    </row>
    <row r="57" spans="2:18" s="28" customFormat="1" ht="15">
      <c r="B57" s="96"/>
      <c r="C57" s="103"/>
      <c r="D57" s="100"/>
      <c r="E57" s="104"/>
      <c r="F57" s="99"/>
      <c r="G57" s="99"/>
      <c r="H57" s="99"/>
      <c r="I57" s="99"/>
      <c r="J57" s="99"/>
      <c r="K57" s="99"/>
      <c r="L57" s="99"/>
      <c r="M57" s="99"/>
      <c r="N57" s="99"/>
      <c r="O57" s="99"/>
      <c r="P57" s="99"/>
      <c r="Q57" s="99"/>
      <c r="R57" s="27"/>
    </row>
    <row r="58" spans="2:18" s="28" customFormat="1" ht="15">
      <c r="B58" s="96"/>
      <c r="C58" s="103"/>
      <c r="D58" s="100"/>
      <c r="E58" s="104"/>
      <c r="F58" s="99"/>
      <c r="G58" s="99"/>
      <c r="H58" s="99"/>
      <c r="I58" s="99"/>
      <c r="J58" s="99"/>
      <c r="K58" s="99"/>
      <c r="L58" s="99"/>
      <c r="M58" s="99"/>
      <c r="N58" s="99"/>
      <c r="O58" s="99"/>
      <c r="P58" s="99"/>
      <c r="Q58" s="99"/>
      <c r="R58" s="27"/>
    </row>
    <row r="59" spans="2:18" s="28" customFormat="1" ht="15">
      <c r="B59" s="96"/>
      <c r="C59" s="103"/>
      <c r="D59" s="100"/>
      <c r="E59" s="104"/>
      <c r="F59" s="99"/>
      <c r="G59" s="99"/>
      <c r="H59" s="99"/>
      <c r="I59" s="99"/>
      <c r="J59" s="99"/>
      <c r="K59" s="99"/>
      <c r="L59" s="99"/>
      <c r="M59" s="99"/>
      <c r="N59" s="99"/>
      <c r="O59" s="99"/>
      <c r="P59" s="99"/>
      <c r="Q59" s="99"/>
      <c r="R59" s="27"/>
    </row>
    <row r="60" spans="2:18" s="28" customFormat="1" ht="15">
      <c r="B60" s="96"/>
      <c r="C60" s="103"/>
      <c r="D60" s="100"/>
      <c r="E60" s="104"/>
      <c r="F60" s="99"/>
      <c r="G60" s="99"/>
      <c r="H60" s="99"/>
      <c r="I60" s="99"/>
      <c r="J60" s="99"/>
      <c r="K60" s="99"/>
      <c r="L60" s="99"/>
      <c r="M60" s="99"/>
      <c r="N60" s="99"/>
      <c r="O60" s="99"/>
      <c r="P60" s="99"/>
      <c r="Q60" s="99"/>
      <c r="R60" s="27"/>
    </row>
    <row r="61" spans="2:18" s="28" customFormat="1" ht="15">
      <c r="B61" s="96"/>
      <c r="C61" s="103"/>
      <c r="D61" s="100"/>
      <c r="E61" s="104"/>
      <c r="F61" s="99"/>
      <c r="G61" s="99"/>
      <c r="H61" s="99"/>
      <c r="I61" s="99"/>
      <c r="J61" s="99"/>
      <c r="K61" s="99"/>
      <c r="L61" s="99"/>
      <c r="M61" s="99"/>
      <c r="N61" s="99"/>
      <c r="O61" s="99"/>
      <c r="P61" s="99"/>
      <c r="Q61" s="99"/>
      <c r="R61" s="27"/>
    </row>
    <row r="62" spans="2:18" s="28" customFormat="1" ht="15">
      <c r="B62" s="96"/>
      <c r="C62" s="103"/>
      <c r="D62" s="100"/>
      <c r="E62" s="104"/>
      <c r="F62" s="99"/>
      <c r="G62" s="99"/>
      <c r="H62" s="99"/>
      <c r="I62" s="99"/>
      <c r="J62" s="99"/>
      <c r="K62" s="99"/>
      <c r="L62" s="99"/>
      <c r="M62" s="99"/>
      <c r="N62" s="99"/>
      <c r="O62" s="99"/>
      <c r="P62" s="99"/>
      <c r="Q62" s="99"/>
      <c r="R62" s="27"/>
    </row>
    <row r="63" spans="2:18" s="28" customFormat="1" ht="15">
      <c r="B63" s="96"/>
      <c r="C63" s="103"/>
      <c r="D63" s="100"/>
      <c r="E63" s="104"/>
      <c r="F63" s="99"/>
      <c r="G63" s="99"/>
      <c r="H63" s="99"/>
      <c r="I63" s="99"/>
      <c r="J63" s="99"/>
      <c r="K63" s="99"/>
      <c r="L63" s="99"/>
      <c r="M63" s="99"/>
      <c r="N63" s="99"/>
      <c r="O63" s="99"/>
      <c r="P63" s="99"/>
      <c r="Q63" s="99"/>
      <c r="R63" s="27"/>
    </row>
    <row r="64" spans="2:18" s="28" customFormat="1" ht="15">
      <c r="B64" s="96"/>
      <c r="C64" s="103"/>
      <c r="D64" s="100"/>
      <c r="E64" s="104"/>
      <c r="F64" s="99"/>
      <c r="G64" s="99"/>
      <c r="H64" s="99"/>
      <c r="I64" s="99"/>
      <c r="J64" s="99"/>
      <c r="K64" s="99"/>
      <c r="L64" s="99"/>
      <c r="M64" s="99"/>
      <c r="N64" s="99"/>
      <c r="O64" s="99"/>
      <c r="P64" s="99"/>
      <c r="Q64" s="99"/>
      <c r="R64" s="27"/>
    </row>
    <row r="65" spans="2:18" s="28" customFormat="1" ht="15">
      <c r="B65" s="96"/>
      <c r="C65" s="103"/>
      <c r="D65" s="100"/>
      <c r="E65" s="104"/>
      <c r="F65" s="99"/>
      <c r="G65" s="99"/>
      <c r="H65" s="99"/>
      <c r="I65" s="99"/>
      <c r="J65" s="99"/>
      <c r="K65" s="99"/>
      <c r="L65" s="99"/>
      <c r="M65" s="99"/>
      <c r="N65" s="99"/>
      <c r="O65" s="99"/>
      <c r="P65" s="99"/>
      <c r="Q65" s="99"/>
      <c r="R65" s="27"/>
    </row>
    <row r="66" spans="2:18">
      <c r="B66" s="105"/>
      <c r="C66" s="105"/>
      <c r="D66" s="106"/>
      <c r="E66" s="106"/>
      <c r="F66" s="106"/>
      <c r="G66" s="106"/>
      <c r="H66" s="106"/>
      <c r="I66" s="106"/>
      <c r="J66" s="106"/>
      <c r="K66" s="106"/>
      <c r="L66" s="106"/>
      <c r="M66" s="106"/>
      <c r="N66" s="106"/>
      <c r="O66" s="106"/>
      <c r="P66" s="106"/>
      <c r="Q66" s="106"/>
    </row>
    <row r="67" spans="2:18">
      <c r="B67" s="105"/>
      <c r="G67" s="98"/>
      <c r="H67" s="98"/>
      <c r="I67" s="98"/>
      <c r="J67" s="98"/>
      <c r="K67" s="98"/>
      <c r="L67" s="98"/>
      <c r="N67" s="98"/>
      <c r="O67" s="98"/>
      <c r="P67" s="98"/>
      <c r="Q67" s="106"/>
    </row>
    <row r="68" spans="2:18">
      <c r="B68" s="105"/>
      <c r="G68" s="98"/>
      <c r="H68" s="98"/>
      <c r="I68" s="98"/>
      <c r="J68" s="98"/>
      <c r="K68" s="106"/>
      <c r="L68" s="106"/>
      <c r="N68" s="106"/>
      <c r="O68" s="106"/>
      <c r="P68" s="106"/>
      <c r="Q68" s="106"/>
    </row>
    <row r="69" spans="2:18">
      <c r="B69" s="108"/>
    </row>
    <row r="70" spans="2:18">
      <c r="B70" s="108"/>
      <c r="I70" s="106"/>
      <c r="J70" s="106"/>
      <c r="K70" s="106"/>
      <c r="L70" s="106"/>
      <c r="M70" s="106"/>
      <c r="N70" s="106"/>
      <c r="O70" s="106"/>
      <c r="P70" s="106"/>
      <c r="Q70" s="106"/>
    </row>
    <row r="71" spans="2:18">
      <c r="B71" s="109"/>
      <c r="C71" s="349"/>
      <c r="D71" s="349"/>
      <c r="E71" s="349"/>
      <c r="F71" s="349"/>
      <c r="G71" s="349"/>
      <c r="H71" s="349"/>
      <c r="I71" s="110"/>
      <c r="J71" s="110"/>
      <c r="K71" s="110"/>
      <c r="L71" s="110"/>
      <c r="M71" s="110"/>
      <c r="N71" s="110"/>
      <c r="O71" s="110"/>
      <c r="P71" s="110"/>
      <c r="Q71" s="110"/>
    </row>
    <row r="72" spans="2:18">
      <c r="B72" s="108"/>
      <c r="C72" s="111"/>
      <c r="D72" s="106"/>
      <c r="E72" s="106"/>
      <c r="F72" s="106"/>
      <c r="G72" s="106"/>
      <c r="H72" s="106"/>
      <c r="I72" s="106"/>
      <c r="J72" s="106"/>
      <c r="K72" s="106"/>
      <c r="L72" s="106"/>
      <c r="M72" s="106"/>
      <c r="N72" s="106"/>
      <c r="O72" s="106"/>
      <c r="P72" s="106"/>
      <c r="Q72" s="106"/>
    </row>
    <row r="73" spans="2:18">
      <c r="B73" s="108"/>
      <c r="C73" s="108"/>
      <c r="D73" s="106"/>
      <c r="E73" s="106"/>
      <c r="F73" s="106"/>
      <c r="G73" s="106"/>
      <c r="H73" s="106"/>
      <c r="I73" s="106"/>
      <c r="J73" s="106"/>
      <c r="K73" s="106"/>
      <c r="L73" s="106"/>
      <c r="M73" s="106"/>
      <c r="N73" s="106"/>
      <c r="O73" s="106"/>
      <c r="P73" s="106"/>
      <c r="Q73" s="106"/>
      <c r="R73" s="112"/>
    </row>
    <row r="74" spans="2:18">
      <c r="B74" s="113"/>
    </row>
    <row r="75" spans="2:18">
      <c r="B75" s="114"/>
    </row>
    <row r="76" spans="2:18">
      <c r="D76" s="115"/>
      <c r="G76" s="116"/>
      <c r="I76" s="116"/>
      <c r="J76" s="116"/>
      <c r="K76" s="116"/>
      <c r="R76" s="27"/>
    </row>
    <row r="77" spans="2:18">
      <c r="B77" s="117"/>
      <c r="D77" s="118"/>
      <c r="I77" s="118"/>
      <c r="R77" s="27"/>
    </row>
    <row r="78" spans="2:18">
      <c r="R78" s="27"/>
    </row>
    <row r="79" spans="2:18">
      <c r="R79" s="27"/>
    </row>
  </sheetData>
  <autoFilter ref="B9:R75"/>
  <customSheetViews>
    <customSheetView guid="{AD7E442E-DD5C-42DD-BCA2-ACC5576F7C88}" showAutoFilter="1" state="hidden">
      <colBreaks count="1" manualBreakCount="1">
        <brk id="17" max="1048575" man="1"/>
      </colBreaks>
      <pageMargins left="0.15748031496062992" right="0.23622047244094491" top="0.19685039370078741" bottom="0.19685039370078741" header="0.15748031496062992" footer="0.15748031496062992"/>
      <printOptions horizontalCentered="1"/>
      <pageSetup paperSize="8" scale="62" fitToHeight="0" orientation="landscape" r:id="rId1"/>
      <autoFilter ref="B9:R75"/>
    </customSheetView>
    <customSheetView guid="{A211E8FE-0EB8-4B84-973D-E1AEAFDEA977}" showAutoFilter="1" state="hidden">
      <colBreaks count="1" manualBreakCount="1">
        <brk id="17" max="1048575" man="1"/>
      </colBreaks>
      <pageMargins left="0.15748031496062992" right="0.23622047244094491" top="0.19685039370078741" bottom="0.19685039370078741" header="0.15748031496062992" footer="0.15748031496062992"/>
      <printOptions horizontalCentered="1"/>
      <pageSetup paperSize="8" scale="62" fitToHeight="0" orientation="landscape" r:id="rId2"/>
      <autoFilter ref="B9:R75"/>
    </customSheetView>
  </customSheetViews>
  <mergeCells count="13">
    <mergeCell ref="C48:F48"/>
    <mergeCell ref="C71:H71"/>
    <mergeCell ref="L7:M7"/>
    <mergeCell ref="C4:Q4"/>
    <mergeCell ref="B6:B8"/>
    <mergeCell ref="C6:C8"/>
    <mergeCell ref="D6:M6"/>
    <mergeCell ref="N6:O7"/>
    <mergeCell ref="P6:Q7"/>
    <mergeCell ref="D7:E7"/>
    <mergeCell ref="F7:G7"/>
    <mergeCell ref="H7:I7"/>
    <mergeCell ref="J7:K7"/>
  </mergeCells>
  <conditionalFormatting sqref="C38:C42 C11:C35">
    <cfRule type="duplicateValues" dxfId="100" priority="1"/>
  </conditionalFormatting>
  <printOptions horizontalCentered="1"/>
  <pageMargins left="0.15748031496062992" right="0.23622047244094491" top="0.19685039370078741" bottom="0.19685039370078741" header="0.15748031496062992" footer="0.15748031496062992"/>
  <pageSetup paperSize="8" scale="62" fitToHeight="0" orientation="landscape" r:id="rId3"/>
  <colBreaks count="1" manualBreakCount="1">
    <brk id="17" max="1048575" man="1"/>
  </colBreaks>
</worksheet>
</file>

<file path=xl/worksheets/sheet3.xml><?xml version="1.0" encoding="utf-8"?>
<worksheet xmlns="http://schemas.openxmlformats.org/spreadsheetml/2006/main" xmlns:r="http://schemas.openxmlformats.org/officeDocument/2006/relationships">
  <sheetPr codeName="Лист6">
    <outlinePr summaryBelow="0" summaryRight="0"/>
    <pageSetUpPr fitToPage="1"/>
  </sheetPr>
  <dimension ref="A1:P4215"/>
  <sheetViews>
    <sheetView tabSelected="1" view="pageBreakPreview" topLeftCell="G1" zoomScale="70" zoomScaleNormal="90" zoomScaleSheetLayoutView="70" workbookViewId="0">
      <pane ySplit="6" topLeftCell="A4056" activePane="bottomLeft" state="frozen"/>
      <selection activeCell="G1" sqref="G1"/>
      <selection pane="bottomLeft" activeCell="L1" sqref="L1"/>
    </sheetView>
  </sheetViews>
  <sheetFormatPr defaultRowHeight="15.75" outlineLevelRow="1"/>
  <cols>
    <col min="1" max="1" width="4.75" style="101" hidden="1" customWidth="1"/>
    <col min="2" max="2" width="9" style="101" hidden="1" customWidth="1"/>
    <col min="3" max="3" width="4.375" style="101" hidden="1" customWidth="1"/>
    <col min="4" max="4" width="7.25" style="142" hidden="1" customWidth="1"/>
    <col min="5" max="5" width="11.25" style="142" hidden="1" customWidth="1"/>
    <col min="6" max="6" width="10.375" style="117" hidden="1" customWidth="1"/>
    <col min="7" max="7" width="14.875" style="135" customWidth="1"/>
    <col min="8" max="8" width="45.75" style="117" customWidth="1"/>
    <col min="9" max="9" width="20.25" style="117" customWidth="1"/>
    <col min="10" max="10" width="18.125" style="117" customWidth="1"/>
    <col min="11" max="11" width="18.5" style="117" customWidth="1"/>
    <col min="12" max="12" width="12.875" style="117" customWidth="1"/>
    <col min="13" max="13" width="19.5" style="117" customWidth="1"/>
    <col min="14" max="14" width="73.875" style="101" customWidth="1"/>
    <col min="15" max="15" width="52.625" style="101" customWidth="1"/>
    <col min="16" max="16384" width="9" style="101"/>
  </cols>
  <sheetData>
    <row r="1" spans="1:15" s="1" customFormat="1" ht="43.5" customHeight="1">
      <c r="D1" s="140"/>
      <c r="E1" s="140"/>
      <c r="F1" s="117"/>
      <c r="G1" s="356" t="s">
        <v>13307</v>
      </c>
      <c r="H1" s="356"/>
      <c r="I1" s="356"/>
      <c r="J1" s="356"/>
      <c r="K1" s="117"/>
      <c r="L1" s="339" t="s">
        <v>16471</v>
      </c>
      <c r="M1" s="117"/>
    </row>
    <row r="2" spans="1:15" s="1" customFormat="1" ht="44.25" customHeight="1">
      <c r="D2" s="266"/>
      <c r="E2" s="266"/>
      <c r="F2" s="266"/>
      <c r="G2" s="356"/>
      <c r="H2" s="356"/>
      <c r="I2" s="356"/>
      <c r="J2" s="356"/>
      <c r="K2" s="266"/>
      <c r="L2" s="266"/>
      <c r="M2" s="266"/>
    </row>
    <row r="3" spans="1:15" s="121" customFormat="1" ht="21.75" customHeight="1">
      <c r="D3" s="141"/>
      <c r="E3" s="141"/>
      <c r="F3" s="125">
        <v>6</v>
      </c>
      <c r="G3" s="136"/>
      <c r="H3" s="125">
        <v>8</v>
      </c>
      <c r="I3" s="125"/>
      <c r="J3" s="125"/>
      <c r="K3" s="125">
        <v>26</v>
      </c>
      <c r="L3" s="125">
        <v>25</v>
      </c>
      <c r="M3" s="125">
        <v>27</v>
      </c>
    </row>
    <row r="4" spans="1:15" s="12" customFormat="1" ht="36" customHeight="1">
      <c r="D4" s="352" t="s">
        <v>591</v>
      </c>
      <c r="E4" s="354" t="s">
        <v>7191</v>
      </c>
      <c r="F4" s="353" t="s">
        <v>1428</v>
      </c>
      <c r="G4" s="352" t="s">
        <v>7193</v>
      </c>
      <c r="H4" s="353" t="s">
        <v>593</v>
      </c>
      <c r="I4" s="357" t="s">
        <v>7190</v>
      </c>
      <c r="J4" s="357" t="s">
        <v>7192</v>
      </c>
      <c r="K4" s="361" t="s">
        <v>595</v>
      </c>
      <c r="L4" s="362"/>
      <c r="M4" s="362"/>
      <c r="N4" s="363"/>
      <c r="O4" s="359" t="s">
        <v>16436</v>
      </c>
    </row>
    <row r="5" spans="1:15" s="12" customFormat="1" ht="45.75" customHeight="1">
      <c r="D5" s="352"/>
      <c r="E5" s="355"/>
      <c r="F5" s="353"/>
      <c r="G5" s="352"/>
      <c r="H5" s="353"/>
      <c r="I5" s="358"/>
      <c r="J5" s="358"/>
      <c r="K5" s="303" t="s">
        <v>136</v>
      </c>
      <c r="L5" s="124" t="s">
        <v>135</v>
      </c>
      <c r="M5" s="303" t="s">
        <v>596</v>
      </c>
      <c r="N5" s="303" t="s">
        <v>13309</v>
      </c>
      <c r="O5" s="360"/>
    </row>
    <row r="6" spans="1:15" s="19" customFormat="1" ht="14.25" customHeight="1">
      <c r="D6" s="163">
        <v>1</v>
      </c>
      <c r="E6" s="209"/>
      <c r="F6" s="126">
        <v>3</v>
      </c>
      <c r="G6" s="320" t="s">
        <v>13308</v>
      </c>
      <c r="H6" s="321">
        <v>2</v>
      </c>
      <c r="I6" s="321">
        <v>3</v>
      </c>
      <c r="J6" s="321">
        <v>4</v>
      </c>
      <c r="K6" s="321">
        <v>5</v>
      </c>
      <c r="L6" s="321">
        <v>6</v>
      </c>
      <c r="M6" s="321">
        <v>7</v>
      </c>
      <c r="N6" s="322">
        <v>8</v>
      </c>
      <c r="O6" s="322"/>
    </row>
    <row r="7" spans="1:15" ht="51.75" customHeight="1" outlineLevel="1">
      <c r="A7" s="46">
        <v>887</v>
      </c>
      <c r="B7" s="269">
        <v>1</v>
      </c>
      <c r="C7" s="269">
        <v>1</v>
      </c>
      <c r="D7" s="164" t="s">
        <v>931</v>
      </c>
      <c r="E7" s="274">
        <v>6131118</v>
      </c>
      <c r="F7" s="276" t="s">
        <v>132</v>
      </c>
      <c r="G7" s="315">
        <v>1</v>
      </c>
      <c r="H7" s="317" t="s">
        <v>7202</v>
      </c>
      <c r="I7" s="323" t="s">
        <v>7203</v>
      </c>
      <c r="J7" s="305">
        <v>2013</v>
      </c>
      <c r="K7" s="309" t="s">
        <v>7204</v>
      </c>
      <c r="L7" s="312" t="s">
        <v>7205</v>
      </c>
      <c r="M7" s="304" t="s">
        <v>7206</v>
      </c>
      <c r="N7" s="330" t="s">
        <v>16281</v>
      </c>
      <c r="O7" s="324"/>
    </row>
    <row r="8" spans="1:15" ht="63" customHeight="1" outlineLevel="1">
      <c r="A8" s="46">
        <v>888</v>
      </c>
      <c r="B8" s="269">
        <v>1</v>
      </c>
      <c r="C8" s="269">
        <v>1</v>
      </c>
      <c r="D8" s="164" t="s">
        <v>932</v>
      </c>
      <c r="E8" s="274">
        <v>6131122</v>
      </c>
      <c r="F8" s="291" t="s">
        <v>132</v>
      </c>
      <c r="G8" s="313">
        <f>G7+1</f>
        <v>2</v>
      </c>
      <c r="H8" s="311" t="s">
        <v>7207</v>
      </c>
      <c r="I8" s="323" t="s">
        <v>7203</v>
      </c>
      <c r="J8" s="305">
        <v>2013</v>
      </c>
      <c r="K8" s="309" t="s">
        <v>7208</v>
      </c>
      <c r="L8" s="312">
        <v>40949</v>
      </c>
      <c r="M8" s="304" t="s">
        <v>7209</v>
      </c>
      <c r="N8" s="331" t="s">
        <v>16161</v>
      </c>
      <c r="O8" s="325"/>
    </row>
    <row r="9" spans="1:15" ht="47.25" customHeight="1" outlineLevel="1">
      <c r="A9" s="46">
        <v>891</v>
      </c>
      <c r="B9" s="269">
        <v>1</v>
      </c>
      <c r="C9" s="269">
        <v>1</v>
      </c>
      <c r="D9" s="164" t="s">
        <v>935</v>
      </c>
      <c r="E9" s="274">
        <v>6131608</v>
      </c>
      <c r="F9" s="291" t="s">
        <v>132</v>
      </c>
      <c r="G9" s="305">
        <f>G8+1</f>
        <v>3</v>
      </c>
      <c r="H9" s="311" t="s">
        <v>7210</v>
      </c>
      <c r="I9" s="323" t="s">
        <v>7203</v>
      </c>
      <c r="J9" s="305">
        <v>2013</v>
      </c>
      <c r="K9" s="309" t="s">
        <v>7211</v>
      </c>
      <c r="L9" s="312" t="s">
        <v>7212</v>
      </c>
      <c r="M9" s="304" t="s">
        <v>7213</v>
      </c>
      <c r="N9" s="331" t="s">
        <v>16162</v>
      </c>
      <c r="O9" s="325"/>
    </row>
    <row r="10" spans="1:15" ht="47.25" customHeight="1" outlineLevel="1">
      <c r="A10" s="46">
        <v>892</v>
      </c>
      <c r="B10" s="269">
        <v>1</v>
      </c>
      <c r="C10" s="269">
        <v>1</v>
      </c>
      <c r="D10" s="164" t="s">
        <v>936</v>
      </c>
      <c r="E10" s="274">
        <v>6120742</v>
      </c>
      <c r="F10" s="291" t="s">
        <v>132</v>
      </c>
      <c r="G10" s="305">
        <f t="shared" ref="G10:G73" si="0">G9+1</f>
        <v>4</v>
      </c>
      <c r="H10" s="307" t="s">
        <v>7214</v>
      </c>
      <c r="I10" s="323" t="s">
        <v>7203</v>
      </c>
      <c r="J10" s="313">
        <v>2013</v>
      </c>
      <c r="K10" s="309" t="s">
        <v>7215</v>
      </c>
      <c r="L10" s="312">
        <v>40994</v>
      </c>
      <c r="M10" s="304" t="s">
        <v>7216</v>
      </c>
      <c r="N10" s="332" t="s">
        <v>13312</v>
      </c>
      <c r="O10" s="324"/>
    </row>
    <row r="11" spans="1:15" ht="47.25" customHeight="1" outlineLevel="1">
      <c r="A11" s="46">
        <v>893</v>
      </c>
      <c r="B11" s="269">
        <v>1</v>
      </c>
      <c r="C11" s="269">
        <v>1</v>
      </c>
      <c r="D11" s="164" t="s">
        <v>937</v>
      </c>
      <c r="E11" s="274">
        <v>6131443</v>
      </c>
      <c r="F11" s="291" t="s">
        <v>132</v>
      </c>
      <c r="G11" s="305">
        <f t="shared" si="0"/>
        <v>5</v>
      </c>
      <c r="H11" s="311" t="s">
        <v>7217</v>
      </c>
      <c r="I11" s="323" t="s">
        <v>7203</v>
      </c>
      <c r="J11" s="305">
        <v>2013</v>
      </c>
      <c r="K11" s="309" t="s">
        <v>7218</v>
      </c>
      <c r="L11" s="312">
        <v>41073</v>
      </c>
      <c r="M11" s="304" t="s">
        <v>7219</v>
      </c>
      <c r="N11" s="332" t="s">
        <v>13334</v>
      </c>
      <c r="O11" s="324"/>
    </row>
    <row r="12" spans="1:15" ht="47.25" customHeight="1" outlineLevel="1">
      <c r="A12" s="46">
        <v>894</v>
      </c>
      <c r="B12" s="269">
        <v>1</v>
      </c>
      <c r="C12" s="269">
        <v>1</v>
      </c>
      <c r="D12" s="164" t="s">
        <v>938</v>
      </c>
      <c r="E12" s="274">
        <v>6120656</v>
      </c>
      <c r="F12" s="291" t="s">
        <v>132</v>
      </c>
      <c r="G12" s="305">
        <f t="shared" si="0"/>
        <v>6</v>
      </c>
      <c r="H12" s="311" t="s">
        <v>7220</v>
      </c>
      <c r="I12" s="323" t="s">
        <v>7203</v>
      </c>
      <c r="J12" s="305">
        <v>2013</v>
      </c>
      <c r="K12" s="309" t="s">
        <v>7221</v>
      </c>
      <c r="L12" s="312">
        <v>40875</v>
      </c>
      <c r="M12" s="304" t="s">
        <v>7222</v>
      </c>
      <c r="N12" s="331" t="s">
        <v>16163</v>
      </c>
      <c r="O12" s="325"/>
    </row>
    <row r="13" spans="1:15" ht="47.25" customHeight="1" outlineLevel="1">
      <c r="A13" s="46">
        <v>895</v>
      </c>
      <c r="B13" s="269">
        <v>1</v>
      </c>
      <c r="C13" s="269">
        <v>1</v>
      </c>
      <c r="D13" s="164" t="s">
        <v>939</v>
      </c>
      <c r="E13" s="274">
        <v>6131524</v>
      </c>
      <c r="F13" s="291" t="s">
        <v>132</v>
      </c>
      <c r="G13" s="305">
        <f t="shared" si="0"/>
        <v>7</v>
      </c>
      <c r="H13" s="311" t="s">
        <v>7223</v>
      </c>
      <c r="I13" s="323" t="s">
        <v>7203</v>
      </c>
      <c r="J13" s="305">
        <v>2013</v>
      </c>
      <c r="K13" s="309" t="s">
        <v>7224</v>
      </c>
      <c r="L13" s="312">
        <v>40905</v>
      </c>
      <c r="M13" s="304" t="s">
        <v>7225</v>
      </c>
      <c r="N13" s="332" t="s">
        <v>13335</v>
      </c>
      <c r="O13" s="324"/>
    </row>
    <row r="14" spans="1:15" ht="47.25" customHeight="1" outlineLevel="1">
      <c r="A14" s="46">
        <v>896</v>
      </c>
      <c r="B14" s="269">
        <v>1</v>
      </c>
      <c r="C14" s="269">
        <v>1</v>
      </c>
      <c r="D14" s="164" t="s">
        <v>940</v>
      </c>
      <c r="E14" s="274">
        <v>6131378</v>
      </c>
      <c r="F14" s="291" t="s">
        <v>132</v>
      </c>
      <c r="G14" s="305">
        <f t="shared" si="0"/>
        <v>8</v>
      </c>
      <c r="H14" s="311" t="s">
        <v>7226</v>
      </c>
      <c r="I14" s="323" t="s">
        <v>7203</v>
      </c>
      <c r="J14" s="305">
        <v>2013</v>
      </c>
      <c r="K14" s="309" t="s">
        <v>7227</v>
      </c>
      <c r="L14" s="312" t="s">
        <v>7228</v>
      </c>
      <c r="M14" s="304" t="s">
        <v>7229</v>
      </c>
      <c r="N14" s="331" t="s">
        <v>16164</v>
      </c>
      <c r="O14" s="325"/>
    </row>
    <row r="15" spans="1:15" s="158" customFormat="1" ht="63" customHeight="1" outlineLevel="1">
      <c r="A15" s="46">
        <v>898</v>
      </c>
      <c r="B15" s="269">
        <v>1</v>
      </c>
      <c r="C15" s="269">
        <v>1</v>
      </c>
      <c r="D15" s="164" t="s">
        <v>942</v>
      </c>
      <c r="E15" s="274">
        <v>6131313</v>
      </c>
      <c r="F15" s="291" t="s">
        <v>132</v>
      </c>
      <c r="G15" s="305">
        <f t="shared" si="0"/>
        <v>9</v>
      </c>
      <c r="H15" s="311" t="s">
        <v>7230</v>
      </c>
      <c r="I15" s="323" t="s">
        <v>7203</v>
      </c>
      <c r="J15" s="305">
        <v>2013</v>
      </c>
      <c r="K15" s="309" t="s">
        <v>7231</v>
      </c>
      <c r="L15" s="312">
        <v>41142</v>
      </c>
      <c r="M15" s="304" t="s">
        <v>7232</v>
      </c>
      <c r="N15" s="332" t="s">
        <v>13336</v>
      </c>
      <c r="O15" s="324"/>
    </row>
    <row r="16" spans="1:15" ht="63" customHeight="1" outlineLevel="1">
      <c r="A16" s="46">
        <v>902</v>
      </c>
      <c r="B16" s="269">
        <v>1</v>
      </c>
      <c r="C16" s="269">
        <v>1</v>
      </c>
      <c r="D16" s="164" t="s">
        <v>946</v>
      </c>
      <c r="E16" s="274">
        <v>6130898</v>
      </c>
      <c r="F16" s="291" t="s">
        <v>132</v>
      </c>
      <c r="G16" s="305">
        <f t="shared" si="0"/>
        <v>10</v>
      </c>
      <c r="H16" s="311" t="s">
        <v>7233</v>
      </c>
      <c r="I16" s="323" t="s">
        <v>7203</v>
      </c>
      <c r="J16" s="305">
        <v>2013</v>
      </c>
      <c r="K16" s="309" t="s">
        <v>236</v>
      </c>
      <c r="L16" s="312">
        <v>41050</v>
      </c>
      <c r="M16" s="304" t="s">
        <v>237</v>
      </c>
      <c r="N16" s="331" t="s">
        <v>16165</v>
      </c>
      <c r="O16" s="325"/>
    </row>
    <row r="17" spans="1:15" ht="47.25" customHeight="1" outlineLevel="1">
      <c r="A17" s="46">
        <v>904</v>
      </c>
      <c r="B17" s="269">
        <v>1</v>
      </c>
      <c r="C17" s="269">
        <v>1</v>
      </c>
      <c r="D17" s="164" t="s">
        <v>948</v>
      </c>
      <c r="E17" s="274">
        <v>6130594</v>
      </c>
      <c r="F17" s="291" t="s">
        <v>132</v>
      </c>
      <c r="G17" s="315">
        <f t="shared" si="0"/>
        <v>11</v>
      </c>
      <c r="H17" s="311" t="s">
        <v>7234</v>
      </c>
      <c r="I17" s="323" t="s">
        <v>7203</v>
      </c>
      <c r="J17" s="305">
        <v>2013</v>
      </c>
      <c r="K17" s="309" t="s">
        <v>7235</v>
      </c>
      <c r="L17" s="312">
        <v>41081</v>
      </c>
      <c r="M17" s="304" t="s">
        <v>7236</v>
      </c>
      <c r="N17" s="331" t="s">
        <v>16166</v>
      </c>
      <c r="O17" s="325"/>
    </row>
    <row r="18" spans="1:15" ht="47.25" customHeight="1" outlineLevel="1">
      <c r="A18" s="46">
        <v>905</v>
      </c>
      <c r="B18" s="269">
        <v>1</v>
      </c>
      <c r="C18" s="269">
        <v>1</v>
      </c>
      <c r="D18" s="164" t="s">
        <v>949</v>
      </c>
      <c r="E18" s="274">
        <v>6131433</v>
      </c>
      <c r="F18" s="291" t="s">
        <v>132</v>
      </c>
      <c r="G18" s="315">
        <f t="shared" si="0"/>
        <v>12</v>
      </c>
      <c r="H18" s="311" t="s">
        <v>7237</v>
      </c>
      <c r="I18" s="323" t="s">
        <v>7203</v>
      </c>
      <c r="J18" s="305">
        <v>2013</v>
      </c>
      <c r="K18" s="309" t="s">
        <v>7238</v>
      </c>
      <c r="L18" s="312">
        <v>41025</v>
      </c>
      <c r="M18" s="304" t="s">
        <v>7239</v>
      </c>
      <c r="N18" s="331" t="s">
        <v>16167</v>
      </c>
      <c r="O18" s="325"/>
    </row>
    <row r="19" spans="1:15" ht="47.25" customHeight="1" outlineLevel="1">
      <c r="A19" s="46">
        <v>906</v>
      </c>
      <c r="B19" s="269">
        <v>1</v>
      </c>
      <c r="C19" s="269">
        <v>1</v>
      </c>
      <c r="D19" s="164" t="s">
        <v>950</v>
      </c>
      <c r="E19" s="274">
        <v>6130652</v>
      </c>
      <c r="F19" s="291" t="s">
        <v>132</v>
      </c>
      <c r="G19" s="315">
        <f t="shared" si="0"/>
        <v>13</v>
      </c>
      <c r="H19" s="311" t="s">
        <v>7240</v>
      </c>
      <c r="I19" s="323" t="s">
        <v>7203</v>
      </c>
      <c r="J19" s="305">
        <v>2013</v>
      </c>
      <c r="K19" s="309" t="s">
        <v>7241</v>
      </c>
      <c r="L19" s="312">
        <v>41110</v>
      </c>
      <c r="M19" s="304" t="s">
        <v>7242</v>
      </c>
      <c r="N19" s="331" t="s">
        <v>16168</v>
      </c>
      <c r="O19" s="325"/>
    </row>
    <row r="20" spans="1:15" ht="47.25" customHeight="1" outlineLevel="1">
      <c r="A20" s="46">
        <v>907</v>
      </c>
      <c r="B20" s="269">
        <v>1</v>
      </c>
      <c r="C20" s="269">
        <v>1</v>
      </c>
      <c r="D20" s="164" t="s">
        <v>951</v>
      </c>
      <c r="E20" s="274">
        <v>6131501</v>
      </c>
      <c r="F20" s="291" t="s">
        <v>132</v>
      </c>
      <c r="G20" s="315">
        <f t="shared" si="0"/>
        <v>14</v>
      </c>
      <c r="H20" s="311" t="s">
        <v>7243</v>
      </c>
      <c r="I20" s="323" t="s">
        <v>7203</v>
      </c>
      <c r="J20" s="305">
        <v>2013</v>
      </c>
      <c r="K20" s="309" t="s">
        <v>7244</v>
      </c>
      <c r="L20" s="312">
        <v>40808</v>
      </c>
      <c r="M20" s="304" t="s">
        <v>7245</v>
      </c>
      <c r="N20" s="331" t="s">
        <v>16169</v>
      </c>
      <c r="O20" s="325"/>
    </row>
    <row r="21" spans="1:15" ht="47.25" customHeight="1" outlineLevel="1">
      <c r="A21" s="46">
        <v>908</v>
      </c>
      <c r="B21" s="269">
        <v>1</v>
      </c>
      <c r="C21" s="269">
        <v>1</v>
      </c>
      <c r="D21" s="164" t="s">
        <v>952</v>
      </c>
      <c r="E21" s="274">
        <v>6131084</v>
      </c>
      <c r="F21" s="291" t="s">
        <v>132</v>
      </c>
      <c r="G21" s="315">
        <f t="shared" si="0"/>
        <v>15</v>
      </c>
      <c r="H21" s="311" t="s">
        <v>7246</v>
      </c>
      <c r="I21" s="323" t="s">
        <v>7203</v>
      </c>
      <c r="J21" s="305">
        <v>2013</v>
      </c>
      <c r="K21" s="309" t="s">
        <v>7247</v>
      </c>
      <c r="L21" s="312">
        <v>41031</v>
      </c>
      <c r="M21" s="304" t="s">
        <v>7248</v>
      </c>
      <c r="N21" s="331" t="s">
        <v>16170</v>
      </c>
      <c r="O21" s="325"/>
    </row>
    <row r="22" spans="1:15" ht="47.25" customHeight="1" outlineLevel="1">
      <c r="A22" s="46">
        <v>909</v>
      </c>
      <c r="B22" s="269">
        <v>1</v>
      </c>
      <c r="C22" s="269">
        <v>1</v>
      </c>
      <c r="D22" s="164" t="s">
        <v>953</v>
      </c>
      <c r="E22" s="274">
        <v>6130868</v>
      </c>
      <c r="F22" s="291" t="s">
        <v>132</v>
      </c>
      <c r="G22" s="315">
        <f t="shared" si="0"/>
        <v>16</v>
      </c>
      <c r="H22" s="311" t="s">
        <v>7249</v>
      </c>
      <c r="I22" s="323" t="s">
        <v>7203</v>
      </c>
      <c r="J22" s="305">
        <v>2013</v>
      </c>
      <c r="K22" s="309" t="s">
        <v>231</v>
      </c>
      <c r="L22" s="312">
        <v>41194</v>
      </c>
      <c r="M22" s="304" t="s">
        <v>232</v>
      </c>
      <c r="N22" s="331" t="s">
        <v>16171</v>
      </c>
      <c r="O22" s="325"/>
    </row>
    <row r="23" spans="1:15" ht="47.25" customHeight="1" outlineLevel="1">
      <c r="A23" s="46">
        <v>910</v>
      </c>
      <c r="B23" s="269">
        <v>1</v>
      </c>
      <c r="C23" s="269">
        <v>1</v>
      </c>
      <c r="D23" s="164" t="s">
        <v>954</v>
      </c>
      <c r="E23" s="274">
        <v>6131275</v>
      </c>
      <c r="F23" s="291" t="s">
        <v>132</v>
      </c>
      <c r="G23" s="315">
        <f t="shared" si="0"/>
        <v>17</v>
      </c>
      <c r="H23" s="311" t="s">
        <v>7250</v>
      </c>
      <c r="I23" s="323" t="s">
        <v>7203</v>
      </c>
      <c r="J23" s="305">
        <v>2013</v>
      </c>
      <c r="K23" s="309" t="s">
        <v>7251</v>
      </c>
      <c r="L23" s="312">
        <v>41138</v>
      </c>
      <c r="M23" s="304" t="s">
        <v>7252</v>
      </c>
      <c r="N23" s="331" t="s">
        <v>16172</v>
      </c>
      <c r="O23" s="325"/>
    </row>
    <row r="24" spans="1:15" ht="47.25" customHeight="1" outlineLevel="1">
      <c r="A24" s="46">
        <v>911</v>
      </c>
      <c r="B24" s="269">
        <v>1</v>
      </c>
      <c r="C24" s="269">
        <v>1</v>
      </c>
      <c r="D24" s="164" t="s">
        <v>955</v>
      </c>
      <c r="E24" s="274">
        <v>6131312</v>
      </c>
      <c r="F24" s="291" t="s">
        <v>132</v>
      </c>
      <c r="G24" s="315">
        <f t="shared" si="0"/>
        <v>18</v>
      </c>
      <c r="H24" s="311" t="s">
        <v>7253</v>
      </c>
      <c r="I24" s="323" t="s">
        <v>7203</v>
      </c>
      <c r="J24" s="305">
        <v>2013</v>
      </c>
      <c r="K24" s="309" t="s">
        <v>7254</v>
      </c>
      <c r="L24" s="312" t="s">
        <v>7255</v>
      </c>
      <c r="M24" s="304" t="s">
        <v>7256</v>
      </c>
      <c r="N24" s="331" t="s">
        <v>16173</v>
      </c>
      <c r="O24" s="325"/>
    </row>
    <row r="25" spans="1:15" ht="78.75" customHeight="1" outlineLevel="1">
      <c r="A25" s="46">
        <v>912</v>
      </c>
      <c r="B25" s="269">
        <v>1</v>
      </c>
      <c r="C25" s="269">
        <v>1</v>
      </c>
      <c r="D25" s="164" t="s">
        <v>956</v>
      </c>
      <c r="E25" s="274">
        <v>6131437</v>
      </c>
      <c r="F25" s="291" t="s">
        <v>132</v>
      </c>
      <c r="G25" s="315">
        <f t="shared" si="0"/>
        <v>19</v>
      </c>
      <c r="H25" s="311" t="s">
        <v>7257</v>
      </c>
      <c r="I25" s="323" t="s">
        <v>7203</v>
      </c>
      <c r="J25" s="305">
        <v>2013</v>
      </c>
      <c r="K25" s="309" t="s">
        <v>7258</v>
      </c>
      <c r="L25" s="312">
        <v>41012</v>
      </c>
      <c r="M25" s="304" t="s">
        <v>7259</v>
      </c>
      <c r="N25" s="331" t="s">
        <v>16174</v>
      </c>
      <c r="O25" s="325"/>
    </row>
    <row r="26" spans="1:15" ht="47.25" customHeight="1" outlineLevel="1">
      <c r="A26" s="46">
        <v>913</v>
      </c>
      <c r="B26" s="269">
        <v>1</v>
      </c>
      <c r="C26" s="269">
        <v>1</v>
      </c>
      <c r="D26" s="164" t="s">
        <v>957</v>
      </c>
      <c r="E26" s="274">
        <v>6131438</v>
      </c>
      <c r="F26" s="291" t="s">
        <v>132</v>
      </c>
      <c r="G26" s="315">
        <f t="shared" si="0"/>
        <v>20</v>
      </c>
      <c r="H26" s="311" t="s">
        <v>7260</v>
      </c>
      <c r="I26" s="323" t="s">
        <v>7203</v>
      </c>
      <c r="J26" s="305">
        <v>2013</v>
      </c>
      <c r="K26" s="309" t="s">
        <v>7261</v>
      </c>
      <c r="L26" s="312">
        <v>41012</v>
      </c>
      <c r="M26" s="304" t="s">
        <v>7262</v>
      </c>
      <c r="N26" s="331" t="s">
        <v>16175</v>
      </c>
      <c r="O26" s="325"/>
    </row>
    <row r="27" spans="1:15" ht="63" customHeight="1" outlineLevel="1">
      <c r="A27" s="46">
        <v>914</v>
      </c>
      <c r="B27" s="269">
        <v>1</v>
      </c>
      <c r="C27" s="269">
        <v>1</v>
      </c>
      <c r="D27" s="164" t="s">
        <v>958</v>
      </c>
      <c r="E27" s="274">
        <v>6130524</v>
      </c>
      <c r="F27" s="291" t="s">
        <v>132</v>
      </c>
      <c r="G27" s="315">
        <f t="shared" si="0"/>
        <v>21</v>
      </c>
      <c r="H27" s="311" t="s">
        <v>7263</v>
      </c>
      <c r="I27" s="323" t="s">
        <v>7203</v>
      </c>
      <c r="J27" s="305">
        <v>2013</v>
      </c>
      <c r="K27" s="309" t="s">
        <v>7264</v>
      </c>
      <c r="L27" s="312">
        <v>41025</v>
      </c>
      <c r="M27" s="304" t="s">
        <v>7265</v>
      </c>
      <c r="N27" s="331" t="s">
        <v>16176</v>
      </c>
      <c r="O27" s="325"/>
    </row>
    <row r="28" spans="1:15" ht="47.25" customHeight="1" outlineLevel="1">
      <c r="A28" s="46">
        <v>972</v>
      </c>
      <c r="B28" s="269">
        <v>1</v>
      </c>
      <c r="C28" s="269">
        <v>1</v>
      </c>
      <c r="D28" s="164" t="s">
        <v>1016</v>
      </c>
      <c r="E28" s="274">
        <v>6130556</v>
      </c>
      <c r="F28" s="291" t="s">
        <v>132</v>
      </c>
      <c r="G28" s="315">
        <f t="shared" si="0"/>
        <v>22</v>
      </c>
      <c r="H28" s="311" t="s">
        <v>7266</v>
      </c>
      <c r="I28" s="323" t="s">
        <v>7203</v>
      </c>
      <c r="J28" s="305">
        <v>2013</v>
      </c>
      <c r="K28" s="309" t="s">
        <v>7267</v>
      </c>
      <c r="L28" s="312">
        <v>41050</v>
      </c>
      <c r="M28" s="304" t="s">
        <v>7268</v>
      </c>
      <c r="N28" s="331" t="s">
        <v>16177</v>
      </c>
      <c r="O28" s="325"/>
    </row>
    <row r="29" spans="1:15" s="158" customFormat="1" ht="189" customHeight="1" outlineLevel="1">
      <c r="A29" s="46">
        <v>974</v>
      </c>
      <c r="B29" s="269">
        <v>1</v>
      </c>
      <c r="C29" s="269">
        <v>1</v>
      </c>
      <c r="D29" s="164" t="s">
        <v>1018</v>
      </c>
      <c r="E29" s="274">
        <v>6130562</v>
      </c>
      <c r="F29" s="291" t="s">
        <v>132</v>
      </c>
      <c r="G29" s="315">
        <f t="shared" si="0"/>
        <v>23</v>
      </c>
      <c r="H29" s="311" t="s">
        <v>7266</v>
      </c>
      <c r="I29" s="323" t="s">
        <v>7203</v>
      </c>
      <c r="J29" s="305">
        <v>2013</v>
      </c>
      <c r="K29" s="309" t="s">
        <v>7269</v>
      </c>
      <c r="L29" s="312">
        <v>41050</v>
      </c>
      <c r="M29" s="304" t="s">
        <v>7270</v>
      </c>
      <c r="N29" s="331" t="s">
        <v>16178</v>
      </c>
      <c r="O29" s="325"/>
    </row>
    <row r="30" spans="1:15" ht="15.75" customHeight="1" outlineLevel="1">
      <c r="A30" s="46">
        <v>975</v>
      </c>
      <c r="B30" s="269">
        <v>1</v>
      </c>
      <c r="C30" s="269">
        <v>1</v>
      </c>
      <c r="D30" s="164" t="s">
        <v>1019</v>
      </c>
      <c r="E30" s="274">
        <v>6101009</v>
      </c>
      <c r="F30" s="291" t="s">
        <v>132</v>
      </c>
      <c r="G30" s="315">
        <f t="shared" si="0"/>
        <v>24</v>
      </c>
      <c r="H30" s="311" t="s">
        <v>7271</v>
      </c>
      <c r="I30" s="323" t="s">
        <v>7203</v>
      </c>
      <c r="J30" s="305">
        <v>2013</v>
      </c>
      <c r="K30" s="309" t="s">
        <v>7272</v>
      </c>
      <c r="L30" s="312">
        <v>40808</v>
      </c>
      <c r="M30" s="304" t="s">
        <v>7273</v>
      </c>
      <c r="N30" s="331" t="s">
        <v>16179</v>
      </c>
      <c r="O30" s="325"/>
    </row>
    <row r="31" spans="1:15" ht="31.5" customHeight="1" outlineLevel="1">
      <c r="A31" s="46">
        <v>976</v>
      </c>
      <c r="B31" s="269">
        <v>1</v>
      </c>
      <c r="C31" s="269">
        <v>1</v>
      </c>
      <c r="D31" s="164" t="s">
        <v>1020</v>
      </c>
      <c r="E31" s="274">
        <v>6131500</v>
      </c>
      <c r="F31" s="291" t="s">
        <v>132</v>
      </c>
      <c r="G31" s="315">
        <f t="shared" si="0"/>
        <v>25</v>
      </c>
      <c r="H31" s="311" t="s">
        <v>7274</v>
      </c>
      <c r="I31" s="323" t="s">
        <v>7203</v>
      </c>
      <c r="J31" s="305">
        <v>2013</v>
      </c>
      <c r="K31" s="309" t="s">
        <v>7275</v>
      </c>
      <c r="L31" s="312">
        <v>40808</v>
      </c>
      <c r="M31" s="304" t="s">
        <v>7276</v>
      </c>
      <c r="N31" s="331" t="s">
        <v>16180</v>
      </c>
      <c r="O31" s="325"/>
    </row>
    <row r="32" spans="1:15" ht="15.75" customHeight="1" outlineLevel="1">
      <c r="A32" s="46">
        <v>977</v>
      </c>
      <c r="B32" s="269">
        <v>1</v>
      </c>
      <c r="C32" s="269">
        <v>1</v>
      </c>
      <c r="D32" s="164" t="s">
        <v>1021</v>
      </c>
      <c r="E32" s="274">
        <v>6131502</v>
      </c>
      <c r="F32" s="291" t="s">
        <v>132</v>
      </c>
      <c r="G32" s="315">
        <f t="shared" si="0"/>
        <v>26</v>
      </c>
      <c r="H32" s="311" t="s">
        <v>7277</v>
      </c>
      <c r="I32" s="323" t="s">
        <v>7203</v>
      </c>
      <c r="J32" s="305">
        <v>2013</v>
      </c>
      <c r="K32" s="309" t="s">
        <v>7278</v>
      </c>
      <c r="L32" s="312">
        <v>40823</v>
      </c>
      <c r="M32" s="304" t="s">
        <v>7279</v>
      </c>
      <c r="N32" s="331" t="s">
        <v>16181</v>
      </c>
      <c r="O32" s="325"/>
    </row>
    <row r="33" spans="1:15" ht="15.75" customHeight="1" outlineLevel="1">
      <c r="A33" s="46">
        <v>978</v>
      </c>
      <c r="B33" s="269">
        <v>1</v>
      </c>
      <c r="C33" s="269">
        <v>1</v>
      </c>
      <c r="D33" s="164" t="s">
        <v>1022</v>
      </c>
      <c r="E33" s="274">
        <v>6131528</v>
      </c>
      <c r="F33" s="291" t="s">
        <v>132</v>
      </c>
      <c r="G33" s="315">
        <f t="shared" si="0"/>
        <v>27</v>
      </c>
      <c r="H33" s="311" t="s">
        <v>7280</v>
      </c>
      <c r="I33" s="323" t="s">
        <v>7203</v>
      </c>
      <c r="J33" s="305">
        <v>2013</v>
      </c>
      <c r="K33" s="309" t="s">
        <v>7281</v>
      </c>
      <c r="L33" s="312">
        <v>40905</v>
      </c>
      <c r="M33" s="304" t="s">
        <v>7282</v>
      </c>
      <c r="N33" s="331" t="s">
        <v>16182</v>
      </c>
      <c r="O33" s="325"/>
    </row>
    <row r="34" spans="1:15" ht="15.75" customHeight="1" outlineLevel="1">
      <c r="A34" s="46">
        <v>979</v>
      </c>
      <c r="B34" s="269">
        <v>1</v>
      </c>
      <c r="C34" s="269">
        <v>1</v>
      </c>
      <c r="D34" s="164" t="s">
        <v>1023</v>
      </c>
      <c r="E34" s="274">
        <v>6130828</v>
      </c>
      <c r="F34" s="291" t="s">
        <v>132</v>
      </c>
      <c r="G34" s="315">
        <f t="shared" si="0"/>
        <v>28</v>
      </c>
      <c r="H34" s="311" t="s">
        <v>7283</v>
      </c>
      <c r="I34" s="323" t="s">
        <v>7203</v>
      </c>
      <c r="J34" s="305">
        <v>2013</v>
      </c>
      <c r="K34" s="309">
        <v>6100008972</v>
      </c>
      <c r="L34" s="312">
        <v>40926</v>
      </c>
      <c r="M34" s="304" t="s">
        <v>7284</v>
      </c>
      <c r="N34" s="331" t="s">
        <v>16183</v>
      </c>
      <c r="O34" s="325"/>
    </row>
    <row r="35" spans="1:15" ht="15.75" customHeight="1" outlineLevel="1">
      <c r="A35" s="46">
        <v>980</v>
      </c>
      <c r="B35" s="269">
        <v>1</v>
      </c>
      <c r="C35" s="269">
        <v>1</v>
      </c>
      <c r="D35" s="164" t="s">
        <v>1024</v>
      </c>
      <c r="E35" s="274">
        <v>6131225</v>
      </c>
      <c r="F35" s="291" t="s">
        <v>132</v>
      </c>
      <c r="G35" s="315">
        <f t="shared" si="0"/>
        <v>29</v>
      </c>
      <c r="H35" s="311" t="s">
        <v>7214</v>
      </c>
      <c r="I35" s="323" t="s">
        <v>7203</v>
      </c>
      <c r="J35" s="305">
        <v>2013</v>
      </c>
      <c r="K35" s="309" t="s">
        <v>7285</v>
      </c>
      <c r="L35" s="312">
        <v>41178</v>
      </c>
      <c r="M35" s="304" t="s">
        <v>7286</v>
      </c>
      <c r="N35" s="331" t="s">
        <v>16184</v>
      </c>
      <c r="O35" s="325"/>
    </row>
    <row r="36" spans="1:15" ht="15.75" customHeight="1" outlineLevel="1">
      <c r="A36" s="46">
        <v>981</v>
      </c>
      <c r="B36" s="269">
        <v>1</v>
      </c>
      <c r="C36" s="269">
        <v>1</v>
      </c>
      <c r="D36" s="164" t="s">
        <v>1025</v>
      </c>
      <c r="E36" s="274">
        <v>6131738</v>
      </c>
      <c r="F36" s="291" t="s">
        <v>132</v>
      </c>
      <c r="G36" s="315">
        <f t="shared" si="0"/>
        <v>30</v>
      </c>
      <c r="H36" s="311" t="s">
        <v>7287</v>
      </c>
      <c r="I36" s="323" t="s">
        <v>7203</v>
      </c>
      <c r="J36" s="305">
        <v>2013</v>
      </c>
      <c r="K36" s="309">
        <v>6100014298</v>
      </c>
      <c r="L36" s="312">
        <v>41255</v>
      </c>
      <c r="M36" s="304" t="s">
        <v>265</v>
      </c>
      <c r="N36" s="331" t="s">
        <v>16185</v>
      </c>
      <c r="O36" s="325"/>
    </row>
    <row r="37" spans="1:15" ht="15.75" customHeight="1" outlineLevel="1">
      <c r="A37" s="46">
        <v>982</v>
      </c>
      <c r="B37" s="269">
        <v>1</v>
      </c>
      <c r="C37" s="269">
        <v>1</v>
      </c>
      <c r="D37" s="164" t="s">
        <v>1026</v>
      </c>
      <c r="E37" s="274">
        <v>6131740</v>
      </c>
      <c r="F37" s="291" t="s">
        <v>132</v>
      </c>
      <c r="G37" s="315">
        <f t="shared" si="0"/>
        <v>31</v>
      </c>
      <c r="H37" s="307" t="s">
        <v>7288</v>
      </c>
      <c r="I37" s="311" t="s">
        <v>7203</v>
      </c>
      <c r="J37" s="313">
        <v>2013</v>
      </c>
      <c r="K37" s="309">
        <v>6100014233</v>
      </c>
      <c r="L37" s="312">
        <v>41253</v>
      </c>
      <c r="M37" s="304" t="s">
        <v>311</v>
      </c>
      <c r="N37" s="331" t="s">
        <v>16186</v>
      </c>
      <c r="O37" s="325"/>
    </row>
    <row r="38" spans="1:15" ht="31.5" customHeight="1" outlineLevel="1">
      <c r="A38" s="46">
        <v>983</v>
      </c>
      <c r="B38" s="269">
        <v>1</v>
      </c>
      <c r="C38" s="269">
        <v>1</v>
      </c>
      <c r="D38" s="164" t="s">
        <v>1027</v>
      </c>
      <c r="E38" s="274">
        <v>6131758</v>
      </c>
      <c r="F38" s="291" t="s">
        <v>132</v>
      </c>
      <c r="G38" s="315">
        <f t="shared" si="0"/>
        <v>32</v>
      </c>
      <c r="H38" s="311" t="s">
        <v>7289</v>
      </c>
      <c r="I38" s="311" t="s">
        <v>7203</v>
      </c>
      <c r="J38" s="305">
        <v>2013</v>
      </c>
      <c r="K38" s="309">
        <v>6100014158</v>
      </c>
      <c r="L38" s="312">
        <v>41247</v>
      </c>
      <c r="M38" s="304" t="s">
        <v>7290</v>
      </c>
      <c r="N38" s="331" t="s">
        <v>16187</v>
      </c>
      <c r="O38" s="325"/>
    </row>
    <row r="39" spans="1:15" ht="15.75" customHeight="1" outlineLevel="1">
      <c r="A39" s="46">
        <v>984</v>
      </c>
      <c r="B39" s="269">
        <v>1</v>
      </c>
      <c r="C39" s="269">
        <v>1</v>
      </c>
      <c r="D39" s="164" t="s">
        <v>1028</v>
      </c>
      <c r="E39" s="274">
        <v>6131760</v>
      </c>
      <c r="F39" s="291" t="s">
        <v>132</v>
      </c>
      <c r="G39" s="315">
        <f t="shared" si="0"/>
        <v>33</v>
      </c>
      <c r="H39" s="311" t="s">
        <v>7291</v>
      </c>
      <c r="I39" s="323" t="s">
        <v>7203</v>
      </c>
      <c r="J39" s="305">
        <v>2013</v>
      </c>
      <c r="K39" s="309">
        <v>6100014226</v>
      </c>
      <c r="L39" s="312">
        <v>41253</v>
      </c>
      <c r="M39" s="304" t="s">
        <v>7292</v>
      </c>
      <c r="N39" s="331" t="s">
        <v>16188</v>
      </c>
      <c r="O39" s="325"/>
    </row>
    <row r="40" spans="1:15" ht="63" customHeight="1" outlineLevel="1">
      <c r="A40" s="46">
        <v>985</v>
      </c>
      <c r="B40" s="269">
        <v>1</v>
      </c>
      <c r="C40" s="269">
        <v>1</v>
      </c>
      <c r="D40" s="164" t="s">
        <v>1029</v>
      </c>
      <c r="E40" s="274">
        <v>6131761</v>
      </c>
      <c r="F40" s="291" t="s">
        <v>132</v>
      </c>
      <c r="G40" s="315">
        <f t="shared" si="0"/>
        <v>34</v>
      </c>
      <c r="H40" s="311" t="s">
        <v>7293</v>
      </c>
      <c r="I40" s="323" t="s">
        <v>7203</v>
      </c>
      <c r="J40" s="305">
        <v>2013</v>
      </c>
      <c r="K40" s="309">
        <v>6100014295</v>
      </c>
      <c r="L40" s="312">
        <v>41255</v>
      </c>
      <c r="M40" s="304" t="s">
        <v>7294</v>
      </c>
      <c r="N40" s="331" t="s">
        <v>16465</v>
      </c>
      <c r="O40" s="325"/>
    </row>
    <row r="41" spans="1:15" ht="15.75" customHeight="1" outlineLevel="1">
      <c r="A41" s="46">
        <v>988</v>
      </c>
      <c r="B41" s="269">
        <v>1</v>
      </c>
      <c r="C41" s="269">
        <v>1</v>
      </c>
      <c r="D41" s="164" t="s">
        <v>1032</v>
      </c>
      <c r="E41" s="274">
        <v>6131764</v>
      </c>
      <c r="F41" s="291" t="s">
        <v>132</v>
      </c>
      <c r="G41" s="315">
        <f t="shared" si="0"/>
        <v>35</v>
      </c>
      <c r="H41" s="311" t="s">
        <v>7295</v>
      </c>
      <c r="I41" s="311" t="s">
        <v>7203</v>
      </c>
      <c r="J41" s="305">
        <v>2013</v>
      </c>
      <c r="K41" s="309">
        <v>6100013968</v>
      </c>
      <c r="L41" s="312">
        <v>41240</v>
      </c>
      <c r="M41" s="304" t="s">
        <v>7296</v>
      </c>
      <c r="N41" s="331" t="s">
        <v>16190</v>
      </c>
      <c r="O41" s="325"/>
    </row>
    <row r="42" spans="1:15" ht="15.75" customHeight="1" outlineLevel="1">
      <c r="A42" s="46">
        <v>989</v>
      </c>
      <c r="B42" s="269">
        <v>1</v>
      </c>
      <c r="C42" s="269">
        <v>1</v>
      </c>
      <c r="D42" s="164" t="s">
        <v>1033</v>
      </c>
      <c r="E42" s="274">
        <v>6131765</v>
      </c>
      <c r="F42" s="291" t="s">
        <v>132</v>
      </c>
      <c r="G42" s="315">
        <f t="shared" si="0"/>
        <v>36</v>
      </c>
      <c r="H42" s="311" t="s">
        <v>16114</v>
      </c>
      <c r="I42" s="311" t="s">
        <v>7203</v>
      </c>
      <c r="J42" s="305">
        <v>2013</v>
      </c>
      <c r="K42" s="309">
        <v>6100013994</v>
      </c>
      <c r="L42" s="312">
        <v>41241</v>
      </c>
      <c r="M42" s="304" t="s">
        <v>7298</v>
      </c>
      <c r="N42" s="333" t="s">
        <v>16421</v>
      </c>
      <c r="O42" s="325"/>
    </row>
    <row r="43" spans="1:15" ht="15.75" customHeight="1" outlineLevel="1">
      <c r="A43" s="46">
        <v>990</v>
      </c>
      <c r="B43" s="269">
        <v>1</v>
      </c>
      <c r="C43" s="269">
        <v>1</v>
      </c>
      <c r="D43" s="164" t="s">
        <v>1034</v>
      </c>
      <c r="E43" s="274">
        <v>6131769</v>
      </c>
      <c r="F43" s="291" t="s">
        <v>132</v>
      </c>
      <c r="G43" s="315">
        <f t="shared" si="0"/>
        <v>37</v>
      </c>
      <c r="H43" s="311" t="s">
        <v>7299</v>
      </c>
      <c r="I43" s="323" t="s">
        <v>7203</v>
      </c>
      <c r="J43" s="305">
        <v>2013</v>
      </c>
      <c r="K43" s="309">
        <v>6100014814</v>
      </c>
      <c r="L43" s="312">
        <v>41249</v>
      </c>
      <c r="M43" s="304" t="s">
        <v>7300</v>
      </c>
      <c r="N43" s="331" t="s">
        <v>16191</v>
      </c>
      <c r="O43" s="325"/>
    </row>
    <row r="44" spans="1:15" ht="15.75" customHeight="1" outlineLevel="1">
      <c r="A44" s="46">
        <v>991</v>
      </c>
      <c r="B44" s="269">
        <v>1</v>
      </c>
      <c r="C44" s="269">
        <v>1</v>
      </c>
      <c r="D44" s="164" t="s">
        <v>1035</v>
      </c>
      <c r="E44" s="274">
        <v>6131772</v>
      </c>
      <c r="F44" s="291" t="s">
        <v>132</v>
      </c>
      <c r="G44" s="315">
        <f t="shared" si="0"/>
        <v>38</v>
      </c>
      <c r="H44" s="311" t="s">
        <v>7287</v>
      </c>
      <c r="I44" s="323" t="s">
        <v>7203</v>
      </c>
      <c r="J44" s="305">
        <v>2013</v>
      </c>
      <c r="K44" s="309">
        <v>6100014175</v>
      </c>
      <c r="L44" s="312">
        <v>41249</v>
      </c>
      <c r="M44" s="304" t="s">
        <v>7301</v>
      </c>
      <c r="N44" s="331" t="s">
        <v>16191</v>
      </c>
      <c r="O44" s="325"/>
    </row>
    <row r="45" spans="1:15" ht="15.75" customHeight="1" outlineLevel="1">
      <c r="A45" s="46">
        <v>992</v>
      </c>
      <c r="B45" s="269">
        <v>1</v>
      </c>
      <c r="C45" s="269">
        <v>1</v>
      </c>
      <c r="D45" s="164" t="s">
        <v>1036</v>
      </c>
      <c r="E45" s="274">
        <v>6131775</v>
      </c>
      <c r="F45" s="291" t="s">
        <v>132</v>
      </c>
      <c r="G45" s="315">
        <f t="shared" si="0"/>
        <v>39</v>
      </c>
      <c r="H45" s="311" t="s">
        <v>7302</v>
      </c>
      <c r="I45" s="311" t="s">
        <v>7203</v>
      </c>
      <c r="J45" s="305">
        <v>2013</v>
      </c>
      <c r="K45" s="309">
        <v>6100014225</v>
      </c>
      <c r="L45" s="312">
        <v>41253</v>
      </c>
      <c r="M45" s="304" t="s">
        <v>7303</v>
      </c>
      <c r="N45" s="331" t="s">
        <v>16192</v>
      </c>
      <c r="O45" s="325"/>
    </row>
    <row r="46" spans="1:15" ht="15.75" customHeight="1" outlineLevel="1">
      <c r="A46" s="46">
        <v>994</v>
      </c>
      <c r="B46" s="269">
        <v>1</v>
      </c>
      <c r="C46" s="269">
        <v>1</v>
      </c>
      <c r="D46" s="164" t="s">
        <v>1038</v>
      </c>
      <c r="E46" s="274">
        <v>6131776</v>
      </c>
      <c r="F46" s="291" t="s">
        <v>132</v>
      </c>
      <c r="G46" s="315">
        <f t="shared" si="0"/>
        <v>40</v>
      </c>
      <c r="H46" s="311" t="s">
        <v>7304</v>
      </c>
      <c r="I46" s="323" t="s">
        <v>7203</v>
      </c>
      <c r="J46" s="305">
        <v>2013</v>
      </c>
      <c r="K46" s="309">
        <v>6100014231</v>
      </c>
      <c r="L46" s="312">
        <v>41253</v>
      </c>
      <c r="M46" s="304" t="s">
        <v>7305</v>
      </c>
      <c r="N46" s="331" t="s">
        <v>16193</v>
      </c>
      <c r="O46" s="325"/>
    </row>
    <row r="47" spans="1:15" ht="31.5" customHeight="1" outlineLevel="1">
      <c r="A47" s="46">
        <v>995</v>
      </c>
      <c r="B47" s="269">
        <v>1</v>
      </c>
      <c r="C47" s="269">
        <v>1</v>
      </c>
      <c r="D47" s="164" t="s">
        <v>1039</v>
      </c>
      <c r="E47" s="274">
        <v>6131652</v>
      </c>
      <c r="F47" s="291" t="s">
        <v>132</v>
      </c>
      <c r="G47" s="315">
        <f t="shared" si="0"/>
        <v>41</v>
      </c>
      <c r="H47" s="311" t="s">
        <v>7306</v>
      </c>
      <c r="I47" s="323" t="s">
        <v>7203</v>
      </c>
      <c r="J47" s="305">
        <v>2013</v>
      </c>
      <c r="K47" s="309">
        <v>6100013753</v>
      </c>
      <c r="L47" s="312">
        <v>41227</v>
      </c>
      <c r="M47" s="304" t="s">
        <v>7307</v>
      </c>
      <c r="N47" s="331" t="s">
        <v>16194</v>
      </c>
      <c r="O47" s="325"/>
    </row>
    <row r="48" spans="1:15" ht="236.25" customHeight="1" outlineLevel="1">
      <c r="A48" s="46">
        <v>1030</v>
      </c>
      <c r="B48" s="269">
        <v>1</v>
      </c>
      <c r="C48" s="269">
        <v>1</v>
      </c>
      <c r="D48" s="164" t="s">
        <v>1074</v>
      </c>
      <c r="E48" s="274">
        <v>6131643</v>
      </c>
      <c r="F48" s="291" t="s">
        <v>132</v>
      </c>
      <c r="G48" s="315">
        <f t="shared" si="0"/>
        <v>42</v>
      </c>
      <c r="H48" s="311" t="s">
        <v>7308</v>
      </c>
      <c r="I48" s="323" t="s">
        <v>7203</v>
      </c>
      <c r="J48" s="305">
        <v>2013</v>
      </c>
      <c r="K48" s="309">
        <v>6100013969</v>
      </c>
      <c r="L48" s="312">
        <v>41240</v>
      </c>
      <c r="M48" s="304" t="s">
        <v>262</v>
      </c>
      <c r="N48" s="331" t="s">
        <v>16195</v>
      </c>
      <c r="O48" s="325"/>
    </row>
    <row r="49" spans="1:15" ht="63" customHeight="1" outlineLevel="1">
      <c r="A49" s="46">
        <v>1031</v>
      </c>
      <c r="B49" s="269">
        <v>1</v>
      </c>
      <c r="C49" s="269">
        <v>1</v>
      </c>
      <c r="D49" s="164" t="s">
        <v>1075</v>
      </c>
      <c r="E49" s="274">
        <v>6131658</v>
      </c>
      <c r="F49" s="291" t="s">
        <v>132</v>
      </c>
      <c r="G49" s="315">
        <f t="shared" si="0"/>
        <v>43</v>
      </c>
      <c r="H49" s="311" t="s">
        <v>7297</v>
      </c>
      <c r="I49" s="311" t="s">
        <v>7203</v>
      </c>
      <c r="J49" s="305">
        <v>2013</v>
      </c>
      <c r="K49" s="309">
        <v>6100013804</v>
      </c>
      <c r="L49" s="312">
        <v>41233</v>
      </c>
      <c r="M49" s="304" t="s">
        <v>7309</v>
      </c>
      <c r="N49" s="331" t="s">
        <v>16196</v>
      </c>
      <c r="O49" s="325"/>
    </row>
    <row r="50" spans="1:15" ht="31.5" customHeight="1" outlineLevel="1">
      <c r="A50" s="46">
        <v>1033</v>
      </c>
      <c r="B50" s="269">
        <v>1</v>
      </c>
      <c r="C50" s="269">
        <v>1</v>
      </c>
      <c r="D50" s="164" t="s">
        <v>1077</v>
      </c>
      <c r="E50" s="274">
        <v>6131664</v>
      </c>
      <c r="F50" s="291" t="s">
        <v>132</v>
      </c>
      <c r="G50" s="315">
        <f t="shared" si="0"/>
        <v>44</v>
      </c>
      <c r="H50" s="311" t="s">
        <v>7310</v>
      </c>
      <c r="I50" s="323" t="s">
        <v>7203</v>
      </c>
      <c r="J50" s="305">
        <v>2013</v>
      </c>
      <c r="K50" s="309">
        <v>6100014082</v>
      </c>
      <c r="L50" s="312">
        <v>41247</v>
      </c>
      <c r="M50" s="304" t="s">
        <v>7311</v>
      </c>
      <c r="N50" s="331" t="s">
        <v>16197</v>
      </c>
      <c r="O50" s="325"/>
    </row>
    <row r="51" spans="1:15" ht="15.75" customHeight="1" outlineLevel="1">
      <c r="A51" s="46">
        <v>1034</v>
      </c>
      <c r="B51" s="269">
        <v>1</v>
      </c>
      <c r="C51" s="269">
        <v>1</v>
      </c>
      <c r="D51" s="164" t="s">
        <v>1078</v>
      </c>
      <c r="E51" s="274">
        <v>6131668</v>
      </c>
      <c r="F51" s="291" t="s">
        <v>132</v>
      </c>
      <c r="G51" s="315">
        <f t="shared" si="0"/>
        <v>45</v>
      </c>
      <c r="H51" s="311" t="s">
        <v>7312</v>
      </c>
      <c r="I51" s="323" t="s">
        <v>7203</v>
      </c>
      <c r="J51" s="305">
        <v>2013</v>
      </c>
      <c r="K51" s="309">
        <v>6100013966</v>
      </c>
      <c r="L51" s="312">
        <v>41240</v>
      </c>
      <c r="M51" s="304" t="s">
        <v>7313</v>
      </c>
      <c r="N51" s="331" t="s">
        <v>16198</v>
      </c>
      <c r="O51" s="325"/>
    </row>
    <row r="52" spans="1:15" ht="15.75" customHeight="1" outlineLevel="1">
      <c r="A52" s="46">
        <v>1035</v>
      </c>
      <c r="B52" s="269">
        <v>1</v>
      </c>
      <c r="C52" s="269">
        <v>1</v>
      </c>
      <c r="D52" s="164" t="s">
        <v>1079</v>
      </c>
      <c r="E52" s="274">
        <v>6131669</v>
      </c>
      <c r="F52" s="291" t="s">
        <v>132</v>
      </c>
      <c r="G52" s="315">
        <f t="shared" si="0"/>
        <v>46</v>
      </c>
      <c r="H52" s="311" t="s">
        <v>7312</v>
      </c>
      <c r="I52" s="323" t="s">
        <v>7203</v>
      </c>
      <c r="J52" s="305">
        <v>2013</v>
      </c>
      <c r="K52" s="309">
        <v>6100013852</v>
      </c>
      <c r="L52" s="312">
        <v>41234</v>
      </c>
      <c r="M52" s="304" t="s">
        <v>7314</v>
      </c>
      <c r="N52" s="331" t="s">
        <v>16199</v>
      </c>
      <c r="O52" s="325"/>
    </row>
    <row r="53" spans="1:15" ht="15.75" customHeight="1" outlineLevel="1">
      <c r="A53" s="46">
        <v>1036</v>
      </c>
      <c r="B53" s="269">
        <v>1</v>
      </c>
      <c r="C53" s="269">
        <v>1</v>
      </c>
      <c r="D53" s="164" t="s">
        <v>1080</v>
      </c>
      <c r="E53" s="274">
        <v>6131678</v>
      </c>
      <c r="F53" s="291" t="s">
        <v>132</v>
      </c>
      <c r="G53" s="315">
        <f t="shared" si="0"/>
        <v>47</v>
      </c>
      <c r="H53" s="311" t="s">
        <v>7315</v>
      </c>
      <c r="I53" s="311" t="s">
        <v>7203</v>
      </c>
      <c r="J53" s="305">
        <v>2013</v>
      </c>
      <c r="K53" s="309">
        <v>6100013598</v>
      </c>
      <c r="L53" s="312">
        <v>41219</v>
      </c>
      <c r="M53" s="304" t="s">
        <v>7316</v>
      </c>
      <c r="N53" s="331" t="s">
        <v>16200</v>
      </c>
      <c r="O53" s="325"/>
    </row>
    <row r="54" spans="1:15" ht="15.75" customHeight="1" outlineLevel="1">
      <c r="A54" s="46">
        <v>1037</v>
      </c>
      <c r="B54" s="269">
        <v>1</v>
      </c>
      <c r="C54" s="269">
        <v>1</v>
      </c>
      <c r="D54" s="164" t="s">
        <v>1081</v>
      </c>
      <c r="E54" s="274">
        <v>6100850</v>
      </c>
      <c r="F54" s="291" t="s">
        <v>132</v>
      </c>
      <c r="G54" s="315">
        <f t="shared" si="0"/>
        <v>48</v>
      </c>
      <c r="H54" s="311" t="s">
        <v>7317</v>
      </c>
      <c r="I54" s="311" t="s">
        <v>7203</v>
      </c>
      <c r="J54" s="305">
        <v>2013</v>
      </c>
      <c r="K54" s="309">
        <v>6100007082</v>
      </c>
      <c r="L54" s="312">
        <v>40765</v>
      </c>
      <c r="M54" s="304" t="s">
        <v>7318</v>
      </c>
      <c r="N54" s="331" t="s">
        <v>16201</v>
      </c>
      <c r="O54" s="325"/>
    </row>
    <row r="55" spans="1:15" ht="15.75" customHeight="1" outlineLevel="1">
      <c r="A55" s="46">
        <v>1038</v>
      </c>
      <c r="B55" s="269">
        <v>1</v>
      </c>
      <c r="C55" s="269">
        <v>1</v>
      </c>
      <c r="D55" s="164" t="s">
        <v>1082</v>
      </c>
      <c r="E55" s="274">
        <v>6131096</v>
      </c>
      <c r="F55" s="291" t="s">
        <v>132</v>
      </c>
      <c r="G55" s="315">
        <f t="shared" si="0"/>
        <v>49</v>
      </c>
      <c r="H55" s="311" t="s">
        <v>7319</v>
      </c>
      <c r="I55" s="323" t="s">
        <v>7203</v>
      </c>
      <c r="J55" s="305">
        <v>2013</v>
      </c>
      <c r="K55" s="309" t="s">
        <v>7320</v>
      </c>
      <c r="L55" s="312">
        <v>41002</v>
      </c>
      <c r="M55" s="304" t="s">
        <v>7321</v>
      </c>
      <c r="N55" s="331" t="s">
        <v>16202</v>
      </c>
      <c r="O55" s="325"/>
    </row>
    <row r="56" spans="1:15" ht="15.75" customHeight="1" outlineLevel="1">
      <c r="A56" s="46">
        <v>1039</v>
      </c>
      <c r="B56" s="269">
        <v>1</v>
      </c>
      <c r="C56" s="269">
        <v>1</v>
      </c>
      <c r="D56" s="164" t="s">
        <v>1083</v>
      </c>
      <c r="E56" s="274">
        <v>6130722</v>
      </c>
      <c r="F56" s="291" t="s">
        <v>132</v>
      </c>
      <c r="G56" s="315">
        <f t="shared" si="0"/>
        <v>50</v>
      </c>
      <c r="H56" s="311" t="s">
        <v>7322</v>
      </c>
      <c r="I56" s="323" t="s">
        <v>7203</v>
      </c>
      <c r="J56" s="305">
        <v>2013</v>
      </c>
      <c r="K56" s="309" t="s">
        <v>7323</v>
      </c>
      <c r="L56" s="312">
        <v>40898</v>
      </c>
      <c r="M56" s="304" t="s">
        <v>7324</v>
      </c>
      <c r="N56" s="331" t="s">
        <v>16203</v>
      </c>
      <c r="O56" s="325"/>
    </row>
    <row r="57" spans="1:15" ht="15.75" customHeight="1" outlineLevel="1">
      <c r="A57" s="46">
        <v>1040</v>
      </c>
      <c r="B57" s="269">
        <v>1</v>
      </c>
      <c r="C57" s="269">
        <v>1</v>
      </c>
      <c r="D57" s="164" t="s">
        <v>1084</v>
      </c>
      <c r="E57" s="274">
        <v>6100986</v>
      </c>
      <c r="F57" s="291" t="s">
        <v>132</v>
      </c>
      <c r="G57" s="315">
        <f t="shared" si="0"/>
        <v>51</v>
      </c>
      <c r="H57" s="311" t="s">
        <v>7325</v>
      </c>
      <c r="I57" s="323" t="s">
        <v>7203</v>
      </c>
      <c r="J57" s="305">
        <v>2013</v>
      </c>
      <c r="K57" s="309" t="s">
        <v>7326</v>
      </c>
      <c r="L57" s="312">
        <v>40723</v>
      </c>
      <c r="M57" s="304" t="s">
        <v>7327</v>
      </c>
      <c r="N57" s="331" t="s">
        <v>16173</v>
      </c>
      <c r="O57" s="325"/>
    </row>
    <row r="58" spans="1:15" ht="31.5" customHeight="1" outlineLevel="1">
      <c r="A58" s="46">
        <v>1041</v>
      </c>
      <c r="B58" s="269">
        <v>1</v>
      </c>
      <c r="C58" s="269">
        <v>1</v>
      </c>
      <c r="D58" s="164" t="s">
        <v>1085</v>
      </c>
      <c r="E58" s="274">
        <v>6131201</v>
      </c>
      <c r="F58" s="291" t="s">
        <v>132</v>
      </c>
      <c r="G58" s="315">
        <f t="shared" si="0"/>
        <v>52</v>
      </c>
      <c r="H58" s="311" t="s">
        <v>7328</v>
      </c>
      <c r="I58" s="323" t="s">
        <v>7203</v>
      </c>
      <c r="J58" s="305">
        <v>2013</v>
      </c>
      <c r="K58" s="309" t="s">
        <v>7329</v>
      </c>
      <c r="L58" s="312">
        <v>41150</v>
      </c>
      <c r="M58" s="304" t="s">
        <v>7330</v>
      </c>
      <c r="N58" s="331" t="s">
        <v>16204</v>
      </c>
      <c r="O58" s="325"/>
    </row>
    <row r="59" spans="1:15" ht="15.75" customHeight="1" outlineLevel="1">
      <c r="A59" s="46">
        <v>1042</v>
      </c>
      <c r="B59" s="269">
        <v>1</v>
      </c>
      <c r="C59" s="269">
        <v>1</v>
      </c>
      <c r="D59" s="164" t="s">
        <v>1086</v>
      </c>
      <c r="E59" s="274">
        <v>6131214</v>
      </c>
      <c r="F59" s="291" t="s">
        <v>132</v>
      </c>
      <c r="G59" s="315">
        <f t="shared" si="0"/>
        <v>53</v>
      </c>
      <c r="H59" s="311" t="s">
        <v>7237</v>
      </c>
      <c r="I59" s="323" t="s">
        <v>7203</v>
      </c>
      <c r="J59" s="305">
        <v>2013</v>
      </c>
      <c r="K59" s="309" t="s">
        <v>7331</v>
      </c>
      <c r="L59" s="312">
        <v>41178</v>
      </c>
      <c r="M59" s="304" t="s">
        <v>7332</v>
      </c>
      <c r="N59" s="331" t="s">
        <v>16205</v>
      </c>
      <c r="O59" s="325"/>
    </row>
    <row r="60" spans="1:15" ht="15.75" customHeight="1" outlineLevel="1">
      <c r="A60" s="46">
        <v>1043</v>
      </c>
      <c r="B60" s="269">
        <v>1</v>
      </c>
      <c r="C60" s="269">
        <v>1</v>
      </c>
      <c r="D60" s="164" t="s">
        <v>1087</v>
      </c>
      <c r="E60" s="274">
        <v>6131146</v>
      </c>
      <c r="F60" s="291" t="s">
        <v>132</v>
      </c>
      <c r="G60" s="315">
        <f t="shared" si="0"/>
        <v>54</v>
      </c>
      <c r="H60" s="311" t="s">
        <v>7333</v>
      </c>
      <c r="I60" s="323" t="s">
        <v>7203</v>
      </c>
      <c r="J60" s="305">
        <v>2013</v>
      </c>
      <c r="K60" s="309" t="s">
        <v>7334</v>
      </c>
      <c r="L60" s="312">
        <v>41194</v>
      </c>
      <c r="M60" s="304" t="s">
        <v>7335</v>
      </c>
      <c r="N60" s="331" t="s">
        <v>16206</v>
      </c>
      <c r="O60" s="325"/>
    </row>
    <row r="61" spans="1:15" ht="47.25" customHeight="1" outlineLevel="1">
      <c r="A61" s="46">
        <v>1081</v>
      </c>
      <c r="B61" s="269">
        <v>1</v>
      </c>
      <c r="C61" s="269">
        <v>1</v>
      </c>
      <c r="D61" s="164" t="s">
        <v>1125</v>
      </c>
      <c r="E61" s="274">
        <v>6131172</v>
      </c>
      <c r="F61" s="291" t="s">
        <v>132</v>
      </c>
      <c r="G61" s="315">
        <f t="shared" si="0"/>
        <v>55</v>
      </c>
      <c r="H61" s="311" t="s">
        <v>7336</v>
      </c>
      <c r="I61" s="323" t="s">
        <v>7203</v>
      </c>
      <c r="J61" s="305">
        <v>2013</v>
      </c>
      <c r="K61" s="309" t="s">
        <v>7337</v>
      </c>
      <c r="L61" s="312">
        <v>41156</v>
      </c>
      <c r="M61" s="304" t="s">
        <v>7338</v>
      </c>
      <c r="N61" s="331" t="s">
        <v>16207</v>
      </c>
      <c r="O61" s="325"/>
    </row>
    <row r="62" spans="1:15" ht="47.25" customHeight="1" outlineLevel="1">
      <c r="A62" s="46">
        <v>1082</v>
      </c>
      <c r="B62" s="269">
        <v>1</v>
      </c>
      <c r="C62" s="269">
        <v>1</v>
      </c>
      <c r="D62" s="164" t="s">
        <v>1126</v>
      </c>
      <c r="E62" s="274">
        <v>6131190</v>
      </c>
      <c r="F62" s="291" t="s">
        <v>132</v>
      </c>
      <c r="G62" s="315">
        <f t="shared" si="0"/>
        <v>56</v>
      </c>
      <c r="H62" s="311" t="s">
        <v>7249</v>
      </c>
      <c r="I62" s="323" t="s">
        <v>7203</v>
      </c>
      <c r="J62" s="305">
        <v>2013</v>
      </c>
      <c r="K62" s="309">
        <v>6100012625</v>
      </c>
      <c r="L62" s="312">
        <v>41156</v>
      </c>
      <c r="M62" s="304" t="s">
        <v>7339</v>
      </c>
      <c r="N62" s="331" t="s">
        <v>16208</v>
      </c>
      <c r="O62" s="325"/>
    </row>
    <row r="63" spans="1:15" ht="63" customHeight="1" outlineLevel="1">
      <c r="A63" s="46">
        <v>1083</v>
      </c>
      <c r="B63" s="269">
        <v>1</v>
      </c>
      <c r="C63" s="269">
        <v>1</v>
      </c>
      <c r="D63" s="164" t="s">
        <v>1127</v>
      </c>
      <c r="E63" s="274">
        <v>6131274</v>
      </c>
      <c r="F63" s="291" t="s">
        <v>132</v>
      </c>
      <c r="G63" s="315">
        <f t="shared" si="0"/>
        <v>57</v>
      </c>
      <c r="H63" s="311" t="s">
        <v>7333</v>
      </c>
      <c r="I63" s="323" t="s">
        <v>7203</v>
      </c>
      <c r="J63" s="305">
        <v>2013</v>
      </c>
      <c r="K63" s="309" t="s">
        <v>7340</v>
      </c>
      <c r="L63" s="312">
        <v>41131</v>
      </c>
      <c r="M63" s="304" t="s">
        <v>7341</v>
      </c>
      <c r="N63" s="332" t="s">
        <v>14888</v>
      </c>
      <c r="O63" s="296"/>
    </row>
    <row r="64" spans="1:15" ht="47.25" customHeight="1" outlineLevel="1">
      <c r="A64" s="46">
        <v>1084</v>
      </c>
      <c r="B64" s="269">
        <v>1</v>
      </c>
      <c r="C64" s="269">
        <v>1</v>
      </c>
      <c r="D64" s="164" t="s">
        <v>1128</v>
      </c>
      <c r="E64" s="274">
        <v>6130560</v>
      </c>
      <c r="F64" s="291" t="s">
        <v>132</v>
      </c>
      <c r="G64" s="315">
        <f t="shared" si="0"/>
        <v>58</v>
      </c>
      <c r="H64" s="311" t="s">
        <v>7342</v>
      </c>
      <c r="I64" s="323" t="s">
        <v>7203</v>
      </c>
      <c r="J64" s="305">
        <v>2013</v>
      </c>
      <c r="K64" s="309" t="s">
        <v>7343</v>
      </c>
      <c r="L64" s="312" t="s">
        <v>7344</v>
      </c>
      <c r="M64" s="304" t="s">
        <v>7345</v>
      </c>
      <c r="N64" s="331" t="s">
        <v>16209</v>
      </c>
      <c r="O64" s="325"/>
    </row>
    <row r="65" spans="1:15" ht="47.25" customHeight="1" outlineLevel="1">
      <c r="A65" s="46">
        <v>1085</v>
      </c>
      <c r="B65" s="269">
        <v>1</v>
      </c>
      <c r="C65" s="269">
        <v>1</v>
      </c>
      <c r="D65" s="164" t="s">
        <v>1129</v>
      </c>
      <c r="E65" s="274">
        <v>6130579</v>
      </c>
      <c r="F65" s="291" t="s">
        <v>132</v>
      </c>
      <c r="G65" s="315">
        <f t="shared" si="0"/>
        <v>59</v>
      </c>
      <c r="H65" s="311" t="s">
        <v>7346</v>
      </c>
      <c r="I65" s="323" t="s">
        <v>7203</v>
      </c>
      <c r="J65" s="305">
        <v>2013</v>
      </c>
      <c r="K65" s="309" t="s">
        <v>7347</v>
      </c>
      <c r="L65" s="312">
        <v>41068</v>
      </c>
      <c r="M65" s="304" t="s">
        <v>7348</v>
      </c>
      <c r="N65" s="331" t="s">
        <v>16210</v>
      </c>
      <c r="O65" s="325"/>
    </row>
    <row r="66" spans="1:15" ht="47.25" customHeight="1" outlineLevel="1">
      <c r="A66" s="46">
        <v>1086</v>
      </c>
      <c r="B66" s="269">
        <v>1</v>
      </c>
      <c r="C66" s="269">
        <v>1</v>
      </c>
      <c r="D66" s="164" t="s">
        <v>1130</v>
      </c>
      <c r="E66" s="274">
        <v>6130584</v>
      </c>
      <c r="F66" s="291" t="s">
        <v>132</v>
      </c>
      <c r="G66" s="315">
        <f t="shared" si="0"/>
        <v>60</v>
      </c>
      <c r="H66" s="311" t="s">
        <v>7349</v>
      </c>
      <c r="I66" s="323" t="s">
        <v>7203</v>
      </c>
      <c r="J66" s="305">
        <v>2013</v>
      </c>
      <c r="K66" s="309" t="s">
        <v>7350</v>
      </c>
      <c r="L66" s="312">
        <v>41086</v>
      </c>
      <c r="M66" s="304" t="s">
        <v>7351</v>
      </c>
      <c r="N66" s="331" t="s">
        <v>16211</v>
      </c>
      <c r="O66" s="325"/>
    </row>
    <row r="67" spans="1:15" ht="47.25" customHeight="1" outlineLevel="1">
      <c r="A67" s="46">
        <v>1087</v>
      </c>
      <c r="B67" s="269">
        <v>1</v>
      </c>
      <c r="C67" s="269">
        <v>1</v>
      </c>
      <c r="D67" s="164" t="s">
        <v>1131</v>
      </c>
      <c r="E67" s="274">
        <v>6130587</v>
      </c>
      <c r="F67" s="291" t="s">
        <v>132</v>
      </c>
      <c r="G67" s="315">
        <f t="shared" si="0"/>
        <v>61</v>
      </c>
      <c r="H67" s="311" t="s">
        <v>7352</v>
      </c>
      <c r="I67" s="323" t="s">
        <v>7203</v>
      </c>
      <c r="J67" s="305">
        <v>2013</v>
      </c>
      <c r="K67" s="309" t="s">
        <v>242</v>
      </c>
      <c r="L67" s="312">
        <v>41068</v>
      </c>
      <c r="M67" s="304" t="s">
        <v>243</v>
      </c>
      <c r="N67" s="331" t="s">
        <v>16212</v>
      </c>
      <c r="O67" s="325"/>
    </row>
    <row r="68" spans="1:15" ht="47.25" customHeight="1" outlineLevel="1">
      <c r="A68" s="46">
        <v>1097</v>
      </c>
      <c r="B68" s="269">
        <v>1</v>
      </c>
      <c r="C68" s="269">
        <v>1</v>
      </c>
      <c r="D68" s="164" t="s">
        <v>1141</v>
      </c>
      <c r="E68" s="274">
        <v>6130610</v>
      </c>
      <c r="F68" s="291" t="s">
        <v>132</v>
      </c>
      <c r="G68" s="315">
        <f t="shared" si="0"/>
        <v>62</v>
      </c>
      <c r="H68" s="311" t="s">
        <v>7226</v>
      </c>
      <c r="I68" s="323" t="s">
        <v>7203</v>
      </c>
      <c r="J68" s="305">
        <v>2013</v>
      </c>
      <c r="K68" s="309" t="s">
        <v>7353</v>
      </c>
      <c r="L68" s="312">
        <v>41089</v>
      </c>
      <c r="M68" s="304" t="s">
        <v>7354</v>
      </c>
      <c r="N68" s="331" t="s">
        <v>16213</v>
      </c>
      <c r="O68" s="325"/>
    </row>
    <row r="69" spans="1:15" ht="63" customHeight="1" outlineLevel="1">
      <c r="A69" s="46">
        <v>1098</v>
      </c>
      <c r="B69" s="269">
        <v>1</v>
      </c>
      <c r="C69" s="269">
        <v>1</v>
      </c>
      <c r="D69" s="164" t="s">
        <v>1142</v>
      </c>
      <c r="E69" s="274">
        <v>6130621</v>
      </c>
      <c r="F69" s="291" t="s">
        <v>132</v>
      </c>
      <c r="G69" s="315">
        <f t="shared" si="0"/>
        <v>63</v>
      </c>
      <c r="H69" s="311" t="s">
        <v>7355</v>
      </c>
      <c r="I69" s="323" t="s">
        <v>7203</v>
      </c>
      <c r="J69" s="305">
        <v>2013</v>
      </c>
      <c r="K69" s="309" t="s">
        <v>7356</v>
      </c>
      <c r="L69" s="312">
        <v>41110</v>
      </c>
      <c r="M69" s="304" t="s">
        <v>7357</v>
      </c>
      <c r="N69" s="331" t="s">
        <v>16214</v>
      </c>
      <c r="O69" s="325"/>
    </row>
    <row r="70" spans="1:15" ht="94.5" customHeight="1" outlineLevel="1">
      <c r="A70" s="46">
        <v>1112</v>
      </c>
      <c r="B70" s="269">
        <v>1</v>
      </c>
      <c r="C70" s="269">
        <v>1</v>
      </c>
      <c r="D70" s="164" t="s">
        <v>1156</v>
      </c>
      <c r="E70" s="274">
        <v>6130654</v>
      </c>
      <c r="F70" s="291" t="s">
        <v>132</v>
      </c>
      <c r="G70" s="315">
        <f t="shared" si="0"/>
        <v>64</v>
      </c>
      <c r="H70" s="311" t="s">
        <v>7349</v>
      </c>
      <c r="I70" s="323" t="s">
        <v>7203</v>
      </c>
      <c r="J70" s="305">
        <v>2013</v>
      </c>
      <c r="K70" s="309" t="s">
        <v>7358</v>
      </c>
      <c r="L70" s="312">
        <v>41113</v>
      </c>
      <c r="M70" s="304" t="s">
        <v>7359</v>
      </c>
      <c r="N70" s="331" t="s">
        <v>16215</v>
      </c>
      <c r="O70" s="325"/>
    </row>
    <row r="71" spans="1:15" ht="63" customHeight="1" outlineLevel="1">
      <c r="A71" s="46">
        <v>1144</v>
      </c>
      <c r="B71" s="269">
        <v>1</v>
      </c>
      <c r="C71" s="269">
        <v>1</v>
      </c>
      <c r="D71" s="164" t="s">
        <v>1175</v>
      </c>
      <c r="E71" s="274">
        <v>6130670</v>
      </c>
      <c r="F71" s="291" t="s">
        <v>132</v>
      </c>
      <c r="G71" s="315">
        <f t="shared" si="0"/>
        <v>65</v>
      </c>
      <c r="H71" s="311" t="s">
        <v>7360</v>
      </c>
      <c r="I71" s="323" t="s">
        <v>7203</v>
      </c>
      <c r="J71" s="305">
        <v>2013</v>
      </c>
      <c r="K71" s="309" t="s">
        <v>7361</v>
      </c>
      <c r="L71" s="312">
        <v>41102</v>
      </c>
      <c r="M71" s="304" t="s">
        <v>7362</v>
      </c>
      <c r="N71" s="331" t="s">
        <v>16216</v>
      </c>
      <c r="O71" s="325"/>
    </row>
    <row r="72" spans="1:15" ht="63" customHeight="1" outlineLevel="1">
      <c r="A72" s="46">
        <v>1150</v>
      </c>
      <c r="B72" s="269">
        <v>1</v>
      </c>
      <c r="C72" s="269">
        <v>1</v>
      </c>
      <c r="D72" s="164" t="s">
        <v>1176</v>
      </c>
      <c r="E72" s="274">
        <v>6130673</v>
      </c>
      <c r="F72" s="291" t="s">
        <v>132</v>
      </c>
      <c r="G72" s="315">
        <f t="shared" si="0"/>
        <v>66</v>
      </c>
      <c r="H72" s="311" t="s">
        <v>7363</v>
      </c>
      <c r="I72" s="323" t="s">
        <v>7203</v>
      </c>
      <c r="J72" s="305">
        <v>2013</v>
      </c>
      <c r="K72" s="309" t="s">
        <v>246</v>
      </c>
      <c r="L72" s="312">
        <v>41121</v>
      </c>
      <c r="M72" s="304" t="s">
        <v>247</v>
      </c>
      <c r="N72" s="331" t="s">
        <v>16217</v>
      </c>
      <c r="O72" s="325"/>
    </row>
    <row r="73" spans="1:15" ht="47.25" customHeight="1" outlineLevel="1">
      <c r="A73" s="46">
        <v>1180</v>
      </c>
      <c r="B73" s="269">
        <v>1</v>
      </c>
      <c r="C73" s="269">
        <v>1</v>
      </c>
      <c r="D73" s="164" t="s">
        <v>1177</v>
      </c>
      <c r="E73" s="274">
        <v>6130689</v>
      </c>
      <c r="F73" s="291" t="s">
        <v>132</v>
      </c>
      <c r="G73" s="315">
        <f t="shared" si="0"/>
        <v>67</v>
      </c>
      <c r="H73" s="311" t="s">
        <v>7346</v>
      </c>
      <c r="I73" s="323" t="s">
        <v>7203</v>
      </c>
      <c r="J73" s="305">
        <v>2013</v>
      </c>
      <c r="K73" s="309" t="s">
        <v>250</v>
      </c>
      <c r="L73" s="312">
        <v>41121</v>
      </c>
      <c r="M73" s="304" t="s">
        <v>251</v>
      </c>
      <c r="N73" s="331" t="s">
        <v>16218</v>
      </c>
      <c r="O73" s="325"/>
    </row>
    <row r="74" spans="1:15" s="158" customFormat="1" ht="78.75" customHeight="1" outlineLevel="1">
      <c r="A74" s="46">
        <v>1181</v>
      </c>
      <c r="B74" s="269">
        <v>1</v>
      </c>
      <c r="C74" s="269">
        <v>1</v>
      </c>
      <c r="D74" s="164" t="s">
        <v>1178</v>
      </c>
      <c r="E74" s="274">
        <v>6130599</v>
      </c>
      <c r="F74" s="291" t="s">
        <v>132</v>
      </c>
      <c r="G74" s="315">
        <f t="shared" ref="G74:G137" si="1">G73+1</f>
        <v>68</v>
      </c>
      <c r="H74" s="311" t="s">
        <v>7226</v>
      </c>
      <c r="I74" s="323" t="s">
        <v>7203</v>
      </c>
      <c r="J74" s="305">
        <v>2013</v>
      </c>
      <c r="K74" s="309" t="s">
        <v>7364</v>
      </c>
      <c r="L74" s="312" t="s">
        <v>7365</v>
      </c>
      <c r="M74" s="304" t="s">
        <v>7366</v>
      </c>
      <c r="N74" s="331" t="s">
        <v>16219</v>
      </c>
      <c r="O74" s="325"/>
    </row>
    <row r="75" spans="1:15" ht="47.25" customHeight="1" outlineLevel="1">
      <c r="A75" s="46">
        <v>1195</v>
      </c>
      <c r="B75" s="269">
        <v>1</v>
      </c>
      <c r="C75" s="269">
        <v>1</v>
      </c>
      <c r="D75" s="164" t="s">
        <v>1179</v>
      </c>
      <c r="E75" s="274">
        <v>6130552</v>
      </c>
      <c r="F75" s="291" t="s">
        <v>132</v>
      </c>
      <c r="G75" s="315">
        <f t="shared" si="1"/>
        <v>69</v>
      </c>
      <c r="H75" s="311" t="s">
        <v>7214</v>
      </c>
      <c r="I75" s="323" t="s">
        <v>7203</v>
      </c>
      <c r="J75" s="305">
        <v>2013</v>
      </c>
      <c r="K75" s="309" t="s">
        <v>7367</v>
      </c>
      <c r="L75" s="312">
        <v>41061</v>
      </c>
      <c r="M75" s="304" t="s">
        <v>7368</v>
      </c>
      <c r="N75" s="331" t="s">
        <v>16220</v>
      </c>
      <c r="O75" s="325"/>
    </row>
    <row r="76" spans="1:15" ht="47.25" customHeight="1" outlineLevel="1">
      <c r="A76" s="46">
        <v>1197</v>
      </c>
      <c r="B76" s="269">
        <v>1</v>
      </c>
      <c r="C76" s="269">
        <v>1</v>
      </c>
      <c r="D76" s="164" t="s">
        <v>1180</v>
      </c>
      <c r="E76" s="274">
        <v>6130608</v>
      </c>
      <c r="F76" s="291" t="s">
        <v>132</v>
      </c>
      <c r="G76" s="315">
        <f t="shared" si="1"/>
        <v>70</v>
      </c>
      <c r="H76" s="311" t="s">
        <v>7214</v>
      </c>
      <c r="I76" s="323" t="s">
        <v>7203</v>
      </c>
      <c r="J76" s="305">
        <v>2013</v>
      </c>
      <c r="K76" s="309" t="s">
        <v>7369</v>
      </c>
      <c r="L76" s="312">
        <v>41101</v>
      </c>
      <c r="M76" s="304" t="s">
        <v>7370</v>
      </c>
      <c r="N76" s="331" t="s">
        <v>16221</v>
      </c>
      <c r="O76" s="325"/>
    </row>
    <row r="77" spans="1:15" ht="47.25" customHeight="1" outlineLevel="1">
      <c r="A77" s="46">
        <v>1198</v>
      </c>
      <c r="B77" s="269">
        <v>1</v>
      </c>
      <c r="C77" s="269">
        <v>1</v>
      </c>
      <c r="D77" s="164" t="s">
        <v>1181</v>
      </c>
      <c r="E77" s="274">
        <v>6130609</v>
      </c>
      <c r="F77" s="291" t="s">
        <v>132</v>
      </c>
      <c r="G77" s="315">
        <f t="shared" si="1"/>
        <v>71</v>
      </c>
      <c r="H77" s="311" t="s">
        <v>7226</v>
      </c>
      <c r="I77" s="323" t="s">
        <v>7203</v>
      </c>
      <c r="J77" s="305">
        <v>2013</v>
      </c>
      <c r="K77" s="309" t="s">
        <v>7371</v>
      </c>
      <c r="L77" s="312" t="s">
        <v>7372</v>
      </c>
      <c r="M77" s="304" t="s">
        <v>7373</v>
      </c>
      <c r="N77" s="331" t="s">
        <v>16222</v>
      </c>
      <c r="O77" s="325"/>
    </row>
    <row r="78" spans="1:15" ht="47.25" customHeight="1" outlineLevel="1">
      <c r="A78" s="46">
        <v>1199</v>
      </c>
      <c r="B78" s="269">
        <v>1</v>
      </c>
      <c r="C78" s="269">
        <v>1</v>
      </c>
      <c r="D78" s="164" t="s">
        <v>1182</v>
      </c>
      <c r="E78" s="274">
        <v>6130695</v>
      </c>
      <c r="F78" s="291" t="s">
        <v>132</v>
      </c>
      <c r="G78" s="315">
        <f t="shared" si="1"/>
        <v>72</v>
      </c>
      <c r="H78" s="311" t="s">
        <v>7226</v>
      </c>
      <c r="I78" s="323" t="s">
        <v>7203</v>
      </c>
      <c r="J78" s="305">
        <v>2013</v>
      </c>
      <c r="K78" s="309" t="s">
        <v>7374</v>
      </c>
      <c r="L78" s="312">
        <v>41129</v>
      </c>
      <c r="M78" s="304" t="s">
        <v>7375</v>
      </c>
      <c r="N78" s="331" t="s">
        <v>16194</v>
      </c>
      <c r="O78" s="325"/>
    </row>
    <row r="79" spans="1:15" ht="47.25" customHeight="1" outlineLevel="1">
      <c r="A79" s="46">
        <v>1205</v>
      </c>
      <c r="B79" s="269">
        <v>1</v>
      </c>
      <c r="C79" s="269">
        <v>1</v>
      </c>
      <c r="D79" s="164" t="s">
        <v>1183</v>
      </c>
      <c r="E79" s="274">
        <v>6130595</v>
      </c>
      <c r="F79" s="291" t="s">
        <v>132</v>
      </c>
      <c r="G79" s="315">
        <f t="shared" si="1"/>
        <v>73</v>
      </c>
      <c r="H79" s="311" t="s">
        <v>7234</v>
      </c>
      <c r="I79" s="323" t="s">
        <v>7203</v>
      </c>
      <c r="J79" s="305">
        <v>2013</v>
      </c>
      <c r="K79" s="309" t="s">
        <v>7376</v>
      </c>
      <c r="L79" s="312">
        <v>41080</v>
      </c>
      <c r="M79" s="304" t="s">
        <v>7377</v>
      </c>
      <c r="N79" s="331" t="s">
        <v>16223</v>
      </c>
      <c r="O79" s="325"/>
    </row>
    <row r="80" spans="1:15" ht="47.25" customHeight="1" outlineLevel="1">
      <c r="A80" s="46">
        <v>1215</v>
      </c>
      <c r="B80" s="269">
        <v>1</v>
      </c>
      <c r="C80" s="269">
        <v>1</v>
      </c>
      <c r="D80" s="164" t="s">
        <v>1184</v>
      </c>
      <c r="E80" s="274">
        <v>6131238</v>
      </c>
      <c r="F80" s="291" t="s">
        <v>132</v>
      </c>
      <c r="G80" s="315">
        <f t="shared" si="1"/>
        <v>74</v>
      </c>
      <c r="H80" s="311" t="s">
        <v>7237</v>
      </c>
      <c r="I80" s="323" t="s">
        <v>7203</v>
      </c>
      <c r="J80" s="305">
        <v>2013</v>
      </c>
      <c r="K80" s="309" t="s">
        <v>7378</v>
      </c>
      <c r="L80" s="312">
        <v>41151</v>
      </c>
      <c r="M80" s="304" t="s">
        <v>7379</v>
      </c>
      <c r="N80" s="331" t="s">
        <v>16211</v>
      </c>
      <c r="O80" s="325"/>
    </row>
    <row r="81" spans="1:15" ht="126" customHeight="1" outlineLevel="1">
      <c r="A81" s="46">
        <v>1224</v>
      </c>
      <c r="B81" s="269">
        <v>1</v>
      </c>
      <c r="C81" s="269">
        <v>1</v>
      </c>
      <c r="D81" s="164" t="s">
        <v>1185</v>
      </c>
      <c r="E81" s="274">
        <v>6131316</v>
      </c>
      <c r="F81" s="291" t="s">
        <v>132</v>
      </c>
      <c r="G81" s="315">
        <f t="shared" si="1"/>
        <v>75</v>
      </c>
      <c r="H81" s="311" t="s">
        <v>7333</v>
      </c>
      <c r="I81" s="323" t="s">
        <v>7203</v>
      </c>
      <c r="J81" s="305">
        <v>2013</v>
      </c>
      <c r="K81" s="309" t="s">
        <v>7380</v>
      </c>
      <c r="L81" s="312">
        <v>41156</v>
      </c>
      <c r="M81" s="304" t="s">
        <v>7381</v>
      </c>
      <c r="N81" s="331" t="s">
        <v>16224</v>
      </c>
      <c r="O81" s="325"/>
    </row>
    <row r="82" spans="1:15" ht="47.25" customHeight="1" outlineLevel="1">
      <c r="A82" s="46">
        <v>1244</v>
      </c>
      <c r="B82" s="269">
        <v>1</v>
      </c>
      <c r="C82" s="269">
        <v>1</v>
      </c>
      <c r="D82" s="164" t="s">
        <v>1186</v>
      </c>
      <c r="E82" s="274">
        <v>6130531</v>
      </c>
      <c r="F82" s="291" t="s">
        <v>132</v>
      </c>
      <c r="G82" s="315">
        <f t="shared" si="1"/>
        <v>76</v>
      </c>
      <c r="H82" s="311" t="s">
        <v>7250</v>
      </c>
      <c r="I82" s="323" t="s">
        <v>7203</v>
      </c>
      <c r="J82" s="305">
        <v>2013</v>
      </c>
      <c r="K82" s="309" t="s">
        <v>7382</v>
      </c>
      <c r="L82" s="312">
        <v>41031</v>
      </c>
      <c r="M82" s="304" t="s">
        <v>7383</v>
      </c>
      <c r="N82" s="331" t="s">
        <v>16196</v>
      </c>
      <c r="O82" s="325"/>
    </row>
    <row r="83" spans="1:15" ht="47.25" customHeight="1" outlineLevel="1">
      <c r="A83" s="46">
        <v>1245</v>
      </c>
      <c r="B83" s="269">
        <v>1</v>
      </c>
      <c r="C83" s="269">
        <v>1</v>
      </c>
      <c r="D83" s="164" t="s">
        <v>1187</v>
      </c>
      <c r="E83" s="274">
        <v>6131208</v>
      </c>
      <c r="F83" s="291" t="s">
        <v>132</v>
      </c>
      <c r="G83" s="315">
        <f t="shared" si="1"/>
        <v>77</v>
      </c>
      <c r="H83" s="311" t="s">
        <v>7214</v>
      </c>
      <c r="I83" s="323" t="s">
        <v>7203</v>
      </c>
      <c r="J83" s="305">
        <v>2013</v>
      </c>
      <c r="K83" s="309" t="s">
        <v>7384</v>
      </c>
      <c r="L83" s="312">
        <v>41178</v>
      </c>
      <c r="M83" s="304" t="s">
        <v>7385</v>
      </c>
      <c r="N83" s="331" t="s">
        <v>16197</v>
      </c>
      <c r="O83" s="325"/>
    </row>
    <row r="84" spans="1:15" ht="47.25" customHeight="1" outlineLevel="1">
      <c r="A84" s="46">
        <v>1252</v>
      </c>
      <c r="B84" s="269">
        <v>1</v>
      </c>
      <c r="C84" s="269">
        <v>1</v>
      </c>
      <c r="D84" s="164" t="s">
        <v>1188</v>
      </c>
      <c r="E84" s="274">
        <v>6131209</v>
      </c>
      <c r="F84" s="291" t="s">
        <v>132</v>
      </c>
      <c r="G84" s="315">
        <f t="shared" si="1"/>
        <v>78</v>
      </c>
      <c r="H84" s="311" t="s">
        <v>7386</v>
      </c>
      <c r="I84" s="323" t="s">
        <v>7203</v>
      </c>
      <c r="J84" s="305">
        <v>2013</v>
      </c>
      <c r="K84" s="309" t="s">
        <v>7387</v>
      </c>
      <c r="L84" s="312">
        <v>41178</v>
      </c>
      <c r="M84" s="304" t="s">
        <v>7388</v>
      </c>
      <c r="N84" s="331" t="s">
        <v>16212</v>
      </c>
      <c r="O84" s="325"/>
    </row>
    <row r="85" spans="1:15" ht="47.25" customHeight="1" outlineLevel="1">
      <c r="A85" s="46">
        <v>1254</v>
      </c>
      <c r="B85" s="269">
        <v>1</v>
      </c>
      <c r="C85" s="269">
        <v>1</v>
      </c>
      <c r="D85" s="164" t="s">
        <v>1189</v>
      </c>
      <c r="E85" s="274">
        <v>6131212</v>
      </c>
      <c r="F85" s="291" t="s">
        <v>132</v>
      </c>
      <c r="G85" s="315">
        <f t="shared" si="1"/>
        <v>79</v>
      </c>
      <c r="H85" s="311" t="s">
        <v>7389</v>
      </c>
      <c r="I85" s="323" t="s">
        <v>7203</v>
      </c>
      <c r="J85" s="305">
        <v>2013</v>
      </c>
      <c r="K85" s="309" t="s">
        <v>7390</v>
      </c>
      <c r="L85" s="312">
        <v>41166</v>
      </c>
      <c r="M85" s="304" t="s">
        <v>7391</v>
      </c>
      <c r="N85" s="331" t="s">
        <v>16225</v>
      </c>
      <c r="O85" s="325"/>
    </row>
    <row r="86" spans="1:15" ht="47.25" customHeight="1" outlineLevel="1">
      <c r="A86" s="46">
        <v>1265</v>
      </c>
      <c r="B86" s="269">
        <v>1</v>
      </c>
      <c r="C86" s="269">
        <v>1</v>
      </c>
      <c r="D86" s="164" t="s">
        <v>1190</v>
      </c>
      <c r="E86" s="274">
        <v>6131222</v>
      </c>
      <c r="F86" s="291" t="s">
        <v>132</v>
      </c>
      <c r="G86" s="315">
        <f t="shared" si="1"/>
        <v>80</v>
      </c>
      <c r="H86" s="311" t="s">
        <v>7392</v>
      </c>
      <c r="I86" s="323" t="s">
        <v>7203</v>
      </c>
      <c r="J86" s="305">
        <v>2013</v>
      </c>
      <c r="K86" s="309" t="s">
        <v>7393</v>
      </c>
      <c r="L86" s="312">
        <v>41186</v>
      </c>
      <c r="M86" s="304" t="s">
        <v>7394</v>
      </c>
      <c r="N86" s="331" t="s">
        <v>16226</v>
      </c>
      <c r="O86" s="325"/>
    </row>
    <row r="87" spans="1:15" ht="47.25" customHeight="1" outlineLevel="1">
      <c r="A87" s="46">
        <v>1277</v>
      </c>
      <c r="B87" s="269">
        <v>1</v>
      </c>
      <c r="C87" s="269">
        <v>1</v>
      </c>
      <c r="D87" s="164" t="s">
        <v>1191</v>
      </c>
      <c r="E87" s="274">
        <v>6131234</v>
      </c>
      <c r="F87" s="291" t="s">
        <v>132</v>
      </c>
      <c r="G87" s="315">
        <f t="shared" si="1"/>
        <v>81</v>
      </c>
      <c r="H87" s="311" t="s">
        <v>7395</v>
      </c>
      <c r="I87" s="323" t="s">
        <v>7203</v>
      </c>
      <c r="J87" s="305">
        <v>2013</v>
      </c>
      <c r="K87" s="309" t="s">
        <v>7396</v>
      </c>
      <c r="L87" s="312">
        <v>41177</v>
      </c>
      <c r="M87" s="304" t="s">
        <v>7397</v>
      </c>
      <c r="N87" s="331" t="s">
        <v>16215</v>
      </c>
      <c r="O87" s="325"/>
    </row>
    <row r="88" spans="1:15" ht="47.25" customHeight="1" outlineLevel="1">
      <c r="A88" s="46">
        <v>1281</v>
      </c>
      <c r="B88" s="269">
        <v>1</v>
      </c>
      <c r="C88" s="269">
        <v>1</v>
      </c>
      <c r="D88" s="164" t="s">
        <v>1192</v>
      </c>
      <c r="E88" s="274">
        <v>6131287</v>
      </c>
      <c r="F88" s="291" t="s">
        <v>132</v>
      </c>
      <c r="G88" s="315">
        <f t="shared" si="1"/>
        <v>82</v>
      </c>
      <c r="H88" s="311" t="s">
        <v>7398</v>
      </c>
      <c r="I88" s="323" t="s">
        <v>7203</v>
      </c>
      <c r="J88" s="305">
        <v>2013</v>
      </c>
      <c r="K88" s="309" t="s">
        <v>7399</v>
      </c>
      <c r="L88" s="312">
        <v>41142</v>
      </c>
      <c r="M88" s="304" t="s">
        <v>7400</v>
      </c>
      <c r="N88" s="331" t="s">
        <v>16203</v>
      </c>
      <c r="O88" s="325"/>
    </row>
    <row r="89" spans="1:15" ht="47.25" customHeight="1" outlineLevel="1">
      <c r="A89" s="46">
        <v>1283</v>
      </c>
      <c r="B89" s="269">
        <v>1</v>
      </c>
      <c r="C89" s="269">
        <v>1</v>
      </c>
      <c r="D89" s="164" t="s">
        <v>1193</v>
      </c>
      <c r="E89" s="274">
        <v>6131310</v>
      </c>
      <c r="F89" s="291" t="s">
        <v>132</v>
      </c>
      <c r="G89" s="315">
        <f t="shared" si="1"/>
        <v>83</v>
      </c>
      <c r="H89" s="311" t="s">
        <v>7401</v>
      </c>
      <c r="I89" s="323" t="s">
        <v>7203</v>
      </c>
      <c r="J89" s="305">
        <v>2013</v>
      </c>
      <c r="K89" s="309" t="s">
        <v>7402</v>
      </c>
      <c r="L89" s="312">
        <v>41149</v>
      </c>
      <c r="M89" s="304" t="s">
        <v>7403</v>
      </c>
      <c r="N89" s="331" t="s">
        <v>16227</v>
      </c>
      <c r="O89" s="325"/>
    </row>
    <row r="90" spans="1:15" ht="47.25" customHeight="1" outlineLevel="1">
      <c r="A90" s="46">
        <v>1284</v>
      </c>
      <c r="B90" s="269">
        <v>1</v>
      </c>
      <c r="C90" s="269">
        <v>1</v>
      </c>
      <c r="D90" s="164" t="s">
        <v>1194</v>
      </c>
      <c r="E90" s="274">
        <v>6131336</v>
      </c>
      <c r="F90" s="291" t="s">
        <v>132</v>
      </c>
      <c r="G90" s="315">
        <f t="shared" si="1"/>
        <v>84</v>
      </c>
      <c r="H90" s="311" t="s">
        <v>7398</v>
      </c>
      <c r="I90" s="323" t="s">
        <v>7203</v>
      </c>
      <c r="J90" s="305">
        <v>2013</v>
      </c>
      <c r="K90" s="309" t="s">
        <v>7404</v>
      </c>
      <c r="L90" s="312">
        <v>41026</v>
      </c>
      <c r="M90" s="304" t="s">
        <v>7405</v>
      </c>
      <c r="N90" s="331" t="s">
        <v>16204</v>
      </c>
      <c r="O90" s="325"/>
    </row>
    <row r="91" spans="1:15" ht="63" customHeight="1" outlineLevel="1">
      <c r="A91" s="46">
        <v>1296</v>
      </c>
      <c r="B91" s="269">
        <v>1</v>
      </c>
      <c r="C91" s="269">
        <v>1</v>
      </c>
      <c r="D91" s="164" t="s">
        <v>1195</v>
      </c>
      <c r="E91" s="274">
        <v>6131391</v>
      </c>
      <c r="F91" s="291" t="s">
        <v>132</v>
      </c>
      <c r="G91" s="315">
        <f t="shared" si="1"/>
        <v>85</v>
      </c>
      <c r="H91" s="311" t="s">
        <v>7406</v>
      </c>
      <c r="I91" s="323" t="s">
        <v>7203</v>
      </c>
      <c r="J91" s="305">
        <v>2013</v>
      </c>
      <c r="K91" s="309" t="s">
        <v>7407</v>
      </c>
      <c r="L91" s="312">
        <v>41008</v>
      </c>
      <c r="M91" s="304" t="s">
        <v>7408</v>
      </c>
      <c r="N91" s="331" t="s">
        <v>16217</v>
      </c>
      <c r="O91" s="325"/>
    </row>
    <row r="92" spans="1:15" ht="47.25" customHeight="1" outlineLevel="1">
      <c r="A92" s="46">
        <v>1300</v>
      </c>
      <c r="B92" s="269">
        <v>1</v>
      </c>
      <c r="C92" s="269">
        <v>1</v>
      </c>
      <c r="D92" s="164" t="s">
        <v>1196</v>
      </c>
      <c r="E92" s="274">
        <v>6131622</v>
      </c>
      <c r="F92" s="291" t="s">
        <v>132</v>
      </c>
      <c r="G92" s="315">
        <f t="shared" si="1"/>
        <v>86</v>
      </c>
      <c r="H92" s="311" t="s">
        <v>7409</v>
      </c>
      <c r="I92" s="323" t="s">
        <v>7203</v>
      </c>
      <c r="J92" s="305">
        <v>2013</v>
      </c>
      <c r="K92" s="309" t="s">
        <v>7410</v>
      </c>
      <c r="L92" s="312">
        <v>41272</v>
      </c>
      <c r="M92" s="304" t="s">
        <v>7411</v>
      </c>
      <c r="N92" s="332" t="s">
        <v>13337</v>
      </c>
      <c r="O92" s="324"/>
    </row>
    <row r="93" spans="1:15" ht="47.25" customHeight="1" outlineLevel="1">
      <c r="A93" s="46">
        <v>1322</v>
      </c>
      <c r="B93" s="269">
        <v>1</v>
      </c>
      <c r="C93" s="269">
        <v>1</v>
      </c>
      <c r="D93" s="164" t="s">
        <v>1197</v>
      </c>
      <c r="E93" s="274">
        <v>6130682</v>
      </c>
      <c r="F93" s="291" t="s">
        <v>132</v>
      </c>
      <c r="G93" s="315">
        <f t="shared" si="1"/>
        <v>87</v>
      </c>
      <c r="H93" s="311" t="s">
        <v>7398</v>
      </c>
      <c r="I93" s="323" t="s">
        <v>7203</v>
      </c>
      <c r="J93" s="305">
        <v>2013</v>
      </c>
      <c r="K93" s="309" t="s">
        <v>7412</v>
      </c>
      <c r="L93" s="312" t="s">
        <v>7413</v>
      </c>
      <c r="M93" s="304" t="s">
        <v>7414</v>
      </c>
      <c r="N93" s="331" t="s">
        <v>16156</v>
      </c>
      <c r="O93" s="325"/>
    </row>
    <row r="94" spans="1:15" s="158" customFormat="1" ht="47.25" customHeight="1" outlineLevel="1">
      <c r="A94" s="46">
        <v>1327</v>
      </c>
      <c r="B94" s="269">
        <v>1</v>
      </c>
      <c r="C94" s="269">
        <v>1</v>
      </c>
      <c r="D94" s="164" t="s">
        <v>1198</v>
      </c>
      <c r="E94" s="274">
        <v>6131073</v>
      </c>
      <c r="F94" s="291" t="s">
        <v>132</v>
      </c>
      <c r="G94" s="315">
        <f t="shared" si="1"/>
        <v>88</v>
      </c>
      <c r="H94" s="311" t="s">
        <v>7415</v>
      </c>
      <c r="I94" s="323" t="s">
        <v>7203</v>
      </c>
      <c r="J94" s="305">
        <v>2013</v>
      </c>
      <c r="K94" s="309" t="s">
        <v>7416</v>
      </c>
      <c r="L94" s="312">
        <v>41143</v>
      </c>
      <c r="M94" s="304" t="s">
        <v>7417</v>
      </c>
      <c r="N94" s="331" t="s">
        <v>16228</v>
      </c>
      <c r="O94" s="325"/>
    </row>
    <row r="95" spans="1:15" ht="47.25" customHeight="1" outlineLevel="1">
      <c r="A95" s="46">
        <v>1331</v>
      </c>
      <c r="B95" s="269">
        <v>1</v>
      </c>
      <c r="C95" s="269">
        <v>1</v>
      </c>
      <c r="D95" s="164" t="s">
        <v>1199</v>
      </c>
      <c r="E95" s="274">
        <v>6131228</v>
      </c>
      <c r="F95" s="291" t="s">
        <v>132</v>
      </c>
      <c r="G95" s="315">
        <f t="shared" si="1"/>
        <v>89</v>
      </c>
      <c r="H95" s="311" t="s">
        <v>7418</v>
      </c>
      <c r="I95" s="323" t="s">
        <v>7203</v>
      </c>
      <c r="J95" s="305">
        <v>2013</v>
      </c>
      <c r="K95" s="309" t="s">
        <v>7419</v>
      </c>
      <c r="L95" s="312">
        <v>41166</v>
      </c>
      <c r="M95" s="304" t="s">
        <v>7420</v>
      </c>
      <c r="N95" s="331" t="s">
        <v>16229</v>
      </c>
      <c r="O95" s="325"/>
    </row>
    <row r="96" spans="1:15" ht="47.25" customHeight="1" outlineLevel="1">
      <c r="A96" s="46">
        <v>1336</v>
      </c>
      <c r="B96" s="269">
        <v>1</v>
      </c>
      <c r="C96" s="269">
        <v>1</v>
      </c>
      <c r="D96" s="164" t="s">
        <v>1200</v>
      </c>
      <c r="E96" s="274">
        <v>6131120</v>
      </c>
      <c r="F96" s="291" t="s">
        <v>132</v>
      </c>
      <c r="G96" s="315">
        <f t="shared" si="1"/>
        <v>90</v>
      </c>
      <c r="H96" s="311" t="s">
        <v>7421</v>
      </c>
      <c r="I96" s="323" t="s">
        <v>7203</v>
      </c>
      <c r="J96" s="305">
        <v>2013</v>
      </c>
      <c r="K96" s="309" t="s">
        <v>7422</v>
      </c>
      <c r="L96" s="312" t="s">
        <v>7423</v>
      </c>
      <c r="M96" s="304" t="s">
        <v>7424</v>
      </c>
      <c r="N96" s="331" t="s">
        <v>16230</v>
      </c>
      <c r="O96" s="325"/>
    </row>
    <row r="97" spans="1:15" ht="94.5" customHeight="1" outlineLevel="1">
      <c r="A97" s="46">
        <v>1349</v>
      </c>
      <c r="B97" s="269">
        <v>1</v>
      </c>
      <c r="C97" s="269">
        <v>1</v>
      </c>
      <c r="D97" s="164" t="s">
        <v>1201</v>
      </c>
      <c r="E97" s="274">
        <v>6131813</v>
      </c>
      <c r="F97" s="291" t="s">
        <v>132</v>
      </c>
      <c r="G97" s="315">
        <f t="shared" si="1"/>
        <v>91</v>
      </c>
      <c r="H97" s="311" t="s">
        <v>7425</v>
      </c>
      <c r="I97" s="323" t="s">
        <v>7203</v>
      </c>
      <c r="J97" s="305">
        <v>2013</v>
      </c>
      <c r="K97" s="309" t="s">
        <v>7426</v>
      </c>
      <c r="L97" s="312" t="s">
        <v>150</v>
      </c>
      <c r="M97" s="304" t="s">
        <v>7427</v>
      </c>
      <c r="N97" s="332" t="s">
        <v>13338</v>
      </c>
      <c r="O97" s="324"/>
    </row>
    <row r="98" spans="1:15" ht="78.75" customHeight="1" outlineLevel="1">
      <c r="A98" s="46">
        <v>1350</v>
      </c>
      <c r="B98" s="269">
        <v>1</v>
      </c>
      <c r="C98" s="269">
        <v>1</v>
      </c>
      <c r="D98" s="164" t="s">
        <v>1202</v>
      </c>
      <c r="E98" s="274">
        <v>6131862</v>
      </c>
      <c r="F98" s="291" t="s">
        <v>132</v>
      </c>
      <c r="G98" s="315">
        <f t="shared" si="1"/>
        <v>92</v>
      </c>
      <c r="H98" s="311" t="s">
        <v>7428</v>
      </c>
      <c r="I98" s="323" t="s">
        <v>7203</v>
      </c>
      <c r="J98" s="305">
        <v>2013</v>
      </c>
      <c r="K98" s="309" t="s">
        <v>7429</v>
      </c>
      <c r="L98" s="312" t="s">
        <v>152</v>
      </c>
      <c r="M98" s="304" t="s">
        <v>7430</v>
      </c>
      <c r="N98" s="332" t="s">
        <v>13339</v>
      </c>
      <c r="O98" s="324"/>
    </row>
    <row r="99" spans="1:15" ht="47.25" customHeight="1" outlineLevel="1">
      <c r="A99" s="46">
        <v>1352</v>
      </c>
      <c r="B99" s="269">
        <v>1</v>
      </c>
      <c r="C99" s="269">
        <v>1</v>
      </c>
      <c r="D99" s="164" t="s">
        <v>1203</v>
      </c>
      <c r="E99" s="274">
        <v>6131879</v>
      </c>
      <c r="F99" s="291" t="s">
        <v>132</v>
      </c>
      <c r="G99" s="315">
        <f t="shared" si="1"/>
        <v>93</v>
      </c>
      <c r="H99" s="311" t="s">
        <v>7431</v>
      </c>
      <c r="I99" s="323" t="s">
        <v>7203</v>
      </c>
      <c r="J99" s="305">
        <v>2013</v>
      </c>
      <c r="K99" s="309" t="s">
        <v>7432</v>
      </c>
      <c r="L99" s="312" t="s">
        <v>151</v>
      </c>
      <c r="M99" s="304" t="s">
        <v>7433</v>
      </c>
      <c r="N99" s="332" t="s">
        <v>13340</v>
      </c>
      <c r="O99" s="324"/>
    </row>
    <row r="100" spans="1:15" ht="47.25" customHeight="1" outlineLevel="1">
      <c r="A100" s="46">
        <v>1358</v>
      </c>
      <c r="B100" s="269">
        <v>1</v>
      </c>
      <c r="C100" s="269">
        <v>1</v>
      </c>
      <c r="D100" s="164" t="s">
        <v>1204</v>
      </c>
      <c r="E100" s="274">
        <v>6131902</v>
      </c>
      <c r="F100" s="291" t="s">
        <v>132</v>
      </c>
      <c r="G100" s="315">
        <f t="shared" si="1"/>
        <v>94</v>
      </c>
      <c r="H100" s="311" t="s">
        <v>7434</v>
      </c>
      <c r="I100" s="323" t="s">
        <v>7203</v>
      </c>
      <c r="J100" s="305">
        <v>2013</v>
      </c>
      <c r="K100" s="309" t="s">
        <v>7435</v>
      </c>
      <c r="L100" s="312" t="s">
        <v>144</v>
      </c>
      <c r="M100" s="304" t="s">
        <v>7436</v>
      </c>
      <c r="N100" s="332" t="s">
        <v>13341</v>
      </c>
      <c r="O100" s="324"/>
    </row>
    <row r="101" spans="1:15" ht="47.25" customHeight="1" outlineLevel="1">
      <c r="A101" s="46">
        <v>1360</v>
      </c>
      <c r="B101" s="269">
        <v>1</v>
      </c>
      <c r="C101" s="269">
        <v>1</v>
      </c>
      <c r="D101" s="164" t="s">
        <v>1205</v>
      </c>
      <c r="E101" s="274">
        <v>6131907</v>
      </c>
      <c r="F101" s="291" t="s">
        <v>132</v>
      </c>
      <c r="G101" s="315">
        <f t="shared" si="1"/>
        <v>95</v>
      </c>
      <c r="H101" s="311" t="s">
        <v>16115</v>
      </c>
      <c r="I101" s="323" t="s">
        <v>7203</v>
      </c>
      <c r="J101" s="305">
        <v>2013</v>
      </c>
      <c r="K101" s="309" t="s">
        <v>7437</v>
      </c>
      <c r="L101" s="312" t="s">
        <v>158</v>
      </c>
      <c r="M101" s="304" t="s">
        <v>7438</v>
      </c>
      <c r="N101" s="333" t="s">
        <v>16422</v>
      </c>
      <c r="O101" s="325"/>
    </row>
    <row r="102" spans="1:15" ht="63" customHeight="1" outlineLevel="1">
      <c r="A102" s="46">
        <v>1391</v>
      </c>
      <c r="B102" s="269">
        <v>1</v>
      </c>
      <c r="C102" s="269">
        <v>1</v>
      </c>
      <c r="D102" s="164" t="s">
        <v>1206</v>
      </c>
      <c r="E102" s="274">
        <v>6131910</v>
      </c>
      <c r="F102" s="291" t="s">
        <v>132</v>
      </c>
      <c r="G102" s="315">
        <f t="shared" si="1"/>
        <v>96</v>
      </c>
      <c r="H102" s="311" t="s">
        <v>7439</v>
      </c>
      <c r="I102" s="323" t="s">
        <v>7203</v>
      </c>
      <c r="J102" s="305">
        <v>2013</v>
      </c>
      <c r="K102" s="309" t="s">
        <v>7440</v>
      </c>
      <c r="L102" s="312" t="s">
        <v>7441</v>
      </c>
      <c r="M102" s="304" t="s">
        <v>7442</v>
      </c>
      <c r="N102" s="332" t="s">
        <v>13342</v>
      </c>
      <c r="O102" s="324"/>
    </row>
    <row r="103" spans="1:15" ht="47.25" customHeight="1" outlineLevel="1">
      <c r="A103" s="46">
        <v>1392</v>
      </c>
      <c r="B103" s="269">
        <v>1</v>
      </c>
      <c r="C103" s="269">
        <v>1</v>
      </c>
      <c r="D103" s="164" t="s">
        <v>1207</v>
      </c>
      <c r="E103" s="274">
        <v>6131943</v>
      </c>
      <c r="F103" s="291" t="s">
        <v>132</v>
      </c>
      <c r="G103" s="315">
        <f t="shared" si="1"/>
        <v>97</v>
      </c>
      <c r="H103" s="311" t="s">
        <v>7443</v>
      </c>
      <c r="I103" s="323" t="s">
        <v>7203</v>
      </c>
      <c r="J103" s="305">
        <v>2013</v>
      </c>
      <c r="K103" s="309" t="s">
        <v>7444</v>
      </c>
      <c r="L103" s="312" t="s">
        <v>160</v>
      </c>
      <c r="M103" s="304" t="s">
        <v>7445</v>
      </c>
      <c r="N103" s="332" t="s">
        <v>13343</v>
      </c>
      <c r="O103" s="324"/>
    </row>
    <row r="104" spans="1:15" ht="47.25" customHeight="1" outlineLevel="1">
      <c r="A104" s="46">
        <v>1393</v>
      </c>
      <c r="B104" s="269">
        <v>1</v>
      </c>
      <c r="C104" s="269">
        <v>1</v>
      </c>
      <c r="D104" s="164" t="s">
        <v>1208</v>
      </c>
      <c r="E104" s="274">
        <v>6131949</v>
      </c>
      <c r="F104" s="291" t="s">
        <v>132</v>
      </c>
      <c r="G104" s="315">
        <f t="shared" si="1"/>
        <v>98</v>
      </c>
      <c r="H104" s="311" t="s">
        <v>7443</v>
      </c>
      <c r="I104" s="323" t="s">
        <v>7203</v>
      </c>
      <c r="J104" s="305">
        <v>2013</v>
      </c>
      <c r="K104" s="309" t="s">
        <v>7446</v>
      </c>
      <c r="L104" s="312" t="s">
        <v>150</v>
      </c>
      <c r="M104" s="304" t="s">
        <v>7447</v>
      </c>
      <c r="N104" s="332" t="s">
        <v>13344</v>
      </c>
      <c r="O104" s="324"/>
    </row>
    <row r="105" spans="1:15" ht="47.25" customHeight="1" outlineLevel="1">
      <c r="A105" s="46">
        <v>1394</v>
      </c>
      <c r="B105" s="269">
        <v>1</v>
      </c>
      <c r="C105" s="269">
        <v>1</v>
      </c>
      <c r="D105" s="164" t="s">
        <v>1209</v>
      </c>
      <c r="E105" s="274">
        <v>6131958</v>
      </c>
      <c r="F105" s="291" t="s">
        <v>132</v>
      </c>
      <c r="G105" s="315">
        <f t="shared" si="1"/>
        <v>99</v>
      </c>
      <c r="H105" s="311" t="s">
        <v>7448</v>
      </c>
      <c r="I105" s="323" t="s">
        <v>7203</v>
      </c>
      <c r="J105" s="305">
        <v>2013</v>
      </c>
      <c r="K105" s="309" t="s">
        <v>7449</v>
      </c>
      <c r="L105" s="312" t="s">
        <v>161</v>
      </c>
      <c r="M105" s="304" t="s">
        <v>7450</v>
      </c>
      <c r="N105" s="332" t="s">
        <v>13345</v>
      </c>
      <c r="O105" s="324"/>
    </row>
    <row r="106" spans="1:15" ht="47.25" customHeight="1" outlineLevel="1">
      <c r="A106" s="46">
        <v>1399</v>
      </c>
      <c r="B106" s="269">
        <v>1</v>
      </c>
      <c r="C106" s="269">
        <v>1</v>
      </c>
      <c r="D106" s="164" t="s">
        <v>1210</v>
      </c>
      <c r="E106" s="274">
        <v>6131965</v>
      </c>
      <c r="F106" s="291" t="s">
        <v>132</v>
      </c>
      <c r="G106" s="315">
        <f t="shared" si="1"/>
        <v>100</v>
      </c>
      <c r="H106" s="311" t="s">
        <v>7451</v>
      </c>
      <c r="I106" s="323" t="s">
        <v>7203</v>
      </c>
      <c r="J106" s="305">
        <v>2013</v>
      </c>
      <c r="K106" s="309" t="s">
        <v>7452</v>
      </c>
      <c r="L106" s="312" t="s">
        <v>141</v>
      </c>
      <c r="M106" s="304" t="s">
        <v>7453</v>
      </c>
      <c r="N106" s="332" t="s">
        <v>13319</v>
      </c>
      <c r="O106" s="324"/>
    </row>
    <row r="107" spans="1:15" ht="47.25" customHeight="1" outlineLevel="1">
      <c r="A107" s="46">
        <v>1400</v>
      </c>
      <c r="B107" s="269">
        <v>1</v>
      </c>
      <c r="C107" s="269">
        <v>1</v>
      </c>
      <c r="D107" s="164" t="s">
        <v>1211</v>
      </c>
      <c r="E107" s="274">
        <v>6131966</v>
      </c>
      <c r="F107" s="291" t="s">
        <v>132</v>
      </c>
      <c r="G107" s="315">
        <f t="shared" si="1"/>
        <v>101</v>
      </c>
      <c r="H107" s="311" t="s">
        <v>7454</v>
      </c>
      <c r="I107" s="326" t="s">
        <v>7203</v>
      </c>
      <c r="J107" s="305">
        <v>2013</v>
      </c>
      <c r="K107" s="309" t="s">
        <v>7455</v>
      </c>
      <c r="L107" s="312" t="s">
        <v>150</v>
      </c>
      <c r="M107" s="304" t="s">
        <v>7456</v>
      </c>
      <c r="N107" s="331" t="s">
        <v>16466</v>
      </c>
      <c r="O107" s="324"/>
    </row>
    <row r="108" spans="1:15" ht="47.25" customHeight="1" outlineLevel="1">
      <c r="A108" s="46">
        <v>1401</v>
      </c>
      <c r="B108" s="269">
        <v>1</v>
      </c>
      <c r="C108" s="269">
        <v>1</v>
      </c>
      <c r="D108" s="164" t="s">
        <v>1212</v>
      </c>
      <c r="E108" s="274">
        <v>6132049</v>
      </c>
      <c r="F108" s="291" t="s">
        <v>132</v>
      </c>
      <c r="G108" s="315">
        <f t="shared" si="1"/>
        <v>102</v>
      </c>
      <c r="H108" s="311" t="s">
        <v>16116</v>
      </c>
      <c r="I108" s="323" t="s">
        <v>7203</v>
      </c>
      <c r="J108" s="305">
        <v>2013</v>
      </c>
      <c r="K108" s="309" t="s">
        <v>7458</v>
      </c>
      <c r="L108" s="312">
        <v>41359</v>
      </c>
      <c r="M108" s="304" t="s">
        <v>7459</v>
      </c>
      <c r="N108" s="333" t="s">
        <v>16235</v>
      </c>
      <c r="O108" s="325"/>
    </row>
    <row r="109" spans="1:15" ht="47.25" customHeight="1" outlineLevel="1">
      <c r="A109" s="46">
        <v>1402</v>
      </c>
      <c r="B109" s="269">
        <v>1</v>
      </c>
      <c r="C109" s="269">
        <v>1</v>
      </c>
      <c r="D109" s="164" t="s">
        <v>1213</v>
      </c>
      <c r="E109" s="274">
        <v>6131078</v>
      </c>
      <c r="F109" s="291" t="s">
        <v>132</v>
      </c>
      <c r="G109" s="315">
        <f t="shared" si="1"/>
        <v>103</v>
      </c>
      <c r="H109" s="311" t="s">
        <v>7460</v>
      </c>
      <c r="I109" s="323" t="s">
        <v>7203</v>
      </c>
      <c r="J109" s="305">
        <v>2013</v>
      </c>
      <c r="K109" s="309" t="s">
        <v>7461</v>
      </c>
      <c r="L109" s="312">
        <v>41163</v>
      </c>
      <c r="M109" s="304" t="s">
        <v>7462</v>
      </c>
      <c r="N109" s="332" t="s">
        <v>13346</v>
      </c>
      <c r="O109" s="324"/>
    </row>
    <row r="110" spans="1:15" ht="47.25" customHeight="1" outlineLevel="1">
      <c r="A110" s="46">
        <v>1423</v>
      </c>
      <c r="B110" s="269">
        <v>1</v>
      </c>
      <c r="C110" s="269">
        <v>1</v>
      </c>
      <c r="D110" s="164" t="s">
        <v>1214</v>
      </c>
      <c r="E110" s="274">
        <v>6131374</v>
      </c>
      <c r="F110" s="291" t="s">
        <v>132</v>
      </c>
      <c r="G110" s="315">
        <f t="shared" si="1"/>
        <v>104</v>
      </c>
      <c r="H110" s="311" t="s">
        <v>7463</v>
      </c>
      <c r="I110" s="323" t="s">
        <v>7203</v>
      </c>
      <c r="J110" s="305">
        <v>2013</v>
      </c>
      <c r="K110" s="309" t="s">
        <v>7464</v>
      </c>
      <c r="L110" s="312" t="s">
        <v>7465</v>
      </c>
      <c r="M110" s="304" t="s">
        <v>7466</v>
      </c>
      <c r="N110" s="331" t="s">
        <v>16231</v>
      </c>
      <c r="O110" s="325"/>
    </row>
    <row r="111" spans="1:15" s="158" customFormat="1" ht="47.25" customHeight="1" outlineLevel="1">
      <c r="A111" s="46">
        <v>1424</v>
      </c>
      <c r="B111" s="269">
        <v>1</v>
      </c>
      <c r="C111" s="269">
        <v>1</v>
      </c>
      <c r="D111" s="164" t="s">
        <v>1215</v>
      </c>
      <c r="E111" s="274">
        <v>6131081</v>
      </c>
      <c r="F111" s="291" t="s">
        <v>132</v>
      </c>
      <c r="G111" s="315">
        <f t="shared" si="1"/>
        <v>105</v>
      </c>
      <c r="H111" s="311" t="s">
        <v>7467</v>
      </c>
      <c r="I111" s="323" t="s">
        <v>7203</v>
      </c>
      <c r="J111" s="305">
        <v>2013</v>
      </c>
      <c r="K111" s="309" t="s">
        <v>7468</v>
      </c>
      <c r="L111" s="312" t="s">
        <v>7469</v>
      </c>
      <c r="M111" s="304" t="s">
        <v>7470</v>
      </c>
      <c r="N111" s="331" t="s">
        <v>16232</v>
      </c>
      <c r="O111" s="325"/>
    </row>
    <row r="112" spans="1:15" ht="47.25" customHeight="1" outlineLevel="1">
      <c r="A112" s="46">
        <v>1434</v>
      </c>
      <c r="B112" s="269">
        <v>1</v>
      </c>
      <c r="C112" s="269">
        <v>1</v>
      </c>
      <c r="D112" s="164" t="s">
        <v>1216</v>
      </c>
      <c r="E112" s="274">
        <v>6131286</v>
      </c>
      <c r="F112" s="291" t="s">
        <v>132</v>
      </c>
      <c r="G112" s="315">
        <f t="shared" si="1"/>
        <v>106</v>
      </c>
      <c r="H112" s="311" t="s">
        <v>7471</v>
      </c>
      <c r="I112" s="323" t="s">
        <v>7203</v>
      </c>
      <c r="J112" s="305">
        <v>2013</v>
      </c>
      <c r="K112" s="309" t="s">
        <v>7472</v>
      </c>
      <c r="L112" s="312" t="s">
        <v>7473</v>
      </c>
      <c r="M112" s="304" t="s">
        <v>7474</v>
      </c>
      <c r="N112" s="331" t="s">
        <v>16233</v>
      </c>
      <c r="O112" s="325"/>
    </row>
    <row r="113" spans="1:15" ht="47.25" customHeight="1" outlineLevel="1">
      <c r="A113" s="46">
        <v>1450</v>
      </c>
      <c r="B113" s="269">
        <v>1</v>
      </c>
      <c r="C113" s="269">
        <v>1</v>
      </c>
      <c r="D113" s="164" t="s">
        <v>1217</v>
      </c>
      <c r="E113" s="274">
        <v>6131206</v>
      </c>
      <c r="F113" s="291" t="s">
        <v>132</v>
      </c>
      <c r="G113" s="315">
        <f t="shared" si="1"/>
        <v>107</v>
      </c>
      <c r="H113" s="311" t="s">
        <v>7475</v>
      </c>
      <c r="I113" s="323" t="s">
        <v>7203</v>
      </c>
      <c r="J113" s="305">
        <v>2013</v>
      </c>
      <c r="K113" s="309" t="s">
        <v>7476</v>
      </c>
      <c r="L113" s="312">
        <v>41165</v>
      </c>
      <c r="M113" s="304" t="s">
        <v>7477</v>
      </c>
      <c r="N113" s="331" t="s">
        <v>16234</v>
      </c>
      <c r="O113" s="325"/>
    </row>
    <row r="114" spans="1:15" ht="47.25" customHeight="1" outlineLevel="1">
      <c r="A114" s="46">
        <v>1464</v>
      </c>
      <c r="B114" s="269">
        <v>1</v>
      </c>
      <c r="C114" s="269">
        <v>1</v>
      </c>
      <c r="D114" s="164" t="s">
        <v>1218</v>
      </c>
      <c r="E114" s="274">
        <v>6131253</v>
      </c>
      <c r="F114" s="291" t="s">
        <v>132</v>
      </c>
      <c r="G114" s="315">
        <f t="shared" si="1"/>
        <v>108</v>
      </c>
      <c r="H114" s="311" t="s">
        <v>7478</v>
      </c>
      <c r="I114" s="323" t="s">
        <v>7203</v>
      </c>
      <c r="J114" s="305">
        <v>2013</v>
      </c>
      <c r="K114" s="309" t="s">
        <v>7479</v>
      </c>
      <c r="L114" s="312">
        <v>41194</v>
      </c>
      <c r="M114" s="304" t="s">
        <v>7480</v>
      </c>
      <c r="N114" s="331" t="s">
        <v>16467</v>
      </c>
      <c r="O114" s="324"/>
    </row>
    <row r="115" spans="1:15" ht="47.25" customHeight="1" outlineLevel="1">
      <c r="A115" s="46">
        <v>1467</v>
      </c>
      <c r="B115" s="269">
        <v>1</v>
      </c>
      <c r="C115" s="269">
        <v>1</v>
      </c>
      <c r="D115" s="164" t="s">
        <v>1219</v>
      </c>
      <c r="E115" s="274">
        <v>6130870</v>
      </c>
      <c r="F115" s="291" t="s">
        <v>132</v>
      </c>
      <c r="G115" s="315">
        <f t="shared" si="1"/>
        <v>109</v>
      </c>
      <c r="H115" s="311" t="s">
        <v>7333</v>
      </c>
      <c r="I115" s="323" t="s">
        <v>7203</v>
      </c>
      <c r="J115" s="305">
        <v>2013</v>
      </c>
      <c r="K115" s="309" t="s">
        <v>7481</v>
      </c>
      <c r="L115" s="312">
        <v>41131</v>
      </c>
      <c r="M115" s="304" t="s">
        <v>301</v>
      </c>
      <c r="N115" s="332" t="s">
        <v>13348</v>
      </c>
      <c r="O115" s="324"/>
    </row>
    <row r="116" spans="1:15" ht="63" customHeight="1" outlineLevel="1">
      <c r="A116" s="46">
        <v>1474</v>
      </c>
      <c r="B116" s="269">
        <v>1</v>
      </c>
      <c r="C116" s="269">
        <v>1</v>
      </c>
      <c r="D116" s="164" t="s">
        <v>1220</v>
      </c>
      <c r="E116" s="274">
        <v>6130933</v>
      </c>
      <c r="F116" s="291" t="s">
        <v>132</v>
      </c>
      <c r="G116" s="315">
        <f t="shared" si="1"/>
        <v>110</v>
      </c>
      <c r="H116" s="311" t="s">
        <v>7214</v>
      </c>
      <c r="I116" s="323" t="s">
        <v>7203</v>
      </c>
      <c r="J116" s="305">
        <v>2013</v>
      </c>
      <c r="K116" s="309" t="s">
        <v>206</v>
      </c>
      <c r="L116" s="312">
        <v>41031</v>
      </c>
      <c r="M116" s="304" t="s">
        <v>207</v>
      </c>
      <c r="N116" s="331" t="s">
        <v>16235</v>
      </c>
      <c r="O116" s="325"/>
    </row>
    <row r="117" spans="1:15" ht="63" customHeight="1" outlineLevel="1">
      <c r="A117" s="46">
        <v>1493</v>
      </c>
      <c r="B117" s="269">
        <v>1</v>
      </c>
      <c r="C117" s="269">
        <v>1</v>
      </c>
      <c r="D117" s="164" t="s">
        <v>1221</v>
      </c>
      <c r="E117" s="274">
        <v>6101011</v>
      </c>
      <c r="F117" s="291" t="s">
        <v>132</v>
      </c>
      <c r="G117" s="315">
        <f t="shared" si="1"/>
        <v>111</v>
      </c>
      <c r="H117" s="311" t="s">
        <v>7482</v>
      </c>
      <c r="I117" s="323" t="s">
        <v>7203</v>
      </c>
      <c r="J117" s="305">
        <v>2013</v>
      </c>
      <c r="K117" s="309" t="s">
        <v>7483</v>
      </c>
      <c r="L117" s="312" t="s">
        <v>7484</v>
      </c>
      <c r="M117" s="304" t="s">
        <v>7485</v>
      </c>
      <c r="N117" s="331" t="s">
        <v>16236</v>
      </c>
      <c r="O117" s="325"/>
    </row>
    <row r="118" spans="1:15" s="158" customFormat="1" ht="47.25" customHeight="1" outlineLevel="1">
      <c r="A118" s="46">
        <v>1504</v>
      </c>
      <c r="B118" s="269">
        <v>1</v>
      </c>
      <c r="C118" s="269">
        <v>1</v>
      </c>
      <c r="D118" s="164" t="s">
        <v>1222</v>
      </c>
      <c r="E118" s="274">
        <v>6131113</v>
      </c>
      <c r="F118" s="291" t="s">
        <v>132</v>
      </c>
      <c r="G118" s="315">
        <f t="shared" si="1"/>
        <v>112</v>
      </c>
      <c r="H118" s="311" t="s">
        <v>7486</v>
      </c>
      <c r="I118" s="323" t="s">
        <v>7203</v>
      </c>
      <c r="J118" s="305">
        <v>2013</v>
      </c>
      <c r="K118" s="309" t="s">
        <v>7487</v>
      </c>
      <c r="L118" s="312">
        <v>40904</v>
      </c>
      <c r="M118" s="304" t="s">
        <v>7488</v>
      </c>
      <c r="N118" s="331" t="s">
        <v>16235</v>
      </c>
      <c r="O118" s="325"/>
    </row>
    <row r="119" spans="1:15" ht="63" customHeight="1" outlineLevel="1">
      <c r="A119" s="46">
        <v>1550</v>
      </c>
      <c r="B119" s="269">
        <v>1</v>
      </c>
      <c r="C119" s="269">
        <v>1</v>
      </c>
      <c r="D119" s="164" t="s">
        <v>1223</v>
      </c>
      <c r="E119" s="274">
        <v>6101050</v>
      </c>
      <c r="F119" s="291" t="s">
        <v>132</v>
      </c>
      <c r="G119" s="315">
        <f t="shared" si="1"/>
        <v>113</v>
      </c>
      <c r="H119" s="311" t="s">
        <v>7489</v>
      </c>
      <c r="I119" s="323" t="s">
        <v>7203</v>
      </c>
      <c r="J119" s="305">
        <v>2013</v>
      </c>
      <c r="K119" s="309" t="s">
        <v>7490</v>
      </c>
      <c r="L119" s="312" t="s">
        <v>7491</v>
      </c>
      <c r="M119" s="304" t="s">
        <v>7492</v>
      </c>
      <c r="N119" s="331" t="s">
        <v>16237</v>
      </c>
      <c r="O119" s="325"/>
    </row>
    <row r="120" spans="1:15" ht="63" customHeight="1" outlineLevel="1">
      <c r="A120" s="46">
        <v>1551</v>
      </c>
      <c r="B120" s="269">
        <v>1</v>
      </c>
      <c r="C120" s="269">
        <v>1</v>
      </c>
      <c r="D120" s="164" t="s">
        <v>1224</v>
      </c>
      <c r="E120" s="274">
        <v>6101071</v>
      </c>
      <c r="F120" s="291" t="s">
        <v>132</v>
      </c>
      <c r="G120" s="315">
        <f t="shared" si="1"/>
        <v>114</v>
      </c>
      <c r="H120" s="311" t="s">
        <v>7493</v>
      </c>
      <c r="I120" s="323" t="s">
        <v>7203</v>
      </c>
      <c r="J120" s="305">
        <v>2013</v>
      </c>
      <c r="K120" s="309" t="s">
        <v>7494</v>
      </c>
      <c r="L120" s="312">
        <v>40877</v>
      </c>
      <c r="M120" s="304" t="s">
        <v>7495</v>
      </c>
      <c r="N120" s="332" t="s">
        <v>13349</v>
      </c>
      <c r="O120" s="324"/>
    </row>
    <row r="121" spans="1:15" ht="63" customHeight="1" outlineLevel="1">
      <c r="A121" s="46">
        <v>1552</v>
      </c>
      <c r="B121" s="269">
        <v>1</v>
      </c>
      <c r="C121" s="269">
        <v>1</v>
      </c>
      <c r="D121" s="164" t="s">
        <v>1225</v>
      </c>
      <c r="E121" s="274">
        <v>6131064</v>
      </c>
      <c r="F121" s="291" t="s">
        <v>132</v>
      </c>
      <c r="G121" s="315">
        <f t="shared" si="1"/>
        <v>115</v>
      </c>
      <c r="H121" s="311" t="s">
        <v>7496</v>
      </c>
      <c r="I121" s="323" t="s">
        <v>7203</v>
      </c>
      <c r="J121" s="305">
        <v>2013</v>
      </c>
      <c r="K121" s="309" t="s">
        <v>7497</v>
      </c>
      <c r="L121" s="312">
        <v>40905</v>
      </c>
      <c r="M121" s="304" t="s">
        <v>7498</v>
      </c>
      <c r="N121" s="332" t="s">
        <v>13350</v>
      </c>
      <c r="O121" s="324"/>
    </row>
    <row r="122" spans="1:15" s="158" customFormat="1" ht="47.25" customHeight="1" outlineLevel="1">
      <c r="A122" s="46">
        <v>1561</v>
      </c>
      <c r="B122" s="269">
        <v>1</v>
      </c>
      <c r="C122" s="269">
        <v>1</v>
      </c>
      <c r="D122" s="164" t="s">
        <v>1226</v>
      </c>
      <c r="E122" s="274">
        <v>6131070</v>
      </c>
      <c r="F122" s="291" t="s">
        <v>132</v>
      </c>
      <c r="G122" s="315">
        <f t="shared" si="1"/>
        <v>116</v>
      </c>
      <c r="H122" s="311" t="s">
        <v>7499</v>
      </c>
      <c r="I122" s="323" t="s">
        <v>7203</v>
      </c>
      <c r="J122" s="305">
        <v>2013</v>
      </c>
      <c r="K122" s="309" t="s">
        <v>7500</v>
      </c>
      <c r="L122" s="312" t="s">
        <v>7501</v>
      </c>
      <c r="M122" s="304" t="s">
        <v>272</v>
      </c>
      <c r="N122" s="331" t="s">
        <v>16238</v>
      </c>
      <c r="O122" s="325"/>
    </row>
    <row r="123" spans="1:15" s="158" customFormat="1" ht="47.25" customHeight="1" outlineLevel="1">
      <c r="A123" s="46">
        <v>1564</v>
      </c>
      <c r="B123" s="269">
        <v>1</v>
      </c>
      <c r="C123" s="269">
        <v>1</v>
      </c>
      <c r="D123" s="164" t="s">
        <v>1227</v>
      </c>
      <c r="E123" s="274">
        <v>6131080</v>
      </c>
      <c r="F123" s="291" t="s">
        <v>132</v>
      </c>
      <c r="G123" s="315">
        <f t="shared" si="1"/>
        <v>117</v>
      </c>
      <c r="H123" s="307" t="s">
        <v>7502</v>
      </c>
      <c r="I123" s="323" t="s">
        <v>7203</v>
      </c>
      <c r="J123" s="313">
        <v>2013</v>
      </c>
      <c r="K123" s="309" t="s">
        <v>7503</v>
      </c>
      <c r="L123" s="312">
        <v>41012</v>
      </c>
      <c r="M123" s="304" t="s">
        <v>7504</v>
      </c>
      <c r="N123" s="332" t="s">
        <v>13351</v>
      </c>
      <c r="O123" s="324"/>
    </row>
    <row r="124" spans="1:15" s="158" customFormat="1" ht="47.25" customHeight="1" outlineLevel="1">
      <c r="A124" s="46">
        <v>1581</v>
      </c>
      <c r="B124" s="269">
        <v>1</v>
      </c>
      <c r="C124" s="269">
        <v>1</v>
      </c>
      <c r="D124" s="164" t="s">
        <v>1228</v>
      </c>
      <c r="E124" s="274">
        <v>6131087</v>
      </c>
      <c r="F124" s="291" t="s">
        <v>132</v>
      </c>
      <c r="G124" s="315">
        <f t="shared" si="1"/>
        <v>118</v>
      </c>
      <c r="H124" s="311" t="s">
        <v>7505</v>
      </c>
      <c r="I124" s="323" t="s">
        <v>7203</v>
      </c>
      <c r="J124" s="305">
        <v>2013</v>
      </c>
      <c r="K124" s="309" t="s">
        <v>7506</v>
      </c>
      <c r="L124" s="312">
        <v>41031</v>
      </c>
      <c r="M124" s="304" t="s">
        <v>7507</v>
      </c>
      <c r="N124" s="332" t="s">
        <v>13352</v>
      </c>
      <c r="O124" s="324"/>
    </row>
    <row r="125" spans="1:15" s="158" customFormat="1" ht="47.25" customHeight="1" outlineLevel="1">
      <c r="A125" s="46">
        <v>1621</v>
      </c>
      <c r="B125" s="269">
        <v>1</v>
      </c>
      <c r="C125" s="269">
        <v>1</v>
      </c>
      <c r="D125" s="164" t="s">
        <v>1229</v>
      </c>
      <c r="E125" s="274">
        <v>6131095</v>
      </c>
      <c r="F125" s="291" t="s">
        <v>132</v>
      </c>
      <c r="G125" s="315">
        <f t="shared" si="1"/>
        <v>119</v>
      </c>
      <c r="H125" s="311" t="s">
        <v>7508</v>
      </c>
      <c r="I125" s="323" t="s">
        <v>7203</v>
      </c>
      <c r="J125" s="305">
        <v>2013</v>
      </c>
      <c r="K125" s="309" t="s">
        <v>7509</v>
      </c>
      <c r="L125" s="312">
        <v>41012</v>
      </c>
      <c r="M125" s="304" t="s">
        <v>7510</v>
      </c>
      <c r="N125" s="332" t="s">
        <v>13353</v>
      </c>
      <c r="O125" s="324"/>
    </row>
    <row r="126" spans="1:15" s="158" customFormat="1" ht="94.5" customHeight="1" outlineLevel="1">
      <c r="A126" s="46">
        <v>1627</v>
      </c>
      <c r="B126" s="269">
        <v>1</v>
      </c>
      <c r="C126" s="269">
        <v>1</v>
      </c>
      <c r="D126" s="164" t="s">
        <v>1230</v>
      </c>
      <c r="E126" s="274">
        <v>6131097</v>
      </c>
      <c r="F126" s="291" t="s">
        <v>132</v>
      </c>
      <c r="G126" s="315">
        <f t="shared" si="1"/>
        <v>120</v>
      </c>
      <c r="H126" s="311" t="s">
        <v>7511</v>
      </c>
      <c r="I126" s="323" t="s">
        <v>7203</v>
      </c>
      <c r="J126" s="305">
        <v>2013</v>
      </c>
      <c r="K126" s="309" t="s">
        <v>7512</v>
      </c>
      <c r="L126" s="312">
        <v>41012</v>
      </c>
      <c r="M126" s="304" t="s">
        <v>7513</v>
      </c>
      <c r="N126" s="332" t="s">
        <v>13354</v>
      </c>
      <c r="O126" s="324"/>
    </row>
    <row r="127" spans="1:15" s="158" customFormat="1" ht="47.25" customHeight="1" outlineLevel="1">
      <c r="A127" s="46">
        <v>1645</v>
      </c>
      <c r="B127" s="269">
        <v>1</v>
      </c>
      <c r="C127" s="269">
        <v>1</v>
      </c>
      <c r="D127" s="164" t="s">
        <v>1231</v>
      </c>
      <c r="E127" s="274">
        <v>6131098</v>
      </c>
      <c r="F127" s="291" t="s">
        <v>132</v>
      </c>
      <c r="G127" s="315">
        <f t="shared" si="1"/>
        <v>121</v>
      </c>
      <c r="H127" s="311" t="s">
        <v>7511</v>
      </c>
      <c r="I127" s="323" t="s">
        <v>7203</v>
      </c>
      <c r="J127" s="305">
        <v>2013</v>
      </c>
      <c r="K127" s="309" t="s">
        <v>7514</v>
      </c>
      <c r="L127" s="312">
        <v>40966</v>
      </c>
      <c r="M127" s="304" t="s">
        <v>7515</v>
      </c>
      <c r="N127" s="332" t="s">
        <v>13355</v>
      </c>
      <c r="O127" s="324"/>
    </row>
    <row r="128" spans="1:15" s="158" customFormat="1" ht="47.25" customHeight="1" outlineLevel="1">
      <c r="A128" s="46">
        <v>1663</v>
      </c>
      <c r="B128" s="269">
        <v>1</v>
      </c>
      <c r="C128" s="269">
        <v>1</v>
      </c>
      <c r="D128" s="164" t="s">
        <v>1232</v>
      </c>
      <c r="E128" s="274">
        <v>6131099</v>
      </c>
      <c r="F128" s="291" t="s">
        <v>132</v>
      </c>
      <c r="G128" s="315">
        <f t="shared" si="1"/>
        <v>122</v>
      </c>
      <c r="H128" s="311" t="s">
        <v>7516</v>
      </c>
      <c r="I128" s="323" t="s">
        <v>7203</v>
      </c>
      <c r="J128" s="305">
        <v>2013</v>
      </c>
      <c r="K128" s="309" t="s">
        <v>7517</v>
      </c>
      <c r="L128" s="312">
        <v>41012</v>
      </c>
      <c r="M128" s="304" t="s">
        <v>7518</v>
      </c>
      <c r="N128" s="332" t="s">
        <v>13356</v>
      </c>
      <c r="O128" s="324"/>
    </row>
    <row r="129" spans="1:15" ht="47.25" customHeight="1" outlineLevel="1">
      <c r="A129" s="46">
        <v>1667</v>
      </c>
      <c r="B129" s="269">
        <v>1</v>
      </c>
      <c r="C129" s="269">
        <v>1</v>
      </c>
      <c r="D129" s="351" t="s">
        <v>1233</v>
      </c>
      <c r="E129" s="274">
        <v>6131100</v>
      </c>
      <c r="F129" s="291" t="s">
        <v>132</v>
      </c>
      <c r="G129" s="315">
        <f t="shared" si="1"/>
        <v>123</v>
      </c>
      <c r="H129" s="311" t="s">
        <v>7519</v>
      </c>
      <c r="I129" s="323" t="s">
        <v>7203</v>
      </c>
      <c r="J129" s="305">
        <v>2013</v>
      </c>
      <c r="K129" s="309" t="s">
        <v>7520</v>
      </c>
      <c r="L129" s="312">
        <v>40987</v>
      </c>
      <c r="M129" s="304" t="s">
        <v>7521</v>
      </c>
      <c r="N129" s="332" t="s">
        <v>13357</v>
      </c>
      <c r="O129" s="324"/>
    </row>
    <row r="130" spans="1:15" ht="63" customHeight="1" outlineLevel="1">
      <c r="A130" s="46">
        <v>1673</v>
      </c>
      <c r="B130" s="269">
        <v>1</v>
      </c>
      <c r="C130" s="269">
        <v>1</v>
      </c>
      <c r="D130" s="351" t="s">
        <v>1234</v>
      </c>
      <c r="E130" s="274">
        <v>6100273</v>
      </c>
      <c r="F130" s="291" t="s">
        <v>132</v>
      </c>
      <c r="G130" s="315">
        <f t="shared" si="1"/>
        <v>124</v>
      </c>
      <c r="H130" s="311" t="s">
        <v>7522</v>
      </c>
      <c r="I130" s="323" t="s">
        <v>7203</v>
      </c>
      <c r="J130" s="305">
        <v>2013</v>
      </c>
      <c r="K130" s="309" t="s">
        <v>7523</v>
      </c>
      <c r="L130" s="312" t="s">
        <v>7524</v>
      </c>
      <c r="M130" s="304" t="s">
        <v>7525</v>
      </c>
      <c r="N130" s="331" t="s">
        <v>13332</v>
      </c>
      <c r="O130" s="325"/>
    </row>
    <row r="131" spans="1:15" ht="47.25" customHeight="1" outlineLevel="1">
      <c r="A131" s="46">
        <v>1682</v>
      </c>
      <c r="B131" s="269">
        <v>1</v>
      </c>
      <c r="C131" s="269">
        <v>1</v>
      </c>
      <c r="D131" s="164" t="s">
        <v>1235</v>
      </c>
      <c r="E131" s="274">
        <v>6100689</v>
      </c>
      <c r="F131" s="291" t="s">
        <v>132</v>
      </c>
      <c r="G131" s="315">
        <f t="shared" si="1"/>
        <v>125</v>
      </c>
      <c r="H131" s="311" t="s">
        <v>7526</v>
      </c>
      <c r="I131" s="323" t="s">
        <v>7203</v>
      </c>
      <c r="J131" s="305">
        <v>2013</v>
      </c>
      <c r="K131" s="309" t="s">
        <v>7527</v>
      </c>
      <c r="L131" s="312">
        <v>40659</v>
      </c>
      <c r="M131" s="304" t="s">
        <v>7528</v>
      </c>
      <c r="N131" s="332" t="s">
        <v>13358</v>
      </c>
      <c r="O131" s="324"/>
    </row>
    <row r="132" spans="1:15" ht="47.25" customHeight="1" outlineLevel="1">
      <c r="A132" s="46">
        <v>1693</v>
      </c>
      <c r="B132" s="269">
        <v>1</v>
      </c>
      <c r="C132" s="269">
        <v>1</v>
      </c>
      <c r="D132" s="164" t="s">
        <v>1236</v>
      </c>
      <c r="E132" s="274">
        <v>6131103</v>
      </c>
      <c r="F132" s="291" t="s">
        <v>132</v>
      </c>
      <c r="G132" s="315">
        <f t="shared" si="1"/>
        <v>126</v>
      </c>
      <c r="H132" s="307" t="s">
        <v>7529</v>
      </c>
      <c r="I132" s="323" t="s">
        <v>7203</v>
      </c>
      <c r="J132" s="313">
        <v>2013</v>
      </c>
      <c r="K132" s="309" t="s">
        <v>7530</v>
      </c>
      <c r="L132" s="312">
        <v>40987</v>
      </c>
      <c r="M132" s="304" t="s">
        <v>7531</v>
      </c>
      <c r="N132" s="332" t="s">
        <v>13359</v>
      </c>
      <c r="O132" s="324"/>
    </row>
    <row r="133" spans="1:15" ht="47.25" customHeight="1" outlineLevel="1">
      <c r="A133" s="46">
        <v>1694</v>
      </c>
      <c r="B133" s="269">
        <v>1</v>
      </c>
      <c r="C133" s="269">
        <v>1</v>
      </c>
      <c r="D133" s="164" t="s">
        <v>1237</v>
      </c>
      <c r="E133" s="274">
        <v>6131105</v>
      </c>
      <c r="F133" s="291" t="s">
        <v>132</v>
      </c>
      <c r="G133" s="315">
        <f t="shared" si="1"/>
        <v>127</v>
      </c>
      <c r="H133" s="311" t="s">
        <v>7532</v>
      </c>
      <c r="I133" s="323" t="s">
        <v>7203</v>
      </c>
      <c r="J133" s="305">
        <v>2013</v>
      </c>
      <c r="K133" s="309" t="s">
        <v>7533</v>
      </c>
      <c r="L133" s="312">
        <v>40954</v>
      </c>
      <c r="M133" s="304" t="s">
        <v>7534</v>
      </c>
      <c r="N133" s="332" t="s">
        <v>13360</v>
      </c>
      <c r="O133" s="324"/>
    </row>
    <row r="134" spans="1:15" ht="47.25" customHeight="1" outlineLevel="1">
      <c r="A134" s="46">
        <v>1695</v>
      </c>
      <c r="B134" s="269">
        <v>1</v>
      </c>
      <c r="C134" s="269">
        <v>1</v>
      </c>
      <c r="D134" s="164" t="s">
        <v>1238</v>
      </c>
      <c r="E134" s="274">
        <v>6100995</v>
      </c>
      <c r="F134" s="291" t="s">
        <v>132</v>
      </c>
      <c r="G134" s="315">
        <f t="shared" si="1"/>
        <v>128</v>
      </c>
      <c r="H134" s="311" t="s">
        <v>7535</v>
      </c>
      <c r="I134" s="323" t="s">
        <v>7203</v>
      </c>
      <c r="J134" s="305">
        <v>2013</v>
      </c>
      <c r="K134" s="309" t="s">
        <v>7536</v>
      </c>
      <c r="L134" s="312">
        <v>40274</v>
      </c>
      <c r="M134" s="304" t="s">
        <v>7537</v>
      </c>
      <c r="N134" s="331" t="s">
        <v>13332</v>
      </c>
      <c r="O134" s="325"/>
    </row>
    <row r="135" spans="1:15" ht="47.25" customHeight="1" outlineLevel="1">
      <c r="A135" s="46">
        <v>1697</v>
      </c>
      <c r="B135" s="269">
        <v>1</v>
      </c>
      <c r="C135" s="269">
        <v>1</v>
      </c>
      <c r="D135" s="164" t="s">
        <v>1239</v>
      </c>
      <c r="E135" s="274">
        <v>6101054</v>
      </c>
      <c r="F135" s="291" t="s">
        <v>132</v>
      </c>
      <c r="G135" s="315">
        <f t="shared" si="1"/>
        <v>129</v>
      </c>
      <c r="H135" s="311" t="s">
        <v>7538</v>
      </c>
      <c r="I135" s="323" t="s">
        <v>7203</v>
      </c>
      <c r="J135" s="305">
        <v>2013</v>
      </c>
      <c r="K135" s="309" t="s">
        <v>7539</v>
      </c>
      <c r="L135" s="312">
        <v>40872</v>
      </c>
      <c r="M135" s="304" t="s">
        <v>7540</v>
      </c>
      <c r="N135" s="332" t="s">
        <v>13361</v>
      </c>
      <c r="O135" s="324"/>
    </row>
    <row r="136" spans="1:15" ht="47.25" customHeight="1" outlineLevel="1">
      <c r="A136" s="46">
        <v>1705</v>
      </c>
      <c r="B136" s="269">
        <v>1</v>
      </c>
      <c r="C136" s="269">
        <v>1</v>
      </c>
      <c r="D136" s="164" t="s">
        <v>1240</v>
      </c>
      <c r="E136" s="274">
        <v>6101069</v>
      </c>
      <c r="F136" s="291" t="s">
        <v>132</v>
      </c>
      <c r="G136" s="315">
        <f t="shared" si="1"/>
        <v>130</v>
      </c>
      <c r="H136" s="311" t="s">
        <v>7541</v>
      </c>
      <c r="I136" s="323" t="s">
        <v>7203</v>
      </c>
      <c r="J136" s="305">
        <v>2013</v>
      </c>
      <c r="K136" s="309" t="s">
        <v>7542</v>
      </c>
      <c r="L136" s="312" t="s">
        <v>7543</v>
      </c>
      <c r="M136" s="304" t="s">
        <v>7544</v>
      </c>
      <c r="N136" s="331" t="s">
        <v>16239</v>
      </c>
      <c r="O136" s="325"/>
    </row>
    <row r="137" spans="1:15" ht="173.25" customHeight="1" outlineLevel="1">
      <c r="A137" s="46">
        <v>1707</v>
      </c>
      <c r="B137" s="269">
        <v>1</v>
      </c>
      <c r="C137" s="269">
        <v>1</v>
      </c>
      <c r="D137" s="164" t="s">
        <v>1241</v>
      </c>
      <c r="E137" s="274">
        <v>6101067</v>
      </c>
      <c r="F137" s="291" t="s">
        <v>132</v>
      </c>
      <c r="G137" s="315">
        <f t="shared" si="1"/>
        <v>131</v>
      </c>
      <c r="H137" s="311" t="s">
        <v>7545</v>
      </c>
      <c r="I137" s="323" t="s">
        <v>7203</v>
      </c>
      <c r="J137" s="305">
        <v>2013</v>
      </c>
      <c r="K137" s="309" t="s">
        <v>7546</v>
      </c>
      <c r="L137" s="312" t="s">
        <v>7547</v>
      </c>
      <c r="M137" s="304" t="s">
        <v>7548</v>
      </c>
      <c r="N137" s="331" t="s">
        <v>16240</v>
      </c>
      <c r="O137" s="325"/>
    </row>
    <row r="138" spans="1:15" ht="47.25" customHeight="1" outlineLevel="1">
      <c r="A138" s="46">
        <v>1712</v>
      </c>
      <c r="B138" s="269">
        <v>1</v>
      </c>
      <c r="C138" s="269">
        <v>1</v>
      </c>
      <c r="D138" s="164" t="s">
        <v>1242</v>
      </c>
      <c r="E138" s="274">
        <v>6101047</v>
      </c>
      <c r="F138" s="291" t="s">
        <v>132</v>
      </c>
      <c r="G138" s="315">
        <f t="shared" ref="G138:G201" si="2">G137+1</f>
        <v>132</v>
      </c>
      <c r="H138" s="311" t="s">
        <v>7549</v>
      </c>
      <c r="I138" s="323" t="s">
        <v>7203</v>
      </c>
      <c r="J138" s="305">
        <v>2013</v>
      </c>
      <c r="K138" s="309" t="s">
        <v>7550</v>
      </c>
      <c r="L138" s="312">
        <v>40884</v>
      </c>
      <c r="M138" s="304" t="s">
        <v>7551</v>
      </c>
      <c r="N138" s="331" t="s">
        <v>16241</v>
      </c>
      <c r="O138" s="325"/>
    </row>
    <row r="139" spans="1:15" ht="63" customHeight="1" outlineLevel="1">
      <c r="A139" s="46">
        <v>1714</v>
      </c>
      <c r="B139" s="269">
        <v>1</v>
      </c>
      <c r="C139" s="269">
        <v>1</v>
      </c>
      <c r="D139" s="164" t="s">
        <v>1243</v>
      </c>
      <c r="E139" s="274">
        <v>6101068</v>
      </c>
      <c r="F139" s="291" t="s">
        <v>132</v>
      </c>
      <c r="G139" s="315">
        <f t="shared" si="2"/>
        <v>133</v>
      </c>
      <c r="H139" s="307" t="s">
        <v>7545</v>
      </c>
      <c r="I139" s="323" t="s">
        <v>7203</v>
      </c>
      <c r="J139" s="313">
        <v>2013</v>
      </c>
      <c r="K139" s="309" t="s">
        <v>7552</v>
      </c>
      <c r="L139" s="312">
        <v>40800</v>
      </c>
      <c r="M139" s="304" t="s">
        <v>7553</v>
      </c>
      <c r="N139" s="332" t="s">
        <v>13362</v>
      </c>
      <c r="O139" s="324"/>
    </row>
    <row r="140" spans="1:15" ht="47.25" customHeight="1" outlineLevel="1">
      <c r="A140" s="46">
        <v>1715</v>
      </c>
      <c r="B140" s="269">
        <v>1</v>
      </c>
      <c r="C140" s="269">
        <v>1</v>
      </c>
      <c r="D140" s="164" t="s">
        <v>1244</v>
      </c>
      <c r="E140" s="274" t="s">
        <v>7201</v>
      </c>
      <c r="F140" s="291" t="s">
        <v>132</v>
      </c>
      <c r="G140" s="315">
        <f t="shared" si="2"/>
        <v>134</v>
      </c>
      <c r="H140" s="311" t="s">
        <v>7554</v>
      </c>
      <c r="I140" s="323" t="s">
        <v>7203</v>
      </c>
      <c r="J140" s="305">
        <v>2013</v>
      </c>
      <c r="K140" s="309" t="s">
        <v>7555</v>
      </c>
      <c r="L140" s="312">
        <v>40809</v>
      </c>
      <c r="M140" s="304" t="s">
        <v>7556</v>
      </c>
      <c r="N140" s="332" t="s">
        <v>13363</v>
      </c>
      <c r="O140" s="324"/>
    </row>
    <row r="141" spans="1:15" ht="47.25" customHeight="1" outlineLevel="1">
      <c r="A141" s="46">
        <v>1716</v>
      </c>
      <c r="B141" s="269">
        <v>1</v>
      </c>
      <c r="C141" s="269">
        <v>1</v>
      </c>
      <c r="D141" s="164" t="s">
        <v>1245</v>
      </c>
      <c r="E141" s="274">
        <v>6101039</v>
      </c>
      <c r="F141" s="291" t="s">
        <v>132</v>
      </c>
      <c r="G141" s="315">
        <f t="shared" si="2"/>
        <v>135</v>
      </c>
      <c r="H141" s="311" t="s">
        <v>7557</v>
      </c>
      <c r="I141" s="323" t="s">
        <v>7203</v>
      </c>
      <c r="J141" s="305">
        <v>2013</v>
      </c>
      <c r="K141" s="309" t="s">
        <v>7558</v>
      </c>
      <c r="L141" s="312">
        <v>40905</v>
      </c>
      <c r="M141" s="304" t="s">
        <v>7559</v>
      </c>
      <c r="N141" s="332" t="s">
        <v>13364</v>
      </c>
      <c r="O141" s="324"/>
    </row>
    <row r="142" spans="1:15" ht="47.25" customHeight="1" outlineLevel="1">
      <c r="A142" s="46">
        <v>1722</v>
      </c>
      <c r="B142" s="269">
        <v>1</v>
      </c>
      <c r="C142" s="269">
        <v>1</v>
      </c>
      <c r="D142" s="164" t="s">
        <v>1246</v>
      </c>
      <c r="E142" s="274">
        <v>6101061</v>
      </c>
      <c r="F142" s="291" t="s">
        <v>132</v>
      </c>
      <c r="G142" s="315">
        <f t="shared" si="2"/>
        <v>136</v>
      </c>
      <c r="H142" s="311" t="s">
        <v>7560</v>
      </c>
      <c r="I142" s="323" t="s">
        <v>7203</v>
      </c>
      <c r="J142" s="305">
        <v>2013</v>
      </c>
      <c r="K142" s="309" t="s">
        <v>7561</v>
      </c>
      <c r="L142" s="312" t="s">
        <v>7562</v>
      </c>
      <c r="M142" s="304" t="s">
        <v>7563</v>
      </c>
      <c r="N142" s="331" t="s">
        <v>16242</v>
      </c>
      <c r="O142" s="325"/>
    </row>
    <row r="143" spans="1:15" ht="47.25" customHeight="1" outlineLevel="1">
      <c r="A143" s="46">
        <v>1730</v>
      </c>
      <c r="B143" s="269">
        <v>1</v>
      </c>
      <c r="C143" s="269">
        <v>1</v>
      </c>
      <c r="D143" s="164" t="s">
        <v>1247</v>
      </c>
      <c r="E143" s="274">
        <v>6131123</v>
      </c>
      <c r="F143" s="291" t="s">
        <v>132</v>
      </c>
      <c r="G143" s="315">
        <f t="shared" si="2"/>
        <v>137</v>
      </c>
      <c r="H143" s="311" t="s">
        <v>7564</v>
      </c>
      <c r="I143" s="323" t="s">
        <v>7203</v>
      </c>
      <c r="J143" s="305">
        <v>2013</v>
      </c>
      <c r="K143" s="309" t="s">
        <v>7565</v>
      </c>
      <c r="L143" s="312">
        <v>40945</v>
      </c>
      <c r="M143" s="304" t="s">
        <v>7566</v>
      </c>
      <c r="N143" s="332" t="s">
        <v>13365</v>
      </c>
      <c r="O143" s="324"/>
    </row>
    <row r="144" spans="1:15" ht="47.25" customHeight="1" outlineLevel="1">
      <c r="A144" s="46">
        <v>1733</v>
      </c>
      <c r="B144" s="269">
        <v>1</v>
      </c>
      <c r="C144" s="269">
        <v>1</v>
      </c>
      <c r="D144" s="164" t="s">
        <v>1248</v>
      </c>
      <c r="E144" s="274">
        <v>6131124</v>
      </c>
      <c r="F144" s="291" t="s">
        <v>132</v>
      </c>
      <c r="G144" s="315">
        <f t="shared" si="2"/>
        <v>138</v>
      </c>
      <c r="H144" s="307" t="s">
        <v>7567</v>
      </c>
      <c r="I144" s="323" t="s">
        <v>7203</v>
      </c>
      <c r="J144" s="313">
        <v>2013</v>
      </c>
      <c r="K144" s="309" t="s">
        <v>7568</v>
      </c>
      <c r="L144" s="312">
        <v>40877</v>
      </c>
      <c r="M144" s="304" t="s">
        <v>7569</v>
      </c>
      <c r="N144" s="332" t="s">
        <v>13366</v>
      </c>
      <c r="O144" s="324"/>
    </row>
    <row r="145" spans="1:15" ht="47.25" customHeight="1" outlineLevel="1">
      <c r="A145" s="46">
        <v>1734</v>
      </c>
      <c r="B145" s="269">
        <v>1</v>
      </c>
      <c r="C145" s="269">
        <v>1</v>
      </c>
      <c r="D145" s="164" t="s">
        <v>1249</v>
      </c>
      <c r="E145" s="274">
        <v>6131114</v>
      </c>
      <c r="F145" s="291" t="s">
        <v>132</v>
      </c>
      <c r="G145" s="315">
        <f t="shared" si="2"/>
        <v>139</v>
      </c>
      <c r="H145" s="311" t="s">
        <v>7570</v>
      </c>
      <c r="I145" s="323" t="s">
        <v>7203</v>
      </c>
      <c r="J145" s="305">
        <v>2013</v>
      </c>
      <c r="K145" s="309" t="s">
        <v>7571</v>
      </c>
      <c r="L145" s="312" t="s">
        <v>7572</v>
      </c>
      <c r="M145" s="304" t="s">
        <v>7573</v>
      </c>
      <c r="N145" s="331" t="s">
        <v>16243</v>
      </c>
      <c r="O145" s="325"/>
    </row>
    <row r="146" spans="1:15" s="158" customFormat="1" ht="47.25" customHeight="1" outlineLevel="1">
      <c r="A146" s="46">
        <v>1759</v>
      </c>
      <c r="B146" s="269">
        <v>1</v>
      </c>
      <c r="C146" s="269">
        <v>1</v>
      </c>
      <c r="D146" s="164" t="s">
        <v>1250</v>
      </c>
      <c r="E146" s="274">
        <v>6131129</v>
      </c>
      <c r="F146" s="291" t="s">
        <v>132</v>
      </c>
      <c r="G146" s="315">
        <f t="shared" si="2"/>
        <v>140</v>
      </c>
      <c r="H146" s="311" t="s">
        <v>7574</v>
      </c>
      <c r="I146" s="323" t="s">
        <v>7203</v>
      </c>
      <c r="J146" s="305">
        <v>2013</v>
      </c>
      <c r="K146" s="309" t="s">
        <v>7575</v>
      </c>
      <c r="L146" s="312">
        <v>40953</v>
      </c>
      <c r="M146" s="304" t="s">
        <v>7576</v>
      </c>
      <c r="N146" s="332" t="s">
        <v>13367</v>
      </c>
      <c r="O146" s="324"/>
    </row>
    <row r="147" spans="1:15" ht="47.25" customHeight="1" outlineLevel="1">
      <c r="A147" s="46">
        <v>1802</v>
      </c>
      <c r="B147" s="269">
        <v>1</v>
      </c>
      <c r="C147" s="269">
        <v>1</v>
      </c>
      <c r="D147" s="164" t="s">
        <v>1251</v>
      </c>
      <c r="E147" s="274">
        <v>6101066</v>
      </c>
      <c r="F147" s="291" t="s">
        <v>132</v>
      </c>
      <c r="G147" s="315">
        <f t="shared" si="2"/>
        <v>141</v>
      </c>
      <c r="H147" s="311" t="s">
        <v>7577</v>
      </c>
      <c r="I147" s="323" t="s">
        <v>7203</v>
      </c>
      <c r="J147" s="305">
        <v>2013</v>
      </c>
      <c r="K147" s="309" t="s">
        <v>7578</v>
      </c>
      <c r="L147" s="312">
        <v>40875</v>
      </c>
      <c r="M147" s="304" t="s">
        <v>7579</v>
      </c>
      <c r="N147" s="332" t="s">
        <v>13368</v>
      </c>
      <c r="O147" s="324"/>
    </row>
    <row r="148" spans="1:15" ht="47.25" customHeight="1" outlineLevel="1">
      <c r="A148" s="46">
        <v>1803</v>
      </c>
      <c r="B148" s="269">
        <v>1</v>
      </c>
      <c r="C148" s="269">
        <v>1</v>
      </c>
      <c r="D148" s="164" t="s">
        <v>1252</v>
      </c>
      <c r="E148" s="274">
        <v>6131086</v>
      </c>
      <c r="F148" s="291" t="s">
        <v>132</v>
      </c>
      <c r="G148" s="315">
        <f t="shared" si="2"/>
        <v>142</v>
      </c>
      <c r="H148" s="311" t="s">
        <v>7580</v>
      </c>
      <c r="I148" s="323" t="s">
        <v>7203</v>
      </c>
      <c r="J148" s="305">
        <v>2013</v>
      </c>
      <c r="K148" s="309" t="s">
        <v>7581</v>
      </c>
      <c r="L148" s="312">
        <v>41031</v>
      </c>
      <c r="M148" s="304" t="s">
        <v>7582</v>
      </c>
      <c r="N148" s="332" t="s">
        <v>13369</v>
      </c>
      <c r="O148" s="324"/>
    </row>
    <row r="149" spans="1:15" ht="47.25" customHeight="1" outlineLevel="1">
      <c r="A149" s="46">
        <v>1804</v>
      </c>
      <c r="B149" s="269">
        <v>1</v>
      </c>
      <c r="C149" s="269">
        <v>1</v>
      </c>
      <c r="D149" s="164" t="s">
        <v>1253</v>
      </c>
      <c r="E149" s="274">
        <v>6131121</v>
      </c>
      <c r="F149" s="291" t="s">
        <v>132</v>
      </c>
      <c r="G149" s="315">
        <f t="shared" si="2"/>
        <v>143</v>
      </c>
      <c r="H149" s="311" t="s">
        <v>7207</v>
      </c>
      <c r="I149" s="323" t="s">
        <v>7203</v>
      </c>
      <c r="J149" s="305">
        <v>2013</v>
      </c>
      <c r="K149" s="309" t="s">
        <v>7583</v>
      </c>
      <c r="L149" s="312">
        <v>40945</v>
      </c>
      <c r="M149" s="304" t="s">
        <v>7584</v>
      </c>
      <c r="N149" s="332" t="s">
        <v>13370</v>
      </c>
      <c r="O149" s="324"/>
    </row>
    <row r="150" spans="1:15" ht="47.25" customHeight="1" outlineLevel="1">
      <c r="A150" s="46">
        <v>1805</v>
      </c>
      <c r="B150" s="269">
        <v>1</v>
      </c>
      <c r="C150" s="269">
        <v>1</v>
      </c>
      <c r="D150" s="164" t="s">
        <v>1254</v>
      </c>
      <c r="E150" s="274">
        <v>6101035</v>
      </c>
      <c r="F150" s="291" t="s">
        <v>132</v>
      </c>
      <c r="G150" s="315">
        <f t="shared" si="2"/>
        <v>144</v>
      </c>
      <c r="H150" s="311" t="s">
        <v>7554</v>
      </c>
      <c r="I150" s="323" t="s">
        <v>7203</v>
      </c>
      <c r="J150" s="305">
        <v>2013</v>
      </c>
      <c r="K150" s="309" t="s">
        <v>7585</v>
      </c>
      <c r="L150" s="312" t="s">
        <v>7586</v>
      </c>
      <c r="M150" s="304" t="s">
        <v>7587</v>
      </c>
      <c r="N150" s="331" t="s">
        <v>16244</v>
      </c>
      <c r="O150" s="325"/>
    </row>
    <row r="151" spans="1:15" ht="47.25" customHeight="1" outlineLevel="1">
      <c r="A151" s="46">
        <v>1806</v>
      </c>
      <c r="B151" s="269">
        <v>1</v>
      </c>
      <c r="C151" s="269">
        <v>1</v>
      </c>
      <c r="D151" s="164" t="s">
        <v>1255</v>
      </c>
      <c r="E151" s="274">
        <v>6130505</v>
      </c>
      <c r="F151" s="291" t="s">
        <v>132</v>
      </c>
      <c r="G151" s="315">
        <f t="shared" si="2"/>
        <v>145</v>
      </c>
      <c r="H151" s="311" t="s">
        <v>7588</v>
      </c>
      <c r="I151" s="323" t="s">
        <v>7203</v>
      </c>
      <c r="J151" s="305">
        <v>2013</v>
      </c>
      <c r="K151" s="309" t="s">
        <v>7589</v>
      </c>
      <c r="L151" s="312">
        <v>41073</v>
      </c>
      <c r="M151" s="304" t="s">
        <v>7590</v>
      </c>
      <c r="N151" s="332" t="s">
        <v>13371</v>
      </c>
      <c r="O151" s="324"/>
    </row>
    <row r="152" spans="1:15" ht="47.25" customHeight="1" outlineLevel="1">
      <c r="A152" s="46">
        <v>1807</v>
      </c>
      <c r="B152" s="269">
        <v>1</v>
      </c>
      <c r="C152" s="269">
        <v>1</v>
      </c>
      <c r="D152" s="164" t="s">
        <v>1256</v>
      </c>
      <c r="E152" s="274">
        <v>6130510</v>
      </c>
      <c r="F152" s="291" t="s">
        <v>132</v>
      </c>
      <c r="G152" s="315">
        <f t="shared" si="2"/>
        <v>146</v>
      </c>
      <c r="H152" s="311" t="s">
        <v>7591</v>
      </c>
      <c r="I152" s="323" t="s">
        <v>7203</v>
      </c>
      <c r="J152" s="305">
        <v>2013</v>
      </c>
      <c r="K152" s="309" t="s">
        <v>7592</v>
      </c>
      <c r="L152" s="312">
        <v>41110</v>
      </c>
      <c r="M152" s="304" t="s">
        <v>7593</v>
      </c>
      <c r="N152" s="331" t="s">
        <v>16230</v>
      </c>
      <c r="O152" s="325"/>
    </row>
    <row r="153" spans="1:15" ht="47.25" customHeight="1" outlineLevel="1">
      <c r="A153" s="46">
        <v>1808</v>
      </c>
      <c r="B153" s="269">
        <v>1</v>
      </c>
      <c r="C153" s="269">
        <v>1</v>
      </c>
      <c r="D153" s="164" t="s">
        <v>1257</v>
      </c>
      <c r="E153" s="274">
        <v>6130724</v>
      </c>
      <c r="F153" s="291" t="s">
        <v>132</v>
      </c>
      <c r="G153" s="315">
        <f t="shared" si="2"/>
        <v>147</v>
      </c>
      <c r="H153" s="311" t="s">
        <v>7554</v>
      </c>
      <c r="I153" s="323" t="s">
        <v>7203</v>
      </c>
      <c r="J153" s="305">
        <v>2013</v>
      </c>
      <c r="K153" s="309" t="s">
        <v>7594</v>
      </c>
      <c r="L153" s="312">
        <v>40827</v>
      </c>
      <c r="M153" s="304" t="s">
        <v>7595</v>
      </c>
      <c r="N153" s="332" t="s">
        <v>13372</v>
      </c>
      <c r="O153" s="324"/>
    </row>
    <row r="154" spans="1:15" ht="47.25" customHeight="1" outlineLevel="1">
      <c r="A154" s="46">
        <v>1809</v>
      </c>
      <c r="B154" s="269">
        <v>1</v>
      </c>
      <c r="C154" s="269">
        <v>1</v>
      </c>
      <c r="D154" s="164" t="s">
        <v>1258</v>
      </c>
      <c r="E154" s="274">
        <v>6100875</v>
      </c>
      <c r="F154" s="291" t="s">
        <v>132</v>
      </c>
      <c r="G154" s="315">
        <f t="shared" si="2"/>
        <v>148</v>
      </c>
      <c r="H154" s="311" t="s">
        <v>7596</v>
      </c>
      <c r="I154" s="323" t="s">
        <v>7203</v>
      </c>
      <c r="J154" s="305">
        <v>2013</v>
      </c>
      <c r="K154" s="309">
        <v>6100006427</v>
      </c>
      <c r="L154" s="312" t="s">
        <v>7597</v>
      </c>
      <c r="M154" s="304" t="s">
        <v>7598</v>
      </c>
      <c r="N154" s="332" t="s">
        <v>13373</v>
      </c>
      <c r="O154" s="324"/>
    </row>
    <row r="155" spans="1:15" ht="47.25" customHeight="1" outlineLevel="1">
      <c r="A155" s="46">
        <v>1810</v>
      </c>
      <c r="B155" s="269">
        <v>1</v>
      </c>
      <c r="C155" s="269">
        <v>1</v>
      </c>
      <c r="D155" s="164" t="s">
        <v>1259</v>
      </c>
      <c r="E155" s="274">
        <v>6101053</v>
      </c>
      <c r="F155" s="291" t="s">
        <v>132</v>
      </c>
      <c r="G155" s="315">
        <f t="shared" si="2"/>
        <v>149</v>
      </c>
      <c r="H155" s="311" t="s">
        <v>7599</v>
      </c>
      <c r="I155" s="323" t="s">
        <v>7203</v>
      </c>
      <c r="J155" s="305">
        <v>2013</v>
      </c>
      <c r="K155" s="309" t="s">
        <v>7600</v>
      </c>
      <c r="L155" s="312" t="s">
        <v>7601</v>
      </c>
      <c r="M155" s="304" t="s">
        <v>7602</v>
      </c>
      <c r="N155" s="331" t="s">
        <v>16245</v>
      </c>
      <c r="O155" s="325"/>
    </row>
    <row r="156" spans="1:15" ht="47.25" customHeight="1" outlineLevel="1">
      <c r="A156" s="46">
        <v>1811</v>
      </c>
      <c r="B156" s="269">
        <v>1</v>
      </c>
      <c r="C156" s="269">
        <v>1</v>
      </c>
      <c r="D156" s="164" t="s">
        <v>1260</v>
      </c>
      <c r="E156" s="274">
        <v>6100863</v>
      </c>
      <c r="F156" s="291" t="s">
        <v>132</v>
      </c>
      <c r="G156" s="315">
        <f t="shared" si="2"/>
        <v>150</v>
      </c>
      <c r="H156" s="311" t="s">
        <v>7603</v>
      </c>
      <c r="I156" s="323" t="s">
        <v>7203</v>
      </c>
      <c r="J156" s="305">
        <v>2013</v>
      </c>
      <c r="K156" s="309" t="s">
        <v>7604</v>
      </c>
      <c r="L156" s="312">
        <v>40771</v>
      </c>
      <c r="M156" s="304" t="s">
        <v>7605</v>
      </c>
      <c r="N156" s="331" t="s">
        <v>16246</v>
      </c>
      <c r="O156" s="325"/>
    </row>
    <row r="157" spans="1:15" ht="47.25" customHeight="1" outlineLevel="1">
      <c r="A157" s="46">
        <v>1812</v>
      </c>
      <c r="B157" s="269">
        <v>1</v>
      </c>
      <c r="C157" s="269">
        <v>1</v>
      </c>
      <c r="D157" s="164" t="s">
        <v>1261</v>
      </c>
      <c r="E157" s="274">
        <v>6100662</v>
      </c>
      <c r="F157" s="291" t="s">
        <v>132</v>
      </c>
      <c r="G157" s="315">
        <f t="shared" si="2"/>
        <v>151</v>
      </c>
      <c r="H157" s="311" t="s">
        <v>7606</v>
      </c>
      <c r="I157" s="323" t="s">
        <v>7203</v>
      </c>
      <c r="J157" s="305">
        <v>2013</v>
      </c>
      <c r="K157" s="309">
        <v>6100005939</v>
      </c>
      <c r="L157" s="312">
        <v>40703</v>
      </c>
      <c r="M157" s="304" t="s">
        <v>288</v>
      </c>
      <c r="N157" s="333" t="s">
        <v>16423</v>
      </c>
      <c r="O157" s="325"/>
    </row>
    <row r="158" spans="1:15" ht="47.25" customHeight="1" outlineLevel="1">
      <c r="A158" s="46">
        <v>1813</v>
      </c>
      <c r="B158" s="269">
        <v>1</v>
      </c>
      <c r="C158" s="269">
        <v>1</v>
      </c>
      <c r="D158" s="164" t="s">
        <v>1262</v>
      </c>
      <c r="E158" s="274">
        <v>6100670</v>
      </c>
      <c r="F158" s="291" t="s">
        <v>132</v>
      </c>
      <c r="G158" s="315">
        <f t="shared" si="2"/>
        <v>152</v>
      </c>
      <c r="H158" s="311" t="s">
        <v>7607</v>
      </c>
      <c r="I158" s="323" t="s">
        <v>7203</v>
      </c>
      <c r="J158" s="305">
        <v>2013</v>
      </c>
      <c r="K158" s="309">
        <v>6100005348</v>
      </c>
      <c r="L158" s="312">
        <v>40647</v>
      </c>
      <c r="M158" s="304" t="s">
        <v>7608</v>
      </c>
      <c r="N158" s="332" t="s">
        <v>13374</v>
      </c>
      <c r="O158" s="324"/>
    </row>
    <row r="159" spans="1:15" ht="47.25" customHeight="1" outlineLevel="1">
      <c r="A159" s="46">
        <v>1814</v>
      </c>
      <c r="B159" s="269">
        <v>1</v>
      </c>
      <c r="C159" s="269">
        <v>1</v>
      </c>
      <c r="D159" s="164" t="s">
        <v>1263</v>
      </c>
      <c r="E159" s="274">
        <v>6100691</v>
      </c>
      <c r="F159" s="291" t="s">
        <v>132</v>
      </c>
      <c r="G159" s="315">
        <f t="shared" si="2"/>
        <v>153</v>
      </c>
      <c r="H159" s="311" t="s">
        <v>7609</v>
      </c>
      <c r="I159" s="323" t="s">
        <v>7203</v>
      </c>
      <c r="J159" s="305">
        <v>2013</v>
      </c>
      <c r="K159" s="309" t="s">
        <v>7610</v>
      </c>
      <c r="L159" s="312">
        <v>40648</v>
      </c>
      <c r="M159" s="304" t="s">
        <v>7611</v>
      </c>
      <c r="N159" s="331" t="s">
        <v>16247</v>
      </c>
      <c r="O159" s="325"/>
    </row>
    <row r="160" spans="1:15" ht="47.25" customHeight="1" outlineLevel="1">
      <c r="A160" s="46">
        <v>1815</v>
      </c>
      <c r="B160" s="269">
        <v>1</v>
      </c>
      <c r="C160" s="269">
        <v>1</v>
      </c>
      <c r="D160" s="164" t="s">
        <v>1264</v>
      </c>
      <c r="E160" s="274">
        <v>6100693</v>
      </c>
      <c r="F160" s="291" t="s">
        <v>132</v>
      </c>
      <c r="G160" s="315">
        <f t="shared" si="2"/>
        <v>154</v>
      </c>
      <c r="H160" s="311" t="s">
        <v>7612</v>
      </c>
      <c r="I160" s="323" t="s">
        <v>7203</v>
      </c>
      <c r="J160" s="305">
        <v>2013</v>
      </c>
      <c r="K160" s="309" t="s">
        <v>7613</v>
      </c>
      <c r="L160" s="312">
        <v>40661</v>
      </c>
      <c r="M160" s="304" t="s">
        <v>7614</v>
      </c>
      <c r="N160" s="331" t="s">
        <v>16247</v>
      </c>
      <c r="O160" s="325"/>
    </row>
    <row r="161" spans="1:15" ht="47.25" customHeight="1" outlineLevel="1">
      <c r="A161" s="46">
        <v>1816</v>
      </c>
      <c r="B161" s="269">
        <v>1</v>
      </c>
      <c r="C161" s="269">
        <v>1</v>
      </c>
      <c r="D161" s="164" t="s">
        <v>1422</v>
      </c>
      <c r="E161" s="274">
        <v>6100667</v>
      </c>
      <c r="F161" s="291" t="s">
        <v>132</v>
      </c>
      <c r="G161" s="315">
        <f t="shared" si="2"/>
        <v>155</v>
      </c>
      <c r="H161" s="311" t="s">
        <v>7615</v>
      </c>
      <c r="I161" s="323" t="s">
        <v>7203</v>
      </c>
      <c r="J161" s="305">
        <v>2013</v>
      </c>
      <c r="K161" s="309" t="s">
        <v>7616</v>
      </c>
      <c r="L161" s="312" t="s">
        <v>7617</v>
      </c>
      <c r="M161" s="304" t="s">
        <v>7618</v>
      </c>
      <c r="N161" s="331" t="s">
        <v>16248</v>
      </c>
      <c r="O161" s="325"/>
    </row>
    <row r="162" spans="1:15" s="158" customFormat="1" ht="63" customHeight="1" outlineLevel="1">
      <c r="A162" s="46">
        <v>1833</v>
      </c>
      <c r="B162" s="269">
        <v>1</v>
      </c>
      <c r="C162" s="269">
        <v>1</v>
      </c>
      <c r="D162" s="268"/>
      <c r="E162" s="274">
        <v>6100874</v>
      </c>
      <c r="F162" s="291" t="s">
        <v>132</v>
      </c>
      <c r="G162" s="315">
        <f t="shared" si="2"/>
        <v>156</v>
      </c>
      <c r="H162" s="307" t="s">
        <v>16153</v>
      </c>
      <c r="I162" s="323" t="s">
        <v>7203</v>
      </c>
      <c r="J162" s="313">
        <v>2013</v>
      </c>
      <c r="K162" s="309" t="s">
        <v>7619</v>
      </c>
      <c r="L162" s="312">
        <v>40325</v>
      </c>
      <c r="M162" s="304" t="s">
        <v>7620</v>
      </c>
      <c r="N162" s="332" t="s">
        <v>16154</v>
      </c>
      <c r="O162" s="324"/>
    </row>
    <row r="163" spans="1:15" s="158" customFormat="1" ht="63" customHeight="1" outlineLevel="1">
      <c r="A163" s="46">
        <v>1834</v>
      </c>
      <c r="B163" s="269">
        <v>1</v>
      </c>
      <c r="C163" s="269">
        <v>1</v>
      </c>
      <c r="D163" s="268"/>
      <c r="E163" s="274">
        <v>6100434</v>
      </c>
      <c r="F163" s="291" t="s">
        <v>132</v>
      </c>
      <c r="G163" s="315">
        <f t="shared" si="2"/>
        <v>157</v>
      </c>
      <c r="H163" s="311" t="s">
        <v>7621</v>
      </c>
      <c r="I163" s="311" t="s">
        <v>7203</v>
      </c>
      <c r="J163" s="305">
        <v>2013</v>
      </c>
      <c r="K163" s="309">
        <v>6100003444</v>
      </c>
      <c r="L163" s="312">
        <v>40443</v>
      </c>
      <c r="M163" s="304" t="s">
        <v>7622</v>
      </c>
      <c r="N163" s="332" t="s">
        <v>13375</v>
      </c>
      <c r="O163" s="324"/>
    </row>
    <row r="164" spans="1:15" s="158" customFormat="1" ht="63" customHeight="1" outlineLevel="1">
      <c r="A164" s="46">
        <v>1835</v>
      </c>
      <c r="B164" s="269">
        <v>1</v>
      </c>
      <c r="C164" s="269">
        <v>1</v>
      </c>
      <c r="D164" s="268"/>
      <c r="E164" s="274">
        <v>6100991</v>
      </c>
      <c r="F164" s="291" t="s">
        <v>132</v>
      </c>
      <c r="G164" s="315">
        <f t="shared" si="2"/>
        <v>158</v>
      </c>
      <c r="H164" s="311" t="s">
        <v>7623</v>
      </c>
      <c r="I164" s="323" t="s">
        <v>7203</v>
      </c>
      <c r="J164" s="305">
        <v>2013</v>
      </c>
      <c r="K164" s="309" t="s">
        <v>7624</v>
      </c>
      <c r="L164" s="312">
        <v>40693</v>
      </c>
      <c r="M164" s="304" t="s">
        <v>7625</v>
      </c>
      <c r="N164" s="331" t="s">
        <v>16247</v>
      </c>
      <c r="O164" s="325"/>
    </row>
    <row r="165" spans="1:15" s="158" customFormat="1" ht="15.75" customHeight="1" outlineLevel="1">
      <c r="A165" s="46">
        <v>1859</v>
      </c>
      <c r="B165" s="269">
        <v>1</v>
      </c>
      <c r="C165" s="269">
        <v>1</v>
      </c>
      <c r="D165" s="268"/>
      <c r="E165" s="274">
        <v>6120695</v>
      </c>
      <c r="F165" s="291" t="s">
        <v>132</v>
      </c>
      <c r="G165" s="315">
        <f t="shared" si="2"/>
        <v>159</v>
      </c>
      <c r="H165" s="311" t="s">
        <v>7626</v>
      </c>
      <c r="I165" s="323" t="s">
        <v>7203</v>
      </c>
      <c r="J165" s="305">
        <v>2013</v>
      </c>
      <c r="K165" s="309" t="s">
        <v>7627</v>
      </c>
      <c r="L165" s="312">
        <v>40843</v>
      </c>
      <c r="M165" s="304" t="s">
        <v>7628</v>
      </c>
      <c r="N165" s="332" t="s">
        <v>13376</v>
      </c>
      <c r="O165" s="324"/>
    </row>
    <row r="166" spans="1:15" s="158" customFormat="1" ht="15.75" customHeight="1" outlineLevel="1">
      <c r="A166" s="46">
        <v>1860</v>
      </c>
      <c r="B166" s="269">
        <v>1</v>
      </c>
      <c r="C166" s="269">
        <v>1</v>
      </c>
      <c r="D166" s="268"/>
      <c r="E166" s="274">
        <v>6120694</v>
      </c>
      <c r="F166" s="291" t="s">
        <v>132</v>
      </c>
      <c r="G166" s="315">
        <f t="shared" si="2"/>
        <v>160</v>
      </c>
      <c r="H166" s="311" t="s">
        <v>7629</v>
      </c>
      <c r="I166" s="323" t="s">
        <v>7203</v>
      </c>
      <c r="J166" s="305">
        <v>2013</v>
      </c>
      <c r="K166" s="309" t="s">
        <v>7630</v>
      </c>
      <c r="L166" s="312">
        <v>40933</v>
      </c>
      <c r="M166" s="304" t="s">
        <v>7631</v>
      </c>
      <c r="N166" s="331" t="s">
        <v>16249</v>
      </c>
      <c r="O166" s="325"/>
    </row>
    <row r="167" spans="1:15" s="158" customFormat="1" ht="15.75" customHeight="1" outlineLevel="1">
      <c r="A167" s="46">
        <v>1861</v>
      </c>
      <c r="B167" s="269">
        <v>1</v>
      </c>
      <c r="C167" s="269">
        <v>1</v>
      </c>
      <c r="D167" s="268"/>
      <c r="E167" s="274">
        <v>6120697</v>
      </c>
      <c r="F167" s="291" t="s">
        <v>132</v>
      </c>
      <c r="G167" s="315">
        <f t="shared" si="2"/>
        <v>161</v>
      </c>
      <c r="H167" s="311" t="s">
        <v>7632</v>
      </c>
      <c r="I167" s="323" t="s">
        <v>7203</v>
      </c>
      <c r="J167" s="305">
        <v>2013</v>
      </c>
      <c r="K167" s="309" t="s">
        <v>7633</v>
      </c>
      <c r="L167" s="312">
        <v>40905</v>
      </c>
      <c r="M167" s="304" t="s">
        <v>7634</v>
      </c>
      <c r="N167" s="332" t="s">
        <v>13377</v>
      </c>
      <c r="O167" s="324"/>
    </row>
    <row r="168" spans="1:15" s="158" customFormat="1" ht="15.75" customHeight="1" outlineLevel="1">
      <c r="A168" s="46">
        <v>1862</v>
      </c>
      <c r="B168" s="269">
        <v>1</v>
      </c>
      <c r="C168" s="269">
        <v>1</v>
      </c>
      <c r="D168" s="268"/>
      <c r="E168" s="274">
        <v>6120699</v>
      </c>
      <c r="F168" s="291" t="s">
        <v>132</v>
      </c>
      <c r="G168" s="315">
        <f t="shared" si="2"/>
        <v>162</v>
      </c>
      <c r="H168" s="311" t="s">
        <v>7635</v>
      </c>
      <c r="I168" s="323" t="s">
        <v>7203</v>
      </c>
      <c r="J168" s="305">
        <v>2013</v>
      </c>
      <c r="K168" s="309" t="s">
        <v>7636</v>
      </c>
      <c r="L168" s="312">
        <v>40904</v>
      </c>
      <c r="M168" s="304" t="s">
        <v>7637</v>
      </c>
      <c r="N168" s="332" t="s">
        <v>13378</v>
      </c>
      <c r="O168" s="324"/>
    </row>
    <row r="169" spans="1:15" s="158" customFormat="1" ht="15.75" customHeight="1" outlineLevel="1">
      <c r="A169" s="46">
        <v>1863</v>
      </c>
      <c r="B169" s="269">
        <v>1</v>
      </c>
      <c r="C169" s="269">
        <v>1</v>
      </c>
      <c r="D169" s="268"/>
      <c r="E169" s="274">
        <v>6120700</v>
      </c>
      <c r="F169" s="291" t="s">
        <v>132</v>
      </c>
      <c r="G169" s="315">
        <f t="shared" si="2"/>
        <v>163</v>
      </c>
      <c r="H169" s="311" t="s">
        <v>7638</v>
      </c>
      <c r="I169" s="323" t="s">
        <v>7203</v>
      </c>
      <c r="J169" s="305">
        <v>2013</v>
      </c>
      <c r="K169" s="309" t="s">
        <v>7639</v>
      </c>
      <c r="L169" s="312">
        <v>40904</v>
      </c>
      <c r="M169" s="304" t="s">
        <v>7640</v>
      </c>
      <c r="N169" s="332" t="s">
        <v>13379</v>
      </c>
      <c r="O169" s="324"/>
    </row>
    <row r="170" spans="1:15" s="158" customFormat="1" ht="63" customHeight="1" outlineLevel="1">
      <c r="A170" s="46">
        <v>1896</v>
      </c>
      <c r="B170" s="269">
        <v>1</v>
      </c>
      <c r="C170" s="269">
        <v>1</v>
      </c>
      <c r="D170" s="268"/>
      <c r="E170" s="274">
        <v>6101016</v>
      </c>
      <c r="F170" s="291" t="s">
        <v>132</v>
      </c>
      <c r="G170" s="315">
        <f t="shared" si="2"/>
        <v>164</v>
      </c>
      <c r="H170" s="307" t="s">
        <v>7641</v>
      </c>
      <c r="I170" s="323" t="s">
        <v>7203</v>
      </c>
      <c r="J170" s="313">
        <v>2013</v>
      </c>
      <c r="K170" s="309" t="s">
        <v>7642</v>
      </c>
      <c r="L170" s="312" t="s">
        <v>7643</v>
      </c>
      <c r="M170" s="304" t="s">
        <v>7644</v>
      </c>
      <c r="N170" s="331" t="s">
        <v>16253</v>
      </c>
      <c r="O170" s="325"/>
    </row>
    <row r="171" spans="1:15" s="158" customFormat="1" ht="31.5" customHeight="1" outlineLevel="1">
      <c r="A171" s="46">
        <v>1898</v>
      </c>
      <c r="B171" s="269">
        <v>1</v>
      </c>
      <c r="C171" s="269">
        <v>1</v>
      </c>
      <c r="D171" s="268"/>
      <c r="E171" s="274">
        <v>6120601</v>
      </c>
      <c r="F171" s="291" t="s">
        <v>132</v>
      </c>
      <c r="G171" s="315">
        <f t="shared" si="2"/>
        <v>165</v>
      </c>
      <c r="H171" s="307" t="s">
        <v>7645</v>
      </c>
      <c r="I171" s="323" t="s">
        <v>7203</v>
      </c>
      <c r="J171" s="313">
        <v>2013</v>
      </c>
      <c r="K171" s="309" t="s">
        <v>7646</v>
      </c>
      <c r="L171" s="312">
        <v>40854</v>
      </c>
      <c r="M171" s="304" t="s">
        <v>7647</v>
      </c>
      <c r="N171" s="332" t="s">
        <v>13380</v>
      </c>
      <c r="O171" s="324"/>
    </row>
    <row r="172" spans="1:15" s="158" customFormat="1" ht="63" customHeight="1" outlineLevel="1">
      <c r="A172" s="46">
        <v>1948</v>
      </c>
      <c r="B172" s="269">
        <v>1</v>
      </c>
      <c r="C172" s="269">
        <v>1</v>
      </c>
      <c r="D172" s="268"/>
      <c r="E172" s="274">
        <v>6120690</v>
      </c>
      <c r="F172" s="291" t="s">
        <v>132</v>
      </c>
      <c r="G172" s="315">
        <f t="shared" si="2"/>
        <v>166</v>
      </c>
      <c r="H172" s="311" t="s">
        <v>7648</v>
      </c>
      <c r="I172" s="323" t="s">
        <v>7203</v>
      </c>
      <c r="J172" s="305">
        <v>2013</v>
      </c>
      <c r="K172" s="309" t="s">
        <v>7649</v>
      </c>
      <c r="L172" s="312">
        <v>40892</v>
      </c>
      <c r="M172" s="304" t="s">
        <v>7650</v>
      </c>
      <c r="N172" s="331" t="s">
        <v>16250</v>
      </c>
      <c r="O172" s="325"/>
    </row>
    <row r="173" spans="1:15" s="158" customFormat="1" ht="63" customHeight="1" outlineLevel="1">
      <c r="A173" s="46">
        <v>1949</v>
      </c>
      <c r="B173" s="269">
        <v>1</v>
      </c>
      <c r="C173" s="269">
        <v>1</v>
      </c>
      <c r="D173" s="268"/>
      <c r="E173" s="274">
        <v>6120693</v>
      </c>
      <c r="F173" s="291" t="s">
        <v>132</v>
      </c>
      <c r="G173" s="315">
        <f t="shared" si="2"/>
        <v>167</v>
      </c>
      <c r="H173" s="311" t="s">
        <v>7651</v>
      </c>
      <c r="I173" s="323" t="s">
        <v>7203</v>
      </c>
      <c r="J173" s="305">
        <v>2013</v>
      </c>
      <c r="K173" s="309" t="s">
        <v>7652</v>
      </c>
      <c r="L173" s="312">
        <v>40800</v>
      </c>
      <c r="M173" s="304" t="s">
        <v>7653</v>
      </c>
      <c r="N173" s="332" t="s">
        <v>13381</v>
      </c>
      <c r="O173" s="324"/>
    </row>
    <row r="174" spans="1:15" s="158" customFormat="1" ht="63" customHeight="1" outlineLevel="1">
      <c r="A174" s="46">
        <v>1950</v>
      </c>
      <c r="B174" s="269">
        <v>1</v>
      </c>
      <c r="C174" s="269">
        <v>1</v>
      </c>
      <c r="D174" s="268"/>
      <c r="E174" s="274">
        <v>6120692</v>
      </c>
      <c r="F174" s="291" t="s">
        <v>132</v>
      </c>
      <c r="G174" s="315">
        <f t="shared" si="2"/>
        <v>168</v>
      </c>
      <c r="H174" s="311" t="s">
        <v>7654</v>
      </c>
      <c r="I174" s="323" t="s">
        <v>7203</v>
      </c>
      <c r="J174" s="305">
        <v>2013</v>
      </c>
      <c r="K174" s="309" t="s">
        <v>7655</v>
      </c>
      <c r="L174" s="312" t="s">
        <v>7656</v>
      </c>
      <c r="M174" s="304" t="s">
        <v>7657</v>
      </c>
      <c r="N174" s="331" t="s">
        <v>16251</v>
      </c>
      <c r="O174" s="325"/>
    </row>
    <row r="175" spans="1:15" s="158" customFormat="1" ht="63" customHeight="1" outlineLevel="1">
      <c r="A175" s="46">
        <v>1951</v>
      </c>
      <c r="B175" s="269">
        <v>1</v>
      </c>
      <c r="C175" s="269">
        <v>1</v>
      </c>
      <c r="D175" s="268"/>
      <c r="E175" s="274">
        <v>6131639</v>
      </c>
      <c r="F175" s="291" t="s">
        <v>132</v>
      </c>
      <c r="G175" s="315">
        <f t="shared" si="2"/>
        <v>169</v>
      </c>
      <c r="H175" s="311" t="s">
        <v>7638</v>
      </c>
      <c r="I175" s="323" t="s">
        <v>7203</v>
      </c>
      <c r="J175" s="305">
        <v>2013</v>
      </c>
      <c r="K175" s="309" t="s">
        <v>7658</v>
      </c>
      <c r="L175" s="312">
        <v>40809</v>
      </c>
      <c r="M175" s="304" t="s">
        <v>7659</v>
      </c>
      <c r="N175" s="332" t="s">
        <v>13382</v>
      </c>
      <c r="O175" s="324"/>
    </row>
    <row r="176" spans="1:15" s="158" customFormat="1" ht="47.25" customHeight="1" outlineLevel="1">
      <c r="A176" s="46">
        <v>1952</v>
      </c>
      <c r="B176" s="269">
        <v>1</v>
      </c>
      <c r="C176" s="269">
        <v>1</v>
      </c>
      <c r="D176" s="268"/>
      <c r="E176" s="274">
        <v>6120570</v>
      </c>
      <c r="F176" s="291" t="s">
        <v>132</v>
      </c>
      <c r="G176" s="315">
        <f t="shared" si="2"/>
        <v>170</v>
      </c>
      <c r="H176" s="311" t="s">
        <v>7660</v>
      </c>
      <c r="I176" s="323" t="s">
        <v>7203</v>
      </c>
      <c r="J176" s="305">
        <v>2013</v>
      </c>
      <c r="K176" s="309" t="s">
        <v>7661</v>
      </c>
      <c r="L176" s="312">
        <v>40904</v>
      </c>
      <c r="M176" s="304" t="s">
        <v>7662</v>
      </c>
      <c r="N176" s="332" t="s">
        <v>13383</v>
      </c>
      <c r="O176" s="324"/>
    </row>
    <row r="177" spans="1:15" s="158" customFormat="1" ht="47.25" customHeight="1" outlineLevel="1">
      <c r="A177" s="46">
        <v>1953</v>
      </c>
      <c r="B177" s="269">
        <v>1</v>
      </c>
      <c r="C177" s="269">
        <v>1</v>
      </c>
      <c r="D177" s="268"/>
      <c r="E177" s="274">
        <v>6120554</v>
      </c>
      <c r="F177" s="291" t="s">
        <v>132</v>
      </c>
      <c r="G177" s="315">
        <f t="shared" si="2"/>
        <v>171</v>
      </c>
      <c r="H177" s="311" t="s">
        <v>7663</v>
      </c>
      <c r="I177" s="323" t="s">
        <v>7203</v>
      </c>
      <c r="J177" s="305">
        <v>2013</v>
      </c>
      <c r="K177" s="309" t="s">
        <v>7664</v>
      </c>
      <c r="L177" s="312">
        <v>40905</v>
      </c>
      <c r="M177" s="304" t="s">
        <v>7665</v>
      </c>
      <c r="N177" s="332" t="s">
        <v>13384</v>
      </c>
      <c r="O177" s="324"/>
    </row>
    <row r="178" spans="1:15" s="158" customFormat="1" ht="47.25" customHeight="1" outlineLevel="1">
      <c r="A178" s="46">
        <v>1954</v>
      </c>
      <c r="B178" s="269">
        <v>1</v>
      </c>
      <c r="C178" s="269">
        <v>1</v>
      </c>
      <c r="D178" s="268"/>
      <c r="E178" s="274">
        <v>6120698</v>
      </c>
      <c r="F178" s="291" t="s">
        <v>132</v>
      </c>
      <c r="G178" s="315">
        <f t="shared" si="2"/>
        <v>172</v>
      </c>
      <c r="H178" s="311" t="s">
        <v>7666</v>
      </c>
      <c r="I178" s="323" t="s">
        <v>7203</v>
      </c>
      <c r="J178" s="305">
        <v>2013</v>
      </c>
      <c r="K178" s="309" t="s">
        <v>7667</v>
      </c>
      <c r="L178" s="312">
        <v>40836</v>
      </c>
      <c r="M178" s="304" t="s">
        <v>7668</v>
      </c>
      <c r="N178" s="332" t="s">
        <v>13385</v>
      </c>
      <c r="O178" s="324"/>
    </row>
    <row r="179" spans="1:15" s="158" customFormat="1" ht="47.25" customHeight="1" outlineLevel="1">
      <c r="A179" s="46">
        <v>1955</v>
      </c>
      <c r="B179" s="269">
        <v>1</v>
      </c>
      <c r="C179" s="269">
        <v>1</v>
      </c>
      <c r="D179" s="268"/>
      <c r="E179" s="274">
        <v>6131131</v>
      </c>
      <c r="F179" s="291" t="s">
        <v>132</v>
      </c>
      <c r="G179" s="315">
        <f t="shared" si="2"/>
        <v>173</v>
      </c>
      <c r="H179" s="311" t="s">
        <v>7669</v>
      </c>
      <c r="I179" s="323" t="s">
        <v>7203</v>
      </c>
      <c r="J179" s="305">
        <v>2013</v>
      </c>
      <c r="K179" s="309" t="s">
        <v>7670</v>
      </c>
      <c r="L179" s="312">
        <v>40956</v>
      </c>
      <c r="M179" s="304" t="s">
        <v>7671</v>
      </c>
      <c r="N179" s="331" t="s">
        <v>16252</v>
      </c>
      <c r="O179" s="325"/>
    </row>
    <row r="180" spans="1:15" s="158" customFormat="1" ht="47.25" customHeight="1" outlineLevel="1">
      <c r="A180" s="46">
        <v>1956</v>
      </c>
      <c r="B180" s="269">
        <v>1</v>
      </c>
      <c r="C180" s="269">
        <v>1</v>
      </c>
      <c r="D180" s="268"/>
      <c r="E180" s="274">
        <v>6131132</v>
      </c>
      <c r="F180" s="291" t="s">
        <v>132</v>
      </c>
      <c r="G180" s="315">
        <f t="shared" si="2"/>
        <v>174</v>
      </c>
      <c r="H180" s="311" t="s">
        <v>7266</v>
      </c>
      <c r="I180" s="323" t="s">
        <v>7203</v>
      </c>
      <c r="J180" s="305">
        <v>2013</v>
      </c>
      <c r="K180" s="309" t="s">
        <v>7672</v>
      </c>
      <c r="L180" s="312">
        <v>41178</v>
      </c>
      <c r="M180" s="304" t="s">
        <v>7673</v>
      </c>
      <c r="N180" s="332" t="s">
        <v>13386</v>
      </c>
      <c r="O180" s="324"/>
    </row>
    <row r="181" spans="1:15" s="158" customFormat="1" ht="47.25" customHeight="1" outlineLevel="1">
      <c r="A181" s="46">
        <v>1957</v>
      </c>
      <c r="B181" s="269">
        <v>1</v>
      </c>
      <c r="C181" s="269">
        <v>1</v>
      </c>
      <c r="D181" s="268"/>
      <c r="E181" s="274">
        <v>6131135</v>
      </c>
      <c r="F181" s="291" t="s">
        <v>132</v>
      </c>
      <c r="G181" s="315">
        <f t="shared" si="2"/>
        <v>175</v>
      </c>
      <c r="H181" s="311" t="s">
        <v>7214</v>
      </c>
      <c r="I181" s="323" t="s">
        <v>7203</v>
      </c>
      <c r="J181" s="305">
        <v>2013</v>
      </c>
      <c r="K181" s="309" t="s">
        <v>7674</v>
      </c>
      <c r="L181" s="312">
        <v>41166</v>
      </c>
      <c r="M181" s="304" t="s">
        <v>7675</v>
      </c>
      <c r="N181" s="332" t="s">
        <v>13387</v>
      </c>
      <c r="O181" s="324"/>
    </row>
    <row r="182" spans="1:15" s="158" customFormat="1" ht="47.25" customHeight="1" outlineLevel="1">
      <c r="A182" s="46">
        <v>1958</v>
      </c>
      <c r="B182" s="269">
        <v>1</v>
      </c>
      <c r="C182" s="269">
        <v>1</v>
      </c>
      <c r="D182" s="268"/>
      <c r="E182" s="274">
        <v>6130834</v>
      </c>
      <c r="F182" s="291" t="s">
        <v>132</v>
      </c>
      <c r="G182" s="315">
        <f t="shared" si="2"/>
        <v>176</v>
      </c>
      <c r="H182" s="311" t="s">
        <v>7676</v>
      </c>
      <c r="I182" s="323" t="s">
        <v>7203</v>
      </c>
      <c r="J182" s="305">
        <v>2013</v>
      </c>
      <c r="K182" s="309" t="s">
        <v>7677</v>
      </c>
      <c r="L182" s="312">
        <v>41165</v>
      </c>
      <c r="M182" s="304" t="s">
        <v>298</v>
      </c>
      <c r="N182" s="331" t="s">
        <v>16253</v>
      </c>
      <c r="O182" s="325"/>
    </row>
    <row r="183" spans="1:15" s="158" customFormat="1" ht="63" customHeight="1" outlineLevel="1">
      <c r="A183" s="46">
        <v>1959</v>
      </c>
      <c r="B183" s="269">
        <v>1</v>
      </c>
      <c r="C183" s="269">
        <v>1</v>
      </c>
      <c r="D183" s="268"/>
      <c r="E183" s="274">
        <v>6131138</v>
      </c>
      <c r="F183" s="291" t="s">
        <v>132</v>
      </c>
      <c r="G183" s="315">
        <f t="shared" si="2"/>
        <v>177</v>
      </c>
      <c r="H183" s="311" t="s">
        <v>7678</v>
      </c>
      <c r="I183" s="323" t="s">
        <v>7203</v>
      </c>
      <c r="J183" s="305">
        <v>2013</v>
      </c>
      <c r="K183" s="309" t="s">
        <v>7679</v>
      </c>
      <c r="L183" s="312" t="s">
        <v>7680</v>
      </c>
      <c r="M183" s="304" t="s">
        <v>7681</v>
      </c>
      <c r="N183" s="331" t="s">
        <v>16251</v>
      </c>
      <c r="O183" s="325"/>
    </row>
    <row r="184" spans="1:15" s="158" customFormat="1" ht="63" customHeight="1" outlineLevel="1">
      <c r="A184" s="46">
        <v>1960</v>
      </c>
      <c r="B184" s="269">
        <v>1</v>
      </c>
      <c r="C184" s="269">
        <v>1</v>
      </c>
      <c r="D184" s="268"/>
      <c r="E184" s="274">
        <v>6131139</v>
      </c>
      <c r="F184" s="291" t="s">
        <v>132</v>
      </c>
      <c r="G184" s="315">
        <f t="shared" si="2"/>
        <v>178</v>
      </c>
      <c r="H184" s="311" t="s">
        <v>7214</v>
      </c>
      <c r="I184" s="323" t="s">
        <v>7203</v>
      </c>
      <c r="J184" s="305">
        <v>2013</v>
      </c>
      <c r="K184" s="309" t="s">
        <v>7682</v>
      </c>
      <c r="L184" s="312">
        <v>41156</v>
      </c>
      <c r="M184" s="304" t="s">
        <v>7683</v>
      </c>
      <c r="N184" s="332" t="s">
        <v>13388</v>
      </c>
      <c r="O184" s="324"/>
    </row>
    <row r="185" spans="1:15" s="158" customFormat="1" ht="63" customHeight="1" outlineLevel="1">
      <c r="A185" s="46">
        <v>1961</v>
      </c>
      <c r="B185" s="269">
        <v>1</v>
      </c>
      <c r="C185" s="269">
        <v>1</v>
      </c>
      <c r="D185" s="268"/>
      <c r="E185" s="274">
        <v>6131142</v>
      </c>
      <c r="F185" s="291" t="s">
        <v>132</v>
      </c>
      <c r="G185" s="315">
        <f t="shared" si="2"/>
        <v>179</v>
      </c>
      <c r="H185" s="311" t="s">
        <v>7684</v>
      </c>
      <c r="I185" s="323" t="s">
        <v>7203</v>
      </c>
      <c r="J185" s="305">
        <v>2013</v>
      </c>
      <c r="K185" s="309" t="s">
        <v>7685</v>
      </c>
      <c r="L185" s="312">
        <v>41156</v>
      </c>
      <c r="M185" s="304" t="s">
        <v>7686</v>
      </c>
      <c r="N185" s="331" t="s">
        <v>16254</v>
      </c>
      <c r="O185" s="325"/>
    </row>
    <row r="186" spans="1:15" s="158" customFormat="1" ht="63" customHeight="1" outlineLevel="1">
      <c r="A186" s="46">
        <v>1962</v>
      </c>
      <c r="B186" s="269">
        <v>1</v>
      </c>
      <c r="C186" s="269">
        <v>1</v>
      </c>
      <c r="D186" s="268"/>
      <c r="E186" s="274">
        <v>6131145</v>
      </c>
      <c r="F186" s="291" t="s">
        <v>132</v>
      </c>
      <c r="G186" s="315">
        <f t="shared" si="2"/>
        <v>180</v>
      </c>
      <c r="H186" s="311" t="s">
        <v>7214</v>
      </c>
      <c r="I186" s="323" t="s">
        <v>7203</v>
      </c>
      <c r="J186" s="305">
        <v>2013</v>
      </c>
      <c r="K186" s="309" t="s">
        <v>7687</v>
      </c>
      <c r="L186" s="312">
        <v>41204</v>
      </c>
      <c r="M186" s="304" t="s">
        <v>7688</v>
      </c>
      <c r="N186" s="332" t="s">
        <v>13389</v>
      </c>
      <c r="O186" s="324"/>
    </row>
    <row r="187" spans="1:15" s="158" customFormat="1" ht="63" customHeight="1" outlineLevel="1">
      <c r="A187" s="46">
        <v>1963</v>
      </c>
      <c r="B187" s="269">
        <v>1</v>
      </c>
      <c r="C187" s="269">
        <v>1</v>
      </c>
      <c r="D187" s="268"/>
      <c r="E187" s="274">
        <v>6131149</v>
      </c>
      <c r="F187" s="291" t="s">
        <v>132</v>
      </c>
      <c r="G187" s="315">
        <f t="shared" si="2"/>
        <v>181</v>
      </c>
      <c r="H187" s="311" t="s">
        <v>7689</v>
      </c>
      <c r="I187" s="323" t="s">
        <v>7203</v>
      </c>
      <c r="J187" s="305">
        <v>2013</v>
      </c>
      <c r="K187" s="309" t="s">
        <v>7690</v>
      </c>
      <c r="L187" s="312">
        <v>41186</v>
      </c>
      <c r="M187" s="304" t="s">
        <v>7691</v>
      </c>
      <c r="N187" s="332" t="s">
        <v>13390</v>
      </c>
      <c r="O187" s="324"/>
    </row>
    <row r="188" spans="1:15" s="158" customFormat="1" ht="47.25" customHeight="1" outlineLevel="1">
      <c r="A188" s="46">
        <v>1964</v>
      </c>
      <c r="B188" s="269">
        <v>1</v>
      </c>
      <c r="C188" s="269">
        <v>1</v>
      </c>
      <c r="D188" s="268"/>
      <c r="E188" s="274">
        <v>6131155</v>
      </c>
      <c r="F188" s="291" t="s">
        <v>132</v>
      </c>
      <c r="G188" s="315">
        <f t="shared" si="2"/>
        <v>182</v>
      </c>
      <c r="H188" s="307" t="s">
        <v>7692</v>
      </c>
      <c r="I188" s="323" t="s">
        <v>7203</v>
      </c>
      <c r="J188" s="313">
        <v>2013</v>
      </c>
      <c r="K188" s="309" t="s">
        <v>7693</v>
      </c>
      <c r="L188" s="312" t="s">
        <v>7694</v>
      </c>
      <c r="M188" s="304" t="s">
        <v>7695</v>
      </c>
      <c r="N188" s="331" t="s">
        <v>14260</v>
      </c>
      <c r="O188" s="325"/>
    </row>
    <row r="189" spans="1:15" s="158" customFormat="1" ht="47.25" customHeight="1" outlineLevel="1">
      <c r="A189" s="46">
        <v>1965</v>
      </c>
      <c r="B189" s="269">
        <v>1</v>
      </c>
      <c r="C189" s="269">
        <v>1</v>
      </c>
      <c r="D189" s="268"/>
      <c r="E189" s="274">
        <v>6131157</v>
      </c>
      <c r="F189" s="291" t="s">
        <v>132</v>
      </c>
      <c r="G189" s="315">
        <f t="shared" si="2"/>
        <v>183</v>
      </c>
      <c r="H189" s="311" t="s">
        <v>7226</v>
      </c>
      <c r="I189" s="323" t="s">
        <v>7203</v>
      </c>
      <c r="J189" s="305">
        <v>2013</v>
      </c>
      <c r="K189" s="309" t="s">
        <v>7696</v>
      </c>
      <c r="L189" s="312">
        <v>41204</v>
      </c>
      <c r="M189" s="304" t="s">
        <v>7697</v>
      </c>
      <c r="N189" s="332" t="s">
        <v>13391</v>
      </c>
      <c r="O189" s="324"/>
    </row>
    <row r="190" spans="1:15" s="158" customFormat="1" ht="47.25" customHeight="1" outlineLevel="1">
      <c r="A190" s="46">
        <v>1966</v>
      </c>
      <c r="B190" s="269">
        <v>1</v>
      </c>
      <c r="C190" s="269">
        <v>1</v>
      </c>
      <c r="D190" s="268"/>
      <c r="E190" s="274">
        <v>6131162</v>
      </c>
      <c r="F190" s="291" t="s">
        <v>132</v>
      </c>
      <c r="G190" s="315">
        <f t="shared" si="2"/>
        <v>184</v>
      </c>
      <c r="H190" s="311" t="s">
        <v>7698</v>
      </c>
      <c r="I190" s="323" t="s">
        <v>7203</v>
      </c>
      <c r="J190" s="305">
        <v>2013</v>
      </c>
      <c r="K190" s="309" t="s">
        <v>7699</v>
      </c>
      <c r="L190" s="312">
        <v>41219</v>
      </c>
      <c r="M190" s="304" t="s">
        <v>7700</v>
      </c>
      <c r="N190" s="331" t="s">
        <v>16255</v>
      </c>
      <c r="O190" s="325"/>
    </row>
    <row r="191" spans="1:15" s="158" customFormat="1" ht="47.25" customHeight="1" outlineLevel="1">
      <c r="A191" s="46">
        <v>1967</v>
      </c>
      <c r="B191" s="269">
        <v>1</v>
      </c>
      <c r="C191" s="269">
        <v>1</v>
      </c>
      <c r="D191" s="268"/>
      <c r="E191" s="274">
        <v>6131163</v>
      </c>
      <c r="F191" s="291" t="s">
        <v>132</v>
      </c>
      <c r="G191" s="315">
        <f t="shared" si="2"/>
        <v>185</v>
      </c>
      <c r="H191" s="311" t="s">
        <v>7701</v>
      </c>
      <c r="I191" s="323" t="s">
        <v>7203</v>
      </c>
      <c r="J191" s="305">
        <v>2013</v>
      </c>
      <c r="K191" s="309" t="s">
        <v>7702</v>
      </c>
      <c r="L191" s="312">
        <v>41213</v>
      </c>
      <c r="M191" s="304" t="s">
        <v>7703</v>
      </c>
      <c r="N191" s="332" t="s">
        <v>13392</v>
      </c>
      <c r="O191" s="324"/>
    </row>
    <row r="192" spans="1:15" s="158" customFormat="1" ht="63" customHeight="1" outlineLevel="1">
      <c r="A192" s="46">
        <v>1968</v>
      </c>
      <c r="B192" s="269">
        <v>1</v>
      </c>
      <c r="C192" s="269">
        <v>1</v>
      </c>
      <c r="D192" s="268"/>
      <c r="E192" s="274">
        <v>6131009</v>
      </c>
      <c r="F192" s="291" t="s">
        <v>132</v>
      </c>
      <c r="G192" s="315">
        <f t="shared" si="2"/>
        <v>186</v>
      </c>
      <c r="H192" s="311" t="s">
        <v>7704</v>
      </c>
      <c r="I192" s="323" t="s">
        <v>7203</v>
      </c>
      <c r="J192" s="305">
        <v>2013</v>
      </c>
      <c r="K192" s="309" t="s">
        <v>7705</v>
      </c>
      <c r="L192" s="312">
        <v>41219</v>
      </c>
      <c r="M192" s="304" t="s">
        <v>299</v>
      </c>
      <c r="N192" s="332" t="s">
        <v>13393</v>
      </c>
      <c r="O192" s="324"/>
    </row>
    <row r="193" spans="1:15" s="158" customFormat="1" ht="63" customHeight="1" outlineLevel="1">
      <c r="A193" s="46">
        <v>1969</v>
      </c>
      <c r="B193" s="269">
        <v>1</v>
      </c>
      <c r="C193" s="269">
        <v>1</v>
      </c>
      <c r="D193" s="268"/>
      <c r="E193" s="274">
        <v>6131167</v>
      </c>
      <c r="F193" s="291" t="s">
        <v>132</v>
      </c>
      <c r="G193" s="315">
        <f t="shared" si="2"/>
        <v>187</v>
      </c>
      <c r="H193" s="311" t="s">
        <v>7226</v>
      </c>
      <c r="I193" s="323" t="s">
        <v>7203</v>
      </c>
      <c r="J193" s="305">
        <v>2013</v>
      </c>
      <c r="K193" s="309" t="s">
        <v>7706</v>
      </c>
      <c r="L193" s="312">
        <v>41143</v>
      </c>
      <c r="M193" s="304" t="s">
        <v>7707</v>
      </c>
      <c r="N193" s="332" t="s">
        <v>13394</v>
      </c>
      <c r="O193" s="324"/>
    </row>
    <row r="194" spans="1:15" s="158" customFormat="1" ht="63" customHeight="1" outlineLevel="1">
      <c r="A194" s="46">
        <v>1970</v>
      </c>
      <c r="B194" s="269">
        <v>1</v>
      </c>
      <c r="C194" s="269">
        <v>1</v>
      </c>
      <c r="D194" s="268"/>
      <c r="E194" s="274">
        <v>6131171</v>
      </c>
      <c r="F194" s="291" t="s">
        <v>132</v>
      </c>
      <c r="G194" s="315">
        <f t="shared" si="2"/>
        <v>188</v>
      </c>
      <c r="H194" s="311" t="s">
        <v>7708</v>
      </c>
      <c r="I194" s="323" t="s">
        <v>7203</v>
      </c>
      <c r="J194" s="305">
        <v>2013</v>
      </c>
      <c r="K194" s="309" t="s">
        <v>7709</v>
      </c>
      <c r="L194" s="312">
        <v>41156</v>
      </c>
      <c r="M194" s="304" t="s">
        <v>7710</v>
      </c>
      <c r="N194" s="331" t="s">
        <v>16256</v>
      </c>
      <c r="O194" s="325"/>
    </row>
    <row r="195" spans="1:15" s="158" customFormat="1" ht="63" customHeight="1" outlineLevel="1">
      <c r="A195" s="46">
        <v>1971</v>
      </c>
      <c r="B195" s="269">
        <v>1</v>
      </c>
      <c r="C195" s="269">
        <v>1</v>
      </c>
      <c r="D195" s="268"/>
      <c r="E195" s="274">
        <v>6131173</v>
      </c>
      <c r="F195" s="291" t="s">
        <v>132</v>
      </c>
      <c r="G195" s="315">
        <f t="shared" si="2"/>
        <v>189</v>
      </c>
      <c r="H195" s="311" t="s">
        <v>7698</v>
      </c>
      <c r="I195" s="323" t="s">
        <v>7203</v>
      </c>
      <c r="J195" s="305">
        <v>2013</v>
      </c>
      <c r="K195" s="309" t="s">
        <v>7711</v>
      </c>
      <c r="L195" s="312">
        <v>41156</v>
      </c>
      <c r="M195" s="304" t="s">
        <v>7712</v>
      </c>
      <c r="N195" s="331" t="s">
        <v>16255</v>
      </c>
      <c r="O195" s="325"/>
    </row>
    <row r="196" spans="1:15" s="158" customFormat="1" ht="63" customHeight="1" outlineLevel="1">
      <c r="A196" s="46">
        <v>1972</v>
      </c>
      <c r="B196" s="269">
        <v>1</v>
      </c>
      <c r="C196" s="269">
        <v>1</v>
      </c>
      <c r="D196" s="268"/>
      <c r="E196" s="274">
        <v>6130904</v>
      </c>
      <c r="F196" s="291" t="s">
        <v>132</v>
      </c>
      <c r="G196" s="315">
        <f t="shared" si="2"/>
        <v>190</v>
      </c>
      <c r="H196" s="311" t="s">
        <v>7214</v>
      </c>
      <c r="I196" s="323" t="s">
        <v>7203</v>
      </c>
      <c r="J196" s="305">
        <v>2013</v>
      </c>
      <c r="K196" s="309" t="s">
        <v>217</v>
      </c>
      <c r="L196" s="312">
        <v>41166</v>
      </c>
      <c r="M196" s="304" t="s">
        <v>218</v>
      </c>
      <c r="N196" s="331" t="s">
        <v>16235</v>
      </c>
      <c r="O196" s="325"/>
    </row>
    <row r="197" spans="1:15" s="158" customFormat="1" ht="63" customHeight="1" outlineLevel="1">
      <c r="A197" s="46">
        <v>1973</v>
      </c>
      <c r="B197" s="269">
        <v>1</v>
      </c>
      <c r="C197" s="269">
        <v>1</v>
      </c>
      <c r="D197" s="268"/>
      <c r="E197" s="274">
        <v>6130847</v>
      </c>
      <c r="F197" s="291" t="s">
        <v>132</v>
      </c>
      <c r="G197" s="315">
        <f t="shared" si="2"/>
        <v>191</v>
      </c>
      <c r="H197" s="311" t="s">
        <v>7418</v>
      </c>
      <c r="I197" s="323" t="s">
        <v>7203</v>
      </c>
      <c r="J197" s="305">
        <v>2013</v>
      </c>
      <c r="K197" s="309" t="s">
        <v>219</v>
      </c>
      <c r="L197" s="312">
        <v>41166</v>
      </c>
      <c r="M197" s="304" t="s">
        <v>220</v>
      </c>
      <c r="N197" s="332" t="s">
        <v>13395</v>
      </c>
      <c r="O197" s="324"/>
    </row>
    <row r="198" spans="1:15" s="158" customFormat="1" ht="63" customHeight="1" outlineLevel="1">
      <c r="A198" s="46">
        <v>1974</v>
      </c>
      <c r="B198" s="269">
        <v>1</v>
      </c>
      <c r="C198" s="269">
        <v>1</v>
      </c>
      <c r="D198" s="268"/>
      <c r="E198" s="274">
        <v>6131180</v>
      </c>
      <c r="F198" s="291" t="s">
        <v>132</v>
      </c>
      <c r="G198" s="315">
        <f t="shared" si="2"/>
        <v>192</v>
      </c>
      <c r="H198" s="307" t="s">
        <v>7336</v>
      </c>
      <c r="I198" s="323" t="s">
        <v>7203</v>
      </c>
      <c r="J198" s="313">
        <v>2013</v>
      </c>
      <c r="K198" s="309" t="s">
        <v>7713</v>
      </c>
      <c r="L198" s="312">
        <v>41102</v>
      </c>
      <c r="M198" s="304" t="s">
        <v>7714</v>
      </c>
      <c r="N198" s="331" t="s">
        <v>16239</v>
      </c>
      <c r="O198" s="325"/>
    </row>
    <row r="199" spans="1:15" s="158" customFormat="1" ht="63" customHeight="1" outlineLevel="1">
      <c r="A199" s="46">
        <v>1975</v>
      </c>
      <c r="B199" s="269">
        <v>1</v>
      </c>
      <c r="C199" s="269">
        <v>1</v>
      </c>
      <c r="D199" s="268"/>
      <c r="E199" s="274">
        <v>6131182</v>
      </c>
      <c r="F199" s="291" t="s">
        <v>132</v>
      </c>
      <c r="G199" s="315">
        <f t="shared" si="2"/>
        <v>193</v>
      </c>
      <c r="H199" s="307" t="s">
        <v>7230</v>
      </c>
      <c r="I199" s="323" t="s">
        <v>7203</v>
      </c>
      <c r="J199" s="313">
        <v>2013</v>
      </c>
      <c r="K199" s="309" t="s">
        <v>7715</v>
      </c>
      <c r="L199" s="312">
        <v>41142</v>
      </c>
      <c r="M199" s="304" t="s">
        <v>7716</v>
      </c>
      <c r="N199" s="332" t="s">
        <v>13396</v>
      </c>
      <c r="O199" s="324"/>
    </row>
    <row r="200" spans="1:15" s="158" customFormat="1" ht="63" customHeight="1" outlineLevel="1">
      <c r="A200" s="46">
        <v>1976</v>
      </c>
      <c r="B200" s="269">
        <v>1</v>
      </c>
      <c r="C200" s="269">
        <v>1</v>
      </c>
      <c r="D200" s="268"/>
      <c r="E200" s="274">
        <v>6131183</v>
      </c>
      <c r="F200" s="291" t="s">
        <v>132</v>
      </c>
      <c r="G200" s="315">
        <f t="shared" si="2"/>
        <v>194</v>
      </c>
      <c r="H200" s="307" t="s">
        <v>7717</v>
      </c>
      <c r="I200" s="323" t="s">
        <v>7203</v>
      </c>
      <c r="J200" s="313">
        <v>2013</v>
      </c>
      <c r="K200" s="309" t="s">
        <v>7718</v>
      </c>
      <c r="L200" s="312">
        <v>41143</v>
      </c>
      <c r="M200" s="304" t="s">
        <v>7719</v>
      </c>
      <c r="N200" s="331" t="s">
        <v>16257</v>
      </c>
      <c r="O200" s="325"/>
    </row>
    <row r="201" spans="1:15" s="158" customFormat="1" ht="63" customHeight="1" outlineLevel="1">
      <c r="A201" s="46">
        <v>1977</v>
      </c>
      <c r="B201" s="269">
        <v>1</v>
      </c>
      <c r="C201" s="269">
        <v>1</v>
      </c>
      <c r="D201" s="268"/>
      <c r="E201" s="274">
        <v>6131191</v>
      </c>
      <c r="F201" s="291" t="s">
        <v>132</v>
      </c>
      <c r="G201" s="315">
        <f t="shared" si="2"/>
        <v>195</v>
      </c>
      <c r="H201" s="307" t="s">
        <v>7720</v>
      </c>
      <c r="I201" s="323" t="s">
        <v>7203</v>
      </c>
      <c r="J201" s="313">
        <v>2013</v>
      </c>
      <c r="K201" s="309" t="s">
        <v>7721</v>
      </c>
      <c r="L201" s="312">
        <v>41156</v>
      </c>
      <c r="M201" s="304" t="s">
        <v>7722</v>
      </c>
      <c r="N201" s="331" t="s">
        <v>16110</v>
      </c>
      <c r="O201" s="325"/>
    </row>
    <row r="202" spans="1:15" s="158" customFormat="1" ht="63" customHeight="1" outlineLevel="1">
      <c r="A202" s="46">
        <v>1978</v>
      </c>
      <c r="B202" s="269">
        <v>1</v>
      </c>
      <c r="C202" s="269">
        <v>1</v>
      </c>
      <c r="D202" s="268"/>
      <c r="E202" s="274">
        <v>6131192</v>
      </c>
      <c r="F202" s="291" t="s">
        <v>132</v>
      </c>
      <c r="G202" s="315">
        <f t="shared" ref="G202:G265" si="3">G201+1</f>
        <v>196</v>
      </c>
      <c r="H202" s="311" t="s">
        <v>7678</v>
      </c>
      <c r="I202" s="323" t="s">
        <v>7203</v>
      </c>
      <c r="J202" s="305">
        <v>2013</v>
      </c>
      <c r="K202" s="309" t="s">
        <v>7723</v>
      </c>
      <c r="L202" s="312">
        <v>41156</v>
      </c>
      <c r="M202" s="304" t="s">
        <v>7724</v>
      </c>
      <c r="N202" s="332" t="s">
        <v>13397</v>
      </c>
      <c r="O202" s="324"/>
    </row>
    <row r="203" spans="1:15" s="158" customFormat="1" ht="63" customHeight="1" outlineLevel="1">
      <c r="A203" s="46">
        <v>1979</v>
      </c>
      <c r="B203" s="269">
        <v>1</v>
      </c>
      <c r="C203" s="269">
        <v>1</v>
      </c>
      <c r="D203" s="268"/>
      <c r="E203" s="274">
        <v>6131193</v>
      </c>
      <c r="F203" s="291" t="s">
        <v>132</v>
      </c>
      <c r="G203" s="315">
        <f t="shared" si="3"/>
        <v>197</v>
      </c>
      <c r="H203" s="311" t="s">
        <v>7360</v>
      </c>
      <c r="I203" s="323" t="s">
        <v>7203</v>
      </c>
      <c r="J203" s="305">
        <v>2013</v>
      </c>
      <c r="K203" s="309" t="s">
        <v>7725</v>
      </c>
      <c r="L203" s="312">
        <v>41156</v>
      </c>
      <c r="M203" s="304" t="s">
        <v>7726</v>
      </c>
      <c r="N203" s="332" t="s">
        <v>13398</v>
      </c>
      <c r="O203" s="324"/>
    </row>
    <row r="204" spans="1:15" s="158" customFormat="1" ht="63" customHeight="1" outlineLevel="1">
      <c r="A204" s="46">
        <v>1980</v>
      </c>
      <c r="B204" s="269">
        <v>1</v>
      </c>
      <c r="C204" s="269">
        <v>1</v>
      </c>
      <c r="D204" s="268"/>
      <c r="E204" s="274">
        <v>6131194</v>
      </c>
      <c r="F204" s="291" t="s">
        <v>132</v>
      </c>
      <c r="G204" s="315">
        <f t="shared" si="3"/>
        <v>198</v>
      </c>
      <c r="H204" s="311" t="s">
        <v>7727</v>
      </c>
      <c r="I204" s="323" t="s">
        <v>7203</v>
      </c>
      <c r="J204" s="305">
        <v>2013</v>
      </c>
      <c r="K204" s="309" t="s">
        <v>7728</v>
      </c>
      <c r="L204" s="312" t="s">
        <v>7729</v>
      </c>
      <c r="M204" s="304" t="s">
        <v>7730</v>
      </c>
      <c r="N204" s="331" t="s">
        <v>16258</v>
      </c>
      <c r="O204" s="325"/>
    </row>
    <row r="205" spans="1:15" s="158" customFormat="1" ht="63" customHeight="1" outlineLevel="1">
      <c r="A205" s="46">
        <v>1981</v>
      </c>
      <c r="B205" s="269">
        <v>1</v>
      </c>
      <c r="C205" s="269">
        <v>1</v>
      </c>
      <c r="D205" s="268"/>
      <c r="E205" s="274">
        <v>6131195</v>
      </c>
      <c r="F205" s="291" t="s">
        <v>132</v>
      </c>
      <c r="G205" s="315">
        <f t="shared" si="3"/>
        <v>199</v>
      </c>
      <c r="H205" s="311" t="s">
        <v>7731</v>
      </c>
      <c r="I205" s="323" t="s">
        <v>7203</v>
      </c>
      <c r="J205" s="305">
        <v>2013</v>
      </c>
      <c r="K205" s="309" t="s">
        <v>7732</v>
      </c>
      <c r="L205" s="312">
        <v>41159</v>
      </c>
      <c r="M205" s="304" t="s">
        <v>7733</v>
      </c>
      <c r="N205" s="332" t="s">
        <v>13399</v>
      </c>
      <c r="O205" s="324"/>
    </row>
    <row r="206" spans="1:15" s="158" customFormat="1" ht="63" customHeight="1" outlineLevel="1">
      <c r="A206" s="46">
        <v>1982</v>
      </c>
      <c r="B206" s="269">
        <v>1</v>
      </c>
      <c r="C206" s="269">
        <v>1</v>
      </c>
      <c r="D206" s="268"/>
      <c r="E206" s="274">
        <v>6131197</v>
      </c>
      <c r="F206" s="291" t="s">
        <v>132</v>
      </c>
      <c r="G206" s="315">
        <f t="shared" si="3"/>
        <v>200</v>
      </c>
      <c r="H206" s="311" t="s">
        <v>7727</v>
      </c>
      <c r="I206" s="323" t="s">
        <v>7203</v>
      </c>
      <c r="J206" s="305">
        <v>2013</v>
      </c>
      <c r="K206" s="309" t="s">
        <v>7734</v>
      </c>
      <c r="L206" s="312">
        <v>41156</v>
      </c>
      <c r="M206" s="304" t="s">
        <v>7735</v>
      </c>
      <c r="N206" s="332" t="s">
        <v>13400</v>
      </c>
      <c r="O206" s="324"/>
    </row>
    <row r="207" spans="1:15" s="158" customFormat="1" ht="63" customHeight="1" outlineLevel="1">
      <c r="A207" s="46">
        <v>1983</v>
      </c>
      <c r="B207" s="269">
        <v>1</v>
      </c>
      <c r="C207" s="269">
        <v>1</v>
      </c>
      <c r="D207" s="268"/>
      <c r="E207" s="274">
        <v>6131202</v>
      </c>
      <c r="F207" s="291" t="s">
        <v>132</v>
      </c>
      <c r="G207" s="315">
        <f t="shared" si="3"/>
        <v>201</v>
      </c>
      <c r="H207" s="311" t="s">
        <v>7736</v>
      </c>
      <c r="I207" s="323" t="s">
        <v>7203</v>
      </c>
      <c r="J207" s="305">
        <v>2013</v>
      </c>
      <c r="K207" s="309" t="s">
        <v>7737</v>
      </c>
      <c r="L207" s="312" t="s">
        <v>7738</v>
      </c>
      <c r="M207" s="304" t="s">
        <v>7739</v>
      </c>
      <c r="N207" s="331" t="s">
        <v>16259</v>
      </c>
      <c r="O207" s="325"/>
    </row>
    <row r="208" spans="1:15" s="158" customFormat="1" ht="63" customHeight="1" outlineLevel="1">
      <c r="A208" s="46">
        <v>1984</v>
      </c>
      <c r="B208" s="269">
        <v>1</v>
      </c>
      <c r="C208" s="269">
        <v>1</v>
      </c>
      <c r="D208" s="268"/>
      <c r="E208" s="274">
        <v>6131205</v>
      </c>
      <c r="F208" s="291" t="s">
        <v>132</v>
      </c>
      <c r="G208" s="315">
        <f t="shared" si="3"/>
        <v>202</v>
      </c>
      <c r="H208" s="311" t="s">
        <v>7392</v>
      </c>
      <c r="I208" s="323" t="s">
        <v>7203</v>
      </c>
      <c r="J208" s="305">
        <v>2013</v>
      </c>
      <c r="K208" s="309" t="s">
        <v>7740</v>
      </c>
      <c r="L208" s="312">
        <v>41164</v>
      </c>
      <c r="M208" s="304" t="s">
        <v>7741</v>
      </c>
      <c r="N208" s="332" t="s">
        <v>13401</v>
      </c>
      <c r="O208" s="324"/>
    </row>
    <row r="209" spans="1:15" s="158" customFormat="1" ht="63" customHeight="1" outlineLevel="1">
      <c r="A209" s="46">
        <v>1985</v>
      </c>
      <c r="B209" s="269">
        <v>1</v>
      </c>
      <c r="C209" s="269">
        <v>1</v>
      </c>
      <c r="D209" s="268"/>
      <c r="E209" s="274">
        <v>6131215</v>
      </c>
      <c r="F209" s="291" t="s">
        <v>132</v>
      </c>
      <c r="G209" s="315">
        <f t="shared" si="3"/>
        <v>203</v>
      </c>
      <c r="H209" s="311" t="s">
        <v>7742</v>
      </c>
      <c r="I209" s="323" t="s">
        <v>7203</v>
      </c>
      <c r="J209" s="305">
        <v>2013</v>
      </c>
      <c r="K209" s="309" t="s">
        <v>7743</v>
      </c>
      <c r="L209" s="312">
        <v>41178</v>
      </c>
      <c r="M209" s="304" t="s">
        <v>7744</v>
      </c>
      <c r="N209" s="331" t="s">
        <v>16246</v>
      </c>
      <c r="O209" s="325"/>
    </row>
    <row r="210" spans="1:15" s="158" customFormat="1" ht="63" customHeight="1" outlineLevel="1">
      <c r="A210" s="46">
        <v>1986</v>
      </c>
      <c r="B210" s="269">
        <v>1</v>
      </c>
      <c r="C210" s="269">
        <v>1</v>
      </c>
      <c r="D210" s="268"/>
      <c r="E210" s="274">
        <v>6131217</v>
      </c>
      <c r="F210" s="291" t="s">
        <v>132</v>
      </c>
      <c r="G210" s="315">
        <f t="shared" si="3"/>
        <v>204</v>
      </c>
      <c r="H210" s="311" t="s">
        <v>7266</v>
      </c>
      <c r="I210" s="323" t="s">
        <v>7203</v>
      </c>
      <c r="J210" s="305">
        <v>2013</v>
      </c>
      <c r="K210" s="309" t="s">
        <v>7745</v>
      </c>
      <c r="L210" s="312">
        <v>41190</v>
      </c>
      <c r="M210" s="304" t="s">
        <v>7746</v>
      </c>
      <c r="N210" s="332" t="s">
        <v>13402</v>
      </c>
      <c r="O210" s="324"/>
    </row>
    <row r="211" spans="1:15" s="158" customFormat="1" ht="63" customHeight="1" outlineLevel="1">
      <c r="A211" s="46">
        <v>1987</v>
      </c>
      <c r="B211" s="269">
        <v>1</v>
      </c>
      <c r="C211" s="269">
        <v>1</v>
      </c>
      <c r="D211" s="268"/>
      <c r="E211" s="274">
        <v>6131220</v>
      </c>
      <c r="F211" s="291" t="s">
        <v>132</v>
      </c>
      <c r="G211" s="315">
        <f t="shared" si="3"/>
        <v>205</v>
      </c>
      <c r="H211" s="311" t="s">
        <v>7747</v>
      </c>
      <c r="I211" s="323" t="s">
        <v>7203</v>
      </c>
      <c r="J211" s="305">
        <v>2013</v>
      </c>
      <c r="K211" s="309" t="s">
        <v>7748</v>
      </c>
      <c r="L211" s="312">
        <v>41186</v>
      </c>
      <c r="M211" s="304" t="s">
        <v>7749</v>
      </c>
      <c r="N211" s="332" t="s">
        <v>13403</v>
      </c>
      <c r="O211" s="324"/>
    </row>
    <row r="212" spans="1:15" s="158" customFormat="1" ht="63" customHeight="1" outlineLevel="1">
      <c r="A212" s="46">
        <v>1988</v>
      </c>
      <c r="B212" s="269">
        <v>1</v>
      </c>
      <c r="C212" s="269">
        <v>1</v>
      </c>
      <c r="D212" s="268"/>
      <c r="E212" s="274">
        <v>6131221</v>
      </c>
      <c r="F212" s="291" t="s">
        <v>132</v>
      </c>
      <c r="G212" s="315">
        <f t="shared" si="3"/>
        <v>206</v>
      </c>
      <c r="H212" s="311" t="s">
        <v>7463</v>
      </c>
      <c r="I212" s="323" t="s">
        <v>7203</v>
      </c>
      <c r="J212" s="305">
        <v>2013</v>
      </c>
      <c r="K212" s="309" t="s">
        <v>7750</v>
      </c>
      <c r="L212" s="312">
        <v>41186</v>
      </c>
      <c r="M212" s="304" t="s">
        <v>7751</v>
      </c>
      <c r="N212" s="332" t="s">
        <v>13404</v>
      </c>
      <c r="O212" s="324"/>
    </row>
    <row r="213" spans="1:15" s="158" customFormat="1" ht="63" customHeight="1" outlineLevel="1">
      <c r="A213" s="46">
        <v>1989</v>
      </c>
      <c r="B213" s="269">
        <v>1</v>
      </c>
      <c r="C213" s="269">
        <v>1</v>
      </c>
      <c r="D213" s="268"/>
      <c r="E213" s="274">
        <v>6130858</v>
      </c>
      <c r="F213" s="291" t="s">
        <v>132</v>
      </c>
      <c r="G213" s="315">
        <f t="shared" si="3"/>
        <v>207</v>
      </c>
      <c r="H213" s="311" t="s">
        <v>7752</v>
      </c>
      <c r="I213" s="323" t="s">
        <v>7203</v>
      </c>
      <c r="J213" s="305">
        <v>2013</v>
      </c>
      <c r="K213" s="309" t="s">
        <v>223</v>
      </c>
      <c r="L213" s="312">
        <v>41166</v>
      </c>
      <c r="M213" s="304" t="s">
        <v>224</v>
      </c>
      <c r="N213" s="332" t="s">
        <v>13405</v>
      </c>
      <c r="O213" s="324"/>
    </row>
    <row r="214" spans="1:15" s="158" customFormat="1" ht="63" customHeight="1" outlineLevel="1">
      <c r="A214" s="46">
        <v>1990</v>
      </c>
      <c r="B214" s="269">
        <v>1</v>
      </c>
      <c r="C214" s="269">
        <v>1</v>
      </c>
      <c r="D214" s="268"/>
      <c r="E214" s="274">
        <v>6130859</v>
      </c>
      <c r="F214" s="291" t="s">
        <v>132</v>
      </c>
      <c r="G214" s="315">
        <f t="shared" si="3"/>
        <v>208</v>
      </c>
      <c r="H214" s="311" t="s">
        <v>7214</v>
      </c>
      <c r="I214" s="323" t="s">
        <v>7203</v>
      </c>
      <c r="J214" s="305">
        <v>2013</v>
      </c>
      <c r="K214" s="309" t="s">
        <v>225</v>
      </c>
      <c r="L214" s="312">
        <v>41165</v>
      </c>
      <c r="M214" s="304" t="s">
        <v>226</v>
      </c>
      <c r="N214" s="331" t="s">
        <v>16235</v>
      </c>
      <c r="O214" s="325"/>
    </row>
    <row r="215" spans="1:15" s="158" customFormat="1" ht="63" customHeight="1" outlineLevel="1">
      <c r="A215" s="46">
        <v>1991</v>
      </c>
      <c r="B215" s="269">
        <v>1</v>
      </c>
      <c r="C215" s="269">
        <v>1</v>
      </c>
      <c r="D215" s="268"/>
      <c r="E215" s="274">
        <v>6131227</v>
      </c>
      <c r="F215" s="291" t="s">
        <v>132</v>
      </c>
      <c r="G215" s="315">
        <f t="shared" si="3"/>
        <v>209</v>
      </c>
      <c r="H215" s="311" t="s">
        <v>7676</v>
      </c>
      <c r="I215" s="323" t="s">
        <v>7203</v>
      </c>
      <c r="J215" s="305">
        <v>2013</v>
      </c>
      <c r="K215" s="309" t="s">
        <v>7753</v>
      </c>
      <c r="L215" s="312">
        <v>41166</v>
      </c>
      <c r="M215" s="304" t="s">
        <v>7754</v>
      </c>
      <c r="N215" s="331" t="s">
        <v>16253</v>
      </c>
      <c r="O215" s="325"/>
    </row>
    <row r="216" spans="1:15" s="158" customFormat="1" ht="15.75" customHeight="1" outlineLevel="1">
      <c r="A216" s="46">
        <v>2019</v>
      </c>
      <c r="B216" s="269">
        <v>1</v>
      </c>
      <c r="C216" s="269">
        <v>1</v>
      </c>
      <c r="D216" s="268"/>
      <c r="E216" s="274">
        <v>6131229</v>
      </c>
      <c r="F216" s="291" t="s">
        <v>132</v>
      </c>
      <c r="G216" s="315">
        <f t="shared" si="3"/>
        <v>210</v>
      </c>
      <c r="H216" s="311" t="s">
        <v>7226</v>
      </c>
      <c r="I216" s="323" t="s">
        <v>7203</v>
      </c>
      <c r="J216" s="305">
        <v>2013</v>
      </c>
      <c r="K216" s="309" t="s">
        <v>7755</v>
      </c>
      <c r="L216" s="312" t="s">
        <v>7756</v>
      </c>
      <c r="M216" s="304" t="s">
        <v>7757</v>
      </c>
      <c r="N216" s="331" t="s">
        <v>16164</v>
      </c>
      <c r="O216" s="325"/>
    </row>
    <row r="217" spans="1:15" s="158" customFormat="1" ht="15.75" customHeight="1" outlineLevel="1">
      <c r="A217" s="46">
        <v>2124</v>
      </c>
      <c r="B217" s="269">
        <v>1</v>
      </c>
      <c r="C217" s="269">
        <v>1</v>
      </c>
      <c r="D217" s="268"/>
      <c r="E217" s="274">
        <v>6131231</v>
      </c>
      <c r="F217" s="291" t="s">
        <v>132</v>
      </c>
      <c r="G217" s="315">
        <f t="shared" si="3"/>
        <v>211</v>
      </c>
      <c r="H217" s="311" t="s">
        <v>7720</v>
      </c>
      <c r="I217" s="323" t="s">
        <v>7203</v>
      </c>
      <c r="J217" s="305">
        <v>2013</v>
      </c>
      <c r="K217" s="309" t="s">
        <v>7758</v>
      </c>
      <c r="L217" s="312">
        <v>41151</v>
      </c>
      <c r="M217" s="304" t="s">
        <v>7759</v>
      </c>
      <c r="N217" s="332" t="s">
        <v>13406</v>
      </c>
      <c r="O217" s="324"/>
    </row>
    <row r="218" spans="1:15" s="158" customFormat="1" ht="15.75" customHeight="1" outlineLevel="1">
      <c r="A218" s="46">
        <v>2125</v>
      </c>
      <c r="B218" s="269">
        <v>1</v>
      </c>
      <c r="C218" s="269">
        <v>1</v>
      </c>
      <c r="D218" s="268"/>
      <c r="E218" s="274">
        <v>6131232</v>
      </c>
      <c r="F218" s="291" t="s">
        <v>132</v>
      </c>
      <c r="G218" s="315">
        <f t="shared" si="3"/>
        <v>212</v>
      </c>
      <c r="H218" s="311" t="s">
        <v>7760</v>
      </c>
      <c r="I218" s="323" t="s">
        <v>7203</v>
      </c>
      <c r="J218" s="305">
        <v>2013</v>
      </c>
      <c r="K218" s="309" t="s">
        <v>7761</v>
      </c>
      <c r="L218" s="312">
        <v>41039</v>
      </c>
      <c r="M218" s="304" t="s">
        <v>7762</v>
      </c>
      <c r="N218" s="332" t="s">
        <v>14262</v>
      </c>
      <c r="O218" s="296"/>
    </row>
    <row r="219" spans="1:15" s="158" customFormat="1" ht="15.75" customHeight="1" outlineLevel="1">
      <c r="A219" s="46">
        <v>2126</v>
      </c>
      <c r="B219" s="269">
        <v>1</v>
      </c>
      <c r="C219" s="269">
        <v>1</v>
      </c>
      <c r="D219" s="268"/>
      <c r="E219" s="274">
        <v>6131240</v>
      </c>
      <c r="F219" s="291" t="s">
        <v>132</v>
      </c>
      <c r="G219" s="315">
        <f t="shared" si="3"/>
        <v>213</v>
      </c>
      <c r="H219" s="311" t="s">
        <v>7720</v>
      </c>
      <c r="I219" s="323" t="s">
        <v>7203</v>
      </c>
      <c r="J219" s="305">
        <v>2013</v>
      </c>
      <c r="K219" s="309" t="s">
        <v>7763</v>
      </c>
      <c r="L219" s="312">
        <v>41165</v>
      </c>
      <c r="M219" s="304" t="s">
        <v>7764</v>
      </c>
      <c r="N219" s="332" t="s">
        <v>13407</v>
      </c>
      <c r="O219" s="324"/>
    </row>
    <row r="220" spans="1:15" s="158" customFormat="1" ht="15.75" customHeight="1" outlineLevel="1">
      <c r="A220" s="46">
        <v>2127</v>
      </c>
      <c r="B220" s="269">
        <v>1</v>
      </c>
      <c r="C220" s="269">
        <v>1</v>
      </c>
      <c r="D220" s="268"/>
      <c r="E220" s="274">
        <v>6131241</v>
      </c>
      <c r="F220" s="291" t="s">
        <v>132</v>
      </c>
      <c r="G220" s="315">
        <f t="shared" si="3"/>
        <v>214</v>
      </c>
      <c r="H220" s="311" t="s">
        <v>7736</v>
      </c>
      <c r="I220" s="323" t="s">
        <v>7203</v>
      </c>
      <c r="J220" s="305">
        <v>2013</v>
      </c>
      <c r="K220" s="309" t="s">
        <v>7765</v>
      </c>
      <c r="L220" s="312">
        <v>41165</v>
      </c>
      <c r="M220" s="304" t="s">
        <v>7766</v>
      </c>
      <c r="N220" s="332" t="s">
        <v>13408</v>
      </c>
      <c r="O220" s="324"/>
    </row>
    <row r="221" spans="1:15" s="158" customFormat="1" ht="15.75" customHeight="1" outlineLevel="1">
      <c r="A221" s="46">
        <v>2128</v>
      </c>
      <c r="B221" s="269">
        <v>1</v>
      </c>
      <c r="C221" s="269">
        <v>1</v>
      </c>
      <c r="D221" s="268"/>
      <c r="E221" s="274">
        <v>6131244</v>
      </c>
      <c r="F221" s="291" t="s">
        <v>132</v>
      </c>
      <c r="G221" s="315">
        <f t="shared" si="3"/>
        <v>215</v>
      </c>
      <c r="H221" s="311" t="s">
        <v>7767</v>
      </c>
      <c r="I221" s="323" t="s">
        <v>7203</v>
      </c>
      <c r="J221" s="305">
        <v>2013</v>
      </c>
      <c r="K221" s="309" t="s">
        <v>7768</v>
      </c>
      <c r="L221" s="312">
        <v>41190</v>
      </c>
      <c r="M221" s="304" t="s">
        <v>7769</v>
      </c>
      <c r="N221" s="331" t="s">
        <v>13332</v>
      </c>
      <c r="O221" s="325"/>
    </row>
    <row r="222" spans="1:15" s="158" customFormat="1" ht="15.75" customHeight="1" outlineLevel="1">
      <c r="A222" s="46">
        <v>2129</v>
      </c>
      <c r="B222" s="269">
        <v>1</v>
      </c>
      <c r="C222" s="269">
        <v>1</v>
      </c>
      <c r="D222" s="268"/>
      <c r="E222" s="274">
        <v>6131247</v>
      </c>
      <c r="F222" s="291" t="s">
        <v>132</v>
      </c>
      <c r="G222" s="315">
        <f t="shared" si="3"/>
        <v>216</v>
      </c>
      <c r="H222" s="311" t="s">
        <v>7770</v>
      </c>
      <c r="I222" s="323" t="s">
        <v>7203</v>
      </c>
      <c r="J222" s="305">
        <v>2013</v>
      </c>
      <c r="K222" s="309" t="s">
        <v>7771</v>
      </c>
      <c r="L222" s="312">
        <v>41178</v>
      </c>
      <c r="M222" s="304" t="s">
        <v>7772</v>
      </c>
      <c r="N222" s="331" t="s">
        <v>16260</v>
      </c>
      <c r="O222" s="325"/>
    </row>
    <row r="223" spans="1:15" s="158" customFormat="1" ht="15.75" customHeight="1" outlineLevel="1">
      <c r="A223" s="46">
        <v>2130</v>
      </c>
      <c r="B223" s="269">
        <v>1</v>
      </c>
      <c r="C223" s="269">
        <v>1</v>
      </c>
      <c r="D223" s="268"/>
      <c r="E223" s="274">
        <v>6130860</v>
      </c>
      <c r="F223" s="291" t="s">
        <v>132</v>
      </c>
      <c r="G223" s="315">
        <f t="shared" si="3"/>
        <v>217</v>
      </c>
      <c r="H223" s="311" t="s">
        <v>7767</v>
      </c>
      <c r="I223" s="323" t="s">
        <v>7203</v>
      </c>
      <c r="J223" s="305">
        <v>2013</v>
      </c>
      <c r="K223" s="309" t="s">
        <v>227</v>
      </c>
      <c r="L223" s="312">
        <v>41178</v>
      </c>
      <c r="M223" s="304" t="s">
        <v>228</v>
      </c>
      <c r="N223" s="332" t="s">
        <v>13409</v>
      </c>
      <c r="O223" s="324"/>
    </row>
    <row r="224" spans="1:15" s="158" customFormat="1" ht="15.75" customHeight="1" outlineLevel="1">
      <c r="A224" s="46">
        <v>2131</v>
      </c>
      <c r="B224" s="269">
        <v>1</v>
      </c>
      <c r="C224" s="269">
        <v>1</v>
      </c>
      <c r="D224" s="268"/>
      <c r="E224" s="274">
        <v>6131250</v>
      </c>
      <c r="F224" s="291" t="s">
        <v>132</v>
      </c>
      <c r="G224" s="315">
        <f t="shared" si="3"/>
        <v>218</v>
      </c>
      <c r="H224" s="311" t="s">
        <v>7736</v>
      </c>
      <c r="I224" s="323" t="s">
        <v>7203</v>
      </c>
      <c r="J224" s="305">
        <v>2013</v>
      </c>
      <c r="K224" s="309" t="s">
        <v>7773</v>
      </c>
      <c r="L224" s="312">
        <v>41184</v>
      </c>
      <c r="M224" s="304" t="s">
        <v>7774</v>
      </c>
      <c r="N224" s="332" t="s">
        <v>13410</v>
      </c>
      <c r="O224" s="324"/>
    </row>
    <row r="225" spans="1:15" s="158" customFormat="1" ht="15.75" customHeight="1" outlineLevel="1">
      <c r="A225" s="46">
        <v>2132</v>
      </c>
      <c r="B225" s="269">
        <v>1</v>
      </c>
      <c r="C225" s="269">
        <v>1</v>
      </c>
      <c r="D225" s="268"/>
      <c r="E225" s="274">
        <v>6131264</v>
      </c>
      <c r="F225" s="291" t="s">
        <v>132</v>
      </c>
      <c r="G225" s="315">
        <f t="shared" si="3"/>
        <v>219</v>
      </c>
      <c r="H225" s="311" t="s">
        <v>7767</v>
      </c>
      <c r="I225" s="323" t="s">
        <v>7203</v>
      </c>
      <c r="J225" s="305">
        <v>2013</v>
      </c>
      <c r="K225" s="309" t="s">
        <v>7775</v>
      </c>
      <c r="L225" s="312">
        <v>41198</v>
      </c>
      <c r="M225" s="304" t="s">
        <v>7776</v>
      </c>
      <c r="N225" s="332" t="s">
        <v>13411</v>
      </c>
      <c r="O225" s="324"/>
    </row>
    <row r="226" spans="1:15" s="158" customFormat="1" ht="15.75" customHeight="1" outlineLevel="1">
      <c r="A226" s="46">
        <v>2133</v>
      </c>
      <c r="B226" s="269">
        <v>1</v>
      </c>
      <c r="C226" s="269">
        <v>1</v>
      </c>
      <c r="D226" s="268"/>
      <c r="E226" s="274">
        <v>6131265</v>
      </c>
      <c r="F226" s="291" t="s">
        <v>132</v>
      </c>
      <c r="G226" s="315">
        <f t="shared" si="3"/>
        <v>220</v>
      </c>
      <c r="H226" s="311" t="s">
        <v>7237</v>
      </c>
      <c r="I226" s="323" t="s">
        <v>7203</v>
      </c>
      <c r="J226" s="305">
        <v>2013</v>
      </c>
      <c r="K226" s="309" t="s">
        <v>7777</v>
      </c>
      <c r="L226" s="312">
        <v>41194</v>
      </c>
      <c r="M226" s="304" t="s">
        <v>300</v>
      </c>
      <c r="N226" s="331" t="s">
        <v>16230</v>
      </c>
      <c r="O226" s="325"/>
    </row>
    <row r="227" spans="1:15" s="158" customFormat="1" ht="15.75" customHeight="1" outlineLevel="1">
      <c r="A227" s="46">
        <v>2134</v>
      </c>
      <c r="B227" s="269">
        <v>1</v>
      </c>
      <c r="C227" s="269">
        <v>1</v>
      </c>
      <c r="D227" s="268"/>
      <c r="E227" s="274">
        <v>6131266</v>
      </c>
      <c r="F227" s="291" t="s">
        <v>132</v>
      </c>
      <c r="G227" s="315">
        <f t="shared" si="3"/>
        <v>221</v>
      </c>
      <c r="H227" s="311" t="s">
        <v>7237</v>
      </c>
      <c r="I227" s="323" t="s">
        <v>7203</v>
      </c>
      <c r="J227" s="305">
        <v>2013</v>
      </c>
      <c r="K227" s="309" t="s">
        <v>7778</v>
      </c>
      <c r="L227" s="312">
        <v>41194</v>
      </c>
      <c r="M227" s="304" t="s">
        <v>7779</v>
      </c>
      <c r="N227" s="332" t="s">
        <v>13412</v>
      </c>
      <c r="O227" s="324"/>
    </row>
    <row r="228" spans="1:15" s="158" customFormat="1" ht="15.75" customHeight="1" outlineLevel="1">
      <c r="A228" s="46">
        <v>2135</v>
      </c>
      <c r="B228" s="269">
        <v>1</v>
      </c>
      <c r="C228" s="269">
        <v>1</v>
      </c>
      <c r="D228" s="268"/>
      <c r="E228" s="274">
        <v>6131267</v>
      </c>
      <c r="F228" s="291" t="s">
        <v>132</v>
      </c>
      <c r="G228" s="315">
        <f t="shared" si="3"/>
        <v>222</v>
      </c>
      <c r="H228" s="311" t="s">
        <v>7214</v>
      </c>
      <c r="I228" s="323" t="s">
        <v>7203</v>
      </c>
      <c r="J228" s="305">
        <v>2013</v>
      </c>
      <c r="K228" s="309" t="s">
        <v>7780</v>
      </c>
      <c r="L228" s="312">
        <v>41194</v>
      </c>
      <c r="M228" s="304" t="s">
        <v>7781</v>
      </c>
      <c r="N228" s="332" t="s">
        <v>13413</v>
      </c>
      <c r="O228" s="324"/>
    </row>
    <row r="229" spans="1:15" s="158" customFormat="1" ht="15.75" customHeight="1" outlineLevel="1">
      <c r="A229" s="46">
        <v>2136</v>
      </c>
      <c r="B229" s="269">
        <v>1</v>
      </c>
      <c r="C229" s="269">
        <v>1</v>
      </c>
      <c r="D229" s="268"/>
      <c r="E229" s="274">
        <v>6131268</v>
      </c>
      <c r="F229" s="291" t="s">
        <v>132</v>
      </c>
      <c r="G229" s="315">
        <f t="shared" si="3"/>
        <v>223</v>
      </c>
      <c r="H229" s="311" t="s">
        <v>7349</v>
      </c>
      <c r="I229" s="323" t="s">
        <v>7203</v>
      </c>
      <c r="J229" s="305">
        <v>2013</v>
      </c>
      <c r="K229" s="309" t="s">
        <v>7782</v>
      </c>
      <c r="L229" s="312">
        <v>41194</v>
      </c>
      <c r="M229" s="304" t="s">
        <v>7783</v>
      </c>
      <c r="N229" s="332" t="s">
        <v>13414</v>
      </c>
      <c r="O229" s="324"/>
    </row>
    <row r="230" spans="1:15" s="158" customFormat="1" ht="15.75" customHeight="1" outlineLevel="1">
      <c r="A230" s="46">
        <v>2137</v>
      </c>
      <c r="B230" s="269">
        <v>1</v>
      </c>
      <c r="C230" s="269">
        <v>1</v>
      </c>
      <c r="D230" s="268"/>
      <c r="E230" s="274">
        <v>6131269</v>
      </c>
      <c r="F230" s="291" t="s">
        <v>132</v>
      </c>
      <c r="G230" s="315">
        <f t="shared" si="3"/>
        <v>224</v>
      </c>
      <c r="H230" s="311" t="s">
        <v>7237</v>
      </c>
      <c r="I230" s="323" t="s">
        <v>7203</v>
      </c>
      <c r="J230" s="305">
        <v>2013</v>
      </c>
      <c r="K230" s="309" t="s">
        <v>7784</v>
      </c>
      <c r="L230" s="312">
        <v>41190</v>
      </c>
      <c r="M230" s="304" t="s">
        <v>7785</v>
      </c>
      <c r="N230" s="331" t="s">
        <v>16468</v>
      </c>
      <c r="O230" s="324"/>
    </row>
    <row r="231" spans="1:15" s="158" customFormat="1" ht="15.75" customHeight="1" outlineLevel="1">
      <c r="A231" s="46">
        <v>2138</v>
      </c>
      <c r="B231" s="269">
        <v>1</v>
      </c>
      <c r="C231" s="269">
        <v>1</v>
      </c>
      <c r="D231" s="268"/>
      <c r="E231" s="274">
        <v>6131276</v>
      </c>
      <c r="F231" s="291" t="s">
        <v>132</v>
      </c>
      <c r="G231" s="315">
        <f t="shared" si="3"/>
        <v>225</v>
      </c>
      <c r="H231" s="311" t="s">
        <v>7767</v>
      </c>
      <c r="I231" s="323" t="s">
        <v>7203</v>
      </c>
      <c r="J231" s="305">
        <v>2013</v>
      </c>
      <c r="K231" s="309" t="s">
        <v>7786</v>
      </c>
      <c r="L231" s="312">
        <v>41129</v>
      </c>
      <c r="M231" s="304" t="s">
        <v>7787</v>
      </c>
      <c r="N231" s="331" t="s">
        <v>13332</v>
      </c>
      <c r="O231" s="325"/>
    </row>
    <row r="232" spans="1:15" s="158" customFormat="1" ht="15.75" customHeight="1" outlineLevel="1">
      <c r="A232" s="46">
        <v>2139</v>
      </c>
      <c r="B232" s="269">
        <v>1</v>
      </c>
      <c r="C232" s="269">
        <v>1</v>
      </c>
      <c r="D232" s="268"/>
      <c r="E232" s="274">
        <v>6130875</v>
      </c>
      <c r="F232" s="291" t="s">
        <v>132</v>
      </c>
      <c r="G232" s="315">
        <f t="shared" si="3"/>
        <v>226</v>
      </c>
      <c r="H232" s="311" t="s">
        <v>7788</v>
      </c>
      <c r="I232" s="323" t="s">
        <v>7203</v>
      </c>
      <c r="J232" s="305">
        <v>2013</v>
      </c>
      <c r="K232" s="309" t="s">
        <v>7789</v>
      </c>
      <c r="L232" s="312" t="s">
        <v>7790</v>
      </c>
      <c r="M232" s="304" t="s">
        <v>7791</v>
      </c>
      <c r="N232" s="331" t="s">
        <v>16261</v>
      </c>
      <c r="O232" s="325"/>
    </row>
    <row r="233" spans="1:15" s="158" customFormat="1" ht="15.75" customHeight="1" outlineLevel="1">
      <c r="A233" s="46">
        <v>2140</v>
      </c>
      <c r="B233" s="269">
        <v>1</v>
      </c>
      <c r="C233" s="269">
        <v>1</v>
      </c>
      <c r="D233" s="268"/>
      <c r="E233" s="274">
        <v>6131283</v>
      </c>
      <c r="F233" s="291" t="s">
        <v>132</v>
      </c>
      <c r="G233" s="315">
        <f t="shared" si="3"/>
        <v>227</v>
      </c>
      <c r="H233" s="311" t="s">
        <v>7792</v>
      </c>
      <c r="I233" s="323" t="s">
        <v>7203</v>
      </c>
      <c r="J233" s="305">
        <v>2013</v>
      </c>
      <c r="K233" s="309" t="s">
        <v>7793</v>
      </c>
      <c r="L233" s="312">
        <v>41095</v>
      </c>
      <c r="M233" s="304" t="s">
        <v>7794</v>
      </c>
      <c r="N233" s="332" t="s">
        <v>13415</v>
      </c>
      <c r="O233" s="324"/>
    </row>
    <row r="234" spans="1:15" s="158" customFormat="1" ht="15.75" customHeight="1" outlineLevel="1">
      <c r="A234" s="46">
        <v>2141</v>
      </c>
      <c r="B234" s="269">
        <v>1</v>
      </c>
      <c r="C234" s="269">
        <v>1</v>
      </c>
      <c r="D234" s="268"/>
      <c r="E234" s="274">
        <v>6131284</v>
      </c>
      <c r="F234" s="291" t="s">
        <v>132</v>
      </c>
      <c r="G234" s="315">
        <f t="shared" si="3"/>
        <v>228</v>
      </c>
      <c r="H234" s="311" t="s">
        <v>7692</v>
      </c>
      <c r="I234" s="323" t="s">
        <v>7203</v>
      </c>
      <c r="J234" s="305">
        <v>2013</v>
      </c>
      <c r="K234" s="309" t="s">
        <v>7795</v>
      </c>
      <c r="L234" s="312">
        <v>41142</v>
      </c>
      <c r="M234" s="304" t="s">
        <v>7796</v>
      </c>
      <c r="N234" s="331" t="s">
        <v>14260</v>
      </c>
      <c r="O234" s="325"/>
    </row>
    <row r="235" spans="1:15" s="158" customFormat="1" ht="15.75" customHeight="1" outlineLevel="1">
      <c r="A235" s="46">
        <v>2142</v>
      </c>
      <c r="B235" s="269">
        <v>1</v>
      </c>
      <c r="C235" s="269">
        <v>1</v>
      </c>
      <c r="D235" s="268"/>
      <c r="E235" s="274">
        <v>6131285</v>
      </c>
      <c r="F235" s="291" t="s">
        <v>132</v>
      </c>
      <c r="G235" s="315">
        <f t="shared" si="3"/>
        <v>229</v>
      </c>
      <c r="H235" s="311" t="s">
        <v>7770</v>
      </c>
      <c r="I235" s="323" t="s">
        <v>7203</v>
      </c>
      <c r="J235" s="305">
        <v>2013</v>
      </c>
      <c r="K235" s="309" t="s">
        <v>7797</v>
      </c>
      <c r="L235" s="312">
        <v>41142</v>
      </c>
      <c r="M235" s="304" t="s">
        <v>7798</v>
      </c>
      <c r="N235" s="332" t="s">
        <v>13416</v>
      </c>
      <c r="O235" s="324"/>
    </row>
    <row r="236" spans="1:15" s="158" customFormat="1" ht="15.75" customHeight="1" outlineLevel="1">
      <c r="A236" s="46">
        <v>2143</v>
      </c>
      <c r="B236" s="269">
        <v>1</v>
      </c>
      <c r="C236" s="269">
        <v>1</v>
      </c>
      <c r="D236" s="268"/>
      <c r="E236" s="274">
        <v>6131288</v>
      </c>
      <c r="F236" s="291" t="s">
        <v>132</v>
      </c>
      <c r="G236" s="315">
        <f t="shared" si="3"/>
        <v>230</v>
      </c>
      <c r="H236" s="311" t="s">
        <v>7799</v>
      </c>
      <c r="I236" s="323" t="s">
        <v>7203</v>
      </c>
      <c r="J236" s="305">
        <v>2013</v>
      </c>
      <c r="K236" s="309" t="s">
        <v>7800</v>
      </c>
      <c r="L236" s="312">
        <v>41142</v>
      </c>
      <c r="M236" s="304" t="s">
        <v>7801</v>
      </c>
      <c r="N236" s="332" t="s">
        <v>13417</v>
      </c>
      <c r="O236" s="324"/>
    </row>
    <row r="237" spans="1:15" s="158" customFormat="1" ht="15.75" customHeight="1" outlineLevel="1">
      <c r="A237" s="46">
        <v>2144</v>
      </c>
      <c r="B237" s="269">
        <v>1</v>
      </c>
      <c r="C237" s="269">
        <v>1</v>
      </c>
      <c r="D237" s="268"/>
      <c r="E237" s="274">
        <v>6131289</v>
      </c>
      <c r="F237" s="291" t="s">
        <v>132</v>
      </c>
      <c r="G237" s="315">
        <f t="shared" si="3"/>
        <v>231</v>
      </c>
      <c r="H237" s="311" t="s">
        <v>7226</v>
      </c>
      <c r="I237" s="323" t="s">
        <v>7203</v>
      </c>
      <c r="J237" s="305">
        <v>2013</v>
      </c>
      <c r="K237" s="309" t="s">
        <v>7802</v>
      </c>
      <c r="L237" s="312">
        <v>41113</v>
      </c>
      <c r="M237" s="304" t="s">
        <v>7803</v>
      </c>
      <c r="N237" s="332" t="s">
        <v>13418</v>
      </c>
      <c r="O237" s="324"/>
    </row>
    <row r="238" spans="1:15" s="158" customFormat="1" ht="15.75" customHeight="1" outlineLevel="1">
      <c r="A238" s="46">
        <v>2157</v>
      </c>
      <c r="B238" s="269">
        <v>1</v>
      </c>
      <c r="C238" s="269">
        <v>1</v>
      </c>
      <c r="D238" s="268"/>
      <c r="E238" s="274">
        <v>6131291</v>
      </c>
      <c r="F238" s="291" t="s">
        <v>132</v>
      </c>
      <c r="G238" s="315">
        <f t="shared" si="3"/>
        <v>232</v>
      </c>
      <c r="H238" s="311" t="s">
        <v>7214</v>
      </c>
      <c r="I238" s="323" t="s">
        <v>7203</v>
      </c>
      <c r="J238" s="305">
        <v>2013</v>
      </c>
      <c r="K238" s="309" t="s">
        <v>7804</v>
      </c>
      <c r="L238" s="312">
        <v>41129</v>
      </c>
      <c r="M238" s="304" t="s">
        <v>7805</v>
      </c>
      <c r="N238" s="332" t="s">
        <v>13419</v>
      </c>
      <c r="O238" s="324"/>
    </row>
    <row r="239" spans="1:15" s="158" customFormat="1" ht="15.75" customHeight="1" outlineLevel="1">
      <c r="A239" s="46">
        <v>2158</v>
      </c>
      <c r="B239" s="269">
        <v>1</v>
      </c>
      <c r="C239" s="269">
        <v>1</v>
      </c>
      <c r="D239" s="268"/>
      <c r="E239" s="274">
        <v>6131295</v>
      </c>
      <c r="F239" s="291" t="s">
        <v>132</v>
      </c>
      <c r="G239" s="315">
        <f t="shared" si="3"/>
        <v>233</v>
      </c>
      <c r="H239" s="311" t="s">
        <v>7352</v>
      </c>
      <c r="I239" s="323" t="s">
        <v>7203</v>
      </c>
      <c r="J239" s="305">
        <v>2013</v>
      </c>
      <c r="K239" s="309" t="s">
        <v>7806</v>
      </c>
      <c r="L239" s="312">
        <v>41130</v>
      </c>
      <c r="M239" s="304" t="s">
        <v>7807</v>
      </c>
      <c r="N239" s="331" t="s">
        <v>16166</v>
      </c>
      <c r="O239" s="325"/>
    </row>
    <row r="240" spans="1:15" s="158" customFormat="1" ht="15.75" customHeight="1" outlineLevel="1">
      <c r="A240" s="46">
        <v>2159</v>
      </c>
      <c r="B240" s="269">
        <v>1</v>
      </c>
      <c r="C240" s="269">
        <v>1</v>
      </c>
      <c r="D240" s="268"/>
      <c r="E240" s="274">
        <v>6131298</v>
      </c>
      <c r="F240" s="291" t="s">
        <v>132</v>
      </c>
      <c r="G240" s="315">
        <f t="shared" si="3"/>
        <v>234</v>
      </c>
      <c r="H240" s="311" t="s">
        <v>7360</v>
      </c>
      <c r="I240" s="323" t="s">
        <v>7203</v>
      </c>
      <c r="J240" s="305">
        <v>2013</v>
      </c>
      <c r="K240" s="309" t="s">
        <v>7808</v>
      </c>
      <c r="L240" s="312">
        <v>41149</v>
      </c>
      <c r="M240" s="304" t="s">
        <v>7809</v>
      </c>
      <c r="N240" s="332" t="s">
        <v>13420</v>
      </c>
      <c r="O240" s="324"/>
    </row>
    <row r="241" spans="1:15" s="158" customFormat="1" ht="15.75" customHeight="1" outlineLevel="1">
      <c r="A241" s="46">
        <v>2160</v>
      </c>
      <c r="B241" s="269">
        <v>1</v>
      </c>
      <c r="C241" s="269">
        <v>1</v>
      </c>
      <c r="D241" s="268"/>
      <c r="E241" s="274">
        <v>6131299</v>
      </c>
      <c r="F241" s="291" t="s">
        <v>132</v>
      </c>
      <c r="G241" s="315">
        <f t="shared" si="3"/>
        <v>235</v>
      </c>
      <c r="H241" s="311" t="s">
        <v>7386</v>
      </c>
      <c r="I241" s="323" t="s">
        <v>7203</v>
      </c>
      <c r="J241" s="305">
        <v>2013</v>
      </c>
      <c r="K241" s="309" t="s">
        <v>7810</v>
      </c>
      <c r="L241" s="312">
        <v>41156</v>
      </c>
      <c r="M241" s="304" t="s">
        <v>7811</v>
      </c>
      <c r="N241" s="332" t="s">
        <v>13421</v>
      </c>
      <c r="O241" s="324"/>
    </row>
    <row r="242" spans="1:15" s="158" customFormat="1" ht="15.75" customHeight="1" outlineLevel="1">
      <c r="A242" s="46">
        <v>2161</v>
      </c>
      <c r="B242" s="269">
        <v>1</v>
      </c>
      <c r="C242" s="269">
        <v>1</v>
      </c>
      <c r="D242" s="268"/>
      <c r="E242" s="274">
        <v>6131309</v>
      </c>
      <c r="F242" s="291" t="s">
        <v>132</v>
      </c>
      <c r="G242" s="315">
        <f t="shared" si="3"/>
        <v>236</v>
      </c>
      <c r="H242" s="311" t="s">
        <v>7336</v>
      </c>
      <c r="I242" s="323" t="s">
        <v>7203</v>
      </c>
      <c r="J242" s="305">
        <v>2013</v>
      </c>
      <c r="K242" s="309" t="s">
        <v>7812</v>
      </c>
      <c r="L242" s="312" t="s">
        <v>7813</v>
      </c>
      <c r="M242" s="304" t="s">
        <v>7814</v>
      </c>
      <c r="N242" s="331" t="s">
        <v>16239</v>
      </c>
      <c r="O242" s="325"/>
    </row>
    <row r="243" spans="1:15" s="158" customFormat="1" ht="31.5" customHeight="1" outlineLevel="1">
      <c r="A243" s="46">
        <v>2162</v>
      </c>
      <c r="B243" s="269">
        <v>1</v>
      </c>
      <c r="C243" s="269">
        <v>1</v>
      </c>
      <c r="D243" s="268"/>
      <c r="E243" s="274">
        <v>6130881</v>
      </c>
      <c r="F243" s="291" t="s">
        <v>132</v>
      </c>
      <c r="G243" s="315">
        <f t="shared" si="3"/>
        <v>237</v>
      </c>
      <c r="H243" s="311" t="s">
        <v>7727</v>
      </c>
      <c r="I243" s="323" t="s">
        <v>7203</v>
      </c>
      <c r="J243" s="305">
        <v>2013</v>
      </c>
      <c r="K243" s="309" t="s">
        <v>7815</v>
      </c>
      <c r="L243" s="312">
        <v>41149</v>
      </c>
      <c r="M243" s="304" t="s">
        <v>302</v>
      </c>
      <c r="N243" s="332" t="s">
        <v>13422</v>
      </c>
      <c r="O243" s="324"/>
    </row>
    <row r="244" spans="1:15" s="158" customFormat="1" ht="63" customHeight="1" outlineLevel="1">
      <c r="A244" s="46">
        <v>2163</v>
      </c>
      <c r="B244" s="269">
        <v>1</v>
      </c>
      <c r="C244" s="269">
        <v>1</v>
      </c>
      <c r="D244" s="268"/>
      <c r="E244" s="274">
        <v>6131012</v>
      </c>
      <c r="F244" s="291" t="s">
        <v>132</v>
      </c>
      <c r="G244" s="315">
        <f t="shared" si="3"/>
        <v>238</v>
      </c>
      <c r="H244" s="311" t="s">
        <v>7816</v>
      </c>
      <c r="I244" s="323" t="s">
        <v>7203</v>
      </c>
      <c r="J244" s="305">
        <v>2013</v>
      </c>
      <c r="K244" s="309" t="s">
        <v>7817</v>
      </c>
      <c r="L244" s="312">
        <v>41149</v>
      </c>
      <c r="M244" s="304" t="s">
        <v>303</v>
      </c>
      <c r="N244" s="331" t="s">
        <v>16162</v>
      </c>
      <c r="O244" s="325"/>
    </row>
    <row r="245" spans="1:15" s="158" customFormat="1" ht="63" customHeight="1" outlineLevel="1">
      <c r="A245" s="46">
        <v>2175</v>
      </c>
      <c r="B245" s="269">
        <v>1</v>
      </c>
      <c r="C245" s="269">
        <v>1</v>
      </c>
      <c r="D245" s="268"/>
      <c r="E245" s="274">
        <v>6131319</v>
      </c>
      <c r="F245" s="291" t="s">
        <v>132</v>
      </c>
      <c r="G245" s="315">
        <f t="shared" si="3"/>
        <v>239</v>
      </c>
      <c r="H245" s="311" t="s">
        <v>7230</v>
      </c>
      <c r="I245" s="323" t="s">
        <v>7203</v>
      </c>
      <c r="J245" s="305">
        <v>2013</v>
      </c>
      <c r="K245" s="309" t="s">
        <v>7818</v>
      </c>
      <c r="L245" s="312" t="s">
        <v>7819</v>
      </c>
      <c r="M245" s="304" t="s">
        <v>7820</v>
      </c>
      <c r="N245" s="331" t="s">
        <v>16262</v>
      </c>
      <c r="O245" s="325"/>
    </row>
    <row r="246" spans="1:15" s="158" customFormat="1" ht="63" customHeight="1" outlineLevel="1">
      <c r="A246" s="46">
        <v>2177</v>
      </c>
      <c r="B246" s="269">
        <v>1</v>
      </c>
      <c r="C246" s="269">
        <v>1</v>
      </c>
      <c r="D246" s="268"/>
      <c r="E246" s="274">
        <v>6131330</v>
      </c>
      <c r="F246" s="291" t="s">
        <v>132</v>
      </c>
      <c r="G246" s="315">
        <f t="shared" si="3"/>
        <v>240</v>
      </c>
      <c r="H246" s="311" t="s">
        <v>7328</v>
      </c>
      <c r="I246" s="323" t="s">
        <v>7203</v>
      </c>
      <c r="J246" s="305">
        <v>2013</v>
      </c>
      <c r="K246" s="309" t="s">
        <v>7821</v>
      </c>
      <c r="L246" s="312">
        <v>41031</v>
      </c>
      <c r="M246" s="304" t="s">
        <v>7822</v>
      </c>
      <c r="N246" s="332" t="s">
        <v>13423</v>
      </c>
      <c r="O246" s="324"/>
    </row>
    <row r="247" spans="1:15" s="158" customFormat="1" ht="47.25" customHeight="1" outlineLevel="1">
      <c r="A247" s="46">
        <v>2178</v>
      </c>
      <c r="B247" s="269">
        <v>1</v>
      </c>
      <c r="C247" s="269">
        <v>1</v>
      </c>
      <c r="D247" s="268"/>
      <c r="E247" s="274">
        <v>6131331</v>
      </c>
      <c r="F247" s="291" t="s">
        <v>132</v>
      </c>
      <c r="G247" s="315">
        <f t="shared" si="3"/>
        <v>241</v>
      </c>
      <c r="H247" s="311" t="s">
        <v>7823</v>
      </c>
      <c r="I247" s="323" t="s">
        <v>7203</v>
      </c>
      <c r="J247" s="305">
        <v>2013</v>
      </c>
      <c r="K247" s="309" t="s">
        <v>7824</v>
      </c>
      <c r="L247" s="312" t="s">
        <v>7825</v>
      </c>
      <c r="M247" s="304" t="s">
        <v>7826</v>
      </c>
      <c r="N247" s="331" t="s">
        <v>16241</v>
      </c>
      <c r="O247" s="325"/>
    </row>
    <row r="248" spans="1:15" s="158" customFormat="1" ht="47.25" customHeight="1" outlineLevel="1">
      <c r="A248" s="46">
        <v>2198</v>
      </c>
      <c r="B248" s="269">
        <v>1</v>
      </c>
      <c r="C248" s="269">
        <v>1</v>
      </c>
      <c r="D248" s="268"/>
      <c r="E248" s="274">
        <v>6130884</v>
      </c>
      <c r="F248" s="291" t="s">
        <v>132</v>
      </c>
      <c r="G248" s="315">
        <f t="shared" si="3"/>
        <v>242</v>
      </c>
      <c r="H248" s="311" t="s">
        <v>7767</v>
      </c>
      <c r="I248" s="323" t="s">
        <v>7203</v>
      </c>
      <c r="J248" s="305">
        <v>2013</v>
      </c>
      <c r="K248" s="309" t="s">
        <v>234</v>
      </c>
      <c r="L248" s="312">
        <v>41031</v>
      </c>
      <c r="M248" s="304" t="s">
        <v>235</v>
      </c>
      <c r="N248" s="332" t="s">
        <v>13424</v>
      </c>
      <c r="O248" s="324"/>
    </row>
    <row r="249" spans="1:15" s="158" customFormat="1" ht="63" customHeight="1" outlineLevel="1">
      <c r="A249" s="46">
        <v>2234</v>
      </c>
      <c r="B249" s="269">
        <v>1</v>
      </c>
      <c r="C249" s="269">
        <v>1</v>
      </c>
      <c r="D249" s="268"/>
      <c r="E249" s="274">
        <v>6131335</v>
      </c>
      <c r="F249" s="291" t="s">
        <v>132</v>
      </c>
      <c r="G249" s="315">
        <f t="shared" si="3"/>
        <v>243</v>
      </c>
      <c r="H249" s="311" t="s">
        <v>7398</v>
      </c>
      <c r="I249" s="323" t="s">
        <v>7203</v>
      </c>
      <c r="J249" s="305">
        <v>2013</v>
      </c>
      <c r="K249" s="309" t="s">
        <v>7827</v>
      </c>
      <c r="L249" s="312">
        <v>41026</v>
      </c>
      <c r="M249" s="304" t="s">
        <v>7828</v>
      </c>
      <c r="N249" s="332" t="s">
        <v>13425</v>
      </c>
      <c r="O249" s="324"/>
    </row>
    <row r="250" spans="1:15" s="158" customFormat="1" ht="31.5" customHeight="1" outlineLevel="1">
      <c r="A250" s="46">
        <v>2242</v>
      </c>
      <c r="B250" s="269">
        <v>1</v>
      </c>
      <c r="C250" s="269">
        <v>1</v>
      </c>
      <c r="D250" s="268"/>
      <c r="E250" s="274">
        <v>6131339</v>
      </c>
      <c r="F250" s="291" t="s">
        <v>132</v>
      </c>
      <c r="G250" s="315">
        <f t="shared" si="3"/>
        <v>244</v>
      </c>
      <c r="H250" s="311" t="s">
        <v>7829</v>
      </c>
      <c r="I250" s="323" t="s">
        <v>7203</v>
      </c>
      <c r="J250" s="305">
        <v>2013</v>
      </c>
      <c r="K250" s="309" t="s">
        <v>7830</v>
      </c>
      <c r="L250" s="312" t="s">
        <v>7831</v>
      </c>
      <c r="M250" s="304" t="s">
        <v>7832</v>
      </c>
      <c r="N250" s="331" t="s">
        <v>16263</v>
      </c>
      <c r="O250" s="325"/>
    </row>
    <row r="251" spans="1:15" s="158" customFormat="1" ht="47.25" customHeight="1" outlineLevel="1">
      <c r="A251" s="46">
        <v>2281</v>
      </c>
      <c r="B251" s="269">
        <v>1</v>
      </c>
      <c r="C251" s="269">
        <v>1</v>
      </c>
      <c r="D251" s="268"/>
      <c r="E251" s="274">
        <v>6131341</v>
      </c>
      <c r="F251" s="291" t="s">
        <v>132</v>
      </c>
      <c r="G251" s="315">
        <f t="shared" si="3"/>
        <v>245</v>
      </c>
      <c r="H251" s="311" t="s">
        <v>7698</v>
      </c>
      <c r="I251" s="323" t="s">
        <v>7203</v>
      </c>
      <c r="J251" s="305">
        <v>2013</v>
      </c>
      <c r="K251" s="309" t="s">
        <v>7833</v>
      </c>
      <c r="L251" s="312">
        <v>41031</v>
      </c>
      <c r="M251" s="304" t="s">
        <v>7834</v>
      </c>
      <c r="N251" s="332" t="s">
        <v>13426</v>
      </c>
      <c r="O251" s="324"/>
    </row>
    <row r="252" spans="1:15" s="158" customFormat="1" ht="63" customHeight="1" outlineLevel="1">
      <c r="A252" s="46">
        <v>2291</v>
      </c>
      <c r="B252" s="269">
        <v>1</v>
      </c>
      <c r="C252" s="269">
        <v>1</v>
      </c>
      <c r="D252" s="268"/>
      <c r="E252" s="274">
        <v>6131351</v>
      </c>
      <c r="F252" s="291" t="s">
        <v>132</v>
      </c>
      <c r="G252" s="315">
        <f t="shared" si="3"/>
        <v>246</v>
      </c>
      <c r="H252" s="311" t="s">
        <v>7386</v>
      </c>
      <c r="I252" s="323" t="s">
        <v>7203</v>
      </c>
      <c r="J252" s="305">
        <v>2013</v>
      </c>
      <c r="K252" s="309" t="s">
        <v>7835</v>
      </c>
      <c r="L252" s="312">
        <v>41061</v>
      </c>
      <c r="M252" s="304" t="s">
        <v>7836</v>
      </c>
      <c r="N252" s="332" t="s">
        <v>13427</v>
      </c>
      <c r="O252" s="324"/>
    </row>
    <row r="253" spans="1:15" s="158" customFormat="1" ht="47.25" customHeight="1" outlineLevel="1">
      <c r="A253" s="46">
        <v>2303</v>
      </c>
      <c r="B253" s="269">
        <v>1</v>
      </c>
      <c r="C253" s="269">
        <v>1</v>
      </c>
      <c r="D253" s="268"/>
      <c r="E253" s="274">
        <v>6131352</v>
      </c>
      <c r="F253" s="291" t="s">
        <v>132</v>
      </c>
      <c r="G253" s="315">
        <f t="shared" si="3"/>
        <v>247</v>
      </c>
      <c r="H253" s="311" t="s">
        <v>7837</v>
      </c>
      <c r="I253" s="323" t="s">
        <v>7203</v>
      </c>
      <c r="J253" s="305">
        <v>2013</v>
      </c>
      <c r="K253" s="309" t="s">
        <v>7838</v>
      </c>
      <c r="L253" s="312">
        <v>41050</v>
      </c>
      <c r="M253" s="304" t="s">
        <v>7839</v>
      </c>
      <c r="N253" s="332" t="s">
        <v>13428</v>
      </c>
      <c r="O253" s="324"/>
    </row>
    <row r="254" spans="1:15" s="158" customFormat="1" ht="47.25" customHeight="1" outlineLevel="1">
      <c r="A254" s="46">
        <v>2320</v>
      </c>
      <c r="B254" s="269">
        <v>1</v>
      </c>
      <c r="C254" s="269">
        <v>1</v>
      </c>
      <c r="D254" s="268"/>
      <c r="E254" s="274">
        <v>6131353</v>
      </c>
      <c r="F254" s="291" t="s">
        <v>132</v>
      </c>
      <c r="G254" s="315">
        <f t="shared" si="3"/>
        <v>248</v>
      </c>
      <c r="H254" s="311" t="s">
        <v>7406</v>
      </c>
      <c r="I254" s="323" t="s">
        <v>7203</v>
      </c>
      <c r="J254" s="305">
        <v>2013</v>
      </c>
      <c r="K254" s="309" t="s">
        <v>7840</v>
      </c>
      <c r="L254" s="312" t="s">
        <v>7841</v>
      </c>
      <c r="M254" s="304" t="s">
        <v>7842</v>
      </c>
      <c r="N254" s="331" t="s">
        <v>16264</v>
      </c>
      <c r="O254" s="325"/>
    </row>
    <row r="255" spans="1:15" s="158" customFormat="1" ht="63" customHeight="1" outlineLevel="1">
      <c r="A255" s="46">
        <v>2355</v>
      </c>
      <c r="B255" s="269">
        <v>1</v>
      </c>
      <c r="C255" s="269">
        <v>1</v>
      </c>
      <c r="D255" s="268"/>
      <c r="E255" s="274">
        <v>6131354</v>
      </c>
      <c r="F255" s="291" t="s">
        <v>132</v>
      </c>
      <c r="G255" s="315">
        <f t="shared" si="3"/>
        <v>249</v>
      </c>
      <c r="H255" s="311" t="s">
        <v>7214</v>
      </c>
      <c r="I255" s="323" t="s">
        <v>7203</v>
      </c>
      <c r="J255" s="305">
        <v>2013</v>
      </c>
      <c r="K255" s="309" t="s">
        <v>7843</v>
      </c>
      <c r="L255" s="312">
        <v>41050</v>
      </c>
      <c r="M255" s="304" t="s">
        <v>7844</v>
      </c>
      <c r="N255" s="332" t="s">
        <v>13429</v>
      </c>
      <c r="O255" s="324"/>
    </row>
    <row r="256" spans="1:15" s="158" customFormat="1" ht="63" customHeight="1" outlineLevel="1">
      <c r="A256" s="46">
        <v>2358</v>
      </c>
      <c r="B256" s="269">
        <v>1</v>
      </c>
      <c r="C256" s="269">
        <v>1</v>
      </c>
      <c r="D256" s="268"/>
      <c r="E256" s="274">
        <v>6131355</v>
      </c>
      <c r="F256" s="291" t="s">
        <v>132</v>
      </c>
      <c r="G256" s="315">
        <f t="shared" si="3"/>
        <v>250</v>
      </c>
      <c r="H256" s="311" t="s">
        <v>7249</v>
      </c>
      <c r="I256" s="323" t="s">
        <v>7203</v>
      </c>
      <c r="J256" s="305">
        <v>2013</v>
      </c>
      <c r="K256" s="309" t="s">
        <v>7845</v>
      </c>
      <c r="L256" s="312">
        <v>41051</v>
      </c>
      <c r="M256" s="304" t="s">
        <v>7846</v>
      </c>
      <c r="N256" s="332" t="s">
        <v>14889</v>
      </c>
      <c r="O256" s="324"/>
    </row>
    <row r="257" spans="1:15" s="158" customFormat="1" ht="78.75" customHeight="1" outlineLevel="1">
      <c r="A257" s="46">
        <v>2382</v>
      </c>
      <c r="B257" s="269">
        <v>1</v>
      </c>
      <c r="C257" s="269">
        <v>1</v>
      </c>
      <c r="D257" s="268"/>
      <c r="E257" s="274">
        <v>6131362</v>
      </c>
      <c r="F257" s="291" t="s">
        <v>132</v>
      </c>
      <c r="G257" s="315">
        <f t="shared" si="3"/>
        <v>251</v>
      </c>
      <c r="H257" s="311" t="s">
        <v>7742</v>
      </c>
      <c r="I257" s="323" t="s">
        <v>7203</v>
      </c>
      <c r="J257" s="305">
        <v>2013</v>
      </c>
      <c r="K257" s="309" t="s">
        <v>7847</v>
      </c>
      <c r="L257" s="312">
        <v>41026</v>
      </c>
      <c r="M257" s="304" t="s">
        <v>7848</v>
      </c>
      <c r="N257" s="332" t="s">
        <v>13430</v>
      </c>
      <c r="O257" s="324"/>
    </row>
    <row r="258" spans="1:15" s="158" customFormat="1" ht="63" customHeight="1" outlineLevel="1">
      <c r="A258" s="46">
        <v>2404</v>
      </c>
      <c r="B258" s="269">
        <v>1</v>
      </c>
      <c r="C258" s="269">
        <v>1</v>
      </c>
      <c r="D258" s="268"/>
      <c r="E258" s="274">
        <v>6131368</v>
      </c>
      <c r="F258" s="291" t="s">
        <v>132</v>
      </c>
      <c r="G258" s="315">
        <f t="shared" si="3"/>
        <v>252</v>
      </c>
      <c r="H258" s="311" t="s">
        <v>7226</v>
      </c>
      <c r="I258" s="323" t="s">
        <v>7203</v>
      </c>
      <c r="J258" s="305">
        <v>2013</v>
      </c>
      <c r="K258" s="309" t="s">
        <v>7849</v>
      </c>
      <c r="L258" s="312" t="s">
        <v>7850</v>
      </c>
      <c r="M258" s="304" t="s">
        <v>7851</v>
      </c>
      <c r="N258" s="331" t="s">
        <v>16164</v>
      </c>
      <c r="O258" s="325"/>
    </row>
    <row r="259" spans="1:15" s="158" customFormat="1" ht="63" customHeight="1" outlineLevel="1">
      <c r="A259" s="46">
        <v>2410</v>
      </c>
      <c r="B259" s="269">
        <v>1</v>
      </c>
      <c r="C259" s="269">
        <v>1</v>
      </c>
      <c r="D259" s="268"/>
      <c r="E259" s="274">
        <v>6131370</v>
      </c>
      <c r="F259" s="291" t="s">
        <v>132</v>
      </c>
      <c r="G259" s="315">
        <f t="shared" si="3"/>
        <v>253</v>
      </c>
      <c r="H259" s="311" t="s">
        <v>7226</v>
      </c>
      <c r="I259" s="323" t="s">
        <v>7203</v>
      </c>
      <c r="J259" s="305">
        <v>2013</v>
      </c>
      <c r="K259" s="309" t="s">
        <v>7852</v>
      </c>
      <c r="L259" s="312" t="s">
        <v>7853</v>
      </c>
      <c r="M259" s="304" t="s">
        <v>7854</v>
      </c>
      <c r="N259" s="331" t="s">
        <v>16164</v>
      </c>
      <c r="O259" s="325"/>
    </row>
    <row r="260" spans="1:15" ht="63" customHeight="1" outlineLevel="1">
      <c r="A260" s="46">
        <v>2441</v>
      </c>
      <c r="B260" s="269">
        <v>1</v>
      </c>
      <c r="C260" s="269">
        <v>1</v>
      </c>
      <c r="D260" s="163" t="s">
        <v>1266</v>
      </c>
      <c r="E260" s="274">
        <v>6131371</v>
      </c>
      <c r="F260" s="291" t="s">
        <v>132</v>
      </c>
      <c r="G260" s="315">
        <f t="shared" si="3"/>
        <v>254</v>
      </c>
      <c r="H260" s="311" t="s">
        <v>7855</v>
      </c>
      <c r="I260" s="323" t="s">
        <v>7203</v>
      </c>
      <c r="J260" s="305">
        <v>2013</v>
      </c>
      <c r="K260" s="309" t="s">
        <v>7856</v>
      </c>
      <c r="L260" s="312" t="s">
        <v>7857</v>
      </c>
      <c r="M260" s="304" t="s">
        <v>7858</v>
      </c>
      <c r="N260" s="331" t="s">
        <v>16265</v>
      </c>
      <c r="O260" s="325"/>
    </row>
    <row r="261" spans="1:15" ht="63" customHeight="1" outlineLevel="1">
      <c r="A261" s="46">
        <v>2442</v>
      </c>
      <c r="B261" s="269">
        <v>1</v>
      </c>
      <c r="C261" s="269">
        <v>1</v>
      </c>
      <c r="D261" s="163" t="s">
        <v>1267</v>
      </c>
      <c r="E261" s="274">
        <v>6131381</v>
      </c>
      <c r="F261" s="291" t="s">
        <v>132</v>
      </c>
      <c r="G261" s="315">
        <f t="shared" si="3"/>
        <v>255</v>
      </c>
      <c r="H261" s="311" t="s">
        <v>7727</v>
      </c>
      <c r="I261" s="323" t="s">
        <v>7203</v>
      </c>
      <c r="J261" s="305">
        <v>2013</v>
      </c>
      <c r="K261" s="309" t="s">
        <v>7859</v>
      </c>
      <c r="L261" s="312" t="s">
        <v>7860</v>
      </c>
      <c r="M261" s="304" t="s">
        <v>7861</v>
      </c>
      <c r="N261" s="331" t="s">
        <v>16258</v>
      </c>
      <c r="O261" s="325"/>
    </row>
    <row r="262" spans="1:15" ht="63" customHeight="1" outlineLevel="1">
      <c r="A262" s="46">
        <v>2458</v>
      </c>
      <c r="B262" s="269">
        <v>1</v>
      </c>
      <c r="C262" s="269">
        <v>1</v>
      </c>
      <c r="D262" s="163" t="s">
        <v>1283</v>
      </c>
      <c r="E262" s="274">
        <v>6131382</v>
      </c>
      <c r="F262" s="291" t="s">
        <v>132</v>
      </c>
      <c r="G262" s="315">
        <f t="shared" si="3"/>
        <v>256</v>
      </c>
      <c r="H262" s="311" t="s">
        <v>7701</v>
      </c>
      <c r="I262" s="323" t="s">
        <v>7203</v>
      </c>
      <c r="J262" s="305">
        <v>2013</v>
      </c>
      <c r="K262" s="309" t="s">
        <v>7862</v>
      </c>
      <c r="L262" s="312">
        <v>41121</v>
      </c>
      <c r="M262" s="304" t="s">
        <v>7863</v>
      </c>
      <c r="N262" s="331" t="s">
        <v>13549</v>
      </c>
      <c r="O262" s="325"/>
    </row>
    <row r="263" spans="1:15" ht="126" customHeight="1" outlineLevel="1">
      <c r="A263" s="46">
        <v>2466</v>
      </c>
      <c r="B263" s="269">
        <v>1</v>
      </c>
      <c r="C263" s="269">
        <v>1</v>
      </c>
      <c r="D263" s="163" t="s">
        <v>1291</v>
      </c>
      <c r="E263" s="274">
        <v>6131392</v>
      </c>
      <c r="F263" s="291" t="s">
        <v>132</v>
      </c>
      <c r="G263" s="315">
        <f t="shared" si="3"/>
        <v>257</v>
      </c>
      <c r="H263" s="311" t="s">
        <v>7349</v>
      </c>
      <c r="I263" s="323" t="s">
        <v>7203</v>
      </c>
      <c r="J263" s="305">
        <v>2013</v>
      </c>
      <c r="K263" s="309" t="s">
        <v>7864</v>
      </c>
      <c r="L263" s="312">
        <v>41025</v>
      </c>
      <c r="M263" s="304" t="s">
        <v>7865</v>
      </c>
      <c r="N263" s="332" t="s">
        <v>13431</v>
      </c>
      <c r="O263" s="324"/>
    </row>
    <row r="264" spans="1:15" ht="110.25" customHeight="1" outlineLevel="1">
      <c r="A264" s="46">
        <v>2467</v>
      </c>
      <c r="B264" s="269">
        <v>1</v>
      </c>
      <c r="C264" s="269">
        <v>1</v>
      </c>
      <c r="D264" s="163" t="s">
        <v>1292</v>
      </c>
      <c r="E264" s="274">
        <v>6131404</v>
      </c>
      <c r="F264" s="291" t="s">
        <v>132</v>
      </c>
      <c r="G264" s="315">
        <f t="shared" si="3"/>
        <v>258</v>
      </c>
      <c r="H264" s="311" t="s">
        <v>7866</v>
      </c>
      <c r="I264" s="323" t="s">
        <v>7203</v>
      </c>
      <c r="J264" s="305">
        <v>2013</v>
      </c>
      <c r="K264" s="309" t="s">
        <v>7867</v>
      </c>
      <c r="L264" s="312">
        <v>41012</v>
      </c>
      <c r="M264" s="304" t="s">
        <v>7868</v>
      </c>
      <c r="N264" s="332" t="s">
        <v>13432</v>
      </c>
      <c r="O264" s="324"/>
    </row>
    <row r="265" spans="1:15" ht="47.25" customHeight="1" outlineLevel="1">
      <c r="A265" s="46">
        <v>2476</v>
      </c>
      <c r="B265" s="269">
        <v>1</v>
      </c>
      <c r="C265" s="269">
        <v>1</v>
      </c>
      <c r="D265" s="163" t="s">
        <v>1301</v>
      </c>
      <c r="E265" s="274">
        <v>6131017</v>
      </c>
      <c r="F265" s="291" t="s">
        <v>132</v>
      </c>
      <c r="G265" s="315">
        <f t="shared" si="3"/>
        <v>259</v>
      </c>
      <c r="H265" s="311" t="s">
        <v>7727</v>
      </c>
      <c r="I265" s="323" t="s">
        <v>7203</v>
      </c>
      <c r="J265" s="305">
        <v>2013</v>
      </c>
      <c r="K265" s="309" t="s">
        <v>7869</v>
      </c>
      <c r="L265" s="312">
        <v>40982</v>
      </c>
      <c r="M265" s="304" t="s">
        <v>7870</v>
      </c>
      <c r="N265" s="332" t="s">
        <v>13433</v>
      </c>
      <c r="O265" s="324"/>
    </row>
    <row r="266" spans="1:15" s="158" customFormat="1" ht="47.25" customHeight="1" outlineLevel="1">
      <c r="A266" s="46">
        <v>2486</v>
      </c>
      <c r="B266" s="269">
        <v>1</v>
      </c>
      <c r="C266" s="269">
        <v>1</v>
      </c>
      <c r="D266" s="163" t="s">
        <v>1311</v>
      </c>
      <c r="E266" s="274">
        <v>6131405</v>
      </c>
      <c r="F266" s="291" t="s">
        <v>132</v>
      </c>
      <c r="G266" s="315">
        <f t="shared" ref="G266:G329" si="4">G265+1</f>
        <v>260</v>
      </c>
      <c r="H266" s="311" t="s">
        <v>7336</v>
      </c>
      <c r="I266" s="323" t="s">
        <v>7203</v>
      </c>
      <c r="J266" s="305">
        <v>2013</v>
      </c>
      <c r="K266" s="309" t="s">
        <v>7871</v>
      </c>
      <c r="L266" s="312">
        <v>41012</v>
      </c>
      <c r="M266" s="304" t="s">
        <v>7872</v>
      </c>
      <c r="N266" s="331" t="s">
        <v>16266</v>
      </c>
      <c r="O266" s="325"/>
    </row>
    <row r="267" spans="1:15" s="158" customFormat="1" ht="47.25" customHeight="1" outlineLevel="1">
      <c r="A267" s="46">
        <v>2492</v>
      </c>
      <c r="B267" s="269">
        <v>1</v>
      </c>
      <c r="C267" s="269">
        <v>1</v>
      </c>
      <c r="D267" s="163" t="s">
        <v>1317</v>
      </c>
      <c r="E267" s="274">
        <v>6130974</v>
      </c>
      <c r="F267" s="291" t="s">
        <v>132</v>
      </c>
      <c r="G267" s="315">
        <f t="shared" si="4"/>
        <v>261</v>
      </c>
      <c r="H267" s="311" t="s">
        <v>7233</v>
      </c>
      <c r="I267" s="323" t="s">
        <v>7203</v>
      </c>
      <c r="J267" s="305">
        <v>2013</v>
      </c>
      <c r="K267" s="309" t="s">
        <v>7873</v>
      </c>
      <c r="L267" s="312">
        <v>40994</v>
      </c>
      <c r="M267" s="304" t="s">
        <v>7874</v>
      </c>
      <c r="N267" s="331" t="s">
        <v>16267</v>
      </c>
      <c r="O267" s="325"/>
    </row>
    <row r="268" spans="1:15" ht="47.25" customHeight="1" outlineLevel="1">
      <c r="A268" s="46">
        <v>2506</v>
      </c>
      <c r="B268" s="269">
        <v>1</v>
      </c>
      <c r="C268" s="269">
        <v>1</v>
      </c>
      <c r="D268" s="163" t="s">
        <v>1331</v>
      </c>
      <c r="E268" s="274">
        <v>6101090</v>
      </c>
      <c r="F268" s="291" t="s">
        <v>132</v>
      </c>
      <c r="G268" s="315">
        <f t="shared" si="4"/>
        <v>262</v>
      </c>
      <c r="H268" s="311" t="s">
        <v>7875</v>
      </c>
      <c r="I268" s="323" t="s">
        <v>7203</v>
      </c>
      <c r="J268" s="305">
        <v>2013</v>
      </c>
      <c r="K268" s="309" t="s">
        <v>7876</v>
      </c>
      <c r="L268" s="312">
        <v>40987</v>
      </c>
      <c r="M268" s="304" t="s">
        <v>7877</v>
      </c>
      <c r="N268" s="332" t="s">
        <v>13434</v>
      </c>
      <c r="O268" s="324"/>
    </row>
    <row r="269" spans="1:15" ht="78.75" customHeight="1" outlineLevel="1">
      <c r="A269" s="46">
        <v>2509</v>
      </c>
      <c r="B269" s="269">
        <v>1</v>
      </c>
      <c r="C269" s="269">
        <v>1</v>
      </c>
      <c r="D269" s="163" t="s">
        <v>1334</v>
      </c>
      <c r="E269" s="274">
        <v>6130920</v>
      </c>
      <c r="F269" s="291" t="s">
        <v>132</v>
      </c>
      <c r="G269" s="315">
        <f t="shared" si="4"/>
        <v>263</v>
      </c>
      <c r="H269" s="311" t="s">
        <v>7240</v>
      </c>
      <c r="I269" s="323" t="s">
        <v>7203</v>
      </c>
      <c r="J269" s="305">
        <v>2013</v>
      </c>
      <c r="K269" s="309" t="s">
        <v>7878</v>
      </c>
      <c r="L269" s="312">
        <v>41012</v>
      </c>
      <c r="M269" s="304" t="s">
        <v>7879</v>
      </c>
      <c r="N269" s="332" t="s">
        <v>13435</v>
      </c>
      <c r="O269" s="324"/>
    </row>
    <row r="270" spans="1:15" ht="63" customHeight="1" outlineLevel="1">
      <c r="A270" s="46">
        <v>2511</v>
      </c>
      <c r="B270" s="269">
        <v>1</v>
      </c>
      <c r="C270" s="269">
        <v>1</v>
      </c>
      <c r="D270" s="163" t="s">
        <v>1336</v>
      </c>
      <c r="E270" s="274">
        <v>6131016</v>
      </c>
      <c r="F270" s="291" t="s">
        <v>132</v>
      </c>
      <c r="G270" s="315">
        <f t="shared" si="4"/>
        <v>264</v>
      </c>
      <c r="H270" s="311" t="s">
        <v>7237</v>
      </c>
      <c r="I270" s="323" t="s">
        <v>7203</v>
      </c>
      <c r="J270" s="305">
        <v>2013</v>
      </c>
      <c r="K270" s="309" t="s">
        <v>7880</v>
      </c>
      <c r="L270" s="312">
        <v>41025</v>
      </c>
      <c r="M270" s="304" t="s">
        <v>267</v>
      </c>
      <c r="N270" s="332" t="s">
        <v>13436</v>
      </c>
      <c r="O270" s="324"/>
    </row>
    <row r="271" spans="1:15" ht="94.5" customHeight="1" outlineLevel="1">
      <c r="A271" s="46">
        <v>2529</v>
      </c>
      <c r="B271" s="269">
        <v>1</v>
      </c>
      <c r="C271" s="269">
        <v>1</v>
      </c>
      <c r="D271" s="163" t="s">
        <v>1354</v>
      </c>
      <c r="E271" s="274">
        <v>6131434</v>
      </c>
      <c r="F271" s="291" t="s">
        <v>132</v>
      </c>
      <c r="G271" s="315">
        <f t="shared" si="4"/>
        <v>265</v>
      </c>
      <c r="H271" s="311" t="s">
        <v>7386</v>
      </c>
      <c r="I271" s="323" t="s">
        <v>7203</v>
      </c>
      <c r="J271" s="305">
        <v>2013</v>
      </c>
      <c r="K271" s="309" t="s">
        <v>7881</v>
      </c>
      <c r="L271" s="312">
        <v>41012</v>
      </c>
      <c r="M271" s="304" t="s">
        <v>7882</v>
      </c>
      <c r="N271" s="332" t="s">
        <v>13437</v>
      </c>
      <c r="O271" s="324"/>
    </row>
    <row r="272" spans="1:15" ht="47.25" customHeight="1" outlineLevel="1">
      <c r="A272" s="46">
        <v>2548</v>
      </c>
      <c r="B272" s="269">
        <v>1</v>
      </c>
      <c r="C272" s="269">
        <v>1</v>
      </c>
      <c r="D272" s="163" t="s">
        <v>1373</v>
      </c>
      <c r="E272" s="274">
        <v>6131435</v>
      </c>
      <c r="F272" s="291" t="s">
        <v>132</v>
      </c>
      <c r="G272" s="315">
        <f t="shared" si="4"/>
        <v>266</v>
      </c>
      <c r="H272" s="311" t="s">
        <v>7263</v>
      </c>
      <c r="I272" s="323" t="s">
        <v>7203</v>
      </c>
      <c r="J272" s="305">
        <v>2013</v>
      </c>
      <c r="K272" s="309" t="s">
        <v>7883</v>
      </c>
      <c r="L272" s="312">
        <v>41025</v>
      </c>
      <c r="M272" s="304" t="s">
        <v>7884</v>
      </c>
      <c r="N272" s="332" t="s">
        <v>13438</v>
      </c>
      <c r="O272" s="324"/>
    </row>
    <row r="273" spans="1:15" ht="47.25" customHeight="1" outlineLevel="1">
      <c r="A273" s="46">
        <v>2555</v>
      </c>
      <c r="B273" s="269">
        <v>1</v>
      </c>
      <c r="C273" s="269">
        <v>1</v>
      </c>
      <c r="D273" s="350" t="s">
        <v>1380</v>
      </c>
      <c r="E273" s="274">
        <v>6130924</v>
      </c>
      <c r="F273" s="291" t="s">
        <v>132</v>
      </c>
      <c r="G273" s="315">
        <f t="shared" si="4"/>
        <v>267</v>
      </c>
      <c r="H273" s="311" t="s">
        <v>7767</v>
      </c>
      <c r="I273" s="323" t="s">
        <v>7203</v>
      </c>
      <c r="J273" s="305">
        <v>2013</v>
      </c>
      <c r="K273" s="309" t="s">
        <v>7885</v>
      </c>
      <c r="L273" s="312">
        <v>41012</v>
      </c>
      <c r="M273" s="304" t="s">
        <v>7886</v>
      </c>
      <c r="N273" s="332" t="s">
        <v>13439</v>
      </c>
      <c r="O273" s="324"/>
    </row>
    <row r="274" spans="1:15" ht="47.25" customHeight="1" outlineLevel="1">
      <c r="A274" s="46">
        <v>2560</v>
      </c>
      <c r="B274" s="269">
        <v>1</v>
      </c>
      <c r="C274" s="269">
        <v>1</v>
      </c>
      <c r="D274" s="350" t="s">
        <v>1381</v>
      </c>
      <c r="E274" s="274">
        <v>6130926</v>
      </c>
      <c r="F274" s="291" t="s">
        <v>132</v>
      </c>
      <c r="G274" s="315">
        <f t="shared" si="4"/>
        <v>268</v>
      </c>
      <c r="H274" s="311" t="s">
        <v>7887</v>
      </c>
      <c r="I274" s="323" t="s">
        <v>7203</v>
      </c>
      <c r="J274" s="305">
        <v>2013</v>
      </c>
      <c r="K274" s="309" t="s">
        <v>7888</v>
      </c>
      <c r="L274" s="312">
        <v>41012</v>
      </c>
      <c r="M274" s="304" t="s">
        <v>7889</v>
      </c>
      <c r="N274" s="332" t="s">
        <v>13440</v>
      </c>
      <c r="O274" s="324"/>
    </row>
    <row r="275" spans="1:15" ht="47.25" customHeight="1" outlineLevel="1">
      <c r="A275" s="46">
        <v>2569</v>
      </c>
      <c r="B275" s="269">
        <v>1</v>
      </c>
      <c r="C275" s="269">
        <v>1</v>
      </c>
      <c r="D275" s="350" t="s">
        <v>1382</v>
      </c>
      <c r="E275" s="274">
        <v>6131439</v>
      </c>
      <c r="F275" s="291" t="s">
        <v>132</v>
      </c>
      <c r="G275" s="315">
        <f t="shared" si="4"/>
        <v>269</v>
      </c>
      <c r="H275" s="311" t="s">
        <v>7736</v>
      </c>
      <c r="I275" s="323" t="s">
        <v>7203</v>
      </c>
      <c r="J275" s="305">
        <v>2013</v>
      </c>
      <c r="K275" s="309" t="s">
        <v>7890</v>
      </c>
      <c r="L275" s="312" t="s">
        <v>7891</v>
      </c>
      <c r="M275" s="304" t="s">
        <v>7892</v>
      </c>
      <c r="N275" s="331" t="s">
        <v>16259</v>
      </c>
      <c r="O275" s="325"/>
    </row>
    <row r="276" spans="1:15" ht="47.25" customHeight="1" outlineLevel="1">
      <c r="A276" s="46">
        <v>2571</v>
      </c>
      <c r="B276" s="269">
        <v>1</v>
      </c>
      <c r="C276" s="269">
        <v>1</v>
      </c>
      <c r="D276" s="350" t="s">
        <v>1383</v>
      </c>
      <c r="E276" s="274">
        <v>6131440</v>
      </c>
      <c r="F276" s="291" t="s">
        <v>132</v>
      </c>
      <c r="G276" s="315">
        <f t="shared" si="4"/>
        <v>270</v>
      </c>
      <c r="H276" s="311" t="s">
        <v>7893</v>
      </c>
      <c r="I276" s="323" t="s">
        <v>7203</v>
      </c>
      <c r="J276" s="305">
        <v>2013</v>
      </c>
      <c r="K276" s="309" t="s">
        <v>7894</v>
      </c>
      <c r="L276" s="312">
        <v>40949</v>
      </c>
      <c r="M276" s="304" t="s">
        <v>305</v>
      </c>
      <c r="N276" s="331" t="s">
        <v>16268</v>
      </c>
      <c r="O276" s="325"/>
    </row>
    <row r="277" spans="1:15" ht="47.25" customHeight="1" outlineLevel="1">
      <c r="A277" s="46">
        <v>2580</v>
      </c>
      <c r="B277" s="269">
        <v>1</v>
      </c>
      <c r="C277" s="269">
        <v>1</v>
      </c>
      <c r="D277" s="350" t="s">
        <v>1384</v>
      </c>
      <c r="E277" s="274">
        <v>6131441</v>
      </c>
      <c r="F277" s="291" t="s">
        <v>132</v>
      </c>
      <c r="G277" s="315">
        <f t="shared" si="4"/>
        <v>271</v>
      </c>
      <c r="H277" s="311" t="s">
        <v>7678</v>
      </c>
      <c r="I277" s="323" t="s">
        <v>7203</v>
      </c>
      <c r="J277" s="305">
        <v>2013</v>
      </c>
      <c r="K277" s="309" t="s">
        <v>7895</v>
      </c>
      <c r="L277" s="312">
        <v>41068</v>
      </c>
      <c r="M277" s="304" t="s">
        <v>7896</v>
      </c>
      <c r="N277" s="332" t="s">
        <v>13441</v>
      </c>
      <c r="O277" s="324"/>
    </row>
    <row r="278" spans="1:15" s="153" customFormat="1" ht="15.75" customHeight="1">
      <c r="D278" s="129" t="s">
        <v>1385</v>
      </c>
      <c r="E278" s="274">
        <v>6100385</v>
      </c>
      <c r="F278" s="291" t="s">
        <v>132</v>
      </c>
      <c r="G278" s="315">
        <f t="shared" si="4"/>
        <v>272</v>
      </c>
      <c r="H278" s="311" t="s">
        <v>7897</v>
      </c>
      <c r="I278" s="323" t="s">
        <v>7203</v>
      </c>
      <c r="J278" s="305">
        <v>2013</v>
      </c>
      <c r="K278" s="309" t="s">
        <v>7898</v>
      </c>
      <c r="L278" s="312">
        <v>40490</v>
      </c>
      <c r="M278" s="304" t="s">
        <v>7899</v>
      </c>
      <c r="N278" s="331" t="s">
        <v>16269</v>
      </c>
      <c r="O278" s="325"/>
    </row>
    <row r="279" spans="1:15" ht="63" customHeight="1" outlineLevel="1">
      <c r="A279" s="46">
        <v>2586</v>
      </c>
      <c r="B279" s="269">
        <v>1</v>
      </c>
      <c r="C279" s="269">
        <v>1</v>
      </c>
      <c r="D279" s="163" t="s">
        <v>1388</v>
      </c>
      <c r="E279" s="274">
        <v>6131460</v>
      </c>
      <c r="F279" s="291" t="s">
        <v>132</v>
      </c>
      <c r="G279" s="315">
        <f t="shared" si="4"/>
        <v>273</v>
      </c>
      <c r="H279" s="311" t="s">
        <v>13311</v>
      </c>
      <c r="I279" s="323" t="s">
        <v>7203</v>
      </c>
      <c r="J279" s="305">
        <v>2013</v>
      </c>
      <c r="K279" s="309" t="s">
        <v>7900</v>
      </c>
      <c r="L279" s="312" t="s">
        <v>7901</v>
      </c>
      <c r="M279" s="304" t="s">
        <v>7902</v>
      </c>
      <c r="N279" s="331" t="s">
        <v>16270</v>
      </c>
      <c r="O279" s="325"/>
    </row>
    <row r="280" spans="1:15" ht="63" customHeight="1" outlineLevel="1">
      <c r="A280" s="46">
        <v>2587</v>
      </c>
      <c r="B280" s="269">
        <v>1</v>
      </c>
      <c r="C280" s="269">
        <v>1</v>
      </c>
      <c r="D280" s="163" t="s">
        <v>1389</v>
      </c>
      <c r="E280" s="274">
        <v>6131465</v>
      </c>
      <c r="F280" s="291" t="s">
        <v>132</v>
      </c>
      <c r="G280" s="315">
        <f t="shared" si="4"/>
        <v>274</v>
      </c>
      <c r="H280" s="311" t="s">
        <v>7903</v>
      </c>
      <c r="I280" s="323" t="s">
        <v>7203</v>
      </c>
      <c r="J280" s="305">
        <v>2013</v>
      </c>
      <c r="K280" s="309" t="s">
        <v>7904</v>
      </c>
      <c r="L280" s="312">
        <v>40620</v>
      </c>
      <c r="M280" s="304" t="s">
        <v>7905</v>
      </c>
      <c r="N280" s="332" t="s">
        <v>13442</v>
      </c>
      <c r="O280" s="324"/>
    </row>
    <row r="281" spans="1:15" ht="47.25" customHeight="1" outlineLevel="1">
      <c r="A281" s="46">
        <v>2588</v>
      </c>
      <c r="B281" s="269">
        <v>1</v>
      </c>
      <c r="C281" s="269">
        <v>1</v>
      </c>
      <c r="D281" s="163" t="s">
        <v>1390</v>
      </c>
      <c r="E281" s="274">
        <v>6131468</v>
      </c>
      <c r="F281" s="291" t="s">
        <v>132</v>
      </c>
      <c r="G281" s="315">
        <f t="shared" si="4"/>
        <v>275</v>
      </c>
      <c r="H281" s="311" t="s">
        <v>7906</v>
      </c>
      <c r="I281" s="323" t="s">
        <v>7203</v>
      </c>
      <c r="J281" s="305">
        <v>2013</v>
      </c>
      <c r="K281" s="309" t="s">
        <v>7907</v>
      </c>
      <c r="L281" s="312">
        <v>40954</v>
      </c>
      <c r="M281" s="304" t="s">
        <v>7908</v>
      </c>
      <c r="N281" s="331" t="s">
        <v>16235</v>
      </c>
      <c r="O281" s="325"/>
    </row>
    <row r="282" spans="1:15" ht="63" customHeight="1" outlineLevel="1">
      <c r="A282" s="46">
        <v>2589</v>
      </c>
      <c r="B282" s="269">
        <v>1</v>
      </c>
      <c r="C282" s="269">
        <v>1</v>
      </c>
      <c r="D282" s="163" t="s">
        <v>1391</v>
      </c>
      <c r="E282" s="274">
        <v>6131469</v>
      </c>
      <c r="F282" s="291" t="s">
        <v>132</v>
      </c>
      <c r="G282" s="315">
        <f t="shared" si="4"/>
        <v>276</v>
      </c>
      <c r="H282" s="311" t="s">
        <v>7909</v>
      </c>
      <c r="I282" s="323" t="s">
        <v>7203</v>
      </c>
      <c r="J282" s="305">
        <v>2013</v>
      </c>
      <c r="K282" s="309" t="s">
        <v>7910</v>
      </c>
      <c r="L282" s="312">
        <v>40954</v>
      </c>
      <c r="M282" s="304" t="s">
        <v>7911</v>
      </c>
      <c r="N282" s="331" t="s">
        <v>16240</v>
      </c>
      <c r="O282" s="325"/>
    </row>
    <row r="283" spans="1:15" ht="47.25" customHeight="1" outlineLevel="1">
      <c r="A283" s="46">
        <v>2590</v>
      </c>
      <c r="B283" s="269">
        <v>1</v>
      </c>
      <c r="C283" s="269">
        <v>1</v>
      </c>
      <c r="D283" s="163" t="s">
        <v>1392</v>
      </c>
      <c r="E283" s="274">
        <v>6131471</v>
      </c>
      <c r="F283" s="291" t="s">
        <v>132</v>
      </c>
      <c r="G283" s="315">
        <f t="shared" si="4"/>
        <v>277</v>
      </c>
      <c r="H283" s="311" t="s">
        <v>7912</v>
      </c>
      <c r="I283" s="323" t="s">
        <v>7203</v>
      </c>
      <c r="J283" s="305">
        <v>2013</v>
      </c>
      <c r="K283" s="309" t="s">
        <v>7913</v>
      </c>
      <c r="L283" s="312">
        <v>40954</v>
      </c>
      <c r="M283" s="304" t="s">
        <v>7914</v>
      </c>
      <c r="N283" s="332" t="s">
        <v>13443</v>
      </c>
      <c r="O283" s="324"/>
    </row>
    <row r="284" spans="1:15" ht="63" customHeight="1" outlineLevel="1">
      <c r="A284" s="46">
        <v>2591</v>
      </c>
      <c r="B284" s="269">
        <v>1</v>
      </c>
      <c r="C284" s="269">
        <v>1</v>
      </c>
      <c r="D284" s="163" t="s">
        <v>1393</v>
      </c>
      <c r="E284" s="274">
        <v>6100977</v>
      </c>
      <c r="F284" s="291" t="s">
        <v>132</v>
      </c>
      <c r="G284" s="315">
        <f t="shared" si="4"/>
        <v>278</v>
      </c>
      <c r="H284" s="311" t="s">
        <v>7635</v>
      </c>
      <c r="I284" s="323" t="s">
        <v>7203</v>
      </c>
      <c r="J284" s="305">
        <v>2013</v>
      </c>
      <c r="K284" s="309" t="s">
        <v>7915</v>
      </c>
      <c r="L284" s="312" t="s">
        <v>7916</v>
      </c>
      <c r="M284" s="304" t="s">
        <v>7917</v>
      </c>
      <c r="N284" s="331" t="s">
        <v>16235</v>
      </c>
      <c r="O284" s="325"/>
    </row>
    <row r="285" spans="1:15" ht="47.25" customHeight="1" outlineLevel="1">
      <c r="A285" s="46">
        <v>2593</v>
      </c>
      <c r="B285" s="269">
        <v>1</v>
      </c>
      <c r="C285" s="269">
        <v>1</v>
      </c>
      <c r="D285" s="163" t="s">
        <v>1395</v>
      </c>
      <c r="E285" s="274">
        <v>6100985</v>
      </c>
      <c r="F285" s="291" t="s">
        <v>132</v>
      </c>
      <c r="G285" s="315">
        <f t="shared" si="4"/>
        <v>279</v>
      </c>
      <c r="H285" s="311" t="s">
        <v>7918</v>
      </c>
      <c r="I285" s="323" t="s">
        <v>7203</v>
      </c>
      <c r="J285" s="305">
        <v>2013</v>
      </c>
      <c r="K285" s="309" t="s">
        <v>7919</v>
      </c>
      <c r="L285" s="312" t="s">
        <v>7920</v>
      </c>
      <c r="M285" s="304" t="s">
        <v>7921</v>
      </c>
      <c r="N285" s="331" t="s">
        <v>16271</v>
      </c>
      <c r="O285" s="325"/>
    </row>
    <row r="286" spans="1:15" ht="47.25" customHeight="1" outlineLevel="1">
      <c r="A286" s="46">
        <v>2594</v>
      </c>
      <c r="B286" s="269">
        <v>1</v>
      </c>
      <c r="C286" s="269">
        <v>1</v>
      </c>
      <c r="D286" s="163" t="s">
        <v>1396</v>
      </c>
      <c r="E286" s="274">
        <v>6100744</v>
      </c>
      <c r="F286" s="291" t="s">
        <v>132</v>
      </c>
      <c r="G286" s="315">
        <f t="shared" si="4"/>
        <v>280</v>
      </c>
      <c r="H286" s="311" t="s">
        <v>7922</v>
      </c>
      <c r="I286" s="323" t="s">
        <v>7203</v>
      </c>
      <c r="J286" s="305">
        <v>2013</v>
      </c>
      <c r="K286" s="309" t="s">
        <v>7923</v>
      </c>
      <c r="L286" s="312">
        <v>40711</v>
      </c>
      <c r="M286" s="304" t="s">
        <v>7924</v>
      </c>
      <c r="N286" s="331" t="s">
        <v>16272</v>
      </c>
      <c r="O286" s="325"/>
    </row>
    <row r="287" spans="1:15" ht="47.25" customHeight="1" outlineLevel="1">
      <c r="A287" s="46">
        <v>2595</v>
      </c>
      <c r="B287" s="269">
        <v>1</v>
      </c>
      <c r="C287" s="269">
        <v>1</v>
      </c>
      <c r="D287" s="163" t="s">
        <v>1397</v>
      </c>
      <c r="E287" s="274">
        <v>6100987</v>
      </c>
      <c r="F287" s="291" t="s">
        <v>132</v>
      </c>
      <c r="G287" s="315">
        <f t="shared" si="4"/>
        <v>281</v>
      </c>
      <c r="H287" s="311" t="s">
        <v>7925</v>
      </c>
      <c r="I287" s="323" t="s">
        <v>7203</v>
      </c>
      <c r="J287" s="305">
        <v>2013</v>
      </c>
      <c r="K287" s="309" t="s">
        <v>7926</v>
      </c>
      <c r="L287" s="312" t="s">
        <v>7927</v>
      </c>
      <c r="M287" s="304" t="s">
        <v>7928</v>
      </c>
      <c r="N287" s="331" t="s">
        <v>16164</v>
      </c>
      <c r="O287" s="325"/>
    </row>
    <row r="288" spans="1:15" s="144" customFormat="1" ht="47.25" customHeight="1" outlineLevel="1">
      <c r="A288" s="46">
        <v>2596</v>
      </c>
      <c r="B288" s="269">
        <v>1</v>
      </c>
      <c r="C288" s="269">
        <v>1</v>
      </c>
      <c r="D288" s="163" t="s">
        <v>1398</v>
      </c>
      <c r="E288" s="274">
        <v>6100969</v>
      </c>
      <c r="F288" s="291" t="s">
        <v>132</v>
      </c>
      <c r="G288" s="315">
        <f t="shared" si="4"/>
        <v>282</v>
      </c>
      <c r="H288" s="311" t="s">
        <v>7929</v>
      </c>
      <c r="I288" s="323" t="s">
        <v>7203</v>
      </c>
      <c r="J288" s="305">
        <v>2013</v>
      </c>
      <c r="K288" s="309" t="s">
        <v>7930</v>
      </c>
      <c r="L288" s="312">
        <v>40767</v>
      </c>
      <c r="M288" s="304" t="s">
        <v>7931</v>
      </c>
      <c r="N288" s="332" t="s">
        <v>13444</v>
      </c>
      <c r="O288" s="324"/>
    </row>
    <row r="289" spans="1:15" s="144" customFormat="1" ht="47.25" customHeight="1" outlineLevel="1">
      <c r="A289" s="46">
        <v>2597</v>
      </c>
      <c r="B289" s="269">
        <v>1</v>
      </c>
      <c r="C289" s="269">
        <v>1</v>
      </c>
      <c r="D289" s="163" t="s">
        <v>1399</v>
      </c>
      <c r="E289" s="274">
        <v>6100974</v>
      </c>
      <c r="F289" s="291" t="s">
        <v>132</v>
      </c>
      <c r="G289" s="315">
        <f t="shared" si="4"/>
        <v>283</v>
      </c>
      <c r="H289" s="311" t="s">
        <v>7663</v>
      </c>
      <c r="I289" s="323" t="s">
        <v>7203</v>
      </c>
      <c r="J289" s="305">
        <v>2013</v>
      </c>
      <c r="K289" s="309" t="s">
        <v>7932</v>
      </c>
      <c r="L289" s="312">
        <v>40730</v>
      </c>
      <c r="M289" s="304" t="s">
        <v>7933</v>
      </c>
      <c r="N289" s="332" t="s">
        <v>13445</v>
      </c>
      <c r="O289" s="324"/>
    </row>
    <row r="290" spans="1:15" s="144" customFormat="1" ht="78.75" customHeight="1" outlineLevel="1">
      <c r="A290" s="46">
        <v>2598</v>
      </c>
      <c r="B290" s="269">
        <v>1</v>
      </c>
      <c r="C290" s="269">
        <v>1</v>
      </c>
      <c r="D290" s="163" t="s">
        <v>1400</v>
      </c>
      <c r="E290" s="274">
        <v>6100967</v>
      </c>
      <c r="F290" s="291" t="s">
        <v>132</v>
      </c>
      <c r="G290" s="315">
        <f t="shared" si="4"/>
        <v>284</v>
      </c>
      <c r="H290" s="311" t="s">
        <v>7934</v>
      </c>
      <c r="I290" s="323" t="s">
        <v>7203</v>
      </c>
      <c r="J290" s="305">
        <v>2013</v>
      </c>
      <c r="K290" s="309" t="s">
        <v>7935</v>
      </c>
      <c r="L290" s="312">
        <v>40765</v>
      </c>
      <c r="M290" s="304" t="s">
        <v>7598</v>
      </c>
      <c r="N290" s="331" t="s">
        <v>16239</v>
      </c>
      <c r="O290" s="325"/>
    </row>
    <row r="291" spans="1:15" ht="94.5" customHeight="1" outlineLevel="1">
      <c r="A291" s="46">
        <v>2599</v>
      </c>
      <c r="B291" s="269">
        <v>1</v>
      </c>
      <c r="C291" s="269">
        <v>1</v>
      </c>
      <c r="D291" s="163" t="s">
        <v>1401</v>
      </c>
      <c r="E291" s="274">
        <v>6100966</v>
      </c>
      <c r="F291" s="291" t="s">
        <v>132</v>
      </c>
      <c r="G291" s="315">
        <f t="shared" si="4"/>
        <v>285</v>
      </c>
      <c r="H291" s="311" t="s">
        <v>7936</v>
      </c>
      <c r="I291" s="323" t="s">
        <v>7203</v>
      </c>
      <c r="J291" s="305">
        <v>2013</v>
      </c>
      <c r="K291" s="309" t="s">
        <v>7937</v>
      </c>
      <c r="L291" s="312">
        <v>40787</v>
      </c>
      <c r="M291" s="304" t="s">
        <v>7938</v>
      </c>
      <c r="N291" s="331" t="s">
        <v>16273</v>
      </c>
      <c r="O291" s="325"/>
    </row>
    <row r="292" spans="1:15" ht="47.25" customHeight="1" outlineLevel="1">
      <c r="A292" s="46">
        <v>2600</v>
      </c>
      <c r="B292" s="269">
        <v>1</v>
      </c>
      <c r="C292" s="269">
        <v>1</v>
      </c>
      <c r="D292" s="163" t="s">
        <v>1402</v>
      </c>
      <c r="E292" s="274">
        <v>6101007</v>
      </c>
      <c r="F292" s="291" t="s">
        <v>132</v>
      </c>
      <c r="G292" s="315">
        <f t="shared" si="4"/>
        <v>286</v>
      </c>
      <c r="H292" s="307" t="s">
        <v>7939</v>
      </c>
      <c r="I292" s="323" t="s">
        <v>7203</v>
      </c>
      <c r="J292" s="313">
        <v>2013</v>
      </c>
      <c r="K292" s="309" t="s">
        <v>7940</v>
      </c>
      <c r="L292" s="312">
        <v>40659</v>
      </c>
      <c r="M292" s="304" t="s">
        <v>7941</v>
      </c>
      <c r="N292" s="332" t="s">
        <v>13446</v>
      </c>
      <c r="O292" s="324"/>
    </row>
    <row r="293" spans="1:15" ht="47.25" customHeight="1" outlineLevel="1">
      <c r="A293" s="46">
        <v>2601</v>
      </c>
      <c r="B293" s="269">
        <v>1</v>
      </c>
      <c r="C293" s="269">
        <v>1</v>
      </c>
      <c r="D293" s="163" t="s">
        <v>1403</v>
      </c>
      <c r="E293" s="274">
        <v>6131487</v>
      </c>
      <c r="F293" s="291" t="s">
        <v>132</v>
      </c>
      <c r="G293" s="315">
        <f t="shared" si="4"/>
        <v>287</v>
      </c>
      <c r="H293" s="311" t="s">
        <v>7942</v>
      </c>
      <c r="I293" s="323" t="s">
        <v>7203</v>
      </c>
      <c r="J293" s="305">
        <v>2013</v>
      </c>
      <c r="K293" s="309" t="s">
        <v>7943</v>
      </c>
      <c r="L293" s="312">
        <v>40872</v>
      </c>
      <c r="M293" s="304" t="s">
        <v>7944</v>
      </c>
      <c r="N293" s="332" t="s">
        <v>13447</v>
      </c>
      <c r="O293" s="324"/>
    </row>
    <row r="294" spans="1:15" ht="78.75" customHeight="1" outlineLevel="1">
      <c r="A294" s="46">
        <v>2602</v>
      </c>
      <c r="B294" s="269">
        <v>1</v>
      </c>
      <c r="C294" s="269">
        <v>1</v>
      </c>
      <c r="D294" s="163" t="s">
        <v>1404</v>
      </c>
      <c r="E294" s="274">
        <v>6131492</v>
      </c>
      <c r="F294" s="291" t="s">
        <v>132</v>
      </c>
      <c r="G294" s="315">
        <f t="shared" si="4"/>
        <v>288</v>
      </c>
      <c r="H294" s="311" t="s">
        <v>7945</v>
      </c>
      <c r="I294" s="323" t="s">
        <v>7203</v>
      </c>
      <c r="J294" s="305">
        <v>2013</v>
      </c>
      <c r="K294" s="309" t="s">
        <v>7946</v>
      </c>
      <c r="L294" s="312">
        <v>40877</v>
      </c>
      <c r="M294" s="304" t="s">
        <v>7947</v>
      </c>
      <c r="N294" s="331" t="s">
        <v>16274</v>
      </c>
      <c r="O294" s="325"/>
    </row>
    <row r="295" spans="1:15" ht="47.25" customHeight="1" outlineLevel="1">
      <c r="A295" s="46">
        <v>2603</v>
      </c>
      <c r="B295" s="269">
        <v>1</v>
      </c>
      <c r="C295" s="269">
        <v>1</v>
      </c>
      <c r="D295" s="163" t="s">
        <v>1405</v>
      </c>
      <c r="E295" s="274">
        <v>6131499</v>
      </c>
      <c r="F295" s="291" t="s">
        <v>132</v>
      </c>
      <c r="G295" s="315">
        <f t="shared" si="4"/>
        <v>289</v>
      </c>
      <c r="H295" s="307" t="s">
        <v>7948</v>
      </c>
      <c r="I295" s="323" t="s">
        <v>7203</v>
      </c>
      <c r="J295" s="313">
        <v>2013</v>
      </c>
      <c r="K295" s="309" t="s">
        <v>7949</v>
      </c>
      <c r="L295" s="312">
        <v>40813</v>
      </c>
      <c r="M295" s="304" t="s">
        <v>7950</v>
      </c>
      <c r="N295" s="332" t="s">
        <v>13448</v>
      </c>
      <c r="O295" s="324"/>
    </row>
    <row r="296" spans="1:15" ht="47.25" customHeight="1" outlineLevel="1">
      <c r="A296" s="46">
        <v>2604</v>
      </c>
      <c r="B296" s="269">
        <v>1</v>
      </c>
      <c r="C296" s="269">
        <v>1</v>
      </c>
      <c r="D296" s="163" t="s">
        <v>1406</v>
      </c>
      <c r="E296" s="274">
        <v>6131505</v>
      </c>
      <c r="F296" s="291" t="s">
        <v>132</v>
      </c>
      <c r="G296" s="315">
        <f t="shared" si="4"/>
        <v>290</v>
      </c>
      <c r="H296" s="307" t="s">
        <v>7951</v>
      </c>
      <c r="I296" s="323" t="s">
        <v>7203</v>
      </c>
      <c r="J296" s="313">
        <v>2013</v>
      </c>
      <c r="K296" s="309" t="s">
        <v>7952</v>
      </c>
      <c r="L296" s="312">
        <v>40898</v>
      </c>
      <c r="M296" s="304" t="s">
        <v>7953</v>
      </c>
      <c r="N296" s="332" t="s">
        <v>13449</v>
      </c>
      <c r="O296" s="324"/>
    </row>
    <row r="297" spans="1:15" ht="47.25" customHeight="1" outlineLevel="1">
      <c r="A297" s="46">
        <v>2605</v>
      </c>
      <c r="B297" s="269">
        <v>1</v>
      </c>
      <c r="C297" s="269">
        <v>1</v>
      </c>
      <c r="D297" s="163" t="s">
        <v>1407</v>
      </c>
      <c r="E297" s="274">
        <v>6101177</v>
      </c>
      <c r="F297" s="291" t="s">
        <v>132</v>
      </c>
      <c r="G297" s="315">
        <f t="shared" si="4"/>
        <v>291</v>
      </c>
      <c r="H297" s="311" t="s">
        <v>7954</v>
      </c>
      <c r="I297" s="323" t="s">
        <v>7203</v>
      </c>
      <c r="J297" s="305">
        <v>2013</v>
      </c>
      <c r="K297" s="309" t="s">
        <v>209</v>
      </c>
      <c r="L297" s="312">
        <v>40869</v>
      </c>
      <c r="M297" s="304" t="s">
        <v>210</v>
      </c>
      <c r="N297" s="332" t="s">
        <v>13450</v>
      </c>
      <c r="O297" s="324"/>
    </row>
    <row r="298" spans="1:15" ht="47.25" customHeight="1" outlineLevel="1">
      <c r="A298" s="46">
        <v>2606</v>
      </c>
      <c r="B298" s="269">
        <v>1</v>
      </c>
      <c r="C298" s="269">
        <v>1</v>
      </c>
      <c r="D298" s="163" t="s">
        <v>1408</v>
      </c>
      <c r="E298" s="274">
        <v>6130992</v>
      </c>
      <c r="F298" s="291" t="s">
        <v>132</v>
      </c>
      <c r="G298" s="315">
        <f t="shared" si="4"/>
        <v>292</v>
      </c>
      <c r="H298" s="307" t="s">
        <v>7955</v>
      </c>
      <c r="I298" s="323" t="s">
        <v>7203</v>
      </c>
      <c r="J298" s="313">
        <v>2013</v>
      </c>
      <c r="K298" s="309" t="s">
        <v>7956</v>
      </c>
      <c r="L298" s="312">
        <v>40905</v>
      </c>
      <c r="M298" s="304" t="s">
        <v>7957</v>
      </c>
      <c r="N298" s="332" t="s">
        <v>13451</v>
      </c>
      <c r="O298" s="324"/>
    </row>
    <row r="299" spans="1:15" ht="47.25" customHeight="1" outlineLevel="1">
      <c r="A299" s="46">
        <v>2607</v>
      </c>
      <c r="B299" s="269">
        <v>1</v>
      </c>
      <c r="C299" s="269">
        <v>1</v>
      </c>
      <c r="D299" s="163" t="s">
        <v>1409</v>
      </c>
      <c r="E299" s="274">
        <v>6131506</v>
      </c>
      <c r="F299" s="291" t="s">
        <v>132</v>
      </c>
      <c r="G299" s="315">
        <f t="shared" si="4"/>
        <v>293</v>
      </c>
      <c r="H299" s="307" t="s">
        <v>7958</v>
      </c>
      <c r="I299" s="323" t="s">
        <v>7203</v>
      </c>
      <c r="J299" s="313">
        <v>2013</v>
      </c>
      <c r="K299" s="309" t="s">
        <v>7959</v>
      </c>
      <c r="L299" s="312">
        <v>40945</v>
      </c>
      <c r="M299" s="304" t="s">
        <v>7960</v>
      </c>
      <c r="N299" s="332" t="s">
        <v>13452</v>
      </c>
      <c r="O299" s="324"/>
    </row>
    <row r="300" spans="1:15" ht="47.25" customHeight="1" outlineLevel="1">
      <c r="A300" s="46">
        <v>2608</v>
      </c>
      <c r="B300" s="269">
        <v>1</v>
      </c>
      <c r="C300" s="269">
        <v>1</v>
      </c>
      <c r="D300" s="163" t="s">
        <v>1410</v>
      </c>
      <c r="E300" s="274">
        <v>6130911</v>
      </c>
      <c r="F300" s="291" t="s">
        <v>132</v>
      </c>
      <c r="G300" s="315">
        <f t="shared" si="4"/>
        <v>294</v>
      </c>
      <c r="H300" s="307" t="s">
        <v>7961</v>
      </c>
      <c r="I300" s="323" t="s">
        <v>7203</v>
      </c>
      <c r="J300" s="313">
        <v>2013</v>
      </c>
      <c r="K300" s="309" t="s">
        <v>7962</v>
      </c>
      <c r="L300" s="312">
        <v>40945</v>
      </c>
      <c r="M300" s="304" t="s">
        <v>7963</v>
      </c>
      <c r="N300" s="332" t="s">
        <v>13453</v>
      </c>
      <c r="O300" s="324"/>
    </row>
    <row r="301" spans="1:15" ht="47.25" customHeight="1" outlineLevel="1">
      <c r="A301" s="46">
        <v>2609</v>
      </c>
      <c r="B301" s="269">
        <v>1</v>
      </c>
      <c r="C301" s="269">
        <v>1</v>
      </c>
      <c r="D301" s="163" t="s">
        <v>1411</v>
      </c>
      <c r="E301" s="274">
        <v>6131508</v>
      </c>
      <c r="F301" s="291" t="s">
        <v>132</v>
      </c>
      <c r="G301" s="315">
        <f t="shared" si="4"/>
        <v>295</v>
      </c>
      <c r="H301" s="307" t="s">
        <v>7958</v>
      </c>
      <c r="I301" s="323" t="s">
        <v>7203</v>
      </c>
      <c r="J301" s="313">
        <v>2013</v>
      </c>
      <c r="K301" s="309" t="s">
        <v>7964</v>
      </c>
      <c r="L301" s="312">
        <v>40945</v>
      </c>
      <c r="M301" s="304" t="s">
        <v>7965</v>
      </c>
      <c r="N301" s="332" t="s">
        <v>13454</v>
      </c>
      <c r="O301" s="324"/>
    </row>
    <row r="302" spans="1:15" ht="47.25" customHeight="1" outlineLevel="1">
      <c r="A302" s="46">
        <v>2610</v>
      </c>
      <c r="B302" s="269">
        <v>1</v>
      </c>
      <c r="C302" s="269">
        <v>1</v>
      </c>
      <c r="D302" s="163" t="s">
        <v>1423</v>
      </c>
      <c r="E302" s="274">
        <v>6131510</v>
      </c>
      <c r="F302" s="291" t="s">
        <v>132</v>
      </c>
      <c r="G302" s="315">
        <f t="shared" si="4"/>
        <v>296</v>
      </c>
      <c r="H302" s="307" t="s">
        <v>7966</v>
      </c>
      <c r="I302" s="323" t="s">
        <v>7203</v>
      </c>
      <c r="J302" s="313">
        <v>2013</v>
      </c>
      <c r="K302" s="309" t="s">
        <v>7967</v>
      </c>
      <c r="L302" s="312">
        <v>40949</v>
      </c>
      <c r="M302" s="304" t="s">
        <v>7968</v>
      </c>
      <c r="N302" s="332" t="s">
        <v>13455</v>
      </c>
      <c r="O302" s="324"/>
    </row>
    <row r="303" spans="1:15" ht="63" customHeight="1" outlineLevel="1">
      <c r="A303" s="46">
        <v>2611</v>
      </c>
      <c r="B303" s="269">
        <v>1</v>
      </c>
      <c r="C303" s="269">
        <v>1</v>
      </c>
      <c r="D303" s="163" t="s">
        <v>1424</v>
      </c>
      <c r="E303" s="274">
        <v>6130995</v>
      </c>
      <c r="F303" s="291" t="s">
        <v>132</v>
      </c>
      <c r="G303" s="315">
        <f t="shared" si="4"/>
        <v>297</v>
      </c>
      <c r="H303" s="311" t="s">
        <v>7969</v>
      </c>
      <c r="I303" s="323" t="s">
        <v>7203</v>
      </c>
      <c r="J303" s="305">
        <v>2013</v>
      </c>
      <c r="K303" s="309" t="s">
        <v>7970</v>
      </c>
      <c r="L303" s="312">
        <v>40949</v>
      </c>
      <c r="M303" s="304" t="s">
        <v>7971</v>
      </c>
      <c r="N303" s="332" t="s">
        <v>13456</v>
      </c>
      <c r="O303" s="324"/>
    </row>
    <row r="304" spans="1:15" ht="47.25" customHeight="1" outlineLevel="1">
      <c r="A304" s="46">
        <v>2612</v>
      </c>
      <c r="B304" s="269">
        <v>1</v>
      </c>
      <c r="C304" s="269">
        <v>1</v>
      </c>
      <c r="D304" s="163" t="s">
        <v>1425</v>
      </c>
      <c r="E304" s="274">
        <v>6101176</v>
      </c>
      <c r="F304" s="291" t="s">
        <v>132</v>
      </c>
      <c r="G304" s="315">
        <f t="shared" si="4"/>
        <v>298</v>
      </c>
      <c r="H304" s="311" t="s">
        <v>7972</v>
      </c>
      <c r="I304" s="323" t="s">
        <v>7203</v>
      </c>
      <c r="J304" s="305">
        <v>2013</v>
      </c>
      <c r="K304" s="309" t="s">
        <v>7973</v>
      </c>
      <c r="L304" s="312">
        <v>40904</v>
      </c>
      <c r="M304" s="304" t="s">
        <v>7974</v>
      </c>
      <c r="N304" s="331" t="s">
        <v>16258</v>
      </c>
      <c r="O304" s="325"/>
    </row>
    <row r="305" spans="1:15" ht="63" customHeight="1" outlineLevel="1">
      <c r="A305" s="46">
        <v>2613</v>
      </c>
      <c r="B305" s="269">
        <v>1</v>
      </c>
      <c r="C305" s="269">
        <v>1</v>
      </c>
      <c r="D305" s="163" t="s">
        <v>1426</v>
      </c>
      <c r="E305" s="274">
        <v>6131518</v>
      </c>
      <c r="F305" s="291" t="s">
        <v>132</v>
      </c>
      <c r="G305" s="315">
        <f t="shared" si="4"/>
        <v>299</v>
      </c>
      <c r="H305" s="307" t="s">
        <v>7918</v>
      </c>
      <c r="I305" s="323" t="s">
        <v>7203</v>
      </c>
      <c r="J305" s="313">
        <v>2013</v>
      </c>
      <c r="K305" s="309" t="s">
        <v>7975</v>
      </c>
      <c r="L305" s="312">
        <v>40898</v>
      </c>
      <c r="M305" s="304" t="s">
        <v>7976</v>
      </c>
      <c r="N305" s="332" t="s">
        <v>14890</v>
      </c>
      <c r="O305" s="296"/>
    </row>
    <row r="306" spans="1:15" ht="47.25" customHeight="1" outlineLevel="1">
      <c r="A306" s="46">
        <v>2614</v>
      </c>
      <c r="B306" s="269">
        <v>1</v>
      </c>
      <c r="C306" s="269">
        <v>1</v>
      </c>
      <c r="D306" s="267"/>
      <c r="E306" s="274">
        <v>6120652</v>
      </c>
      <c r="F306" s="291" t="s">
        <v>132</v>
      </c>
      <c r="G306" s="315">
        <f t="shared" si="4"/>
        <v>300</v>
      </c>
      <c r="H306" s="311" t="s">
        <v>7663</v>
      </c>
      <c r="I306" s="323" t="s">
        <v>7203</v>
      </c>
      <c r="J306" s="305">
        <v>2013</v>
      </c>
      <c r="K306" s="309" t="s">
        <v>7977</v>
      </c>
      <c r="L306" s="312">
        <v>40892</v>
      </c>
      <c r="M306" s="304" t="s">
        <v>7978</v>
      </c>
      <c r="N306" s="331" t="s">
        <v>16262</v>
      </c>
      <c r="O306" s="325"/>
    </row>
    <row r="307" spans="1:15" ht="15.75" customHeight="1" outlineLevel="1">
      <c r="A307" s="46">
        <v>2615</v>
      </c>
      <c r="B307" s="269">
        <v>1</v>
      </c>
      <c r="C307" s="269"/>
      <c r="D307" s="267"/>
      <c r="E307" s="274">
        <v>6120738</v>
      </c>
      <c r="F307" s="291" t="s">
        <v>132</v>
      </c>
      <c r="G307" s="315">
        <f t="shared" si="4"/>
        <v>301</v>
      </c>
      <c r="H307" s="307" t="s">
        <v>7979</v>
      </c>
      <c r="I307" s="323" t="s">
        <v>7203</v>
      </c>
      <c r="J307" s="313">
        <v>2013</v>
      </c>
      <c r="K307" s="309" t="s">
        <v>7980</v>
      </c>
      <c r="L307" s="312">
        <v>40905</v>
      </c>
      <c r="M307" s="304" t="s">
        <v>306</v>
      </c>
      <c r="N307" s="332" t="s">
        <v>13457</v>
      </c>
      <c r="O307" s="324"/>
    </row>
    <row r="308" spans="1:15" ht="15.75" customHeight="1" outlineLevel="1">
      <c r="A308" s="46">
        <v>2616</v>
      </c>
      <c r="B308" s="269">
        <v>1</v>
      </c>
      <c r="C308" s="269"/>
      <c r="D308" s="267"/>
      <c r="E308" s="274">
        <v>6131521</v>
      </c>
      <c r="F308" s="291" t="s">
        <v>132</v>
      </c>
      <c r="G308" s="315">
        <f t="shared" si="4"/>
        <v>302</v>
      </c>
      <c r="H308" s="307" t="s">
        <v>7981</v>
      </c>
      <c r="I308" s="323" t="s">
        <v>7203</v>
      </c>
      <c r="J308" s="313">
        <v>2013</v>
      </c>
      <c r="K308" s="309" t="s">
        <v>7982</v>
      </c>
      <c r="L308" s="312">
        <v>40904</v>
      </c>
      <c r="M308" s="304" t="s">
        <v>7983</v>
      </c>
      <c r="N308" s="332" t="s">
        <v>13458</v>
      </c>
      <c r="O308" s="324"/>
    </row>
    <row r="309" spans="1:15" ht="15.75" customHeight="1" outlineLevel="1">
      <c r="A309" s="46">
        <v>2617</v>
      </c>
      <c r="B309" s="269">
        <v>1</v>
      </c>
      <c r="C309" s="269"/>
      <c r="D309" s="267"/>
      <c r="E309" s="274">
        <v>6131525</v>
      </c>
      <c r="F309" s="291" t="s">
        <v>132</v>
      </c>
      <c r="G309" s="315">
        <f t="shared" si="4"/>
        <v>303</v>
      </c>
      <c r="H309" s="311" t="s">
        <v>7984</v>
      </c>
      <c r="I309" s="323" t="s">
        <v>7203</v>
      </c>
      <c r="J309" s="305">
        <v>2013</v>
      </c>
      <c r="K309" s="309" t="s">
        <v>7985</v>
      </c>
      <c r="L309" s="312">
        <v>40892</v>
      </c>
      <c r="M309" s="304" t="s">
        <v>7665</v>
      </c>
      <c r="N309" s="332" t="s">
        <v>13459</v>
      </c>
      <c r="O309" s="324"/>
    </row>
    <row r="310" spans="1:15" ht="31.5" customHeight="1" outlineLevel="1">
      <c r="A310" s="46">
        <v>2618</v>
      </c>
      <c r="B310" s="269">
        <v>1</v>
      </c>
      <c r="C310" s="269">
        <v>1</v>
      </c>
      <c r="D310" s="267"/>
      <c r="E310" s="274">
        <v>6131529</v>
      </c>
      <c r="F310" s="291" t="s">
        <v>132</v>
      </c>
      <c r="G310" s="315">
        <f t="shared" si="4"/>
        <v>304</v>
      </c>
      <c r="H310" s="307" t="s">
        <v>7986</v>
      </c>
      <c r="I310" s="323" t="s">
        <v>7203</v>
      </c>
      <c r="J310" s="313">
        <v>2013</v>
      </c>
      <c r="K310" s="309" t="s">
        <v>7987</v>
      </c>
      <c r="L310" s="312">
        <v>40905</v>
      </c>
      <c r="M310" s="304" t="s">
        <v>7988</v>
      </c>
      <c r="N310" s="332" t="s">
        <v>13460</v>
      </c>
      <c r="O310" s="324"/>
    </row>
    <row r="311" spans="1:15" ht="15.75" customHeight="1" outlineLevel="1">
      <c r="A311" s="46">
        <v>2619</v>
      </c>
      <c r="B311" s="269">
        <v>1</v>
      </c>
      <c r="C311" s="269"/>
      <c r="D311" s="267"/>
      <c r="E311" s="274">
        <v>6131530</v>
      </c>
      <c r="F311" s="291" t="s">
        <v>132</v>
      </c>
      <c r="G311" s="315">
        <f t="shared" si="4"/>
        <v>305</v>
      </c>
      <c r="H311" s="311" t="s">
        <v>7660</v>
      </c>
      <c r="I311" s="323" t="s">
        <v>7203</v>
      </c>
      <c r="J311" s="305">
        <v>2013</v>
      </c>
      <c r="K311" s="309" t="s">
        <v>7989</v>
      </c>
      <c r="L311" s="312">
        <v>40905</v>
      </c>
      <c r="M311" s="304" t="s">
        <v>7990</v>
      </c>
      <c r="N311" s="332" t="s">
        <v>13461</v>
      </c>
      <c r="O311" s="324"/>
    </row>
    <row r="312" spans="1:15" ht="15.75" customHeight="1" outlineLevel="1">
      <c r="A312" s="46">
        <v>2620</v>
      </c>
      <c r="B312" s="269">
        <v>1</v>
      </c>
      <c r="C312" s="269"/>
      <c r="D312" s="267"/>
      <c r="E312" s="274">
        <v>6131535</v>
      </c>
      <c r="F312" s="291" t="s">
        <v>132</v>
      </c>
      <c r="G312" s="315">
        <f t="shared" si="4"/>
        <v>306</v>
      </c>
      <c r="H312" s="311" t="s">
        <v>7991</v>
      </c>
      <c r="I312" s="323" t="s">
        <v>7203</v>
      </c>
      <c r="J312" s="305">
        <v>2013</v>
      </c>
      <c r="K312" s="309" t="s">
        <v>7992</v>
      </c>
      <c r="L312" s="312">
        <v>40808</v>
      </c>
      <c r="M312" s="304" t="s">
        <v>7993</v>
      </c>
      <c r="N312" s="332" t="s">
        <v>13462</v>
      </c>
      <c r="O312" s="324"/>
    </row>
    <row r="313" spans="1:15" ht="15.75" customHeight="1" outlineLevel="1">
      <c r="A313" s="46">
        <v>2621</v>
      </c>
      <c r="B313" s="269">
        <v>1</v>
      </c>
      <c r="C313" s="269"/>
      <c r="D313" s="267"/>
      <c r="E313" s="274">
        <v>6131345</v>
      </c>
      <c r="F313" s="291" t="s">
        <v>132</v>
      </c>
      <c r="G313" s="315">
        <f t="shared" si="4"/>
        <v>307</v>
      </c>
      <c r="H313" s="311" t="s">
        <v>7237</v>
      </c>
      <c r="I313" s="323" t="s">
        <v>7203</v>
      </c>
      <c r="J313" s="305">
        <v>2013</v>
      </c>
      <c r="K313" s="309" t="s">
        <v>7994</v>
      </c>
      <c r="L313" s="312">
        <v>41029</v>
      </c>
      <c r="M313" s="304" t="s">
        <v>7995</v>
      </c>
      <c r="N313" s="331" t="s">
        <v>16230</v>
      </c>
      <c r="O313" s="325"/>
    </row>
    <row r="314" spans="1:15" ht="15.75" customHeight="1" outlineLevel="1">
      <c r="A314" s="46">
        <v>2622</v>
      </c>
      <c r="B314" s="269">
        <v>1</v>
      </c>
      <c r="C314" s="269">
        <v>1</v>
      </c>
      <c r="D314" s="267"/>
      <c r="E314" s="274">
        <v>6131342</v>
      </c>
      <c r="F314" s="291" t="s">
        <v>132</v>
      </c>
      <c r="G314" s="315">
        <f t="shared" si="4"/>
        <v>308</v>
      </c>
      <c r="H314" s="311" t="s">
        <v>7230</v>
      </c>
      <c r="I314" s="323" t="s">
        <v>7203</v>
      </c>
      <c r="J314" s="305">
        <v>2013</v>
      </c>
      <c r="K314" s="309" t="s">
        <v>7996</v>
      </c>
      <c r="L314" s="312" t="s">
        <v>7997</v>
      </c>
      <c r="M314" s="304" t="s">
        <v>7998</v>
      </c>
      <c r="N314" s="331" t="s">
        <v>16262</v>
      </c>
      <c r="O314" s="325"/>
    </row>
    <row r="315" spans="1:15" ht="15.75" customHeight="1" outlineLevel="1">
      <c r="A315" s="46">
        <v>2623</v>
      </c>
      <c r="B315" s="269">
        <v>1</v>
      </c>
      <c r="C315" s="269">
        <v>1</v>
      </c>
      <c r="D315" s="267"/>
      <c r="E315" s="274">
        <v>6131013</v>
      </c>
      <c r="F315" s="291" t="s">
        <v>132</v>
      </c>
      <c r="G315" s="315">
        <f t="shared" si="4"/>
        <v>309</v>
      </c>
      <c r="H315" s="311" t="s">
        <v>7770</v>
      </c>
      <c r="I315" s="323" t="s">
        <v>7203</v>
      </c>
      <c r="J315" s="305">
        <v>2013</v>
      </c>
      <c r="K315" s="309" t="s">
        <v>7999</v>
      </c>
      <c r="L315" s="312" t="s">
        <v>8000</v>
      </c>
      <c r="M315" s="304" t="s">
        <v>8001</v>
      </c>
      <c r="N315" s="331" t="s">
        <v>16260</v>
      </c>
      <c r="O315" s="325"/>
    </row>
    <row r="316" spans="1:15" ht="15.75" customHeight="1" outlineLevel="1">
      <c r="A316" s="46">
        <v>2624</v>
      </c>
      <c r="B316" s="269">
        <v>1</v>
      </c>
      <c r="C316" s="269">
        <v>1</v>
      </c>
      <c r="D316" s="267"/>
      <c r="E316" s="274">
        <v>6131372</v>
      </c>
      <c r="F316" s="291" t="s">
        <v>132</v>
      </c>
      <c r="G316" s="315">
        <f t="shared" si="4"/>
        <v>310</v>
      </c>
      <c r="H316" s="307" t="s">
        <v>8002</v>
      </c>
      <c r="I316" s="323" t="s">
        <v>7203</v>
      </c>
      <c r="J316" s="313">
        <v>2013</v>
      </c>
      <c r="K316" s="309" t="s">
        <v>8003</v>
      </c>
      <c r="L316" s="312" t="s">
        <v>8004</v>
      </c>
      <c r="M316" s="304" t="s">
        <v>8005</v>
      </c>
      <c r="N316" s="331" t="s">
        <v>16271</v>
      </c>
      <c r="O316" s="325"/>
    </row>
    <row r="317" spans="1:15" ht="15.75" customHeight="1" outlineLevel="1">
      <c r="A317" s="46">
        <v>2625</v>
      </c>
      <c r="B317" s="269">
        <v>1</v>
      </c>
      <c r="C317" s="269">
        <v>1</v>
      </c>
      <c r="D317" s="267"/>
      <c r="E317" s="274">
        <v>6131638</v>
      </c>
      <c r="F317" s="291" t="s">
        <v>132</v>
      </c>
      <c r="G317" s="315">
        <f t="shared" si="4"/>
        <v>311</v>
      </c>
      <c r="H317" s="307" t="s">
        <v>7986</v>
      </c>
      <c r="I317" s="323" t="s">
        <v>7203</v>
      </c>
      <c r="J317" s="313">
        <v>2013</v>
      </c>
      <c r="K317" s="309" t="s">
        <v>8006</v>
      </c>
      <c r="L317" s="312">
        <v>41272</v>
      </c>
      <c r="M317" s="304" t="s">
        <v>8007</v>
      </c>
      <c r="N317" s="332" t="s">
        <v>13463</v>
      </c>
      <c r="O317" s="324"/>
    </row>
    <row r="318" spans="1:15" ht="15.75" customHeight="1" outlineLevel="1">
      <c r="A318" s="46">
        <v>2626</v>
      </c>
      <c r="B318" s="269">
        <v>1</v>
      </c>
      <c r="C318" s="269">
        <v>1</v>
      </c>
      <c r="D318" s="267"/>
      <c r="E318" s="274">
        <v>6131629</v>
      </c>
      <c r="F318" s="291" t="s">
        <v>132</v>
      </c>
      <c r="G318" s="315">
        <f t="shared" si="4"/>
        <v>312</v>
      </c>
      <c r="H318" s="307" t="s">
        <v>8008</v>
      </c>
      <c r="I318" s="323" t="s">
        <v>7203</v>
      </c>
      <c r="J318" s="313">
        <v>2013</v>
      </c>
      <c r="K318" s="309" t="s">
        <v>8009</v>
      </c>
      <c r="L318" s="312">
        <v>41313</v>
      </c>
      <c r="M318" s="304" t="s">
        <v>8010</v>
      </c>
      <c r="N318" s="332" t="s">
        <v>13464</v>
      </c>
      <c r="O318" s="324"/>
    </row>
    <row r="319" spans="1:15" ht="47.25" customHeight="1" outlineLevel="1">
      <c r="A319" s="46">
        <v>2631</v>
      </c>
      <c r="B319" s="269">
        <v>1</v>
      </c>
      <c r="C319" s="269">
        <v>1</v>
      </c>
      <c r="D319" s="350"/>
      <c r="E319" s="274">
        <v>6131633</v>
      </c>
      <c r="F319" s="291" t="s">
        <v>132</v>
      </c>
      <c r="G319" s="315">
        <f t="shared" si="4"/>
        <v>313</v>
      </c>
      <c r="H319" s="307" t="s">
        <v>8011</v>
      </c>
      <c r="I319" s="323" t="s">
        <v>7203</v>
      </c>
      <c r="J319" s="313">
        <v>2013</v>
      </c>
      <c r="K319" s="309" t="s">
        <v>8012</v>
      </c>
      <c r="L319" s="312">
        <v>41347</v>
      </c>
      <c r="M319" s="304" t="s">
        <v>8013</v>
      </c>
      <c r="N319" s="332" t="s">
        <v>14891</v>
      </c>
      <c r="O319" s="324"/>
    </row>
    <row r="320" spans="1:15" ht="15.75" customHeight="1" outlineLevel="1">
      <c r="A320" s="46">
        <v>2632</v>
      </c>
      <c r="B320" s="269">
        <v>1</v>
      </c>
      <c r="C320" s="269"/>
      <c r="D320" s="350"/>
      <c r="E320" s="274">
        <v>6130764</v>
      </c>
      <c r="F320" s="291" t="s">
        <v>132</v>
      </c>
      <c r="G320" s="315">
        <f t="shared" si="4"/>
        <v>314</v>
      </c>
      <c r="H320" s="311" t="s">
        <v>8014</v>
      </c>
      <c r="I320" s="323" t="s">
        <v>7203</v>
      </c>
      <c r="J320" s="305">
        <v>2013</v>
      </c>
      <c r="K320" s="309" t="s">
        <v>8015</v>
      </c>
      <c r="L320" s="312">
        <v>40954</v>
      </c>
      <c r="M320" s="304" t="s">
        <v>8016</v>
      </c>
      <c r="N320" s="332" t="s">
        <v>13465</v>
      </c>
      <c r="O320" s="324"/>
    </row>
    <row r="321" spans="1:15" ht="15.75" customHeight="1" outlineLevel="1">
      <c r="A321" s="46">
        <v>2633</v>
      </c>
      <c r="B321" s="269">
        <v>1</v>
      </c>
      <c r="C321" s="269"/>
      <c r="D321" s="350"/>
      <c r="E321" s="274">
        <v>6130771</v>
      </c>
      <c r="F321" s="291" t="s">
        <v>132</v>
      </c>
      <c r="G321" s="315">
        <f t="shared" si="4"/>
        <v>315</v>
      </c>
      <c r="H321" s="311" t="s">
        <v>8017</v>
      </c>
      <c r="I321" s="323" t="s">
        <v>7203</v>
      </c>
      <c r="J321" s="305">
        <v>2013</v>
      </c>
      <c r="K321" s="309" t="s">
        <v>8018</v>
      </c>
      <c r="L321" s="312">
        <v>40966</v>
      </c>
      <c r="M321" s="304" t="s">
        <v>8019</v>
      </c>
      <c r="N321" s="332" t="s">
        <v>13466</v>
      </c>
      <c r="O321" s="324"/>
    </row>
    <row r="322" spans="1:15" ht="15.75" customHeight="1" outlineLevel="1">
      <c r="A322" s="46">
        <v>2634</v>
      </c>
      <c r="B322" s="269">
        <v>1</v>
      </c>
      <c r="C322" s="269"/>
      <c r="D322" s="350"/>
      <c r="E322" s="274">
        <v>6130794</v>
      </c>
      <c r="F322" s="291" t="s">
        <v>132</v>
      </c>
      <c r="G322" s="315">
        <f t="shared" si="4"/>
        <v>316</v>
      </c>
      <c r="H322" s="311" t="s">
        <v>8020</v>
      </c>
      <c r="I322" s="323" t="s">
        <v>7203</v>
      </c>
      <c r="J322" s="305">
        <v>2013</v>
      </c>
      <c r="K322" s="309" t="s">
        <v>8021</v>
      </c>
      <c r="L322" s="312">
        <v>40974</v>
      </c>
      <c r="M322" s="304" t="s">
        <v>8022</v>
      </c>
      <c r="N322" s="332" t="s">
        <v>13467</v>
      </c>
      <c r="O322" s="324"/>
    </row>
    <row r="323" spans="1:15" ht="15.75" customHeight="1" outlineLevel="1">
      <c r="A323" s="46">
        <v>2635</v>
      </c>
      <c r="B323" s="269">
        <v>1</v>
      </c>
      <c r="C323" s="269"/>
      <c r="D323" s="350"/>
      <c r="E323" s="274">
        <v>6130795</v>
      </c>
      <c r="F323" s="291" t="s">
        <v>132</v>
      </c>
      <c r="G323" s="315">
        <f t="shared" si="4"/>
        <v>317</v>
      </c>
      <c r="H323" s="311" t="s">
        <v>7395</v>
      </c>
      <c r="I323" s="323" t="s">
        <v>7203</v>
      </c>
      <c r="J323" s="305">
        <v>2013</v>
      </c>
      <c r="K323" s="309" t="s">
        <v>8023</v>
      </c>
      <c r="L323" s="312">
        <v>40974</v>
      </c>
      <c r="M323" s="304" t="s">
        <v>8024</v>
      </c>
      <c r="N323" s="331" t="s">
        <v>16275</v>
      </c>
      <c r="O323" s="325"/>
    </row>
    <row r="324" spans="1:15" ht="15.75" customHeight="1" outlineLevel="1">
      <c r="A324" s="46">
        <v>2636</v>
      </c>
      <c r="B324" s="269">
        <v>1</v>
      </c>
      <c r="C324" s="269"/>
      <c r="D324" s="350"/>
      <c r="E324" s="274">
        <v>6130802</v>
      </c>
      <c r="F324" s="291" t="s">
        <v>132</v>
      </c>
      <c r="G324" s="315">
        <f t="shared" si="4"/>
        <v>318</v>
      </c>
      <c r="H324" s="311" t="s">
        <v>8025</v>
      </c>
      <c r="I324" s="323" t="s">
        <v>7203</v>
      </c>
      <c r="J324" s="305">
        <v>2013</v>
      </c>
      <c r="K324" s="309" t="s">
        <v>8026</v>
      </c>
      <c r="L324" s="312">
        <v>40975</v>
      </c>
      <c r="M324" s="304" t="s">
        <v>8027</v>
      </c>
      <c r="N324" s="332" t="s">
        <v>13468</v>
      </c>
      <c r="O324" s="324"/>
    </row>
    <row r="325" spans="1:15" ht="15.75" customHeight="1" outlineLevel="1">
      <c r="A325" s="46">
        <v>2637</v>
      </c>
      <c r="B325" s="269">
        <v>1</v>
      </c>
      <c r="C325" s="269"/>
      <c r="D325" s="350"/>
      <c r="E325" s="274">
        <v>6131620</v>
      </c>
      <c r="F325" s="291" t="s">
        <v>132</v>
      </c>
      <c r="G325" s="315">
        <f t="shared" si="4"/>
        <v>319</v>
      </c>
      <c r="H325" s="307" t="s">
        <v>7336</v>
      </c>
      <c r="I325" s="323" t="s">
        <v>7203</v>
      </c>
      <c r="J325" s="313">
        <v>2013</v>
      </c>
      <c r="K325" s="309" t="s">
        <v>8028</v>
      </c>
      <c r="L325" s="312">
        <v>41240</v>
      </c>
      <c r="M325" s="304" t="s">
        <v>8029</v>
      </c>
      <c r="N325" s="332" t="s">
        <v>13469</v>
      </c>
      <c r="O325" s="324"/>
    </row>
    <row r="326" spans="1:15" ht="15.75" customHeight="1" outlineLevel="1">
      <c r="A326" s="46">
        <v>2638</v>
      </c>
      <c r="B326" s="269">
        <v>1</v>
      </c>
      <c r="C326" s="269"/>
      <c r="D326" s="350"/>
      <c r="E326" s="274">
        <v>6100989</v>
      </c>
      <c r="F326" s="291" t="s">
        <v>132</v>
      </c>
      <c r="G326" s="315">
        <f t="shared" si="4"/>
        <v>320</v>
      </c>
      <c r="H326" s="311" t="s">
        <v>8030</v>
      </c>
      <c r="I326" s="323" t="s">
        <v>7203</v>
      </c>
      <c r="J326" s="305">
        <v>2013</v>
      </c>
      <c r="K326" s="309" t="s">
        <v>8031</v>
      </c>
      <c r="L326" s="312" t="s">
        <v>8032</v>
      </c>
      <c r="M326" s="304" t="s">
        <v>8033</v>
      </c>
      <c r="N326" s="331" t="s">
        <v>16260</v>
      </c>
      <c r="O326" s="325"/>
    </row>
    <row r="327" spans="1:15" ht="15.75" customHeight="1" outlineLevel="1">
      <c r="A327" s="46">
        <v>2639</v>
      </c>
      <c r="B327" s="269">
        <v>1</v>
      </c>
      <c r="C327" s="269"/>
      <c r="D327" s="350"/>
      <c r="E327" s="274">
        <v>6131169</v>
      </c>
      <c r="F327" s="291" t="s">
        <v>132</v>
      </c>
      <c r="G327" s="315">
        <f t="shared" si="4"/>
        <v>321</v>
      </c>
      <c r="H327" s="311" t="s">
        <v>7237</v>
      </c>
      <c r="I327" s="323" t="s">
        <v>7203</v>
      </c>
      <c r="J327" s="305">
        <v>2013</v>
      </c>
      <c r="K327" s="309" t="s">
        <v>8034</v>
      </c>
      <c r="L327" s="312">
        <v>41151</v>
      </c>
      <c r="M327" s="304" t="s">
        <v>8035</v>
      </c>
      <c r="N327" s="332" t="s">
        <v>13470</v>
      </c>
      <c r="O327" s="324"/>
    </row>
    <row r="328" spans="1:15" ht="15.75" customHeight="1" outlineLevel="1">
      <c r="A328" s="46">
        <v>2640</v>
      </c>
      <c r="B328" s="269">
        <v>1</v>
      </c>
      <c r="C328" s="269"/>
      <c r="D328" s="350"/>
      <c r="E328" s="274">
        <v>6131170</v>
      </c>
      <c r="F328" s="291" t="s">
        <v>132</v>
      </c>
      <c r="G328" s="315">
        <f t="shared" si="4"/>
        <v>322</v>
      </c>
      <c r="H328" s="311" t="s">
        <v>7237</v>
      </c>
      <c r="I328" s="323" t="s">
        <v>7203</v>
      </c>
      <c r="J328" s="305">
        <v>2013</v>
      </c>
      <c r="K328" s="309" t="s">
        <v>8036</v>
      </c>
      <c r="L328" s="312" t="s">
        <v>8037</v>
      </c>
      <c r="M328" s="304" t="s">
        <v>8038</v>
      </c>
      <c r="N328" s="331" t="s">
        <v>16230</v>
      </c>
      <c r="O328" s="325"/>
    </row>
    <row r="329" spans="1:15" ht="63" customHeight="1" outlineLevel="1">
      <c r="A329" s="46">
        <v>2641</v>
      </c>
      <c r="B329" s="269">
        <v>1</v>
      </c>
      <c r="C329" s="269">
        <v>1</v>
      </c>
      <c r="D329" s="350"/>
      <c r="E329" s="274">
        <v>6131315</v>
      </c>
      <c r="F329" s="291" t="s">
        <v>132</v>
      </c>
      <c r="G329" s="315">
        <f t="shared" si="4"/>
        <v>323</v>
      </c>
      <c r="H329" s="311" t="s">
        <v>7214</v>
      </c>
      <c r="I329" s="323" t="s">
        <v>7203</v>
      </c>
      <c r="J329" s="305">
        <v>2013</v>
      </c>
      <c r="K329" s="309" t="s">
        <v>8039</v>
      </c>
      <c r="L329" s="312">
        <v>41156</v>
      </c>
      <c r="M329" s="304" t="s">
        <v>8040</v>
      </c>
      <c r="N329" s="331" t="s">
        <v>16235</v>
      </c>
      <c r="O329" s="325"/>
    </row>
    <row r="330" spans="1:15" ht="63" customHeight="1" outlineLevel="1">
      <c r="A330" s="46">
        <v>2642</v>
      </c>
      <c r="B330" s="269">
        <v>1</v>
      </c>
      <c r="C330" s="269">
        <v>1</v>
      </c>
      <c r="D330" s="350"/>
      <c r="E330" s="274">
        <v>6131317</v>
      </c>
      <c r="F330" s="291" t="s">
        <v>132</v>
      </c>
      <c r="G330" s="315">
        <f t="shared" ref="G330:G393" si="5">G329+1</f>
        <v>324</v>
      </c>
      <c r="H330" s="311" t="s">
        <v>7767</v>
      </c>
      <c r="I330" s="323" t="s">
        <v>7203</v>
      </c>
      <c r="J330" s="305">
        <v>2013</v>
      </c>
      <c r="K330" s="309" t="s">
        <v>8041</v>
      </c>
      <c r="L330" s="312">
        <v>41156</v>
      </c>
      <c r="M330" s="304" t="s">
        <v>8042</v>
      </c>
      <c r="N330" s="332" t="s">
        <v>13471</v>
      </c>
      <c r="O330" s="324"/>
    </row>
    <row r="331" spans="1:15" ht="15.75" customHeight="1" outlineLevel="1">
      <c r="A331" s="46">
        <v>2643</v>
      </c>
      <c r="B331" s="269">
        <v>1</v>
      </c>
      <c r="C331" s="269">
        <v>1</v>
      </c>
      <c r="D331" s="350"/>
      <c r="E331" s="274">
        <v>6131384</v>
      </c>
      <c r="F331" s="291" t="s">
        <v>132</v>
      </c>
      <c r="G331" s="315">
        <f t="shared" si="5"/>
        <v>325</v>
      </c>
      <c r="H331" s="311" t="s">
        <v>8043</v>
      </c>
      <c r="I331" s="323" t="s">
        <v>7203</v>
      </c>
      <c r="J331" s="305">
        <v>2013</v>
      </c>
      <c r="K331" s="309" t="s">
        <v>8044</v>
      </c>
      <c r="L331" s="312">
        <v>41122</v>
      </c>
      <c r="M331" s="304" t="s">
        <v>8045</v>
      </c>
      <c r="N331" s="332" t="s">
        <v>13472</v>
      </c>
      <c r="O331" s="324"/>
    </row>
    <row r="332" spans="1:15" ht="15.75" customHeight="1" outlineLevel="1">
      <c r="A332" s="46">
        <v>2644</v>
      </c>
      <c r="B332" s="269">
        <v>1</v>
      </c>
      <c r="C332" s="269">
        <v>1</v>
      </c>
      <c r="D332" s="350"/>
      <c r="E332" s="274">
        <v>6131436</v>
      </c>
      <c r="F332" s="291" t="s">
        <v>132</v>
      </c>
      <c r="G332" s="315">
        <f t="shared" si="5"/>
        <v>326</v>
      </c>
      <c r="H332" s="311" t="s">
        <v>7678</v>
      </c>
      <c r="I332" s="323" t="s">
        <v>7203</v>
      </c>
      <c r="J332" s="305">
        <v>2013</v>
      </c>
      <c r="K332" s="309" t="s">
        <v>8046</v>
      </c>
      <c r="L332" s="312">
        <v>41025</v>
      </c>
      <c r="M332" s="304" t="s">
        <v>8047</v>
      </c>
      <c r="N332" s="332" t="s">
        <v>13473</v>
      </c>
      <c r="O332" s="324"/>
    </row>
    <row r="333" spans="1:15" ht="15.75" customHeight="1" outlineLevel="1">
      <c r="A333" s="46">
        <v>2645</v>
      </c>
      <c r="B333" s="269">
        <v>1</v>
      </c>
      <c r="C333" s="269">
        <v>1</v>
      </c>
      <c r="D333" s="350"/>
      <c r="E333" s="274">
        <v>6131538</v>
      </c>
      <c r="F333" s="291" t="s">
        <v>132</v>
      </c>
      <c r="G333" s="315">
        <f t="shared" si="5"/>
        <v>327</v>
      </c>
      <c r="H333" s="311" t="s">
        <v>8048</v>
      </c>
      <c r="I333" s="323" t="s">
        <v>7203</v>
      </c>
      <c r="J333" s="305">
        <v>2013</v>
      </c>
      <c r="K333" s="309" t="s">
        <v>8049</v>
      </c>
      <c r="L333" s="312">
        <v>40836</v>
      </c>
      <c r="M333" s="304" t="s">
        <v>8050</v>
      </c>
      <c r="N333" s="331" t="s">
        <v>16235</v>
      </c>
      <c r="O333" s="325"/>
    </row>
    <row r="334" spans="1:15" ht="15.75" customHeight="1" outlineLevel="1">
      <c r="A334" s="46">
        <v>2646</v>
      </c>
      <c r="B334" s="269">
        <v>1</v>
      </c>
      <c r="C334" s="269">
        <v>1</v>
      </c>
      <c r="D334" s="350"/>
      <c r="E334" s="274">
        <v>6130596</v>
      </c>
      <c r="F334" s="291" t="s">
        <v>132</v>
      </c>
      <c r="G334" s="315">
        <f t="shared" si="5"/>
        <v>328</v>
      </c>
      <c r="H334" s="311" t="s">
        <v>8051</v>
      </c>
      <c r="I334" s="323" t="s">
        <v>7203</v>
      </c>
      <c r="J334" s="305">
        <v>2013</v>
      </c>
      <c r="K334" s="309" t="s">
        <v>8052</v>
      </c>
      <c r="L334" s="312">
        <v>40864</v>
      </c>
      <c r="M334" s="304" t="s">
        <v>8053</v>
      </c>
      <c r="N334" s="332" t="s">
        <v>13474</v>
      </c>
      <c r="O334" s="324"/>
    </row>
    <row r="335" spans="1:15" ht="15.75" customHeight="1" outlineLevel="1">
      <c r="A335" s="46">
        <v>2647</v>
      </c>
      <c r="B335" s="269">
        <v>1</v>
      </c>
      <c r="C335" s="269">
        <v>1</v>
      </c>
      <c r="D335" s="350"/>
      <c r="E335" s="274">
        <v>6131444</v>
      </c>
      <c r="F335" s="291" t="s">
        <v>132</v>
      </c>
      <c r="G335" s="315">
        <f t="shared" si="5"/>
        <v>329</v>
      </c>
      <c r="H335" s="311" t="s">
        <v>7770</v>
      </c>
      <c r="I335" s="323" t="s">
        <v>7203</v>
      </c>
      <c r="J335" s="305">
        <v>2013</v>
      </c>
      <c r="K335" s="309" t="s">
        <v>8054</v>
      </c>
      <c r="L335" s="312">
        <v>41078</v>
      </c>
      <c r="M335" s="304" t="s">
        <v>8055</v>
      </c>
      <c r="N335" s="331" t="s">
        <v>16260</v>
      </c>
      <c r="O335" s="325"/>
    </row>
    <row r="336" spans="1:15" ht="15.75" customHeight="1" outlineLevel="1">
      <c r="A336" s="46">
        <v>2648</v>
      </c>
      <c r="B336" s="269">
        <v>1</v>
      </c>
      <c r="C336" s="269">
        <v>1</v>
      </c>
      <c r="D336" s="350"/>
      <c r="E336" s="274">
        <v>6131445</v>
      </c>
      <c r="F336" s="291" t="s">
        <v>132</v>
      </c>
      <c r="G336" s="315">
        <f t="shared" si="5"/>
        <v>330</v>
      </c>
      <c r="H336" s="311" t="s">
        <v>7230</v>
      </c>
      <c r="I336" s="323" t="s">
        <v>7203</v>
      </c>
      <c r="J336" s="305">
        <v>2013</v>
      </c>
      <c r="K336" s="309" t="s">
        <v>8056</v>
      </c>
      <c r="L336" s="312">
        <v>41068</v>
      </c>
      <c r="M336" s="304" t="s">
        <v>8057</v>
      </c>
      <c r="N336" s="332" t="s">
        <v>13475</v>
      </c>
      <c r="O336" s="324"/>
    </row>
    <row r="337" spans="1:15" ht="15.75" customHeight="1" outlineLevel="1">
      <c r="A337" s="46">
        <v>2649</v>
      </c>
      <c r="B337" s="269">
        <v>1</v>
      </c>
      <c r="C337" s="269">
        <v>1</v>
      </c>
      <c r="D337" s="350"/>
      <c r="E337" s="274">
        <v>6131446</v>
      </c>
      <c r="F337" s="291" t="s">
        <v>132</v>
      </c>
      <c r="G337" s="315">
        <f t="shared" si="5"/>
        <v>331</v>
      </c>
      <c r="H337" s="311" t="s">
        <v>7214</v>
      </c>
      <c r="I337" s="323" t="s">
        <v>7203</v>
      </c>
      <c r="J337" s="305">
        <v>2013</v>
      </c>
      <c r="K337" s="309" t="s">
        <v>8058</v>
      </c>
      <c r="L337" s="312">
        <v>41080</v>
      </c>
      <c r="M337" s="304" t="s">
        <v>8059</v>
      </c>
      <c r="N337" s="332" t="s">
        <v>13476</v>
      </c>
      <c r="O337" s="324"/>
    </row>
    <row r="338" spans="1:15" ht="15.75" customHeight="1" outlineLevel="1">
      <c r="A338" s="46">
        <v>2650</v>
      </c>
      <c r="B338" s="269">
        <v>1</v>
      </c>
      <c r="C338" s="269">
        <v>1</v>
      </c>
      <c r="D338" s="350"/>
      <c r="E338" s="274">
        <v>6131447</v>
      </c>
      <c r="F338" s="291" t="s">
        <v>132</v>
      </c>
      <c r="G338" s="315">
        <f t="shared" si="5"/>
        <v>332</v>
      </c>
      <c r="H338" s="311" t="s">
        <v>7214</v>
      </c>
      <c r="I338" s="323" t="s">
        <v>7203</v>
      </c>
      <c r="J338" s="305">
        <v>2013</v>
      </c>
      <c r="K338" s="309" t="s">
        <v>8060</v>
      </c>
      <c r="L338" s="312">
        <v>41080</v>
      </c>
      <c r="M338" s="304" t="s">
        <v>8061</v>
      </c>
      <c r="N338" s="332" t="s">
        <v>13477</v>
      </c>
      <c r="O338" s="324"/>
    </row>
    <row r="339" spans="1:15" ht="15.75" customHeight="1" outlineLevel="1">
      <c r="A339" s="46">
        <v>2651</v>
      </c>
      <c r="B339" s="269">
        <v>1</v>
      </c>
      <c r="C339" s="269">
        <v>1</v>
      </c>
      <c r="D339" s="350"/>
      <c r="E339" s="274">
        <v>6131448</v>
      </c>
      <c r="F339" s="291" t="s">
        <v>132</v>
      </c>
      <c r="G339" s="315">
        <f t="shared" si="5"/>
        <v>333</v>
      </c>
      <c r="H339" s="311" t="s">
        <v>7720</v>
      </c>
      <c r="I339" s="323" t="s">
        <v>7203</v>
      </c>
      <c r="J339" s="305">
        <v>2013</v>
      </c>
      <c r="K339" s="309" t="s">
        <v>8062</v>
      </c>
      <c r="L339" s="312">
        <v>41087</v>
      </c>
      <c r="M339" s="304" t="s">
        <v>8063</v>
      </c>
      <c r="N339" s="332" t="s">
        <v>13478</v>
      </c>
      <c r="O339" s="324"/>
    </row>
    <row r="340" spans="1:15" ht="15.75" customHeight="1" outlineLevel="1">
      <c r="A340" s="46">
        <v>2652</v>
      </c>
      <c r="B340" s="269">
        <v>1</v>
      </c>
      <c r="C340" s="269">
        <v>1</v>
      </c>
      <c r="D340" s="350"/>
      <c r="E340" s="274">
        <v>6131449</v>
      </c>
      <c r="F340" s="291" t="s">
        <v>132</v>
      </c>
      <c r="G340" s="315">
        <f t="shared" si="5"/>
        <v>334</v>
      </c>
      <c r="H340" s="311" t="s">
        <v>7226</v>
      </c>
      <c r="I340" s="323" t="s">
        <v>7203</v>
      </c>
      <c r="J340" s="305">
        <v>2013</v>
      </c>
      <c r="K340" s="309" t="s">
        <v>8064</v>
      </c>
      <c r="L340" s="312">
        <v>41050</v>
      </c>
      <c r="M340" s="304" t="s">
        <v>8065</v>
      </c>
      <c r="N340" s="332" t="s">
        <v>13479</v>
      </c>
      <c r="O340" s="324"/>
    </row>
    <row r="341" spans="1:15" ht="15.75" customHeight="1" outlineLevel="1">
      <c r="A341" s="46">
        <v>2653</v>
      </c>
      <c r="B341" s="269">
        <v>1</v>
      </c>
      <c r="C341" s="269">
        <v>1</v>
      </c>
      <c r="D341" s="350"/>
      <c r="E341" s="274">
        <v>6131272</v>
      </c>
      <c r="F341" s="291" t="s">
        <v>132</v>
      </c>
      <c r="G341" s="315">
        <f t="shared" si="5"/>
        <v>335</v>
      </c>
      <c r="H341" s="311" t="s">
        <v>7214</v>
      </c>
      <c r="I341" s="323" t="s">
        <v>7203</v>
      </c>
      <c r="J341" s="305">
        <v>2013</v>
      </c>
      <c r="K341" s="309" t="s">
        <v>8066</v>
      </c>
      <c r="L341" s="312">
        <v>41178</v>
      </c>
      <c r="M341" s="304" t="s">
        <v>8067</v>
      </c>
      <c r="N341" s="332" t="s">
        <v>13388</v>
      </c>
      <c r="O341" s="324"/>
    </row>
    <row r="342" spans="1:15" ht="15.75" customHeight="1" outlineLevel="1">
      <c r="A342" s="46">
        <v>2654</v>
      </c>
      <c r="B342" s="269">
        <v>1</v>
      </c>
      <c r="C342" s="269">
        <v>1</v>
      </c>
      <c r="D342" s="350"/>
      <c r="E342" s="274">
        <v>6131273</v>
      </c>
      <c r="F342" s="291" t="s">
        <v>132</v>
      </c>
      <c r="G342" s="315">
        <f t="shared" si="5"/>
        <v>336</v>
      </c>
      <c r="H342" s="311" t="s">
        <v>7237</v>
      </c>
      <c r="I342" s="323" t="s">
        <v>7203</v>
      </c>
      <c r="J342" s="305">
        <v>2013</v>
      </c>
      <c r="K342" s="309" t="s">
        <v>8068</v>
      </c>
      <c r="L342" s="312">
        <v>41194</v>
      </c>
      <c r="M342" s="304" t="s">
        <v>8069</v>
      </c>
      <c r="N342" s="332" t="s">
        <v>13480</v>
      </c>
      <c r="O342" s="324"/>
    </row>
    <row r="343" spans="1:15" ht="31.5" customHeight="1" outlineLevel="1">
      <c r="A343" s="46">
        <v>2655</v>
      </c>
      <c r="B343" s="269">
        <v>1</v>
      </c>
      <c r="C343" s="269">
        <v>1</v>
      </c>
      <c r="D343" s="350"/>
      <c r="E343" s="274">
        <v>6131165</v>
      </c>
      <c r="F343" s="291" t="s">
        <v>132</v>
      </c>
      <c r="G343" s="315">
        <f t="shared" si="5"/>
        <v>337</v>
      </c>
      <c r="H343" s="311" t="s">
        <v>7406</v>
      </c>
      <c r="I343" s="323" t="s">
        <v>7203</v>
      </c>
      <c r="J343" s="305">
        <v>2013</v>
      </c>
      <c r="K343" s="309" t="s">
        <v>8070</v>
      </c>
      <c r="L343" s="312">
        <v>41219</v>
      </c>
      <c r="M343" s="304" t="s">
        <v>8071</v>
      </c>
      <c r="N343" s="332" t="s">
        <v>13481</v>
      </c>
      <c r="O343" s="324"/>
    </row>
    <row r="344" spans="1:15" ht="31.5" customHeight="1" outlineLevel="1">
      <c r="A344" s="46">
        <v>2656</v>
      </c>
      <c r="B344" s="269">
        <v>1</v>
      </c>
      <c r="C344" s="269">
        <v>1</v>
      </c>
      <c r="D344" s="350"/>
      <c r="E344" s="274">
        <v>6131166</v>
      </c>
      <c r="F344" s="291" t="s">
        <v>132</v>
      </c>
      <c r="G344" s="315">
        <f t="shared" si="5"/>
        <v>338</v>
      </c>
      <c r="H344" s="311" t="s">
        <v>7816</v>
      </c>
      <c r="I344" s="323" t="s">
        <v>7203</v>
      </c>
      <c r="J344" s="305">
        <v>2013</v>
      </c>
      <c r="K344" s="309" t="s">
        <v>8072</v>
      </c>
      <c r="L344" s="312">
        <v>41219</v>
      </c>
      <c r="M344" s="304" t="s">
        <v>8073</v>
      </c>
      <c r="N344" s="331" t="s">
        <v>16162</v>
      </c>
      <c r="O344" s="325"/>
    </row>
    <row r="345" spans="1:15" ht="31.5" customHeight="1" outlineLevel="1">
      <c r="A345" s="46">
        <v>2657</v>
      </c>
      <c r="B345" s="269">
        <v>1</v>
      </c>
      <c r="C345" s="269">
        <v>1</v>
      </c>
      <c r="D345" s="350"/>
      <c r="E345" s="274">
        <v>6131363</v>
      </c>
      <c r="F345" s="291" t="s">
        <v>132</v>
      </c>
      <c r="G345" s="315">
        <f t="shared" si="5"/>
        <v>339</v>
      </c>
      <c r="H345" s="311" t="s">
        <v>8074</v>
      </c>
      <c r="I345" s="323" t="s">
        <v>7203</v>
      </c>
      <c r="J345" s="305">
        <v>2013</v>
      </c>
      <c r="K345" s="309" t="s">
        <v>8075</v>
      </c>
      <c r="L345" s="312">
        <v>41031</v>
      </c>
      <c r="M345" s="304" t="s">
        <v>8076</v>
      </c>
      <c r="N345" s="332" t="s">
        <v>13482</v>
      </c>
      <c r="O345" s="324"/>
    </row>
    <row r="346" spans="1:15" ht="31.5" customHeight="1" outlineLevel="1">
      <c r="A346" s="46">
        <v>2658</v>
      </c>
      <c r="B346" s="269">
        <v>1</v>
      </c>
      <c r="C346" s="269">
        <v>1</v>
      </c>
      <c r="D346" s="350"/>
      <c r="E346" s="274">
        <v>6131340</v>
      </c>
      <c r="F346" s="291" t="s">
        <v>132</v>
      </c>
      <c r="G346" s="315">
        <f t="shared" si="5"/>
        <v>340</v>
      </c>
      <c r="H346" s="311" t="s">
        <v>7346</v>
      </c>
      <c r="I346" s="323" t="s">
        <v>7203</v>
      </c>
      <c r="J346" s="305">
        <v>2013</v>
      </c>
      <c r="K346" s="309" t="s">
        <v>8077</v>
      </c>
      <c r="L346" s="312">
        <v>41045</v>
      </c>
      <c r="M346" s="304" t="s">
        <v>8078</v>
      </c>
      <c r="N346" s="332" t="s">
        <v>13483</v>
      </c>
      <c r="O346" s="324"/>
    </row>
    <row r="347" spans="1:15" ht="15.75" customHeight="1" outlineLevel="1">
      <c r="A347" s="46">
        <v>2659</v>
      </c>
      <c r="B347" s="269">
        <v>1</v>
      </c>
      <c r="C347" s="269">
        <v>1</v>
      </c>
      <c r="D347" s="267"/>
      <c r="E347" s="274">
        <v>6131594</v>
      </c>
      <c r="F347" s="291" t="s">
        <v>132</v>
      </c>
      <c r="G347" s="315">
        <f t="shared" si="5"/>
        <v>341</v>
      </c>
      <c r="H347" s="307" t="s">
        <v>7226</v>
      </c>
      <c r="I347" s="323" t="s">
        <v>7203</v>
      </c>
      <c r="J347" s="313">
        <v>2013</v>
      </c>
      <c r="K347" s="309" t="s">
        <v>8079</v>
      </c>
      <c r="L347" s="312">
        <v>41219</v>
      </c>
      <c r="M347" s="304" t="s">
        <v>8080</v>
      </c>
      <c r="N347" s="332" t="s">
        <v>13484</v>
      </c>
      <c r="O347" s="324"/>
    </row>
    <row r="348" spans="1:15" ht="15.75" customHeight="1" outlineLevel="1">
      <c r="A348" s="46">
        <v>2660</v>
      </c>
      <c r="B348" s="269">
        <v>1</v>
      </c>
      <c r="C348" s="269">
        <v>1</v>
      </c>
      <c r="D348" s="267"/>
      <c r="E348" s="274">
        <v>6131586</v>
      </c>
      <c r="F348" s="291" t="s">
        <v>132</v>
      </c>
      <c r="G348" s="315">
        <f t="shared" si="5"/>
        <v>342</v>
      </c>
      <c r="H348" s="307" t="s">
        <v>8081</v>
      </c>
      <c r="I348" s="323" t="s">
        <v>7203</v>
      </c>
      <c r="J348" s="313">
        <v>2013</v>
      </c>
      <c r="K348" s="309" t="s">
        <v>8082</v>
      </c>
      <c r="L348" s="312">
        <v>41219</v>
      </c>
      <c r="M348" s="304" t="s">
        <v>8083</v>
      </c>
      <c r="N348" s="332" t="s">
        <v>13485</v>
      </c>
      <c r="O348" s="324"/>
    </row>
    <row r="349" spans="1:15" ht="15.75" customHeight="1" outlineLevel="1">
      <c r="A349" s="46">
        <v>2661</v>
      </c>
      <c r="B349" s="269">
        <v>1</v>
      </c>
      <c r="C349" s="269">
        <v>1</v>
      </c>
      <c r="D349" s="267"/>
      <c r="E349" s="274">
        <v>6131604</v>
      </c>
      <c r="F349" s="291" t="s">
        <v>132</v>
      </c>
      <c r="G349" s="315">
        <f t="shared" si="5"/>
        <v>343</v>
      </c>
      <c r="H349" s="307" t="s">
        <v>7406</v>
      </c>
      <c r="I349" s="323" t="s">
        <v>7203</v>
      </c>
      <c r="J349" s="313">
        <v>2013</v>
      </c>
      <c r="K349" s="309" t="s">
        <v>8084</v>
      </c>
      <c r="L349" s="312" t="s">
        <v>8085</v>
      </c>
      <c r="M349" s="304" t="s">
        <v>8086</v>
      </c>
      <c r="N349" s="331" t="s">
        <v>16264</v>
      </c>
      <c r="O349" s="325"/>
    </row>
    <row r="350" spans="1:15" ht="15.75" customHeight="1" outlineLevel="1">
      <c r="A350" s="46">
        <v>2662</v>
      </c>
      <c r="B350" s="269">
        <v>1</v>
      </c>
      <c r="C350" s="269">
        <v>1</v>
      </c>
      <c r="D350" s="267"/>
      <c r="E350" s="274">
        <v>6130906</v>
      </c>
      <c r="F350" s="291" t="s">
        <v>132</v>
      </c>
      <c r="G350" s="315">
        <f t="shared" si="5"/>
        <v>344</v>
      </c>
      <c r="H350" s="307" t="s">
        <v>7226</v>
      </c>
      <c r="I350" s="323" t="s">
        <v>7203</v>
      </c>
      <c r="J350" s="313">
        <v>2013</v>
      </c>
      <c r="K350" s="309" t="s">
        <v>8087</v>
      </c>
      <c r="L350" s="312" t="s">
        <v>7694</v>
      </c>
      <c r="M350" s="304" t="s">
        <v>8088</v>
      </c>
      <c r="N350" s="331" t="s">
        <v>16164</v>
      </c>
      <c r="O350" s="325"/>
    </row>
    <row r="351" spans="1:15" ht="31.5" customHeight="1" outlineLevel="1">
      <c r="A351" s="46">
        <v>2666</v>
      </c>
      <c r="B351" s="269">
        <v>1</v>
      </c>
      <c r="C351" s="269">
        <v>1</v>
      </c>
      <c r="D351" s="267"/>
      <c r="E351" s="274">
        <v>6130827</v>
      </c>
      <c r="F351" s="291" t="s">
        <v>132</v>
      </c>
      <c r="G351" s="315">
        <f t="shared" si="5"/>
        <v>345</v>
      </c>
      <c r="H351" s="307" t="s">
        <v>8089</v>
      </c>
      <c r="I351" s="323" t="s">
        <v>7203</v>
      </c>
      <c r="J351" s="313">
        <v>2013</v>
      </c>
      <c r="K351" s="309" t="s">
        <v>8090</v>
      </c>
      <c r="L351" s="312">
        <v>40800</v>
      </c>
      <c r="M351" s="304" t="s">
        <v>8091</v>
      </c>
      <c r="N351" s="331" t="s">
        <v>16235</v>
      </c>
      <c r="O351" s="325"/>
    </row>
    <row r="352" spans="1:15" ht="31.5" customHeight="1" outlineLevel="1">
      <c r="A352" s="46">
        <v>2667</v>
      </c>
      <c r="B352" s="269">
        <v>1</v>
      </c>
      <c r="C352" s="269"/>
      <c r="D352" s="267"/>
      <c r="E352" s="274">
        <v>6130517</v>
      </c>
      <c r="F352" s="291" t="s">
        <v>132</v>
      </c>
      <c r="G352" s="315">
        <f t="shared" si="5"/>
        <v>346</v>
      </c>
      <c r="H352" s="311" t="s">
        <v>7214</v>
      </c>
      <c r="I352" s="323" t="s">
        <v>7203</v>
      </c>
      <c r="J352" s="305">
        <v>2013</v>
      </c>
      <c r="K352" s="309" t="s">
        <v>8092</v>
      </c>
      <c r="L352" s="312">
        <v>41031</v>
      </c>
      <c r="M352" s="304" t="s">
        <v>308</v>
      </c>
      <c r="N352" s="331" t="s">
        <v>16235</v>
      </c>
      <c r="O352" s="325"/>
    </row>
    <row r="353" spans="1:15" ht="15.75" customHeight="1" outlineLevel="1">
      <c r="A353" s="46">
        <v>2668</v>
      </c>
      <c r="B353" s="269">
        <v>1</v>
      </c>
      <c r="C353" s="269">
        <v>1</v>
      </c>
      <c r="D353" s="267"/>
      <c r="E353" s="274">
        <v>6130521</v>
      </c>
      <c r="F353" s="291" t="s">
        <v>132</v>
      </c>
      <c r="G353" s="315">
        <f t="shared" si="5"/>
        <v>347</v>
      </c>
      <c r="H353" s="311" t="s">
        <v>8093</v>
      </c>
      <c r="I353" s="323" t="s">
        <v>7203</v>
      </c>
      <c r="J353" s="305">
        <v>2013</v>
      </c>
      <c r="K353" s="309" t="s">
        <v>8094</v>
      </c>
      <c r="L353" s="312" t="s">
        <v>8095</v>
      </c>
      <c r="M353" s="304" t="s">
        <v>8096</v>
      </c>
      <c r="N353" s="331" t="s">
        <v>16237</v>
      </c>
      <c r="O353" s="325"/>
    </row>
    <row r="354" spans="1:15" ht="31.5" customHeight="1" outlineLevel="1">
      <c r="A354" s="46">
        <v>2669</v>
      </c>
      <c r="B354" s="269">
        <v>1</v>
      </c>
      <c r="C354" s="269">
        <v>1</v>
      </c>
      <c r="D354" s="267"/>
      <c r="E354" s="274">
        <v>6130527</v>
      </c>
      <c r="F354" s="291" t="s">
        <v>132</v>
      </c>
      <c r="G354" s="315">
        <f t="shared" si="5"/>
        <v>348</v>
      </c>
      <c r="H354" s="307" t="s">
        <v>7478</v>
      </c>
      <c r="I354" s="323" t="s">
        <v>7203</v>
      </c>
      <c r="J354" s="313">
        <v>2013</v>
      </c>
      <c r="K354" s="309" t="s">
        <v>8097</v>
      </c>
      <c r="L354" s="312">
        <v>41025</v>
      </c>
      <c r="M354" s="304" t="s">
        <v>8098</v>
      </c>
      <c r="N354" s="332" t="s">
        <v>13486</v>
      </c>
      <c r="O354" s="324"/>
    </row>
    <row r="355" spans="1:15" ht="31.5" customHeight="1" outlineLevel="1">
      <c r="A355" s="46">
        <v>2670</v>
      </c>
      <c r="B355" s="269">
        <v>1</v>
      </c>
      <c r="C355" s="269">
        <v>1</v>
      </c>
      <c r="D355" s="267"/>
      <c r="E355" s="274">
        <v>6130545</v>
      </c>
      <c r="F355" s="291" t="s">
        <v>132</v>
      </c>
      <c r="G355" s="315">
        <f t="shared" si="5"/>
        <v>349</v>
      </c>
      <c r="H355" s="311" t="s">
        <v>7336</v>
      </c>
      <c r="I355" s="323" t="s">
        <v>7203</v>
      </c>
      <c r="J355" s="305">
        <v>2013</v>
      </c>
      <c r="K355" s="309" t="s">
        <v>8099</v>
      </c>
      <c r="L355" s="312">
        <v>41031</v>
      </c>
      <c r="M355" s="304" t="s">
        <v>8100</v>
      </c>
      <c r="N355" s="332" t="s">
        <v>13487</v>
      </c>
      <c r="O355" s="324"/>
    </row>
    <row r="356" spans="1:15" ht="15.75" customHeight="1" outlineLevel="1">
      <c r="A356" s="46">
        <v>2671</v>
      </c>
      <c r="B356" s="269">
        <v>1</v>
      </c>
      <c r="C356" s="269">
        <v>1</v>
      </c>
      <c r="D356" s="267"/>
      <c r="E356" s="274">
        <v>6130553</v>
      </c>
      <c r="F356" s="291" t="s">
        <v>132</v>
      </c>
      <c r="G356" s="315">
        <f t="shared" si="5"/>
        <v>350</v>
      </c>
      <c r="H356" s="311" t="s">
        <v>7226</v>
      </c>
      <c r="I356" s="323" t="s">
        <v>7203</v>
      </c>
      <c r="J356" s="305">
        <v>2013</v>
      </c>
      <c r="K356" s="309" t="s">
        <v>8101</v>
      </c>
      <c r="L356" s="312">
        <v>41061</v>
      </c>
      <c r="M356" s="304" t="s">
        <v>8102</v>
      </c>
      <c r="N356" s="332" t="s">
        <v>13488</v>
      </c>
      <c r="O356" s="324"/>
    </row>
    <row r="357" spans="1:15" ht="15.75" customHeight="1" outlineLevel="1">
      <c r="A357" s="46">
        <v>2672</v>
      </c>
      <c r="B357" s="269">
        <v>1</v>
      </c>
      <c r="C357" s="269">
        <v>1</v>
      </c>
      <c r="D357" s="267"/>
      <c r="E357" s="274">
        <v>6130554</v>
      </c>
      <c r="F357" s="291" t="s">
        <v>132</v>
      </c>
      <c r="G357" s="315">
        <f t="shared" si="5"/>
        <v>351</v>
      </c>
      <c r="H357" s="311" t="s">
        <v>7226</v>
      </c>
      <c r="I357" s="323" t="s">
        <v>7203</v>
      </c>
      <c r="J357" s="305">
        <v>2013</v>
      </c>
      <c r="K357" s="309" t="s">
        <v>8103</v>
      </c>
      <c r="L357" s="312">
        <v>41065</v>
      </c>
      <c r="M357" s="304" t="s">
        <v>8104</v>
      </c>
      <c r="N357" s="332" t="s">
        <v>13489</v>
      </c>
      <c r="O357" s="324"/>
    </row>
    <row r="358" spans="1:15" ht="47.25" customHeight="1" outlineLevel="1">
      <c r="A358" s="46">
        <v>2673</v>
      </c>
      <c r="B358" s="269">
        <v>1</v>
      </c>
      <c r="C358" s="269">
        <v>1</v>
      </c>
      <c r="D358" s="267"/>
      <c r="E358" s="274">
        <v>6130558</v>
      </c>
      <c r="F358" s="291" t="s">
        <v>132</v>
      </c>
      <c r="G358" s="315">
        <f t="shared" si="5"/>
        <v>352</v>
      </c>
      <c r="H358" s="311" t="s">
        <v>7237</v>
      </c>
      <c r="I358" s="323" t="s">
        <v>7203</v>
      </c>
      <c r="J358" s="305">
        <v>2013</v>
      </c>
      <c r="K358" s="309" t="s">
        <v>8105</v>
      </c>
      <c r="L358" s="312">
        <v>41050</v>
      </c>
      <c r="M358" s="304" t="s">
        <v>8106</v>
      </c>
      <c r="N358" s="332" t="s">
        <v>14892</v>
      </c>
      <c r="O358" s="324"/>
    </row>
    <row r="359" spans="1:15" ht="47.25" customHeight="1" outlineLevel="1">
      <c r="A359" s="46">
        <v>2674</v>
      </c>
      <c r="B359" s="269">
        <v>1</v>
      </c>
      <c r="C359" s="269">
        <v>1</v>
      </c>
      <c r="D359" s="267"/>
      <c r="E359" s="274">
        <v>6130566</v>
      </c>
      <c r="F359" s="291" t="s">
        <v>132</v>
      </c>
      <c r="G359" s="315">
        <f t="shared" si="5"/>
        <v>353</v>
      </c>
      <c r="H359" s="311" t="s">
        <v>7237</v>
      </c>
      <c r="I359" s="323" t="s">
        <v>7203</v>
      </c>
      <c r="J359" s="305">
        <v>2013</v>
      </c>
      <c r="K359" s="309" t="s">
        <v>240</v>
      </c>
      <c r="L359" s="312" t="s">
        <v>8107</v>
      </c>
      <c r="M359" s="304" t="s">
        <v>241</v>
      </c>
      <c r="N359" s="331" t="s">
        <v>16230</v>
      </c>
      <c r="O359" s="325"/>
    </row>
    <row r="360" spans="1:15" ht="15.75" customHeight="1" outlineLevel="1">
      <c r="A360" s="46">
        <v>2675</v>
      </c>
      <c r="B360" s="269">
        <v>1</v>
      </c>
      <c r="C360" s="269"/>
      <c r="D360" s="267"/>
      <c r="E360" s="274">
        <v>6130567</v>
      </c>
      <c r="F360" s="291" t="s">
        <v>132</v>
      </c>
      <c r="G360" s="315">
        <f t="shared" si="5"/>
        <v>354</v>
      </c>
      <c r="H360" s="307" t="s">
        <v>7678</v>
      </c>
      <c r="I360" s="323" t="s">
        <v>7203</v>
      </c>
      <c r="J360" s="313">
        <v>2013</v>
      </c>
      <c r="K360" s="309" t="s">
        <v>8108</v>
      </c>
      <c r="L360" s="312" t="s">
        <v>8109</v>
      </c>
      <c r="M360" s="304" t="s">
        <v>8110</v>
      </c>
      <c r="N360" s="331" t="s">
        <v>16251</v>
      </c>
      <c r="O360" s="325"/>
    </row>
    <row r="361" spans="1:15" ht="15.75" customHeight="1" outlineLevel="1">
      <c r="A361" s="46">
        <v>2676</v>
      </c>
      <c r="B361" s="269">
        <v>1</v>
      </c>
      <c r="C361" s="269"/>
      <c r="D361" s="267"/>
      <c r="E361" s="274">
        <v>6130570</v>
      </c>
      <c r="F361" s="291" t="s">
        <v>132</v>
      </c>
      <c r="G361" s="315">
        <f t="shared" si="5"/>
        <v>355</v>
      </c>
      <c r="H361" s="311" t="s">
        <v>8111</v>
      </c>
      <c r="I361" s="323" t="s">
        <v>7203</v>
      </c>
      <c r="J361" s="305">
        <v>2013</v>
      </c>
      <c r="K361" s="309" t="s">
        <v>8112</v>
      </c>
      <c r="L361" s="312">
        <v>41068</v>
      </c>
      <c r="M361" s="304" t="s">
        <v>8113</v>
      </c>
      <c r="N361" s="332" t="s">
        <v>13490</v>
      </c>
      <c r="O361" s="324"/>
    </row>
    <row r="362" spans="1:15" ht="15.75" customHeight="1" outlineLevel="1">
      <c r="A362" s="46">
        <v>2677</v>
      </c>
      <c r="B362" s="269">
        <v>1</v>
      </c>
      <c r="C362" s="269"/>
      <c r="D362" s="267"/>
      <c r="E362" s="274">
        <v>6130573</v>
      </c>
      <c r="F362" s="291" t="s">
        <v>132</v>
      </c>
      <c r="G362" s="315">
        <f t="shared" si="5"/>
        <v>356</v>
      </c>
      <c r="H362" s="311" t="s">
        <v>7226</v>
      </c>
      <c r="I362" s="323" t="s">
        <v>7203</v>
      </c>
      <c r="J362" s="305">
        <v>2013</v>
      </c>
      <c r="K362" s="309" t="s">
        <v>8114</v>
      </c>
      <c r="L362" s="312" t="s">
        <v>8115</v>
      </c>
      <c r="M362" s="304" t="s">
        <v>8116</v>
      </c>
      <c r="N362" s="331" t="s">
        <v>16164</v>
      </c>
      <c r="O362" s="325"/>
    </row>
    <row r="363" spans="1:15" ht="15.75" customHeight="1" outlineLevel="1">
      <c r="A363" s="46">
        <v>2678</v>
      </c>
      <c r="B363" s="269">
        <v>1</v>
      </c>
      <c r="C363" s="269"/>
      <c r="D363" s="267"/>
      <c r="E363" s="274">
        <v>6130574</v>
      </c>
      <c r="F363" s="291" t="s">
        <v>132</v>
      </c>
      <c r="G363" s="315">
        <f t="shared" si="5"/>
        <v>357</v>
      </c>
      <c r="H363" s="311" t="s">
        <v>7678</v>
      </c>
      <c r="I363" s="323" t="s">
        <v>7203</v>
      </c>
      <c r="J363" s="305">
        <v>2013</v>
      </c>
      <c r="K363" s="309" t="s">
        <v>8117</v>
      </c>
      <c r="L363" s="312">
        <v>41073</v>
      </c>
      <c r="M363" s="304" t="s">
        <v>8118</v>
      </c>
      <c r="N363" s="332" t="s">
        <v>13491</v>
      </c>
      <c r="O363" s="324"/>
    </row>
    <row r="364" spans="1:15" ht="15.75" customHeight="1" outlineLevel="1">
      <c r="A364" s="46">
        <v>2679</v>
      </c>
      <c r="B364" s="269">
        <v>1</v>
      </c>
      <c r="C364" s="269"/>
      <c r="D364" s="267"/>
      <c r="E364" s="274">
        <v>6130585</v>
      </c>
      <c r="F364" s="291" t="s">
        <v>132</v>
      </c>
      <c r="G364" s="315">
        <f t="shared" si="5"/>
        <v>358</v>
      </c>
      <c r="H364" s="311" t="s">
        <v>8119</v>
      </c>
      <c r="I364" s="323" t="s">
        <v>7203</v>
      </c>
      <c r="J364" s="305">
        <v>2013</v>
      </c>
      <c r="K364" s="309" t="s">
        <v>8120</v>
      </c>
      <c r="L364" s="312">
        <v>41068</v>
      </c>
      <c r="M364" s="304" t="s">
        <v>8121</v>
      </c>
      <c r="N364" s="331" t="s">
        <v>16251</v>
      </c>
      <c r="O364" s="325"/>
    </row>
    <row r="365" spans="1:15" ht="15.75" customHeight="1" outlineLevel="1">
      <c r="A365" s="46">
        <v>2680</v>
      </c>
      <c r="B365" s="269">
        <v>1</v>
      </c>
      <c r="C365" s="269"/>
      <c r="D365" s="267"/>
      <c r="E365" s="274">
        <v>6130588</v>
      </c>
      <c r="F365" s="291" t="s">
        <v>132</v>
      </c>
      <c r="G365" s="315">
        <f t="shared" si="5"/>
        <v>359</v>
      </c>
      <c r="H365" s="311" t="s">
        <v>7346</v>
      </c>
      <c r="I365" s="323" t="s">
        <v>7203</v>
      </c>
      <c r="J365" s="305">
        <v>2013</v>
      </c>
      <c r="K365" s="309" t="s">
        <v>8122</v>
      </c>
      <c r="L365" s="312">
        <v>41068</v>
      </c>
      <c r="M365" s="304" t="s">
        <v>8123</v>
      </c>
      <c r="N365" s="331" t="s">
        <v>16161</v>
      </c>
      <c r="O365" s="325"/>
    </row>
    <row r="366" spans="1:15" ht="15.75" customHeight="1" outlineLevel="1">
      <c r="A366" s="46">
        <v>2681</v>
      </c>
      <c r="B366" s="269">
        <v>1</v>
      </c>
      <c r="C366" s="269"/>
      <c r="D366" s="267"/>
      <c r="E366" s="274">
        <v>6130592</v>
      </c>
      <c r="F366" s="291" t="s">
        <v>132</v>
      </c>
      <c r="G366" s="315">
        <f t="shared" si="5"/>
        <v>360</v>
      </c>
      <c r="H366" s="311" t="s">
        <v>7792</v>
      </c>
      <c r="I366" s="323" t="s">
        <v>7203</v>
      </c>
      <c r="J366" s="305">
        <v>2013</v>
      </c>
      <c r="K366" s="309" t="s">
        <v>8124</v>
      </c>
      <c r="L366" s="312" t="s">
        <v>8125</v>
      </c>
      <c r="M366" s="304" t="s">
        <v>8126</v>
      </c>
      <c r="N366" s="331" t="s">
        <v>16274</v>
      </c>
      <c r="O366" s="325"/>
    </row>
    <row r="367" spans="1:15" ht="15.75" customHeight="1" outlineLevel="1">
      <c r="A367" s="46">
        <v>2682</v>
      </c>
      <c r="B367" s="269">
        <v>1</v>
      </c>
      <c r="C367" s="269">
        <v>1</v>
      </c>
      <c r="D367" s="267"/>
      <c r="E367" s="274">
        <v>6130600</v>
      </c>
      <c r="F367" s="291" t="s">
        <v>132</v>
      </c>
      <c r="G367" s="315">
        <f t="shared" si="5"/>
        <v>361</v>
      </c>
      <c r="H367" s="311" t="s">
        <v>8127</v>
      </c>
      <c r="I367" s="323" t="s">
        <v>7203</v>
      </c>
      <c r="J367" s="305">
        <v>2013</v>
      </c>
      <c r="K367" s="309" t="s">
        <v>8128</v>
      </c>
      <c r="L367" s="312">
        <v>41095</v>
      </c>
      <c r="M367" s="304" t="s">
        <v>8129</v>
      </c>
      <c r="N367" s="331" t="s">
        <v>16276</v>
      </c>
      <c r="O367" s="325"/>
    </row>
    <row r="368" spans="1:15" ht="15.75" customHeight="1" outlineLevel="1">
      <c r="A368" s="46">
        <v>2683</v>
      </c>
      <c r="B368" s="269">
        <v>1</v>
      </c>
      <c r="C368" s="269"/>
      <c r="D368" s="267"/>
      <c r="E368" s="274">
        <v>6130603</v>
      </c>
      <c r="F368" s="291" t="s">
        <v>132</v>
      </c>
      <c r="G368" s="315">
        <f t="shared" si="5"/>
        <v>362</v>
      </c>
      <c r="H368" s="311" t="s">
        <v>7214</v>
      </c>
      <c r="I368" s="323" t="s">
        <v>7203</v>
      </c>
      <c r="J368" s="305">
        <v>2013</v>
      </c>
      <c r="K368" s="309" t="s">
        <v>8130</v>
      </c>
      <c r="L368" s="312">
        <v>41095</v>
      </c>
      <c r="M368" s="304" t="s">
        <v>8131</v>
      </c>
      <c r="N368" s="332" t="s">
        <v>13492</v>
      </c>
      <c r="O368" s="324"/>
    </row>
    <row r="369" spans="1:15" ht="15.75" customHeight="1" outlineLevel="1">
      <c r="A369" s="46">
        <v>2684</v>
      </c>
      <c r="B369" s="269">
        <v>1</v>
      </c>
      <c r="C369" s="269"/>
      <c r="D369" s="267"/>
      <c r="E369" s="274">
        <v>6130606</v>
      </c>
      <c r="F369" s="291" t="s">
        <v>132</v>
      </c>
      <c r="G369" s="315">
        <f t="shared" si="5"/>
        <v>363</v>
      </c>
      <c r="H369" s="311" t="s">
        <v>7214</v>
      </c>
      <c r="I369" s="323" t="s">
        <v>7203</v>
      </c>
      <c r="J369" s="305">
        <v>2013</v>
      </c>
      <c r="K369" s="309" t="s">
        <v>8132</v>
      </c>
      <c r="L369" s="312">
        <v>41080</v>
      </c>
      <c r="M369" s="304" t="s">
        <v>8133</v>
      </c>
      <c r="N369" s="332" t="s">
        <v>14893</v>
      </c>
      <c r="O369" s="324"/>
    </row>
    <row r="370" spans="1:15" ht="15.75" customHeight="1" outlineLevel="1">
      <c r="A370" s="46">
        <v>2685</v>
      </c>
      <c r="B370" s="269">
        <v>1</v>
      </c>
      <c r="C370" s="269">
        <v>1</v>
      </c>
      <c r="D370" s="267"/>
      <c r="E370" s="274">
        <v>6130630</v>
      </c>
      <c r="F370" s="291" t="s">
        <v>132</v>
      </c>
      <c r="G370" s="315">
        <f t="shared" si="5"/>
        <v>364</v>
      </c>
      <c r="H370" s="307" t="s">
        <v>7767</v>
      </c>
      <c r="I370" s="323" t="s">
        <v>7203</v>
      </c>
      <c r="J370" s="313">
        <v>2013</v>
      </c>
      <c r="K370" s="309" t="s">
        <v>8134</v>
      </c>
      <c r="L370" s="312">
        <v>41095</v>
      </c>
      <c r="M370" s="304" t="s">
        <v>8135</v>
      </c>
      <c r="N370" s="332" t="s">
        <v>13493</v>
      </c>
      <c r="O370" s="324"/>
    </row>
    <row r="371" spans="1:15" ht="15.75" customHeight="1" outlineLevel="1">
      <c r="A371" s="46">
        <v>2686</v>
      </c>
      <c r="B371" s="269">
        <v>1</v>
      </c>
      <c r="C371" s="269"/>
      <c r="D371" s="267"/>
      <c r="E371" s="274">
        <v>6130631</v>
      </c>
      <c r="F371" s="291" t="s">
        <v>132</v>
      </c>
      <c r="G371" s="315">
        <f t="shared" si="5"/>
        <v>365</v>
      </c>
      <c r="H371" s="311" t="s">
        <v>7678</v>
      </c>
      <c r="I371" s="323" t="s">
        <v>7203</v>
      </c>
      <c r="J371" s="305">
        <v>2013</v>
      </c>
      <c r="K371" s="309" t="s">
        <v>8136</v>
      </c>
      <c r="L371" s="312">
        <v>41095</v>
      </c>
      <c r="M371" s="304" t="s">
        <v>8137</v>
      </c>
      <c r="N371" s="332" t="s">
        <v>13494</v>
      </c>
      <c r="O371" s="324"/>
    </row>
    <row r="372" spans="1:15" ht="31.5" customHeight="1" outlineLevel="1">
      <c r="A372" s="46">
        <v>2687</v>
      </c>
      <c r="B372" s="269">
        <v>1</v>
      </c>
      <c r="C372" s="269">
        <v>1</v>
      </c>
      <c r="D372" s="267"/>
      <c r="E372" s="274">
        <v>6130633</v>
      </c>
      <c r="F372" s="291" t="s">
        <v>132</v>
      </c>
      <c r="G372" s="315">
        <f t="shared" si="5"/>
        <v>366</v>
      </c>
      <c r="H372" s="307" t="s">
        <v>7333</v>
      </c>
      <c r="I372" s="323" t="s">
        <v>7203</v>
      </c>
      <c r="J372" s="313">
        <v>2013</v>
      </c>
      <c r="K372" s="309" t="s">
        <v>8138</v>
      </c>
      <c r="L372" s="312">
        <v>41087</v>
      </c>
      <c r="M372" s="304" t="s">
        <v>8139</v>
      </c>
      <c r="N372" s="332" t="s">
        <v>13495</v>
      </c>
      <c r="O372" s="324"/>
    </row>
    <row r="373" spans="1:15" ht="15.75" customHeight="1" outlineLevel="1">
      <c r="A373" s="46">
        <v>2688</v>
      </c>
      <c r="B373" s="269">
        <v>1</v>
      </c>
      <c r="C373" s="269"/>
      <c r="D373" s="267"/>
      <c r="E373" s="274">
        <v>6130639</v>
      </c>
      <c r="F373" s="291" t="s">
        <v>132</v>
      </c>
      <c r="G373" s="315">
        <f t="shared" si="5"/>
        <v>367</v>
      </c>
      <c r="H373" s="311" t="s">
        <v>7816</v>
      </c>
      <c r="I373" s="323" t="s">
        <v>7203</v>
      </c>
      <c r="J373" s="305">
        <v>2013</v>
      </c>
      <c r="K373" s="309" t="s">
        <v>8140</v>
      </c>
      <c r="L373" s="312">
        <v>41095</v>
      </c>
      <c r="M373" s="304" t="s">
        <v>8141</v>
      </c>
      <c r="N373" s="332" t="s">
        <v>13496</v>
      </c>
      <c r="O373" s="324"/>
    </row>
    <row r="374" spans="1:15" ht="15.75" customHeight="1" outlineLevel="1">
      <c r="A374" s="46">
        <v>2689</v>
      </c>
      <c r="B374" s="269">
        <v>1</v>
      </c>
      <c r="C374" s="269">
        <v>1</v>
      </c>
      <c r="D374" s="267"/>
      <c r="E374" s="274">
        <v>6130646</v>
      </c>
      <c r="F374" s="291" t="s">
        <v>132</v>
      </c>
      <c r="G374" s="315">
        <f t="shared" si="5"/>
        <v>368</v>
      </c>
      <c r="H374" s="311" t="s">
        <v>7471</v>
      </c>
      <c r="I374" s="323" t="s">
        <v>7203</v>
      </c>
      <c r="J374" s="305">
        <v>2013</v>
      </c>
      <c r="K374" s="309" t="s">
        <v>8142</v>
      </c>
      <c r="L374" s="312">
        <v>41116</v>
      </c>
      <c r="M374" s="304" t="s">
        <v>8143</v>
      </c>
      <c r="N374" s="332" t="s">
        <v>13497</v>
      </c>
      <c r="O374" s="324"/>
    </row>
    <row r="375" spans="1:15" ht="15.75" customHeight="1" outlineLevel="1">
      <c r="A375" s="46">
        <v>2690</v>
      </c>
      <c r="B375" s="269">
        <v>1</v>
      </c>
      <c r="C375" s="269"/>
      <c r="D375" s="267"/>
      <c r="E375" s="274">
        <v>6130650</v>
      </c>
      <c r="F375" s="291" t="s">
        <v>132</v>
      </c>
      <c r="G375" s="315">
        <f t="shared" si="5"/>
        <v>369</v>
      </c>
      <c r="H375" s="311" t="s">
        <v>8144</v>
      </c>
      <c r="I375" s="323" t="s">
        <v>7203</v>
      </c>
      <c r="J375" s="305">
        <v>2013</v>
      </c>
      <c r="K375" s="309" t="s">
        <v>8145</v>
      </c>
      <c r="L375" s="312">
        <v>41073</v>
      </c>
      <c r="M375" s="304" t="s">
        <v>8146</v>
      </c>
      <c r="N375" s="332" t="s">
        <v>13498</v>
      </c>
      <c r="O375" s="324"/>
    </row>
    <row r="376" spans="1:15" ht="31.5" customHeight="1" outlineLevel="1">
      <c r="A376" s="46">
        <v>2691</v>
      </c>
      <c r="B376" s="269">
        <v>1</v>
      </c>
      <c r="C376" s="269">
        <v>1</v>
      </c>
      <c r="D376" s="267"/>
      <c r="E376" s="274">
        <v>6130655</v>
      </c>
      <c r="F376" s="291" t="s">
        <v>132</v>
      </c>
      <c r="G376" s="315">
        <f t="shared" si="5"/>
        <v>370</v>
      </c>
      <c r="H376" s="311" t="s">
        <v>7678</v>
      </c>
      <c r="I376" s="323" t="s">
        <v>7203</v>
      </c>
      <c r="J376" s="305">
        <v>2013</v>
      </c>
      <c r="K376" s="309" t="s">
        <v>8147</v>
      </c>
      <c r="L376" s="312">
        <v>41113</v>
      </c>
      <c r="M376" s="304" t="s">
        <v>8148</v>
      </c>
      <c r="N376" s="332" t="s">
        <v>13499</v>
      </c>
      <c r="O376" s="324"/>
    </row>
    <row r="377" spans="1:15" ht="15.75" customHeight="1" outlineLevel="1">
      <c r="A377" s="46">
        <v>2692</v>
      </c>
      <c r="B377" s="269">
        <v>1</v>
      </c>
      <c r="C377" s="269"/>
      <c r="D377" s="267"/>
      <c r="E377" s="274">
        <v>6130661</v>
      </c>
      <c r="F377" s="291" t="s">
        <v>132</v>
      </c>
      <c r="G377" s="315">
        <f t="shared" si="5"/>
        <v>371</v>
      </c>
      <c r="H377" s="311" t="s">
        <v>7736</v>
      </c>
      <c r="I377" s="323" t="s">
        <v>7203</v>
      </c>
      <c r="J377" s="305">
        <v>2013</v>
      </c>
      <c r="K377" s="309" t="s">
        <v>8149</v>
      </c>
      <c r="L377" s="312" t="s">
        <v>8150</v>
      </c>
      <c r="M377" s="304" t="s">
        <v>8151</v>
      </c>
      <c r="N377" s="331" t="s">
        <v>16259</v>
      </c>
      <c r="O377" s="325"/>
    </row>
    <row r="378" spans="1:15" ht="15.75" customHeight="1" outlineLevel="1">
      <c r="A378" s="46">
        <v>2693</v>
      </c>
      <c r="B378" s="269">
        <v>1</v>
      </c>
      <c r="C378" s="269">
        <v>1</v>
      </c>
      <c r="D378" s="267"/>
      <c r="E378" s="274">
        <v>6130669</v>
      </c>
      <c r="F378" s="291" t="s">
        <v>132</v>
      </c>
      <c r="G378" s="315">
        <f t="shared" si="5"/>
        <v>372</v>
      </c>
      <c r="H378" s="311" t="s">
        <v>7346</v>
      </c>
      <c r="I378" s="323" t="s">
        <v>7203</v>
      </c>
      <c r="J378" s="305">
        <v>2013</v>
      </c>
      <c r="K378" s="309" t="s">
        <v>8152</v>
      </c>
      <c r="L378" s="312">
        <v>41102</v>
      </c>
      <c r="M378" s="304" t="s">
        <v>8153</v>
      </c>
      <c r="N378" s="332" t="s">
        <v>13500</v>
      </c>
      <c r="O378" s="324"/>
    </row>
    <row r="379" spans="1:15" ht="15.75" customHeight="1" outlineLevel="1">
      <c r="A379" s="46">
        <v>2694</v>
      </c>
      <c r="B379" s="269">
        <v>1</v>
      </c>
      <c r="C379" s="269"/>
      <c r="D379" s="267"/>
      <c r="E379" s="274">
        <v>6130671</v>
      </c>
      <c r="F379" s="291" t="s">
        <v>132</v>
      </c>
      <c r="G379" s="315">
        <f t="shared" si="5"/>
        <v>373</v>
      </c>
      <c r="H379" s="311" t="s">
        <v>7214</v>
      </c>
      <c r="I379" s="323" t="s">
        <v>7203</v>
      </c>
      <c r="J379" s="305">
        <v>2013</v>
      </c>
      <c r="K379" s="309" t="s">
        <v>8154</v>
      </c>
      <c r="L379" s="312">
        <v>41121</v>
      </c>
      <c r="M379" s="304" t="s">
        <v>8155</v>
      </c>
      <c r="N379" s="331" t="s">
        <v>16235</v>
      </c>
      <c r="O379" s="325"/>
    </row>
    <row r="380" spans="1:15" ht="47.25" customHeight="1" outlineLevel="1">
      <c r="A380" s="46">
        <v>2695</v>
      </c>
      <c r="B380" s="269">
        <v>1</v>
      </c>
      <c r="C380" s="269">
        <v>1</v>
      </c>
      <c r="D380" s="267"/>
      <c r="E380" s="274">
        <v>6130672</v>
      </c>
      <c r="F380" s="291" t="s">
        <v>132</v>
      </c>
      <c r="G380" s="315">
        <f t="shared" si="5"/>
        <v>374</v>
      </c>
      <c r="H380" s="311" t="s">
        <v>7214</v>
      </c>
      <c r="I380" s="323" t="s">
        <v>7203</v>
      </c>
      <c r="J380" s="305">
        <v>2013</v>
      </c>
      <c r="K380" s="309" t="s">
        <v>8156</v>
      </c>
      <c r="L380" s="312">
        <v>41121</v>
      </c>
      <c r="M380" s="304" t="s">
        <v>8157</v>
      </c>
      <c r="N380" s="331" t="s">
        <v>16235</v>
      </c>
      <c r="O380" s="325"/>
    </row>
    <row r="381" spans="1:15" ht="15.75" customHeight="1" outlineLevel="1">
      <c r="A381" s="46">
        <v>2696</v>
      </c>
      <c r="B381" s="269">
        <v>1</v>
      </c>
      <c r="C381" s="269"/>
      <c r="D381" s="267"/>
      <c r="E381" s="274">
        <v>6130675</v>
      </c>
      <c r="F381" s="291" t="s">
        <v>132</v>
      </c>
      <c r="G381" s="315">
        <f t="shared" si="5"/>
        <v>375</v>
      </c>
      <c r="H381" s="311" t="s">
        <v>7355</v>
      </c>
      <c r="I381" s="323" t="s">
        <v>7203</v>
      </c>
      <c r="J381" s="305">
        <v>2013</v>
      </c>
      <c r="K381" s="309" t="s">
        <v>8158</v>
      </c>
      <c r="L381" s="312">
        <v>41102</v>
      </c>
      <c r="M381" s="304" t="s">
        <v>8159</v>
      </c>
      <c r="N381" s="332" t="s">
        <v>13501</v>
      </c>
      <c r="O381" s="324"/>
    </row>
    <row r="382" spans="1:15" ht="31.5" customHeight="1" outlineLevel="1">
      <c r="A382" s="46">
        <v>2697</v>
      </c>
      <c r="B382" s="269">
        <v>1</v>
      </c>
      <c r="C382" s="269">
        <v>1</v>
      </c>
      <c r="D382" s="267"/>
      <c r="E382" s="274">
        <v>6130676</v>
      </c>
      <c r="F382" s="291" t="s">
        <v>132</v>
      </c>
      <c r="G382" s="315">
        <f t="shared" si="5"/>
        <v>376</v>
      </c>
      <c r="H382" s="307" t="s">
        <v>7230</v>
      </c>
      <c r="I382" s="323" t="s">
        <v>7203</v>
      </c>
      <c r="J382" s="313">
        <v>2013</v>
      </c>
      <c r="K382" s="309" t="s">
        <v>8160</v>
      </c>
      <c r="L382" s="312" t="s">
        <v>7850</v>
      </c>
      <c r="M382" s="304" t="s">
        <v>8161</v>
      </c>
      <c r="N382" s="331" t="s">
        <v>16262</v>
      </c>
      <c r="O382" s="325"/>
    </row>
    <row r="383" spans="1:15" ht="31.5" customHeight="1" outlineLevel="1">
      <c r="A383" s="46">
        <v>2698</v>
      </c>
      <c r="B383" s="269">
        <v>1</v>
      </c>
      <c r="C383" s="269">
        <v>1</v>
      </c>
      <c r="D383" s="267"/>
      <c r="E383" s="274">
        <v>6130683</v>
      </c>
      <c r="F383" s="291" t="s">
        <v>132</v>
      </c>
      <c r="G383" s="315">
        <f t="shared" si="5"/>
        <v>377</v>
      </c>
      <c r="H383" s="311" t="s">
        <v>7230</v>
      </c>
      <c r="I383" s="323" t="s">
        <v>7203</v>
      </c>
      <c r="J383" s="305">
        <v>2013</v>
      </c>
      <c r="K383" s="309">
        <v>6100012014</v>
      </c>
      <c r="L383" s="312">
        <v>41131</v>
      </c>
      <c r="M383" s="304" t="s">
        <v>8162</v>
      </c>
      <c r="N383" s="332" t="s">
        <v>13502</v>
      </c>
      <c r="O383" s="324"/>
    </row>
    <row r="384" spans="1:15" ht="15.75" customHeight="1" outlineLevel="1">
      <c r="A384" s="46">
        <v>2699</v>
      </c>
      <c r="B384" s="269">
        <v>1</v>
      </c>
      <c r="C384" s="269">
        <v>1</v>
      </c>
      <c r="D384" s="267"/>
      <c r="E384" s="274">
        <v>6130684</v>
      </c>
      <c r="F384" s="291" t="s">
        <v>132</v>
      </c>
      <c r="G384" s="315">
        <f t="shared" si="5"/>
        <v>378</v>
      </c>
      <c r="H384" s="311" t="s">
        <v>7770</v>
      </c>
      <c r="I384" s="323" t="s">
        <v>7203</v>
      </c>
      <c r="J384" s="305">
        <v>2013</v>
      </c>
      <c r="K384" s="309" t="s">
        <v>8163</v>
      </c>
      <c r="L384" s="312">
        <v>41131</v>
      </c>
      <c r="M384" s="304" t="s">
        <v>8164</v>
      </c>
      <c r="N384" s="332" t="s">
        <v>13503</v>
      </c>
      <c r="O384" s="324"/>
    </row>
    <row r="385" spans="1:15" ht="15.75" customHeight="1" outlineLevel="1">
      <c r="A385" s="46">
        <v>2700</v>
      </c>
      <c r="B385" s="269">
        <v>1</v>
      </c>
      <c r="C385" s="269"/>
      <c r="D385" s="267"/>
      <c r="E385" s="274">
        <v>6130696</v>
      </c>
      <c r="F385" s="291" t="s">
        <v>132</v>
      </c>
      <c r="G385" s="315">
        <f t="shared" si="5"/>
        <v>379</v>
      </c>
      <c r="H385" s="311" t="s">
        <v>8165</v>
      </c>
      <c r="I385" s="323" t="s">
        <v>7203</v>
      </c>
      <c r="J385" s="305">
        <v>2013</v>
      </c>
      <c r="K385" s="309" t="s">
        <v>8166</v>
      </c>
      <c r="L385" s="312">
        <v>41129</v>
      </c>
      <c r="M385" s="304" t="s">
        <v>8167</v>
      </c>
      <c r="N385" s="331" t="s">
        <v>16277</v>
      </c>
      <c r="O385" s="325"/>
    </row>
    <row r="386" spans="1:15" ht="15.75" customHeight="1" outlineLevel="1">
      <c r="A386" s="46">
        <v>2701</v>
      </c>
      <c r="B386" s="269">
        <v>1</v>
      </c>
      <c r="C386" s="269"/>
      <c r="D386" s="267"/>
      <c r="E386" s="274">
        <v>6130702</v>
      </c>
      <c r="F386" s="291" t="s">
        <v>132</v>
      </c>
      <c r="G386" s="315">
        <f t="shared" si="5"/>
        <v>380</v>
      </c>
      <c r="H386" s="311" t="s">
        <v>7226</v>
      </c>
      <c r="I386" s="323" t="s">
        <v>7203</v>
      </c>
      <c r="J386" s="305">
        <v>2013</v>
      </c>
      <c r="K386" s="309" t="s">
        <v>8168</v>
      </c>
      <c r="L386" s="312">
        <v>41093</v>
      </c>
      <c r="M386" s="304" t="s">
        <v>8169</v>
      </c>
      <c r="N386" s="332" t="s">
        <v>13504</v>
      </c>
      <c r="O386" s="324"/>
    </row>
    <row r="387" spans="1:15" ht="15.75" customHeight="1" outlineLevel="1">
      <c r="A387" s="46">
        <v>2702</v>
      </c>
      <c r="B387" s="269">
        <v>1</v>
      </c>
      <c r="C387" s="269"/>
      <c r="D387" s="267"/>
      <c r="E387" s="274">
        <v>6130726</v>
      </c>
      <c r="F387" s="291" t="s">
        <v>132</v>
      </c>
      <c r="G387" s="315">
        <f t="shared" si="5"/>
        <v>381</v>
      </c>
      <c r="H387" s="311" t="s">
        <v>8170</v>
      </c>
      <c r="I387" s="323" t="s">
        <v>7203</v>
      </c>
      <c r="J387" s="305">
        <v>2013</v>
      </c>
      <c r="K387" s="309" t="s">
        <v>8171</v>
      </c>
      <c r="L387" s="312">
        <v>40987</v>
      </c>
      <c r="M387" s="304" t="s">
        <v>8172</v>
      </c>
      <c r="N387" s="332" t="s">
        <v>13505</v>
      </c>
      <c r="O387" s="324"/>
    </row>
    <row r="388" spans="1:15" ht="15.75" customHeight="1" outlineLevel="1">
      <c r="A388" s="46">
        <v>2703</v>
      </c>
      <c r="B388" s="269">
        <v>1</v>
      </c>
      <c r="C388" s="269">
        <v>1</v>
      </c>
      <c r="D388" s="267"/>
      <c r="E388" s="274">
        <v>6130727</v>
      </c>
      <c r="F388" s="291" t="s">
        <v>132</v>
      </c>
      <c r="G388" s="315">
        <f t="shared" si="5"/>
        <v>382</v>
      </c>
      <c r="H388" s="311" t="s">
        <v>8173</v>
      </c>
      <c r="I388" s="323" t="s">
        <v>7203</v>
      </c>
      <c r="J388" s="305">
        <v>2013</v>
      </c>
      <c r="K388" s="309" t="s">
        <v>8174</v>
      </c>
      <c r="L388" s="312">
        <v>41008</v>
      </c>
      <c r="M388" s="304" t="s">
        <v>8175</v>
      </c>
      <c r="N388" s="332" t="s">
        <v>13506</v>
      </c>
      <c r="O388" s="324"/>
    </row>
    <row r="389" spans="1:15" ht="15.75" customHeight="1" outlineLevel="1">
      <c r="A389" s="46">
        <v>2704</v>
      </c>
      <c r="B389" s="269">
        <v>1</v>
      </c>
      <c r="C389" s="269">
        <v>1</v>
      </c>
      <c r="D389" s="267"/>
      <c r="E389" s="274">
        <v>6130728</v>
      </c>
      <c r="F389" s="291" t="s">
        <v>132</v>
      </c>
      <c r="G389" s="315">
        <f t="shared" si="5"/>
        <v>383</v>
      </c>
      <c r="H389" s="311" t="s">
        <v>7767</v>
      </c>
      <c r="I389" s="323" t="s">
        <v>7203</v>
      </c>
      <c r="J389" s="305">
        <v>2013</v>
      </c>
      <c r="K389" s="309" t="s">
        <v>8176</v>
      </c>
      <c r="L389" s="312">
        <v>41012</v>
      </c>
      <c r="M389" s="304" t="s">
        <v>8177</v>
      </c>
      <c r="N389" s="332" t="s">
        <v>13507</v>
      </c>
      <c r="O389" s="324"/>
    </row>
    <row r="390" spans="1:15" ht="15.75" customHeight="1" outlineLevel="1">
      <c r="A390" s="46">
        <v>2705</v>
      </c>
      <c r="B390" s="269">
        <v>1</v>
      </c>
      <c r="C390" s="269">
        <v>1</v>
      </c>
      <c r="D390" s="267"/>
      <c r="E390" s="274">
        <v>6130729</v>
      </c>
      <c r="F390" s="291" t="s">
        <v>132</v>
      </c>
      <c r="G390" s="315">
        <f t="shared" si="5"/>
        <v>384</v>
      </c>
      <c r="H390" s="311" t="s">
        <v>7866</v>
      </c>
      <c r="I390" s="323" t="s">
        <v>7203</v>
      </c>
      <c r="J390" s="305">
        <v>2013</v>
      </c>
      <c r="K390" s="309" t="s">
        <v>8178</v>
      </c>
      <c r="L390" s="312">
        <v>41019</v>
      </c>
      <c r="M390" s="304" t="s">
        <v>8179</v>
      </c>
      <c r="N390" s="332" t="s">
        <v>13508</v>
      </c>
      <c r="O390" s="324"/>
    </row>
    <row r="391" spans="1:15" ht="63" customHeight="1" outlineLevel="1">
      <c r="A391" s="46">
        <v>2706</v>
      </c>
      <c r="B391" s="269">
        <v>1</v>
      </c>
      <c r="C391" s="269">
        <v>1</v>
      </c>
      <c r="D391" s="267"/>
      <c r="E391" s="274">
        <v>6130730</v>
      </c>
      <c r="F391" s="291" t="s">
        <v>132</v>
      </c>
      <c r="G391" s="315">
        <f t="shared" si="5"/>
        <v>385</v>
      </c>
      <c r="H391" s="311" t="s">
        <v>7214</v>
      </c>
      <c r="I391" s="323" t="s">
        <v>7203</v>
      </c>
      <c r="J391" s="305">
        <v>2013</v>
      </c>
      <c r="K391" s="309" t="s">
        <v>8180</v>
      </c>
      <c r="L391" s="312">
        <v>41019</v>
      </c>
      <c r="M391" s="304" t="s">
        <v>8181</v>
      </c>
      <c r="N391" s="332" t="s">
        <v>13509</v>
      </c>
      <c r="O391" s="324"/>
    </row>
    <row r="392" spans="1:15" ht="63" customHeight="1" outlineLevel="1">
      <c r="A392" s="46">
        <v>2707</v>
      </c>
      <c r="B392" s="269">
        <v>1</v>
      </c>
      <c r="C392" s="269">
        <v>1</v>
      </c>
      <c r="D392" s="267"/>
      <c r="E392" s="274">
        <v>6130731</v>
      </c>
      <c r="F392" s="291" t="s">
        <v>132</v>
      </c>
      <c r="G392" s="315">
        <f t="shared" si="5"/>
        <v>386</v>
      </c>
      <c r="H392" s="311" t="s">
        <v>7991</v>
      </c>
      <c r="I392" s="323" t="s">
        <v>7203</v>
      </c>
      <c r="J392" s="305">
        <v>2013</v>
      </c>
      <c r="K392" s="309" t="s">
        <v>8182</v>
      </c>
      <c r="L392" s="312">
        <v>40905</v>
      </c>
      <c r="M392" s="304" t="s">
        <v>8183</v>
      </c>
      <c r="N392" s="332" t="s">
        <v>13510</v>
      </c>
      <c r="O392" s="324"/>
    </row>
    <row r="393" spans="1:15" ht="31.5" customHeight="1" outlineLevel="1">
      <c r="A393" s="46">
        <v>2708</v>
      </c>
      <c r="B393" s="269">
        <v>1</v>
      </c>
      <c r="C393" s="269">
        <v>1</v>
      </c>
      <c r="D393" s="267"/>
      <c r="E393" s="274">
        <v>6130732</v>
      </c>
      <c r="F393" s="291" t="s">
        <v>132</v>
      </c>
      <c r="G393" s="315">
        <f t="shared" si="5"/>
        <v>387</v>
      </c>
      <c r="H393" s="311" t="s">
        <v>7237</v>
      </c>
      <c r="I393" s="323" t="s">
        <v>7203</v>
      </c>
      <c r="J393" s="305">
        <v>2013</v>
      </c>
      <c r="K393" s="309" t="s">
        <v>8184</v>
      </c>
      <c r="L393" s="312">
        <v>41002</v>
      </c>
      <c r="M393" s="304" t="s">
        <v>8185</v>
      </c>
      <c r="N393" s="332" t="s">
        <v>13511</v>
      </c>
      <c r="O393" s="324"/>
    </row>
    <row r="394" spans="1:15" ht="31.5" customHeight="1" outlineLevel="1">
      <c r="A394" s="46">
        <v>2709</v>
      </c>
      <c r="B394" s="269">
        <v>1</v>
      </c>
      <c r="C394" s="269">
        <v>1</v>
      </c>
      <c r="D394" s="267"/>
      <c r="E394" s="274">
        <v>6130733</v>
      </c>
      <c r="F394" s="291" t="s">
        <v>132</v>
      </c>
      <c r="G394" s="315">
        <f t="shared" ref="G394:G458" si="6">G393+1</f>
        <v>388</v>
      </c>
      <c r="H394" s="311" t="s">
        <v>7336</v>
      </c>
      <c r="I394" s="323" t="s">
        <v>7203</v>
      </c>
      <c r="J394" s="305">
        <v>2013</v>
      </c>
      <c r="K394" s="309" t="s">
        <v>8186</v>
      </c>
      <c r="L394" s="312">
        <v>41012</v>
      </c>
      <c r="M394" s="304" t="s">
        <v>8187</v>
      </c>
      <c r="N394" s="332" t="s">
        <v>13512</v>
      </c>
      <c r="O394" s="324"/>
    </row>
    <row r="395" spans="1:15" ht="31.5" customHeight="1" outlineLevel="1">
      <c r="A395" s="46">
        <v>2710</v>
      </c>
      <c r="B395" s="269">
        <v>1</v>
      </c>
      <c r="C395" s="269">
        <v>1</v>
      </c>
      <c r="D395" s="267"/>
      <c r="E395" s="274">
        <v>6130734</v>
      </c>
      <c r="F395" s="291" t="s">
        <v>132</v>
      </c>
      <c r="G395" s="315">
        <f t="shared" si="6"/>
        <v>389</v>
      </c>
      <c r="H395" s="311" t="s">
        <v>7893</v>
      </c>
      <c r="I395" s="323" t="s">
        <v>7203</v>
      </c>
      <c r="J395" s="305">
        <v>2013</v>
      </c>
      <c r="K395" s="309" t="s">
        <v>8188</v>
      </c>
      <c r="L395" s="312">
        <v>41019</v>
      </c>
      <c r="M395" s="304" t="s">
        <v>8189</v>
      </c>
      <c r="N395" s="332" t="s">
        <v>13513</v>
      </c>
      <c r="O395" s="324"/>
    </row>
    <row r="396" spans="1:15" ht="31.5" customHeight="1" outlineLevel="1">
      <c r="A396" s="46">
        <v>2711</v>
      </c>
      <c r="B396" s="269">
        <v>1</v>
      </c>
      <c r="C396" s="269">
        <v>1</v>
      </c>
      <c r="D396" s="267"/>
      <c r="E396" s="274">
        <v>6130735</v>
      </c>
      <c r="F396" s="291" t="s">
        <v>132</v>
      </c>
      <c r="G396" s="315">
        <f t="shared" si="6"/>
        <v>390</v>
      </c>
      <c r="H396" s="311" t="s">
        <v>7406</v>
      </c>
      <c r="I396" s="323" t="s">
        <v>7203</v>
      </c>
      <c r="J396" s="305">
        <v>2013</v>
      </c>
      <c r="K396" s="309" t="s">
        <v>8190</v>
      </c>
      <c r="L396" s="312">
        <v>41022</v>
      </c>
      <c r="M396" s="304" t="s">
        <v>8191</v>
      </c>
      <c r="N396" s="332" t="s">
        <v>13514</v>
      </c>
      <c r="O396" s="324"/>
    </row>
    <row r="397" spans="1:15" ht="31.5" customHeight="1" outlineLevel="1">
      <c r="A397" s="46">
        <v>2712</v>
      </c>
      <c r="B397" s="269">
        <v>1</v>
      </c>
      <c r="C397" s="269">
        <v>1</v>
      </c>
      <c r="D397" s="267"/>
      <c r="E397" s="274">
        <v>6100566</v>
      </c>
      <c r="F397" s="291" t="s">
        <v>132</v>
      </c>
      <c r="G397" s="315">
        <f t="shared" si="6"/>
        <v>391</v>
      </c>
      <c r="H397" s="311" t="s">
        <v>7409</v>
      </c>
      <c r="I397" s="323" t="s">
        <v>7203</v>
      </c>
      <c r="J397" s="305">
        <v>2013</v>
      </c>
      <c r="K397" s="309" t="s">
        <v>8192</v>
      </c>
      <c r="L397" s="312" t="s">
        <v>8193</v>
      </c>
      <c r="M397" s="304" t="s">
        <v>8194</v>
      </c>
      <c r="N397" s="331" t="s">
        <v>16258</v>
      </c>
      <c r="O397" s="325"/>
    </row>
    <row r="398" spans="1:15" ht="31.5" customHeight="1" outlineLevel="1">
      <c r="A398" s="46">
        <v>2713</v>
      </c>
      <c r="B398" s="269">
        <v>1</v>
      </c>
      <c r="C398" s="269">
        <v>1</v>
      </c>
      <c r="D398" s="267"/>
      <c r="E398" s="274">
        <v>6130738</v>
      </c>
      <c r="F398" s="291" t="s">
        <v>132</v>
      </c>
      <c r="G398" s="315">
        <f t="shared" si="6"/>
        <v>392</v>
      </c>
      <c r="H398" s="311" t="s">
        <v>7678</v>
      </c>
      <c r="I398" s="323" t="s">
        <v>7203</v>
      </c>
      <c r="J398" s="305">
        <v>2013</v>
      </c>
      <c r="K398" s="309" t="s">
        <v>8195</v>
      </c>
      <c r="L398" s="312">
        <v>40973</v>
      </c>
      <c r="M398" s="304" t="s">
        <v>8196</v>
      </c>
      <c r="N398" s="331" t="s">
        <v>16251</v>
      </c>
      <c r="O398" s="325"/>
    </row>
    <row r="399" spans="1:15" ht="15.75" customHeight="1" outlineLevel="1">
      <c r="A399" s="46">
        <v>2714</v>
      </c>
      <c r="B399" s="269">
        <v>1</v>
      </c>
      <c r="C399" s="269">
        <v>1</v>
      </c>
      <c r="D399" s="267"/>
      <c r="E399" s="274">
        <v>6130746</v>
      </c>
      <c r="F399" s="291" t="s">
        <v>132</v>
      </c>
      <c r="G399" s="315">
        <f t="shared" si="6"/>
        <v>393</v>
      </c>
      <c r="H399" s="311" t="s">
        <v>7406</v>
      </c>
      <c r="I399" s="323" t="s">
        <v>7203</v>
      </c>
      <c r="J399" s="305">
        <v>2013</v>
      </c>
      <c r="K399" s="309" t="s">
        <v>8197</v>
      </c>
      <c r="L399" s="312">
        <v>40979</v>
      </c>
      <c r="M399" s="304" t="s">
        <v>257</v>
      </c>
      <c r="N399" s="332" t="s">
        <v>13515</v>
      </c>
      <c r="O399" s="324"/>
    </row>
    <row r="400" spans="1:15" ht="15.75" customHeight="1" outlineLevel="1">
      <c r="A400" s="46">
        <v>2715</v>
      </c>
      <c r="B400" s="269">
        <v>1</v>
      </c>
      <c r="C400" s="269">
        <v>1</v>
      </c>
      <c r="D400" s="267"/>
      <c r="E400" s="274">
        <v>6130747</v>
      </c>
      <c r="F400" s="291" t="s">
        <v>132</v>
      </c>
      <c r="G400" s="315">
        <f t="shared" si="6"/>
        <v>394</v>
      </c>
      <c r="H400" s="311" t="s">
        <v>7352</v>
      </c>
      <c r="I400" s="323" t="s">
        <v>7203</v>
      </c>
      <c r="J400" s="305">
        <v>2013</v>
      </c>
      <c r="K400" s="309" t="s">
        <v>8198</v>
      </c>
      <c r="L400" s="312" t="s">
        <v>8199</v>
      </c>
      <c r="M400" s="304" t="s">
        <v>8200</v>
      </c>
      <c r="N400" s="331" t="s">
        <v>16240</v>
      </c>
      <c r="O400" s="325"/>
    </row>
    <row r="401" spans="1:15" ht="15.75" customHeight="1" outlineLevel="1">
      <c r="A401" s="46">
        <v>2716</v>
      </c>
      <c r="B401" s="269">
        <v>1</v>
      </c>
      <c r="C401" s="269">
        <v>1</v>
      </c>
      <c r="D401" s="267"/>
      <c r="E401" s="274">
        <v>6130751</v>
      </c>
      <c r="F401" s="291" t="s">
        <v>132</v>
      </c>
      <c r="G401" s="315">
        <f t="shared" si="6"/>
        <v>395</v>
      </c>
      <c r="H401" s="311" t="s">
        <v>7463</v>
      </c>
      <c r="I401" s="323" t="s">
        <v>7203</v>
      </c>
      <c r="J401" s="305">
        <v>2013</v>
      </c>
      <c r="K401" s="309" t="s">
        <v>8201</v>
      </c>
      <c r="L401" s="312">
        <v>40994</v>
      </c>
      <c r="M401" s="304" t="s">
        <v>8202</v>
      </c>
      <c r="N401" s="332" t="s">
        <v>13516</v>
      </c>
      <c r="O401" s="324"/>
    </row>
    <row r="402" spans="1:15" ht="15.75" customHeight="1" outlineLevel="1">
      <c r="A402" s="46">
        <v>2717</v>
      </c>
      <c r="B402" s="269">
        <v>1</v>
      </c>
      <c r="C402" s="269">
        <v>1</v>
      </c>
      <c r="D402" s="267"/>
      <c r="E402" s="274">
        <v>6130756</v>
      </c>
      <c r="F402" s="291" t="s">
        <v>132</v>
      </c>
      <c r="G402" s="315">
        <f t="shared" si="6"/>
        <v>396</v>
      </c>
      <c r="H402" s="311" t="s">
        <v>8203</v>
      </c>
      <c r="I402" s="323" t="s">
        <v>7203</v>
      </c>
      <c r="J402" s="305">
        <v>2013</v>
      </c>
      <c r="K402" s="309" t="s">
        <v>8204</v>
      </c>
      <c r="L402" s="312">
        <v>41018</v>
      </c>
      <c r="M402" s="304" t="s">
        <v>258</v>
      </c>
      <c r="N402" s="332" t="s">
        <v>13517</v>
      </c>
      <c r="O402" s="324"/>
    </row>
    <row r="403" spans="1:15" ht="15.75" customHeight="1" outlineLevel="1">
      <c r="A403" s="46">
        <v>2718</v>
      </c>
      <c r="B403" s="269">
        <v>1</v>
      </c>
      <c r="C403" s="269">
        <v>1</v>
      </c>
      <c r="D403" s="267"/>
      <c r="E403" s="274">
        <v>6130757</v>
      </c>
      <c r="F403" s="291" t="s">
        <v>132</v>
      </c>
      <c r="G403" s="315">
        <f t="shared" si="6"/>
        <v>397</v>
      </c>
      <c r="H403" s="307" t="s">
        <v>7654</v>
      </c>
      <c r="I403" s="323" t="s">
        <v>7203</v>
      </c>
      <c r="J403" s="313">
        <v>2013</v>
      </c>
      <c r="K403" s="309" t="s">
        <v>8205</v>
      </c>
      <c r="L403" s="312">
        <v>40952</v>
      </c>
      <c r="M403" s="304" t="s">
        <v>8206</v>
      </c>
      <c r="N403" s="332" t="s">
        <v>13518</v>
      </c>
      <c r="O403" s="324"/>
    </row>
    <row r="404" spans="1:15" ht="15.75" customHeight="1" outlineLevel="1">
      <c r="A404" s="46">
        <v>2719</v>
      </c>
      <c r="B404" s="269">
        <v>1</v>
      </c>
      <c r="C404" s="269">
        <v>1</v>
      </c>
      <c r="D404" s="267"/>
      <c r="E404" s="274">
        <v>6130761</v>
      </c>
      <c r="F404" s="291" t="s">
        <v>132</v>
      </c>
      <c r="G404" s="315">
        <f t="shared" si="6"/>
        <v>398</v>
      </c>
      <c r="H404" s="311" t="s">
        <v>8207</v>
      </c>
      <c r="I404" s="323" t="s">
        <v>7203</v>
      </c>
      <c r="J404" s="305">
        <v>2013</v>
      </c>
      <c r="K404" s="309" t="s">
        <v>8208</v>
      </c>
      <c r="L404" s="312">
        <v>41002</v>
      </c>
      <c r="M404" s="304" t="s">
        <v>8209</v>
      </c>
      <c r="N404" s="332" t="s">
        <v>13519</v>
      </c>
      <c r="O404" s="324"/>
    </row>
    <row r="405" spans="1:15" ht="15.75" customHeight="1" outlineLevel="1">
      <c r="A405" s="46">
        <v>2720</v>
      </c>
      <c r="B405" s="269">
        <v>1</v>
      </c>
      <c r="C405" s="269">
        <v>1</v>
      </c>
      <c r="D405" s="267"/>
      <c r="E405" s="274">
        <v>6120722</v>
      </c>
      <c r="F405" s="291" t="s">
        <v>132</v>
      </c>
      <c r="G405" s="315">
        <f t="shared" si="6"/>
        <v>399</v>
      </c>
      <c r="H405" s="311" t="s">
        <v>7249</v>
      </c>
      <c r="I405" s="323" t="s">
        <v>7203</v>
      </c>
      <c r="J405" s="305">
        <v>2013</v>
      </c>
      <c r="K405" s="309" t="s">
        <v>8210</v>
      </c>
      <c r="L405" s="312">
        <v>40974</v>
      </c>
      <c r="M405" s="304" t="s">
        <v>8211</v>
      </c>
      <c r="N405" s="332" t="s">
        <v>13520</v>
      </c>
      <c r="O405" s="324"/>
    </row>
    <row r="406" spans="1:15" ht="15.75" customHeight="1" outlineLevel="1">
      <c r="A406" s="46">
        <v>2721</v>
      </c>
      <c r="B406" s="269">
        <v>1</v>
      </c>
      <c r="C406" s="269">
        <v>1</v>
      </c>
      <c r="D406" s="267"/>
      <c r="E406" s="274">
        <v>6130763</v>
      </c>
      <c r="F406" s="291" t="s">
        <v>132</v>
      </c>
      <c r="G406" s="315">
        <f t="shared" si="6"/>
        <v>400</v>
      </c>
      <c r="H406" s="311" t="s">
        <v>8212</v>
      </c>
      <c r="I406" s="323" t="s">
        <v>7203</v>
      </c>
      <c r="J406" s="305">
        <v>2013</v>
      </c>
      <c r="K406" s="309" t="s">
        <v>8213</v>
      </c>
      <c r="L406" s="312">
        <v>40954</v>
      </c>
      <c r="M406" s="304" t="s">
        <v>8214</v>
      </c>
      <c r="N406" s="332" t="s">
        <v>13521</v>
      </c>
      <c r="O406" s="324"/>
    </row>
    <row r="407" spans="1:15" ht="15.75" customHeight="1" outlineLevel="1">
      <c r="A407" s="46">
        <v>2722</v>
      </c>
      <c r="B407" s="269">
        <v>1</v>
      </c>
      <c r="C407" s="269">
        <v>1</v>
      </c>
      <c r="D407" s="267"/>
      <c r="E407" s="274">
        <v>6130767</v>
      </c>
      <c r="F407" s="291" t="s">
        <v>132</v>
      </c>
      <c r="G407" s="315">
        <f t="shared" si="6"/>
        <v>401</v>
      </c>
      <c r="H407" s="311" t="s">
        <v>7752</v>
      </c>
      <c r="I407" s="323" t="s">
        <v>7203</v>
      </c>
      <c r="J407" s="305">
        <v>2013</v>
      </c>
      <c r="K407" s="309" t="s">
        <v>8215</v>
      </c>
      <c r="L407" s="312">
        <v>40956</v>
      </c>
      <c r="M407" s="304" t="s">
        <v>8216</v>
      </c>
      <c r="N407" s="331" t="s">
        <v>16278</v>
      </c>
      <c r="O407" s="325"/>
    </row>
    <row r="408" spans="1:15" ht="15.75" customHeight="1" outlineLevel="1">
      <c r="A408" s="46">
        <v>2723</v>
      </c>
      <c r="B408" s="269">
        <v>1</v>
      </c>
      <c r="C408" s="269">
        <v>1</v>
      </c>
      <c r="D408" s="267"/>
      <c r="E408" s="274">
        <v>6120541</v>
      </c>
      <c r="F408" s="291" t="s">
        <v>132</v>
      </c>
      <c r="G408" s="315">
        <f t="shared" si="6"/>
        <v>402</v>
      </c>
      <c r="H408" s="311" t="s">
        <v>7799</v>
      </c>
      <c r="I408" s="323" t="s">
        <v>7203</v>
      </c>
      <c r="J408" s="305">
        <v>2013</v>
      </c>
      <c r="K408" s="309" t="s">
        <v>8217</v>
      </c>
      <c r="L408" s="312">
        <v>40966</v>
      </c>
      <c r="M408" s="304" t="s">
        <v>8218</v>
      </c>
      <c r="N408" s="332" t="s">
        <v>13522</v>
      </c>
      <c r="O408" s="324"/>
    </row>
    <row r="409" spans="1:15" ht="15.75" customHeight="1" outlineLevel="1">
      <c r="A409" s="46">
        <v>2724</v>
      </c>
      <c r="B409" s="269">
        <v>1</v>
      </c>
      <c r="C409" s="269">
        <v>1</v>
      </c>
      <c r="D409" s="267"/>
      <c r="E409" s="274">
        <v>6130775</v>
      </c>
      <c r="F409" s="291" t="s">
        <v>132</v>
      </c>
      <c r="G409" s="315">
        <f t="shared" si="6"/>
        <v>403</v>
      </c>
      <c r="H409" s="311" t="s">
        <v>8219</v>
      </c>
      <c r="I409" s="323" t="s">
        <v>7203</v>
      </c>
      <c r="J409" s="305">
        <v>2013</v>
      </c>
      <c r="K409" s="309" t="s">
        <v>8220</v>
      </c>
      <c r="L409" s="312">
        <v>40975</v>
      </c>
      <c r="M409" s="304" t="s">
        <v>259</v>
      </c>
      <c r="N409" s="331" t="s">
        <v>16279</v>
      </c>
      <c r="O409" s="325"/>
    </row>
    <row r="410" spans="1:15" ht="15.75" customHeight="1" outlineLevel="1">
      <c r="A410" s="46">
        <v>2725</v>
      </c>
      <c r="B410" s="269">
        <v>1</v>
      </c>
      <c r="C410" s="269">
        <v>1</v>
      </c>
      <c r="D410" s="267"/>
      <c r="E410" s="274">
        <v>6130780</v>
      </c>
      <c r="F410" s="291" t="s">
        <v>132</v>
      </c>
      <c r="G410" s="315">
        <f t="shared" si="6"/>
        <v>404</v>
      </c>
      <c r="H410" s="311" t="s">
        <v>8221</v>
      </c>
      <c r="I410" s="323" t="s">
        <v>7203</v>
      </c>
      <c r="J410" s="305">
        <v>2013</v>
      </c>
      <c r="K410" s="309" t="s">
        <v>8222</v>
      </c>
      <c r="L410" s="312">
        <v>40982</v>
      </c>
      <c r="M410" s="304" t="s">
        <v>8223</v>
      </c>
      <c r="N410" s="332" t="s">
        <v>13523</v>
      </c>
      <c r="O410" s="324"/>
    </row>
    <row r="411" spans="1:15" ht="31.5" customHeight="1" outlineLevel="1">
      <c r="A411" s="46">
        <v>2726</v>
      </c>
      <c r="B411" s="269">
        <v>1</v>
      </c>
      <c r="C411" s="269">
        <v>1</v>
      </c>
      <c r="D411" s="267"/>
      <c r="E411" s="274">
        <v>6130784</v>
      </c>
      <c r="F411" s="291" t="s">
        <v>132</v>
      </c>
      <c r="G411" s="315">
        <f t="shared" si="6"/>
        <v>405</v>
      </c>
      <c r="H411" s="311" t="s">
        <v>7676</v>
      </c>
      <c r="I411" s="323" t="s">
        <v>7203</v>
      </c>
      <c r="J411" s="305">
        <v>2013</v>
      </c>
      <c r="K411" s="309" t="s">
        <v>8224</v>
      </c>
      <c r="L411" s="312">
        <v>40987</v>
      </c>
      <c r="M411" s="304" t="s">
        <v>8225</v>
      </c>
      <c r="N411" s="332" t="s">
        <v>13524</v>
      </c>
      <c r="O411" s="324"/>
    </row>
    <row r="412" spans="1:15" ht="47.25" customHeight="1" outlineLevel="1">
      <c r="A412" s="46">
        <v>2727</v>
      </c>
      <c r="B412" s="269">
        <v>1</v>
      </c>
      <c r="C412" s="269">
        <v>1</v>
      </c>
      <c r="D412" s="267"/>
      <c r="E412" s="274">
        <v>6130786</v>
      </c>
      <c r="F412" s="291" t="s">
        <v>132</v>
      </c>
      <c r="G412" s="315">
        <f t="shared" si="6"/>
        <v>406</v>
      </c>
      <c r="H412" s="307" t="s">
        <v>8226</v>
      </c>
      <c r="I412" s="323" t="s">
        <v>7203</v>
      </c>
      <c r="J412" s="313">
        <v>2013</v>
      </c>
      <c r="K412" s="309" t="s">
        <v>8227</v>
      </c>
      <c r="L412" s="312">
        <v>40974</v>
      </c>
      <c r="M412" s="304" t="s">
        <v>8228</v>
      </c>
      <c r="N412" s="332" t="s">
        <v>13525</v>
      </c>
      <c r="O412" s="324"/>
    </row>
    <row r="413" spans="1:15" ht="31.5" customHeight="1" outlineLevel="1">
      <c r="A413" s="46">
        <v>2728</v>
      </c>
      <c r="B413" s="269">
        <v>1</v>
      </c>
      <c r="C413" s="269">
        <v>1</v>
      </c>
      <c r="D413" s="267"/>
      <c r="E413" s="274">
        <v>6130789</v>
      </c>
      <c r="F413" s="291" t="s">
        <v>132</v>
      </c>
      <c r="G413" s="315">
        <f t="shared" si="6"/>
        <v>407</v>
      </c>
      <c r="H413" s="311" t="s">
        <v>8229</v>
      </c>
      <c r="I413" s="323" t="s">
        <v>7203</v>
      </c>
      <c r="J413" s="305">
        <v>2013</v>
      </c>
      <c r="K413" s="309" t="s">
        <v>8230</v>
      </c>
      <c r="L413" s="312">
        <v>40983</v>
      </c>
      <c r="M413" s="304" t="s">
        <v>8231</v>
      </c>
      <c r="N413" s="332" t="s">
        <v>13526</v>
      </c>
      <c r="O413" s="324"/>
    </row>
    <row r="414" spans="1:15" ht="15.75" customHeight="1" outlineLevel="1">
      <c r="A414" s="46">
        <v>2729</v>
      </c>
      <c r="B414" s="269">
        <v>1</v>
      </c>
      <c r="C414" s="269">
        <v>1</v>
      </c>
      <c r="D414" s="267"/>
      <c r="E414" s="274">
        <v>6130791</v>
      </c>
      <c r="F414" s="291" t="s">
        <v>132</v>
      </c>
      <c r="G414" s="315">
        <f t="shared" si="6"/>
        <v>408</v>
      </c>
      <c r="H414" s="307" t="s">
        <v>7346</v>
      </c>
      <c r="I414" s="323" t="s">
        <v>7203</v>
      </c>
      <c r="J414" s="313">
        <v>2013</v>
      </c>
      <c r="K414" s="309" t="s">
        <v>8232</v>
      </c>
      <c r="L414" s="312">
        <v>40981</v>
      </c>
      <c r="M414" s="304" t="s">
        <v>8233</v>
      </c>
      <c r="N414" s="331" t="s">
        <v>16161</v>
      </c>
      <c r="O414" s="325"/>
    </row>
    <row r="415" spans="1:15" ht="15.75" customHeight="1" outlineLevel="1">
      <c r="A415" s="46">
        <v>2730</v>
      </c>
      <c r="B415" s="269">
        <v>1</v>
      </c>
      <c r="C415" s="269">
        <v>1</v>
      </c>
      <c r="D415" s="267"/>
      <c r="E415" s="274">
        <v>6130803</v>
      </c>
      <c r="F415" s="291" t="s">
        <v>132</v>
      </c>
      <c r="G415" s="315">
        <f t="shared" si="6"/>
        <v>409</v>
      </c>
      <c r="H415" s="311" t="s">
        <v>7792</v>
      </c>
      <c r="I415" s="323" t="s">
        <v>7203</v>
      </c>
      <c r="J415" s="305">
        <v>2013</v>
      </c>
      <c r="K415" s="309" t="s">
        <v>8234</v>
      </c>
      <c r="L415" s="312">
        <v>40968</v>
      </c>
      <c r="M415" s="304" t="s">
        <v>8235</v>
      </c>
      <c r="N415" s="332" t="s">
        <v>13527</v>
      </c>
      <c r="O415" s="324"/>
    </row>
    <row r="416" spans="1:15" ht="31.5" outlineLevel="1">
      <c r="A416" s="46"/>
      <c r="B416" s="269"/>
      <c r="C416" s="269"/>
      <c r="D416" s="275"/>
      <c r="E416" s="274">
        <v>6130804</v>
      </c>
      <c r="F416" s="291" t="s">
        <v>132</v>
      </c>
      <c r="G416" s="315">
        <f t="shared" si="6"/>
        <v>410</v>
      </c>
      <c r="H416" s="311" t="s">
        <v>7214</v>
      </c>
      <c r="I416" s="323" t="s">
        <v>7203</v>
      </c>
      <c r="J416" s="305">
        <v>2013</v>
      </c>
      <c r="K416" s="309">
        <v>6100009351</v>
      </c>
      <c r="L416" s="312">
        <v>40966</v>
      </c>
      <c r="M416" s="304" t="s">
        <v>260</v>
      </c>
      <c r="N416" s="332" t="s">
        <v>13528</v>
      </c>
      <c r="O416" s="324"/>
    </row>
    <row r="417" spans="5:15" ht="31.5" collapsed="1">
      <c r="E417" s="274">
        <v>6130808</v>
      </c>
      <c r="F417" s="291" t="s">
        <v>132</v>
      </c>
      <c r="G417" s="315">
        <f t="shared" si="6"/>
        <v>411</v>
      </c>
      <c r="H417" s="311" t="s">
        <v>8236</v>
      </c>
      <c r="I417" s="323" t="s">
        <v>7203</v>
      </c>
      <c r="J417" s="305">
        <v>2013</v>
      </c>
      <c r="K417" s="309" t="s">
        <v>8237</v>
      </c>
      <c r="L417" s="312">
        <v>40905</v>
      </c>
      <c r="M417" s="304" t="s">
        <v>8238</v>
      </c>
      <c r="N417" s="332" t="s">
        <v>13529</v>
      </c>
      <c r="O417" s="324"/>
    </row>
    <row r="418" spans="5:15" ht="31.5">
      <c r="E418" s="274">
        <v>6130810</v>
      </c>
      <c r="F418" s="291" t="s">
        <v>132</v>
      </c>
      <c r="G418" s="315">
        <f t="shared" si="6"/>
        <v>412</v>
      </c>
      <c r="H418" s="311" t="s">
        <v>7271</v>
      </c>
      <c r="I418" s="323" t="s">
        <v>7203</v>
      </c>
      <c r="J418" s="305">
        <v>2013</v>
      </c>
      <c r="K418" s="309" t="s">
        <v>8239</v>
      </c>
      <c r="L418" s="312">
        <v>40952</v>
      </c>
      <c r="M418" s="304" t="s">
        <v>8240</v>
      </c>
      <c r="N418" s="332" t="s">
        <v>13530</v>
      </c>
      <c r="O418" s="324"/>
    </row>
    <row r="419" spans="5:15" ht="31.5">
      <c r="E419" s="274">
        <v>6130811</v>
      </c>
      <c r="F419" s="291" t="s">
        <v>132</v>
      </c>
      <c r="G419" s="315">
        <f t="shared" si="6"/>
        <v>413</v>
      </c>
      <c r="H419" s="311" t="s">
        <v>8241</v>
      </c>
      <c r="I419" s="323" t="s">
        <v>7203</v>
      </c>
      <c r="J419" s="305">
        <v>2013</v>
      </c>
      <c r="K419" s="309" t="s">
        <v>8242</v>
      </c>
      <c r="L419" s="312">
        <v>40952</v>
      </c>
      <c r="M419" s="304" t="s">
        <v>8243</v>
      </c>
      <c r="N419" s="332" t="s">
        <v>13531</v>
      </c>
      <c r="O419" s="324"/>
    </row>
    <row r="420" spans="5:15" ht="31.5">
      <c r="E420" s="274">
        <v>6130812</v>
      </c>
      <c r="F420" s="291" t="s">
        <v>132</v>
      </c>
      <c r="G420" s="315">
        <f t="shared" si="6"/>
        <v>414</v>
      </c>
      <c r="H420" s="307" t="s">
        <v>8002</v>
      </c>
      <c r="I420" s="323" t="s">
        <v>7203</v>
      </c>
      <c r="J420" s="313">
        <v>2013</v>
      </c>
      <c r="K420" s="309" t="s">
        <v>8244</v>
      </c>
      <c r="L420" s="312">
        <v>40983</v>
      </c>
      <c r="M420" s="304" t="s">
        <v>8245</v>
      </c>
      <c r="N420" s="331" t="s">
        <v>16167</v>
      </c>
      <c r="O420" s="325"/>
    </row>
    <row r="421" spans="5:15" ht="47.25">
      <c r="E421" s="274">
        <v>6100743</v>
      </c>
      <c r="F421" s="291" t="s">
        <v>132</v>
      </c>
      <c r="G421" s="315">
        <f t="shared" si="6"/>
        <v>415</v>
      </c>
      <c r="H421" s="311" t="s">
        <v>8246</v>
      </c>
      <c r="I421" s="323" t="s">
        <v>7203</v>
      </c>
      <c r="J421" s="305">
        <v>2013</v>
      </c>
      <c r="K421" s="309" t="s">
        <v>8247</v>
      </c>
      <c r="L421" s="312">
        <v>40760</v>
      </c>
      <c r="M421" s="304" t="s">
        <v>8248</v>
      </c>
      <c r="N421" s="331" t="s">
        <v>16235</v>
      </c>
      <c r="O421" s="325"/>
    </row>
    <row r="422" spans="5:15" ht="31.5">
      <c r="E422" s="274">
        <v>6130706</v>
      </c>
      <c r="F422" s="291" t="s">
        <v>132</v>
      </c>
      <c r="G422" s="315">
        <f t="shared" si="6"/>
        <v>416</v>
      </c>
      <c r="H422" s="311" t="s">
        <v>7250</v>
      </c>
      <c r="I422" s="323" t="s">
        <v>7203</v>
      </c>
      <c r="J422" s="305">
        <v>2013</v>
      </c>
      <c r="K422" s="309" t="s">
        <v>8249</v>
      </c>
      <c r="L422" s="312">
        <v>41129</v>
      </c>
      <c r="M422" s="304" t="s">
        <v>8250</v>
      </c>
      <c r="N422" s="332" t="s">
        <v>13532</v>
      </c>
      <c r="O422" s="324"/>
    </row>
    <row r="423" spans="5:15" ht="31.5">
      <c r="E423" s="274">
        <v>6100964</v>
      </c>
      <c r="F423" s="291" t="s">
        <v>132</v>
      </c>
      <c r="G423" s="315">
        <f t="shared" si="6"/>
        <v>417</v>
      </c>
      <c r="H423" s="311" t="s">
        <v>8251</v>
      </c>
      <c r="I423" s="323" t="s">
        <v>7203</v>
      </c>
      <c r="J423" s="305">
        <v>2013</v>
      </c>
      <c r="K423" s="309">
        <v>6100006529</v>
      </c>
      <c r="L423" s="312" t="s">
        <v>7597</v>
      </c>
      <c r="M423" s="304" t="s">
        <v>8252</v>
      </c>
      <c r="N423" s="333" t="s">
        <v>16424</v>
      </c>
      <c r="O423" s="324"/>
    </row>
    <row r="424" spans="5:15" ht="30">
      <c r="E424" s="274">
        <v>6120575</v>
      </c>
      <c r="F424" s="291" t="s">
        <v>132</v>
      </c>
      <c r="G424" s="315">
        <f t="shared" si="6"/>
        <v>418</v>
      </c>
      <c r="H424" s="311" t="s">
        <v>8253</v>
      </c>
      <c r="I424" s="323" t="s">
        <v>7203</v>
      </c>
      <c r="J424" s="305">
        <v>2013</v>
      </c>
      <c r="K424" s="309">
        <v>6100008443</v>
      </c>
      <c r="L424" s="312">
        <v>40872</v>
      </c>
      <c r="M424" s="304" t="s">
        <v>8254</v>
      </c>
      <c r="N424" s="332" t="s">
        <v>13533</v>
      </c>
      <c r="O424" s="324"/>
    </row>
    <row r="425" spans="5:15" ht="31.5">
      <c r="E425" s="274">
        <v>6120590</v>
      </c>
      <c r="F425" s="291" t="s">
        <v>132</v>
      </c>
      <c r="G425" s="315">
        <f t="shared" si="6"/>
        <v>419</v>
      </c>
      <c r="H425" s="311" t="s">
        <v>8255</v>
      </c>
      <c r="I425" s="323" t="s">
        <v>7203</v>
      </c>
      <c r="J425" s="305">
        <v>2013</v>
      </c>
      <c r="K425" s="309">
        <v>6100009093</v>
      </c>
      <c r="L425" s="312">
        <v>40945</v>
      </c>
      <c r="M425" s="304" t="s">
        <v>8256</v>
      </c>
      <c r="N425" s="332" t="s">
        <v>13534</v>
      </c>
      <c r="O425" s="324"/>
    </row>
    <row r="426" spans="5:15" ht="31.5">
      <c r="E426" s="274">
        <v>6120598</v>
      </c>
      <c r="F426" s="291" t="s">
        <v>132</v>
      </c>
      <c r="G426" s="315">
        <f t="shared" si="6"/>
        <v>420</v>
      </c>
      <c r="H426" s="311" t="s">
        <v>7325</v>
      </c>
      <c r="I426" s="323" t="s">
        <v>7203</v>
      </c>
      <c r="J426" s="305">
        <v>2013</v>
      </c>
      <c r="K426" s="309">
        <v>6100009217</v>
      </c>
      <c r="L426" s="312">
        <v>40954</v>
      </c>
      <c r="M426" s="304" t="s">
        <v>8257</v>
      </c>
      <c r="N426" s="332" t="s">
        <v>13535</v>
      </c>
      <c r="O426" s="324"/>
    </row>
    <row r="427" spans="5:15" ht="47.25">
      <c r="E427" s="274">
        <v>6120599</v>
      </c>
      <c r="F427" s="291" t="s">
        <v>132</v>
      </c>
      <c r="G427" s="315">
        <f t="shared" si="6"/>
        <v>421</v>
      </c>
      <c r="H427" s="311" t="s">
        <v>8258</v>
      </c>
      <c r="I427" s="323" t="s">
        <v>7203</v>
      </c>
      <c r="J427" s="305">
        <v>2013</v>
      </c>
      <c r="K427" s="309">
        <v>6100009165</v>
      </c>
      <c r="L427" s="312">
        <v>40952</v>
      </c>
      <c r="M427" s="304" t="s">
        <v>8259</v>
      </c>
      <c r="N427" s="332" t="s">
        <v>13536</v>
      </c>
      <c r="O427" s="324"/>
    </row>
    <row r="428" spans="5:15" ht="30">
      <c r="E428" s="274">
        <v>6100970</v>
      </c>
      <c r="F428" s="291" t="s">
        <v>132</v>
      </c>
      <c r="G428" s="315">
        <f t="shared" si="6"/>
        <v>422</v>
      </c>
      <c r="H428" s="311" t="s">
        <v>8260</v>
      </c>
      <c r="I428" s="323" t="s">
        <v>7203</v>
      </c>
      <c r="J428" s="305">
        <v>2013</v>
      </c>
      <c r="K428" s="309">
        <v>6100007027</v>
      </c>
      <c r="L428" s="312">
        <v>40765</v>
      </c>
      <c r="M428" s="304" t="s">
        <v>8261</v>
      </c>
      <c r="N428" s="332" t="s">
        <v>13537</v>
      </c>
      <c r="O428" s="324"/>
    </row>
    <row r="429" spans="5:15" ht="47.25">
      <c r="E429" s="274">
        <v>6100971</v>
      </c>
      <c r="F429" s="291" t="s">
        <v>132</v>
      </c>
      <c r="G429" s="315">
        <f t="shared" si="6"/>
        <v>423</v>
      </c>
      <c r="H429" s="311" t="s">
        <v>8262</v>
      </c>
      <c r="I429" s="323" t="s">
        <v>7203</v>
      </c>
      <c r="J429" s="305">
        <v>2013</v>
      </c>
      <c r="K429" s="309">
        <v>6100007036</v>
      </c>
      <c r="L429" s="312">
        <v>40765</v>
      </c>
      <c r="M429" s="304" t="s">
        <v>8263</v>
      </c>
      <c r="N429" s="332" t="s">
        <v>13538</v>
      </c>
      <c r="O429" s="324"/>
    </row>
    <row r="430" spans="5:15" ht="31.5">
      <c r="E430" s="274">
        <v>6100963</v>
      </c>
      <c r="F430" s="291" t="s">
        <v>132</v>
      </c>
      <c r="G430" s="315">
        <f t="shared" si="6"/>
        <v>424</v>
      </c>
      <c r="H430" s="311" t="s">
        <v>8264</v>
      </c>
      <c r="I430" s="323" t="s">
        <v>7203</v>
      </c>
      <c r="J430" s="305">
        <v>2013</v>
      </c>
      <c r="K430" s="309">
        <v>6100006079</v>
      </c>
      <c r="L430" s="312">
        <v>40711</v>
      </c>
      <c r="M430" s="304" t="s">
        <v>8265</v>
      </c>
      <c r="N430" s="332" t="s">
        <v>13539</v>
      </c>
      <c r="O430" s="324"/>
    </row>
    <row r="431" spans="5:15" ht="31.5">
      <c r="E431" s="274">
        <v>6100968</v>
      </c>
      <c r="F431" s="291" t="s">
        <v>132</v>
      </c>
      <c r="G431" s="315">
        <f t="shared" si="6"/>
        <v>425</v>
      </c>
      <c r="H431" s="311" t="s">
        <v>8266</v>
      </c>
      <c r="I431" s="323" t="s">
        <v>7203</v>
      </c>
      <c r="J431" s="305">
        <v>2013</v>
      </c>
      <c r="K431" s="309">
        <v>6100007166</v>
      </c>
      <c r="L431" s="312">
        <v>40771</v>
      </c>
      <c r="M431" s="304" t="s">
        <v>8267</v>
      </c>
      <c r="N431" s="332" t="s">
        <v>13540</v>
      </c>
      <c r="O431" s="324"/>
    </row>
    <row r="432" spans="5:15" ht="31.5">
      <c r="E432" s="274">
        <v>6100958</v>
      </c>
      <c r="F432" s="291" t="s">
        <v>132</v>
      </c>
      <c r="G432" s="315">
        <f t="shared" si="6"/>
        <v>426</v>
      </c>
      <c r="H432" s="311" t="s">
        <v>16118</v>
      </c>
      <c r="I432" s="323" t="s">
        <v>7203</v>
      </c>
      <c r="J432" s="305">
        <v>2013</v>
      </c>
      <c r="K432" s="309">
        <v>6100004801</v>
      </c>
      <c r="L432" s="312">
        <v>40585</v>
      </c>
      <c r="M432" s="304" t="s">
        <v>8268</v>
      </c>
      <c r="N432" s="333" t="s">
        <v>16255</v>
      </c>
      <c r="O432" s="325"/>
    </row>
    <row r="433" spans="5:15" ht="31.5">
      <c r="E433" s="274">
        <v>6120553</v>
      </c>
      <c r="F433" s="291" t="s">
        <v>132</v>
      </c>
      <c r="G433" s="315">
        <f t="shared" si="6"/>
        <v>427</v>
      </c>
      <c r="H433" s="311" t="s">
        <v>8269</v>
      </c>
      <c r="I433" s="323" t="s">
        <v>7203</v>
      </c>
      <c r="J433" s="305">
        <v>2013</v>
      </c>
      <c r="K433" s="309">
        <v>6100008879</v>
      </c>
      <c r="L433" s="312">
        <v>40905</v>
      </c>
      <c r="M433" s="304" t="s">
        <v>8270</v>
      </c>
      <c r="N433" s="332" t="s">
        <v>13541</v>
      </c>
      <c r="O433" s="324"/>
    </row>
    <row r="434" spans="5:15" ht="31.5">
      <c r="E434" s="274">
        <v>6101124</v>
      </c>
      <c r="F434" s="291" t="s">
        <v>132</v>
      </c>
      <c r="G434" s="315">
        <f t="shared" si="6"/>
        <v>428</v>
      </c>
      <c r="H434" s="311" t="s">
        <v>8271</v>
      </c>
      <c r="I434" s="323" t="s">
        <v>7203</v>
      </c>
      <c r="J434" s="305">
        <v>2013</v>
      </c>
      <c r="K434" s="309">
        <v>6100007873</v>
      </c>
      <c r="L434" s="312">
        <v>40820</v>
      </c>
      <c r="M434" s="304" t="s">
        <v>8272</v>
      </c>
      <c r="N434" s="332" t="s">
        <v>13542</v>
      </c>
      <c r="O434" s="324"/>
    </row>
    <row r="435" spans="5:15" ht="31.5">
      <c r="E435" s="274">
        <v>6101125</v>
      </c>
      <c r="F435" s="291" t="s">
        <v>132</v>
      </c>
      <c r="G435" s="315">
        <f t="shared" si="6"/>
        <v>429</v>
      </c>
      <c r="H435" s="311" t="s">
        <v>8273</v>
      </c>
      <c r="I435" s="323" t="s">
        <v>7203</v>
      </c>
      <c r="J435" s="305">
        <v>2013</v>
      </c>
      <c r="K435" s="309">
        <v>6100008266</v>
      </c>
      <c r="L435" s="312">
        <v>40857</v>
      </c>
      <c r="M435" s="304" t="s">
        <v>8274</v>
      </c>
      <c r="N435" s="332" t="s">
        <v>13543</v>
      </c>
      <c r="O435" s="324"/>
    </row>
    <row r="436" spans="5:15" ht="30">
      <c r="E436" s="274">
        <v>6120565</v>
      </c>
      <c r="F436" s="291" t="s">
        <v>132</v>
      </c>
      <c r="G436" s="315">
        <f t="shared" si="6"/>
        <v>430</v>
      </c>
      <c r="H436" s="311" t="s">
        <v>8275</v>
      </c>
      <c r="I436" s="323" t="s">
        <v>7203</v>
      </c>
      <c r="J436" s="305">
        <v>2013</v>
      </c>
      <c r="K436" s="309">
        <v>6100007911</v>
      </c>
      <c r="L436" s="312">
        <v>40823</v>
      </c>
      <c r="M436" s="304" t="s">
        <v>8276</v>
      </c>
      <c r="N436" s="332" t="s">
        <v>13544</v>
      </c>
      <c r="O436" s="324"/>
    </row>
    <row r="437" spans="5:15" ht="31.5">
      <c r="E437" s="274">
        <v>6100765</v>
      </c>
      <c r="F437" s="291" t="s">
        <v>132</v>
      </c>
      <c r="G437" s="315">
        <f t="shared" si="6"/>
        <v>431</v>
      </c>
      <c r="H437" s="311" t="s">
        <v>8277</v>
      </c>
      <c r="I437" s="323" t="s">
        <v>7203</v>
      </c>
      <c r="J437" s="305">
        <v>2013</v>
      </c>
      <c r="K437" s="309">
        <v>6100007946</v>
      </c>
      <c r="L437" s="312">
        <v>40828</v>
      </c>
      <c r="M437" s="304" t="s">
        <v>8278</v>
      </c>
      <c r="N437" s="332" t="s">
        <v>13545</v>
      </c>
      <c r="O437" s="324"/>
    </row>
    <row r="438" spans="5:15" ht="31.5">
      <c r="E438" s="274">
        <v>6120696</v>
      </c>
      <c r="F438" s="291" t="s">
        <v>132</v>
      </c>
      <c r="G438" s="315">
        <f t="shared" si="6"/>
        <v>432</v>
      </c>
      <c r="H438" s="311" t="s">
        <v>8279</v>
      </c>
      <c r="I438" s="323" t="s">
        <v>7203</v>
      </c>
      <c r="J438" s="305">
        <v>2013</v>
      </c>
      <c r="K438" s="309">
        <v>6100008151</v>
      </c>
      <c r="L438" s="312">
        <v>40847</v>
      </c>
      <c r="M438" s="304" t="s">
        <v>8280</v>
      </c>
      <c r="N438" s="332" t="s">
        <v>13546</v>
      </c>
      <c r="O438" s="324"/>
    </row>
    <row r="439" spans="5:15" ht="31.5">
      <c r="E439" s="274">
        <v>6100998</v>
      </c>
      <c r="F439" s="291" t="s">
        <v>132</v>
      </c>
      <c r="G439" s="315">
        <f t="shared" si="6"/>
        <v>433</v>
      </c>
      <c r="H439" s="311" t="s">
        <v>16132</v>
      </c>
      <c r="I439" s="323" t="s">
        <v>7203</v>
      </c>
      <c r="J439" s="305">
        <v>2013</v>
      </c>
      <c r="K439" s="309">
        <v>6100007242</v>
      </c>
      <c r="L439" s="312">
        <v>40770</v>
      </c>
      <c r="M439" s="304" t="s">
        <v>8281</v>
      </c>
      <c r="N439" s="333" t="s">
        <v>16425</v>
      </c>
      <c r="O439" s="325"/>
    </row>
    <row r="440" spans="5:15" ht="31.5">
      <c r="E440" s="274">
        <v>6120708</v>
      </c>
      <c r="F440" s="291" t="s">
        <v>132</v>
      </c>
      <c r="G440" s="315">
        <f t="shared" si="6"/>
        <v>434</v>
      </c>
      <c r="H440" s="311" t="s">
        <v>8282</v>
      </c>
      <c r="I440" s="323" t="s">
        <v>7203</v>
      </c>
      <c r="J440" s="305">
        <v>2013</v>
      </c>
      <c r="K440" s="309">
        <v>6100008770</v>
      </c>
      <c r="L440" s="312">
        <v>40898</v>
      </c>
      <c r="M440" s="304" t="s">
        <v>8283</v>
      </c>
      <c r="N440" s="332" t="s">
        <v>13547</v>
      </c>
      <c r="O440" s="324"/>
    </row>
    <row r="441" spans="5:15" ht="31.5">
      <c r="E441" s="274">
        <v>6100430</v>
      </c>
      <c r="F441" s="291" t="s">
        <v>132</v>
      </c>
      <c r="G441" s="315">
        <f t="shared" si="6"/>
        <v>435</v>
      </c>
      <c r="H441" s="311" t="s">
        <v>8284</v>
      </c>
      <c r="I441" s="323" t="s">
        <v>7203</v>
      </c>
      <c r="J441" s="305">
        <v>2013</v>
      </c>
      <c r="K441" s="309">
        <v>6100003230</v>
      </c>
      <c r="L441" s="312">
        <v>40421</v>
      </c>
      <c r="M441" s="304" t="s">
        <v>8285</v>
      </c>
      <c r="N441" s="331" t="s">
        <v>16151</v>
      </c>
      <c r="O441" s="325"/>
    </row>
    <row r="442" spans="5:15" ht="31.5">
      <c r="E442" s="274">
        <v>6100889</v>
      </c>
      <c r="F442" s="291" t="s">
        <v>132</v>
      </c>
      <c r="G442" s="315">
        <f t="shared" si="6"/>
        <v>436</v>
      </c>
      <c r="H442" s="311" t="s">
        <v>8286</v>
      </c>
      <c r="I442" s="323" t="s">
        <v>7203</v>
      </c>
      <c r="J442" s="305">
        <v>2013</v>
      </c>
      <c r="K442" s="309">
        <v>6100006333</v>
      </c>
      <c r="L442" s="312">
        <v>40723</v>
      </c>
      <c r="M442" s="304" t="s">
        <v>8287</v>
      </c>
      <c r="N442" s="332" t="s">
        <v>13548</v>
      </c>
      <c r="O442" s="324"/>
    </row>
    <row r="443" spans="5:15" ht="31.5">
      <c r="E443" s="274">
        <v>6131531</v>
      </c>
      <c r="F443" s="291" t="s">
        <v>132</v>
      </c>
      <c r="G443" s="315">
        <f t="shared" si="6"/>
        <v>437</v>
      </c>
      <c r="H443" s="311" t="s">
        <v>8288</v>
      </c>
      <c r="I443" s="323" t="s">
        <v>7203</v>
      </c>
      <c r="J443" s="305">
        <v>2013</v>
      </c>
      <c r="K443" s="309">
        <v>6100008821</v>
      </c>
      <c r="L443" s="312" t="s">
        <v>8289</v>
      </c>
      <c r="M443" s="304" t="s">
        <v>8290</v>
      </c>
      <c r="N443" s="332" t="s">
        <v>13549</v>
      </c>
      <c r="O443" s="324"/>
    </row>
    <row r="444" spans="5:15" ht="31.5">
      <c r="E444" s="274">
        <v>6101179</v>
      </c>
      <c r="F444" s="291" t="s">
        <v>132</v>
      </c>
      <c r="G444" s="315">
        <f t="shared" si="6"/>
        <v>438</v>
      </c>
      <c r="H444" s="311" t="s">
        <v>7925</v>
      </c>
      <c r="I444" s="323" t="s">
        <v>7203</v>
      </c>
      <c r="J444" s="305">
        <v>2013</v>
      </c>
      <c r="K444" s="309">
        <v>6100008124</v>
      </c>
      <c r="L444" s="312">
        <v>40904</v>
      </c>
      <c r="M444" s="304" t="s">
        <v>8291</v>
      </c>
      <c r="N444" s="332" t="s">
        <v>13550</v>
      </c>
      <c r="O444" s="324"/>
    </row>
    <row r="445" spans="5:15" ht="31.5">
      <c r="E445" s="274">
        <v>6101180</v>
      </c>
      <c r="F445" s="291" t="s">
        <v>132</v>
      </c>
      <c r="G445" s="315">
        <f t="shared" si="6"/>
        <v>439</v>
      </c>
      <c r="H445" s="311" t="s">
        <v>8292</v>
      </c>
      <c r="I445" s="323" t="s">
        <v>7203</v>
      </c>
      <c r="J445" s="305">
        <v>2013</v>
      </c>
      <c r="K445" s="309">
        <v>6100009277</v>
      </c>
      <c r="L445" s="312">
        <v>40956</v>
      </c>
      <c r="M445" s="304" t="s">
        <v>8293</v>
      </c>
      <c r="N445" s="332" t="s">
        <v>13551</v>
      </c>
      <c r="O445" s="324"/>
    </row>
    <row r="446" spans="5:15" ht="31.5">
      <c r="E446" s="274">
        <v>6131685</v>
      </c>
      <c r="F446" s="291" t="s">
        <v>132</v>
      </c>
      <c r="G446" s="315">
        <f t="shared" si="6"/>
        <v>440</v>
      </c>
      <c r="H446" s="311" t="s">
        <v>8294</v>
      </c>
      <c r="I446" s="311" t="s">
        <v>7203</v>
      </c>
      <c r="J446" s="305">
        <v>2013</v>
      </c>
      <c r="K446" s="309">
        <v>6100013619</v>
      </c>
      <c r="L446" s="312">
        <v>41219</v>
      </c>
      <c r="M446" s="304" t="s">
        <v>8295</v>
      </c>
      <c r="N446" s="332" t="s">
        <v>13552</v>
      </c>
      <c r="O446" s="324"/>
    </row>
    <row r="447" spans="5:15" ht="30">
      <c r="E447" s="274">
        <v>6131756</v>
      </c>
      <c r="F447" s="291" t="s">
        <v>132</v>
      </c>
      <c r="G447" s="315">
        <f t="shared" si="6"/>
        <v>441</v>
      </c>
      <c r="H447" s="311" t="s">
        <v>7287</v>
      </c>
      <c r="I447" s="323" t="s">
        <v>7203</v>
      </c>
      <c r="J447" s="305">
        <v>2013</v>
      </c>
      <c r="K447" s="309">
        <v>6100014149</v>
      </c>
      <c r="L447" s="312">
        <v>41247</v>
      </c>
      <c r="M447" s="304" t="s">
        <v>7286</v>
      </c>
      <c r="N447" s="332" t="s">
        <v>13553</v>
      </c>
      <c r="O447" s="324"/>
    </row>
    <row r="448" spans="5:15" ht="31.5">
      <c r="E448" s="274">
        <v>6132956</v>
      </c>
      <c r="F448" s="291" t="s">
        <v>132</v>
      </c>
      <c r="G448" s="315">
        <f t="shared" si="6"/>
        <v>442</v>
      </c>
      <c r="H448" s="307" t="s">
        <v>8296</v>
      </c>
      <c r="I448" s="323" t="s">
        <v>7203</v>
      </c>
      <c r="J448" s="313">
        <v>2013</v>
      </c>
      <c r="K448" s="309" t="s">
        <v>8297</v>
      </c>
      <c r="L448" s="312" t="s">
        <v>8298</v>
      </c>
      <c r="M448" s="304" t="s">
        <v>8299</v>
      </c>
      <c r="N448" s="332" t="s">
        <v>13554</v>
      </c>
      <c r="O448" s="324"/>
    </row>
    <row r="449" spans="5:15" ht="31.5">
      <c r="E449" s="274">
        <v>6120549</v>
      </c>
      <c r="F449" s="291" t="s">
        <v>132</v>
      </c>
      <c r="G449" s="315">
        <f t="shared" si="6"/>
        <v>443</v>
      </c>
      <c r="H449" s="311" t="s">
        <v>7230</v>
      </c>
      <c r="I449" s="323" t="s">
        <v>7203</v>
      </c>
      <c r="J449" s="305">
        <v>2013</v>
      </c>
      <c r="K449" s="309">
        <v>6100009998</v>
      </c>
      <c r="L449" s="312">
        <v>41022</v>
      </c>
      <c r="M449" s="304" t="s">
        <v>8300</v>
      </c>
      <c r="N449" s="332" t="s">
        <v>13555</v>
      </c>
      <c r="O449" s="324"/>
    </row>
    <row r="450" spans="5:15" ht="31.5">
      <c r="E450" s="274">
        <v>6120563</v>
      </c>
      <c r="F450" s="291" t="s">
        <v>132</v>
      </c>
      <c r="G450" s="315">
        <f t="shared" si="6"/>
        <v>444</v>
      </c>
      <c r="H450" s="311" t="s">
        <v>8301</v>
      </c>
      <c r="I450" s="323" t="s">
        <v>7203</v>
      </c>
      <c r="J450" s="305">
        <v>2013</v>
      </c>
      <c r="K450" s="309">
        <v>6100010006</v>
      </c>
      <c r="L450" s="312" t="s">
        <v>8302</v>
      </c>
      <c r="M450" s="304" t="s">
        <v>8303</v>
      </c>
      <c r="N450" s="332" t="s">
        <v>13556</v>
      </c>
      <c r="O450" s="324"/>
    </row>
    <row r="451" spans="5:15" ht="30">
      <c r="E451" s="274">
        <v>6101002</v>
      </c>
      <c r="F451" s="291" t="s">
        <v>132</v>
      </c>
      <c r="G451" s="315">
        <f t="shared" si="6"/>
        <v>445</v>
      </c>
      <c r="H451" s="311" t="s">
        <v>16117</v>
      </c>
      <c r="I451" s="323" t="s">
        <v>7203</v>
      </c>
      <c r="J451" s="305">
        <v>2013</v>
      </c>
      <c r="K451" s="309">
        <v>6100006652</v>
      </c>
      <c r="L451" s="312">
        <v>40737</v>
      </c>
      <c r="M451" s="304" t="s">
        <v>8304</v>
      </c>
      <c r="N451" s="333" t="s">
        <v>16426</v>
      </c>
      <c r="O451" s="325"/>
    </row>
    <row r="452" spans="5:15" ht="31.5">
      <c r="E452" s="274">
        <v>6130651</v>
      </c>
      <c r="F452" s="291" t="s">
        <v>132</v>
      </c>
      <c r="G452" s="315">
        <f t="shared" si="6"/>
        <v>446</v>
      </c>
      <c r="H452" s="311" t="s">
        <v>8305</v>
      </c>
      <c r="I452" s="311" t="s">
        <v>7203</v>
      </c>
      <c r="J452" s="305">
        <v>2013</v>
      </c>
      <c r="K452" s="309">
        <v>6100012001</v>
      </c>
      <c r="L452" s="312">
        <v>41131</v>
      </c>
      <c r="M452" s="304" t="s">
        <v>8306</v>
      </c>
      <c r="N452" s="332" t="s">
        <v>13557</v>
      </c>
      <c r="O452" s="324"/>
    </row>
    <row r="453" spans="5:15" ht="30">
      <c r="E453" s="274">
        <v>6131834</v>
      </c>
      <c r="F453" s="291" t="s">
        <v>132</v>
      </c>
      <c r="G453" s="315">
        <f t="shared" si="6"/>
        <v>447</v>
      </c>
      <c r="H453" s="311" t="s">
        <v>8307</v>
      </c>
      <c r="I453" s="323" t="s">
        <v>7203</v>
      </c>
      <c r="J453" s="305">
        <v>2013</v>
      </c>
      <c r="K453" s="309" t="s">
        <v>8308</v>
      </c>
      <c r="L453" s="312" t="s">
        <v>149</v>
      </c>
      <c r="M453" s="304" t="s">
        <v>313</v>
      </c>
      <c r="N453" s="332" t="s">
        <v>13558</v>
      </c>
      <c r="O453" s="324"/>
    </row>
    <row r="454" spans="5:15" ht="47.25">
      <c r="E454" s="274">
        <v>6100515</v>
      </c>
      <c r="F454" s="291" t="s">
        <v>132</v>
      </c>
      <c r="G454" s="315">
        <f t="shared" si="6"/>
        <v>448</v>
      </c>
      <c r="H454" s="270" t="s">
        <v>8309</v>
      </c>
      <c r="I454" s="270" t="s">
        <v>7203</v>
      </c>
      <c r="J454" s="270">
        <v>2013</v>
      </c>
      <c r="K454" s="316"/>
      <c r="L454" s="318"/>
      <c r="M454" s="314"/>
      <c r="N454" s="331" t="s">
        <v>16151</v>
      </c>
      <c r="O454" s="325"/>
    </row>
    <row r="455" spans="5:15" ht="47.25">
      <c r="E455" s="274">
        <v>6100426</v>
      </c>
      <c r="F455" s="291" t="s">
        <v>132</v>
      </c>
      <c r="G455" s="315">
        <f t="shared" si="6"/>
        <v>449</v>
      </c>
      <c r="H455" s="270" t="s">
        <v>8310</v>
      </c>
      <c r="I455" s="270" t="s">
        <v>7203</v>
      </c>
      <c r="J455" s="271">
        <v>2013</v>
      </c>
      <c r="K455" s="316"/>
      <c r="L455" s="318"/>
      <c r="M455" s="314"/>
      <c r="N455" s="331" t="s">
        <v>16280</v>
      </c>
      <c r="O455" s="325"/>
    </row>
    <row r="456" spans="5:15" ht="47.25">
      <c r="E456" s="274">
        <v>6100439</v>
      </c>
      <c r="F456" s="291" t="s">
        <v>132</v>
      </c>
      <c r="G456" s="315">
        <f t="shared" si="6"/>
        <v>450</v>
      </c>
      <c r="H456" s="270" t="s">
        <v>8311</v>
      </c>
      <c r="I456" s="337" t="s">
        <v>7203</v>
      </c>
      <c r="J456" s="271">
        <v>2013</v>
      </c>
      <c r="K456" s="316"/>
      <c r="L456" s="318"/>
      <c r="M456" s="314"/>
      <c r="N456" s="331" t="s">
        <v>16277</v>
      </c>
      <c r="O456" s="325"/>
    </row>
    <row r="457" spans="5:15" ht="47.25">
      <c r="E457" s="274">
        <v>6100349</v>
      </c>
      <c r="F457" s="291" t="s">
        <v>132</v>
      </c>
      <c r="G457" s="315">
        <f t="shared" si="6"/>
        <v>451</v>
      </c>
      <c r="H457" s="270" t="s">
        <v>8312</v>
      </c>
      <c r="I457" s="270" t="s">
        <v>7203</v>
      </c>
      <c r="J457" s="271">
        <v>2013</v>
      </c>
      <c r="K457" s="316"/>
      <c r="L457" s="318"/>
      <c r="M457" s="314"/>
      <c r="N457" s="331" t="s">
        <v>16277</v>
      </c>
      <c r="O457" s="325"/>
    </row>
    <row r="458" spans="5:15" ht="31.5">
      <c r="E458" s="274">
        <v>6100245</v>
      </c>
      <c r="F458" s="291" t="s">
        <v>132</v>
      </c>
      <c r="G458" s="335">
        <f t="shared" si="6"/>
        <v>452</v>
      </c>
      <c r="H458" s="270" t="s">
        <v>8313</v>
      </c>
      <c r="I458" s="270" t="s">
        <v>7203</v>
      </c>
      <c r="J458" s="271">
        <v>2013</v>
      </c>
      <c r="K458" s="316"/>
      <c r="L458" s="318"/>
      <c r="M458" s="314"/>
      <c r="N458" s="331" t="s">
        <v>13332</v>
      </c>
      <c r="O458" s="325"/>
    </row>
    <row r="459" spans="5:15" ht="31.5">
      <c r="E459" s="274">
        <v>6100241</v>
      </c>
      <c r="F459" s="291" t="s">
        <v>132</v>
      </c>
      <c r="G459" s="335">
        <f t="shared" ref="G459:G468" si="7">G458+1</f>
        <v>453</v>
      </c>
      <c r="H459" s="270" t="s">
        <v>8314</v>
      </c>
      <c r="I459" s="336" t="s">
        <v>7203</v>
      </c>
      <c r="J459" s="271">
        <v>2013</v>
      </c>
      <c r="K459" s="316"/>
      <c r="L459" s="318"/>
      <c r="M459" s="314"/>
      <c r="N459" s="331" t="s">
        <v>16262</v>
      </c>
      <c r="O459" s="325"/>
    </row>
    <row r="460" spans="5:15" ht="30">
      <c r="E460" s="274">
        <v>6100594</v>
      </c>
      <c r="F460" s="291" t="s">
        <v>132</v>
      </c>
      <c r="G460" s="335">
        <f t="shared" si="7"/>
        <v>454</v>
      </c>
      <c r="H460" s="270" t="s">
        <v>8315</v>
      </c>
      <c r="I460" s="337" t="s">
        <v>7203</v>
      </c>
      <c r="J460" s="271">
        <v>2013</v>
      </c>
      <c r="K460" s="316"/>
      <c r="L460" s="318"/>
      <c r="M460" s="314"/>
      <c r="N460" s="331" t="s">
        <v>16281</v>
      </c>
      <c r="O460" s="325"/>
    </row>
    <row r="461" spans="5:15" ht="47.25">
      <c r="E461" s="274">
        <v>6100515</v>
      </c>
      <c r="F461" s="291" t="s">
        <v>132</v>
      </c>
      <c r="G461" s="335">
        <f t="shared" si="7"/>
        <v>455</v>
      </c>
      <c r="H461" s="270" t="s">
        <v>8309</v>
      </c>
      <c r="I461" s="270" t="s">
        <v>7203</v>
      </c>
      <c r="J461" s="270">
        <v>2013</v>
      </c>
      <c r="K461" s="316"/>
      <c r="L461" s="318"/>
      <c r="M461" s="314"/>
      <c r="N461" s="331" t="s">
        <v>16151</v>
      </c>
      <c r="O461" s="325"/>
    </row>
    <row r="462" spans="5:15" ht="31.5">
      <c r="E462" s="274">
        <v>6100426</v>
      </c>
      <c r="F462" s="291" t="s">
        <v>132</v>
      </c>
      <c r="G462" s="335">
        <f t="shared" si="7"/>
        <v>456</v>
      </c>
      <c r="H462" s="272" t="s">
        <v>8316</v>
      </c>
      <c r="I462" s="270" t="s">
        <v>7203</v>
      </c>
      <c r="J462" s="273">
        <v>2013</v>
      </c>
      <c r="K462" s="316"/>
      <c r="L462" s="318"/>
      <c r="M462" s="314"/>
      <c r="N462" s="331" t="s">
        <v>16151</v>
      </c>
      <c r="O462" s="325"/>
    </row>
    <row r="463" spans="5:15" ht="30">
      <c r="E463" s="274">
        <v>6100518</v>
      </c>
      <c r="F463" s="291" t="s">
        <v>132</v>
      </c>
      <c r="G463" s="335">
        <f t="shared" si="7"/>
        <v>457</v>
      </c>
      <c r="H463" s="270" t="s">
        <v>8317</v>
      </c>
      <c r="I463" s="337" t="s">
        <v>7203</v>
      </c>
      <c r="J463" s="271">
        <v>2013</v>
      </c>
      <c r="K463" s="316"/>
      <c r="L463" s="318"/>
      <c r="M463" s="314"/>
      <c r="N463" s="331" t="s">
        <v>16283</v>
      </c>
      <c r="O463" s="325"/>
    </row>
    <row r="464" spans="5:15" ht="47.25">
      <c r="E464" s="274">
        <v>6100246</v>
      </c>
      <c r="F464" s="291" t="s">
        <v>132</v>
      </c>
      <c r="G464" s="335">
        <f t="shared" si="7"/>
        <v>458</v>
      </c>
      <c r="H464" s="270" t="s">
        <v>8318</v>
      </c>
      <c r="I464" s="337" t="s">
        <v>7203</v>
      </c>
      <c r="J464" s="271">
        <v>2013</v>
      </c>
      <c r="K464" s="316"/>
      <c r="L464" s="318"/>
      <c r="M464" s="314"/>
      <c r="N464" s="331" t="s">
        <v>16269</v>
      </c>
      <c r="O464" s="325"/>
    </row>
    <row r="465" spans="5:16" ht="47.25">
      <c r="E465" s="274">
        <v>6100666</v>
      </c>
      <c r="F465" s="291" t="s">
        <v>132</v>
      </c>
      <c r="G465" s="335">
        <f t="shared" si="7"/>
        <v>459</v>
      </c>
      <c r="H465" s="270" t="s">
        <v>8319</v>
      </c>
      <c r="I465" s="337" t="s">
        <v>7203</v>
      </c>
      <c r="J465" s="271">
        <v>2013</v>
      </c>
      <c r="K465" s="316"/>
      <c r="L465" s="318"/>
      <c r="M465" s="314"/>
      <c r="N465" s="331" t="s">
        <v>16230</v>
      </c>
      <c r="O465" s="325"/>
    </row>
    <row r="466" spans="5:16" ht="47.25">
      <c r="E466" s="274">
        <v>6100749</v>
      </c>
      <c r="F466" s="291" t="s">
        <v>132</v>
      </c>
      <c r="G466" s="335">
        <f t="shared" si="7"/>
        <v>460</v>
      </c>
      <c r="H466" s="270" t="s">
        <v>8320</v>
      </c>
      <c r="I466" s="337" t="s">
        <v>7203</v>
      </c>
      <c r="J466" s="271">
        <v>2013</v>
      </c>
      <c r="K466" s="316"/>
      <c r="L466" s="318"/>
      <c r="M466" s="314"/>
      <c r="N466" s="331" t="s">
        <v>16235</v>
      </c>
      <c r="O466" s="325"/>
    </row>
    <row r="467" spans="5:16" ht="47.25">
      <c r="E467" s="274">
        <v>6100669</v>
      </c>
      <c r="F467" s="291" t="s">
        <v>132</v>
      </c>
      <c r="G467" s="335">
        <f t="shared" si="7"/>
        <v>461</v>
      </c>
      <c r="H467" s="270" t="s">
        <v>8321</v>
      </c>
      <c r="I467" s="270" t="s">
        <v>7203</v>
      </c>
      <c r="J467" s="270">
        <v>2013</v>
      </c>
      <c r="K467" s="316"/>
      <c r="L467" s="318"/>
      <c r="M467" s="314"/>
      <c r="N467" s="331" t="s">
        <v>16264</v>
      </c>
      <c r="O467" s="325"/>
    </row>
    <row r="468" spans="5:16" ht="47.25">
      <c r="E468" s="274">
        <v>6100760</v>
      </c>
      <c r="F468" s="291" t="s">
        <v>132</v>
      </c>
      <c r="G468" s="335">
        <f t="shared" si="7"/>
        <v>462</v>
      </c>
      <c r="H468" s="315" t="s">
        <v>8322</v>
      </c>
      <c r="I468" s="338" t="s">
        <v>7203</v>
      </c>
      <c r="J468" s="315">
        <v>2013</v>
      </c>
      <c r="K468" s="315" t="s">
        <v>16470</v>
      </c>
      <c r="L468" s="315">
        <v>41988</v>
      </c>
      <c r="M468" s="315" t="s">
        <v>10837</v>
      </c>
      <c r="N468" s="315" t="s">
        <v>16469</v>
      </c>
      <c r="O468" s="315"/>
      <c r="P468" s="315"/>
    </row>
    <row r="469" spans="5:16" ht="47.25">
      <c r="E469" s="274">
        <v>6101170</v>
      </c>
      <c r="F469" s="291" t="s">
        <v>132</v>
      </c>
      <c r="G469" s="315">
        <f t="shared" ref="G469:G497" si="8">G468+1</f>
        <v>463</v>
      </c>
      <c r="H469" s="315" t="s">
        <v>8323</v>
      </c>
      <c r="I469" s="315" t="s">
        <v>7203</v>
      </c>
      <c r="J469" s="315">
        <v>2013</v>
      </c>
      <c r="K469" s="315">
        <v>6100022374</v>
      </c>
      <c r="L469" s="315">
        <v>41681</v>
      </c>
      <c r="M469" s="315" t="s">
        <v>11843</v>
      </c>
      <c r="N469" s="315" t="s">
        <v>14201</v>
      </c>
      <c r="O469" s="327"/>
    </row>
    <row r="470" spans="5:16" ht="30">
      <c r="E470" s="274">
        <v>6100585</v>
      </c>
      <c r="F470" s="291" t="s">
        <v>132</v>
      </c>
      <c r="G470" s="335">
        <f t="shared" si="8"/>
        <v>464</v>
      </c>
      <c r="H470" s="270" t="s">
        <v>8324</v>
      </c>
      <c r="I470" s="337" t="s">
        <v>7203</v>
      </c>
      <c r="J470" s="271">
        <v>2013</v>
      </c>
      <c r="K470" s="316"/>
      <c r="L470" s="318"/>
      <c r="M470" s="314"/>
      <c r="N470" s="331" t="s">
        <v>16246</v>
      </c>
      <c r="O470" s="325"/>
    </row>
    <row r="471" spans="5:16" ht="30">
      <c r="E471" s="274">
        <v>6100663</v>
      </c>
      <c r="F471" s="291" t="s">
        <v>132</v>
      </c>
      <c r="G471" s="335">
        <f t="shared" si="8"/>
        <v>465</v>
      </c>
      <c r="H471" s="272" t="s">
        <v>8325</v>
      </c>
      <c r="I471" s="337" t="s">
        <v>7203</v>
      </c>
      <c r="J471" s="273">
        <v>2013</v>
      </c>
      <c r="K471" s="316"/>
      <c r="L471" s="318"/>
      <c r="M471" s="314"/>
      <c r="N471" s="331" t="s">
        <v>16260</v>
      </c>
      <c r="O471" s="325"/>
    </row>
    <row r="472" spans="5:16" ht="47.25">
      <c r="E472" s="274">
        <v>6100669</v>
      </c>
      <c r="F472" s="291" t="s">
        <v>132</v>
      </c>
      <c r="G472" s="335">
        <f t="shared" si="8"/>
        <v>466</v>
      </c>
      <c r="H472" s="270" t="s">
        <v>8321</v>
      </c>
      <c r="I472" s="270" t="s">
        <v>7203</v>
      </c>
      <c r="J472" s="270">
        <v>2013</v>
      </c>
      <c r="K472" s="316"/>
      <c r="L472" s="318"/>
      <c r="M472" s="314"/>
      <c r="N472" s="331" t="s">
        <v>16264</v>
      </c>
      <c r="O472" s="325"/>
    </row>
    <row r="473" spans="5:16" ht="31.5">
      <c r="E473" s="274">
        <v>6101017</v>
      </c>
      <c r="F473" s="291" t="s">
        <v>132</v>
      </c>
      <c r="G473" s="335">
        <f t="shared" si="8"/>
        <v>467</v>
      </c>
      <c r="H473" s="272" t="s">
        <v>8326</v>
      </c>
      <c r="I473" s="336" t="s">
        <v>7203</v>
      </c>
      <c r="J473" s="273">
        <v>2013</v>
      </c>
      <c r="K473" s="316"/>
      <c r="L473" s="318"/>
      <c r="M473" s="314"/>
      <c r="N473" s="331" t="s">
        <v>16262</v>
      </c>
      <c r="O473" s="325"/>
    </row>
    <row r="474" spans="5:16" ht="30">
      <c r="E474" s="274">
        <v>6120591</v>
      </c>
      <c r="F474" s="291" t="s">
        <v>132</v>
      </c>
      <c r="G474" s="335">
        <f t="shared" si="8"/>
        <v>468</v>
      </c>
      <c r="H474" s="272" t="s">
        <v>8327</v>
      </c>
      <c r="I474" s="337" t="s">
        <v>7203</v>
      </c>
      <c r="J474" s="273">
        <v>2013</v>
      </c>
      <c r="K474" s="316"/>
      <c r="L474" s="318"/>
      <c r="M474" s="314"/>
      <c r="N474" s="331" t="s">
        <v>16284</v>
      </c>
      <c r="O474" s="325"/>
    </row>
    <row r="475" spans="5:16" ht="47.25">
      <c r="E475" s="274">
        <v>6100669</v>
      </c>
      <c r="F475" s="291" t="s">
        <v>132</v>
      </c>
      <c r="G475" s="335">
        <f t="shared" si="8"/>
        <v>469</v>
      </c>
      <c r="H475" s="270" t="s">
        <v>8321</v>
      </c>
      <c r="I475" s="270" t="s">
        <v>7203</v>
      </c>
      <c r="J475" s="270">
        <v>2013</v>
      </c>
      <c r="K475" s="316"/>
      <c r="L475" s="318"/>
      <c r="M475" s="314"/>
      <c r="N475" s="331" t="s">
        <v>16264</v>
      </c>
      <c r="O475" s="325"/>
    </row>
    <row r="476" spans="5:16" ht="47.25">
      <c r="E476" s="274">
        <v>6120568</v>
      </c>
      <c r="F476" s="291" t="s">
        <v>132</v>
      </c>
      <c r="G476" s="335">
        <f t="shared" si="8"/>
        <v>470</v>
      </c>
      <c r="H476" s="270" t="s">
        <v>8319</v>
      </c>
      <c r="I476" s="270" t="s">
        <v>7203</v>
      </c>
      <c r="J476" s="271">
        <v>2013</v>
      </c>
      <c r="K476" s="316"/>
      <c r="L476" s="318"/>
      <c r="M476" s="314"/>
      <c r="N476" s="331" t="s">
        <v>16230</v>
      </c>
      <c r="O476" s="325"/>
    </row>
    <row r="477" spans="5:16" ht="47.25">
      <c r="E477" s="274">
        <v>6100787</v>
      </c>
      <c r="F477" s="291" t="s">
        <v>132</v>
      </c>
      <c r="G477" s="335">
        <f t="shared" si="8"/>
        <v>471</v>
      </c>
      <c r="H477" s="270" t="s">
        <v>8328</v>
      </c>
      <c r="I477" s="270" t="s">
        <v>7203</v>
      </c>
      <c r="J477" s="270">
        <v>2013</v>
      </c>
      <c r="K477" s="316"/>
      <c r="L477" s="318"/>
      <c r="M477" s="314"/>
      <c r="N477" s="331" t="s">
        <v>16285</v>
      </c>
      <c r="O477" s="325"/>
    </row>
    <row r="478" spans="5:16" ht="47.25">
      <c r="E478" s="274">
        <v>6100562</v>
      </c>
      <c r="F478" s="291" t="s">
        <v>132</v>
      </c>
      <c r="G478" s="335">
        <f t="shared" si="8"/>
        <v>472</v>
      </c>
      <c r="H478" s="270" t="s">
        <v>8329</v>
      </c>
      <c r="I478" s="270" t="s">
        <v>7203</v>
      </c>
      <c r="J478" s="270">
        <v>2013</v>
      </c>
      <c r="K478" s="316"/>
      <c r="L478" s="318"/>
      <c r="M478" s="314"/>
      <c r="N478" s="331" t="s">
        <v>16244</v>
      </c>
      <c r="O478" s="325"/>
    </row>
    <row r="479" spans="5:16" ht="30">
      <c r="E479" s="274">
        <v>6100720</v>
      </c>
      <c r="F479" s="291" t="s">
        <v>132</v>
      </c>
      <c r="G479" s="335">
        <f t="shared" si="8"/>
        <v>473</v>
      </c>
      <c r="H479" s="270" t="s">
        <v>8330</v>
      </c>
      <c r="I479" s="337" t="s">
        <v>7203</v>
      </c>
      <c r="J479" s="271">
        <v>2013</v>
      </c>
      <c r="K479" s="316"/>
      <c r="L479" s="318"/>
      <c r="M479" s="314"/>
      <c r="N479" s="331" t="s">
        <v>16162</v>
      </c>
      <c r="O479" s="325"/>
    </row>
    <row r="480" spans="5:16" ht="31.5">
      <c r="E480" s="274">
        <v>6101004</v>
      </c>
      <c r="F480" s="291" t="s">
        <v>132</v>
      </c>
      <c r="G480" s="335">
        <f t="shared" si="8"/>
        <v>474</v>
      </c>
      <c r="H480" s="329" t="s">
        <v>8332</v>
      </c>
      <c r="I480" s="329" t="s">
        <v>7203</v>
      </c>
      <c r="J480" s="329">
        <v>2013</v>
      </c>
      <c r="K480" s="316"/>
      <c r="L480" s="318"/>
      <c r="M480" s="314"/>
      <c r="N480" s="331" t="s">
        <v>16286</v>
      </c>
      <c r="O480" s="325"/>
    </row>
    <row r="481" spans="5:15" ht="31.5">
      <c r="E481" s="274">
        <v>6101015</v>
      </c>
      <c r="F481" s="291" t="s">
        <v>132</v>
      </c>
      <c r="G481" s="335">
        <f t="shared" si="8"/>
        <v>475</v>
      </c>
      <c r="H481" s="270" t="s">
        <v>8333</v>
      </c>
      <c r="I481" s="270" t="s">
        <v>7203</v>
      </c>
      <c r="J481" s="270">
        <v>2013</v>
      </c>
      <c r="K481" s="316"/>
      <c r="L481" s="318"/>
      <c r="M481" s="314"/>
      <c r="N481" s="331" t="s">
        <v>16258</v>
      </c>
      <c r="O481" s="325"/>
    </row>
    <row r="482" spans="5:15" ht="31.5">
      <c r="E482" s="274">
        <v>6120577</v>
      </c>
      <c r="F482" s="291" t="s">
        <v>132</v>
      </c>
      <c r="G482" s="335">
        <f t="shared" si="8"/>
        <v>476</v>
      </c>
      <c r="H482" s="271" t="s">
        <v>8334</v>
      </c>
      <c r="I482" s="271" t="s">
        <v>7203</v>
      </c>
      <c r="J482" s="271">
        <v>2013</v>
      </c>
      <c r="K482" s="316"/>
      <c r="L482" s="318"/>
      <c r="M482" s="314"/>
      <c r="N482" s="331" t="s">
        <v>16229</v>
      </c>
      <c r="O482" s="325"/>
    </row>
    <row r="483" spans="5:15" ht="31.5">
      <c r="E483" s="274">
        <v>6120618</v>
      </c>
      <c r="F483" s="291" t="s">
        <v>132</v>
      </c>
      <c r="G483" s="335">
        <f t="shared" si="8"/>
        <v>477</v>
      </c>
      <c r="H483" s="270" t="s">
        <v>8335</v>
      </c>
      <c r="I483" s="270" t="s">
        <v>7203</v>
      </c>
      <c r="J483" s="270">
        <v>2013</v>
      </c>
      <c r="K483" s="316"/>
      <c r="L483" s="318"/>
      <c r="M483" s="314"/>
      <c r="N483" s="331" t="s">
        <v>16268</v>
      </c>
      <c r="O483" s="325"/>
    </row>
    <row r="484" spans="5:15" ht="31.5">
      <c r="E484" s="274">
        <v>6120737</v>
      </c>
      <c r="F484" s="291" t="s">
        <v>132</v>
      </c>
      <c r="G484" s="335">
        <f t="shared" si="8"/>
        <v>478</v>
      </c>
      <c r="H484" s="271" t="s">
        <v>7770</v>
      </c>
      <c r="I484" s="271" t="s">
        <v>7203</v>
      </c>
      <c r="J484" s="271">
        <v>2013</v>
      </c>
      <c r="K484" s="316"/>
      <c r="L484" s="318"/>
      <c r="M484" s="314"/>
      <c r="N484" s="331" t="s">
        <v>16260</v>
      </c>
      <c r="O484" s="325"/>
    </row>
    <row r="485" spans="5:15" ht="30">
      <c r="E485" s="274">
        <v>6100474</v>
      </c>
      <c r="F485" s="291" t="s">
        <v>132</v>
      </c>
      <c r="G485" s="335">
        <f t="shared" si="8"/>
        <v>479</v>
      </c>
      <c r="H485" s="270" t="s">
        <v>8331</v>
      </c>
      <c r="I485" s="337" t="s">
        <v>7203</v>
      </c>
      <c r="J485" s="271">
        <v>2013</v>
      </c>
      <c r="K485" s="316"/>
      <c r="L485" s="318"/>
      <c r="M485" s="314"/>
      <c r="N485" s="331" t="s">
        <v>16162</v>
      </c>
      <c r="O485" s="325"/>
    </row>
    <row r="486" spans="5:15" ht="47.25">
      <c r="E486" s="274">
        <v>6100787</v>
      </c>
      <c r="F486" s="291" t="s">
        <v>132</v>
      </c>
      <c r="G486" s="335">
        <f t="shared" si="8"/>
        <v>480</v>
      </c>
      <c r="H486" s="270" t="s">
        <v>8328</v>
      </c>
      <c r="I486" s="270" t="s">
        <v>7203</v>
      </c>
      <c r="J486" s="270">
        <v>2013</v>
      </c>
      <c r="K486" s="316"/>
      <c r="L486" s="318"/>
      <c r="M486" s="314"/>
      <c r="N486" s="331" t="s">
        <v>16285</v>
      </c>
      <c r="O486" s="325"/>
    </row>
    <row r="487" spans="5:15" ht="31.5">
      <c r="E487" s="274">
        <v>6120633</v>
      </c>
      <c r="F487" s="291" t="s">
        <v>132</v>
      </c>
      <c r="G487" s="335">
        <f t="shared" si="8"/>
        <v>481</v>
      </c>
      <c r="H487" s="270" t="s">
        <v>8336</v>
      </c>
      <c r="I487" s="270" t="s">
        <v>7203</v>
      </c>
      <c r="J487" s="270">
        <v>2013</v>
      </c>
      <c r="K487" s="316"/>
      <c r="L487" s="318"/>
      <c r="M487" s="314"/>
      <c r="N487" s="331" t="s">
        <v>16256</v>
      </c>
      <c r="O487" s="325"/>
    </row>
    <row r="488" spans="5:15" ht="94.5">
      <c r="E488" s="274">
        <v>6132649</v>
      </c>
      <c r="F488" s="291" t="s">
        <v>132</v>
      </c>
      <c r="G488" s="335">
        <f t="shared" si="8"/>
        <v>482</v>
      </c>
      <c r="H488" s="271" t="s">
        <v>8337</v>
      </c>
      <c r="I488" s="271" t="s">
        <v>7203</v>
      </c>
      <c r="J488" s="271">
        <v>2013</v>
      </c>
      <c r="K488" s="316"/>
      <c r="L488" s="318"/>
      <c r="M488" s="314"/>
      <c r="N488" s="331" t="s">
        <v>16455</v>
      </c>
      <c r="O488" s="325"/>
    </row>
    <row r="489" spans="5:15" ht="47.25">
      <c r="E489" s="274">
        <v>6100501</v>
      </c>
      <c r="F489" s="291" t="s">
        <v>132</v>
      </c>
      <c r="G489" s="335">
        <f t="shared" si="8"/>
        <v>483</v>
      </c>
      <c r="H489" s="270" t="s">
        <v>8338</v>
      </c>
      <c r="I489" s="337" t="s">
        <v>7203</v>
      </c>
      <c r="J489" s="271">
        <v>2013</v>
      </c>
      <c r="K489" s="316"/>
      <c r="L489" s="318"/>
      <c r="M489" s="314"/>
      <c r="N489" s="331" t="s">
        <v>16282</v>
      </c>
      <c r="O489" s="325"/>
    </row>
    <row r="490" spans="5:15" ht="63">
      <c r="E490" s="274">
        <v>6120559</v>
      </c>
      <c r="F490" s="291" t="s">
        <v>132</v>
      </c>
      <c r="G490" s="335">
        <f t="shared" si="8"/>
        <v>484</v>
      </c>
      <c r="H490" s="270" t="s">
        <v>8339</v>
      </c>
      <c r="I490" s="270" t="s">
        <v>7203</v>
      </c>
      <c r="J490" s="270">
        <v>2013</v>
      </c>
      <c r="K490" s="316"/>
      <c r="L490" s="318"/>
      <c r="M490" s="314"/>
      <c r="N490" s="331" t="s">
        <v>16246</v>
      </c>
      <c r="O490" s="325"/>
    </row>
    <row r="491" spans="5:15" ht="47.25">
      <c r="E491" s="274">
        <v>6101098</v>
      </c>
      <c r="F491" s="291" t="s">
        <v>132</v>
      </c>
      <c r="G491" s="335">
        <f t="shared" si="8"/>
        <v>485</v>
      </c>
      <c r="H491" s="270" t="s">
        <v>8340</v>
      </c>
      <c r="I491" s="270" t="s">
        <v>7203</v>
      </c>
      <c r="J491" s="270">
        <v>2013</v>
      </c>
      <c r="K491" s="316"/>
      <c r="L491" s="318"/>
      <c r="M491" s="314"/>
      <c r="N491" s="331" t="s">
        <v>16287</v>
      </c>
      <c r="O491" s="325"/>
    </row>
    <row r="492" spans="5:15" ht="47.25">
      <c r="E492" s="274">
        <v>6120559</v>
      </c>
      <c r="F492" s="291" t="s">
        <v>132</v>
      </c>
      <c r="G492" s="335">
        <f t="shared" si="8"/>
        <v>486</v>
      </c>
      <c r="H492" s="271" t="s">
        <v>8341</v>
      </c>
      <c r="I492" s="271" t="s">
        <v>7203</v>
      </c>
      <c r="J492" s="271">
        <v>2013</v>
      </c>
      <c r="K492" s="316"/>
      <c r="L492" s="318"/>
      <c r="M492" s="314"/>
      <c r="N492" s="331" t="s">
        <v>16288</v>
      </c>
      <c r="O492" s="325"/>
    </row>
    <row r="493" spans="5:15" ht="47.25">
      <c r="E493" s="274">
        <v>6120555</v>
      </c>
      <c r="F493" s="291" t="s">
        <v>132</v>
      </c>
      <c r="G493" s="335">
        <f t="shared" si="8"/>
        <v>487</v>
      </c>
      <c r="H493" s="270" t="s">
        <v>8342</v>
      </c>
      <c r="I493" s="270" t="s">
        <v>7203</v>
      </c>
      <c r="J493" s="270">
        <v>2013</v>
      </c>
      <c r="K493" s="316"/>
      <c r="L493" s="318"/>
      <c r="M493" s="314"/>
      <c r="N493" s="331" t="s">
        <v>16289</v>
      </c>
      <c r="O493" s="325"/>
    </row>
    <row r="494" spans="5:15" ht="47.25">
      <c r="E494" s="274">
        <v>6130814</v>
      </c>
      <c r="F494" s="291" t="s">
        <v>132</v>
      </c>
      <c r="G494" s="335">
        <f t="shared" si="8"/>
        <v>488</v>
      </c>
      <c r="H494" s="270" t="s">
        <v>8343</v>
      </c>
      <c r="I494" s="270" t="s">
        <v>7203</v>
      </c>
      <c r="J494" s="270">
        <v>2013</v>
      </c>
      <c r="K494" s="316"/>
      <c r="L494" s="318"/>
      <c r="M494" s="314"/>
      <c r="N494" s="331" t="s">
        <v>16290</v>
      </c>
      <c r="O494" s="325"/>
    </row>
    <row r="495" spans="5:15" ht="47.25">
      <c r="E495" s="274">
        <v>6131467</v>
      </c>
      <c r="F495" s="291" t="s">
        <v>132</v>
      </c>
      <c r="G495" s="335">
        <f t="shared" si="8"/>
        <v>489</v>
      </c>
      <c r="H495" s="270" t="s">
        <v>8344</v>
      </c>
      <c r="I495" s="270" t="s">
        <v>7203</v>
      </c>
      <c r="J495" s="270">
        <v>2013</v>
      </c>
      <c r="K495" s="316"/>
      <c r="L495" s="318"/>
      <c r="M495" s="314"/>
      <c r="N495" s="331" t="s">
        <v>16291</v>
      </c>
      <c r="O495" s="325"/>
    </row>
    <row r="496" spans="5:15" ht="47.25">
      <c r="E496" s="274">
        <v>6131567</v>
      </c>
      <c r="F496" s="291" t="s">
        <v>132</v>
      </c>
      <c r="G496" s="335">
        <f t="shared" si="8"/>
        <v>490</v>
      </c>
      <c r="H496" s="270" t="s">
        <v>8345</v>
      </c>
      <c r="I496" s="270" t="s">
        <v>7203</v>
      </c>
      <c r="J496" s="270">
        <v>2013</v>
      </c>
      <c r="K496" s="316"/>
      <c r="L496" s="318"/>
      <c r="M496" s="314"/>
      <c r="N496" s="331" t="s">
        <v>16292</v>
      </c>
      <c r="O496" s="325"/>
    </row>
    <row r="497" spans="5:15" ht="47.25">
      <c r="E497" s="274">
        <v>6131626</v>
      </c>
      <c r="F497" s="291" t="s">
        <v>132</v>
      </c>
      <c r="G497" s="335">
        <f t="shared" si="8"/>
        <v>491</v>
      </c>
      <c r="H497" s="270" t="s">
        <v>8346</v>
      </c>
      <c r="I497" s="270" t="s">
        <v>7203</v>
      </c>
      <c r="J497" s="270">
        <v>2013</v>
      </c>
      <c r="K497" s="316"/>
      <c r="L497" s="318"/>
      <c r="M497" s="314"/>
      <c r="N497" s="331" t="s">
        <v>16230</v>
      </c>
      <c r="O497" s="325"/>
    </row>
    <row r="498" spans="5:15" ht="63">
      <c r="E498" s="274">
        <v>6100873</v>
      </c>
      <c r="F498" s="291" t="s">
        <v>132</v>
      </c>
      <c r="G498" s="315">
        <f t="shared" ref="G498:G509" si="9">G497+1</f>
        <v>492</v>
      </c>
      <c r="H498" s="311" t="s">
        <v>8347</v>
      </c>
      <c r="I498" s="311" t="s">
        <v>7203</v>
      </c>
      <c r="J498" s="305">
        <v>2013</v>
      </c>
      <c r="K498" s="309" t="s">
        <v>8348</v>
      </c>
      <c r="L498" s="312">
        <v>40771</v>
      </c>
      <c r="M498" s="304" t="s">
        <v>8349</v>
      </c>
      <c r="N498" s="332" t="s">
        <v>13559</v>
      </c>
      <c r="O498" s="324"/>
    </row>
    <row r="499" spans="5:15" ht="31.5">
      <c r="E499" s="274">
        <v>6120661</v>
      </c>
      <c r="F499" s="291" t="s">
        <v>132</v>
      </c>
      <c r="G499" s="315">
        <f t="shared" si="9"/>
        <v>493</v>
      </c>
      <c r="H499" s="311" t="s">
        <v>16119</v>
      </c>
      <c r="I499" s="311" t="s">
        <v>7203</v>
      </c>
      <c r="J499" s="305">
        <v>2013</v>
      </c>
      <c r="K499" s="309">
        <v>6100008597</v>
      </c>
      <c r="L499" s="312">
        <v>40884</v>
      </c>
      <c r="M499" s="304" t="s">
        <v>8350</v>
      </c>
      <c r="N499" s="333" t="s">
        <v>16427</v>
      </c>
      <c r="O499" s="325"/>
    </row>
    <row r="500" spans="5:15" ht="31.5">
      <c r="E500" s="274">
        <v>6131774</v>
      </c>
      <c r="F500" s="291" t="s">
        <v>132</v>
      </c>
      <c r="G500" s="315">
        <f t="shared" si="9"/>
        <v>494</v>
      </c>
      <c r="H500" s="311" t="s">
        <v>16120</v>
      </c>
      <c r="I500" s="323" t="s">
        <v>7203</v>
      </c>
      <c r="J500" s="305">
        <v>2013</v>
      </c>
      <c r="K500" s="309">
        <v>6100014157</v>
      </c>
      <c r="L500" s="312">
        <v>41247</v>
      </c>
      <c r="M500" s="304" t="s">
        <v>8352</v>
      </c>
      <c r="N500" s="333" t="s">
        <v>16428</v>
      </c>
      <c r="O500" s="325"/>
    </row>
    <row r="501" spans="5:15" ht="31.5">
      <c r="E501" s="274">
        <v>6131735</v>
      </c>
      <c r="F501" s="291" t="s">
        <v>132</v>
      </c>
      <c r="G501" s="315">
        <f t="shared" si="9"/>
        <v>495</v>
      </c>
      <c r="H501" s="311" t="s">
        <v>8353</v>
      </c>
      <c r="I501" s="311" t="s">
        <v>7203</v>
      </c>
      <c r="J501" s="305">
        <v>2013</v>
      </c>
      <c r="K501" s="309">
        <v>6100014123</v>
      </c>
      <c r="L501" s="312">
        <v>41243</v>
      </c>
      <c r="M501" s="304" t="s">
        <v>279</v>
      </c>
      <c r="N501" s="331" t="s">
        <v>16160</v>
      </c>
      <c r="O501" s="324"/>
    </row>
    <row r="502" spans="5:15" ht="30">
      <c r="E502" s="274">
        <v>6131913</v>
      </c>
      <c r="F502" s="291" t="s">
        <v>132</v>
      </c>
      <c r="G502" s="315">
        <f t="shared" si="9"/>
        <v>496</v>
      </c>
      <c r="H502" s="311" t="s">
        <v>8354</v>
      </c>
      <c r="I502" s="323" t="s">
        <v>7203</v>
      </c>
      <c r="J502" s="305">
        <v>2013</v>
      </c>
      <c r="K502" s="309" t="s">
        <v>8355</v>
      </c>
      <c r="L502" s="312" t="s">
        <v>159</v>
      </c>
      <c r="M502" s="304" t="s">
        <v>8356</v>
      </c>
      <c r="N502" s="332" t="s">
        <v>13560</v>
      </c>
      <c r="O502" s="324"/>
    </row>
    <row r="503" spans="5:15" ht="63">
      <c r="E503" s="274">
        <v>6101056</v>
      </c>
      <c r="F503" s="291" t="s">
        <v>132</v>
      </c>
      <c r="G503" s="315">
        <f t="shared" si="9"/>
        <v>497</v>
      </c>
      <c r="H503" s="311" t="s">
        <v>8357</v>
      </c>
      <c r="I503" s="311" t="s">
        <v>7203</v>
      </c>
      <c r="J503" s="305">
        <v>2013</v>
      </c>
      <c r="K503" s="309" t="s">
        <v>8358</v>
      </c>
      <c r="L503" s="312">
        <v>40872</v>
      </c>
      <c r="M503" s="304" t="s">
        <v>8359</v>
      </c>
      <c r="N503" s="332" t="s">
        <v>13561</v>
      </c>
      <c r="O503" s="324"/>
    </row>
    <row r="504" spans="5:15" ht="63">
      <c r="E504" s="274">
        <v>6101055</v>
      </c>
      <c r="F504" s="291" t="s">
        <v>132</v>
      </c>
      <c r="G504" s="315">
        <f t="shared" si="9"/>
        <v>498</v>
      </c>
      <c r="H504" s="311" t="s">
        <v>8360</v>
      </c>
      <c r="I504" s="311" t="s">
        <v>7203</v>
      </c>
      <c r="J504" s="305">
        <v>2013</v>
      </c>
      <c r="K504" s="309" t="s">
        <v>8361</v>
      </c>
      <c r="L504" s="312" t="s">
        <v>8362</v>
      </c>
      <c r="M504" s="304" t="s">
        <v>8363</v>
      </c>
      <c r="N504" s="331" t="s">
        <v>16164</v>
      </c>
      <c r="O504" s="325"/>
    </row>
    <row r="505" spans="5:15" ht="63">
      <c r="E505" s="274">
        <v>6100134</v>
      </c>
      <c r="F505" s="291" t="s">
        <v>132</v>
      </c>
      <c r="G505" s="315">
        <f t="shared" si="9"/>
        <v>499</v>
      </c>
      <c r="H505" s="307" t="s">
        <v>8364</v>
      </c>
      <c r="I505" s="311" t="s">
        <v>7203</v>
      </c>
      <c r="J505" s="313">
        <v>2013</v>
      </c>
      <c r="K505" s="309" t="s">
        <v>8365</v>
      </c>
      <c r="L505" s="312">
        <v>40218</v>
      </c>
      <c r="M505" s="304" t="s">
        <v>8366</v>
      </c>
      <c r="N505" s="332" t="s">
        <v>16155</v>
      </c>
      <c r="O505" s="324"/>
    </row>
    <row r="506" spans="5:15" ht="63">
      <c r="E506" s="274">
        <v>6101037</v>
      </c>
      <c r="F506" s="291" t="s">
        <v>132</v>
      </c>
      <c r="G506" s="315">
        <f t="shared" si="9"/>
        <v>500</v>
      </c>
      <c r="H506" s="311" t="s">
        <v>8367</v>
      </c>
      <c r="I506" s="311" t="s">
        <v>7203</v>
      </c>
      <c r="J506" s="305">
        <v>2013</v>
      </c>
      <c r="K506" s="309" t="s">
        <v>8368</v>
      </c>
      <c r="L506" s="312">
        <v>40898</v>
      </c>
      <c r="M506" s="304" t="s">
        <v>8369</v>
      </c>
      <c r="N506" s="332" t="s">
        <v>13562</v>
      </c>
      <c r="O506" s="324"/>
    </row>
    <row r="507" spans="5:15" ht="63">
      <c r="E507" s="274">
        <v>6101051</v>
      </c>
      <c r="F507" s="291" t="s">
        <v>132</v>
      </c>
      <c r="G507" s="315">
        <f t="shared" si="9"/>
        <v>501</v>
      </c>
      <c r="H507" s="311" t="s">
        <v>8370</v>
      </c>
      <c r="I507" s="311" t="s">
        <v>7203</v>
      </c>
      <c r="J507" s="305">
        <v>2013</v>
      </c>
      <c r="K507" s="309" t="s">
        <v>8371</v>
      </c>
      <c r="L507" s="312">
        <v>40905</v>
      </c>
      <c r="M507" s="304" t="s">
        <v>8372</v>
      </c>
      <c r="N507" s="332" t="s">
        <v>13563</v>
      </c>
      <c r="O507" s="324"/>
    </row>
    <row r="508" spans="5:15" ht="47.25">
      <c r="E508" s="274">
        <v>6100690</v>
      </c>
      <c r="F508" s="291" t="s">
        <v>132</v>
      </c>
      <c r="G508" s="315">
        <f t="shared" si="9"/>
        <v>502</v>
      </c>
      <c r="H508" s="311" t="s">
        <v>8373</v>
      </c>
      <c r="I508" s="311" t="s">
        <v>7203</v>
      </c>
      <c r="J508" s="305">
        <v>2013</v>
      </c>
      <c r="K508" s="309" t="s">
        <v>8374</v>
      </c>
      <c r="L508" s="312">
        <v>40641</v>
      </c>
      <c r="M508" s="304" t="s">
        <v>8375</v>
      </c>
      <c r="N508" s="332" t="s">
        <v>13564</v>
      </c>
      <c r="O508" s="324"/>
    </row>
    <row r="509" spans="5:15" ht="63">
      <c r="E509" s="274">
        <v>6101044</v>
      </c>
      <c r="F509" s="291" t="s">
        <v>132</v>
      </c>
      <c r="G509" s="315">
        <f t="shared" si="9"/>
        <v>503</v>
      </c>
      <c r="H509" s="311" t="s">
        <v>8376</v>
      </c>
      <c r="I509" s="311" t="s">
        <v>7203</v>
      </c>
      <c r="J509" s="305">
        <v>2013</v>
      </c>
      <c r="K509" s="309" t="s">
        <v>8377</v>
      </c>
      <c r="L509" s="312" t="s">
        <v>8378</v>
      </c>
      <c r="M509" s="304" t="s">
        <v>8379</v>
      </c>
      <c r="N509" s="331" t="s">
        <v>16230</v>
      </c>
      <c r="O509" s="325"/>
    </row>
    <row r="510" spans="5:15" ht="31.5">
      <c r="E510" s="274">
        <v>6100988</v>
      </c>
      <c r="F510" s="291" t="s">
        <v>132</v>
      </c>
      <c r="G510" s="315">
        <f t="shared" ref="G510:G573" si="10">G509+1</f>
        <v>504</v>
      </c>
      <c r="H510" s="311" t="s">
        <v>7596</v>
      </c>
      <c r="I510" s="311" t="s">
        <v>7203</v>
      </c>
      <c r="J510" s="305">
        <v>2013</v>
      </c>
      <c r="K510" s="309">
        <v>6100007024</v>
      </c>
      <c r="L510" s="312">
        <v>40765</v>
      </c>
      <c r="M510" s="304" t="s">
        <v>8380</v>
      </c>
      <c r="N510" s="332" t="s">
        <v>13565</v>
      </c>
      <c r="O510" s="324"/>
    </row>
    <row r="511" spans="5:15" ht="47.25">
      <c r="E511" s="274">
        <v>6120746</v>
      </c>
      <c r="F511" s="291" t="s">
        <v>132</v>
      </c>
      <c r="G511" s="315">
        <f t="shared" si="10"/>
        <v>505</v>
      </c>
      <c r="H511" s="311" t="s">
        <v>8381</v>
      </c>
      <c r="I511" s="311" t="s">
        <v>7203</v>
      </c>
      <c r="J511" s="305">
        <v>2013</v>
      </c>
      <c r="K511" s="309">
        <v>6100009227</v>
      </c>
      <c r="L511" s="312">
        <v>40954</v>
      </c>
      <c r="M511" s="304" t="s">
        <v>8382</v>
      </c>
      <c r="N511" s="332" t="s">
        <v>13566</v>
      </c>
      <c r="O511" s="324"/>
    </row>
    <row r="512" spans="5:15" ht="63">
      <c r="E512" s="274">
        <v>6100721</v>
      </c>
      <c r="F512" s="291" t="s">
        <v>132</v>
      </c>
      <c r="G512" s="315">
        <f t="shared" si="10"/>
        <v>506</v>
      </c>
      <c r="H512" s="311" t="s">
        <v>8383</v>
      </c>
      <c r="I512" s="311" t="s">
        <v>7203</v>
      </c>
      <c r="J512" s="305">
        <v>2013</v>
      </c>
      <c r="K512" s="309">
        <v>6100005060</v>
      </c>
      <c r="L512" s="312">
        <v>40617</v>
      </c>
      <c r="M512" s="304" t="s">
        <v>8384</v>
      </c>
      <c r="N512" s="332" t="s">
        <v>13567</v>
      </c>
      <c r="O512" s="324"/>
    </row>
    <row r="513" spans="5:15" ht="31.5">
      <c r="E513" s="274">
        <v>6101074</v>
      </c>
      <c r="F513" s="291" t="s">
        <v>132</v>
      </c>
      <c r="G513" s="315">
        <f t="shared" si="10"/>
        <v>507</v>
      </c>
      <c r="H513" s="311" t="s">
        <v>8385</v>
      </c>
      <c r="I513" s="323" t="s">
        <v>7203</v>
      </c>
      <c r="J513" s="305">
        <v>2013</v>
      </c>
      <c r="K513" s="309">
        <v>6100007627</v>
      </c>
      <c r="L513" s="312">
        <v>40800</v>
      </c>
      <c r="M513" s="304" t="s">
        <v>8386</v>
      </c>
      <c r="N513" s="332" t="s">
        <v>13568</v>
      </c>
      <c r="O513" s="324"/>
    </row>
    <row r="514" spans="5:15" ht="63">
      <c r="E514" s="274">
        <v>6100692</v>
      </c>
      <c r="F514" s="291" t="s">
        <v>132</v>
      </c>
      <c r="G514" s="315">
        <f t="shared" si="10"/>
        <v>508</v>
      </c>
      <c r="H514" s="311" t="s">
        <v>8387</v>
      </c>
      <c r="I514" s="311" t="s">
        <v>7203</v>
      </c>
      <c r="J514" s="305">
        <v>2013</v>
      </c>
      <c r="K514" s="309">
        <v>6100005616</v>
      </c>
      <c r="L514" s="312">
        <v>40668</v>
      </c>
      <c r="M514" s="304" t="s">
        <v>8388</v>
      </c>
      <c r="N514" s="333" t="s">
        <v>16231</v>
      </c>
      <c r="O514" s="325"/>
    </row>
    <row r="515" spans="5:15" ht="204.75">
      <c r="E515" s="274">
        <v>6100870</v>
      </c>
      <c r="F515" s="291" t="s">
        <v>132</v>
      </c>
      <c r="G515" s="315">
        <f t="shared" si="10"/>
        <v>509</v>
      </c>
      <c r="H515" s="311" t="s">
        <v>8389</v>
      </c>
      <c r="I515" s="311" t="s">
        <v>7203</v>
      </c>
      <c r="J515" s="305">
        <v>2013</v>
      </c>
      <c r="K515" s="309" t="s">
        <v>8390</v>
      </c>
      <c r="L515" s="312" t="s">
        <v>8391</v>
      </c>
      <c r="M515" s="304" t="s">
        <v>8392</v>
      </c>
      <c r="N515" s="331" t="s">
        <v>16262</v>
      </c>
      <c r="O515" s="325"/>
    </row>
    <row r="516" spans="5:15" ht="409.5">
      <c r="E516" s="274">
        <v>6132120</v>
      </c>
      <c r="F516" s="291" t="s">
        <v>132</v>
      </c>
      <c r="G516" s="315">
        <f t="shared" si="10"/>
        <v>510</v>
      </c>
      <c r="H516" s="311" t="s">
        <v>8393</v>
      </c>
      <c r="I516" s="311" t="s">
        <v>7203</v>
      </c>
      <c r="J516" s="305">
        <v>2013</v>
      </c>
      <c r="K516" s="309" t="s">
        <v>8394</v>
      </c>
      <c r="L516" s="312" t="s">
        <v>8395</v>
      </c>
      <c r="M516" s="304" t="s">
        <v>8396</v>
      </c>
      <c r="N516" s="331" t="s">
        <v>16293</v>
      </c>
      <c r="O516" s="325"/>
    </row>
    <row r="517" spans="5:15" ht="31.5">
      <c r="E517" s="274">
        <v>6101012</v>
      </c>
      <c r="F517" s="291" t="s">
        <v>132</v>
      </c>
      <c r="G517" s="315">
        <f t="shared" si="10"/>
        <v>511</v>
      </c>
      <c r="H517" s="311" t="s">
        <v>8397</v>
      </c>
      <c r="I517" s="311" t="s">
        <v>7203</v>
      </c>
      <c r="J517" s="305">
        <v>2013</v>
      </c>
      <c r="K517" s="309" t="s">
        <v>8398</v>
      </c>
      <c r="L517" s="312">
        <v>40843</v>
      </c>
      <c r="M517" s="304" t="s">
        <v>8399</v>
      </c>
      <c r="N517" s="332" t="s">
        <v>13569</v>
      </c>
      <c r="O517" s="324"/>
    </row>
    <row r="518" spans="5:15" ht="126">
      <c r="E518" s="274">
        <v>6100990</v>
      </c>
      <c r="F518" s="291" t="s">
        <v>132</v>
      </c>
      <c r="G518" s="315">
        <f t="shared" si="10"/>
        <v>512</v>
      </c>
      <c r="H518" s="311" t="s">
        <v>7939</v>
      </c>
      <c r="I518" s="311" t="s">
        <v>7203</v>
      </c>
      <c r="J518" s="305">
        <v>2013</v>
      </c>
      <c r="K518" s="309" t="s">
        <v>8400</v>
      </c>
      <c r="L518" s="312" t="s">
        <v>8401</v>
      </c>
      <c r="M518" s="304" t="s">
        <v>8402</v>
      </c>
      <c r="N518" s="331" t="s">
        <v>16264</v>
      </c>
      <c r="O518" s="325"/>
    </row>
    <row r="519" spans="5:15" ht="31.5">
      <c r="E519" s="274">
        <v>6100980</v>
      </c>
      <c r="F519" s="291" t="s">
        <v>132</v>
      </c>
      <c r="G519" s="315">
        <f t="shared" si="10"/>
        <v>513</v>
      </c>
      <c r="H519" s="311" t="s">
        <v>7929</v>
      </c>
      <c r="I519" s="311" t="s">
        <v>7203</v>
      </c>
      <c r="J519" s="305">
        <v>2013</v>
      </c>
      <c r="K519" s="309" t="s">
        <v>8403</v>
      </c>
      <c r="L519" s="312">
        <v>40723</v>
      </c>
      <c r="M519" s="304" t="s">
        <v>8404</v>
      </c>
      <c r="N519" s="332" t="s">
        <v>13570</v>
      </c>
      <c r="O519" s="324"/>
    </row>
    <row r="520" spans="5:15" ht="31.5">
      <c r="E520" s="274">
        <v>6101126</v>
      </c>
      <c r="F520" s="291" t="s">
        <v>132</v>
      </c>
      <c r="G520" s="315">
        <f t="shared" si="10"/>
        <v>514</v>
      </c>
      <c r="H520" s="307" t="s">
        <v>7929</v>
      </c>
      <c r="I520" s="311" t="s">
        <v>7203</v>
      </c>
      <c r="J520" s="313">
        <v>2013</v>
      </c>
      <c r="K520" s="309" t="s">
        <v>8405</v>
      </c>
      <c r="L520" s="312">
        <v>40857</v>
      </c>
      <c r="M520" s="304" t="s">
        <v>8406</v>
      </c>
      <c r="N520" s="332" t="s">
        <v>13571</v>
      </c>
      <c r="O520" s="324"/>
    </row>
    <row r="521" spans="5:15" ht="31.5">
      <c r="E521" s="274">
        <v>6100844</v>
      </c>
      <c r="F521" s="291" t="s">
        <v>132</v>
      </c>
      <c r="G521" s="315">
        <f t="shared" si="10"/>
        <v>515</v>
      </c>
      <c r="H521" s="307" t="s">
        <v>8407</v>
      </c>
      <c r="I521" s="311" t="s">
        <v>7203</v>
      </c>
      <c r="J521" s="313">
        <v>2013</v>
      </c>
      <c r="K521" s="309" t="s">
        <v>8408</v>
      </c>
      <c r="L521" s="312">
        <v>40648</v>
      </c>
      <c r="M521" s="304" t="s">
        <v>8409</v>
      </c>
      <c r="N521" s="332" t="s">
        <v>13572</v>
      </c>
      <c r="O521" s="324"/>
    </row>
    <row r="522" spans="5:15" ht="30">
      <c r="E522" s="274">
        <v>6101092</v>
      </c>
      <c r="F522" s="291" t="s">
        <v>132</v>
      </c>
      <c r="G522" s="315">
        <f t="shared" si="10"/>
        <v>516</v>
      </c>
      <c r="H522" s="311" t="s">
        <v>7234</v>
      </c>
      <c r="I522" s="323" t="s">
        <v>7203</v>
      </c>
      <c r="J522" s="305">
        <v>2013</v>
      </c>
      <c r="K522" s="309">
        <v>6100008522</v>
      </c>
      <c r="L522" s="312">
        <v>40877</v>
      </c>
      <c r="M522" s="304" t="s">
        <v>8410</v>
      </c>
      <c r="N522" s="332" t="s">
        <v>13573</v>
      </c>
      <c r="O522" s="324"/>
    </row>
    <row r="523" spans="5:15" ht="47.25">
      <c r="E523" s="274">
        <v>6120596</v>
      </c>
      <c r="F523" s="291" t="s">
        <v>132</v>
      </c>
      <c r="G523" s="315">
        <f t="shared" si="10"/>
        <v>517</v>
      </c>
      <c r="H523" s="311" t="s">
        <v>8411</v>
      </c>
      <c r="I523" s="311" t="s">
        <v>7203</v>
      </c>
      <c r="J523" s="305">
        <v>2013</v>
      </c>
      <c r="K523" s="309">
        <v>6100009337</v>
      </c>
      <c r="L523" s="312">
        <v>40959</v>
      </c>
      <c r="M523" s="304" t="s">
        <v>8412</v>
      </c>
      <c r="N523" s="332" t="s">
        <v>13574</v>
      </c>
      <c r="O523" s="324"/>
    </row>
    <row r="524" spans="5:15" ht="47.25">
      <c r="E524" s="274">
        <v>6100984</v>
      </c>
      <c r="F524" s="291" t="s">
        <v>132</v>
      </c>
      <c r="G524" s="315">
        <f t="shared" si="10"/>
        <v>518</v>
      </c>
      <c r="H524" s="307" t="s">
        <v>8413</v>
      </c>
      <c r="I524" s="311" t="s">
        <v>7203</v>
      </c>
      <c r="J524" s="313">
        <v>2013</v>
      </c>
      <c r="K524" s="309">
        <v>6100004428</v>
      </c>
      <c r="L524" s="312">
        <v>40528</v>
      </c>
      <c r="M524" s="304" t="s">
        <v>8414</v>
      </c>
      <c r="N524" s="331" t="s">
        <v>16294</v>
      </c>
      <c r="O524" s="325"/>
    </row>
    <row r="525" spans="5:15" ht="31.5">
      <c r="E525" s="274">
        <v>6100962</v>
      </c>
      <c r="F525" s="291" t="s">
        <v>132</v>
      </c>
      <c r="G525" s="315">
        <f t="shared" si="10"/>
        <v>519</v>
      </c>
      <c r="H525" s="311" t="s">
        <v>16133</v>
      </c>
      <c r="I525" s="311" t="s">
        <v>7203</v>
      </c>
      <c r="J525" s="305">
        <v>2013</v>
      </c>
      <c r="K525" s="309">
        <v>6100006028</v>
      </c>
      <c r="L525" s="312">
        <v>40709</v>
      </c>
      <c r="M525" s="304" t="s">
        <v>8415</v>
      </c>
      <c r="N525" s="333" t="s">
        <v>16429</v>
      </c>
      <c r="O525" s="325"/>
    </row>
    <row r="526" spans="5:15" ht="31.5">
      <c r="E526" s="274">
        <v>6100845</v>
      </c>
      <c r="F526" s="291" t="s">
        <v>132</v>
      </c>
      <c r="G526" s="315">
        <f t="shared" si="10"/>
        <v>520</v>
      </c>
      <c r="H526" s="307" t="s">
        <v>8416</v>
      </c>
      <c r="I526" s="311" t="s">
        <v>7203</v>
      </c>
      <c r="J526" s="313">
        <v>2013</v>
      </c>
      <c r="K526" s="309">
        <v>6100005356</v>
      </c>
      <c r="L526" s="312">
        <v>40648</v>
      </c>
      <c r="M526" s="304" t="s">
        <v>8417</v>
      </c>
      <c r="N526" s="332" t="s">
        <v>13575</v>
      </c>
      <c r="O526" s="324"/>
    </row>
    <row r="527" spans="5:15" ht="31.5">
      <c r="E527" s="274">
        <v>6120588</v>
      </c>
      <c r="F527" s="291" t="s">
        <v>132</v>
      </c>
      <c r="G527" s="315">
        <f t="shared" si="10"/>
        <v>521</v>
      </c>
      <c r="H527" s="307" t="s">
        <v>8418</v>
      </c>
      <c r="I527" s="271" t="s">
        <v>7203</v>
      </c>
      <c r="J527" s="313">
        <v>2013</v>
      </c>
      <c r="K527" s="309">
        <v>6100008701</v>
      </c>
      <c r="L527" s="312">
        <v>40892</v>
      </c>
      <c r="M527" s="304" t="s">
        <v>8419</v>
      </c>
      <c r="N527" s="332" t="s">
        <v>13576</v>
      </c>
      <c r="O527" s="324"/>
    </row>
    <row r="528" spans="5:15" ht="31.5">
      <c r="E528" s="274">
        <v>6120597</v>
      </c>
      <c r="F528" s="291" t="s">
        <v>132</v>
      </c>
      <c r="G528" s="315">
        <f t="shared" si="10"/>
        <v>522</v>
      </c>
      <c r="H528" s="307" t="s">
        <v>8420</v>
      </c>
      <c r="I528" s="311" t="s">
        <v>7203</v>
      </c>
      <c r="J528" s="313">
        <v>2013</v>
      </c>
      <c r="K528" s="309">
        <v>6100009218</v>
      </c>
      <c r="L528" s="312">
        <v>40954</v>
      </c>
      <c r="M528" s="304" t="s">
        <v>8421</v>
      </c>
      <c r="N528" s="332" t="s">
        <v>13577</v>
      </c>
      <c r="O528" s="324"/>
    </row>
    <row r="529" spans="5:15" ht="31.5">
      <c r="E529" s="274">
        <v>6131731</v>
      </c>
      <c r="F529" s="291" t="s">
        <v>132</v>
      </c>
      <c r="G529" s="315">
        <f t="shared" si="10"/>
        <v>523</v>
      </c>
      <c r="H529" s="307" t="s">
        <v>8422</v>
      </c>
      <c r="I529" s="270" t="s">
        <v>7203</v>
      </c>
      <c r="J529" s="313">
        <v>2013</v>
      </c>
      <c r="K529" s="309">
        <v>6100014577</v>
      </c>
      <c r="L529" s="312">
        <v>41272</v>
      </c>
      <c r="M529" s="304" t="s">
        <v>8423</v>
      </c>
      <c r="N529" s="332" t="s">
        <v>13578</v>
      </c>
      <c r="O529" s="324"/>
    </row>
    <row r="530" spans="5:15" ht="31.5">
      <c r="E530" s="274">
        <v>6131733</v>
      </c>
      <c r="F530" s="291" t="s">
        <v>132</v>
      </c>
      <c r="G530" s="315">
        <f t="shared" si="10"/>
        <v>524</v>
      </c>
      <c r="H530" s="307" t="s">
        <v>8424</v>
      </c>
      <c r="I530" s="307" t="s">
        <v>7203</v>
      </c>
      <c r="J530" s="313">
        <v>2013</v>
      </c>
      <c r="K530" s="309">
        <v>6100014408</v>
      </c>
      <c r="L530" s="312">
        <v>41264</v>
      </c>
      <c r="M530" s="304" t="s">
        <v>255</v>
      </c>
      <c r="N530" s="332" t="s">
        <v>13579</v>
      </c>
      <c r="O530" s="324"/>
    </row>
    <row r="531" spans="5:15" ht="31.5">
      <c r="E531" s="274">
        <v>6131960</v>
      </c>
      <c r="F531" s="291" t="s">
        <v>132</v>
      </c>
      <c r="G531" s="315">
        <f t="shared" si="10"/>
        <v>525</v>
      </c>
      <c r="H531" s="311" t="s">
        <v>8425</v>
      </c>
      <c r="I531" s="307" t="s">
        <v>7203</v>
      </c>
      <c r="J531" s="305">
        <v>2013</v>
      </c>
      <c r="K531" s="309" t="s">
        <v>8426</v>
      </c>
      <c r="L531" s="312" t="s">
        <v>161</v>
      </c>
      <c r="M531" s="304" t="s">
        <v>8427</v>
      </c>
      <c r="N531" s="332" t="s">
        <v>13580</v>
      </c>
      <c r="O531" s="324"/>
    </row>
    <row r="532" spans="5:15" ht="31.5">
      <c r="E532" s="274">
        <v>6132077</v>
      </c>
      <c r="F532" s="291" t="s">
        <v>132</v>
      </c>
      <c r="G532" s="315">
        <f t="shared" si="10"/>
        <v>526</v>
      </c>
      <c r="H532" s="311" t="s">
        <v>8428</v>
      </c>
      <c r="I532" s="323" t="s">
        <v>7203</v>
      </c>
      <c r="J532" s="305">
        <v>2013</v>
      </c>
      <c r="K532" s="309">
        <v>6100011383</v>
      </c>
      <c r="L532" s="312">
        <v>41454</v>
      </c>
      <c r="M532" s="304" t="s">
        <v>8429</v>
      </c>
      <c r="N532" s="332" t="s">
        <v>13581</v>
      </c>
      <c r="O532" s="324"/>
    </row>
    <row r="533" spans="5:15" ht="30">
      <c r="E533" s="274">
        <v>6132210</v>
      </c>
      <c r="F533" s="291" t="s">
        <v>132</v>
      </c>
      <c r="G533" s="315">
        <f t="shared" si="10"/>
        <v>527</v>
      </c>
      <c r="H533" s="311" t="s">
        <v>8430</v>
      </c>
      <c r="I533" s="323" t="s">
        <v>7203</v>
      </c>
      <c r="J533" s="305">
        <v>2013</v>
      </c>
      <c r="K533" s="309">
        <v>6100016062</v>
      </c>
      <c r="L533" s="312">
        <v>41393</v>
      </c>
      <c r="M533" s="304" t="s">
        <v>8431</v>
      </c>
      <c r="N533" s="332" t="s">
        <v>13582</v>
      </c>
      <c r="O533" s="324"/>
    </row>
    <row r="534" spans="5:15" ht="30">
      <c r="E534" s="274">
        <v>6131900</v>
      </c>
      <c r="F534" s="291" t="s">
        <v>132</v>
      </c>
      <c r="G534" s="315">
        <f t="shared" si="10"/>
        <v>528</v>
      </c>
      <c r="H534" s="311" t="s">
        <v>8432</v>
      </c>
      <c r="I534" s="323" t="s">
        <v>7203</v>
      </c>
      <c r="J534" s="305">
        <v>2013</v>
      </c>
      <c r="K534" s="309" t="s">
        <v>8433</v>
      </c>
      <c r="L534" s="312" t="s">
        <v>169</v>
      </c>
      <c r="M534" s="304" t="s">
        <v>8434</v>
      </c>
      <c r="N534" s="332" t="s">
        <v>13583</v>
      </c>
      <c r="O534" s="324"/>
    </row>
    <row r="535" spans="5:15" ht="30">
      <c r="E535" s="274">
        <v>6132007</v>
      </c>
      <c r="F535" s="291" t="s">
        <v>132</v>
      </c>
      <c r="G535" s="315">
        <f t="shared" si="10"/>
        <v>529</v>
      </c>
      <c r="H535" s="311" t="s">
        <v>8435</v>
      </c>
      <c r="I535" s="323" t="s">
        <v>7203</v>
      </c>
      <c r="J535" s="305">
        <v>2013</v>
      </c>
      <c r="K535" s="309" t="s">
        <v>170</v>
      </c>
      <c r="L535" s="312" t="s">
        <v>173</v>
      </c>
      <c r="M535" s="304" t="s">
        <v>273</v>
      </c>
      <c r="N535" s="332" t="s">
        <v>13584</v>
      </c>
      <c r="O535" s="324"/>
    </row>
    <row r="536" spans="5:15" ht="31.5">
      <c r="E536" s="274">
        <v>6132058</v>
      </c>
      <c r="F536" s="291" t="s">
        <v>132</v>
      </c>
      <c r="G536" s="315">
        <f t="shared" si="10"/>
        <v>530</v>
      </c>
      <c r="H536" s="311" t="s">
        <v>8436</v>
      </c>
      <c r="I536" s="307" t="s">
        <v>7203</v>
      </c>
      <c r="J536" s="305">
        <v>2013</v>
      </c>
      <c r="K536" s="309" t="s">
        <v>8437</v>
      </c>
      <c r="L536" s="312" t="s">
        <v>7198</v>
      </c>
      <c r="M536" s="304" t="s">
        <v>8438</v>
      </c>
      <c r="N536" s="332" t="s">
        <v>13585</v>
      </c>
      <c r="O536" s="324"/>
    </row>
    <row r="537" spans="5:15" ht="31.5">
      <c r="E537" s="274">
        <v>6132647</v>
      </c>
      <c r="F537" s="291" t="s">
        <v>132</v>
      </c>
      <c r="G537" s="315">
        <f t="shared" si="10"/>
        <v>531</v>
      </c>
      <c r="H537" s="311" t="s">
        <v>16121</v>
      </c>
      <c r="I537" s="307" t="s">
        <v>7203</v>
      </c>
      <c r="J537" s="305">
        <v>2013</v>
      </c>
      <c r="K537" s="309" t="s">
        <v>8439</v>
      </c>
      <c r="L537" s="312" t="s">
        <v>168</v>
      </c>
      <c r="M537" s="304" t="s">
        <v>8440</v>
      </c>
      <c r="N537" s="333" t="s">
        <v>16258</v>
      </c>
      <c r="O537" s="324"/>
    </row>
    <row r="538" spans="5:15" ht="30">
      <c r="E538" s="274">
        <v>6131918</v>
      </c>
      <c r="F538" s="291" t="s">
        <v>132</v>
      </c>
      <c r="G538" s="315">
        <f t="shared" si="10"/>
        <v>532</v>
      </c>
      <c r="H538" s="311" t="s">
        <v>8441</v>
      </c>
      <c r="I538" s="323" t="s">
        <v>7203</v>
      </c>
      <c r="J538" s="305">
        <v>2013</v>
      </c>
      <c r="K538" s="309" t="s">
        <v>8442</v>
      </c>
      <c r="L538" s="312" t="s">
        <v>150</v>
      </c>
      <c r="M538" s="304" t="s">
        <v>8443</v>
      </c>
      <c r="N538" s="332" t="s">
        <v>13586</v>
      </c>
      <c r="O538" s="324"/>
    </row>
    <row r="539" spans="5:15" ht="31.5">
      <c r="E539" s="274">
        <v>6132052</v>
      </c>
      <c r="F539" s="291" t="s">
        <v>132</v>
      </c>
      <c r="G539" s="315">
        <f t="shared" si="10"/>
        <v>533</v>
      </c>
      <c r="H539" s="311" t="s">
        <v>8444</v>
      </c>
      <c r="I539" s="307" t="s">
        <v>7203</v>
      </c>
      <c r="J539" s="305">
        <v>2013</v>
      </c>
      <c r="K539" s="309" t="s">
        <v>8445</v>
      </c>
      <c r="L539" s="312" t="s">
        <v>173</v>
      </c>
      <c r="M539" s="304" t="s">
        <v>8446</v>
      </c>
      <c r="N539" s="332" t="s">
        <v>13587</v>
      </c>
      <c r="O539" s="324"/>
    </row>
    <row r="540" spans="5:15" ht="31.5">
      <c r="E540" s="274">
        <v>6132250</v>
      </c>
      <c r="F540" s="291" t="s">
        <v>132</v>
      </c>
      <c r="G540" s="315">
        <f t="shared" si="10"/>
        <v>534</v>
      </c>
      <c r="H540" s="311" t="s">
        <v>8447</v>
      </c>
      <c r="I540" s="271" t="s">
        <v>7203</v>
      </c>
      <c r="J540" s="305">
        <v>2013</v>
      </c>
      <c r="K540" s="309" t="s">
        <v>8448</v>
      </c>
      <c r="L540" s="312" t="s">
        <v>174</v>
      </c>
      <c r="M540" s="304" t="s">
        <v>283</v>
      </c>
      <c r="N540" s="332" t="s">
        <v>13588</v>
      </c>
      <c r="O540" s="324"/>
    </row>
    <row r="541" spans="5:15" ht="31.5">
      <c r="E541" s="274">
        <v>6132507</v>
      </c>
      <c r="F541" s="291" t="s">
        <v>132</v>
      </c>
      <c r="G541" s="315">
        <f t="shared" si="10"/>
        <v>535</v>
      </c>
      <c r="H541" s="311" t="s">
        <v>8449</v>
      </c>
      <c r="I541" s="307" t="s">
        <v>7203</v>
      </c>
      <c r="J541" s="305">
        <v>2013</v>
      </c>
      <c r="K541" s="309" t="s">
        <v>8450</v>
      </c>
      <c r="L541" s="312" t="s">
        <v>167</v>
      </c>
      <c r="M541" s="304" t="s">
        <v>8451</v>
      </c>
      <c r="N541" s="332" t="s">
        <v>13589</v>
      </c>
      <c r="O541" s="324"/>
    </row>
    <row r="542" spans="5:15" ht="31.5">
      <c r="E542" s="274">
        <v>6132597</v>
      </c>
      <c r="F542" s="291" t="s">
        <v>132</v>
      </c>
      <c r="G542" s="315">
        <f t="shared" si="10"/>
        <v>536</v>
      </c>
      <c r="H542" s="311" t="s">
        <v>16122</v>
      </c>
      <c r="I542" s="307" t="s">
        <v>7203</v>
      </c>
      <c r="J542" s="305">
        <v>2013</v>
      </c>
      <c r="K542" s="309" t="s">
        <v>8452</v>
      </c>
      <c r="L542" s="312" t="s">
        <v>167</v>
      </c>
      <c r="M542" s="304" t="s">
        <v>8453</v>
      </c>
      <c r="N542" s="333" t="s">
        <v>16430</v>
      </c>
      <c r="O542" s="325"/>
    </row>
    <row r="543" spans="5:15" ht="30">
      <c r="E543" s="274">
        <v>6132831</v>
      </c>
      <c r="F543" s="291" t="s">
        <v>132</v>
      </c>
      <c r="G543" s="315">
        <f t="shared" si="10"/>
        <v>537</v>
      </c>
      <c r="H543" s="311" t="s">
        <v>8454</v>
      </c>
      <c r="I543" s="323" t="s">
        <v>7203</v>
      </c>
      <c r="J543" s="305">
        <v>2013</v>
      </c>
      <c r="K543" s="309">
        <v>6100018827</v>
      </c>
      <c r="L543" s="312">
        <v>41529</v>
      </c>
      <c r="M543" s="304" t="s">
        <v>8455</v>
      </c>
      <c r="N543" s="332" t="s">
        <v>13590</v>
      </c>
      <c r="O543" s="324"/>
    </row>
    <row r="544" spans="5:15" ht="31.5">
      <c r="E544" s="274">
        <v>6120586</v>
      </c>
      <c r="F544" s="291" t="s">
        <v>132</v>
      </c>
      <c r="G544" s="315">
        <f t="shared" si="10"/>
        <v>538</v>
      </c>
      <c r="H544" s="311" t="s">
        <v>8456</v>
      </c>
      <c r="I544" s="307" t="s">
        <v>7203</v>
      </c>
      <c r="J544" s="305">
        <v>2013</v>
      </c>
      <c r="K544" s="309" t="s">
        <v>8457</v>
      </c>
      <c r="L544" s="312" t="s">
        <v>8458</v>
      </c>
      <c r="M544" s="304" t="s">
        <v>8459</v>
      </c>
      <c r="N544" s="331" t="s">
        <v>16295</v>
      </c>
      <c r="O544" s="325"/>
    </row>
    <row r="545" spans="5:15" ht="30">
      <c r="E545" s="274">
        <v>6132043</v>
      </c>
      <c r="F545" s="291" t="s">
        <v>132</v>
      </c>
      <c r="G545" s="315">
        <f t="shared" si="10"/>
        <v>539</v>
      </c>
      <c r="H545" s="311" t="s">
        <v>8460</v>
      </c>
      <c r="I545" s="323" t="s">
        <v>7203</v>
      </c>
      <c r="J545" s="305">
        <v>2013</v>
      </c>
      <c r="K545" s="309" t="s">
        <v>8461</v>
      </c>
      <c r="L545" s="312">
        <v>41359</v>
      </c>
      <c r="M545" s="304" t="s">
        <v>8462</v>
      </c>
      <c r="N545" s="332" t="s">
        <v>13591</v>
      </c>
      <c r="O545" s="324"/>
    </row>
    <row r="546" spans="5:15" ht="30">
      <c r="E546" s="274">
        <v>6132817</v>
      </c>
      <c r="F546" s="291" t="s">
        <v>132</v>
      </c>
      <c r="G546" s="315">
        <f t="shared" si="10"/>
        <v>540</v>
      </c>
      <c r="H546" s="311" t="s">
        <v>8463</v>
      </c>
      <c r="I546" s="323" t="s">
        <v>7203</v>
      </c>
      <c r="J546" s="305">
        <v>2013</v>
      </c>
      <c r="K546" s="309">
        <v>6100017415</v>
      </c>
      <c r="L546" s="312">
        <v>41453</v>
      </c>
      <c r="M546" s="304" t="s">
        <v>8464</v>
      </c>
      <c r="N546" s="332" t="s">
        <v>13592</v>
      </c>
      <c r="O546" s="324"/>
    </row>
    <row r="547" spans="5:15" ht="31.5">
      <c r="E547" s="274">
        <v>6133021</v>
      </c>
      <c r="F547" s="291" t="s">
        <v>132</v>
      </c>
      <c r="G547" s="315">
        <f t="shared" si="10"/>
        <v>541</v>
      </c>
      <c r="H547" s="311" t="s">
        <v>8465</v>
      </c>
      <c r="I547" s="307" t="s">
        <v>7203</v>
      </c>
      <c r="J547" s="305">
        <v>2013</v>
      </c>
      <c r="K547" s="309">
        <v>6100020240</v>
      </c>
      <c r="L547" s="312">
        <v>41927</v>
      </c>
      <c r="M547" s="304" t="s">
        <v>8466</v>
      </c>
      <c r="N547" s="332" t="s">
        <v>13593</v>
      </c>
      <c r="O547" s="324"/>
    </row>
    <row r="548" spans="5:15" ht="63">
      <c r="E548" s="277">
        <v>6131126</v>
      </c>
      <c r="F548" s="291" t="s">
        <v>132</v>
      </c>
      <c r="G548" s="315">
        <f t="shared" si="10"/>
        <v>542</v>
      </c>
      <c r="H548" s="278" t="s">
        <v>8467</v>
      </c>
      <c r="I548" s="307" t="s">
        <v>7203</v>
      </c>
      <c r="J548" s="216">
        <v>2014</v>
      </c>
      <c r="K548" s="162">
        <v>6100008155</v>
      </c>
      <c r="L548" s="160">
        <v>40847</v>
      </c>
      <c r="M548" s="161" t="s">
        <v>8468</v>
      </c>
      <c r="N548" s="332" t="s">
        <v>13594</v>
      </c>
      <c r="O548" s="324"/>
    </row>
    <row r="549" spans="5:15" ht="31.5">
      <c r="E549" s="277">
        <v>6120738</v>
      </c>
      <c r="F549" s="291" t="s">
        <v>132</v>
      </c>
      <c r="G549" s="315">
        <f t="shared" si="10"/>
        <v>543</v>
      </c>
      <c r="H549" s="311" t="s">
        <v>8469</v>
      </c>
      <c r="I549" s="307" t="s">
        <v>7203</v>
      </c>
      <c r="J549" s="216">
        <v>2014</v>
      </c>
      <c r="K549" s="162">
        <v>6100008891</v>
      </c>
      <c r="L549" s="160">
        <v>40905</v>
      </c>
      <c r="M549" s="161" t="s">
        <v>306</v>
      </c>
      <c r="N549" s="332" t="s">
        <v>13457</v>
      </c>
      <c r="O549" s="324"/>
    </row>
    <row r="550" spans="5:15" ht="31.5">
      <c r="E550" s="277">
        <v>6130722</v>
      </c>
      <c r="F550" s="291" t="s">
        <v>132</v>
      </c>
      <c r="G550" s="315">
        <f t="shared" si="10"/>
        <v>544</v>
      </c>
      <c r="H550" s="278" t="s">
        <v>8470</v>
      </c>
      <c r="I550" s="307" t="s">
        <v>7203</v>
      </c>
      <c r="J550" s="216">
        <v>2014</v>
      </c>
      <c r="K550" s="162">
        <v>6100008764</v>
      </c>
      <c r="L550" s="160">
        <v>40898</v>
      </c>
      <c r="M550" s="161" t="s">
        <v>7324</v>
      </c>
      <c r="N550" s="332" t="s">
        <v>13595</v>
      </c>
      <c r="O550" s="324"/>
    </row>
    <row r="551" spans="5:15" ht="31.5">
      <c r="E551" s="277">
        <v>6130828</v>
      </c>
      <c r="F551" s="291" t="s">
        <v>132</v>
      </c>
      <c r="G551" s="315">
        <f t="shared" si="10"/>
        <v>545</v>
      </c>
      <c r="H551" s="311" t="s">
        <v>7283</v>
      </c>
      <c r="I551" s="307" t="s">
        <v>7203</v>
      </c>
      <c r="J551" s="216">
        <v>2014</v>
      </c>
      <c r="K551" s="162">
        <v>6100008972</v>
      </c>
      <c r="L551" s="160">
        <v>40926</v>
      </c>
      <c r="M551" s="161" t="s">
        <v>7284</v>
      </c>
      <c r="N551" s="332" t="s">
        <v>13596</v>
      </c>
      <c r="O551" s="324"/>
    </row>
    <row r="552" spans="5:15" ht="31.5">
      <c r="E552" s="277">
        <v>6100696</v>
      </c>
      <c r="F552" s="291" t="s">
        <v>132</v>
      </c>
      <c r="G552" s="315">
        <f t="shared" si="10"/>
        <v>546</v>
      </c>
      <c r="H552" s="311" t="s">
        <v>8471</v>
      </c>
      <c r="I552" s="307" t="s">
        <v>7203</v>
      </c>
      <c r="J552" s="216">
        <v>2014</v>
      </c>
      <c r="K552" s="162">
        <v>6100003793</v>
      </c>
      <c r="L552" s="160">
        <v>40471</v>
      </c>
      <c r="M552" s="161" t="s">
        <v>3333</v>
      </c>
      <c r="N552" s="332" t="s">
        <v>13597</v>
      </c>
      <c r="O552" s="324"/>
    </row>
    <row r="553" spans="5:15" ht="31.5">
      <c r="E553" s="277">
        <v>6131112</v>
      </c>
      <c r="F553" s="291" t="s">
        <v>132</v>
      </c>
      <c r="G553" s="315">
        <f t="shared" si="10"/>
        <v>547</v>
      </c>
      <c r="H553" s="278" t="s">
        <v>8472</v>
      </c>
      <c r="I553" s="307" t="s">
        <v>7203</v>
      </c>
      <c r="J553" s="216">
        <v>2014</v>
      </c>
      <c r="K553" s="162">
        <v>6100008852</v>
      </c>
      <c r="L553" s="160">
        <v>40904</v>
      </c>
      <c r="M553" s="161" t="s">
        <v>8473</v>
      </c>
      <c r="N553" s="332" t="s">
        <v>13598</v>
      </c>
      <c r="O553" s="324"/>
    </row>
    <row r="554" spans="5:15" ht="47.25">
      <c r="E554" s="277">
        <v>6120749</v>
      </c>
      <c r="F554" s="291" t="s">
        <v>132</v>
      </c>
      <c r="G554" s="315">
        <f t="shared" si="10"/>
        <v>548</v>
      </c>
      <c r="H554" s="311" t="s">
        <v>8474</v>
      </c>
      <c r="I554" s="307" t="s">
        <v>7203</v>
      </c>
      <c r="J554" s="216">
        <v>2014</v>
      </c>
      <c r="K554" s="162">
        <v>6100009415</v>
      </c>
      <c r="L554" s="160">
        <v>40968</v>
      </c>
      <c r="M554" s="161" t="s">
        <v>8475</v>
      </c>
      <c r="N554" s="332" t="s">
        <v>14894</v>
      </c>
      <c r="O554" s="324"/>
    </row>
    <row r="555" spans="5:15" ht="47.25">
      <c r="E555" s="277">
        <v>6101035</v>
      </c>
      <c r="F555" s="291" t="s">
        <v>132</v>
      </c>
      <c r="G555" s="315">
        <f t="shared" si="10"/>
        <v>549</v>
      </c>
      <c r="H555" s="278" t="s">
        <v>8476</v>
      </c>
      <c r="I555" s="307" t="s">
        <v>7203</v>
      </c>
      <c r="J555" s="216">
        <v>2014</v>
      </c>
      <c r="K555" s="162">
        <v>6100007727</v>
      </c>
      <c r="L555" s="160">
        <v>40808</v>
      </c>
      <c r="M555" s="161" t="s">
        <v>8477</v>
      </c>
      <c r="N555" s="332" t="s">
        <v>13599</v>
      </c>
      <c r="O555" s="324"/>
    </row>
    <row r="556" spans="5:15" ht="47.25">
      <c r="E556" s="277">
        <v>6101181</v>
      </c>
      <c r="F556" s="291" t="s">
        <v>132</v>
      </c>
      <c r="G556" s="315">
        <f t="shared" si="10"/>
        <v>550</v>
      </c>
      <c r="H556" s="311" t="s">
        <v>8478</v>
      </c>
      <c r="I556" s="307" t="s">
        <v>7203</v>
      </c>
      <c r="J556" s="216">
        <v>2014</v>
      </c>
      <c r="K556" s="162">
        <v>6100007742</v>
      </c>
      <c r="L556" s="160">
        <v>40809</v>
      </c>
      <c r="M556" s="161" t="s">
        <v>3337</v>
      </c>
      <c r="N556" s="332" t="s">
        <v>13600</v>
      </c>
      <c r="O556" s="324"/>
    </row>
    <row r="557" spans="5:15" ht="31.5">
      <c r="E557" s="277">
        <v>6101177</v>
      </c>
      <c r="F557" s="291" t="s">
        <v>132</v>
      </c>
      <c r="G557" s="315">
        <f t="shared" si="10"/>
        <v>551</v>
      </c>
      <c r="H557" s="311" t="s">
        <v>7954</v>
      </c>
      <c r="I557" s="307" t="s">
        <v>7203</v>
      </c>
      <c r="J557" s="216">
        <v>2014</v>
      </c>
      <c r="K557" s="162">
        <v>6100008419</v>
      </c>
      <c r="L557" s="160">
        <v>40869</v>
      </c>
      <c r="M557" s="161" t="s">
        <v>210</v>
      </c>
      <c r="N557" s="332" t="s">
        <v>13450</v>
      </c>
      <c r="O557" s="324"/>
    </row>
    <row r="558" spans="5:15" ht="31.5">
      <c r="E558" s="277">
        <v>6131498</v>
      </c>
      <c r="F558" s="291" t="s">
        <v>132</v>
      </c>
      <c r="G558" s="315">
        <f t="shared" si="10"/>
        <v>552</v>
      </c>
      <c r="H558" s="311" t="s">
        <v>8479</v>
      </c>
      <c r="I558" s="307" t="s">
        <v>7203</v>
      </c>
      <c r="J558" s="216">
        <v>2014</v>
      </c>
      <c r="K558" s="162">
        <v>6100008779</v>
      </c>
      <c r="L558" s="160" t="s">
        <v>8480</v>
      </c>
      <c r="M558" s="161" t="s">
        <v>8481</v>
      </c>
      <c r="N558" s="332" t="s">
        <v>13601</v>
      </c>
      <c r="O558" s="324"/>
    </row>
    <row r="559" spans="5:15" ht="31.5">
      <c r="E559" s="277">
        <v>6101048</v>
      </c>
      <c r="F559" s="291" t="s">
        <v>132</v>
      </c>
      <c r="G559" s="315">
        <f t="shared" si="10"/>
        <v>553</v>
      </c>
      <c r="H559" s="311" t="s">
        <v>8482</v>
      </c>
      <c r="I559" s="307" t="s">
        <v>7203</v>
      </c>
      <c r="J559" s="216">
        <v>2014</v>
      </c>
      <c r="K559" s="162">
        <v>6100008393</v>
      </c>
      <c r="L559" s="160">
        <v>40862</v>
      </c>
      <c r="M559" s="161" t="s">
        <v>8483</v>
      </c>
      <c r="N559" s="332" t="s">
        <v>13602</v>
      </c>
      <c r="O559" s="324"/>
    </row>
    <row r="560" spans="5:15" ht="47.25">
      <c r="E560" s="277">
        <v>6101038</v>
      </c>
      <c r="F560" s="291" t="s">
        <v>132</v>
      </c>
      <c r="G560" s="315">
        <f t="shared" si="10"/>
        <v>554</v>
      </c>
      <c r="H560" s="311" t="s">
        <v>8484</v>
      </c>
      <c r="I560" s="307" t="s">
        <v>7203</v>
      </c>
      <c r="J560" s="216">
        <v>2014</v>
      </c>
      <c r="K560" s="162">
        <v>6100008454</v>
      </c>
      <c r="L560" s="160">
        <v>40872</v>
      </c>
      <c r="M560" s="161" t="s">
        <v>8485</v>
      </c>
      <c r="N560" s="332" t="s">
        <v>13603</v>
      </c>
      <c r="O560" s="324"/>
    </row>
    <row r="561" spans="5:15" ht="31.5">
      <c r="E561" s="277">
        <v>6130630</v>
      </c>
      <c r="F561" s="291" t="s">
        <v>132</v>
      </c>
      <c r="G561" s="315">
        <f t="shared" si="10"/>
        <v>555</v>
      </c>
      <c r="H561" s="311" t="s">
        <v>7767</v>
      </c>
      <c r="I561" s="307" t="s">
        <v>7203</v>
      </c>
      <c r="J561" s="216">
        <v>2014</v>
      </c>
      <c r="K561" s="162">
        <v>6100011429</v>
      </c>
      <c r="L561" s="160">
        <v>41095</v>
      </c>
      <c r="M561" s="161" t="s">
        <v>8135</v>
      </c>
      <c r="N561" s="332" t="s">
        <v>13493</v>
      </c>
      <c r="O561" s="324"/>
    </row>
    <row r="562" spans="5:15" ht="31.5">
      <c r="E562" s="277">
        <v>6130706</v>
      </c>
      <c r="F562" s="291" t="s">
        <v>132</v>
      </c>
      <c r="G562" s="315">
        <f t="shared" si="10"/>
        <v>556</v>
      </c>
      <c r="H562" s="311" t="s">
        <v>7250</v>
      </c>
      <c r="I562" s="307" t="s">
        <v>7203</v>
      </c>
      <c r="J562" s="216">
        <v>2014</v>
      </c>
      <c r="K562" s="162">
        <v>6100012012</v>
      </c>
      <c r="L562" s="160">
        <v>41129</v>
      </c>
      <c r="M562" s="161" t="s">
        <v>8250</v>
      </c>
      <c r="N562" s="332" t="s">
        <v>13532</v>
      </c>
      <c r="O562" s="324"/>
    </row>
    <row r="563" spans="5:15" ht="31.5">
      <c r="E563" s="277">
        <v>6130621</v>
      </c>
      <c r="F563" s="291" t="s">
        <v>132</v>
      </c>
      <c r="G563" s="315">
        <f t="shared" si="10"/>
        <v>557</v>
      </c>
      <c r="H563" s="311" t="s">
        <v>8486</v>
      </c>
      <c r="I563" s="307" t="s">
        <v>7203</v>
      </c>
      <c r="J563" s="216">
        <v>2014</v>
      </c>
      <c r="K563" s="162">
        <v>6100011628</v>
      </c>
      <c r="L563" s="160">
        <v>41110</v>
      </c>
      <c r="M563" s="161" t="s">
        <v>7357</v>
      </c>
      <c r="N563" s="332" t="s">
        <v>13604</v>
      </c>
      <c r="O563" s="324"/>
    </row>
    <row r="564" spans="5:15" ht="31.5">
      <c r="E564" s="277">
        <v>6130673</v>
      </c>
      <c r="F564" s="291" t="s">
        <v>132</v>
      </c>
      <c r="G564" s="315">
        <f t="shared" si="10"/>
        <v>558</v>
      </c>
      <c r="H564" s="311" t="s">
        <v>8487</v>
      </c>
      <c r="I564" s="307" t="s">
        <v>7203</v>
      </c>
      <c r="J564" s="216">
        <v>2014</v>
      </c>
      <c r="K564" s="162">
        <v>6100011871</v>
      </c>
      <c r="L564" s="160">
        <v>41121</v>
      </c>
      <c r="M564" s="161" t="s">
        <v>247</v>
      </c>
      <c r="N564" s="331" t="s">
        <v>16296</v>
      </c>
      <c r="O564" s="325"/>
    </row>
    <row r="565" spans="5:15" ht="63">
      <c r="E565" s="277">
        <v>6130505</v>
      </c>
      <c r="F565" s="291" t="s">
        <v>132</v>
      </c>
      <c r="G565" s="315">
        <f t="shared" si="10"/>
        <v>559</v>
      </c>
      <c r="H565" s="278" t="s">
        <v>8488</v>
      </c>
      <c r="I565" s="307" t="s">
        <v>7203</v>
      </c>
      <c r="J565" s="216">
        <v>2014</v>
      </c>
      <c r="K565" s="162">
        <v>6100011053</v>
      </c>
      <c r="L565" s="160">
        <v>41073</v>
      </c>
      <c r="M565" s="161" t="s">
        <v>7590</v>
      </c>
      <c r="N565" s="332" t="s">
        <v>13371</v>
      </c>
      <c r="O565" s="324"/>
    </row>
    <row r="566" spans="5:15" ht="78.75">
      <c r="E566" s="277">
        <v>6132416</v>
      </c>
      <c r="F566" s="291" t="s">
        <v>132</v>
      </c>
      <c r="G566" s="315">
        <f t="shared" si="10"/>
        <v>560</v>
      </c>
      <c r="H566" s="311" t="s">
        <v>8489</v>
      </c>
      <c r="I566" s="307" t="s">
        <v>7203</v>
      </c>
      <c r="J566" s="216">
        <v>2014</v>
      </c>
      <c r="K566" s="162">
        <v>6100011677</v>
      </c>
      <c r="L566" s="160" t="s">
        <v>8490</v>
      </c>
      <c r="M566" s="161" t="s">
        <v>8491</v>
      </c>
      <c r="N566" s="332" t="s">
        <v>13605</v>
      </c>
      <c r="O566" s="324"/>
    </row>
    <row r="567" spans="5:15" ht="47.25">
      <c r="E567" s="277">
        <v>6130510</v>
      </c>
      <c r="F567" s="291" t="s">
        <v>132</v>
      </c>
      <c r="G567" s="315">
        <f t="shared" si="10"/>
        <v>561</v>
      </c>
      <c r="H567" s="311" t="s">
        <v>8492</v>
      </c>
      <c r="I567" s="307" t="s">
        <v>7203</v>
      </c>
      <c r="J567" s="216">
        <v>2014</v>
      </c>
      <c r="K567" s="162">
        <v>6100011677</v>
      </c>
      <c r="L567" s="160">
        <v>41110</v>
      </c>
      <c r="M567" s="161" t="s">
        <v>8491</v>
      </c>
      <c r="N567" s="332" t="s">
        <v>13605</v>
      </c>
      <c r="O567" s="324"/>
    </row>
    <row r="568" spans="5:15" ht="31.5">
      <c r="E568" s="277">
        <v>6130786</v>
      </c>
      <c r="F568" s="291" t="s">
        <v>132</v>
      </c>
      <c r="G568" s="315">
        <f t="shared" si="10"/>
        <v>562</v>
      </c>
      <c r="H568" s="311" t="s">
        <v>8493</v>
      </c>
      <c r="I568" s="307" t="s">
        <v>7203</v>
      </c>
      <c r="J568" s="216">
        <v>2014</v>
      </c>
      <c r="K568" s="162">
        <v>6100009492</v>
      </c>
      <c r="L568" s="160">
        <v>40974</v>
      </c>
      <c r="M568" s="161" t="s">
        <v>8228</v>
      </c>
      <c r="N568" s="332" t="s">
        <v>13525</v>
      </c>
      <c r="O568" s="324"/>
    </row>
    <row r="569" spans="5:15" ht="31.5">
      <c r="E569" s="277">
        <v>6131446</v>
      </c>
      <c r="F569" s="291" t="s">
        <v>132</v>
      </c>
      <c r="G569" s="315">
        <f t="shared" si="10"/>
        <v>563</v>
      </c>
      <c r="H569" s="311" t="s">
        <v>8494</v>
      </c>
      <c r="I569" s="307" t="s">
        <v>7203</v>
      </c>
      <c r="J569" s="216">
        <v>2014</v>
      </c>
      <c r="K569" s="162">
        <v>6100011250</v>
      </c>
      <c r="L569" s="160">
        <v>41080</v>
      </c>
      <c r="M569" s="161" t="s">
        <v>8059</v>
      </c>
      <c r="N569" s="332" t="s">
        <v>13476</v>
      </c>
      <c r="O569" s="324"/>
    </row>
    <row r="570" spans="5:15" ht="31.5">
      <c r="E570" s="277">
        <v>6131368</v>
      </c>
      <c r="F570" s="291" t="s">
        <v>132</v>
      </c>
      <c r="G570" s="315">
        <f t="shared" si="10"/>
        <v>564</v>
      </c>
      <c r="H570" s="311" t="s">
        <v>8495</v>
      </c>
      <c r="I570" s="307" t="s">
        <v>7203</v>
      </c>
      <c r="J570" s="216">
        <v>2014</v>
      </c>
      <c r="K570" s="162">
        <v>6100011423</v>
      </c>
      <c r="L570" s="160">
        <v>41095</v>
      </c>
      <c r="M570" s="161" t="s">
        <v>8496</v>
      </c>
      <c r="N570" s="332" t="s">
        <v>13606</v>
      </c>
      <c r="O570" s="324"/>
    </row>
    <row r="571" spans="5:15" ht="47.25">
      <c r="E571" s="277">
        <v>6131331</v>
      </c>
      <c r="F571" s="291" t="s">
        <v>132</v>
      </c>
      <c r="G571" s="315">
        <f t="shared" si="10"/>
        <v>565</v>
      </c>
      <c r="H571" s="311" t="s">
        <v>8497</v>
      </c>
      <c r="I571" s="307" t="s">
        <v>7203</v>
      </c>
      <c r="J571" s="216">
        <v>2014</v>
      </c>
      <c r="K571" s="162">
        <v>6100010425</v>
      </c>
      <c r="L571" s="160">
        <v>41031</v>
      </c>
      <c r="M571" s="161" t="s">
        <v>8498</v>
      </c>
      <c r="N571" s="332" t="s">
        <v>13607</v>
      </c>
      <c r="O571" s="324"/>
    </row>
    <row r="572" spans="5:15" ht="47.25">
      <c r="E572" s="277">
        <v>6131341</v>
      </c>
      <c r="F572" s="291" t="s">
        <v>132</v>
      </c>
      <c r="G572" s="315">
        <f t="shared" si="10"/>
        <v>566</v>
      </c>
      <c r="H572" s="311" t="s">
        <v>8499</v>
      </c>
      <c r="I572" s="307" t="s">
        <v>7203</v>
      </c>
      <c r="J572" s="216">
        <v>2014</v>
      </c>
      <c r="K572" s="162">
        <v>6100010428</v>
      </c>
      <c r="L572" s="160">
        <v>41031</v>
      </c>
      <c r="M572" s="161" t="s">
        <v>7834</v>
      </c>
      <c r="N572" s="332" t="s">
        <v>13426</v>
      </c>
      <c r="O572" s="324"/>
    </row>
    <row r="573" spans="5:15" ht="31.5">
      <c r="E573" s="277">
        <v>6130723</v>
      </c>
      <c r="F573" s="291" t="s">
        <v>132</v>
      </c>
      <c r="G573" s="315">
        <f t="shared" si="10"/>
        <v>567</v>
      </c>
      <c r="H573" s="278" t="s">
        <v>8500</v>
      </c>
      <c r="I573" s="307" t="s">
        <v>7203</v>
      </c>
      <c r="J573" s="216">
        <v>2014</v>
      </c>
      <c r="K573" s="162">
        <v>6100008832</v>
      </c>
      <c r="L573" s="160">
        <v>40905</v>
      </c>
      <c r="M573" s="161" t="s">
        <v>8501</v>
      </c>
      <c r="N573" s="332" t="s">
        <v>13608</v>
      </c>
      <c r="O573" s="324"/>
    </row>
    <row r="574" spans="5:15" ht="47.25">
      <c r="E574" s="277">
        <v>6143659</v>
      </c>
      <c r="F574" s="291" t="s">
        <v>132</v>
      </c>
      <c r="G574" s="315">
        <f t="shared" ref="G574:G637" si="11">G573+1</f>
        <v>568</v>
      </c>
      <c r="H574" s="311" t="s">
        <v>8502</v>
      </c>
      <c r="I574" s="307" t="s">
        <v>7203</v>
      </c>
      <c r="J574" s="216">
        <v>2014</v>
      </c>
      <c r="K574" s="162">
        <v>6100012767</v>
      </c>
      <c r="L574" s="160" t="s">
        <v>8503</v>
      </c>
      <c r="M574" s="161" t="s">
        <v>8504</v>
      </c>
      <c r="N574" s="332" t="s">
        <v>13609</v>
      </c>
      <c r="O574" s="324"/>
    </row>
    <row r="575" spans="5:15" ht="47.25">
      <c r="E575" s="277">
        <v>6131244</v>
      </c>
      <c r="F575" s="291" t="s">
        <v>132</v>
      </c>
      <c r="G575" s="315">
        <f t="shared" si="11"/>
        <v>569</v>
      </c>
      <c r="H575" s="311" t="s">
        <v>8505</v>
      </c>
      <c r="I575" s="307" t="s">
        <v>7203</v>
      </c>
      <c r="J575" s="216">
        <v>2014</v>
      </c>
      <c r="K575" s="162">
        <v>6100013179</v>
      </c>
      <c r="L575" s="160">
        <v>41190</v>
      </c>
      <c r="M575" s="161" t="s">
        <v>7769</v>
      </c>
      <c r="N575" s="332" t="s">
        <v>14895</v>
      </c>
      <c r="O575" s="324"/>
    </row>
    <row r="576" spans="5:15" ht="47.25">
      <c r="E576" s="277">
        <v>6131268</v>
      </c>
      <c r="F576" s="291" t="s">
        <v>132</v>
      </c>
      <c r="G576" s="315">
        <f t="shared" si="11"/>
        <v>570</v>
      </c>
      <c r="H576" s="311" t="s">
        <v>8506</v>
      </c>
      <c r="I576" s="307" t="s">
        <v>7203</v>
      </c>
      <c r="J576" s="216">
        <v>2014</v>
      </c>
      <c r="K576" s="162">
        <v>6100013215</v>
      </c>
      <c r="L576" s="160">
        <v>41194</v>
      </c>
      <c r="M576" s="161" t="s">
        <v>7783</v>
      </c>
      <c r="N576" s="332" t="s">
        <v>13414</v>
      </c>
      <c r="O576" s="324"/>
    </row>
    <row r="577" spans="5:15" ht="31.5">
      <c r="E577" s="277">
        <v>6131222</v>
      </c>
      <c r="F577" s="291" t="s">
        <v>132</v>
      </c>
      <c r="G577" s="315">
        <f t="shared" si="11"/>
        <v>571</v>
      </c>
      <c r="H577" s="311" t="s">
        <v>8507</v>
      </c>
      <c r="I577" s="307" t="s">
        <v>7203</v>
      </c>
      <c r="J577" s="216">
        <v>2014</v>
      </c>
      <c r="K577" s="162">
        <v>6100013125</v>
      </c>
      <c r="L577" s="160">
        <v>41186</v>
      </c>
      <c r="M577" s="161" t="s">
        <v>8508</v>
      </c>
      <c r="N577" s="332" t="s">
        <v>13610</v>
      </c>
      <c r="O577" s="324"/>
    </row>
    <row r="578" spans="5:15" ht="31.5">
      <c r="E578" s="277">
        <v>6131238</v>
      </c>
      <c r="F578" s="291" t="s">
        <v>132</v>
      </c>
      <c r="G578" s="315">
        <f t="shared" si="11"/>
        <v>572</v>
      </c>
      <c r="H578" s="311" t="s">
        <v>7237</v>
      </c>
      <c r="I578" s="307" t="s">
        <v>7203</v>
      </c>
      <c r="J578" s="216">
        <v>2014</v>
      </c>
      <c r="K578" s="162">
        <v>6100012452</v>
      </c>
      <c r="L578" s="160">
        <v>41151</v>
      </c>
      <c r="M578" s="161" t="s">
        <v>7379</v>
      </c>
      <c r="N578" s="331" t="s">
        <v>16230</v>
      </c>
      <c r="O578" s="325"/>
    </row>
    <row r="579" spans="5:15" ht="31.5">
      <c r="E579" s="277">
        <v>6131124</v>
      </c>
      <c r="F579" s="291" t="s">
        <v>132</v>
      </c>
      <c r="G579" s="315">
        <f t="shared" si="11"/>
        <v>573</v>
      </c>
      <c r="H579" s="311" t="s">
        <v>8509</v>
      </c>
      <c r="I579" s="307" t="s">
        <v>7203</v>
      </c>
      <c r="J579" s="216">
        <v>2014</v>
      </c>
      <c r="K579" s="162">
        <v>6100008520</v>
      </c>
      <c r="L579" s="160">
        <v>40877</v>
      </c>
      <c r="M579" s="161" t="s">
        <v>7569</v>
      </c>
      <c r="N579" s="332" t="s">
        <v>13366</v>
      </c>
      <c r="O579" s="324"/>
    </row>
    <row r="580" spans="5:15" ht="31.5">
      <c r="E580" s="277">
        <v>6130562</v>
      </c>
      <c r="F580" s="291" t="s">
        <v>132</v>
      </c>
      <c r="G580" s="315">
        <f t="shared" si="11"/>
        <v>574</v>
      </c>
      <c r="H580" s="311" t="s">
        <v>8510</v>
      </c>
      <c r="I580" s="307" t="s">
        <v>7203</v>
      </c>
      <c r="J580" s="216">
        <v>2014</v>
      </c>
      <c r="K580" s="162">
        <v>6100010522</v>
      </c>
      <c r="L580" s="160">
        <v>41050</v>
      </c>
      <c r="M580" s="161" t="s">
        <v>7270</v>
      </c>
      <c r="N580" s="332" t="s">
        <v>13611</v>
      </c>
      <c r="O580" s="324"/>
    </row>
    <row r="581" spans="5:15" ht="63">
      <c r="E581" s="277">
        <v>6131747</v>
      </c>
      <c r="F581" s="291" t="s">
        <v>132</v>
      </c>
      <c r="G581" s="315">
        <f t="shared" si="11"/>
        <v>575</v>
      </c>
      <c r="H581" s="278" t="s">
        <v>8511</v>
      </c>
      <c r="I581" s="307" t="s">
        <v>7203</v>
      </c>
      <c r="J581" s="216">
        <v>2014</v>
      </c>
      <c r="K581" s="162">
        <v>6100013731</v>
      </c>
      <c r="L581" s="160">
        <v>41226</v>
      </c>
      <c r="M581" s="161" t="s">
        <v>272</v>
      </c>
      <c r="N581" s="332" t="s">
        <v>13612</v>
      </c>
      <c r="O581" s="324"/>
    </row>
    <row r="582" spans="5:15" ht="63">
      <c r="E582" s="277">
        <v>6131653</v>
      </c>
      <c r="F582" s="291" t="s">
        <v>132</v>
      </c>
      <c r="G582" s="315">
        <f t="shared" si="11"/>
        <v>576</v>
      </c>
      <c r="H582" s="278" t="s">
        <v>8512</v>
      </c>
      <c r="I582" s="307" t="s">
        <v>7203</v>
      </c>
      <c r="J582" s="216">
        <v>2014</v>
      </c>
      <c r="K582" s="162">
        <v>6100012761</v>
      </c>
      <c r="L582" s="160" t="s">
        <v>8503</v>
      </c>
      <c r="M582" s="161" t="s">
        <v>8513</v>
      </c>
      <c r="N582" s="332" t="s">
        <v>13613</v>
      </c>
      <c r="O582" s="324"/>
    </row>
    <row r="583" spans="5:15" ht="31.5">
      <c r="E583" s="277">
        <v>6131689</v>
      </c>
      <c r="F583" s="291" t="s">
        <v>132</v>
      </c>
      <c r="G583" s="315">
        <f t="shared" si="11"/>
        <v>577</v>
      </c>
      <c r="H583" s="311" t="s">
        <v>7816</v>
      </c>
      <c r="I583" s="307" t="s">
        <v>7203</v>
      </c>
      <c r="J583" s="216">
        <v>2014</v>
      </c>
      <c r="K583" s="162">
        <v>6100013621</v>
      </c>
      <c r="L583" s="160" t="s">
        <v>8514</v>
      </c>
      <c r="M583" s="161" t="s">
        <v>8515</v>
      </c>
      <c r="N583" s="332" t="s">
        <v>13614</v>
      </c>
      <c r="O583" s="324"/>
    </row>
    <row r="584" spans="5:15" ht="78.75">
      <c r="E584" s="277">
        <v>6131784</v>
      </c>
      <c r="F584" s="291" t="s">
        <v>132</v>
      </c>
      <c r="G584" s="315">
        <f t="shared" si="11"/>
        <v>578</v>
      </c>
      <c r="H584" s="311" t="s">
        <v>8516</v>
      </c>
      <c r="I584" s="307" t="s">
        <v>7203</v>
      </c>
      <c r="J584" s="216">
        <v>2014</v>
      </c>
      <c r="K584" s="162">
        <v>6100013668</v>
      </c>
      <c r="L584" s="160" t="s">
        <v>2404</v>
      </c>
      <c r="M584" s="161" t="s">
        <v>8517</v>
      </c>
      <c r="N584" s="332" t="s">
        <v>13615</v>
      </c>
      <c r="O584" s="324"/>
    </row>
    <row r="585" spans="5:15" ht="31.5">
      <c r="E585" s="277">
        <v>6131777</v>
      </c>
      <c r="F585" s="291" t="s">
        <v>132</v>
      </c>
      <c r="G585" s="315">
        <f t="shared" si="11"/>
        <v>579</v>
      </c>
      <c r="H585" s="311" t="s">
        <v>7986</v>
      </c>
      <c r="I585" s="307" t="s">
        <v>7203</v>
      </c>
      <c r="J585" s="216">
        <v>2014</v>
      </c>
      <c r="K585" s="162">
        <v>6100014229</v>
      </c>
      <c r="L585" s="160" t="s">
        <v>3360</v>
      </c>
      <c r="M585" s="161" t="s">
        <v>8518</v>
      </c>
      <c r="N585" s="332" t="s">
        <v>13616</v>
      </c>
      <c r="O585" s="324"/>
    </row>
    <row r="586" spans="5:15" ht="31.5">
      <c r="E586" s="277">
        <v>6131778</v>
      </c>
      <c r="F586" s="291" t="s">
        <v>132</v>
      </c>
      <c r="G586" s="315">
        <f t="shared" si="11"/>
        <v>580</v>
      </c>
      <c r="H586" s="311" t="s">
        <v>7692</v>
      </c>
      <c r="I586" s="307" t="s">
        <v>7203</v>
      </c>
      <c r="J586" s="216">
        <v>2014</v>
      </c>
      <c r="K586" s="309">
        <v>6100014064</v>
      </c>
      <c r="L586" s="312">
        <v>41247</v>
      </c>
      <c r="M586" s="161" t="s">
        <v>8519</v>
      </c>
      <c r="N586" s="331" t="s">
        <v>14260</v>
      </c>
      <c r="O586" s="325"/>
    </row>
    <row r="587" spans="5:15" ht="47.25">
      <c r="E587" s="277">
        <v>6131652</v>
      </c>
      <c r="F587" s="291" t="s">
        <v>132</v>
      </c>
      <c r="G587" s="315">
        <f t="shared" si="11"/>
        <v>581</v>
      </c>
      <c r="H587" s="278" t="s">
        <v>7306</v>
      </c>
      <c r="I587" s="307" t="s">
        <v>7203</v>
      </c>
      <c r="J587" s="216">
        <v>2014</v>
      </c>
      <c r="K587" s="162">
        <v>6100013753</v>
      </c>
      <c r="L587" s="160">
        <v>41227</v>
      </c>
      <c r="M587" s="161" t="s">
        <v>7307</v>
      </c>
      <c r="N587" s="332" t="s">
        <v>13617</v>
      </c>
      <c r="O587" s="324"/>
    </row>
    <row r="588" spans="5:15" ht="31.5">
      <c r="E588" s="277">
        <v>6131670</v>
      </c>
      <c r="F588" s="291" t="s">
        <v>132</v>
      </c>
      <c r="G588" s="315">
        <f t="shared" si="11"/>
        <v>582</v>
      </c>
      <c r="H588" s="311" t="s">
        <v>8520</v>
      </c>
      <c r="I588" s="307" t="s">
        <v>7203</v>
      </c>
      <c r="J588" s="216">
        <v>2014</v>
      </c>
      <c r="K588" s="162">
        <v>6100013993</v>
      </c>
      <c r="L588" s="160" t="s">
        <v>8521</v>
      </c>
      <c r="M588" s="161" t="s">
        <v>8522</v>
      </c>
      <c r="N588" s="331" t="s">
        <v>16297</v>
      </c>
      <c r="O588" s="325"/>
    </row>
    <row r="589" spans="5:15" ht="31.5">
      <c r="E589" s="277">
        <v>6131690</v>
      </c>
      <c r="F589" s="291" t="s">
        <v>132</v>
      </c>
      <c r="G589" s="315">
        <f t="shared" si="11"/>
        <v>583</v>
      </c>
      <c r="H589" s="311" t="s">
        <v>8523</v>
      </c>
      <c r="I589" s="307" t="s">
        <v>7203</v>
      </c>
      <c r="J589" s="216">
        <v>2014</v>
      </c>
      <c r="K589" s="162">
        <v>6100014404</v>
      </c>
      <c r="L589" s="160">
        <v>41264</v>
      </c>
      <c r="M589" s="161" t="s">
        <v>8524</v>
      </c>
      <c r="N589" s="332" t="s">
        <v>13618</v>
      </c>
      <c r="O589" s="324"/>
    </row>
    <row r="590" spans="5:15" ht="31.5">
      <c r="E590" s="277">
        <v>6131802</v>
      </c>
      <c r="F590" s="291" t="s">
        <v>132</v>
      </c>
      <c r="G590" s="315">
        <f t="shared" si="11"/>
        <v>584</v>
      </c>
      <c r="H590" s="311" t="s">
        <v>8525</v>
      </c>
      <c r="I590" s="307" t="s">
        <v>7203</v>
      </c>
      <c r="J590" s="216">
        <v>2014</v>
      </c>
      <c r="K590" s="162">
        <v>6100014784</v>
      </c>
      <c r="L590" s="160" t="s">
        <v>149</v>
      </c>
      <c r="M590" s="161" t="s">
        <v>3370</v>
      </c>
      <c r="N590" s="331" t="s">
        <v>16168</v>
      </c>
      <c r="O590" s="325"/>
    </row>
    <row r="591" spans="5:15" ht="31.5">
      <c r="E591" s="277">
        <v>6131813</v>
      </c>
      <c r="F591" s="291" t="s">
        <v>132</v>
      </c>
      <c r="G591" s="315">
        <f t="shared" si="11"/>
        <v>585</v>
      </c>
      <c r="H591" s="311" t="s">
        <v>7922</v>
      </c>
      <c r="I591" s="307" t="s">
        <v>7203</v>
      </c>
      <c r="J591" s="216">
        <v>2014</v>
      </c>
      <c r="K591" s="162">
        <v>6100014533</v>
      </c>
      <c r="L591" s="160" t="s">
        <v>150</v>
      </c>
      <c r="M591" s="161" t="s">
        <v>7427</v>
      </c>
      <c r="N591" s="332" t="s">
        <v>13338</v>
      </c>
      <c r="O591" s="324"/>
    </row>
    <row r="592" spans="5:15" ht="31.5">
      <c r="E592" s="277">
        <v>6131965</v>
      </c>
      <c r="F592" s="291" t="s">
        <v>132</v>
      </c>
      <c r="G592" s="315">
        <f t="shared" si="11"/>
        <v>586</v>
      </c>
      <c r="H592" s="311" t="s">
        <v>8526</v>
      </c>
      <c r="I592" s="307" t="s">
        <v>7203</v>
      </c>
      <c r="J592" s="216">
        <v>2014</v>
      </c>
      <c r="K592" s="162">
        <v>6100014393</v>
      </c>
      <c r="L592" s="160" t="s">
        <v>141</v>
      </c>
      <c r="M592" s="161" t="s">
        <v>7453</v>
      </c>
      <c r="N592" s="331" t="s">
        <v>16169</v>
      </c>
      <c r="O592" s="325"/>
    </row>
    <row r="593" spans="5:15" ht="31.5">
      <c r="E593" s="277">
        <v>6131932</v>
      </c>
      <c r="F593" s="291" t="s">
        <v>132</v>
      </c>
      <c r="G593" s="315">
        <f t="shared" si="11"/>
        <v>587</v>
      </c>
      <c r="H593" s="311" t="s">
        <v>7909</v>
      </c>
      <c r="I593" s="307" t="s">
        <v>7203</v>
      </c>
      <c r="J593" s="216">
        <v>2014</v>
      </c>
      <c r="K593" s="162">
        <v>6100014568</v>
      </c>
      <c r="L593" s="160" t="s">
        <v>150</v>
      </c>
      <c r="M593" s="161" t="s">
        <v>8527</v>
      </c>
      <c r="N593" s="332" t="s">
        <v>13619</v>
      </c>
      <c r="O593" s="324"/>
    </row>
    <row r="594" spans="5:15" ht="31.5">
      <c r="E594" s="277">
        <v>6131828</v>
      </c>
      <c r="F594" s="291" t="s">
        <v>132</v>
      </c>
      <c r="G594" s="315">
        <f t="shared" si="11"/>
        <v>588</v>
      </c>
      <c r="H594" s="311" t="s">
        <v>8207</v>
      </c>
      <c r="I594" s="307" t="s">
        <v>7203</v>
      </c>
      <c r="J594" s="216">
        <v>2014</v>
      </c>
      <c r="K594" s="162">
        <v>6100013204</v>
      </c>
      <c r="L594" s="160" t="s">
        <v>3361</v>
      </c>
      <c r="M594" s="161" t="s">
        <v>3373</v>
      </c>
      <c r="N594" s="332" t="s">
        <v>13620</v>
      </c>
      <c r="O594" s="324"/>
    </row>
    <row r="595" spans="5:15" ht="31.5">
      <c r="E595" s="277">
        <v>6131967</v>
      </c>
      <c r="F595" s="291" t="s">
        <v>132</v>
      </c>
      <c r="G595" s="315">
        <f t="shared" si="11"/>
        <v>589</v>
      </c>
      <c r="H595" s="311" t="s">
        <v>8526</v>
      </c>
      <c r="I595" s="307" t="s">
        <v>7203</v>
      </c>
      <c r="J595" s="216">
        <v>2014</v>
      </c>
      <c r="K595" s="162">
        <v>6100013410</v>
      </c>
      <c r="L595" s="160">
        <v>41207</v>
      </c>
      <c r="M595" s="161" t="s">
        <v>8528</v>
      </c>
      <c r="N595" s="331" t="s">
        <v>16239</v>
      </c>
      <c r="O595" s="325"/>
    </row>
    <row r="596" spans="5:15" ht="31.5">
      <c r="E596" s="277">
        <v>6131970</v>
      </c>
      <c r="F596" s="291" t="s">
        <v>132</v>
      </c>
      <c r="G596" s="315">
        <f t="shared" si="11"/>
        <v>590</v>
      </c>
      <c r="H596" s="311" t="s">
        <v>7969</v>
      </c>
      <c r="I596" s="307" t="s">
        <v>7203</v>
      </c>
      <c r="J596" s="216">
        <v>2014</v>
      </c>
      <c r="K596" s="162">
        <v>6100014139</v>
      </c>
      <c r="L596" s="160" t="s">
        <v>7196</v>
      </c>
      <c r="M596" s="161" t="s">
        <v>8529</v>
      </c>
      <c r="N596" s="332" t="s">
        <v>13621</v>
      </c>
      <c r="O596" s="324"/>
    </row>
    <row r="597" spans="5:15" ht="31.5">
      <c r="E597" s="277">
        <v>6131998</v>
      </c>
      <c r="F597" s="291" t="s">
        <v>132</v>
      </c>
      <c r="G597" s="315">
        <f t="shared" si="11"/>
        <v>591</v>
      </c>
      <c r="H597" s="311" t="s">
        <v>7969</v>
      </c>
      <c r="I597" s="307" t="s">
        <v>7203</v>
      </c>
      <c r="J597" s="216">
        <v>2014</v>
      </c>
      <c r="K597" s="162">
        <v>6100014388</v>
      </c>
      <c r="L597" s="160" t="s">
        <v>141</v>
      </c>
      <c r="M597" s="161" t="s">
        <v>8530</v>
      </c>
      <c r="N597" s="332" t="s">
        <v>13622</v>
      </c>
      <c r="O597" s="324"/>
    </row>
    <row r="598" spans="5:15" ht="63">
      <c r="E598" s="277">
        <v>6130509</v>
      </c>
      <c r="F598" s="291" t="s">
        <v>132</v>
      </c>
      <c r="G598" s="315">
        <f t="shared" si="11"/>
        <v>592</v>
      </c>
      <c r="H598" s="278" t="s">
        <v>8531</v>
      </c>
      <c r="I598" s="307" t="s">
        <v>7203</v>
      </c>
      <c r="J598" s="216">
        <v>2014</v>
      </c>
      <c r="K598" s="162">
        <v>6100011416</v>
      </c>
      <c r="L598" s="160">
        <v>41093</v>
      </c>
      <c r="M598" s="161" t="s">
        <v>8532</v>
      </c>
      <c r="N598" s="332" t="s">
        <v>13623</v>
      </c>
      <c r="O598" s="324"/>
    </row>
    <row r="599" spans="5:15" ht="31.5">
      <c r="E599" s="277">
        <v>6131907</v>
      </c>
      <c r="F599" s="291" t="s">
        <v>132</v>
      </c>
      <c r="G599" s="315">
        <f t="shared" si="11"/>
        <v>593</v>
      </c>
      <c r="H599" s="311" t="s">
        <v>7635</v>
      </c>
      <c r="I599" s="307" t="s">
        <v>7203</v>
      </c>
      <c r="J599" s="216">
        <v>2014</v>
      </c>
      <c r="K599" s="162">
        <v>6100014293</v>
      </c>
      <c r="L599" s="160">
        <v>41255</v>
      </c>
      <c r="M599" s="161" t="s">
        <v>7438</v>
      </c>
      <c r="N599" s="331" t="s">
        <v>16235</v>
      </c>
      <c r="O599" s="325"/>
    </row>
    <row r="600" spans="5:15" ht="31.5">
      <c r="E600" s="277">
        <v>6131933</v>
      </c>
      <c r="F600" s="291" t="s">
        <v>132</v>
      </c>
      <c r="G600" s="315">
        <f t="shared" si="11"/>
        <v>594</v>
      </c>
      <c r="H600" s="311" t="s">
        <v>7635</v>
      </c>
      <c r="I600" s="307" t="s">
        <v>7203</v>
      </c>
      <c r="J600" s="216">
        <v>2014</v>
      </c>
      <c r="K600" s="162">
        <v>6100014588</v>
      </c>
      <c r="L600" s="160" t="s">
        <v>150</v>
      </c>
      <c r="M600" s="161" t="s">
        <v>8533</v>
      </c>
      <c r="N600" s="332" t="s">
        <v>13624</v>
      </c>
      <c r="O600" s="324"/>
    </row>
    <row r="601" spans="5:15" ht="31.5">
      <c r="E601" s="277">
        <v>6131943</v>
      </c>
      <c r="F601" s="291" t="s">
        <v>132</v>
      </c>
      <c r="G601" s="315">
        <f t="shared" si="11"/>
        <v>595</v>
      </c>
      <c r="H601" s="311" t="s">
        <v>7635</v>
      </c>
      <c r="I601" s="307" t="s">
        <v>7203</v>
      </c>
      <c r="J601" s="216">
        <v>2014</v>
      </c>
      <c r="K601" s="162">
        <v>6100014143</v>
      </c>
      <c r="L601" s="160" t="s">
        <v>160</v>
      </c>
      <c r="M601" s="161" t="s">
        <v>7445</v>
      </c>
      <c r="N601" s="332" t="s">
        <v>13343</v>
      </c>
      <c r="O601" s="324"/>
    </row>
    <row r="602" spans="5:15" ht="31.5">
      <c r="E602" s="277">
        <v>6131945</v>
      </c>
      <c r="F602" s="291" t="s">
        <v>132</v>
      </c>
      <c r="G602" s="315">
        <f t="shared" si="11"/>
        <v>596</v>
      </c>
      <c r="H602" s="311" t="s">
        <v>7635</v>
      </c>
      <c r="I602" s="307" t="s">
        <v>7203</v>
      </c>
      <c r="J602" s="216">
        <v>2014</v>
      </c>
      <c r="K602" s="162">
        <v>6100014384</v>
      </c>
      <c r="L602" s="160" t="s">
        <v>141</v>
      </c>
      <c r="M602" s="161" t="s">
        <v>8534</v>
      </c>
      <c r="N602" s="332" t="s">
        <v>13625</v>
      </c>
      <c r="O602" s="324"/>
    </row>
    <row r="603" spans="5:15" ht="31.5">
      <c r="E603" s="277">
        <v>6131949</v>
      </c>
      <c r="F603" s="291" t="s">
        <v>132</v>
      </c>
      <c r="G603" s="315">
        <f t="shared" si="11"/>
        <v>597</v>
      </c>
      <c r="H603" s="311" t="s">
        <v>7635</v>
      </c>
      <c r="I603" s="307" t="s">
        <v>7203</v>
      </c>
      <c r="J603" s="216">
        <v>2014</v>
      </c>
      <c r="K603" s="162">
        <v>6100014541</v>
      </c>
      <c r="L603" s="160" t="s">
        <v>150</v>
      </c>
      <c r="M603" s="161" t="s">
        <v>7447</v>
      </c>
      <c r="N603" s="332" t="s">
        <v>13344</v>
      </c>
      <c r="O603" s="324"/>
    </row>
    <row r="604" spans="5:15" ht="31.5">
      <c r="E604" s="277">
        <v>6131968</v>
      </c>
      <c r="F604" s="291" t="s">
        <v>132</v>
      </c>
      <c r="G604" s="315">
        <f t="shared" si="11"/>
        <v>598</v>
      </c>
      <c r="H604" s="311" t="s">
        <v>7271</v>
      </c>
      <c r="I604" s="307" t="s">
        <v>7203</v>
      </c>
      <c r="J604" s="216">
        <v>2014</v>
      </c>
      <c r="K604" s="162">
        <v>6100014550</v>
      </c>
      <c r="L604" s="160" t="s">
        <v>150</v>
      </c>
      <c r="M604" s="161" t="s">
        <v>8535</v>
      </c>
      <c r="N604" s="332" t="s">
        <v>13626</v>
      </c>
      <c r="O604" s="324"/>
    </row>
    <row r="605" spans="5:15" ht="31.5">
      <c r="E605" s="277">
        <v>6131900</v>
      </c>
      <c r="F605" s="291" t="s">
        <v>132</v>
      </c>
      <c r="G605" s="315">
        <f t="shared" si="11"/>
        <v>599</v>
      </c>
      <c r="H605" s="311" t="s">
        <v>8536</v>
      </c>
      <c r="I605" s="307" t="s">
        <v>7203</v>
      </c>
      <c r="J605" s="216">
        <v>2014</v>
      </c>
      <c r="K605" s="162">
        <v>6100014812</v>
      </c>
      <c r="L605" s="160">
        <v>41296</v>
      </c>
      <c r="M605" s="161" t="s">
        <v>8434</v>
      </c>
      <c r="N605" s="332" t="s">
        <v>13583</v>
      </c>
      <c r="O605" s="324"/>
    </row>
    <row r="606" spans="5:15" ht="31.5">
      <c r="E606" s="277">
        <v>6131930</v>
      </c>
      <c r="F606" s="291" t="s">
        <v>132</v>
      </c>
      <c r="G606" s="315">
        <f t="shared" si="11"/>
        <v>600</v>
      </c>
      <c r="H606" s="311" t="s">
        <v>8537</v>
      </c>
      <c r="I606" s="307" t="s">
        <v>7203</v>
      </c>
      <c r="J606" s="216">
        <v>2014</v>
      </c>
      <c r="K606" s="162">
        <v>6100014563</v>
      </c>
      <c r="L606" s="160" t="s">
        <v>150</v>
      </c>
      <c r="M606" s="161" t="s">
        <v>8538</v>
      </c>
      <c r="N606" s="331" t="s">
        <v>16298</v>
      </c>
      <c r="O606" s="325"/>
    </row>
    <row r="607" spans="5:15" ht="31.5">
      <c r="E607" s="277">
        <v>6131842</v>
      </c>
      <c r="F607" s="291" t="s">
        <v>132</v>
      </c>
      <c r="G607" s="315">
        <f t="shared" si="11"/>
        <v>601</v>
      </c>
      <c r="H607" s="311" t="s">
        <v>8539</v>
      </c>
      <c r="I607" s="307" t="s">
        <v>7203</v>
      </c>
      <c r="J607" s="216">
        <v>2014</v>
      </c>
      <c r="K607" s="162">
        <v>6100014402</v>
      </c>
      <c r="L607" s="160" t="s">
        <v>141</v>
      </c>
      <c r="M607" s="161" t="s">
        <v>3376</v>
      </c>
      <c r="N607" s="332" t="s">
        <v>13627</v>
      </c>
      <c r="O607" s="324"/>
    </row>
    <row r="608" spans="5:15" ht="31.5">
      <c r="E608" s="277">
        <v>6131981</v>
      </c>
      <c r="F608" s="291" t="s">
        <v>132</v>
      </c>
      <c r="G608" s="315">
        <f t="shared" si="11"/>
        <v>602</v>
      </c>
      <c r="H608" s="311" t="s">
        <v>8540</v>
      </c>
      <c r="I608" s="307" t="s">
        <v>7203</v>
      </c>
      <c r="J608" s="216">
        <v>2014</v>
      </c>
      <c r="K608" s="162">
        <v>6100014540</v>
      </c>
      <c r="L608" s="160" t="s">
        <v>150</v>
      </c>
      <c r="M608" s="161" t="s">
        <v>8541</v>
      </c>
      <c r="N608" s="332" t="s">
        <v>13628</v>
      </c>
      <c r="O608" s="324"/>
    </row>
    <row r="609" spans="5:15" ht="31.5">
      <c r="E609" s="277">
        <v>6131862</v>
      </c>
      <c r="F609" s="291" t="s">
        <v>132</v>
      </c>
      <c r="G609" s="315">
        <f t="shared" si="11"/>
        <v>603</v>
      </c>
      <c r="H609" s="311" t="s">
        <v>8542</v>
      </c>
      <c r="I609" s="307" t="s">
        <v>7203</v>
      </c>
      <c r="J609" s="216">
        <v>2014</v>
      </c>
      <c r="K609" s="162">
        <v>6100015103</v>
      </c>
      <c r="L609" s="160" t="s">
        <v>152</v>
      </c>
      <c r="M609" s="161" t="s">
        <v>7430</v>
      </c>
      <c r="N609" s="332" t="s">
        <v>13339</v>
      </c>
      <c r="O609" s="324"/>
    </row>
    <row r="610" spans="5:15" ht="31.5">
      <c r="E610" s="277">
        <v>6131879</v>
      </c>
      <c r="F610" s="291" t="s">
        <v>132</v>
      </c>
      <c r="G610" s="315">
        <f t="shared" si="11"/>
        <v>604</v>
      </c>
      <c r="H610" s="311" t="s">
        <v>8543</v>
      </c>
      <c r="I610" s="307" t="s">
        <v>7203</v>
      </c>
      <c r="J610" s="216">
        <v>2014</v>
      </c>
      <c r="K610" s="162">
        <v>6100014978</v>
      </c>
      <c r="L610" s="160" t="s">
        <v>151</v>
      </c>
      <c r="M610" s="161" t="s">
        <v>7433</v>
      </c>
      <c r="N610" s="332" t="s">
        <v>13340</v>
      </c>
      <c r="O610" s="324"/>
    </row>
    <row r="611" spans="5:15" ht="31.5">
      <c r="E611" s="277">
        <v>6131886</v>
      </c>
      <c r="F611" s="291" t="s">
        <v>132</v>
      </c>
      <c r="G611" s="315">
        <f t="shared" si="11"/>
        <v>605</v>
      </c>
      <c r="H611" s="311" t="s">
        <v>8544</v>
      </c>
      <c r="I611" s="307" t="s">
        <v>7203</v>
      </c>
      <c r="J611" s="216">
        <v>2014</v>
      </c>
      <c r="K611" s="162">
        <v>6100014949</v>
      </c>
      <c r="L611" s="160" t="s">
        <v>153</v>
      </c>
      <c r="M611" s="161" t="s">
        <v>8545</v>
      </c>
      <c r="N611" s="332" t="s">
        <v>13629</v>
      </c>
      <c r="O611" s="324"/>
    </row>
    <row r="612" spans="5:15" ht="31.5">
      <c r="E612" s="277">
        <v>6131895</v>
      </c>
      <c r="F612" s="291" t="s">
        <v>132</v>
      </c>
      <c r="G612" s="315">
        <f t="shared" si="11"/>
        <v>606</v>
      </c>
      <c r="H612" s="311" t="s">
        <v>8546</v>
      </c>
      <c r="I612" s="307" t="s">
        <v>7203</v>
      </c>
      <c r="J612" s="216">
        <v>2014</v>
      </c>
      <c r="K612" s="162">
        <v>6100014908</v>
      </c>
      <c r="L612" s="160" t="s">
        <v>153</v>
      </c>
      <c r="M612" s="161" t="s">
        <v>8547</v>
      </c>
      <c r="N612" s="332" t="s">
        <v>13630</v>
      </c>
      <c r="O612" s="324"/>
    </row>
    <row r="613" spans="5:15" ht="31.5">
      <c r="E613" s="277">
        <v>6131902</v>
      </c>
      <c r="F613" s="291" t="s">
        <v>132</v>
      </c>
      <c r="G613" s="315">
        <f t="shared" si="11"/>
        <v>607</v>
      </c>
      <c r="H613" s="311" t="s">
        <v>8219</v>
      </c>
      <c r="I613" s="307" t="s">
        <v>7203</v>
      </c>
      <c r="J613" s="216">
        <v>2014</v>
      </c>
      <c r="K613" s="162">
        <v>6100013810</v>
      </c>
      <c r="L613" s="160" t="s">
        <v>144</v>
      </c>
      <c r="M613" s="161" t="s">
        <v>7436</v>
      </c>
      <c r="N613" s="332" t="s">
        <v>13341</v>
      </c>
      <c r="O613" s="324"/>
    </row>
    <row r="614" spans="5:15" ht="31.5">
      <c r="E614" s="277">
        <v>6131910</v>
      </c>
      <c r="F614" s="291" t="s">
        <v>132</v>
      </c>
      <c r="G614" s="315">
        <f t="shared" si="11"/>
        <v>608</v>
      </c>
      <c r="H614" s="311" t="s">
        <v>8219</v>
      </c>
      <c r="I614" s="307" t="s">
        <v>7203</v>
      </c>
      <c r="J614" s="216">
        <v>2014</v>
      </c>
      <c r="K614" s="162">
        <v>6100013896</v>
      </c>
      <c r="L614" s="160" t="s">
        <v>7441</v>
      </c>
      <c r="M614" s="161" t="s">
        <v>7442</v>
      </c>
      <c r="N614" s="332" t="s">
        <v>13342</v>
      </c>
      <c r="O614" s="324"/>
    </row>
    <row r="615" spans="5:15" ht="31.5">
      <c r="E615" s="277">
        <v>6131915</v>
      </c>
      <c r="F615" s="291" t="s">
        <v>132</v>
      </c>
      <c r="G615" s="315">
        <f t="shared" si="11"/>
        <v>609</v>
      </c>
      <c r="H615" s="311" t="s">
        <v>7632</v>
      </c>
      <c r="I615" s="307" t="s">
        <v>7203</v>
      </c>
      <c r="J615" s="216">
        <v>2014</v>
      </c>
      <c r="K615" s="162">
        <v>6100014581</v>
      </c>
      <c r="L615" s="160" t="s">
        <v>150</v>
      </c>
      <c r="M615" s="161" t="s">
        <v>8548</v>
      </c>
      <c r="N615" s="332" t="s">
        <v>13631</v>
      </c>
      <c r="O615" s="324"/>
    </row>
    <row r="616" spans="5:15" ht="31.5">
      <c r="E616" s="277">
        <v>6131916</v>
      </c>
      <c r="F616" s="291" t="s">
        <v>132</v>
      </c>
      <c r="G616" s="315">
        <f t="shared" si="11"/>
        <v>610</v>
      </c>
      <c r="H616" s="311" t="s">
        <v>7925</v>
      </c>
      <c r="I616" s="307" t="s">
        <v>7203</v>
      </c>
      <c r="J616" s="216">
        <v>2014</v>
      </c>
      <c r="K616" s="162">
        <v>6100014565</v>
      </c>
      <c r="L616" s="160" t="s">
        <v>150</v>
      </c>
      <c r="M616" s="161" t="s">
        <v>8549</v>
      </c>
      <c r="N616" s="331" t="s">
        <v>16299</v>
      </c>
      <c r="O616" s="325"/>
    </row>
    <row r="617" spans="5:15" ht="31.5">
      <c r="E617" s="277">
        <v>6131990</v>
      </c>
      <c r="F617" s="291" t="s">
        <v>132</v>
      </c>
      <c r="G617" s="315">
        <f t="shared" si="11"/>
        <v>611</v>
      </c>
      <c r="H617" s="311" t="s">
        <v>7925</v>
      </c>
      <c r="I617" s="307" t="s">
        <v>7203</v>
      </c>
      <c r="J617" s="216">
        <v>2014</v>
      </c>
      <c r="K617" s="162">
        <v>6100015219</v>
      </c>
      <c r="L617" s="160" t="s">
        <v>177</v>
      </c>
      <c r="M617" s="161" t="s">
        <v>8550</v>
      </c>
      <c r="N617" s="332" t="s">
        <v>13632</v>
      </c>
      <c r="O617" s="324"/>
    </row>
    <row r="618" spans="5:15" ht="31.5">
      <c r="E618" s="277">
        <v>6131078</v>
      </c>
      <c r="F618" s="291" t="s">
        <v>132</v>
      </c>
      <c r="G618" s="315">
        <f t="shared" si="11"/>
        <v>612</v>
      </c>
      <c r="H618" s="311" t="s">
        <v>8551</v>
      </c>
      <c r="I618" s="307" t="s">
        <v>7203</v>
      </c>
      <c r="J618" s="216">
        <v>2014</v>
      </c>
      <c r="K618" s="162">
        <v>6100012674</v>
      </c>
      <c r="L618" s="160" t="s">
        <v>8552</v>
      </c>
      <c r="M618" s="161" t="s">
        <v>7462</v>
      </c>
      <c r="N618" s="332" t="s">
        <v>13346</v>
      </c>
      <c r="O618" s="324"/>
    </row>
    <row r="619" spans="5:15" ht="31.5">
      <c r="E619" s="277">
        <v>6131913</v>
      </c>
      <c r="F619" s="291" t="s">
        <v>132</v>
      </c>
      <c r="G619" s="315">
        <f t="shared" si="11"/>
        <v>613</v>
      </c>
      <c r="H619" s="311" t="s">
        <v>8553</v>
      </c>
      <c r="I619" s="307" t="s">
        <v>7203</v>
      </c>
      <c r="J619" s="216">
        <v>2014</v>
      </c>
      <c r="K619" s="162">
        <v>6100014500</v>
      </c>
      <c r="L619" s="160" t="s">
        <v>159</v>
      </c>
      <c r="M619" s="161" t="s">
        <v>8356</v>
      </c>
      <c r="N619" s="332" t="s">
        <v>13560</v>
      </c>
      <c r="O619" s="324"/>
    </row>
    <row r="620" spans="5:15" ht="31.5">
      <c r="E620" s="277">
        <v>6131919</v>
      </c>
      <c r="F620" s="291" t="s">
        <v>132</v>
      </c>
      <c r="G620" s="315">
        <f t="shared" si="11"/>
        <v>614</v>
      </c>
      <c r="H620" s="311" t="s">
        <v>8554</v>
      </c>
      <c r="I620" s="307" t="s">
        <v>7203</v>
      </c>
      <c r="J620" s="216">
        <v>2014</v>
      </c>
      <c r="K620" s="162">
        <v>6100014570</v>
      </c>
      <c r="L620" s="160" t="s">
        <v>150</v>
      </c>
      <c r="M620" s="161" t="s">
        <v>8555</v>
      </c>
      <c r="N620" s="332" t="s">
        <v>13633</v>
      </c>
      <c r="O620" s="324"/>
    </row>
    <row r="621" spans="5:15" ht="31.5">
      <c r="E621" s="277">
        <v>6131929</v>
      </c>
      <c r="F621" s="291" t="s">
        <v>132</v>
      </c>
      <c r="G621" s="315">
        <f t="shared" si="11"/>
        <v>615</v>
      </c>
      <c r="H621" s="311" t="s">
        <v>7918</v>
      </c>
      <c r="I621" s="307" t="s">
        <v>7203</v>
      </c>
      <c r="J621" s="216">
        <v>2014</v>
      </c>
      <c r="K621" s="162">
        <v>6100014479</v>
      </c>
      <c r="L621" s="160" t="s">
        <v>159</v>
      </c>
      <c r="M621" s="304" t="s">
        <v>8556</v>
      </c>
      <c r="N621" s="332" t="s">
        <v>13634</v>
      </c>
      <c r="O621" s="324"/>
    </row>
    <row r="622" spans="5:15" ht="31.5">
      <c r="E622" s="277">
        <v>6131946</v>
      </c>
      <c r="F622" s="291" t="s">
        <v>132</v>
      </c>
      <c r="G622" s="315">
        <f t="shared" si="11"/>
        <v>616</v>
      </c>
      <c r="H622" s="311" t="s">
        <v>8557</v>
      </c>
      <c r="I622" s="307" t="s">
        <v>7203</v>
      </c>
      <c r="J622" s="216">
        <v>2014</v>
      </c>
      <c r="K622" s="162">
        <v>6100014352</v>
      </c>
      <c r="L622" s="160">
        <v>41260</v>
      </c>
      <c r="M622" s="161" t="s">
        <v>8558</v>
      </c>
      <c r="N622" s="332" t="s">
        <v>13635</v>
      </c>
      <c r="O622" s="324"/>
    </row>
    <row r="623" spans="5:15" ht="31.5">
      <c r="E623" s="277">
        <v>6131956</v>
      </c>
      <c r="F623" s="291" t="s">
        <v>132</v>
      </c>
      <c r="G623" s="315">
        <f t="shared" si="11"/>
        <v>617</v>
      </c>
      <c r="H623" s="311" t="s">
        <v>7918</v>
      </c>
      <c r="I623" s="307" t="s">
        <v>7203</v>
      </c>
      <c r="J623" s="216">
        <v>2014</v>
      </c>
      <c r="K623" s="162">
        <v>6100014514</v>
      </c>
      <c r="L623" s="160" t="s">
        <v>157</v>
      </c>
      <c r="M623" s="161" t="s">
        <v>8559</v>
      </c>
      <c r="N623" s="332" t="s">
        <v>13636</v>
      </c>
      <c r="O623" s="324"/>
    </row>
    <row r="624" spans="5:15" ht="31.5">
      <c r="E624" s="277">
        <v>6131958</v>
      </c>
      <c r="F624" s="291" t="s">
        <v>132</v>
      </c>
      <c r="G624" s="315">
        <f t="shared" si="11"/>
        <v>618</v>
      </c>
      <c r="H624" s="311" t="s">
        <v>7360</v>
      </c>
      <c r="I624" s="307" t="s">
        <v>7203</v>
      </c>
      <c r="J624" s="216">
        <v>2014</v>
      </c>
      <c r="K624" s="162">
        <v>6100013972</v>
      </c>
      <c r="L624" s="160" t="s">
        <v>161</v>
      </c>
      <c r="M624" s="161" t="s">
        <v>7450</v>
      </c>
      <c r="N624" s="332" t="s">
        <v>13345</v>
      </c>
      <c r="O624" s="324"/>
    </row>
    <row r="625" spans="5:15" ht="31.5">
      <c r="E625" s="277">
        <v>6131960</v>
      </c>
      <c r="F625" s="291" t="s">
        <v>132</v>
      </c>
      <c r="G625" s="315">
        <f t="shared" si="11"/>
        <v>619</v>
      </c>
      <c r="H625" s="311" t="s">
        <v>7386</v>
      </c>
      <c r="I625" s="307" t="s">
        <v>7203</v>
      </c>
      <c r="J625" s="216">
        <v>2014</v>
      </c>
      <c r="K625" s="162">
        <v>6100013965</v>
      </c>
      <c r="L625" s="160" t="s">
        <v>161</v>
      </c>
      <c r="M625" s="161" t="s">
        <v>8427</v>
      </c>
      <c r="N625" s="332" t="s">
        <v>13580</v>
      </c>
      <c r="O625" s="324"/>
    </row>
    <row r="626" spans="5:15" ht="31.5">
      <c r="E626" s="277">
        <v>6131975</v>
      </c>
      <c r="F626" s="291" t="s">
        <v>132</v>
      </c>
      <c r="G626" s="315">
        <f t="shared" si="11"/>
        <v>620</v>
      </c>
      <c r="H626" s="311" t="s">
        <v>8560</v>
      </c>
      <c r="I626" s="307" t="s">
        <v>7203</v>
      </c>
      <c r="J626" s="216">
        <v>2014</v>
      </c>
      <c r="K626" s="162">
        <v>6100014401</v>
      </c>
      <c r="L626" s="160" t="s">
        <v>141</v>
      </c>
      <c r="M626" s="161" t="s">
        <v>8561</v>
      </c>
      <c r="N626" s="332" t="s">
        <v>13637</v>
      </c>
      <c r="O626" s="324"/>
    </row>
    <row r="627" spans="5:15" ht="31.5">
      <c r="E627" s="277">
        <v>6131978</v>
      </c>
      <c r="F627" s="291" t="s">
        <v>132</v>
      </c>
      <c r="G627" s="315">
        <f t="shared" si="11"/>
        <v>621</v>
      </c>
      <c r="H627" s="311" t="s">
        <v>7991</v>
      </c>
      <c r="I627" s="307" t="s">
        <v>7203</v>
      </c>
      <c r="J627" s="216">
        <v>2014</v>
      </c>
      <c r="K627" s="162">
        <v>6100014403</v>
      </c>
      <c r="L627" s="160" t="s">
        <v>141</v>
      </c>
      <c r="M627" s="161" t="s">
        <v>8562</v>
      </c>
      <c r="N627" s="332" t="s">
        <v>13638</v>
      </c>
      <c r="O627" s="324"/>
    </row>
    <row r="628" spans="5:15" ht="31.5">
      <c r="E628" s="277">
        <v>6131987</v>
      </c>
      <c r="F628" s="291" t="s">
        <v>132</v>
      </c>
      <c r="G628" s="315">
        <f t="shared" si="11"/>
        <v>622</v>
      </c>
      <c r="H628" s="311" t="s">
        <v>8563</v>
      </c>
      <c r="I628" s="307" t="s">
        <v>7203</v>
      </c>
      <c r="J628" s="216">
        <v>2014</v>
      </c>
      <c r="K628" s="162">
        <v>6100015207</v>
      </c>
      <c r="L628" s="160" t="s">
        <v>177</v>
      </c>
      <c r="M628" s="161" t="s">
        <v>8564</v>
      </c>
      <c r="N628" s="332" t="s">
        <v>13639</v>
      </c>
      <c r="O628" s="324"/>
    </row>
    <row r="629" spans="5:15" ht="31.5">
      <c r="E629" s="277">
        <v>6131992</v>
      </c>
      <c r="F629" s="291" t="s">
        <v>132</v>
      </c>
      <c r="G629" s="315">
        <f t="shared" si="11"/>
        <v>623</v>
      </c>
      <c r="H629" s="311" t="s">
        <v>8565</v>
      </c>
      <c r="I629" s="307" t="s">
        <v>7203</v>
      </c>
      <c r="J629" s="216">
        <v>2014</v>
      </c>
      <c r="K629" s="162">
        <v>6100015311</v>
      </c>
      <c r="L629" s="160" t="s">
        <v>3377</v>
      </c>
      <c r="M629" s="161" t="s">
        <v>8566</v>
      </c>
      <c r="N629" s="332" t="s">
        <v>13640</v>
      </c>
      <c r="O629" s="324"/>
    </row>
    <row r="630" spans="5:15" ht="63">
      <c r="E630" s="277">
        <v>6131852</v>
      </c>
      <c r="F630" s="291" t="s">
        <v>132</v>
      </c>
      <c r="G630" s="315">
        <f t="shared" si="11"/>
        <v>624</v>
      </c>
      <c r="H630" s="278" t="s">
        <v>8567</v>
      </c>
      <c r="I630" s="307" t="s">
        <v>7203</v>
      </c>
      <c r="J630" s="216">
        <v>2014</v>
      </c>
      <c r="K630" s="162">
        <v>6100013277</v>
      </c>
      <c r="L630" s="160" t="s">
        <v>8568</v>
      </c>
      <c r="M630" s="161" t="s">
        <v>8569</v>
      </c>
      <c r="N630" s="332" t="s">
        <v>13641</v>
      </c>
      <c r="O630" s="324"/>
    </row>
    <row r="631" spans="5:15" ht="63">
      <c r="E631" s="277">
        <v>6131081</v>
      </c>
      <c r="F631" s="291" t="s">
        <v>132</v>
      </c>
      <c r="G631" s="315">
        <f t="shared" si="11"/>
        <v>625</v>
      </c>
      <c r="H631" s="278" t="s">
        <v>7467</v>
      </c>
      <c r="I631" s="307" t="s">
        <v>7203</v>
      </c>
      <c r="J631" s="216">
        <v>2014</v>
      </c>
      <c r="K631" s="162">
        <v>6100010492</v>
      </c>
      <c r="L631" s="160">
        <v>41039</v>
      </c>
      <c r="M631" s="161" t="s">
        <v>8570</v>
      </c>
      <c r="N631" s="332" t="s">
        <v>13642</v>
      </c>
      <c r="O631" s="324"/>
    </row>
    <row r="632" spans="5:15" ht="47.25">
      <c r="E632" s="277">
        <v>6131067</v>
      </c>
      <c r="F632" s="291" t="s">
        <v>132</v>
      </c>
      <c r="G632" s="315">
        <f t="shared" si="11"/>
        <v>626</v>
      </c>
      <c r="H632" s="278" t="s">
        <v>8571</v>
      </c>
      <c r="I632" s="307" t="s">
        <v>7203</v>
      </c>
      <c r="J632" s="216">
        <v>2014</v>
      </c>
      <c r="K632" s="162">
        <v>6100013138</v>
      </c>
      <c r="L632" s="160">
        <v>41186</v>
      </c>
      <c r="M632" s="161" t="s">
        <v>8572</v>
      </c>
      <c r="N632" s="332" t="s">
        <v>13643</v>
      </c>
      <c r="O632" s="324"/>
    </row>
    <row r="633" spans="5:15" ht="31.5">
      <c r="E633" s="277">
        <v>6131286</v>
      </c>
      <c r="F633" s="291" t="s">
        <v>132</v>
      </c>
      <c r="G633" s="315">
        <f t="shared" si="11"/>
        <v>627</v>
      </c>
      <c r="H633" s="311" t="s">
        <v>8573</v>
      </c>
      <c r="I633" s="307" t="s">
        <v>7203</v>
      </c>
      <c r="J633" s="216">
        <v>2014</v>
      </c>
      <c r="K633" s="162">
        <v>6100012201</v>
      </c>
      <c r="L633" s="160">
        <v>41143</v>
      </c>
      <c r="M633" s="161" t="s">
        <v>8574</v>
      </c>
      <c r="N633" s="332" t="s">
        <v>13644</v>
      </c>
      <c r="O633" s="324"/>
    </row>
    <row r="634" spans="5:15" ht="63">
      <c r="E634" s="277">
        <v>6131120</v>
      </c>
      <c r="F634" s="291" t="s">
        <v>132</v>
      </c>
      <c r="G634" s="315">
        <f t="shared" si="11"/>
        <v>628</v>
      </c>
      <c r="H634" s="278" t="s">
        <v>7421</v>
      </c>
      <c r="I634" s="307" t="s">
        <v>7203</v>
      </c>
      <c r="J634" s="216">
        <v>2014</v>
      </c>
      <c r="K634" s="162">
        <v>6100009391</v>
      </c>
      <c r="L634" s="160">
        <v>40966</v>
      </c>
      <c r="M634" s="161" t="s">
        <v>8575</v>
      </c>
      <c r="N634" s="332" t="s">
        <v>13645</v>
      </c>
      <c r="O634" s="324"/>
    </row>
    <row r="635" spans="5:15" ht="31.5">
      <c r="E635" s="277">
        <v>6130746</v>
      </c>
      <c r="F635" s="291" t="s">
        <v>132</v>
      </c>
      <c r="G635" s="315">
        <f t="shared" si="11"/>
        <v>629</v>
      </c>
      <c r="H635" s="311" t="s">
        <v>8576</v>
      </c>
      <c r="I635" s="307" t="s">
        <v>7203</v>
      </c>
      <c r="J635" s="216">
        <v>2014</v>
      </c>
      <c r="K635" s="162">
        <v>6100009403</v>
      </c>
      <c r="L635" s="160">
        <v>40979</v>
      </c>
      <c r="M635" s="161" t="s">
        <v>257</v>
      </c>
      <c r="N635" s="332" t="s">
        <v>13515</v>
      </c>
      <c r="O635" s="324"/>
    </row>
    <row r="636" spans="5:15" ht="31.5">
      <c r="E636" s="277">
        <v>6130870</v>
      </c>
      <c r="F636" s="291" t="s">
        <v>132</v>
      </c>
      <c r="G636" s="315">
        <f t="shared" si="11"/>
        <v>630</v>
      </c>
      <c r="H636" s="311" t="s">
        <v>7333</v>
      </c>
      <c r="I636" s="307" t="s">
        <v>7203</v>
      </c>
      <c r="J636" s="216">
        <v>2014</v>
      </c>
      <c r="K636" s="162">
        <v>6100012076</v>
      </c>
      <c r="L636" s="160">
        <v>41131</v>
      </c>
      <c r="M636" s="161" t="s">
        <v>301</v>
      </c>
      <c r="N636" s="332" t="s">
        <v>13348</v>
      </c>
      <c r="O636" s="324"/>
    </row>
    <row r="637" spans="5:15" ht="47.25">
      <c r="E637" s="277">
        <v>6131206</v>
      </c>
      <c r="F637" s="291" t="s">
        <v>132</v>
      </c>
      <c r="G637" s="315">
        <f t="shared" si="11"/>
        <v>631</v>
      </c>
      <c r="H637" s="311" t="s">
        <v>7475</v>
      </c>
      <c r="I637" s="307" t="s">
        <v>7203</v>
      </c>
      <c r="J637" s="216">
        <v>2014</v>
      </c>
      <c r="K637" s="162">
        <v>6100012807</v>
      </c>
      <c r="L637" s="160">
        <v>41165</v>
      </c>
      <c r="M637" s="161" t="s">
        <v>7477</v>
      </c>
      <c r="N637" s="331" t="s">
        <v>16234</v>
      </c>
      <c r="O637" s="325"/>
    </row>
    <row r="638" spans="5:15" ht="31.5">
      <c r="E638" s="277">
        <v>6131253</v>
      </c>
      <c r="F638" s="291" t="s">
        <v>132</v>
      </c>
      <c r="G638" s="315">
        <f t="shared" ref="G638:G701" si="12">G637+1</f>
        <v>632</v>
      </c>
      <c r="H638" s="311" t="s">
        <v>8577</v>
      </c>
      <c r="I638" s="307" t="s">
        <v>7203</v>
      </c>
      <c r="J638" s="216">
        <v>2014</v>
      </c>
      <c r="K638" s="162">
        <v>6100013213</v>
      </c>
      <c r="L638" s="160">
        <v>41194</v>
      </c>
      <c r="M638" s="161" t="s">
        <v>7480</v>
      </c>
      <c r="N638" s="332" t="s">
        <v>13347</v>
      </c>
      <c r="O638" s="324"/>
    </row>
    <row r="639" spans="5:15" ht="31.5">
      <c r="E639" s="277">
        <v>6131439</v>
      </c>
      <c r="F639" s="291" t="s">
        <v>132</v>
      </c>
      <c r="G639" s="315">
        <f t="shared" si="12"/>
        <v>633</v>
      </c>
      <c r="H639" s="311" t="s">
        <v>7736</v>
      </c>
      <c r="I639" s="307" t="s">
        <v>7203</v>
      </c>
      <c r="J639" s="216">
        <v>2014</v>
      </c>
      <c r="K639" s="162">
        <v>6100010778</v>
      </c>
      <c r="L639" s="160">
        <v>41061</v>
      </c>
      <c r="M639" s="161" t="s">
        <v>8578</v>
      </c>
      <c r="N639" s="332" t="s">
        <v>13646</v>
      </c>
      <c r="O639" s="324"/>
    </row>
    <row r="640" spans="5:15" ht="31.5">
      <c r="E640" s="277">
        <v>6130801</v>
      </c>
      <c r="F640" s="291" t="s">
        <v>132</v>
      </c>
      <c r="G640" s="315">
        <f t="shared" si="12"/>
        <v>634</v>
      </c>
      <c r="H640" s="311" t="s">
        <v>7736</v>
      </c>
      <c r="I640" s="307" t="s">
        <v>7203</v>
      </c>
      <c r="J640" s="216">
        <v>2014</v>
      </c>
      <c r="K640" s="162">
        <v>6100009416</v>
      </c>
      <c r="L640" s="160" t="s">
        <v>3394</v>
      </c>
      <c r="M640" s="161" t="s">
        <v>8579</v>
      </c>
      <c r="N640" s="332" t="s">
        <v>13647</v>
      </c>
      <c r="O640" s="324"/>
    </row>
    <row r="641" spans="5:15" ht="31.5">
      <c r="E641" s="277">
        <v>6101039</v>
      </c>
      <c r="F641" s="291" t="s">
        <v>132</v>
      </c>
      <c r="G641" s="315">
        <f t="shared" si="12"/>
        <v>635</v>
      </c>
      <c r="H641" s="278" t="s">
        <v>8580</v>
      </c>
      <c r="I641" s="307" t="s">
        <v>7203</v>
      </c>
      <c r="J641" s="216">
        <v>2014</v>
      </c>
      <c r="K641" s="162">
        <v>6100008844</v>
      </c>
      <c r="L641" s="160" t="s">
        <v>8581</v>
      </c>
      <c r="M641" s="161" t="s">
        <v>7559</v>
      </c>
      <c r="N641" s="332" t="s">
        <v>13364</v>
      </c>
      <c r="O641" s="324"/>
    </row>
    <row r="642" spans="5:15" ht="47.25">
      <c r="E642" s="277">
        <v>6101011</v>
      </c>
      <c r="F642" s="291" t="s">
        <v>132</v>
      </c>
      <c r="G642" s="315">
        <f t="shared" si="12"/>
        <v>636</v>
      </c>
      <c r="H642" s="278" t="s">
        <v>8582</v>
      </c>
      <c r="I642" s="307" t="s">
        <v>7203</v>
      </c>
      <c r="J642" s="216">
        <v>2014</v>
      </c>
      <c r="K642" s="162">
        <v>6100007467</v>
      </c>
      <c r="L642" s="160">
        <v>40787</v>
      </c>
      <c r="M642" s="161" t="s">
        <v>7194</v>
      </c>
      <c r="N642" s="333" t="s">
        <v>16236</v>
      </c>
      <c r="O642" s="325"/>
    </row>
    <row r="643" spans="5:15" ht="31.5">
      <c r="E643" s="277">
        <v>6131075</v>
      </c>
      <c r="F643" s="291" t="s">
        <v>132</v>
      </c>
      <c r="G643" s="315">
        <f t="shared" si="12"/>
        <v>637</v>
      </c>
      <c r="H643" s="278" t="s">
        <v>8583</v>
      </c>
      <c r="I643" s="307" t="s">
        <v>7203</v>
      </c>
      <c r="J643" s="216">
        <v>2014</v>
      </c>
      <c r="K643" s="162">
        <v>6100012030</v>
      </c>
      <c r="L643" s="160">
        <v>41129</v>
      </c>
      <c r="M643" s="161" t="s">
        <v>8584</v>
      </c>
      <c r="N643" s="332" t="s">
        <v>13648</v>
      </c>
      <c r="O643" s="324"/>
    </row>
    <row r="644" spans="5:15" ht="47.25">
      <c r="E644" s="277">
        <v>6131855</v>
      </c>
      <c r="F644" s="291" t="s">
        <v>132</v>
      </c>
      <c r="G644" s="315">
        <f t="shared" si="12"/>
        <v>638</v>
      </c>
      <c r="H644" s="278" t="s">
        <v>8585</v>
      </c>
      <c r="I644" s="307" t="s">
        <v>7203</v>
      </c>
      <c r="J644" s="216">
        <v>2014</v>
      </c>
      <c r="K644" s="162">
        <v>6100014279</v>
      </c>
      <c r="L644" s="160">
        <v>41255</v>
      </c>
      <c r="M644" s="161" t="s">
        <v>8586</v>
      </c>
      <c r="N644" s="332" t="s">
        <v>13649</v>
      </c>
      <c r="O644" s="324"/>
    </row>
    <row r="645" spans="5:15" ht="47.25">
      <c r="E645" s="277">
        <v>6131857</v>
      </c>
      <c r="F645" s="291" t="s">
        <v>132</v>
      </c>
      <c r="G645" s="315">
        <f t="shared" si="12"/>
        <v>639</v>
      </c>
      <c r="H645" s="278" t="s">
        <v>8587</v>
      </c>
      <c r="I645" s="307" t="s">
        <v>7203</v>
      </c>
      <c r="J645" s="216">
        <v>2014</v>
      </c>
      <c r="K645" s="162">
        <v>6100014783</v>
      </c>
      <c r="L645" s="160">
        <v>41295</v>
      </c>
      <c r="M645" s="161" t="s">
        <v>8588</v>
      </c>
      <c r="N645" s="332" t="s">
        <v>13650</v>
      </c>
      <c r="O645" s="324"/>
    </row>
    <row r="646" spans="5:15" ht="31.5">
      <c r="E646" s="277">
        <v>6131076</v>
      </c>
      <c r="F646" s="291" t="s">
        <v>132</v>
      </c>
      <c r="G646" s="315">
        <f t="shared" si="12"/>
        <v>640</v>
      </c>
      <c r="H646" s="278" t="s">
        <v>8589</v>
      </c>
      <c r="I646" s="307" t="s">
        <v>7203</v>
      </c>
      <c r="J646" s="216">
        <v>2014</v>
      </c>
      <c r="K646" s="162">
        <v>6100012188</v>
      </c>
      <c r="L646" s="160">
        <v>41143</v>
      </c>
      <c r="M646" s="161" t="s">
        <v>8590</v>
      </c>
      <c r="N646" s="332" t="s">
        <v>13651</v>
      </c>
      <c r="O646" s="324"/>
    </row>
    <row r="647" spans="5:15" ht="31.5">
      <c r="E647" s="277">
        <v>6131765</v>
      </c>
      <c r="F647" s="291" t="s">
        <v>132</v>
      </c>
      <c r="G647" s="315">
        <f t="shared" si="12"/>
        <v>641</v>
      </c>
      <c r="H647" s="311" t="s">
        <v>7230</v>
      </c>
      <c r="I647" s="307" t="s">
        <v>7203</v>
      </c>
      <c r="J647" s="216">
        <v>2014</v>
      </c>
      <c r="K647" s="162">
        <v>6100013994</v>
      </c>
      <c r="L647" s="160">
        <v>41241</v>
      </c>
      <c r="M647" s="161" t="s">
        <v>7298</v>
      </c>
      <c r="N647" s="331" t="s">
        <v>16262</v>
      </c>
      <c r="O647" s="325"/>
    </row>
    <row r="648" spans="5:15" ht="31.5">
      <c r="E648" s="277">
        <v>6131664</v>
      </c>
      <c r="F648" s="291" t="s">
        <v>132</v>
      </c>
      <c r="G648" s="315">
        <f t="shared" si="12"/>
        <v>642</v>
      </c>
      <c r="H648" s="311" t="s">
        <v>8591</v>
      </c>
      <c r="I648" s="307" t="s">
        <v>7203</v>
      </c>
      <c r="J648" s="216">
        <v>2014</v>
      </c>
      <c r="K648" s="162">
        <v>6100014082</v>
      </c>
      <c r="L648" s="160">
        <v>41247</v>
      </c>
      <c r="M648" s="161" t="s">
        <v>7311</v>
      </c>
      <c r="N648" s="332" t="s">
        <v>13652</v>
      </c>
      <c r="O648" s="324"/>
    </row>
    <row r="649" spans="5:15" ht="31.5">
      <c r="E649" s="277">
        <v>6131924</v>
      </c>
      <c r="F649" s="291" t="s">
        <v>132</v>
      </c>
      <c r="G649" s="315">
        <f t="shared" si="12"/>
        <v>643</v>
      </c>
      <c r="H649" s="311" t="s">
        <v>7984</v>
      </c>
      <c r="I649" s="307" t="s">
        <v>7203</v>
      </c>
      <c r="J649" s="216">
        <v>2014</v>
      </c>
      <c r="K649" s="162">
        <v>6100014522</v>
      </c>
      <c r="L649" s="160" t="s">
        <v>157</v>
      </c>
      <c r="M649" s="161" t="s">
        <v>8592</v>
      </c>
      <c r="N649" s="332" t="s">
        <v>13653</v>
      </c>
      <c r="O649" s="324"/>
    </row>
    <row r="650" spans="5:15" ht="31.5">
      <c r="E650" s="277">
        <v>6132388</v>
      </c>
      <c r="F650" s="291" t="s">
        <v>132</v>
      </c>
      <c r="G650" s="315">
        <f t="shared" si="12"/>
        <v>644</v>
      </c>
      <c r="H650" s="311" t="s">
        <v>8593</v>
      </c>
      <c r="I650" s="307" t="s">
        <v>7203</v>
      </c>
      <c r="J650" s="216">
        <v>2014</v>
      </c>
      <c r="K650" s="162">
        <v>6100014783</v>
      </c>
      <c r="L650" s="160" t="s">
        <v>149</v>
      </c>
      <c r="M650" s="161" t="s">
        <v>8588</v>
      </c>
      <c r="N650" s="332" t="s">
        <v>13650</v>
      </c>
      <c r="O650" s="324"/>
    </row>
    <row r="651" spans="5:15" ht="63">
      <c r="E651" s="277">
        <v>6131850</v>
      </c>
      <c r="F651" s="291" t="s">
        <v>132</v>
      </c>
      <c r="G651" s="315">
        <f t="shared" si="12"/>
        <v>645</v>
      </c>
      <c r="H651" s="278" t="s">
        <v>8594</v>
      </c>
      <c r="I651" s="307" t="s">
        <v>7203</v>
      </c>
      <c r="J651" s="216">
        <v>2014</v>
      </c>
      <c r="K651" s="162">
        <v>6100014934</v>
      </c>
      <c r="L651" s="160">
        <v>41303</v>
      </c>
      <c r="M651" s="161" t="s">
        <v>8595</v>
      </c>
      <c r="N651" s="332" t="s">
        <v>13654</v>
      </c>
      <c r="O651" s="324"/>
    </row>
    <row r="652" spans="5:15" ht="63">
      <c r="E652" s="277">
        <v>6131856</v>
      </c>
      <c r="F652" s="291" t="s">
        <v>132</v>
      </c>
      <c r="G652" s="315">
        <f t="shared" si="12"/>
        <v>646</v>
      </c>
      <c r="H652" s="278" t="s">
        <v>8596</v>
      </c>
      <c r="I652" s="307" t="s">
        <v>7203</v>
      </c>
      <c r="J652" s="216">
        <v>2014</v>
      </c>
      <c r="K652" s="162">
        <v>6100014551</v>
      </c>
      <c r="L652" s="160" t="s">
        <v>150</v>
      </c>
      <c r="M652" s="161" t="s">
        <v>8597</v>
      </c>
      <c r="N652" s="332" t="s">
        <v>13655</v>
      </c>
      <c r="O652" s="324"/>
    </row>
    <row r="653" spans="5:15" ht="31.5">
      <c r="E653" s="277">
        <v>6130511</v>
      </c>
      <c r="F653" s="291" t="s">
        <v>132</v>
      </c>
      <c r="G653" s="315">
        <f t="shared" si="12"/>
        <v>647</v>
      </c>
      <c r="H653" s="278" t="s">
        <v>8598</v>
      </c>
      <c r="I653" s="307" t="s">
        <v>7203</v>
      </c>
      <c r="J653" s="216">
        <v>2014</v>
      </c>
      <c r="K653" s="162">
        <v>6100011679</v>
      </c>
      <c r="L653" s="160">
        <v>41110</v>
      </c>
      <c r="M653" s="161" t="s">
        <v>8599</v>
      </c>
      <c r="N653" s="332" t="s">
        <v>13656</v>
      </c>
      <c r="O653" s="324"/>
    </row>
    <row r="654" spans="5:15" ht="31.5">
      <c r="E654" s="277">
        <v>6131760</v>
      </c>
      <c r="F654" s="291" t="s">
        <v>132</v>
      </c>
      <c r="G654" s="315">
        <f t="shared" si="12"/>
        <v>648</v>
      </c>
      <c r="H654" s="311" t="s">
        <v>8600</v>
      </c>
      <c r="I654" s="307" t="s">
        <v>7203</v>
      </c>
      <c r="J654" s="216">
        <v>2014</v>
      </c>
      <c r="K654" s="162">
        <v>6100014226</v>
      </c>
      <c r="L654" s="160" t="s">
        <v>3360</v>
      </c>
      <c r="M654" s="161" t="s">
        <v>7292</v>
      </c>
      <c r="N654" s="332" t="s">
        <v>13657</v>
      </c>
      <c r="O654" s="324"/>
    </row>
    <row r="655" spans="5:15" ht="31.5">
      <c r="E655" s="277">
        <v>6131905</v>
      </c>
      <c r="F655" s="291" t="s">
        <v>132</v>
      </c>
      <c r="G655" s="315">
        <f t="shared" si="12"/>
        <v>649</v>
      </c>
      <c r="H655" s="311" t="s">
        <v>8601</v>
      </c>
      <c r="I655" s="307" t="s">
        <v>7203</v>
      </c>
      <c r="J655" s="216">
        <v>2014</v>
      </c>
      <c r="K655" s="162">
        <v>6100014515</v>
      </c>
      <c r="L655" s="160" t="s">
        <v>157</v>
      </c>
      <c r="M655" s="161" t="s">
        <v>8602</v>
      </c>
      <c r="N655" s="332" t="s">
        <v>13658</v>
      </c>
      <c r="O655" s="324"/>
    </row>
    <row r="656" spans="5:15" ht="31.5">
      <c r="E656" s="277">
        <v>6131921</v>
      </c>
      <c r="F656" s="291" t="s">
        <v>132</v>
      </c>
      <c r="G656" s="315">
        <f t="shared" si="12"/>
        <v>650</v>
      </c>
      <c r="H656" s="311" t="s">
        <v>7969</v>
      </c>
      <c r="I656" s="307" t="s">
        <v>7203</v>
      </c>
      <c r="J656" s="216">
        <v>2014</v>
      </c>
      <c r="K656" s="162">
        <v>6100014477</v>
      </c>
      <c r="L656" s="160" t="s">
        <v>159</v>
      </c>
      <c r="M656" s="161" t="s">
        <v>8603</v>
      </c>
      <c r="N656" s="332" t="s">
        <v>13659</v>
      </c>
      <c r="O656" s="324"/>
    </row>
    <row r="657" spans="5:15" ht="31.5">
      <c r="E657" s="277">
        <v>6131962</v>
      </c>
      <c r="F657" s="291" t="s">
        <v>132</v>
      </c>
      <c r="G657" s="315">
        <f t="shared" si="12"/>
        <v>651</v>
      </c>
      <c r="H657" s="311" t="s">
        <v>7969</v>
      </c>
      <c r="I657" s="307" t="s">
        <v>7203</v>
      </c>
      <c r="J657" s="216">
        <v>2014</v>
      </c>
      <c r="K657" s="162">
        <v>6100014296</v>
      </c>
      <c r="L657" s="160" t="s">
        <v>158</v>
      </c>
      <c r="M657" s="161" t="s">
        <v>8604</v>
      </c>
      <c r="N657" s="332" t="s">
        <v>13660</v>
      </c>
      <c r="O657" s="324"/>
    </row>
    <row r="658" spans="5:15" ht="31.5">
      <c r="E658" s="277">
        <v>6130604</v>
      </c>
      <c r="F658" s="291" t="s">
        <v>132</v>
      </c>
      <c r="G658" s="315">
        <f t="shared" si="12"/>
        <v>652</v>
      </c>
      <c r="H658" s="311" t="s">
        <v>8605</v>
      </c>
      <c r="I658" s="307" t="s">
        <v>7203</v>
      </c>
      <c r="J658" s="216">
        <v>2014</v>
      </c>
      <c r="K658" s="162">
        <v>6100011420</v>
      </c>
      <c r="L658" s="160">
        <v>41095</v>
      </c>
      <c r="M658" s="161" t="s">
        <v>8606</v>
      </c>
      <c r="N658" s="332" t="s">
        <v>13661</v>
      </c>
      <c r="O658" s="324"/>
    </row>
    <row r="659" spans="5:15" ht="31.5">
      <c r="E659" s="277">
        <v>6132087</v>
      </c>
      <c r="F659" s="291" t="s">
        <v>132</v>
      </c>
      <c r="G659" s="315">
        <f t="shared" si="12"/>
        <v>653</v>
      </c>
      <c r="H659" s="311" t="s">
        <v>8607</v>
      </c>
      <c r="I659" s="307" t="s">
        <v>7203</v>
      </c>
      <c r="J659" s="216">
        <v>2014</v>
      </c>
      <c r="K659" s="162">
        <v>6100015555</v>
      </c>
      <c r="L659" s="160" t="s">
        <v>2396</v>
      </c>
      <c r="M659" s="161" t="s">
        <v>8608</v>
      </c>
      <c r="N659" s="332" t="s">
        <v>13662</v>
      </c>
      <c r="O659" s="324"/>
    </row>
    <row r="660" spans="5:15" ht="31.5">
      <c r="E660" s="277">
        <v>6132106</v>
      </c>
      <c r="F660" s="291" t="s">
        <v>132</v>
      </c>
      <c r="G660" s="315">
        <f t="shared" si="12"/>
        <v>654</v>
      </c>
      <c r="H660" s="311" t="s">
        <v>8609</v>
      </c>
      <c r="I660" s="307" t="s">
        <v>7203</v>
      </c>
      <c r="J660" s="216">
        <v>2014</v>
      </c>
      <c r="K660" s="162">
        <v>6100015214</v>
      </c>
      <c r="L660" s="160" t="s">
        <v>177</v>
      </c>
      <c r="M660" s="161" t="s">
        <v>8610</v>
      </c>
      <c r="N660" s="332" t="s">
        <v>13663</v>
      </c>
      <c r="O660" s="324"/>
    </row>
    <row r="661" spans="5:15" ht="31.5">
      <c r="E661" s="277">
        <v>6132130</v>
      </c>
      <c r="F661" s="291" t="s">
        <v>132</v>
      </c>
      <c r="G661" s="315">
        <f t="shared" si="12"/>
        <v>655</v>
      </c>
      <c r="H661" s="311" t="s">
        <v>8611</v>
      </c>
      <c r="I661" s="307" t="s">
        <v>7203</v>
      </c>
      <c r="J661" s="216">
        <v>2014</v>
      </c>
      <c r="K661" s="162">
        <v>6100015375</v>
      </c>
      <c r="L661" s="160" t="s">
        <v>173</v>
      </c>
      <c r="M661" s="161" t="s">
        <v>3403</v>
      </c>
      <c r="N661" s="332" t="s">
        <v>13664</v>
      </c>
      <c r="O661" s="324"/>
    </row>
    <row r="662" spans="5:15" ht="31.5">
      <c r="E662" s="277">
        <v>6131113</v>
      </c>
      <c r="F662" s="291" t="s">
        <v>132</v>
      </c>
      <c r="G662" s="315">
        <f t="shared" si="12"/>
        <v>656</v>
      </c>
      <c r="H662" s="278" t="s">
        <v>8612</v>
      </c>
      <c r="I662" s="307" t="s">
        <v>7203</v>
      </c>
      <c r="J662" s="216">
        <v>2014</v>
      </c>
      <c r="K662" s="162">
        <v>6100009000</v>
      </c>
      <c r="L662" s="160">
        <v>40904</v>
      </c>
      <c r="M662" s="161" t="s">
        <v>8613</v>
      </c>
      <c r="N662" s="332" t="s">
        <v>13665</v>
      </c>
      <c r="O662" s="324"/>
    </row>
    <row r="663" spans="5:15" ht="63">
      <c r="E663" s="277">
        <v>6130908</v>
      </c>
      <c r="F663" s="291" t="s">
        <v>132</v>
      </c>
      <c r="G663" s="315">
        <f t="shared" si="12"/>
        <v>657</v>
      </c>
      <c r="H663" s="278" t="s">
        <v>8614</v>
      </c>
      <c r="I663" s="307" t="s">
        <v>7203</v>
      </c>
      <c r="J663" s="216">
        <v>2014</v>
      </c>
      <c r="K663" s="162">
        <v>6100009481</v>
      </c>
      <c r="L663" s="160">
        <v>40981</v>
      </c>
      <c r="M663" s="161" t="s">
        <v>3412</v>
      </c>
      <c r="N663" s="332" t="s">
        <v>13666</v>
      </c>
      <c r="O663" s="324"/>
    </row>
    <row r="664" spans="5:15" ht="31.5">
      <c r="E664" s="277">
        <v>6132021</v>
      </c>
      <c r="F664" s="291" t="s">
        <v>132</v>
      </c>
      <c r="G664" s="315">
        <f t="shared" si="12"/>
        <v>658</v>
      </c>
      <c r="H664" s="311" t="s">
        <v>16134</v>
      </c>
      <c r="I664" s="307" t="s">
        <v>7203</v>
      </c>
      <c r="J664" s="216">
        <v>2014</v>
      </c>
      <c r="K664" s="162">
        <v>6100012143</v>
      </c>
      <c r="L664" s="160" t="s">
        <v>3413</v>
      </c>
      <c r="M664" s="161" t="s">
        <v>3414</v>
      </c>
      <c r="N664" s="333" t="s">
        <v>16245</v>
      </c>
      <c r="O664" s="324"/>
    </row>
    <row r="665" spans="5:15" ht="31.5">
      <c r="E665" s="277">
        <v>6132048</v>
      </c>
      <c r="F665" s="291" t="s">
        <v>132</v>
      </c>
      <c r="G665" s="315">
        <f t="shared" si="12"/>
        <v>659</v>
      </c>
      <c r="H665" s="311" t="s">
        <v>8615</v>
      </c>
      <c r="I665" s="307" t="s">
        <v>7203</v>
      </c>
      <c r="J665" s="216">
        <v>2014</v>
      </c>
      <c r="K665" s="162">
        <v>6100015557</v>
      </c>
      <c r="L665" s="160" t="s">
        <v>2396</v>
      </c>
      <c r="M665" s="161" t="s">
        <v>8616</v>
      </c>
      <c r="N665" s="332" t="s">
        <v>13667</v>
      </c>
      <c r="O665" s="324"/>
    </row>
    <row r="666" spans="5:15" ht="31.5">
      <c r="E666" s="277">
        <v>6132081</v>
      </c>
      <c r="F666" s="291" t="s">
        <v>132</v>
      </c>
      <c r="G666" s="315">
        <f t="shared" si="12"/>
        <v>660</v>
      </c>
      <c r="H666" s="311" t="s">
        <v>7457</v>
      </c>
      <c r="I666" s="307" t="s">
        <v>7203</v>
      </c>
      <c r="J666" s="216">
        <v>2014</v>
      </c>
      <c r="K666" s="162">
        <v>6100015502</v>
      </c>
      <c r="L666" s="160" t="s">
        <v>7198</v>
      </c>
      <c r="M666" s="161" t="s">
        <v>8617</v>
      </c>
      <c r="N666" s="332" t="s">
        <v>13668</v>
      </c>
      <c r="O666" s="324"/>
    </row>
    <row r="667" spans="5:15" ht="31.5">
      <c r="E667" s="277">
        <v>6132092</v>
      </c>
      <c r="F667" s="291" t="s">
        <v>132</v>
      </c>
      <c r="G667" s="315">
        <f t="shared" si="12"/>
        <v>661</v>
      </c>
      <c r="H667" s="311" t="s">
        <v>8618</v>
      </c>
      <c r="I667" s="307" t="s">
        <v>7203</v>
      </c>
      <c r="J667" s="216">
        <v>2014</v>
      </c>
      <c r="K667" s="162">
        <v>6100015500</v>
      </c>
      <c r="L667" s="160">
        <v>41353</v>
      </c>
      <c r="M667" s="161" t="s">
        <v>3415</v>
      </c>
      <c r="N667" s="332" t="s">
        <v>13669</v>
      </c>
      <c r="O667" s="324"/>
    </row>
    <row r="668" spans="5:15" ht="31.5">
      <c r="E668" s="277">
        <v>6131859</v>
      </c>
      <c r="F668" s="291" t="s">
        <v>132</v>
      </c>
      <c r="G668" s="315">
        <f t="shared" si="12"/>
        <v>662</v>
      </c>
      <c r="H668" s="311" t="s">
        <v>8619</v>
      </c>
      <c r="I668" s="307" t="s">
        <v>7203</v>
      </c>
      <c r="J668" s="216">
        <v>2014</v>
      </c>
      <c r="K668" s="162">
        <v>6100014484</v>
      </c>
      <c r="L668" s="160">
        <v>41269</v>
      </c>
      <c r="M668" s="161" t="s">
        <v>8620</v>
      </c>
      <c r="N668" s="332" t="s">
        <v>14896</v>
      </c>
      <c r="O668" s="324"/>
    </row>
    <row r="669" spans="5:15" ht="31.5">
      <c r="E669" s="277">
        <v>6131860</v>
      </c>
      <c r="F669" s="291" t="s">
        <v>132</v>
      </c>
      <c r="G669" s="315">
        <f t="shared" si="12"/>
        <v>663</v>
      </c>
      <c r="H669" s="311" t="s">
        <v>8551</v>
      </c>
      <c r="I669" s="307" t="s">
        <v>7203</v>
      </c>
      <c r="J669" s="216">
        <v>2014</v>
      </c>
      <c r="K669" s="162">
        <v>6100014547</v>
      </c>
      <c r="L669" s="160" t="s">
        <v>150</v>
      </c>
      <c r="M669" s="161" t="s">
        <v>8621</v>
      </c>
      <c r="N669" s="331" t="s">
        <v>16300</v>
      </c>
      <c r="O669" s="325"/>
    </row>
    <row r="670" spans="5:15" ht="31.5">
      <c r="E670" s="277">
        <v>6131863</v>
      </c>
      <c r="F670" s="291" t="s">
        <v>132</v>
      </c>
      <c r="G670" s="315">
        <f t="shared" si="12"/>
        <v>664</v>
      </c>
      <c r="H670" s="311" t="s">
        <v>8622</v>
      </c>
      <c r="I670" s="307" t="s">
        <v>7203</v>
      </c>
      <c r="J670" s="216">
        <v>2014</v>
      </c>
      <c r="K670" s="162">
        <v>6100015100</v>
      </c>
      <c r="L670" s="160" t="s">
        <v>152</v>
      </c>
      <c r="M670" s="161" t="s">
        <v>8623</v>
      </c>
      <c r="N670" s="332" t="s">
        <v>13670</v>
      </c>
      <c r="O670" s="324"/>
    </row>
    <row r="671" spans="5:15" ht="31.5">
      <c r="E671" s="277">
        <v>6131864</v>
      </c>
      <c r="F671" s="291" t="s">
        <v>132</v>
      </c>
      <c r="G671" s="315">
        <f t="shared" si="12"/>
        <v>665</v>
      </c>
      <c r="H671" s="311" t="s">
        <v>8624</v>
      </c>
      <c r="I671" s="307" t="s">
        <v>7203</v>
      </c>
      <c r="J671" s="216">
        <v>2014</v>
      </c>
      <c r="K671" s="162">
        <v>6100015101</v>
      </c>
      <c r="L671" s="160" t="s">
        <v>152</v>
      </c>
      <c r="M671" s="161" t="s">
        <v>8625</v>
      </c>
      <c r="N671" s="332" t="s">
        <v>13671</v>
      </c>
      <c r="O671" s="324"/>
    </row>
    <row r="672" spans="5:15" ht="31.5">
      <c r="E672" s="277">
        <v>6131884</v>
      </c>
      <c r="F672" s="291" t="s">
        <v>132</v>
      </c>
      <c r="G672" s="315">
        <f t="shared" si="12"/>
        <v>666</v>
      </c>
      <c r="H672" s="311" t="s">
        <v>8626</v>
      </c>
      <c r="I672" s="307" t="s">
        <v>7203</v>
      </c>
      <c r="J672" s="216">
        <v>2014</v>
      </c>
      <c r="K672" s="162">
        <v>6100014915</v>
      </c>
      <c r="L672" s="160" t="s">
        <v>153</v>
      </c>
      <c r="M672" s="161" t="s">
        <v>8627</v>
      </c>
      <c r="N672" s="332" t="s">
        <v>13672</v>
      </c>
      <c r="O672" s="324"/>
    </row>
    <row r="673" spans="5:15" ht="31.5">
      <c r="E673" s="277">
        <v>6131885</v>
      </c>
      <c r="F673" s="291" t="s">
        <v>132</v>
      </c>
      <c r="G673" s="315">
        <f t="shared" si="12"/>
        <v>667</v>
      </c>
      <c r="H673" s="311" t="s">
        <v>8622</v>
      </c>
      <c r="I673" s="307" t="s">
        <v>7203</v>
      </c>
      <c r="J673" s="216">
        <v>2014</v>
      </c>
      <c r="K673" s="162">
        <v>6100014927</v>
      </c>
      <c r="L673" s="160" t="s">
        <v>153</v>
      </c>
      <c r="M673" s="161" t="s">
        <v>3421</v>
      </c>
      <c r="N673" s="332" t="s">
        <v>13673</v>
      </c>
      <c r="O673" s="324"/>
    </row>
    <row r="674" spans="5:15" ht="31.5">
      <c r="E674" s="277">
        <v>6131890</v>
      </c>
      <c r="F674" s="291" t="s">
        <v>132</v>
      </c>
      <c r="G674" s="315">
        <f t="shared" si="12"/>
        <v>668</v>
      </c>
      <c r="H674" s="311" t="s">
        <v>8628</v>
      </c>
      <c r="I674" s="307" t="s">
        <v>7203</v>
      </c>
      <c r="J674" s="216">
        <v>2014</v>
      </c>
      <c r="K674" s="162">
        <v>6100014791</v>
      </c>
      <c r="L674" s="160" t="s">
        <v>149</v>
      </c>
      <c r="M674" s="161" t="s">
        <v>8629</v>
      </c>
      <c r="N674" s="332" t="s">
        <v>13674</v>
      </c>
      <c r="O674" s="324"/>
    </row>
    <row r="675" spans="5:15" ht="31.5">
      <c r="E675" s="277">
        <v>6131891</v>
      </c>
      <c r="F675" s="291" t="s">
        <v>132</v>
      </c>
      <c r="G675" s="315">
        <f t="shared" si="12"/>
        <v>669</v>
      </c>
      <c r="H675" s="311" t="s">
        <v>8255</v>
      </c>
      <c r="I675" s="307" t="s">
        <v>7203</v>
      </c>
      <c r="J675" s="216">
        <v>2014</v>
      </c>
      <c r="K675" s="162">
        <v>6100014400</v>
      </c>
      <c r="L675" s="160">
        <v>41264</v>
      </c>
      <c r="M675" s="161" t="s">
        <v>8630</v>
      </c>
      <c r="N675" s="332" t="s">
        <v>13675</v>
      </c>
      <c r="O675" s="324"/>
    </row>
    <row r="676" spans="5:15" ht="31.5">
      <c r="E676" s="277">
        <v>6131806</v>
      </c>
      <c r="F676" s="291" t="s">
        <v>132</v>
      </c>
      <c r="G676" s="315">
        <f t="shared" si="12"/>
        <v>670</v>
      </c>
      <c r="H676" s="311" t="s">
        <v>8631</v>
      </c>
      <c r="I676" s="307" t="s">
        <v>7203</v>
      </c>
      <c r="J676" s="216">
        <v>2014</v>
      </c>
      <c r="K676" s="162">
        <v>6100014902</v>
      </c>
      <c r="L676" s="160" t="s">
        <v>153</v>
      </c>
      <c r="M676" s="161" t="s">
        <v>3422</v>
      </c>
      <c r="N676" s="332" t="s">
        <v>13676</v>
      </c>
      <c r="O676" s="324"/>
    </row>
    <row r="677" spans="5:15" ht="31.5">
      <c r="E677" s="277">
        <v>6131893</v>
      </c>
      <c r="F677" s="291" t="s">
        <v>132</v>
      </c>
      <c r="G677" s="315">
        <f t="shared" si="12"/>
        <v>671</v>
      </c>
      <c r="H677" s="311" t="s">
        <v>8632</v>
      </c>
      <c r="I677" s="307" t="s">
        <v>7203</v>
      </c>
      <c r="J677" s="216">
        <v>2014</v>
      </c>
      <c r="K677" s="162">
        <v>6100014901</v>
      </c>
      <c r="L677" s="160" t="s">
        <v>153</v>
      </c>
      <c r="M677" s="161" t="s">
        <v>8633</v>
      </c>
      <c r="N677" s="332" t="s">
        <v>13677</v>
      </c>
      <c r="O677" s="324"/>
    </row>
    <row r="678" spans="5:15" ht="31.5">
      <c r="E678" s="277">
        <v>6131898</v>
      </c>
      <c r="F678" s="291" t="s">
        <v>132</v>
      </c>
      <c r="G678" s="315">
        <f t="shared" si="12"/>
        <v>672</v>
      </c>
      <c r="H678" s="311" t="s">
        <v>7237</v>
      </c>
      <c r="I678" s="307" t="s">
        <v>7203</v>
      </c>
      <c r="J678" s="216">
        <v>2014</v>
      </c>
      <c r="K678" s="162">
        <v>6100013616</v>
      </c>
      <c r="L678" s="160" t="s">
        <v>8514</v>
      </c>
      <c r="M678" s="161" t="s">
        <v>8634</v>
      </c>
      <c r="N678" s="332" t="s">
        <v>13678</v>
      </c>
      <c r="O678" s="324"/>
    </row>
    <row r="679" spans="5:15" ht="31.5">
      <c r="E679" s="277">
        <v>6131901</v>
      </c>
      <c r="F679" s="291" t="s">
        <v>132</v>
      </c>
      <c r="G679" s="315">
        <f t="shared" si="12"/>
        <v>673</v>
      </c>
      <c r="H679" s="311" t="s">
        <v>8635</v>
      </c>
      <c r="I679" s="307" t="s">
        <v>7203</v>
      </c>
      <c r="J679" s="216">
        <v>2014</v>
      </c>
      <c r="K679" s="162">
        <v>6100014809</v>
      </c>
      <c r="L679" s="160" t="s">
        <v>169</v>
      </c>
      <c r="M679" s="161" t="s">
        <v>8636</v>
      </c>
      <c r="N679" s="332" t="s">
        <v>13679</v>
      </c>
      <c r="O679" s="324"/>
    </row>
    <row r="680" spans="5:15" ht="31.5">
      <c r="E680" s="277">
        <v>6131817</v>
      </c>
      <c r="F680" s="291" t="s">
        <v>132</v>
      </c>
      <c r="G680" s="315">
        <f t="shared" si="12"/>
        <v>674</v>
      </c>
      <c r="H680" s="311" t="s">
        <v>7929</v>
      </c>
      <c r="I680" s="307" t="s">
        <v>7203</v>
      </c>
      <c r="J680" s="216">
        <v>2014</v>
      </c>
      <c r="K680" s="162">
        <v>6100014573</v>
      </c>
      <c r="L680" s="160" t="s">
        <v>150</v>
      </c>
      <c r="M680" s="161" t="s">
        <v>3423</v>
      </c>
      <c r="N680" s="331" t="s">
        <v>16170</v>
      </c>
      <c r="O680" s="325"/>
    </row>
    <row r="681" spans="5:15" ht="31.5">
      <c r="E681" s="277">
        <v>6131918</v>
      </c>
      <c r="F681" s="291" t="s">
        <v>132</v>
      </c>
      <c r="G681" s="315">
        <f t="shared" si="12"/>
        <v>675</v>
      </c>
      <c r="H681" s="311" t="s">
        <v>8255</v>
      </c>
      <c r="I681" s="307" t="s">
        <v>7203</v>
      </c>
      <c r="J681" s="216">
        <v>2014</v>
      </c>
      <c r="K681" s="162">
        <v>6100014572</v>
      </c>
      <c r="L681" s="160" t="s">
        <v>150</v>
      </c>
      <c r="M681" s="161" t="s">
        <v>8443</v>
      </c>
      <c r="N681" s="332" t="s">
        <v>13586</v>
      </c>
      <c r="O681" s="324"/>
    </row>
    <row r="682" spans="5:15" ht="31.5">
      <c r="E682" s="277">
        <v>6131936</v>
      </c>
      <c r="F682" s="291" t="s">
        <v>132</v>
      </c>
      <c r="G682" s="315">
        <f t="shared" si="12"/>
        <v>676</v>
      </c>
      <c r="H682" s="311" t="s">
        <v>8635</v>
      </c>
      <c r="I682" s="307" t="s">
        <v>7203</v>
      </c>
      <c r="J682" s="216">
        <v>2014</v>
      </c>
      <c r="K682" s="162">
        <v>6100014785</v>
      </c>
      <c r="L682" s="160" t="s">
        <v>149</v>
      </c>
      <c r="M682" s="161" t="s">
        <v>8637</v>
      </c>
      <c r="N682" s="332" t="s">
        <v>13680</v>
      </c>
      <c r="O682" s="324"/>
    </row>
    <row r="683" spans="5:15" ht="31.5">
      <c r="E683" s="277">
        <v>6131941</v>
      </c>
      <c r="F683" s="291" t="s">
        <v>132</v>
      </c>
      <c r="G683" s="315">
        <f t="shared" si="12"/>
        <v>677</v>
      </c>
      <c r="H683" s="311" t="s">
        <v>8638</v>
      </c>
      <c r="I683" s="307" t="s">
        <v>7203</v>
      </c>
      <c r="J683" s="216">
        <v>2014</v>
      </c>
      <c r="K683" s="162">
        <v>6100014680</v>
      </c>
      <c r="L683" s="160" t="s">
        <v>150</v>
      </c>
      <c r="M683" s="161" t="s">
        <v>8639</v>
      </c>
      <c r="N683" s="332" t="s">
        <v>13681</v>
      </c>
      <c r="O683" s="324"/>
    </row>
    <row r="684" spans="5:15" ht="31.5">
      <c r="E684" s="277">
        <v>6131976</v>
      </c>
      <c r="F684" s="291" t="s">
        <v>132</v>
      </c>
      <c r="G684" s="315">
        <f t="shared" si="12"/>
        <v>678</v>
      </c>
      <c r="H684" s="311" t="s">
        <v>7663</v>
      </c>
      <c r="I684" s="307" t="s">
        <v>7203</v>
      </c>
      <c r="J684" s="216">
        <v>2014</v>
      </c>
      <c r="K684" s="162">
        <v>6100014395</v>
      </c>
      <c r="L684" s="160" t="s">
        <v>141</v>
      </c>
      <c r="M684" s="161" t="s">
        <v>8640</v>
      </c>
      <c r="N684" s="332" t="s">
        <v>13682</v>
      </c>
      <c r="O684" s="324"/>
    </row>
    <row r="685" spans="5:15" ht="31.5">
      <c r="E685" s="277">
        <v>6131977</v>
      </c>
      <c r="F685" s="291" t="s">
        <v>132</v>
      </c>
      <c r="G685" s="315">
        <f t="shared" si="12"/>
        <v>679</v>
      </c>
      <c r="H685" s="311" t="s">
        <v>8635</v>
      </c>
      <c r="I685" s="307" t="s">
        <v>7203</v>
      </c>
      <c r="J685" s="216">
        <v>2014</v>
      </c>
      <c r="K685" s="162">
        <v>6100014396</v>
      </c>
      <c r="L685" s="160" t="s">
        <v>141</v>
      </c>
      <c r="M685" s="161" t="s">
        <v>7796</v>
      </c>
      <c r="N685" s="332" t="s">
        <v>13683</v>
      </c>
      <c r="O685" s="324"/>
    </row>
    <row r="686" spans="5:15" ht="31.5">
      <c r="E686" s="277">
        <v>6131989</v>
      </c>
      <c r="F686" s="291" t="s">
        <v>132</v>
      </c>
      <c r="G686" s="315">
        <f t="shared" si="12"/>
        <v>680</v>
      </c>
      <c r="H686" s="311" t="s">
        <v>8641</v>
      </c>
      <c r="I686" s="307" t="s">
        <v>7203</v>
      </c>
      <c r="J686" s="216">
        <v>2014</v>
      </c>
      <c r="K686" s="162">
        <v>6100015224</v>
      </c>
      <c r="L686" s="160" t="s">
        <v>177</v>
      </c>
      <c r="M686" s="161" t="s">
        <v>8642</v>
      </c>
      <c r="N686" s="332" t="s">
        <v>13684</v>
      </c>
      <c r="O686" s="324"/>
    </row>
    <row r="687" spans="5:15" ht="47.25">
      <c r="E687" s="277">
        <v>6130738</v>
      </c>
      <c r="F687" s="291" t="s">
        <v>132</v>
      </c>
      <c r="G687" s="315">
        <f t="shared" si="12"/>
        <v>681</v>
      </c>
      <c r="H687" s="311" t="s">
        <v>8643</v>
      </c>
      <c r="I687" s="307" t="s">
        <v>7203</v>
      </c>
      <c r="J687" s="216">
        <v>2014</v>
      </c>
      <c r="K687" s="162">
        <v>6100009449</v>
      </c>
      <c r="L687" s="160">
        <v>40973</v>
      </c>
      <c r="M687" s="161" t="s">
        <v>8196</v>
      </c>
      <c r="N687" s="331" t="s">
        <v>16301</v>
      </c>
      <c r="O687" s="325"/>
    </row>
    <row r="688" spans="5:15" ht="47.25">
      <c r="E688" s="277">
        <v>6130747</v>
      </c>
      <c r="F688" s="291" t="s">
        <v>132</v>
      </c>
      <c r="G688" s="315">
        <f t="shared" si="12"/>
        <v>682</v>
      </c>
      <c r="H688" s="311" t="s">
        <v>8644</v>
      </c>
      <c r="I688" s="307" t="s">
        <v>7203</v>
      </c>
      <c r="J688" s="216">
        <v>2014</v>
      </c>
      <c r="K688" s="162">
        <v>6100009648</v>
      </c>
      <c r="L688" s="160">
        <v>40987</v>
      </c>
      <c r="M688" s="161" t="s">
        <v>8645</v>
      </c>
      <c r="N688" s="331" t="s">
        <v>16171</v>
      </c>
      <c r="O688" s="325"/>
    </row>
    <row r="689" spans="5:15" ht="47.25">
      <c r="E689" s="277">
        <v>6130751</v>
      </c>
      <c r="F689" s="291" t="s">
        <v>132</v>
      </c>
      <c r="G689" s="315">
        <f t="shared" si="12"/>
        <v>683</v>
      </c>
      <c r="H689" s="311" t="s">
        <v>8646</v>
      </c>
      <c r="I689" s="307" t="s">
        <v>7203</v>
      </c>
      <c r="J689" s="216">
        <v>2014</v>
      </c>
      <c r="K689" s="162">
        <v>6100009690</v>
      </c>
      <c r="L689" s="160">
        <v>40994</v>
      </c>
      <c r="M689" s="161" t="s">
        <v>8202</v>
      </c>
      <c r="N689" s="332" t="s">
        <v>13516</v>
      </c>
      <c r="O689" s="324"/>
    </row>
    <row r="690" spans="5:15" ht="31.5">
      <c r="E690" s="277">
        <v>6130681</v>
      </c>
      <c r="F690" s="291" t="s">
        <v>132</v>
      </c>
      <c r="G690" s="315">
        <f t="shared" si="12"/>
        <v>684</v>
      </c>
      <c r="H690" s="311" t="s">
        <v>7333</v>
      </c>
      <c r="I690" s="307" t="s">
        <v>7203</v>
      </c>
      <c r="J690" s="216">
        <v>2014</v>
      </c>
      <c r="K690" s="162">
        <v>6100012016</v>
      </c>
      <c r="L690" s="160">
        <v>41129</v>
      </c>
      <c r="M690" s="161" t="s">
        <v>8647</v>
      </c>
      <c r="N690" s="332" t="s">
        <v>13685</v>
      </c>
      <c r="O690" s="324"/>
    </row>
    <row r="691" spans="5:15" ht="31.5">
      <c r="E691" s="277">
        <v>6131355</v>
      </c>
      <c r="F691" s="291" t="s">
        <v>132</v>
      </c>
      <c r="G691" s="315">
        <f t="shared" si="12"/>
        <v>685</v>
      </c>
      <c r="H691" s="311" t="s">
        <v>7249</v>
      </c>
      <c r="I691" s="307" t="s">
        <v>7203</v>
      </c>
      <c r="J691" s="216">
        <v>2014</v>
      </c>
      <c r="K691" s="162">
        <v>6100010602</v>
      </c>
      <c r="L691" s="160">
        <v>41051</v>
      </c>
      <c r="M691" s="161" t="s">
        <v>7846</v>
      </c>
      <c r="N691" s="332" t="s">
        <v>14889</v>
      </c>
      <c r="O691" s="324"/>
    </row>
    <row r="692" spans="5:15" ht="31.5">
      <c r="E692" s="277">
        <v>6131171</v>
      </c>
      <c r="F692" s="291" t="s">
        <v>132</v>
      </c>
      <c r="G692" s="315">
        <f t="shared" si="12"/>
        <v>686</v>
      </c>
      <c r="H692" s="311" t="s">
        <v>7708</v>
      </c>
      <c r="I692" s="307" t="s">
        <v>7203</v>
      </c>
      <c r="J692" s="216">
        <v>2014</v>
      </c>
      <c r="K692" s="162">
        <v>6100012463</v>
      </c>
      <c r="L692" s="160">
        <v>41156</v>
      </c>
      <c r="M692" s="161" t="s">
        <v>8648</v>
      </c>
      <c r="N692" s="332" t="s">
        <v>13686</v>
      </c>
      <c r="O692" s="324"/>
    </row>
    <row r="693" spans="5:15" ht="31.5">
      <c r="E693" s="277">
        <v>6131016</v>
      </c>
      <c r="F693" s="291" t="s">
        <v>132</v>
      </c>
      <c r="G693" s="315">
        <f t="shared" si="12"/>
        <v>687</v>
      </c>
      <c r="H693" s="311" t="s">
        <v>7237</v>
      </c>
      <c r="I693" s="307" t="s">
        <v>7203</v>
      </c>
      <c r="J693" s="216">
        <v>2014</v>
      </c>
      <c r="K693" s="162">
        <v>6100010133</v>
      </c>
      <c r="L693" s="160">
        <v>41025</v>
      </c>
      <c r="M693" s="161" t="s">
        <v>267</v>
      </c>
      <c r="N693" s="332" t="s">
        <v>13436</v>
      </c>
      <c r="O693" s="324"/>
    </row>
    <row r="694" spans="5:15" ht="31.5">
      <c r="E694" s="277">
        <v>6131231</v>
      </c>
      <c r="F694" s="291" t="s">
        <v>132</v>
      </c>
      <c r="G694" s="315">
        <f t="shared" si="12"/>
        <v>688</v>
      </c>
      <c r="H694" s="311" t="s">
        <v>7720</v>
      </c>
      <c r="I694" s="307" t="s">
        <v>7203</v>
      </c>
      <c r="J694" s="216">
        <v>2014</v>
      </c>
      <c r="K694" s="162">
        <v>6100012359</v>
      </c>
      <c r="L694" s="160">
        <v>41151</v>
      </c>
      <c r="M694" s="161" t="s">
        <v>7759</v>
      </c>
      <c r="N694" s="332" t="s">
        <v>13406</v>
      </c>
      <c r="O694" s="324"/>
    </row>
    <row r="695" spans="5:15" ht="31.5">
      <c r="E695" s="277">
        <v>6131264</v>
      </c>
      <c r="F695" s="291" t="s">
        <v>132</v>
      </c>
      <c r="G695" s="315">
        <f t="shared" si="12"/>
        <v>689</v>
      </c>
      <c r="H695" s="311" t="s">
        <v>7767</v>
      </c>
      <c r="I695" s="307" t="s">
        <v>7203</v>
      </c>
      <c r="J695" s="216">
        <v>2014</v>
      </c>
      <c r="K695" s="162">
        <v>6100013283</v>
      </c>
      <c r="L695" s="160">
        <v>41198</v>
      </c>
      <c r="M695" s="161" t="s">
        <v>7776</v>
      </c>
      <c r="N695" s="332" t="s">
        <v>13411</v>
      </c>
      <c r="O695" s="324"/>
    </row>
    <row r="696" spans="5:15" ht="31.5">
      <c r="E696" s="277">
        <v>6131267</v>
      </c>
      <c r="F696" s="291" t="s">
        <v>132</v>
      </c>
      <c r="G696" s="315">
        <f t="shared" si="12"/>
        <v>690</v>
      </c>
      <c r="H696" s="311" t="s">
        <v>7287</v>
      </c>
      <c r="I696" s="307" t="s">
        <v>7203</v>
      </c>
      <c r="J696" s="216">
        <v>2014</v>
      </c>
      <c r="K696" s="162">
        <v>6100013235</v>
      </c>
      <c r="L696" s="160">
        <v>41194</v>
      </c>
      <c r="M696" s="161" t="s">
        <v>7781</v>
      </c>
      <c r="N696" s="332" t="s">
        <v>13413</v>
      </c>
      <c r="O696" s="324"/>
    </row>
    <row r="697" spans="5:15" ht="31.5">
      <c r="E697" s="277">
        <v>6130518</v>
      </c>
      <c r="F697" s="291" t="s">
        <v>132</v>
      </c>
      <c r="G697" s="315">
        <f t="shared" si="12"/>
        <v>691</v>
      </c>
      <c r="H697" s="311" t="s">
        <v>7352</v>
      </c>
      <c r="I697" s="307" t="s">
        <v>7203</v>
      </c>
      <c r="J697" s="216">
        <v>2014</v>
      </c>
      <c r="K697" s="162">
        <v>6100010583</v>
      </c>
      <c r="L697" s="160">
        <v>41050</v>
      </c>
      <c r="M697" s="161" t="s">
        <v>8649</v>
      </c>
      <c r="N697" s="332" t="s">
        <v>13687</v>
      </c>
      <c r="O697" s="324"/>
    </row>
    <row r="698" spans="5:15" ht="31.5">
      <c r="E698" s="277">
        <v>6130533</v>
      </c>
      <c r="F698" s="291" t="s">
        <v>132</v>
      </c>
      <c r="G698" s="315">
        <f t="shared" si="12"/>
        <v>692</v>
      </c>
      <c r="H698" s="311" t="s">
        <v>7736</v>
      </c>
      <c r="I698" s="307" t="s">
        <v>7203</v>
      </c>
      <c r="J698" s="216">
        <v>2014</v>
      </c>
      <c r="K698" s="162">
        <v>6100010166</v>
      </c>
      <c r="L698" s="160">
        <v>41025</v>
      </c>
      <c r="M698" s="161" t="s">
        <v>8650</v>
      </c>
      <c r="N698" s="332" t="s">
        <v>13688</v>
      </c>
      <c r="O698" s="324"/>
    </row>
    <row r="699" spans="5:15" ht="31.5">
      <c r="E699" s="277">
        <v>6130564</v>
      </c>
      <c r="F699" s="291" t="s">
        <v>132</v>
      </c>
      <c r="G699" s="315">
        <f t="shared" si="12"/>
        <v>693</v>
      </c>
      <c r="H699" s="311" t="s">
        <v>8651</v>
      </c>
      <c r="I699" s="307" t="s">
        <v>7203</v>
      </c>
      <c r="J699" s="216">
        <v>2014</v>
      </c>
      <c r="K699" s="162">
        <v>6100009447</v>
      </c>
      <c r="L699" s="160" t="s">
        <v>8652</v>
      </c>
      <c r="M699" s="161" t="s">
        <v>8653</v>
      </c>
      <c r="N699" s="331" t="s">
        <v>16239</v>
      </c>
      <c r="O699" s="325"/>
    </row>
    <row r="700" spans="5:15" ht="31.5">
      <c r="E700" s="277">
        <v>6130575</v>
      </c>
      <c r="F700" s="291" t="s">
        <v>132</v>
      </c>
      <c r="G700" s="315">
        <f t="shared" si="12"/>
        <v>694</v>
      </c>
      <c r="H700" s="311" t="s">
        <v>7816</v>
      </c>
      <c r="I700" s="307" t="s">
        <v>7203</v>
      </c>
      <c r="J700" s="216">
        <v>2014</v>
      </c>
      <c r="K700" s="162">
        <v>6100011037</v>
      </c>
      <c r="L700" s="160">
        <v>41073</v>
      </c>
      <c r="M700" s="161" t="s">
        <v>3429</v>
      </c>
      <c r="N700" s="331" t="s">
        <v>16162</v>
      </c>
      <c r="O700" s="325"/>
    </row>
    <row r="701" spans="5:15" ht="31.5">
      <c r="E701" s="277">
        <v>6130618</v>
      </c>
      <c r="F701" s="291" t="s">
        <v>132</v>
      </c>
      <c r="G701" s="315">
        <f t="shared" si="12"/>
        <v>695</v>
      </c>
      <c r="H701" s="311" t="s">
        <v>7406</v>
      </c>
      <c r="I701" s="307" t="s">
        <v>7203</v>
      </c>
      <c r="J701" s="216">
        <v>2014</v>
      </c>
      <c r="K701" s="162">
        <v>6100011455</v>
      </c>
      <c r="L701" s="160">
        <v>41095</v>
      </c>
      <c r="M701" s="161" t="s">
        <v>8654</v>
      </c>
      <c r="N701" s="331" t="s">
        <v>16302</v>
      </c>
      <c r="O701" s="325"/>
    </row>
    <row r="702" spans="5:15" ht="31.5">
      <c r="E702" s="277">
        <v>6130642</v>
      </c>
      <c r="F702" s="291" t="s">
        <v>132</v>
      </c>
      <c r="G702" s="315">
        <f t="shared" ref="G702:G765" si="13">G701+1</f>
        <v>696</v>
      </c>
      <c r="H702" s="311" t="s">
        <v>7788</v>
      </c>
      <c r="I702" s="307" t="s">
        <v>7203</v>
      </c>
      <c r="J702" s="216">
        <v>2014</v>
      </c>
      <c r="K702" s="162">
        <v>6100011629</v>
      </c>
      <c r="L702" s="160" t="s">
        <v>3117</v>
      </c>
      <c r="M702" s="161" t="s">
        <v>8655</v>
      </c>
      <c r="N702" s="332" t="s">
        <v>13689</v>
      </c>
      <c r="O702" s="324"/>
    </row>
    <row r="703" spans="5:15" ht="31.5">
      <c r="E703" s="277">
        <v>6130643</v>
      </c>
      <c r="F703" s="291" t="s">
        <v>132</v>
      </c>
      <c r="G703" s="315">
        <f t="shared" si="13"/>
        <v>697</v>
      </c>
      <c r="H703" s="311" t="s">
        <v>7736</v>
      </c>
      <c r="I703" s="307" t="s">
        <v>7203</v>
      </c>
      <c r="J703" s="216">
        <v>2014</v>
      </c>
      <c r="K703" s="162">
        <v>6100011673</v>
      </c>
      <c r="L703" s="160">
        <v>41110</v>
      </c>
      <c r="M703" s="161" t="s">
        <v>8656</v>
      </c>
      <c r="N703" s="332" t="s">
        <v>13690</v>
      </c>
      <c r="O703" s="324"/>
    </row>
    <row r="704" spans="5:15" ht="31.5">
      <c r="E704" s="277">
        <v>6130704</v>
      </c>
      <c r="F704" s="291" t="s">
        <v>132</v>
      </c>
      <c r="G704" s="315">
        <f t="shared" si="13"/>
        <v>698</v>
      </c>
      <c r="H704" s="311" t="s">
        <v>7333</v>
      </c>
      <c r="I704" s="307" t="s">
        <v>7203</v>
      </c>
      <c r="J704" s="216">
        <v>2014</v>
      </c>
      <c r="K704" s="162">
        <v>6100012036</v>
      </c>
      <c r="L704" s="160">
        <v>41131</v>
      </c>
      <c r="M704" s="161" t="s">
        <v>8657</v>
      </c>
      <c r="N704" s="332" t="s">
        <v>13691</v>
      </c>
      <c r="O704" s="324"/>
    </row>
    <row r="705" spans="5:15" ht="31.5">
      <c r="E705" s="277">
        <v>6131165</v>
      </c>
      <c r="F705" s="291" t="s">
        <v>132</v>
      </c>
      <c r="G705" s="315">
        <f t="shared" si="13"/>
        <v>699</v>
      </c>
      <c r="H705" s="311" t="s">
        <v>7406</v>
      </c>
      <c r="I705" s="307" t="s">
        <v>7203</v>
      </c>
      <c r="J705" s="216">
        <v>2014</v>
      </c>
      <c r="K705" s="162">
        <v>6100013617</v>
      </c>
      <c r="L705" s="160" t="s">
        <v>8658</v>
      </c>
      <c r="M705" s="161" t="s">
        <v>8071</v>
      </c>
      <c r="N705" s="332" t="s">
        <v>13481</v>
      </c>
      <c r="O705" s="324"/>
    </row>
    <row r="706" spans="5:15" ht="63">
      <c r="E706" s="277">
        <v>6132897</v>
      </c>
      <c r="F706" s="291" t="s">
        <v>132</v>
      </c>
      <c r="G706" s="315">
        <f t="shared" si="13"/>
        <v>700</v>
      </c>
      <c r="H706" s="311" t="s">
        <v>8659</v>
      </c>
      <c r="I706" s="307" t="s">
        <v>7203</v>
      </c>
      <c r="J706" s="216">
        <v>2014</v>
      </c>
      <c r="K706" s="162">
        <v>6100018944</v>
      </c>
      <c r="L706" s="160">
        <v>41507</v>
      </c>
      <c r="M706" s="161" t="s">
        <v>8660</v>
      </c>
      <c r="N706" s="332" t="s">
        <v>13692</v>
      </c>
      <c r="O706" s="324"/>
    </row>
    <row r="707" spans="5:15" ht="63">
      <c r="E707" s="277">
        <v>6132900</v>
      </c>
      <c r="F707" s="291" t="s">
        <v>132</v>
      </c>
      <c r="G707" s="315">
        <f t="shared" si="13"/>
        <v>701</v>
      </c>
      <c r="H707" s="311" t="s">
        <v>8661</v>
      </c>
      <c r="I707" s="307" t="s">
        <v>7203</v>
      </c>
      <c r="J707" s="216">
        <v>2014</v>
      </c>
      <c r="K707" s="162">
        <v>6100018746</v>
      </c>
      <c r="L707" s="160">
        <v>41507</v>
      </c>
      <c r="M707" s="161" t="s">
        <v>8662</v>
      </c>
      <c r="N707" s="332" t="s">
        <v>13693</v>
      </c>
      <c r="O707" s="324"/>
    </row>
    <row r="708" spans="5:15" ht="47.25">
      <c r="E708" s="277">
        <v>6132972</v>
      </c>
      <c r="F708" s="291" t="s">
        <v>132</v>
      </c>
      <c r="G708" s="315">
        <f t="shared" si="13"/>
        <v>702</v>
      </c>
      <c r="H708" s="311" t="s">
        <v>8663</v>
      </c>
      <c r="I708" s="307" t="s">
        <v>7203</v>
      </c>
      <c r="J708" s="216">
        <v>2014</v>
      </c>
      <c r="K708" s="162">
        <v>6100019374</v>
      </c>
      <c r="L708" s="160">
        <v>41537</v>
      </c>
      <c r="M708" s="161" t="s">
        <v>8664</v>
      </c>
      <c r="N708" s="331" t="s">
        <v>16172</v>
      </c>
      <c r="O708" s="325"/>
    </row>
    <row r="709" spans="5:15" ht="47.25">
      <c r="E709" s="277">
        <v>6133034</v>
      </c>
      <c r="F709" s="291" t="s">
        <v>132</v>
      </c>
      <c r="G709" s="315">
        <f t="shared" si="13"/>
        <v>703</v>
      </c>
      <c r="H709" s="311" t="s">
        <v>8665</v>
      </c>
      <c r="I709" s="307" t="s">
        <v>7203</v>
      </c>
      <c r="J709" s="216">
        <v>2014</v>
      </c>
      <c r="K709" s="162">
        <v>6100019462</v>
      </c>
      <c r="L709" s="160">
        <v>41526</v>
      </c>
      <c r="M709" s="161" t="s">
        <v>8666</v>
      </c>
      <c r="N709" s="332" t="s">
        <v>13694</v>
      </c>
      <c r="O709" s="324"/>
    </row>
    <row r="710" spans="5:15" ht="63">
      <c r="E710" s="277">
        <v>6133038</v>
      </c>
      <c r="F710" s="291" t="s">
        <v>132</v>
      </c>
      <c r="G710" s="315">
        <f t="shared" si="13"/>
        <v>704</v>
      </c>
      <c r="H710" s="311" t="s">
        <v>8667</v>
      </c>
      <c r="I710" s="307" t="s">
        <v>7203</v>
      </c>
      <c r="J710" s="216">
        <v>2014</v>
      </c>
      <c r="K710" s="162">
        <v>6100019782</v>
      </c>
      <c r="L710" s="160">
        <v>41551</v>
      </c>
      <c r="M710" s="161" t="s">
        <v>8668</v>
      </c>
      <c r="N710" s="331" t="s">
        <v>16420</v>
      </c>
      <c r="O710" s="324"/>
    </row>
    <row r="711" spans="5:15" ht="47.25">
      <c r="E711" s="277">
        <v>6133065</v>
      </c>
      <c r="F711" s="291" t="s">
        <v>132</v>
      </c>
      <c r="G711" s="315">
        <f t="shared" si="13"/>
        <v>705</v>
      </c>
      <c r="H711" s="311" t="s">
        <v>8669</v>
      </c>
      <c r="I711" s="307" t="s">
        <v>7203</v>
      </c>
      <c r="J711" s="216">
        <v>2014</v>
      </c>
      <c r="K711" s="162">
        <v>6100019442</v>
      </c>
      <c r="L711" s="160">
        <v>41526</v>
      </c>
      <c r="M711" s="161" t="s">
        <v>8670</v>
      </c>
      <c r="N711" s="332" t="s">
        <v>13695</v>
      </c>
      <c r="O711" s="324"/>
    </row>
    <row r="712" spans="5:15" ht="47.25">
      <c r="E712" s="277">
        <v>6133081</v>
      </c>
      <c r="F712" s="291" t="s">
        <v>132</v>
      </c>
      <c r="G712" s="315">
        <f t="shared" si="13"/>
        <v>706</v>
      </c>
      <c r="H712" s="311" t="s">
        <v>8671</v>
      </c>
      <c r="I712" s="307" t="s">
        <v>7203</v>
      </c>
      <c r="J712" s="216">
        <v>2014</v>
      </c>
      <c r="K712" s="162">
        <v>6100019899</v>
      </c>
      <c r="L712" s="160">
        <v>41551</v>
      </c>
      <c r="M712" s="161" t="s">
        <v>8672</v>
      </c>
      <c r="N712" s="331" t="s">
        <v>16173</v>
      </c>
      <c r="O712" s="325"/>
    </row>
    <row r="713" spans="5:15" ht="47.25">
      <c r="E713" s="277">
        <v>6133091</v>
      </c>
      <c r="F713" s="291" t="s">
        <v>132</v>
      </c>
      <c r="G713" s="315">
        <f t="shared" si="13"/>
        <v>707</v>
      </c>
      <c r="H713" s="311" t="s">
        <v>8673</v>
      </c>
      <c r="I713" s="307" t="s">
        <v>7203</v>
      </c>
      <c r="J713" s="216">
        <v>2014</v>
      </c>
      <c r="K713" s="162">
        <v>6100019077</v>
      </c>
      <c r="L713" s="160">
        <v>41526</v>
      </c>
      <c r="M713" s="161" t="s">
        <v>8674</v>
      </c>
      <c r="N713" s="331" t="s">
        <v>16456</v>
      </c>
      <c r="O713" s="324"/>
    </row>
    <row r="714" spans="5:15" ht="47.25">
      <c r="E714" s="277">
        <v>6132894</v>
      </c>
      <c r="F714" s="291" t="s">
        <v>132</v>
      </c>
      <c r="G714" s="315">
        <f t="shared" si="13"/>
        <v>708</v>
      </c>
      <c r="H714" s="311" t="s">
        <v>8675</v>
      </c>
      <c r="I714" s="307" t="s">
        <v>7203</v>
      </c>
      <c r="J714" s="216">
        <v>2014</v>
      </c>
      <c r="K714" s="162">
        <v>6100019390</v>
      </c>
      <c r="L714" s="160">
        <v>41537</v>
      </c>
      <c r="M714" s="161" t="s">
        <v>8676</v>
      </c>
      <c r="N714" s="332" t="s">
        <v>13696</v>
      </c>
      <c r="O714" s="324"/>
    </row>
    <row r="715" spans="5:15" ht="47.25">
      <c r="E715" s="277">
        <v>6133069</v>
      </c>
      <c r="F715" s="291" t="s">
        <v>132</v>
      </c>
      <c r="G715" s="315">
        <f t="shared" si="13"/>
        <v>709</v>
      </c>
      <c r="H715" s="311" t="s">
        <v>8677</v>
      </c>
      <c r="I715" s="307" t="s">
        <v>7203</v>
      </c>
      <c r="J715" s="216">
        <v>2014</v>
      </c>
      <c r="K715" s="162">
        <v>6100019784</v>
      </c>
      <c r="L715" s="160">
        <v>41551</v>
      </c>
      <c r="M715" s="161" t="s">
        <v>8678</v>
      </c>
      <c r="N715" s="331" t="s">
        <v>16417</v>
      </c>
      <c r="O715" s="324"/>
    </row>
    <row r="716" spans="5:15" ht="47.25">
      <c r="E716" s="277">
        <v>6132262</v>
      </c>
      <c r="F716" s="291" t="s">
        <v>132</v>
      </c>
      <c r="G716" s="315">
        <f t="shared" si="13"/>
        <v>710</v>
      </c>
      <c r="H716" s="311" t="s">
        <v>8679</v>
      </c>
      <c r="I716" s="307" t="s">
        <v>7203</v>
      </c>
      <c r="J716" s="216">
        <v>2014</v>
      </c>
      <c r="K716" s="162">
        <v>6100016290</v>
      </c>
      <c r="L716" s="160" t="s">
        <v>3448</v>
      </c>
      <c r="M716" s="161" t="s">
        <v>3449</v>
      </c>
      <c r="N716" s="332" t="s">
        <v>13697</v>
      </c>
      <c r="O716" s="324"/>
    </row>
    <row r="717" spans="5:15" ht="47.25">
      <c r="E717" s="277">
        <v>6132273</v>
      </c>
      <c r="F717" s="291" t="s">
        <v>132</v>
      </c>
      <c r="G717" s="315">
        <f t="shared" si="13"/>
        <v>711</v>
      </c>
      <c r="H717" s="311" t="s">
        <v>8680</v>
      </c>
      <c r="I717" s="307" t="s">
        <v>7203</v>
      </c>
      <c r="J717" s="216">
        <v>2014</v>
      </c>
      <c r="K717" s="162">
        <v>6100016094</v>
      </c>
      <c r="L717" s="160" t="s">
        <v>178</v>
      </c>
      <c r="M717" s="161" t="s">
        <v>8681</v>
      </c>
      <c r="N717" s="332" t="s">
        <v>13698</v>
      </c>
      <c r="O717" s="324"/>
    </row>
    <row r="718" spans="5:15" ht="47.25">
      <c r="E718" s="277">
        <v>6132299</v>
      </c>
      <c r="F718" s="291" t="s">
        <v>132</v>
      </c>
      <c r="G718" s="315">
        <f t="shared" si="13"/>
        <v>712</v>
      </c>
      <c r="H718" s="311" t="s">
        <v>8682</v>
      </c>
      <c r="I718" s="307" t="s">
        <v>7203</v>
      </c>
      <c r="J718" s="216">
        <v>2014</v>
      </c>
      <c r="K718" s="162">
        <v>6100016484</v>
      </c>
      <c r="L718" s="160">
        <v>41414</v>
      </c>
      <c r="M718" s="161" t="s">
        <v>8683</v>
      </c>
      <c r="N718" s="332" t="s">
        <v>13699</v>
      </c>
      <c r="O718" s="324"/>
    </row>
    <row r="719" spans="5:15" ht="47.25">
      <c r="E719" s="277">
        <v>6132304</v>
      </c>
      <c r="F719" s="291" t="s">
        <v>132</v>
      </c>
      <c r="G719" s="315">
        <f t="shared" si="13"/>
        <v>713</v>
      </c>
      <c r="H719" s="311" t="s">
        <v>8684</v>
      </c>
      <c r="I719" s="307" t="s">
        <v>7203</v>
      </c>
      <c r="J719" s="216">
        <v>2014</v>
      </c>
      <c r="K719" s="162">
        <v>6100016622</v>
      </c>
      <c r="L719" s="160" t="s">
        <v>7197</v>
      </c>
      <c r="M719" s="161" t="s">
        <v>8685</v>
      </c>
      <c r="N719" s="332" t="s">
        <v>13700</v>
      </c>
      <c r="O719" s="324"/>
    </row>
    <row r="720" spans="5:15" ht="47.25">
      <c r="E720" s="277">
        <v>6143660</v>
      </c>
      <c r="F720" s="291" t="s">
        <v>132</v>
      </c>
      <c r="G720" s="315">
        <f t="shared" si="13"/>
        <v>714</v>
      </c>
      <c r="H720" s="311" t="s">
        <v>8686</v>
      </c>
      <c r="I720" s="307" t="s">
        <v>7203</v>
      </c>
      <c r="J720" s="216">
        <v>2014</v>
      </c>
      <c r="K720" s="162">
        <v>6100016475</v>
      </c>
      <c r="L720" s="160">
        <v>41414</v>
      </c>
      <c r="M720" s="161" t="s">
        <v>8687</v>
      </c>
      <c r="N720" s="332" t="s">
        <v>13699</v>
      </c>
      <c r="O720" s="324"/>
    </row>
    <row r="721" spans="5:15" ht="31.5">
      <c r="E721" s="277">
        <v>6143661</v>
      </c>
      <c r="F721" s="291" t="s">
        <v>132</v>
      </c>
      <c r="G721" s="315">
        <f t="shared" si="13"/>
        <v>715</v>
      </c>
      <c r="H721" s="311" t="s">
        <v>8688</v>
      </c>
      <c r="I721" s="307" t="s">
        <v>7203</v>
      </c>
      <c r="J721" s="216">
        <v>2014</v>
      </c>
      <c r="K721" s="162">
        <v>6100016058</v>
      </c>
      <c r="L721" s="160">
        <v>41393</v>
      </c>
      <c r="M721" s="161" t="s">
        <v>8689</v>
      </c>
      <c r="N721" s="332" t="s">
        <v>14897</v>
      </c>
      <c r="O721" s="324"/>
    </row>
    <row r="722" spans="5:15" ht="47.25">
      <c r="E722" s="277">
        <v>6132264</v>
      </c>
      <c r="F722" s="291" t="s">
        <v>132</v>
      </c>
      <c r="G722" s="315">
        <f t="shared" si="13"/>
        <v>716</v>
      </c>
      <c r="H722" s="311" t="s">
        <v>8690</v>
      </c>
      <c r="I722" s="307" t="s">
        <v>7203</v>
      </c>
      <c r="J722" s="216">
        <v>2014</v>
      </c>
      <c r="K722" s="162">
        <v>6100016325</v>
      </c>
      <c r="L722" s="160" t="s">
        <v>181</v>
      </c>
      <c r="M722" s="161" t="s">
        <v>8691</v>
      </c>
      <c r="N722" s="332" t="s">
        <v>13701</v>
      </c>
      <c r="O722" s="324"/>
    </row>
    <row r="723" spans="5:15" ht="31.5">
      <c r="E723" s="277">
        <v>6143666</v>
      </c>
      <c r="F723" s="291" t="s">
        <v>132</v>
      </c>
      <c r="G723" s="315">
        <f t="shared" si="13"/>
        <v>717</v>
      </c>
      <c r="H723" s="278" t="s">
        <v>8692</v>
      </c>
      <c r="I723" s="307" t="s">
        <v>7203</v>
      </c>
      <c r="J723" s="216">
        <v>2014</v>
      </c>
      <c r="K723" s="162">
        <v>6100017059</v>
      </c>
      <c r="L723" s="160" t="s">
        <v>3458</v>
      </c>
      <c r="M723" s="161" t="s">
        <v>8693</v>
      </c>
      <c r="N723" s="332" t="s">
        <v>13702</v>
      </c>
      <c r="O723" s="324"/>
    </row>
    <row r="724" spans="5:15" ht="47.25">
      <c r="E724" s="277">
        <v>6132344</v>
      </c>
      <c r="F724" s="291" t="s">
        <v>132</v>
      </c>
      <c r="G724" s="315">
        <f t="shared" si="13"/>
        <v>718</v>
      </c>
      <c r="H724" s="278" t="s">
        <v>8694</v>
      </c>
      <c r="I724" s="307" t="s">
        <v>7203</v>
      </c>
      <c r="J724" s="216">
        <v>2014</v>
      </c>
      <c r="K724" s="162">
        <v>6100016967</v>
      </c>
      <c r="L724" s="160" t="s">
        <v>3462</v>
      </c>
      <c r="M724" s="161" t="s">
        <v>8695</v>
      </c>
      <c r="N724" s="332" t="s">
        <v>13703</v>
      </c>
      <c r="O724" s="324"/>
    </row>
    <row r="725" spans="5:15" ht="47.25">
      <c r="E725" s="277">
        <v>6132338</v>
      </c>
      <c r="F725" s="291" t="s">
        <v>132</v>
      </c>
      <c r="G725" s="315">
        <f t="shared" si="13"/>
        <v>719</v>
      </c>
      <c r="H725" s="311" t="s">
        <v>8696</v>
      </c>
      <c r="I725" s="307" t="s">
        <v>7203</v>
      </c>
      <c r="J725" s="216">
        <v>2014</v>
      </c>
      <c r="K725" s="162">
        <v>6100016826</v>
      </c>
      <c r="L725" s="160" t="s">
        <v>3300</v>
      </c>
      <c r="M725" s="161" t="s">
        <v>8697</v>
      </c>
      <c r="N725" s="332" t="s">
        <v>13704</v>
      </c>
      <c r="O725" s="324"/>
    </row>
    <row r="726" spans="5:15" ht="47.25">
      <c r="E726" s="277">
        <v>6132355</v>
      </c>
      <c r="F726" s="291" t="s">
        <v>132</v>
      </c>
      <c r="G726" s="315">
        <f t="shared" si="13"/>
        <v>720</v>
      </c>
      <c r="H726" s="311" t="s">
        <v>8698</v>
      </c>
      <c r="I726" s="307" t="s">
        <v>7203</v>
      </c>
      <c r="J726" s="216">
        <v>2014</v>
      </c>
      <c r="K726" s="162">
        <v>6100016970</v>
      </c>
      <c r="L726" s="160" t="s">
        <v>182</v>
      </c>
      <c r="M726" s="161" t="s">
        <v>8699</v>
      </c>
      <c r="N726" s="332" t="s">
        <v>13705</v>
      </c>
      <c r="O726" s="324"/>
    </row>
    <row r="727" spans="5:15" ht="47.25">
      <c r="E727" s="277">
        <v>6132374</v>
      </c>
      <c r="F727" s="291" t="s">
        <v>132</v>
      </c>
      <c r="G727" s="315">
        <f t="shared" si="13"/>
        <v>721</v>
      </c>
      <c r="H727" s="311" t="s">
        <v>8700</v>
      </c>
      <c r="I727" s="307" t="s">
        <v>7203</v>
      </c>
      <c r="J727" s="216">
        <v>2014</v>
      </c>
      <c r="K727" s="162">
        <v>6100016483</v>
      </c>
      <c r="L727" s="160" t="s">
        <v>180</v>
      </c>
      <c r="M727" s="161" t="s">
        <v>8701</v>
      </c>
      <c r="N727" s="332" t="s">
        <v>14898</v>
      </c>
      <c r="O727" s="324"/>
    </row>
    <row r="728" spans="5:15" ht="31.5">
      <c r="E728" s="277">
        <v>6132417</v>
      </c>
      <c r="F728" s="291" t="s">
        <v>132</v>
      </c>
      <c r="G728" s="315">
        <f t="shared" si="13"/>
        <v>722</v>
      </c>
      <c r="H728" s="311" t="s">
        <v>8631</v>
      </c>
      <c r="I728" s="307" t="s">
        <v>7203</v>
      </c>
      <c r="J728" s="216">
        <v>2014</v>
      </c>
      <c r="K728" s="162">
        <v>6100017188</v>
      </c>
      <c r="L728" s="160">
        <v>41450</v>
      </c>
      <c r="M728" s="161" t="s">
        <v>8702</v>
      </c>
      <c r="N728" s="332" t="s">
        <v>13706</v>
      </c>
      <c r="O728" s="324"/>
    </row>
    <row r="729" spans="5:15" ht="47.25">
      <c r="E729" s="277">
        <v>6132401</v>
      </c>
      <c r="F729" s="291" t="s">
        <v>132</v>
      </c>
      <c r="G729" s="315">
        <f t="shared" si="13"/>
        <v>723</v>
      </c>
      <c r="H729" s="311" t="s">
        <v>8703</v>
      </c>
      <c r="I729" s="307" t="s">
        <v>7203</v>
      </c>
      <c r="J729" s="216">
        <v>2014</v>
      </c>
      <c r="K729" s="162">
        <v>6100016963</v>
      </c>
      <c r="L729" s="160" t="s">
        <v>3462</v>
      </c>
      <c r="M729" s="161" t="s">
        <v>8704</v>
      </c>
      <c r="N729" s="331" t="s">
        <v>16303</v>
      </c>
      <c r="O729" s="325"/>
    </row>
    <row r="730" spans="5:15" ht="47.25">
      <c r="E730" s="277">
        <v>6131651</v>
      </c>
      <c r="F730" s="291" t="s">
        <v>132</v>
      </c>
      <c r="G730" s="315">
        <f t="shared" si="13"/>
        <v>724</v>
      </c>
      <c r="H730" s="278" t="s">
        <v>8705</v>
      </c>
      <c r="I730" s="307" t="s">
        <v>7203</v>
      </c>
      <c r="J730" s="216">
        <v>2014</v>
      </c>
      <c r="K730" s="162">
        <v>6100013581</v>
      </c>
      <c r="L730" s="160">
        <v>41214</v>
      </c>
      <c r="M730" s="161" t="s">
        <v>8706</v>
      </c>
      <c r="N730" s="332" t="s">
        <v>13707</v>
      </c>
      <c r="O730" s="324"/>
    </row>
    <row r="731" spans="5:15" ht="47.25">
      <c r="E731" s="277">
        <v>6131097</v>
      </c>
      <c r="F731" s="291" t="s">
        <v>132</v>
      </c>
      <c r="G731" s="315">
        <f t="shared" si="13"/>
        <v>725</v>
      </c>
      <c r="H731" s="278" t="s">
        <v>8707</v>
      </c>
      <c r="I731" s="307" t="s">
        <v>7203</v>
      </c>
      <c r="J731" s="216">
        <v>2014</v>
      </c>
      <c r="K731" s="162">
        <v>6100009883</v>
      </c>
      <c r="L731" s="160">
        <v>41012</v>
      </c>
      <c r="M731" s="161" t="s">
        <v>7513</v>
      </c>
      <c r="N731" s="332" t="s">
        <v>13354</v>
      </c>
      <c r="O731" s="324"/>
    </row>
    <row r="732" spans="5:15" ht="31.5">
      <c r="E732" s="277">
        <v>6131017</v>
      </c>
      <c r="F732" s="291" t="s">
        <v>132</v>
      </c>
      <c r="G732" s="315">
        <f t="shared" si="13"/>
        <v>726</v>
      </c>
      <c r="H732" s="311" t="s">
        <v>7727</v>
      </c>
      <c r="I732" s="307" t="s">
        <v>7203</v>
      </c>
      <c r="J732" s="216">
        <v>2014</v>
      </c>
      <c r="K732" s="162">
        <v>6100009552</v>
      </c>
      <c r="L732" s="160">
        <v>40982</v>
      </c>
      <c r="M732" s="161" t="s">
        <v>7870</v>
      </c>
      <c r="N732" s="332" t="s">
        <v>13433</v>
      </c>
      <c r="O732" s="324"/>
    </row>
    <row r="733" spans="5:15" ht="31.5">
      <c r="E733" s="277">
        <v>6130756</v>
      </c>
      <c r="F733" s="291" t="s">
        <v>132</v>
      </c>
      <c r="G733" s="315">
        <f t="shared" si="13"/>
        <v>727</v>
      </c>
      <c r="H733" s="311" t="s">
        <v>8203</v>
      </c>
      <c r="I733" s="307" t="s">
        <v>7203</v>
      </c>
      <c r="J733" s="216">
        <v>2014</v>
      </c>
      <c r="K733" s="162">
        <v>6100010030</v>
      </c>
      <c r="L733" s="160">
        <v>41018</v>
      </c>
      <c r="M733" s="161" t="s">
        <v>258</v>
      </c>
      <c r="N733" s="332" t="s">
        <v>13517</v>
      </c>
      <c r="O733" s="324"/>
    </row>
    <row r="734" spans="5:15" ht="31.5">
      <c r="E734" s="277">
        <v>6130881</v>
      </c>
      <c r="F734" s="291" t="s">
        <v>132</v>
      </c>
      <c r="G734" s="315">
        <f t="shared" si="13"/>
        <v>728</v>
      </c>
      <c r="H734" s="311" t="s">
        <v>7727</v>
      </c>
      <c r="I734" s="307" t="s">
        <v>7203</v>
      </c>
      <c r="J734" s="216">
        <v>2014</v>
      </c>
      <c r="K734" s="162">
        <v>6100012461</v>
      </c>
      <c r="L734" s="160">
        <v>41149</v>
      </c>
      <c r="M734" s="161" t="s">
        <v>302</v>
      </c>
      <c r="N734" s="332" t="s">
        <v>13422</v>
      </c>
      <c r="O734" s="324"/>
    </row>
    <row r="735" spans="5:15" ht="31.5">
      <c r="E735" s="277">
        <v>6131138</v>
      </c>
      <c r="F735" s="291" t="s">
        <v>132</v>
      </c>
      <c r="G735" s="315">
        <f t="shared" si="13"/>
        <v>729</v>
      </c>
      <c r="H735" s="311" t="s">
        <v>7678</v>
      </c>
      <c r="I735" s="307" t="s">
        <v>7203</v>
      </c>
      <c r="J735" s="216">
        <v>2014</v>
      </c>
      <c r="K735" s="162">
        <v>6100012475</v>
      </c>
      <c r="L735" s="160">
        <v>41156</v>
      </c>
      <c r="M735" s="161" t="s">
        <v>8708</v>
      </c>
      <c r="N735" s="331" t="s">
        <v>16174</v>
      </c>
      <c r="O735" s="325"/>
    </row>
    <row r="736" spans="5:15" ht="31.5">
      <c r="E736" s="277">
        <v>6131194</v>
      </c>
      <c r="F736" s="291" t="s">
        <v>132</v>
      </c>
      <c r="G736" s="315">
        <f t="shared" si="13"/>
        <v>730</v>
      </c>
      <c r="H736" s="311" t="s">
        <v>7727</v>
      </c>
      <c r="I736" s="307" t="s">
        <v>7203</v>
      </c>
      <c r="J736" s="216">
        <v>2014</v>
      </c>
      <c r="K736" s="162">
        <v>6100009552</v>
      </c>
      <c r="L736" s="160">
        <v>40982</v>
      </c>
      <c r="M736" s="161" t="s">
        <v>7870</v>
      </c>
      <c r="N736" s="332" t="s">
        <v>13433</v>
      </c>
      <c r="O736" s="324"/>
    </row>
    <row r="737" spans="5:15" ht="63">
      <c r="E737" s="277">
        <v>6132203</v>
      </c>
      <c r="F737" s="291" t="s">
        <v>132</v>
      </c>
      <c r="G737" s="315">
        <f t="shared" si="13"/>
        <v>731</v>
      </c>
      <c r="H737" s="311" t="s">
        <v>8709</v>
      </c>
      <c r="I737" s="307" t="s">
        <v>7203</v>
      </c>
      <c r="J737" s="216">
        <v>2014</v>
      </c>
      <c r="K737" s="162">
        <v>6100015993</v>
      </c>
      <c r="L737" s="160" t="s">
        <v>163</v>
      </c>
      <c r="M737" s="161" t="s">
        <v>8710</v>
      </c>
      <c r="N737" s="332" t="s">
        <v>13708</v>
      </c>
      <c r="O737" s="324"/>
    </row>
    <row r="738" spans="5:15" ht="47.25">
      <c r="E738" s="277">
        <v>6132246</v>
      </c>
      <c r="F738" s="291" t="s">
        <v>132</v>
      </c>
      <c r="G738" s="315">
        <f t="shared" si="13"/>
        <v>732</v>
      </c>
      <c r="H738" s="311" t="s">
        <v>8711</v>
      </c>
      <c r="I738" s="307" t="s">
        <v>7203</v>
      </c>
      <c r="J738" s="216">
        <v>2014</v>
      </c>
      <c r="K738" s="162">
        <v>6100015897</v>
      </c>
      <c r="L738" s="160" t="s">
        <v>3471</v>
      </c>
      <c r="M738" s="161" t="s">
        <v>8712</v>
      </c>
      <c r="N738" s="332" t="s">
        <v>13709</v>
      </c>
      <c r="O738" s="324"/>
    </row>
    <row r="739" spans="5:15" ht="47.25">
      <c r="E739" s="277">
        <v>6143668</v>
      </c>
      <c r="F739" s="291" t="s">
        <v>132</v>
      </c>
      <c r="G739" s="315">
        <f t="shared" si="13"/>
        <v>733</v>
      </c>
      <c r="H739" s="311" t="s">
        <v>8713</v>
      </c>
      <c r="I739" s="307" t="s">
        <v>7203</v>
      </c>
      <c r="J739" s="216">
        <v>2014</v>
      </c>
      <c r="K739" s="162">
        <v>6100016048</v>
      </c>
      <c r="L739" s="160">
        <v>41390</v>
      </c>
      <c r="M739" s="161" t="s">
        <v>8714</v>
      </c>
      <c r="N739" s="331" t="s">
        <v>16304</v>
      </c>
      <c r="O739" s="325"/>
    </row>
    <row r="740" spans="5:15" ht="47.25">
      <c r="E740" s="277">
        <v>6132204</v>
      </c>
      <c r="F740" s="291" t="s">
        <v>132</v>
      </c>
      <c r="G740" s="315">
        <f t="shared" si="13"/>
        <v>734</v>
      </c>
      <c r="H740" s="311" t="s">
        <v>8715</v>
      </c>
      <c r="I740" s="307" t="s">
        <v>7203</v>
      </c>
      <c r="J740" s="216">
        <v>2014</v>
      </c>
      <c r="K740" s="162">
        <v>6100016153</v>
      </c>
      <c r="L740" s="160" t="s">
        <v>3433</v>
      </c>
      <c r="M740" s="161" t="s">
        <v>8716</v>
      </c>
      <c r="N740" s="331" t="s">
        <v>16305</v>
      </c>
      <c r="O740" s="325"/>
    </row>
    <row r="741" spans="5:15" ht="47.25">
      <c r="E741" s="277">
        <v>6132442</v>
      </c>
      <c r="F741" s="291" t="s">
        <v>132</v>
      </c>
      <c r="G741" s="315">
        <f t="shared" si="13"/>
        <v>735</v>
      </c>
      <c r="H741" s="278" t="s">
        <v>8717</v>
      </c>
      <c r="I741" s="307" t="s">
        <v>7203</v>
      </c>
      <c r="J741" s="216">
        <v>2014</v>
      </c>
      <c r="K741" s="162">
        <v>6100016965</v>
      </c>
      <c r="L741" s="160" t="s">
        <v>3462</v>
      </c>
      <c r="M741" s="161" t="s">
        <v>8718</v>
      </c>
      <c r="N741" s="332" t="s">
        <v>13706</v>
      </c>
      <c r="O741" s="324"/>
    </row>
    <row r="742" spans="5:15" ht="47.25">
      <c r="E742" s="277">
        <v>6132464</v>
      </c>
      <c r="F742" s="291" t="s">
        <v>132</v>
      </c>
      <c r="G742" s="315">
        <f t="shared" si="13"/>
        <v>736</v>
      </c>
      <c r="H742" s="311" t="s">
        <v>8719</v>
      </c>
      <c r="I742" s="307" t="s">
        <v>7203</v>
      </c>
      <c r="J742" s="216">
        <v>2014</v>
      </c>
      <c r="K742" s="162">
        <v>6100017129</v>
      </c>
      <c r="L742" s="160" t="s">
        <v>8720</v>
      </c>
      <c r="M742" s="161" t="s">
        <v>8721</v>
      </c>
      <c r="N742" s="332" t="s">
        <v>13710</v>
      </c>
      <c r="O742" s="324"/>
    </row>
    <row r="743" spans="5:15" ht="31.5">
      <c r="E743" s="277">
        <v>6132470</v>
      </c>
      <c r="F743" s="291" t="s">
        <v>132</v>
      </c>
      <c r="G743" s="315">
        <f t="shared" si="13"/>
        <v>737</v>
      </c>
      <c r="H743" s="311" t="s">
        <v>8722</v>
      </c>
      <c r="I743" s="307" t="s">
        <v>7203</v>
      </c>
      <c r="J743" s="216">
        <v>2014</v>
      </c>
      <c r="K743" s="162">
        <v>6100017216</v>
      </c>
      <c r="L743" s="160" t="s">
        <v>8723</v>
      </c>
      <c r="M743" s="161" t="s">
        <v>8724</v>
      </c>
      <c r="N743" s="332" t="s">
        <v>14899</v>
      </c>
      <c r="O743" s="324"/>
    </row>
    <row r="744" spans="5:15" ht="47.25">
      <c r="E744" s="277">
        <v>6132477</v>
      </c>
      <c r="F744" s="291" t="s">
        <v>132</v>
      </c>
      <c r="G744" s="315">
        <f t="shared" si="13"/>
        <v>738</v>
      </c>
      <c r="H744" s="311" t="s">
        <v>8725</v>
      </c>
      <c r="I744" s="307" t="s">
        <v>7203</v>
      </c>
      <c r="J744" s="216">
        <v>2014</v>
      </c>
      <c r="K744" s="162">
        <v>6100017329</v>
      </c>
      <c r="L744" s="160" t="s">
        <v>167</v>
      </c>
      <c r="M744" s="161" t="s">
        <v>8726</v>
      </c>
      <c r="N744" s="331" t="s">
        <v>16306</v>
      </c>
      <c r="O744" s="325"/>
    </row>
    <row r="745" spans="5:15" ht="47.25">
      <c r="E745" s="277">
        <v>6132481</v>
      </c>
      <c r="F745" s="291" t="s">
        <v>132</v>
      </c>
      <c r="G745" s="315">
        <f t="shared" si="13"/>
        <v>739</v>
      </c>
      <c r="H745" s="311" t="s">
        <v>8727</v>
      </c>
      <c r="I745" s="307" t="s">
        <v>7203</v>
      </c>
      <c r="J745" s="216">
        <v>2014</v>
      </c>
      <c r="K745" s="162">
        <v>6100017135</v>
      </c>
      <c r="L745" s="160" t="s">
        <v>8720</v>
      </c>
      <c r="M745" s="161" t="s">
        <v>8728</v>
      </c>
      <c r="N745" s="332" t="s">
        <v>14900</v>
      </c>
      <c r="O745" s="324"/>
    </row>
    <row r="746" spans="5:15" ht="31.5">
      <c r="E746" s="277">
        <v>6132485</v>
      </c>
      <c r="F746" s="291" t="s">
        <v>132</v>
      </c>
      <c r="G746" s="315">
        <f t="shared" si="13"/>
        <v>740</v>
      </c>
      <c r="H746" s="311" t="s">
        <v>8729</v>
      </c>
      <c r="I746" s="307" t="s">
        <v>7203</v>
      </c>
      <c r="J746" s="216">
        <v>2014</v>
      </c>
      <c r="K746" s="162">
        <v>6100017158</v>
      </c>
      <c r="L746" s="160" t="s">
        <v>8720</v>
      </c>
      <c r="M746" s="161" t="s">
        <v>8730</v>
      </c>
      <c r="N746" s="332" t="s">
        <v>13711</v>
      </c>
      <c r="O746" s="324"/>
    </row>
    <row r="747" spans="5:15" ht="47.25">
      <c r="E747" s="277">
        <v>6132536</v>
      </c>
      <c r="F747" s="291" t="s">
        <v>132</v>
      </c>
      <c r="G747" s="315">
        <f t="shared" si="13"/>
        <v>741</v>
      </c>
      <c r="H747" s="311" t="s">
        <v>8731</v>
      </c>
      <c r="I747" s="307" t="s">
        <v>7203</v>
      </c>
      <c r="J747" s="216">
        <v>2014</v>
      </c>
      <c r="K747" s="162">
        <v>6100017987</v>
      </c>
      <c r="L747" s="160" t="s">
        <v>165</v>
      </c>
      <c r="M747" s="161" t="s">
        <v>3476</v>
      </c>
      <c r="N747" s="332" t="s">
        <v>13712</v>
      </c>
      <c r="O747" s="324"/>
    </row>
    <row r="748" spans="5:15" ht="47.25">
      <c r="E748" s="277">
        <v>6132581</v>
      </c>
      <c r="F748" s="291" t="s">
        <v>132</v>
      </c>
      <c r="G748" s="315">
        <f t="shared" si="13"/>
        <v>742</v>
      </c>
      <c r="H748" s="311" t="s">
        <v>8732</v>
      </c>
      <c r="I748" s="307" t="s">
        <v>7203</v>
      </c>
      <c r="J748" s="216">
        <v>2014</v>
      </c>
      <c r="K748" s="162">
        <v>6100017513</v>
      </c>
      <c r="L748" s="160" t="s">
        <v>167</v>
      </c>
      <c r="M748" s="161" t="s">
        <v>8733</v>
      </c>
      <c r="N748" s="332" t="s">
        <v>13713</v>
      </c>
      <c r="O748" s="324"/>
    </row>
    <row r="749" spans="5:15" ht="47.25">
      <c r="E749" s="277">
        <v>6132582</v>
      </c>
      <c r="F749" s="291" t="s">
        <v>132</v>
      </c>
      <c r="G749" s="315">
        <f t="shared" si="13"/>
        <v>743</v>
      </c>
      <c r="H749" s="311" t="s">
        <v>8734</v>
      </c>
      <c r="I749" s="307" t="s">
        <v>7203</v>
      </c>
      <c r="J749" s="216">
        <v>2014</v>
      </c>
      <c r="K749" s="162">
        <v>6100017466</v>
      </c>
      <c r="L749" s="160" t="s">
        <v>167</v>
      </c>
      <c r="M749" s="161" t="s">
        <v>8735</v>
      </c>
      <c r="N749" s="332" t="s">
        <v>13714</v>
      </c>
      <c r="O749" s="324"/>
    </row>
    <row r="750" spans="5:15" ht="47.25">
      <c r="E750" s="277">
        <v>6132594</v>
      </c>
      <c r="F750" s="291" t="s">
        <v>132</v>
      </c>
      <c r="G750" s="315">
        <f t="shared" si="13"/>
        <v>744</v>
      </c>
      <c r="H750" s="311" t="s">
        <v>8736</v>
      </c>
      <c r="I750" s="307" t="s">
        <v>7203</v>
      </c>
      <c r="J750" s="216">
        <v>2014</v>
      </c>
      <c r="K750" s="162">
        <v>6100017720</v>
      </c>
      <c r="L750" s="160" t="s">
        <v>168</v>
      </c>
      <c r="M750" s="161" t="s">
        <v>8737</v>
      </c>
      <c r="N750" s="332" t="s">
        <v>13715</v>
      </c>
      <c r="O750" s="324"/>
    </row>
    <row r="751" spans="5:15" ht="31.5">
      <c r="E751" s="277">
        <v>6132596</v>
      </c>
      <c r="F751" s="291" t="s">
        <v>132</v>
      </c>
      <c r="G751" s="315">
        <f t="shared" si="13"/>
        <v>745</v>
      </c>
      <c r="H751" s="311" t="s">
        <v>8738</v>
      </c>
      <c r="I751" s="307" t="s">
        <v>7203</v>
      </c>
      <c r="J751" s="216">
        <v>2014</v>
      </c>
      <c r="K751" s="162">
        <v>6100017721</v>
      </c>
      <c r="L751" s="160" t="s">
        <v>168</v>
      </c>
      <c r="M751" s="161" t="s">
        <v>8739</v>
      </c>
      <c r="N751" s="332" t="s">
        <v>13632</v>
      </c>
      <c r="O751" s="324"/>
    </row>
    <row r="752" spans="5:15" ht="47.25">
      <c r="E752" s="277">
        <v>6132605</v>
      </c>
      <c r="F752" s="291" t="s">
        <v>132</v>
      </c>
      <c r="G752" s="315">
        <f t="shared" si="13"/>
        <v>746</v>
      </c>
      <c r="H752" s="311" t="s">
        <v>8740</v>
      </c>
      <c r="I752" s="307" t="s">
        <v>7203</v>
      </c>
      <c r="J752" s="216">
        <v>2014</v>
      </c>
      <c r="K752" s="162">
        <v>6100017030</v>
      </c>
      <c r="L752" s="160" t="s">
        <v>3458</v>
      </c>
      <c r="M752" s="161" t="s">
        <v>8741</v>
      </c>
      <c r="N752" s="332" t="s">
        <v>13716</v>
      </c>
      <c r="O752" s="324"/>
    </row>
    <row r="753" spans="5:15" ht="47.25">
      <c r="E753" s="277">
        <v>6132615</v>
      </c>
      <c r="F753" s="291" t="s">
        <v>132</v>
      </c>
      <c r="G753" s="315">
        <f t="shared" si="13"/>
        <v>747</v>
      </c>
      <c r="H753" s="311" t="s">
        <v>8742</v>
      </c>
      <c r="I753" s="307" t="s">
        <v>7203</v>
      </c>
      <c r="J753" s="216">
        <v>2014</v>
      </c>
      <c r="K753" s="162">
        <v>6100017880</v>
      </c>
      <c r="L753" s="160" t="s">
        <v>8743</v>
      </c>
      <c r="M753" s="161" t="s">
        <v>8744</v>
      </c>
      <c r="N753" s="332" t="s">
        <v>13717</v>
      </c>
      <c r="O753" s="324"/>
    </row>
    <row r="754" spans="5:15" ht="78.75">
      <c r="E754" s="277">
        <v>6132621</v>
      </c>
      <c r="F754" s="291" t="s">
        <v>132</v>
      </c>
      <c r="G754" s="315">
        <f t="shared" si="13"/>
        <v>748</v>
      </c>
      <c r="H754" s="311" t="s">
        <v>8745</v>
      </c>
      <c r="I754" s="307" t="s">
        <v>7203</v>
      </c>
      <c r="J754" s="216">
        <v>2014</v>
      </c>
      <c r="K754" s="162">
        <v>6100017719</v>
      </c>
      <c r="L754" s="160" t="s">
        <v>168</v>
      </c>
      <c r="M754" s="161" t="s">
        <v>8746</v>
      </c>
      <c r="N754" s="332" t="s">
        <v>14901</v>
      </c>
      <c r="O754" s="324"/>
    </row>
    <row r="755" spans="5:15" ht="47.25">
      <c r="E755" s="277">
        <v>6132635</v>
      </c>
      <c r="F755" s="291" t="s">
        <v>132</v>
      </c>
      <c r="G755" s="315">
        <f t="shared" si="13"/>
        <v>749</v>
      </c>
      <c r="H755" s="311" t="s">
        <v>8747</v>
      </c>
      <c r="I755" s="307" t="s">
        <v>7203</v>
      </c>
      <c r="J755" s="216">
        <v>2014</v>
      </c>
      <c r="K755" s="162">
        <v>6100017953</v>
      </c>
      <c r="L755" s="160" t="s">
        <v>165</v>
      </c>
      <c r="M755" s="161" t="s">
        <v>8748</v>
      </c>
      <c r="N755" s="332" t="s">
        <v>13718</v>
      </c>
      <c r="O755" s="324"/>
    </row>
    <row r="756" spans="5:15" ht="47.25">
      <c r="E756" s="277">
        <v>6132640</v>
      </c>
      <c r="F756" s="291" t="s">
        <v>132</v>
      </c>
      <c r="G756" s="315">
        <f t="shared" si="13"/>
        <v>750</v>
      </c>
      <c r="H756" s="311" t="s">
        <v>8749</v>
      </c>
      <c r="I756" s="307" t="s">
        <v>7203</v>
      </c>
      <c r="J756" s="216">
        <v>2014</v>
      </c>
      <c r="K756" s="162">
        <v>6100014461</v>
      </c>
      <c r="L756" s="160" t="s">
        <v>159</v>
      </c>
      <c r="M756" s="161" t="s">
        <v>8750</v>
      </c>
      <c r="N756" s="331" t="s">
        <v>16175</v>
      </c>
      <c r="O756" s="325"/>
    </row>
    <row r="757" spans="5:15" ht="47.25">
      <c r="E757" s="277">
        <v>6132642</v>
      </c>
      <c r="F757" s="291" t="s">
        <v>132</v>
      </c>
      <c r="G757" s="315">
        <f t="shared" si="13"/>
        <v>751</v>
      </c>
      <c r="H757" s="311" t="s">
        <v>8751</v>
      </c>
      <c r="I757" s="307" t="s">
        <v>7203</v>
      </c>
      <c r="J757" s="216">
        <v>2014</v>
      </c>
      <c r="K757" s="162">
        <v>6100017667</v>
      </c>
      <c r="L757" s="160" t="s">
        <v>167</v>
      </c>
      <c r="M757" s="161" t="s">
        <v>8752</v>
      </c>
      <c r="N757" s="332" t="s">
        <v>13719</v>
      </c>
      <c r="O757" s="324"/>
    </row>
    <row r="758" spans="5:15" ht="31.5">
      <c r="E758" s="277">
        <v>6132643</v>
      </c>
      <c r="F758" s="291" t="s">
        <v>132</v>
      </c>
      <c r="G758" s="315">
        <f t="shared" si="13"/>
        <v>752</v>
      </c>
      <c r="H758" s="311" t="s">
        <v>8753</v>
      </c>
      <c r="I758" s="307" t="s">
        <v>7203</v>
      </c>
      <c r="J758" s="216">
        <v>2014</v>
      </c>
      <c r="K758" s="162">
        <v>6100017967</v>
      </c>
      <c r="L758" s="160" t="s">
        <v>165</v>
      </c>
      <c r="M758" s="161" t="s">
        <v>8754</v>
      </c>
      <c r="N758" s="332" t="s">
        <v>14902</v>
      </c>
      <c r="O758" s="324"/>
    </row>
    <row r="759" spans="5:15" ht="63">
      <c r="E759" s="277">
        <v>6101054</v>
      </c>
      <c r="F759" s="291" t="s">
        <v>132</v>
      </c>
      <c r="G759" s="315">
        <f t="shared" si="13"/>
        <v>753</v>
      </c>
      <c r="H759" s="278" t="s">
        <v>7538</v>
      </c>
      <c r="I759" s="307" t="s">
        <v>7203</v>
      </c>
      <c r="J759" s="216">
        <v>2014</v>
      </c>
      <c r="K759" s="162">
        <v>6100008453</v>
      </c>
      <c r="L759" s="160">
        <v>40872</v>
      </c>
      <c r="M759" s="161" t="s">
        <v>7540</v>
      </c>
      <c r="N759" s="332" t="s">
        <v>13361</v>
      </c>
      <c r="O759" s="324"/>
    </row>
    <row r="760" spans="5:15" ht="63">
      <c r="E760" s="277">
        <v>6101067</v>
      </c>
      <c r="F760" s="291" t="s">
        <v>132</v>
      </c>
      <c r="G760" s="315">
        <f t="shared" si="13"/>
        <v>754</v>
      </c>
      <c r="H760" s="278" t="s">
        <v>7545</v>
      </c>
      <c r="I760" s="307" t="s">
        <v>7203</v>
      </c>
      <c r="J760" s="216">
        <v>2014</v>
      </c>
      <c r="K760" s="162">
        <v>6100008459</v>
      </c>
      <c r="L760" s="160">
        <v>40875</v>
      </c>
      <c r="M760" s="161" t="s">
        <v>8755</v>
      </c>
      <c r="N760" s="332" t="s">
        <v>13720</v>
      </c>
      <c r="O760" s="324"/>
    </row>
    <row r="761" spans="5:15" ht="31.5">
      <c r="E761" s="277">
        <v>6131745</v>
      </c>
      <c r="F761" s="291" t="s">
        <v>132</v>
      </c>
      <c r="G761" s="315">
        <f t="shared" si="13"/>
        <v>755</v>
      </c>
      <c r="H761" s="311" t="s">
        <v>8756</v>
      </c>
      <c r="I761" s="307" t="s">
        <v>7203</v>
      </c>
      <c r="J761" s="216">
        <v>2014</v>
      </c>
      <c r="K761" s="162">
        <v>6100014054</v>
      </c>
      <c r="L761" s="160">
        <v>41247</v>
      </c>
      <c r="M761" s="161" t="s">
        <v>3483</v>
      </c>
      <c r="N761" s="332" t="s">
        <v>13721</v>
      </c>
      <c r="O761" s="324"/>
    </row>
    <row r="762" spans="5:15" ht="31.5">
      <c r="E762" s="277">
        <v>6131821</v>
      </c>
      <c r="F762" s="291" t="s">
        <v>132</v>
      </c>
      <c r="G762" s="315">
        <f t="shared" si="13"/>
        <v>756</v>
      </c>
      <c r="H762" s="311" t="s">
        <v>7663</v>
      </c>
      <c r="I762" s="307" t="s">
        <v>7203</v>
      </c>
      <c r="J762" s="216">
        <v>2014</v>
      </c>
      <c r="K762" s="162">
        <v>6100014178</v>
      </c>
      <c r="L762" s="160" t="s">
        <v>147</v>
      </c>
      <c r="M762" s="161" t="s">
        <v>3484</v>
      </c>
      <c r="N762" s="332" t="s">
        <v>13722</v>
      </c>
      <c r="O762" s="324"/>
    </row>
    <row r="763" spans="5:15" ht="31.5">
      <c r="E763" s="277">
        <v>6131961</v>
      </c>
      <c r="F763" s="291" t="s">
        <v>132</v>
      </c>
      <c r="G763" s="315">
        <f t="shared" si="13"/>
        <v>757</v>
      </c>
      <c r="H763" s="311" t="s">
        <v>7663</v>
      </c>
      <c r="I763" s="307" t="s">
        <v>7203</v>
      </c>
      <c r="J763" s="216">
        <v>2014</v>
      </c>
      <c r="K763" s="162">
        <v>6100014300</v>
      </c>
      <c r="L763" s="160" t="s">
        <v>158</v>
      </c>
      <c r="M763" s="161" t="s">
        <v>8757</v>
      </c>
      <c r="N763" s="332" t="s">
        <v>14903</v>
      </c>
      <c r="O763" s="324"/>
    </row>
    <row r="764" spans="5:15" ht="31.5">
      <c r="E764" s="277">
        <v>6132094</v>
      </c>
      <c r="F764" s="291" t="s">
        <v>132</v>
      </c>
      <c r="G764" s="315">
        <f t="shared" si="13"/>
        <v>758</v>
      </c>
      <c r="H764" s="311" t="s">
        <v>8758</v>
      </c>
      <c r="I764" s="307" t="s">
        <v>7203</v>
      </c>
      <c r="J764" s="216">
        <v>2014</v>
      </c>
      <c r="K764" s="162">
        <v>6100015434</v>
      </c>
      <c r="L764" s="160">
        <v>41348</v>
      </c>
      <c r="M764" s="161" t="s">
        <v>8759</v>
      </c>
      <c r="N764" s="332" t="s">
        <v>13723</v>
      </c>
      <c r="O764" s="324"/>
    </row>
    <row r="765" spans="5:15" ht="31.5">
      <c r="E765" s="277">
        <v>6130803</v>
      </c>
      <c r="F765" s="291" t="s">
        <v>132</v>
      </c>
      <c r="G765" s="315">
        <f t="shared" si="13"/>
        <v>759</v>
      </c>
      <c r="H765" s="311" t="s">
        <v>7792</v>
      </c>
      <c r="I765" s="307" t="s">
        <v>7203</v>
      </c>
      <c r="J765" s="216">
        <v>2014</v>
      </c>
      <c r="K765" s="162">
        <v>6100009408</v>
      </c>
      <c r="L765" s="160">
        <v>40968</v>
      </c>
      <c r="M765" s="161" t="s">
        <v>8235</v>
      </c>
      <c r="N765" s="332" t="s">
        <v>13527</v>
      </c>
      <c r="O765" s="324"/>
    </row>
    <row r="766" spans="5:15" ht="47.25">
      <c r="E766" s="277">
        <v>6130808</v>
      </c>
      <c r="F766" s="291" t="s">
        <v>132</v>
      </c>
      <c r="G766" s="315">
        <f t="shared" ref="G766:G829" si="14">G765+1</f>
        <v>760</v>
      </c>
      <c r="H766" s="311" t="s">
        <v>8760</v>
      </c>
      <c r="I766" s="307" t="s">
        <v>7203</v>
      </c>
      <c r="J766" s="216">
        <v>2014</v>
      </c>
      <c r="K766" s="162">
        <v>6100008851</v>
      </c>
      <c r="L766" s="160">
        <v>40905</v>
      </c>
      <c r="M766" s="161" t="s">
        <v>8238</v>
      </c>
      <c r="N766" s="332" t="s">
        <v>13529</v>
      </c>
      <c r="O766" s="324"/>
    </row>
    <row r="767" spans="5:15" ht="47.25">
      <c r="E767" s="277">
        <v>6131215</v>
      </c>
      <c r="F767" s="291" t="s">
        <v>132</v>
      </c>
      <c r="G767" s="315">
        <f t="shared" si="14"/>
        <v>761</v>
      </c>
      <c r="H767" s="311" t="s">
        <v>8761</v>
      </c>
      <c r="I767" s="307" t="s">
        <v>7203</v>
      </c>
      <c r="J767" s="216">
        <v>2014</v>
      </c>
      <c r="K767" s="162">
        <v>6100012914</v>
      </c>
      <c r="L767" s="160">
        <v>41178</v>
      </c>
      <c r="M767" s="161" t="s">
        <v>8762</v>
      </c>
      <c r="N767" s="332" t="s">
        <v>13724</v>
      </c>
      <c r="O767" s="324"/>
    </row>
    <row r="768" spans="5:15" ht="47.25">
      <c r="E768" s="277">
        <v>6131232</v>
      </c>
      <c r="F768" s="291" t="s">
        <v>132</v>
      </c>
      <c r="G768" s="315">
        <f t="shared" si="14"/>
        <v>762</v>
      </c>
      <c r="H768" s="311" t="s">
        <v>8763</v>
      </c>
      <c r="I768" s="307" t="s">
        <v>7203</v>
      </c>
      <c r="J768" s="216">
        <v>2014</v>
      </c>
      <c r="K768" s="162">
        <v>6100010486</v>
      </c>
      <c r="L768" s="160">
        <v>41039</v>
      </c>
      <c r="M768" s="161" t="s">
        <v>7762</v>
      </c>
      <c r="N768" s="332" t="s">
        <v>14262</v>
      </c>
      <c r="O768" s="296"/>
    </row>
    <row r="769" spans="5:15" ht="63">
      <c r="E769" s="277">
        <v>6131266</v>
      </c>
      <c r="F769" s="291" t="s">
        <v>132</v>
      </c>
      <c r="G769" s="315">
        <f t="shared" si="14"/>
        <v>763</v>
      </c>
      <c r="H769" s="311" t="s">
        <v>8764</v>
      </c>
      <c r="I769" s="307" t="s">
        <v>7203</v>
      </c>
      <c r="J769" s="216">
        <v>2014</v>
      </c>
      <c r="K769" s="162">
        <v>6100013247</v>
      </c>
      <c r="L769" s="160">
        <v>41194</v>
      </c>
      <c r="M769" s="161" t="s">
        <v>7779</v>
      </c>
      <c r="N769" s="332" t="s">
        <v>13412</v>
      </c>
      <c r="O769" s="324"/>
    </row>
    <row r="770" spans="5:15" ht="47.25">
      <c r="E770" s="277">
        <v>6130924</v>
      </c>
      <c r="F770" s="291" t="s">
        <v>132</v>
      </c>
      <c r="G770" s="315">
        <f t="shared" si="14"/>
        <v>764</v>
      </c>
      <c r="H770" s="311" t="s">
        <v>8765</v>
      </c>
      <c r="I770" s="307" t="s">
        <v>7203</v>
      </c>
      <c r="J770" s="216">
        <v>2014</v>
      </c>
      <c r="K770" s="162">
        <v>6100009927</v>
      </c>
      <c r="L770" s="160" t="s">
        <v>8766</v>
      </c>
      <c r="M770" s="161" t="s">
        <v>7886</v>
      </c>
      <c r="N770" s="332" t="s">
        <v>13439</v>
      </c>
      <c r="O770" s="324"/>
    </row>
    <row r="771" spans="5:15" ht="47.25">
      <c r="E771" s="277">
        <v>6131392</v>
      </c>
      <c r="F771" s="291" t="s">
        <v>132</v>
      </c>
      <c r="G771" s="315">
        <f t="shared" si="14"/>
        <v>765</v>
      </c>
      <c r="H771" s="311" t="s">
        <v>8767</v>
      </c>
      <c r="I771" s="307" t="s">
        <v>7203</v>
      </c>
      <c r="J771" s="216">
        <v>2014</v>
      </c>
      <c r="K771" s="162">
        <v>6100010139</v>
      </c>
      <c r="L771" s="160">
        <v>41025</v>
      </c>
      <c r="M771" s="161" t="s">
        <v>7865</v>
      </c>
      <c r="N771" s="332" t="s">
        <v>13431</v>
      </c>
      <c r="O771" s="324"/>
    </row>
    <row r="772" spans="5:15" ht="31.5">
      <c r="E772" s="277">
        <v>6132206</v>
      </c>
      <c r="F772" s="291" t="s">
        <v>132</v>
      </c>
      <c r="G772" s="315">
        <f t="shared" si="14"/>
        <v>766</v>
      </c>
      <c r="H772" s="311" t="s">
        <v>8768</v>
      </c>
      <c r="I772" s="307" t="s">
        <v>7203</v>
      </c>
      <c r="J772" s="216">
        <v>2014</v>
      </c>
      <c r="K772" s="162">
        <v>6100015380</v>
      </c>
      <c r="L772" s="160" t="s">
        <v>173</v>
      </c>
      <c r="M772" s="161" t="s">
        <v>8769</v>
      </c>
      <c r="N772" s="332" t="s">
        <v>13725</v>
      </c>
      <c r="O772" s="324"/>
    </row>
    <row r="773" spans="5:15" ht="31.5">
      <c r="E773" s="277">
        <v>6131764</v>
      </c>
      <c r="F773" s="291" t="s">
        <v>132</v>
      </c>
      <c r="G773" s="315">
        <f t="shared" si="14"/>
        <v>767</v>
      </c>
      <c r="H773" s="311" t="s">
        <v>7217</v>
      </c>
      <c r="I773" s="307" t="s">
        <v>7203</v>
      </c>
      <c r="J773" s="216">
        <v>2014</v>
      </c>
      <c r="K773" s="162">
        <v>6100013968</v>
      </c>
      <c r="L773" s="160" t="s">
        <v>161</v>
      </c>
      <c r="M773" s="161" t="s">
        <v>7296</v>
      </c>
      <c r="N773" s="332" t="s">
        <v>13726</v>
      </c>
      <c r="O773" s="324"/>
    </row>
    <row r="774" spans="5:15" ht="31.5">
      <c r="E774" s="277">
        <v>6131775</v>
      </c>
      <c r="F774" s="291" t="s">
        <v>132</v>
      </c>
      <c r="G774" s="315">
        <f t="shared" si="14"/>
        <v>768</v>
      </c>
      <c r="H774" s="311" t="s">
        <v>7909</v>
      </c>
      <c r="I774" s="307" t="s">
        <v>7203</v>
      </c>
      <c r="J774" s="216">
        <v>2014</v>
      </c>
      <c r="K774" s="162">
        <v>6100014225</v>
      </c>
      <c r="L774" s="160" t="s">
        <v>3360</v>
      </c>
      <c r="M774" s="161" t="s">
        <v>7303</v>
      </c>
      <c r="N774" s="332" t="s">
        <v>13727</v>
      </c>
      <c r="O774" s="324"/>
    </row>
    <row r="775" spans="5:15" ht="31.5">
      <c r="E775" s="277">
        <v>6131982</v>
      </c>
      <c r="F775" s="291" t="s">
        <v>132</v>
      </c>
      <c r="G775" s="315">
        <f t="shared" si="14"/>
        <v>769</v>
      </c>
      <c r="H775" s="311" t="s">
        <v>8111</v>
      </c>
      <c r="I775" s="307" t="s">
        <v>7203</v>
      </c>
      <c r="J775" s="216">
        <v>2014</v>
      </c>
      <c r="K775" s="162">
        <v>6100013970</v>
      </c>
      <c r="L775" s="160" t="s">
        <v>161</v>
      </c>
      <c r="M775" s="161" t="s">
        <v>8770</v>
      </c>
      <c r="N775" s="332" t="s">
        <v>13728</v>
      </c>
      <c r="O775" s="324"/>
    </row>
    <row r="776" spans="5:15" ht="47.25">
      <c r="E776" s="277">
        <v>6132037</v>
      </c>
      <c r="F776" s="291" t="s">
        <v>132</v>
      </c>
      <c r="G776" s="315">
        <f t="shared" si="14"/>
        <v>770</v>
      </c>
      <c r="H776" s="311" t="s">
        <v>8771</v>
      </c>
      <c r="I776" s="307" t="s">
        <v>7203</v>
      </c>
      <c r="J776" s="216">
        <v>2014</v>
      </c>
      <c r="K776" s="162">
        <v>6100015470</v>
      </c>
      <c r="L776" s="160" t="s">
        <v>7198</v>
      </c>
      <c r="M776" s="161" t="s">
        <v>8772</v>
      </c>
      <c r="N776" s="332" t="s">
        <v>13729</v>
      </c>
      <c r="O776" s="324"/>
    </row>
    <row r="777" spans="5:15" ht="31.5">
      <c r="E777" s="277">
        <v>6132097</v>
      </c>
      <c r="F777" s="291" t="s">
        <v>132</v>
      </c>
      <c r="G777" s="315">
        <f t="shared" si="14"/>
        <v>771</v>
      </c>
      <c r="H777" s="311" t="s">
        <v>8773</v>
      </c>
      <c r="I777" s="307" t="s">
        <v>7203</v>
      </c>
      <c r="J777" s="216">
        <v>2014</v>
      </c>
      <c r="K777" s="162">
        <v>6100015361</v>
      </c>
      <c r="L777" s="160" t="s">
        <v>173</v>
      </c>
      <c r="M777" s="161" t="s">
        <v>8774</v>
      </c>
      <c r="N777" s="331" t="s">
        <v>16307</v>
      </c>
      <c r="O777" s="325"/>
    </row>
    <row r="778" spans="5:15" ht="47.25">
      <c r="E778" s="277">
        <v>6132185</v>
      </c>
      <c r="F778" s="291" t="s">
        <v>132</v>
      </c>
      <c r="G778" s="315">
        <f t="shared" si="14"/>
        <v>772</v>
      </c>
      <c r="H778" s="311" t="s">
        <v>8775</v>
      </c>
      <c r="I778" s="307" t="s">
        <v>7203</v>
      </c>
      <c r="J778" s="216">
        <v>2014</v>
      </c>
      <c r="K778" s="162">
        <v>6100015738</v>
      </c>
      <c r="L778" s="160" t="s">
        <v>8776</v>
      </c>
      <c r="M778" s="161" t="s">
        <v>8777</v>
      </c>
      <c r="N778" s="332" t="s">
        <v>13730</v>
      </c>
      <c r="O778" s="324"/>
    </row>
    <row r="779" spans="5:15" ht="31.5">
      <c r="E779" s="277">
        <v>6132200</v>
      </c>
      <c r="F779" s="291" t="s">
        <v>132</v>
      </c>
      <c r="G779" s="315">
        <f t="shared" si="14"/>
        <v>773</v>
      </c>
      <c r="H779" s="311" t="s">
        <v>8778</v>
      </c>
      <c r="I779" s="307" t="s">
        <v>7203</v>
      </c>
      <c r="J779" s="216">
        <v>2014</v>
      </c>
      <c r="K779" s="162">
        <v>6100015883</v>
      </c>
      <c r="L779" s="160">
        <v>41380</v>
      </c>
      <c r="M779" s="161" t="s">
        <v>8779</v>
      </c>
      <c r="N779" s="331" t="s">
        <v>16308</v>
      </c>
      <c r="O779" s="325"/>
    </row>
    <row r="780" spans="5:15" ht="31.5">
      <c r="E780" s="277">
        <v>6132334</v>
      </c>
      <c r="F780" s="291" t="s">
        <v>132</v>
      </c>
      <c r="G780" s="315">
        <f t="shared" si="14"/>
        <v>774</v>
      </c>
      <c r="H780" s="311" t="s">
        <v>8593</v>
      </c>
      <c r="I780" s="307" t="s">
        <v>7203</v>
      </c>
      <c r="J780" s="216">
        <v>2014</v>
      </c>
      <c r="K780" s="162">
        <v>6100016869</v>
      </c>
      <c r="L780" s="160" t="s">
        <v>3495</v>
      </c>
      <c r="M780" s="161" t="s">
        <v>3496</v>
      </c>
      <c r="N780" s="331" t="s">
        <v>16164</v>
      </c>
      <c r="O780" s="325"/>
    </row>
    <row r="781" spans="5:15" ht="31.5">
      <c r="E781" s="277">
        <v>6131887</v>
      </c>
      <c r="F781" s="291" t="s">
        <v>132</v>
      </c>
      <c r="G781" s="315">
        <f t="shared" si="14"/>
        <v>775</v>
      </c>
      <c r="H781" s="311" t="s">
        <v>7986</v>
      </c>
      <c r="I781" s="307" t="s">
        <v>7203</v>
      </c>
      <c r="J781" s="216">
        <v>2014</v>
      </c>
      <c r="K781" s="162">
        <v>6100014665</v>
      </c>
      <c r="L781" s="160">
        <v>41272</v>
      </c>
      <c r="M781" s="161" t="s">
        <v>8780</v>
      </c>
      <c r="N781" s="331" t="s">
        <v>16176</v>
      </c>
      <c r="O781" s="325"/>
    </row>
    <row r="782" spans="5:15" ht="47.25">
      <c r="E782" s="277">
        <v>6131988</v>
      </c>
      <c r="F782" s="291" t="s">
        <v>132</v>
      </c>
      <c r="G782" s="315">
        <f t="shared" si="14"/>
        <v>776</v>
      </c>
      <c r="H782" s="311" t="s">
        <v>8781</v>
      </c>
      <c r="I782" s="307" t="s">
        <v>7203</v>
      </c>
      <c r="J782" s="216">
        <v>2014</v>
      </c>
      <c r="K782" s="162">
        <v>6100015278</v>
      </c>
      <c r="L782" s="160" t="s">
        <v>177</v>
      </c>
      <c r="M782" s="161" t="s">
        <v>8782</v>
      </c>
      <c r="N782" s="332" t="s">
        <v>13731</v>
      </c>
      <c r="O782" s="324"/>
    </row>
    <row r="783" spans="5:15" ht="63">
      <c r="E783" s="277">
        <v>6132062</v>
      </c>
      <c r="F783" s="291" t="s">
        <v>132</v>
      </c>
      <c r="G783" s="315">
        <f t="shared" si="14"/>
        <v>777</v>
      </c>
      <c r="H783" s="311" t="s">
        <v>8783</v>
      </c>
      <c r="I783" s="307" t="s">
        <v>7203</v>
      </c>
      <c r="J783" s="216">
        <v>2014</v>
      </c>
      <c r="K783" s="162">
        <v>6100015787</v>
      </c>
      <c r="L783" s="160" t="s">
        <v>166</v>
      </c>
      <c r="M783" s="161" t="s">
        <v>8784</v>
      </c>
      <c r="N783" s="332" t="s">
        <v>13731</v>
      </c>
      <c r="O783" s="324"/>
    </row>
    <row r="784" spans="5:15" ht="47.25">
      <c r="E784" s="277">
        <v>6132831</v>
      </c>
      <c r="F784" s="291" t="s">
        <v>132</v>
      </c>
      <c r="G784" s="315">
        <f t="shared" si="14"/>
        <v>778</v>
      </c>
      <c r="H784" s="311" t="s">
        <v>8785</v>
      </c>
      <c r="I784" s="307" t="s">
        <v>7203</v>
      </c>
      <c r="J784" s="216">
        <v>2014</v>
      </c>
      <c r="K784" s="162">
        <v>6100018827</v>
      </c>
      <c r="L784" s="160">
        <v>41529</v>
      </c>
      <c r="M784" s="161" t="s">
        <v>8455</v>
      </c>
      <c r="N784" s="332" t="s">
        <v>13590</v>
      </c>
      <c r="O784" s="324"/>
    </row>
    <row r="785" spans="5:15" ht="31.5">
      <c r="E785" s="277">
        <v>6132817</v>
      </c>
      <c r="F785" s="291" t="s">
        <v>132</v>
      </c>
      <c r="G785" s="315">
        <f t="shared" si="14"/>
        <v>779</v>
      </c>
      <c r="H785" s="311" t="s">
        <v>8786</v>
      </c>
      <c r="I785" s="307" t="s">
        <v>7203</v>
      </c>
      <c r="J785" s="216">
        <v>2014</v>
      </c>
      <c r="K785" s="162">
        <v>6100017415</v>
      </c>
      <c r="L785" s="160">
        <v>41453</v>
      </c>
      <c r="M785" s="161" t="s">
        <v>8464</v>
      </c>
      <c r="N785" s="332" t="s">
        <v>13592</v>
      </c>
      <c r="O785" s="324"/>
    </row>
    <row r="786" spans="5:15" ht="31.5">
      <c r="E786" s="277">
        <v>6132666</v>
      </c>
      <c r="F786" s="291" t="s">
        <v>132</v>
      </c>
      <c r="G786" s="315">
        <f t="shared" si="14"/>
        <v>780</v>
      </c>
      <c r="H786" s="311" t="s">
        <v>8787</v>
      </c>
      <c r="I786" s="307" t="s">
        <v>7203</v>
      </c>
      <c r="J786" s="216">
        <v>2014</v>
      </c>
      <c r="K786" s="162">
        <v>6100018381</v>
      </c>
      <c r="L786" s="160" t="s">
        <v>3489</v>
      </c>
      <c r="M786" s="161" t="s">
        <v>3501</v>
      </c>
      <c r="N786" s="332" t="s">
        <v>13732</v>
      </c>
      <c r="O786" s="324"/>
    </row>
    <row r="787" spans="5:15" ht="47.25">
      <c r="E787" s="277">
        <v>6132682</v>
      </c>
      <c r="F787" s="291" t="s">
        <v>132</v>
      </c>
      <c r="G787" s="315">
        <f t="shared" si="14"/>
        <v>781</v>
      </c>
      <c r="H787" s="311" t="s">
        <v>8788</v>
      </c>
      <c r="I787" s="307" t="s">
        <v>7203</v>
      </c>
      <c r="J787" s="216">
        <v>2014</v>
      </c>
      <c r="K787" s="162">
        <v>6100018290</v>
      </c>
      <c r="L787" s="160" t="s">
        <v>3488</v>
      </c>
      <c r="M787" s="161" t="s">
        <v>8789</v>
      </c>
      <c r="N787" s="331" t="s">
        <v>16309</v>
      </c>
      <c r="O787" s="325"/>
    </row>
    <row r="788" spans="5:15" ht="47.25">
      <c r="E788" s="277">
        <v>6132715</v>
      </c>
      <c r="F788" s="291" t="s">
        <v>132</v>
      </c>
      <c r="G788" s="315">
        <f t="shared" si="14"/>
        <v>782</v>
      </c>
      <c r="H788" s="311" t="s">
        <v>8790</v>
      </c>
      <c r="I788" s="307" t="s">
        <v>7203</v>
      </c>
      <c r="J788" s="216">
        <v>2014</v>
      </c>
      <c r="K788" s="162">
        <v>6100018264</v>
      </c>
      <c r="L788" s="160" t="s">
        <v>3488</v>
      </c>
      <c r="M788" s="161" t="s">
        <v>8791</v>
      </c>
      <c r="N788" s="332" t="s">
        <v>13733</v>
      </c>
      <c r="O788" s="324"/>
    </row>
    <row r="789" spans="5:15" ht="47.25">
      <c r="E789" s="277">
        <v>6132719</v>
      </c>
      <c r="F789" s="291" t="s">
        <v>132</v>
      </c>
      <c r="G789" s="315">
        <f t="shared" si="14"/>
        <v>783</v>
      </c>
      <c r="H789" s="311" t="s">
        <v>8792</v>
      </c>
      <c r="I789" s="307" t="s">
        <v>7203</v>
      </c>
      <c r="J789" s="216">
        <v>2014</v>
      </c>
      <c r="K789" s="162">
        <v>6100017996</v>
      </c>
      <c r="L789" s="160" t="s">
        <v>165</v>
      </c>
      <c r="M789" s="161" t="s">
        <v>8793</v>
      </c>
      <c r="N789" s="332" t="s">
        <v>13734</v>
      </c>
      <c r="O789" s="324"/>
    </row>
    <row r="790" spans="5:15" ht="47.25">
      <c r="E790" s="277">
        <v>6132729</v>
      </c>
      <c r="F790" s="291" t="s">
        <v>132</v>
      </c>
      <c r="G790" s="315">
        <f t="shared" si="14"/>
        <v>784</v>
      </c>
      <c r="H790" s="311" t="s">
        <v>8794</v>
      </c>
      <c r="I790" s="307" t="s">
        <v>7203</v>
      </c>
      <c r="J790" s="216">
        <v>2014</v>
      </c>
      <c r="K790" s="162">
        <v>6100017955</v>
      </c>
      <c r="L790" s="160" t="s">
        <v>165</v>
      </c>
      <c r="M790" s="161" t="s">
        <v>8795</v>
      </c>
      <c r="N790" s="332" t="s">
        <v>13735</v>
      </c>
      <c r="O790" s="324"/>
    </row>
    <row r="791" spans="5:15" ht="31.5">
      <c r="E791" s="277">
        <v>6132731</v>
      </c>
      <c r="F791" s="291" t="s">
        <v>132</v>
      </c>
      <c r="G791" s="315">
        <f t="shared" si="14"/>
        <v>785</v>
      </c>
      <c r="H791" s="311" t="s">
        <v>8796</v>
      </c>
      <c r="I791" s="307" t="s">
        <v>7203</v>
      </c>
      <c r="J791" s="216">
        <v>2014</v>
      </c>
      <c r="K791" s="162">
        <v>6100018110</v>
      </c>
      <c r="L791" s="160" t="s">
        <v>140</v>
      </c>
      <c r="M791" s="161" t="s">
        <v>8797</v>
      </c>
      <c r="N791" s="332" t="s">
        <v>13736</v>
      </c>
      <c r="O791" s="324"/>
    </row>
    <row r="792" spans="5:15" ht="47.25">
      <c r="E792" s="277">
        <v>6132734</v>
      </c>
      <c r="F792" s="291" t="s">
        <v>132</v>
      </c>
      <c r="G792" s="315">
        <f t="shared" si="14"/>
        <v>786</v>
      </c>
      <c r="H792" s="311" t="s">
        <v>8798</v>
      </c>
      <c r="I792" s="307" t="s">
        <v>7203</v>
      </c>
      <c r="J792" s="216">
        <v>2014</v>
      </c>
      <c r="K792" s="162">
        <v>6100018254</v>
      </c>
      <c r="L792" s="160" t="s">
        <v>3488</v>
      </c>
      <c r="M792" s="161" t="s">
        <v>8799</v>
      </c>
      <c r="N792" s="332" t="s">
        <v>13737</v>
      </c>
      <c r="O792" s="324"/>
    </row>
    <row r="793" spans="5:15" ht="47.25">
      <c r="E793" s="277">
        <v>6132742</v>
      </c>
      <c r="F793" s="291" t="s">
        <v>132</v>
      </c>
      <c r="G793" s="315">
        <f t="shared" si="14"/>
        <v>787</v>
      </c>
      <c r="H793" s="311" t="s">
        <v>8800</v>
      </c>
      <c r="I793" s="307" t="s">
        <v>7203</v>
      </c>
      <c r="J793" s="216">
        <v>2014</v>
      </c>
      <c r="K793" s="162">
        <v>6100018283</v>
      </c>
      <c r="L793" s="160" t="s">
        <v>3488</v>
      </c>
      <c r="M793" s="161" t="s">
        <v>8801</v>
      </c>
      <c r="N793" s="332" t="s">
        <v>13738</v>
      </c>
      <c r="O793" s="324"/>
    </row>
    <row r="794" spans="5:15" ht="47.25">
      <c r="E794" s="277">
        <v>6132760</v>
      </c>
      <c r="F794" s="291" t="s">
        <v>132</v>
      </c>
      <c r="G794" s="315">
        <f t="shared" si="14"/>
        <v>788</v>
      </c>
      <c r="H794" s="311" t="s">
        <v>8802</v>
      </c>
      <c r="I794" s="307" t="s">
        <v>7203</v>
      </c>
      <c r="J794" s="216">
        <v>2014</v>
      </c>
      <c r="K794" s="162">
        <v>6100018278</v>
      </c>
      <c r="L794" s="160">
        <v>41502</v>
      </c>
      <c r="M794" s="161" t="s">
        <v>8803</v>
      </c>
      <c r="N794" s="331" t="s">
        <v>16177</v>
      </c>
      <c r="O794" s="325"/>
    </row>
    <row r="795" spans="5:15" ht="47.25">
      <c r="E795" s="277">
        <v>6132768</v>
      </c>
      <c r="F795" s="291" t="s">
        <v>132</v>
      </c>
      <c r="G795" s="315">
        <f t="shared" si="14"/>
        <v>789</v>
      </c>
      <c r="H795" s="311" t="s">
        <v>8804</v>
      </c>
      <c r="I795" s="307" t="s">
        <v>7203</v>
      </c>
      <c r="J795" s="216">
        <v>2014</v>
      </c>
      <c r="K795" s="162">
        <v>6100018189</v>
      </c>
      <c r="L795" s="160" t="s">
        <v>3488</v>
      </c>
      <c r="M795" s="161" t="s">
        <v>8805</v>
      </c>
      <c r="N795" s="331" t="s">
        <v>16178</v>
      </c>
      <c r="O795" s="325"/>
    </row>
    <row r="796" spans="5:15" ht="31.5">
      <c r="E796" s="277">
        <v>6132788</v>
      </c>
      <c r="F796" s="291" t="s">
        <v>132</v>
      </c>
      <c r="G796" s="315">
        <f t="shared" si="14"/>
        <v>790</v>
      </c>
      <c r="H796" s="311" t="s">
        <v>8806</v>
      </c>
      <c r="I796" s="307" t="s">
        <v>7203</v>
      </c>
      <c r="J796" s="216">
        <v>2014</v>
      </c>
      <c r="K796" s="162">
        <v>6100017878</v>
      </c>
      <c r="L796" s="160" t="s">
        <v>8743</v>
      </c>
      <c r="M796" s="161" t="s">
        <v>8807</v>
      </c>
      <c r="N796" s="331" t="s">
        <v>16458</v>
      </c>
      <c r="O796" s="324"/>
    </row>
    <row r="797" spans="5:15" ht="47.25">
      <c r="E797" s="277">
        <v>6132834</v>
      </c>
      <c r="F797" s="291" t="s">
        <v>132</v>
      </c>
      <c r="G797" s="315">
        <f t="shared" si="14"/>
        <v>791</v>
      </c>
      <c r="H797" s="311" t="s">
        <v>8808</v>
      </c>
      <c r="I797" s="307" t="s">
        <v>7203</v>
      </c>
      <c r="J797" s="216">
        <v>2014</v>
      </c>
      <c r="K797" s="162">
        <v>6100018821</v>
      </c>
      <c r="L797" s="160">
        <v>41529</v>
      </c>
      <c r="M797" s="161" t="s">
        <v>8809</v>
      </c>
      <c r="N797" s="332" t="s">
        <v>13739</v>
      </c>
      <c r="O797" s="324"/>
    </row>
    <row r="798" spans="5:15" ht="47.25">
      <c r="E798" s="277">
        <v>6132846</v>
      </c>
      <c r="F798" s="291" t="s">
        <v>132</v>
      </c>
      <c r="G798" s="315">
        <f t="shared" si="14"/>
        <v>792</v>
      </c>
      <c r="H798" s="311" t="s">
        <v>8810</v>
      </c>
      <c r="I798" s="307" t="s">
        <v>7203</v>
      </c>
      <c r="J798" s="216">
        <v>2014</v>
      </c>
      <c r="K798" s="162">
        <v>6100018572</v>
      </c>
      <c r="L798" s="160">
        <v>41507</v>
      </c>
      <c r="M798" s="161" t="s">
        <v>8811</v>
      </c>
      <c r="N798" s="332" t="s">
        <v>14263</v>
      </c>
      <c r="O798" s="324"/>
    </row>
    <row r="799" spans="5:15" ht="63">
      <c r="E799" s="277">
        <v>6132851</v>
      </c>
      <c r="F799" s="291" t="s">
        <v>132</v>
      </c>
      <c r="G799" s="315">
        <f t="shared" si="14"/>
        <v>793</v>
      </c>
      <c r="H799" s="311" t="s">
        <v>8812</v>
      </c>
      <c r="I799" s="307" t="s">
        <v>7203</v>
      </c>
      <c r="J799" s="216">
        <v>2014</v>
      </c>
      <c r="K799" s="162">
        <v>6100017723</v>
      </c>
      <c r="L799" s="160">
        <v>41480</v>
      </c>
      <c r="M799" s="161" t="s">
        <v>1784</v>
      </c>
      <c r="N799" s="331" t="s">
        <v>16310</v>
      </c>
      <c r="O799" s="325"/>
    </row>
    <row r="800" spans="5:15" ht="31.5">
      <c r="E800" s="277">
        <v>6131871</v>
      </c>
      <c r="F800" s="291" t="s">
        <v>132</v>
      </c>
      <c r="G800" s="315">
        <f t="shared" si="14"/>
        <v>794</v>
      </c>
      <c r="H800" s="311" t="s">
        <v>8641</v>
      </c>
      <c r="I800" s="307" t="s">
        <v>7203</v>
      </c>
      <c r="J800" s="216">
        <v>2014</v>
      </c>
      <c r="K800" s="162">
        <v>6100014806</v>
      </c>
      <c r="L800" s="160">
        <v>41296</v>
      </c>
      <c r="M800" s="161" t="s">
        <v>8813</v>
      </c>
      <c r="N800" s="331" t="s">
        <v>16179</v>
      </c>
      <c r="O800" s="325"/>
    </row>
    <row r="801" spans="5:15" ht="31.5">
      <c r="E801" s="277">
        <v>6131931</v>
      </c>
      <c r="F801" s="291" t="s">
        <v>132</v>
      </c>
      <c r="G801" s="315">
        <f t="shared" si="14"/>
        <v>795</v>
      </c>
      <c r="H801" s="311" t="s">
        <v>7986</v>
      </c>
      <c r="I801" s="307" t="s">
        <v>7203</v>
      </c>
      <c r="J801" s="216">
        <v>2014</v>
      </c>
      <c r="K801" s="162">
        <v>6100013856</v>
      </c>
      <c r="L801" s="160">
        <v>41234</v>
      </c>
      <c r="M801" s="161" t="s">
        <v>8814</v>
      </c>
      <c r="N801" s="332" t="s">
        <v>13740</v>
      </c>
      <c r="O801" s="324"/>
    </row>
    <row r="802" spans="5:15" ht="31.5">
      <c r="E802" s="277">
        <v>6131937</v>
      </c>
      <c r="F802" s="291" t="s">
        <v>132</v>
      </c>
      <c r="G802" s="315">
        <f t="shared" si="14"/>
        <v>796</v>
      </c>
      <c r="H802" s="311" t="s">
        <v>8551</v>
      </c>
      <c r="I802" s="307" t="s">
        <v>7203</v>
      </c>
      <c r="J802" s="216">
        <v>2014</v>
      </c>
      <c r="K802" s="162">
        <v>6100014787</v>
      </c>
      <c r="L802" s="160">
        <v>41295</v>
      </c>
      <c r="M802" s="161" t="s">
        <v>8815</v>
      </c>
      <c r="N802" s="331" t="s">
        <v>16180</v>
      </c>
      <c r="O802" s="325"/>
    </row>
    <row r="803" spans="5:15" ht="31.5">
      <c r="E803" s="277">
        <v>6131947</v>
      </c>
      <c r="F803" s="291" t="s">
        <v>132</v>
      </c>
      <c r="G803" s="315">
        <f t="shared" si="14"/>
        <v>797</v>
      </c>
      <c r="H803" s="311" t="s">
        <v>8816</v>
      </c>
      <c r="I803" s="307" t="s">
        <v>7203</v>
      </c>
      <c r="J803" s="216">
        <v>2014</v>
      </c>
      <c r="K803" s="162">
        <v>6100014386</v>
      </c>
      <c r="L803" s="160">
        <v>41264</v>
      </c>
      <c r="M803" s="161" t="s">
        <v>8817</v>
      </c>
      <c r="N803" s="332" t="s">
        <v>14904</v>
      </c>
      <c r="O803" s="324"/>
    </row>
    <row r="804" spans="5:15" ht="31.5">
      <c r="E804" s="277">
        <v>6131979</v>
      </c>
      <c r="F804" s="291" t="s">
        <v>132</v>
      </c>
      <c r="G804" s="315">
        <f t="shared" si="14"/>
        <v>798</v>
      </c>
      <c r="H804" s="311" t="s">
        <v>7230</v>
      </c>
      <c r="I804" s="307" t="s">
        <v>7203</v>
      </c>
      <c r="J804" s="216">
        <v>2014</v>
      </c>
      <c r="K804" s="162">
        <v>6100013893</v>
      </c>
      <c r="L804" s="160" t="s">
        <v>7441</v>
      </c>
      <c r="M804" s="161" t="s">
        <v>8818</v>
      </c>
      <c r="N804" s="332" t="s">
        <v>13741</v>
      </c>
      <c r="O804" s="324"/>
    </row>
    <row r="805" spans="5:15" ht="31.5">
      <c r="E805" s="277">
        <v>6132044</v>
      </c>
      <c r="F805" s="291" t="s">
        <v>132</v>
      </c>
      <c r="G805" s="315">
        <f t="shared" si="14"/>
        <v>799</v>
      </c>
      <c r="H805" s="311" t="s">
        <v>8819</v>
      </c>
      <c r="I805" s="307" t="s">
        <v>7203</v>
      </c>
      <c r="J805" s="216">
        <v>2014</v>
      </c>
      <c r="K805" s="162">
        <v>6100015479</v>
      </c>
      <c r="L805" s="160" t="s">
        <v>7198</v>
      </c>
      <c r="M805" s="161" t="s">
        <v>8820</v>
      </c>
      <c r="N805" s="332" t="s">
        <v>13742</v>
      </c>
      <c r="O805" s="324"/>
    </row>
    <row r="806" spans="5:15" ht="47.25">
      <c r="E806" s="277">
        <v>6132269</v>
      </c>
      <c r="F806" s="291" t="s">
        <v>132</v>
      </c>
      <c r="G806" s="315">
        <f t="shared" si="14"/>
        <v>800</v>
      </c>
      <c r="H806" s="311" t="s">
        <v>8821</v>
      </c>
      <c r="I806" s="307" t="s">
        <v>7203</v>
      </c>
      <c r="J806" s="216">
        <v>2014</v>
      </c>
      <c r="K806" s="162">
        <v>6100016481</v>
      </c>
      <c r="L806" s="160">
        <v>41414</v>
      </c>
      <c r="M806" s="161" t="s">
        <v>8822</v>
      </c>
      <c r="N806" s="332" t="s">
        <v>13743</v>
      </c>
      <c r="O806" s="324"/>
    </row>
    <row r="807" spans="5:15" ht="47.25">
      <c r="E807" s="277">
        <v>6130780</v>
      </c>
      <c r="F807" s="291" t="s">
        <v>132</v>
      </c>
      <c r="G807" s="315">
        <f t="shared" si="14"/>
        <v>801</v>
      </c>
      <c r="H807" s="311" t="s">
        <v>8221</v>
      </c>
      <c r="I807" s="307" t="s">
        <v>7203</v>
      </c>
      <c r="J807" s="216">
        <v>2014</v>
      </c>
      <c r="K807" s="162">
        <v>6100009556</v>
      </c>
      <c r="L807" s="160">
        <v>40982</v>
      </c>
      <c r="M807" s="161" t="s">
        <v>8223</v>
      </c>
      <c r="N807" s="332" t="s">
        <v>13523</v>
      </c>
      <c r="O807" s="324"/>
    </row>
    <row r="808" spans="5:15" ht="47.25">
      <c r="E808" s="277">
        <v>6130784</v>
      </c>
      <c r="F808" s="291" t="s">
        <v>132</v>
      </c>
      <c r="G808" s="315">
        <f t="shared" si="14"/>
        <v>802</v>
      </c>
      <c r="H808" s="311" t="s">
        <v>8823</v>
      </c>
      <c r="I808" s="307" t="s">
        <v>7203</v>
      </c>
      <c r="J808" s="216">
        <v>2014</v>
      </c>
      <c r="K808" s="162">
        <v>6100009619</v>
      </c>
      <c r="L808" s="160">
        <v>40987</v>
      </c>
      <c r="M808" s="161" t="s">
        <v>8225</v>
      </c>
      <c r="N808" s="332" t="s">
        <v>13524</v>
      </c>
      <c r="O808" s="324"/>
    </row>
    <row r="809" spans="5:15" ht="47.25">
      <c r="E809" s="277">
        <v>6130789</v>
      </c>
      <c r="F809" s="291" t="s">
        <v>132</v>
      </c>
      <c r="G809" s="315">
        <f t="shared" si="14"/>
        <v>803</v>
      </c>
      <c r="H809" s="311" t="s">
        <v>8824</v>
      </c>
      <c r="I809" s="307" t="s">
        <v>7203</v>
      </c>
      <c r="J809" s="216">
        <v>2014</v>
      </c>
      <c r="K809" s="162">
        <v>6100009536</v>
      </c>
      <c r="L809" s="160">
        <v>40983</v>
      </c>
      <c r="M809" s="161" t="s">
        <v>8231</v>
      </c>
      <c r="N809" s="332" t="s">
        <v>13526</v>
      </c>
      <c r="O809" s="324"/>
    </row>
    <row r="810" spans="5:15" ht="47.25">
      <c r="E810" s="277">
        <v>6130804</v>
      </c>
      <c r="F810" s="291" t="s">
        <v>132</v>
      </c>
      <c r="G810" s="315">
        <f t="shared" si="14"/>
        <v>804</v>
      </c>
      <c r="H810" s="311" t="s">
        <v>8825</v>
      </c>
      <c r="I810" s="307" t="s">
        <v>7203</v>
      </c>
      <c r="J810" s="216">
        <v>2014</v>
      </c>
      <c r="K810" s="162">
        <v>6100009351</v>
      </c>
      <c r="L810" s="160">
        <v>40966</v>
      </c>
      <c r="M810" s="161" t="s">
        <v>260</v>
      </c>
      <c r="N810" s="332" t="s">
        <v>13528</v>
      </c>
      <c r="O810" s="324"/>
    </row>
    <row r="811" spans="5:15" ht="47.25">
      <c r="E811" s="277">
        <v>6131229</v>
      </c>
      <c r="F811" s="291" t="s">
        <v>132</v>
      </c>
      <c r="G811" s="315">
        <f t="shared" si="14"/>
        <v>805</v>
      </c>
      <c r="H811" s="311" t="s">
        <v>8826</v>
      </c>
      <c r="I811" s="307" t="s">
        <v>7203</v>
      </c>
      <c r="J811" s="216">
        <v>2014</v>
      </c>
      <c r="K811" s="162">
        <v>6100012612</v>
      </c>
      <c r="L811" s="160">
        <v>41156</v>
      </c>
      <c r="M811" s="161" t="s">
        <v>8827</v>
      </c>
      <c r="N811" s="331" t="s">
        <v>16311</v>
      </c>
      <c r="O811" s="325"/>
    </row>
    <row r="812" spans="5:15" ht="47.25">
      <c r="E812" s="277">
        <v>6131241</v>
      </c>
      <c r="F812" s="291" t="s">
        <v>132</v>
      </c>
      <c r="G812" s="315">
        <f t="shared" si="14"/>
        <v>806</v>
      </c>
      <c r="H812" s="311" t="s">
        <v>8828</v>
      </c>
      <c r="I812" s="307" t="s">
        <v>7203</v>
      </c>
      <c r="J812" s="216">
        <v>2014</v>
      </c>
      <c r="K812" s="162">
        <v>6100012736</v>
      </c>
      <c r="L812" s="160">
        <v>41165</v>
      </c>
      <c r="M812" s="161" t="s">
        <v>7766</v>
      </c>
      <c r="N812" s="332" t="s">
        <v>13408</v>
      </c>
      <c r="O812" s="324"/>
    </row>
    <row r="813" spans="5:15" ht="47.25">
      <c r="E813" s="277">
        <v>6131460</v>
      </c>
      <c r="F813" s="291" t="s">
        <v>132</v>
      </c>
      <c r="G813" s="315">
        <f t="shared" si="14"/>
        <v>807</v>
      </c>
      <c r="H813" s="311" t="s">
        <v>8829</v>
      </c>
      <c r="I813" s="307" t="s">
        <v>7203</v>
      </c>
      <c r="J813" s="216">
        <v>2014</v>
      </c>
      <c r="K813" s="162">
        <v>6100009542</v>
      </c>
      <c r="L813" s="160">
        <v>40982</v>
      </c>
      <c r="M813" s="161" t="s">
        <v>8830</v>
      </c>
      <c r="N813" s="332" t="s">
        <v>14264</v>
      </c>
      <c r="O813" s="324"/>
    </row>
    <row r="814" spans="5:15" ht="31.5">
      <c r="E814" s="277">
        <v>6131739</v>
      </c>
      <c r="F814" s="291" t="s">
        <v>132</v>
      </c>
      <c r="G814" s="315">
        <f t="shared" si="14"/>
        <v>808</v>
      </c>
      <c r="H814" s="311" t="s">
        <v>8831</v>
      </c>
      <c r="I814" s="307" t="s">
        <v>7203</v>
      </c>
      <c r="J814" s="216">
        <v>2014</v>
      </c>
      <c r="K814" s="162">
        <v>6100014273</v>
      </c>
      <c r="L814" s="160">
        <v>41255</v>
      </c>
      <c r="M814" s="161" t="s">
        <v>3505</v>
      </c>
      <c r="N814" s="332" t="s">
        <v>13744</v>
      </c>
      <c r="O814" s="324"/>
    </row>
    <row r="815" spans="5:15" ht="63">
      <c r="E815" s="277">
        <v>6131068</v>
      </c>
      <c r="F815" s="291" t="s">
        <v>132</v>
      </c>
      <c r="G815" s="315">
        <f t="shared" si="14"/>
        <v>809</v>
      </c>
      <c r="H815" s="278" t="s">
        <v>8832</v>
      </c>
      <c r="I815" s="307" t="s">
        <v>7203</v>
      </c>
      <c r="J815" s="216">
        <v>2014</v>
      </c>
      <c r="K815" s="162">
        <v>6100012015</v>
      </c>
      <c r="L815" s="160">
        <v>41129</v>
      </c>
      <c r="M815" s="161" t="s">
        <v>8833</v>
      </c>
      <c r="N815" s="332" t="s">
        <v>13745</v>
      </c>
      <c r="O815" s="324"/>
    </row>
    <row r="816" spans="5:15" ht="31.5">
      <c r="E816" s="277">
        <v>6131758</v>
      </c>
      <c r="F816" s="291" t="s">
        <v>132</v>
      </c>
      <c r="G816" s="315">
        <f t="shared" si="14"/>
        <v>810</v>
      </c>
      <c r="H816" s="311" t="s">
        <v>8834</v>
      </c>
      <c r="I816" s="307" t="s">
        <v>7203</v>
      </c>
      <c r="J816" s="216">
        <v>2014</v>
      </c>
      <c r="K816" s="162">
        <v>6100014158</v>
      </c>
      <c r="L816" s="160" t="s">
        <v>7196</v>
      </c>
      <c r="M816" s="161" t="s">
        <v>7290</v>
      </c>
      <c r="N816" s="332" t="s">
        <v>13746</v>
      </c>
      <c r="O816" s="324"/>
    </row>
    <row r="817" spans="5:15" ht="31.5">
      <c r="E817" s="277">
        <v>6131776</v>
      </c>
      <c r="F817" s="291" t="s">
        <v>132</v>
      </c>
      <c r="G817" s="315">
        <f t="shared" si="14"/>
        <v>811</v>
      </c>
      <c r="H817" s="311" t="s">
        <v>8835</v>
      </c>
      <c r="I817" s="307" t="s">
        <v>7203</v>
      </c>
      <c r="J817" s="216">
        <v>2014</v>
      </c>
      <c r="K817" s="162">
        <v>6100014231</v>
      </c>
      <c r="L817" s="160" t="s">
        <v>3360</v>
      </c>
      <c r="M817" s="161" t="s">
        <v>7305</v>
      </c>
      <c r="N817" s="332" t="s">
        <v>13747</v>
      </c>
      <c r="O817" s="324"/>
    </row>
    <row r="818" spans="5:15" ht="31.5">
      <c r="E818" s="277">
        <v>6131669</v>
      </c>
      <c r="F818" s="291" t="s">
        <v>132</v>
      </c>
      <c r="G818" s="315">
        <f t="shared" si="14"/>
        <v>812</v>
      </c>
      <c r="H818" s="311" t="s">
        <v>7355</v>
      </c>
      <c r="I818" s="307" t="s">
        <v>7203</v>
      </c>
      <c r="J818" s="216">
        <v>2014</v>
      </c>
      <c r="K818" s="162">
        <v>6100013852</v>
      </c>
      <c r="L818" s="160">
        <v>41234</v>
      </c>
      <c r="M818" s="161" t="s">
        <v>7314</v>
      </c>
      <c r="N818" s="332" t="s">
        <v>13748</v>
      </c>
      <c r="O818" s="324"/>
    </row>
    <row r="819" spans="5:15" ht="31.5">
      <c r="E819" s="277">
        <v>6131678</v>
      </c>
      <c r="F819" s="291" t="s">
        <v>132</v>
      </c>
      <c r="G819" s="315">
        <f t="shared" si="14"/>
        <v>813</v>
      </c>
      <c r="H819" s="311" t="s">
        <v>7352</v>
      </c>
      <c r="I819" s="307" t="s">
        <v>7203</v>
      </c>
      <c r="J819" s="216">
        <v>2014</v>
      </c>
      <c r="K819" s="162">
        <v>6100013598</v>
      </c>
      <c r="L819" s="160" t="s">
        <v>8514</v>
      </c>
      <c r="M819" s="161" t="s">
        <v>7316</v>
      </c>
      <c r="N819" s="331" t="s">
        <v>16312</v>
      </c>
      <c r="O819" s="325"/>
    </row>
    <row r="820" spans="5:15" ht="31.5">
      <c r="E820" s="277">
        <v>6131685</v>
      </c>
      <c r="F820" s="291" t="s">
        <v>132</v>
      </c>
      <c r="G820" s="315">
        <f t="shared" si="14"/>
        <v>814</v>
      </c>
      <c r="H820" s="311" t="s">
        <v>7217</v>
      </c>
      <c r="I820" s="307" t="s">
        <v>7203</v>
      </c>
      <c r="J820" s="216">
        <v>2014</v>
      </c>
      <c r="K820" s="162">
        <v>6100013619</v>
      </c>
      <c r="L820" s="160" t="s">
        <v>8514</v>
      </c>
      <c r="M820" s="161" t="s">
        <v>8295</v>
      </c>
      <c r="N820" s="332" t="s">
        <v>13552</v>
      </c>
      <c r="O820" s="324"/>
    </row>
    <row r="821" spans="5:15" ht="31.5">
      <c r="E821" s="277">
        <v>6131877</v>
      </c>
      <c r="F821" s="291" t="s">
        <v>132</v>
      </c>
      <c r="G821" s="315">
        <f t="shared" si="14"/>
        <v>815</v>
      </c>
      <c r="H821" s="311" t="s">
        <v>8836</v>
      </c>
      <c r="I821" s="307" t="s">
        <v>7203</v>
      </c>
      <c r="J821" s="216">
        <v>2014</v>
      </c>
      <c r="K821" s="162">
        <v>6100014975</v>
      </c>
      <c r="L821" s="160" t="s">
        <v>151</v>
      </c>
      <c r="M821" s="161" t="s">
        <v>8837</v>
      </c>
      <c r="N821" s="332" t="s">
        <v>13749</v>
      </c>
      <c r="O821" s="324"/>
    </row>
    <row r="822" spans="5:15" ht="47.25">
      <c r="E822" s="277">
        <v>6131334</v>
      </c>
      <c r="F822" s="291" t="s">
        <v>132</v>
      </c>
      <c r="G822" s="315">
        <f t="shared" si="14"/>
        <v>816</v>
      </c>
      <c r="H822" s="311" t="s">
        <v>8838</v>
      </c>
      <c r="I822" s="307" t="s">
        <v>7203</v>
      </c>
      <c r="J822" s="216">
        <v>2014</v>
      </c>
      <c r="K822" s="162">
        <v>6100010135</v>
      </c>
      <c r="L822" s="160">
        <v>41025</v>
      </c>
      <c r="M822" s="161" t="s">
        <v>8839</v>
      </c>
      <c r="N822" s="332" t="s">
        <v>13750</v>
      </c>
      <c r="O822" s="324"/>
    </row>
    <row r="823" spans="5:15" ht="47.25">
      <c r="E823" s="277">
        <v>6131854</v>
      </c>
      <c r="F823" s="291" t="s">
        <v>132</v>
      </c>
      <c r="G823" s="315">
        <f t="shared" si="14"/>
        <v>817</v>
      </c>
      <c r="H823" s="278" t="s">
        <v>8840</v>
      </c>
      <c r="I823" s="307" t="s">
        <v>7203</v>
      </c>
      <c r="J823" s="216">
        <v>2014</v>
      </c>
      <c r="K823" s="162">
        <v>6100014909</v>
      </c>
      <c r="L823" s="160">
        <v>41303</v>
      </c>
      <c r="M823" s="161" t="s">
        <v>8841</v>
      </c>
      <c r="N823" s="331" t="s">
        <v>16313</v>
      </c>
      <c r="O823" s="325"/>
    </row>
    <row r="824" spans="5:15" ht="63">
      <c r="E824" s="277">
        <v>6131071</v>
      </c>
      <c r="F824" s="291" t="s">
        <v>132</v>
      </c>
      <c r="G824" s="315">
        <f t="shared" si="14"/>
        <v>818</v>
      </c>
      <c r="H824" s="278" t="s">
        <v>8842</v>
      </c>
      <c r="I824" s="307" t="s">
        <v>7203</v>
      </c>
      <c r="J824" s="216">
        <v>2014</v>
      </c>
      <c r="K824" s="162">
        <v>6100012631</v>
      </c>
      <c r="L824" s="160">
        <v>41156</v>
      </c>
      <c r="M824" s="161" t="s">
        <v>8843</v>
      </c>
      <c r="N824" s="332" t="s">
        <v>13751</v>
      </c>
      <c r="O824" s="324"/>
    </row>
    <row r="825" spans="5:15" ht="31.5">
      <c r="E825" s="277">
        <v>6130593</v>
      </c>
      <c r="F825" s="291" t="s">
        <v>132</v>
      </c>
      <c r="G825" s="315">
        <f t="shared" si="14"/>
        <v>819</v>
      </c>
      <c r="H825" s="311" t="s">
        <v>8844</v>
      </c>
      <c r="I825" s="307" t="s">
        <v>7203</v>
      </c>
      <c r="J825" s="216">
        <v>2014</v>
      </c>
      <c r="K825" s="162">
        <v>6100011541</v>
      </c>
      <c r="L825" s="160">
        <v>41102</v>
      </c>
      <c r="M825" s="161" t="s">
        <v>2001</v>
      </c>
      <c r="N825" s="332" t="s">
        <v>13752</v>
      </c>
      <c r="O825" s="324"/>
    </row>
    <row r="826" spans="5:15" ht="47.25">
      <c r="E826" s="277">
        <v>6130622</v>
      </c>
      <c r="F826" s="291" t="s">
        <v>132</v>
      </c>
      <c r="G826" s="315">
        <f t="shared" si="14"/>
        <v>820</v>
      </c>
      <c r="H826" s="311" t="s">
        <v>8845</v>
      </c>
      <c r="I826" s="307" t="s">
        <v>7203</v>
      </c>
      <c r="J826" s="216">
        <v>2014</v>
      </c>
      <c r="K826" s="162">
        <v>6100011632</v>
      </c>
      <c r="L826" s="160">
        <v>41110</v>
      </c>
      <c r="M826" s="161" t="s">
        <v>8846</v>
      </c>
      <c r="N826" s="331" t="s">
        <v>16314</v>
      </c>
      <c r="O826" s="325"/>
    </row>
    <row r="827" spans="5:15" ht="31.5">
      <c r="E827" s="277">
        <v>6131925</v>
      </c>
      <c r="F827" s="291" t="s">
        <v>132</v>
      </c>
      <c r="G827" s="315">
        <f t="shared" si="14"/>
        <v>821</v>
      </c>
      <c r="H827" s="311" t="s">
        <v>8847</v>
      </c>
      <c r="I827" s="307" t="s">
        <v>7203</v>
      </c>
      <c r="J827" s="216">
        <v>2014</v>
      </c>
      <c r="K827" s="162">
        <v>6100013377</v>
      </c>
      <c r="L827" s="160" t="s">
        <v>8848</v>
      </c>
      <c r="M827" s="161" t="s">
        <v>8849</v>
      </c>
      <c r="N827" s="332" t="s">
        <v>13753</v>
      </c>
      <c r="O827" s="324"/>
    </row>
    <row r="828" spans="5:15" ht="47.25">
      <c r="E828" s="277">
        <v>6132211</v>
      </c>
      <c r="F828" s="291" t="s">
        <v>132</v>
      </c>
      <c r="G828" s="315">
        <f t="shared" si="14"/>
        <v>822</v>
      </c>
      <c r="H828" s="311" t="s">
        <v>8850</v>
      </c>
      <c r="I828" s="307" t="s">
        <v>7203</v>
      </c>
      <c r="J828" s="216">
        <v>2014</v>
      </c>
      <c r="K828" s="162">
        <v>6100015996</v>
      </c>
      <c r="L828" s="160" t="s">
        <v>163</v>
      </c>
      <c r="M828" s="161" t="s">
        <v>8851</v>
      </c>
      <c r="N828" s="332" t="s">
        <v>13754</v>
      </c>
      <c r="O828" s="324"/>
    </row>
    <row r="829" spans="5:15" ht="47.25">
      <c r="E829" s="277">
        <v>6132865</v>
      </c>
      <c r="F829" s="291" t="s">
        <v>132</v>
      </c>
      <c r="G829" s="315">
        <f t="shared" si="14"/>
        <v>823</v>
      </c>
      <c r="H829" s="278" t="s">
        <v>8852</v>
      </c>
      <c r="I829" s="307" t="s">
        <v>7203</v>
      </c>
      <c r="J829" s="216">
        <v>2014</v>
      </c>
      <c r="K829" s="162">
        <v>6100018365</v>
      </c>
      <c r="L829" s="160">
        <v>41502</v>
      </c>
      <c r="M829" s="161" t="s">
        <v>8853</v>
      </c>
      <c r="N829" s="332" t="s">
        <v>13755</v>
      </c>
      <c r="O829" s="324"/>
    </row>
    <row r="830" spans="5:15" ht="47.25">
      <c r="E830" s="277">
        <v>6131853</v>
      </c>
      <c r="F830" s="291" t="s">
        <v>132</v>
      </c>
      <c r="G830" s="315">
        <f t="shared" ref="G830:G893" si="15">G829+1</f>
        <v>824</v>
      </c>
      <c r="H830" s="278" t="s">
        <v>8854</v>
      </c>
      <c r="I830" s="307" t="s">
        <v>7203</v>
      </c>
      <c r="J830" s="216">
        <v>2014</v>
      </c>
      <c r="K830" s="162">
        <v>6100014944</v>
      </c>
      <c r="L830" s="160" t="s">
        <v>153</v>
      </c>
      <c r="M830" s="161" t="s">
        <v>7403</v>
      </c>
      <c r="N830" s="332" t="s">
        <v>13756</v>
      </c>
      <c r="O830" s="324"/>
    </row>
    <row r="831" spans="5:15" ht="31.5">
      <c r="E831" s="277">
        <v>6131125</v>
      </c>
      <c r="F831" s="291" t="s">
        <v>132</v>
      </c>
      <c r="G831" s="315">
        <f t="shared" si="15"/>
        <v>825</v>
      </c>
      <c r="H831" s="278" t="s">
        <v>8855</v>
      </c>
      <c r="I831" s="307" t="s">
        <v>7203</v>
      </c>
      <c r="J831" s="216">
        <v>2014</v>
      </c>
      <c r="K831" s="162">
        <v>6100008825</v>
      </c>
      <c r="L831" s="160">
        <v>40905</v>
      </c>
      <c r="M831" s="161" t="s">
        <v>8856</v>
      </c>
      <c r="N831" s="332" t="s">
        <v>13757</v>
      </c>
      <c r="O831" s="324"/>
    </row>
    <row r="832" spans="5:15" ht="31.5">
      <c r="E832" s="277">
        <v>6131671</v>
      </c>
      <c r="F832" s="291" t="s">
        <v>132</v>
      </c>
      <c r="G832" s="315">
        <f t="shared" si="15"/>
        <v>826</v>
      </c>
      <c r="H832" s="311" t="s">
        <v>8857</v>
      </c>
      <c r="I832" s="307" t="s">
        <v>7203</v>
      </c>
      <c r="J832" s="216">
        <v>2014</v>
      </c>
      <c r="K832" s="162">
        <v>6100013997</v>
      </c>
      <c r="L832" s="160">
        <v>41241</v>
      </c>
      <c r="M832" s="161" t="s">
        <v>8858</v>
      </c>
      <c r="N832" s="331" t="s">
        <v>16315</v>
      </c>
      <c r="O832" s="325"/>
    </row>
    <row r="833" spans="5:15" ht="31.5">
      <c r="E833" s="277">
        <v>6131663</v>
      </c>
      <c r="F833" s="291" t="s">
        <v>132</v>
      </c>
      <c r="G833" s="315">
        <f t="shared" si="15"/>
        <v>827</v>
      </c>
      <c r="H833" s="311" t="s">
        <v>7986</v>
      </c>
      <c r="I833" s="307" t="s">
        <v>7203</v>
      </c>
      <c r="J833" s="216">
        <v>2014</v>
      </c>
      <c r="K833" s="162">
        <v>6100014140</v>
      </c>
      <c r="L833" s="160" t="s">
        <v>7196</v>
      </c>
      <c r="M833" s="161" t="s">
        <v>8859</v>
      </c>
      <c r="N833" s="331" t="s">
        <v>16181</v>
      </c>
      <c r="O833" s="325"/>
    </row>
    <row r="834" spans="5:15" ht="47.25">
      <c r="E834" s="277">
        <v>6131390</v>
      </c>
      <c r="F834" s="291" t="s">
        <v>132</v>
      </c>
      <c r="G834" s="315">
        <f t="shared" si="15"/>
        <v>828</v>
      </c>
      <c r="H834" s="311" t="s">
        <v>8860</v>
      </c>
      <c r="I834" s="307" t="s">
        <v>7203</v>
      </c>
      <c r="J834" s="216">
        <v>2014</v>
      </c>
      <c r="K834" s="162">
        <v>6100010356</v>
      </c>
      <c r="L834" s="160" t="s">
        <v>3521</v>
      </c>
      <c r="M834" s="161" t="s">
        <v>8861</v>
      </c>
      <c r="N834" s="331" t="s">
        <v>16316</v>
      </c>
      <c r="O834" s="325"/>
    </row>
    <row r="835" spans="5:15" ht="31.5">
      <c r="E835" s="277">
        <v>6132084</v>
      </c>
      <c r="F835" s="291" t="s">
        <v>132</v>
      </c>
      <c r="G835" s="315">
        <f t="shared" si="15"/>
        <v>829</v>
      </c>
      <c r="H835" s="311" t="s">
        <v>8862</v>
      </c>
      <c r="I835" s="307" t="s">
        <v>7203</v>
      </c>
      <c r="J835" s="216">
        <v>2014</v>
      </c>
      <c r="K835" s="162">
        <v>6100015471</v>
      </c>
      <c r="L835" s="160" t="s">
        <v>7198</v>
      </c>
      <c r="M835" s="161" t="s">
        <v>8863</v>
      </c>
      <c r="N835" s="331" t="s">
        <v>16317</v>
      </c>
      <c r="O835" s="325"/>
    </row>
    <row r="836" spans="5:15" ht="31.5">
      <c r="E836" s="277">
        <v>6132153</v>
      </c>
      <c r="F836" s="291" t="s">
        <v>132</v>
      </c>
      <c r="G836" s="315">
        <f t="shared" si="15"/>
        <v>830</v>
      </c>
      <c r="H836" s="311" t="s">
        <v>8551</v>
      </c>
      <c r="I836" s="307" t="s">
        <v>7203</v>
      </c>
      <c r="J836" s="216">
        <v>2014</v>
      </c>
      <c r="K836" s="162">
        <v>6100015835</v>
      </c>
      <c r="L836" s="160" t="s">
        <v>3471</v>
      </c>
      <c r="M836" s="161" t="s">
        <v>8864</v>
      </c>
      <c r="N836" s="331" t="s">
        <v>16182</v>
      </c>
      <c r="O836" s="325"/>
    </row>
    <row r="837" spans="5:15" ht="47.25">
      <c r="E837" s="277">
        <v>6131247</v>
      </c>
      <c r="F837" s="291" t="s">
        <v>132</v>
      </c>
      <c r="G837" s="315">
        <f t="shared" si="15"/>
        <v>831</v>
      </c>
      <c r="H837" s="311" t="s">
        <v>8865</v>
      </c>
      <c r="I837" s="307" t="s">
        <v>7203</v>
      </c>
      <c r="J837" s="216">
        <v>2014</v>
      </c>
      <c r="K837" s="162">
        <v>6100012943</v>
      </c>
      <c r="L837" s="160">
        <v>41178</v>
      </c>
      <c r="M837" s="161" t="s">
        <v>7772</v>
      </c>
      <c r="N837" s="331" t="s">
        <v>16318</v>
      </c>
      <c r="O837" s="325"/>
    </row>
    <row r="838" spans="5:15" ht="47.25">
      <c r="E838" s="277">
        <v>6131157</v>
      </c>
      <c r="F838" s="291" t="s">
        <v>132</v>
      </c>
      <c r="G838" s="315">
        <f t="shared" si="15"/>
        <v>832</v>
      </c>
      <c r="H838" s="311" t="s">
        <v>8866</v>
      </c>
      <c r="I838" s="307" t="s">
        <v>7203</v>
      </c>
      <c r="J838" s="216">
        <v>2014</v>
      </c>
      <c r="K838" s="162">
        <v>6100013379</v>
      </c>
      <c r="L838" s="160">
        <v>41204</v>
      </c>
      <c r="M838" s="161" t="s">
        <v>7697</v>
      </c>
      <c r="N838" s="332" t="s">
        <v>13391</v>
      </c>
      <c r="O838" s="324"/>
    </row>
    <row r="839" spans="5:15" ht="47.25">
      <c r="E839" s="277">
        <v>6131255</v>
      </c>
      <c r="F839" s="291" t="s">
        <v>132</v>
      </c>
      <c r="G839" s="315">
        <f t="shared" si="15"/>
        <v>833</v>
      </c>
      <c r="H839" s="311" t="s">
        <v>8867</v>
      </c>
      <c r="I839" s="307" t="s">
        <v>7203</v>
      </c>
      <c r="J839" s="216">
        <v>2014</v>
      </c>
      <c r="K839" s="162">
        <v>6100012614</v>
      </c>
      <c r="L839" s="160">
        <v>41159</v>
      </c>
      <c r="M839" s="161" t="s">
        <v>8415</v>
      </c>
      <c r="N839" s="332" t="s">
        <v>13758</v>
      </c>
      <c r="O839" s="324"/>
    </row>
    <row r="840" spans="5:15" ht="94.5">
      <c r="E840" s="277">
        <v>6132443</v>
      </c>
      <c r="F840" s="291" t="s">
        <v>132</v>
      </c>
      <c r="G840" s="315">
        <f t="shared" si="15"/>
        <v>834</v>
      </c>
      <c r="H840" s="311" t="s">
        <v>8868</v>
      </c>
      <c r="I840" s="307" t="s">
        <v>7203</v>
      </c>
      <c r="J840" s="216">
        <v>2014</v>
      </c>
      <c r="K840" s="162">
        <v>6100017309</v>
      </c>
      <c r="L840" s="160" t="s">
        <v>167</v>
      </c>
      <c r="M840" s="161" t="s">
        <v>8869</v>
      </c>
      <c r="N840" s="332" t="s">
        <v>13759</v>
      </c>
      <c r="O840" s="324"/>
    </row>
    <row r="841" spans="5:15" ht="63">
      <c r="E841" s="277">
        <v>6131088</v>
      </c>
      <c r="F841" s="291" t="s">
        <v>132</v>
      </c>
      <c r="G841" s="315">
        <f t="shared" si="15"/>
        <v>835</v>
      </c>
      <c r="H841" s="298" t="s">
        <v>8870</v>
      </c>
      <c r="I841" s="307" t="s">
        <v>7203</v>
      </c>
      <c r="J841" s="216">
        <v>2014</v>
      </c>
      <c r="K841" s="162">
        <v>6100009236</v>
      </c>
      <c r="L841" s="160">
        <v>40954</v>
      </c>
      <c r="M841" s="161" t="s">
        <v>8871</v>
      </c>
      <c r="N841" s="332" t="s">
        <v>13760</v>
      </c>
      <c r="O841" s="324"/>
    </row>
    <row r="842" spans="5:15" ht="31.5">
      <c r="E842" s="277">
        <v>6132029</v>
      </c>
      <c r="F842" s="291" t="s">
        <v>132</v>
      </c>
      <c r="G842" s="315">
        <f t="shared" si="15"/>
        <v>836</v>
      </c>
      <c r="H842" s="308" t="s">
        <v>8872</v>
      </c>
      <c r="I842" s="307" t="s">
        <v>7203</v>
      </c>
      <c r="J842" s="216">
        <v>2014</v>
      </c>
      <c r="K842" s="162">
        <v>6100015431</v>
      </c>
      <c r="L842" s="160" t="s">
        <v>171</v>
      </c>
      <c r="M842" s="161" t="s">
        <v>8873</v>
      </c>
      <c r="N842" s="332" t="s">
        <v>13761</v>
      </c>
      <c r="O842" s="324"/>
    </row>
    <row r="843" spans="5:15" ht="47.25">
      <c r="E843" s="277">
        <v>6143301</v>
      </c>
      <c r="F843" s="291" t="s">
        <v>132</v>
      </c>
      <c r="G843" s="315">
        <f t="shared" si="15"/>
        <v>837</v>
      </c>
      <c r="H843" s="307" t="s">
        <v>8874</v>
      </c>
      <c r="I843" s="307" t="s">
        <v>7203</v>
      </c>
      <c r="J843" s="216">
        <v>2014</v>
      </c>
      <c r="K843" s="162">
        <v>6100020656</v>
      </c>
      <c r="L843" s="160">
        <v>41584</v>
      </c>
      <c r="M843" s="161" t="s">
        <v>8875</v>
      </c>
      <c r="N843" s="331" t="s">
        <v>16319</v>
      </c>
      <c r="O843" s="325"/>
    </row>
    <row r="844" spans="5:15" ht="47.25">
      <c r="E844" s="277">
        <v>6130503</v>
      </c>
      <c r="F844" s="291" t="s">
        <v>132</v>
      </c>
      <c r="G844" s="315">
        <f t="shared" si="15"/>
        <v>838</v>
      </c>
      <c r="H844" s="278" t="s">
        <v>8876</v>
      </c>
      <c r="I844" s="307" t="s">
        <v>7203</v>
      </c>
      <c r="J844" s="216">
        <v>2014</v>
      </c>
      <c r="K844" s="162">
        <v>6100011285</v>
      </c>
      <c r="L844" s="160">
        <v>41082</v>
      </c>
      <c r="M844" s="161" t="s">
        <v>8877</v>
      </c>
      <c r="N844" s="332" t="s">
        <v>13762</v>
      </c>
      <c r="O844" s="324"/>
    </row>
    <row r="845" spans="5:15" ht="31.5">
      <c r="E845" s="277">
        <v>6131944</v>
      </c>
      <c r="F845" s="291" t="s">
        <v>132</v>
      </c>
      <c r="G845" s="315">
        <f t="shared" si="15"/>
        <v>839</v>
      </c>
      <c r="H845" s="311" t="s">
        <v>8611</v>
      </c>
      <c r="I845" s="307" t="s">
        <v>7203</v>
      </c>
      <c r="J845" s="216">
        <v>2014</v>
      </c>
      <c r="K845" s="162">
        <v>6100014524</v>
      </c>
      <c r="L845" s="160" t="s">
        <v>157</v>
      </c>
      <c r="M845" s="161" t="s">
        <v>8878</v>
      </c>
      <c r="N845" s="331" t="s">
        <v>16183</v>
      </c>
      <c r="O845" s="325"/>
    </row>
    <row r="846" spans="5:15" ht="31.5">
      <c r="E846" s="277">
        <v>6100870</v>
      </c>
      <c r="F846" s="291" t="s">
        <v>132</v>
      </c>
      <c r="G846" s="315">
        <f t="shared" si="15"/>
        <v>840</v>
      </c>
      <c r="H846" s="311" t="s">
        <v>8879</v>
      </c>
      <c r="I846" s="307" t="s">
        <v>7203</v>
      </c>
      <c r="J846" s="216">
        <v>2014</v>
      </c>
      <c r="K846" s="162">
        <v>6100007704</v>
      </c>
      <c r="L846" s="160">
        <v>40800</v>
      </c>
      <c r="M846" s="161" t="s">
        <v>8880</v>
      </c>
      <c r="N846" s="332" t="s">
        <v>13763</v>
      </c>
      <c r="O846" s="324"/>
    </row>
    <row r="847" spans="5:15" ht="31.5">
      <c r="E847" s="277">
        <v>6131883</v>
      </c>
      <c r="F847" s="291" t="s">
        <v>132</v>
      </c>
      <c r="G847" s="315">
        <f t="shared" si="15"/>
        <v>841</v>
      </c>
      <c r="H847" s="311" t="s">
        <v>8626</v>
      </c>
      <c r="I847" s="307" t="s">
        <v>7203</v>
      </c>
      <c r="J847" s="216">
        <v>2014</v>
      </c>
      <c r="K847" s="162" t="s">
        <v>8881</v>
      </c>
      <c r="L847" s="160" t="s">
        <v>153</v>
      </c>
      <c r="M847" s="161" t="s">
        <v>8882</v>
      </c>
      <c r="N847" s="332" t="s">
        <v>16156</v>
      </c>
      <c r="O847" s="324"/>
    </row>
    <row r="848" spans="5:15" ht="47.25">
      <c r="E848" s="277">
        <v>6131149</v>
      </c>
      <c r="F848" s="291" t="s">
        <v>132</v>
      </c>
      <c r="G848" s="315">
        <f t="shared" si="15"/>
        <v>842</v>
      </c>
      <c r="H848" s="311" t="s">
        <v>8883</v>
      </c>
      <c r="I848" s="307" t="s">
        <v>7203</v>
      </c>
      <c r="J848" s="216">
        <v>2014</v>
      </c>
      <c r="K848" s="162">
        <v>6100013126</v>
      </c>
      <c r="L848" s="160">
        <v>41186</v>
      </c>
      <c r="M848" s="161" t="s">
        <v>7691</v>
      </c>
      <c r="N848" s="332" t="s">
        <v>13390</v>
      </c>
      <c r="O848" s="324"/>
    </row>
    <row r="849" spans="5:15" ht="47.25">
      <c r="E849" s="277">
        <v>6131145</v>
      </c>
      <c r="F849" s="291" t="s">
        <v>132</v>
      </c>
      <c r="G849" s="315">
        <f t="shared" si="15"/>
        <v>843</v>
      </c>
      <c r="H849" s="311" t="s">
        <v>8884</v>
      </c>
      <c r="I849" s="307" t="s">
        <v>7203</v>
      </c>
      <c r="J849" s="216">
        <v>2014</v>
      </c>
      <c r="K849" s="162">
        <v>6100013378</v>
      </c>
      <c r="L849" s="160">
        <v>41204</v>
      </c>
      <c r="M849" s="161" t="s">
        <v>7688</v>
      </c>
      <c r="N849" s="332" t="s">
        <v>13389</v>
      </c>
      <c r="O849" s="324"/>
    </row>
    <row r="850" spans="5:15" ht="47.25">
      <c r="E850" s="277">
        <v>6133019</v>
      </c>
      <c r="F850" s="291" t="s">
        <v>132</v>
      </c>
      <c r="G850" s="315">
        <f t="shared" si="15"/>
        <v>844</v>
      </c>
      <c r="H850" s="311" t="s">
        <v>8885</v>
      </c>
      <c r="I850" s="307" t="s">
        <v>7203</v>
      </c>
      <c r="J850" s="216">
        <v>2014</v>
      </c>
      <c r="K850" s="162">
        <v>6100014036</v>
      </c>
      <c r="L850" s="160">
        <v>41247</v>
      </c>
      <c r="M850" s="161" t="s">
        <v>8886</v>
      </c>
      <c r="N850" s="332" t="s">
        <v>13764</v>
      </c>
      <c r="O850" s="324"/>
    </row>
    <row r="851" spans="5:15" ht="47.25">
      <c r="E851" s="277">
        <v>6131265</v>
      </c>
      <c r="F851" s="291" t="s">
        <v>132</v>
      </c>
      <c r="G851" s="315">
        <f t="shared" si="15"/>
        <v>845</v>
      </c>
      <c r="H851" s="311" t="s">
        <v>8887</v>
      </c>
      <c r="I851" s="307" t="s">
        <v>7203</v>
      </c>
      <c r="J851" s="216">
        <v>2014</v>
      </c>
      <c r="K851" s="162" t="s">
        <v>8888</v>
      </c>
      <c r="L851" s="160">
        <v>41194</v>
      </c>
      <c r="M851" s="161" t="s">
        <v>300</v>
      </c>
      <c r="N851" s="331" t="s">
        <v>16320</v>
      </c>
      <c r="O851" s="325"/>
    </row>
    <row r="852" spans="5:15" ht="47.25">
      <c r="E852" s="277">
        <v>6132342</v>
      </c>
      <c r="F852" s="291" t="s">
        <v>132</v>
      </c>
      <c r="G852" s="315">
        <f t="shared" si="15"/>
        <v>846</v>
      </c>
      <c r="H852" s="278" t="s">
        <v>8889</v>
      </c>
      <c r="I852" s="307" t="s">
        <v>7203</v>
      </c>
      <c r="J852" s="216">
        <v>2014</v>
      </c>
      <c r="K852" s="162">
        <v>6100016513</v>
      </c>
      <c r="L852" s="160" t="s">
        <v>180</v>
      </c>
      <c r="M852" s="161" t="s">
        <v>8890</v>
      </c>
      <c r="N852" s="332" t="s">
        <v>13765</v>
      </c>
      <c r="O852" s="324"/>
    </row>
    <row r="853" spans="5:15" ht="63">
      <c r="E853" s="277">
        <v>6132343</v>
      </c>
      <c r="F853" s="291" t="s">
        <v>132</v>
      </c>
      <c r="G853" s="315">
        <f t="shared" si="15"/>
        <v>847</v>
      </c>
      <c r="H853" s="278" t="s">
        <v>8891</v>
      </c>
      <c r="I853" s="307" t="s">
        <v>7203</v>
      </c>
      <c r="J853" s="216">
        <v>2014</v>
      </c>
      <c r="K853" s="162">
        <v>6100017396</v>
      </c>
      <c r="L853" s="160" t="s">
        <v>167</v>
      </c>
      <c r="M853" s="161" t="s">
        <v>8892</v>
      </c>
      <c r="N853" s="331" t="s">
        <v>16321</v>
      </c>
      <c r="O853" s="325"/>
    </row>
    <row r="854" spans="5:15" ht="94.5">
      <c r="E854" s="277">
        <v>6132347</v>
      </c>
      <c r="F854" s="291" t="s">
        <v>132</v>
      </c>
      <c r="G854" s="315">
        <f t="shared" si="15"/>
        <v>848</v>
      </c>
      <c r="H854" s="278" t="s">
        <v>8893</v>
      </c>
      <c r="I854" s="307" t="s">
        <v>7203</v>
      </c>
      <c r="J854" s="216">
        <v>2014</v>
      </c>
      <c r="K854" s="162">
        <v>6100016557</v>
      </c>
      <c r="L854" s="160" t="s">
        <v>7197</v>
      </c>
      <c r="M854" s="161" t="s">
        <v>8894</v>
      </c>
      <c r="N854" s="332" t="s">
        <v>13766</v>
      </c>
      <c r="O854" s="324"/>
    </row>
    <row r="855" spans="5:15" ht="47.25">
      <c r="E855" s="277">
        <v>6132335</v>
      </c>
      <c r="F855" s="291" t="s">
        <v>132</v>
      </c>
      <c r="G855" s="315">
        <f t="shared" si="15"/>
        <v>849</v>
      </c>
      <c r="H855" s="311" t="s">
        <v>8895</v>
      </c>
      <c r="I855" s="307" t="s">
        <v>7203</v>
      </c>
      <c r="J855" s="216">
        <v>2014</v>
      </c>
      <c r="K855" s="162">
        <v>6100015947</v>
      </c>
      <c r="L855" s="160" t="s">
        <v>8896</v>
      </c>
      <c r="M855" s="161" t="s">
        <v>8897</v>
      </c>
      <c r="N855" s="332" t="s">
        <v>13767</v>
      </c>
      <c r="O855" s="324"/>
    </row>
    <row r="856" spans="5:15" ht="47.25">
      <c r="E856" s="277">
        <v>6132357</v>
      </c>
      <c r="F856" s="291" t="s">
        <v>132</v>
      </c>
      <c r="G856" s="315">
        <f t="shared" si="15"/>
        <v>850</v>
      </c>
      <c r="H856" s="311" t="s">
        <v>8898</v>
      </c>
      <c r="I856" s="307" t="s">
        <v>7203</v>
      </c>
      <c r="J856" s="216">
        <v>2014</v>
      </c>
      <c r="K856" s="162">
        <v>6100016879</v>
      </c>
      <c r="L856" s="160" t="s">
        <v>3495</v>
      </c>
      <c r="M856" s="161" t="s">
        <v>8899</v>
      </c>
      <c r="N856" s="332" t="s">
        <v>13768</v>
      </c>
      <c r="O856" s="324"/>
    </row>
    <row r="857" spans="5:15" ht="47.25">
      <c r="E857" s="277">
        <v>6132363</v>
      </c>
      <c r="F857" s="291" t="s">
        <v>132</v>
      </c>
      <c r="G857" s="315">
        <f t="shared" si="15"/>
        <v>851</v>
      </c>
      <c r="H857" s="311" t="s">
        <v>8900</v>
      </c>
      <c r="I857" s="307" t="s">
        <v>7203</v>
      </c>
      <c r="J857" s="216">
        <v>2014</v>
      </c>
      <c r="K857" s="162">
        <v>6100015843</v>
      </c>
      <c r="L857" s="160" t="s">
        <v>3471</v>
      </c>
      <c r="M857" s="161" t="s">
        <v>8901</v>
      </c>
      <c r="N857" s="332" t="s">
        <v>13769</v>
      </c>
      <c r="O857" s="324"/>
    </row>
    <row r="858" spans="5:15" ht="47.25">
      <c r="E858" s="277">
        <v>6132379</v>
      </c>
      <c r="F858" s="291" t="s">
        <v>132</v>
      </c>
      <c r="G858" s="315">
        <f t="shared" si="15"/>
        <v>852</v>
      </c>
      <c r="H858" s="311" t="s">
        <v>8902</v>
      </c>
      <c r="I858" s="307" t="s">
        <v>7203</v>
      </c>
      <c r="J858" s="216">
        <v>2014</v>
      </c>
      <c r="K858" s="162">
        <v>6100016752</v>
      </c>
      <c r="L858" s="160" t="s">
        <v>3524</v>
      </c>
      <c r="M858" s="161" t="s">
        <v>8903</v>
      </c>
      <c r="N858" s="332" t="s">
        <v>13770</v>
      </c>
      <c r="O858" s="324"/>
    </row>
    <row r="859" spans="5:15" ht="47.25">
      <c r="E859" s="277">
        <v>6132380</v>
      </c>
      <c r="F859" s="291" t="s">
        <v>132</v>
      </c>
      <c r="G859" s="315">
        <f t="shared" si="15"/>
        <v>853</v>
      </c>
      <c r="H859" s="311" t="s">
        <v>8904</v>
      </c>
      <c r="I859" s="307" t="s">
        <v>7203</v>
      </c>
      <c r="J859" s="216">
        <v>2014</v>
      </c>
      <c r="K859" s="162">
        <v>6100016757</v>
      </c>
      <c r="L859" s="160" t="s">
        <v>3524</v>
      </c>
      <c r="M859" s="161" t="s">
        <v>8905</v>
      </c>
      <c r="N859" s="332" t="s">
        <v>13771</v>
      </c>
      <c r="O859" s="324"/>
    </row>
    <row r="860" spans="5:15" ht="47.25">
      <c r="E860" s="277">
        <v>6132398</v>
      </c>
      <c r="F860" s="291" t="s">
        <v>132</v>
      </c>
      <c r="G860" s="315">
        <f t="shared" si="15"/>
        <v>854</v>
      </c>
      <c r="H860" s="311" t="s">
        <v>8906</v>
      </c>
      <c r="I860" s="307" t="s">
        <v>7203</v>
      </c>
      <c r="J860" s="216">
        <v>2014</v>
      </c>
      <c r="K860" s="162">
        <v>6100016969</v>
      </c>
      <c r="L860" s="160" t="s">
        <v>3462</v>
      </c>
      <c r="M860" s="161" t="s">
        <v>8907</v>
      </c>
      <c r="N860" s="332" t="s">
        <v>13772</v>
      </c>
      <c r="O860" s="324"/>
    </row>
    <row r="861" spans="5:15" ht="47.25">
      <c r="E861" s="277">
        <v>6132400</v>
      </c>
      <c r="F861" s="291" t="s">
        <v>132</v>
      </c>
      <c r="G861" s="315">
        <f t="shared" si="15"/>
        <v>855</v>
      </c>
      <c r="H861" s="311" t="s">
        <v>8908</v>
      </c>
      <c r="I861" s="307" t="s">
        <v>7203</v>
      </c>
      <c r="J861" s="216">
        <v>2014</v>
      </c>
      <c r="K861" s="162">
        <v>6100016968</v>
      </c>
      <c r="L861" s="160" t="s">
        <v>3462</v>
      </c>
      <c r="M861" s="161" t="s">
        <v>8909</v>
      </c>
      <c r="N861" s="332" t="s">
        <v>13773</v>
      </c>
      <c r="O861" s="324"/>
    </row>
    <row r="862" spans="5:15" ht="31.5">
      <c r="E862" s="277">
        <v>6132407</v>
      </c>
      <c r="F862" s="291" t="s">
        <v>132</v>
      </c>
      <c r="G862" s="315">
        <f t="shared" si="15"/>
        <v>856</v>
      </c>
      <c r="H862" s="311" t="s">
        <v>8910</v>
      </c>
      <c r="I862" s="307" t="s">
        <v>7203</v>
      </c>
      <c r="J862" s="216">
        <v>2014</v>
      </c>
      <c r="K862" s="162">
        <v>6100016880</v>
      </c>
      <c r="L862" s="160" t="s">
        <v>3495</v>
      </c>
      <c r="M862" s="161" t="s">
        <v>8911</v>
      </c>
      <c r="N862" s="332" t="s">
        <v>13774</v>
      </c>
      <c r="O862" s="324"/>
    </row>
    <row r="863" spans="5:15" ht="31.5">
      <c r="E863" s="277">
        <v>6132409</v>
      </c>
      <c r="F863" s="291" t="s">
        <v>132</v>
      </c>
      <c r="G863" s="315">
        <f t="shared" si="15"/>
        <v>857</v>
      </c>
      <c r="H863" s="311" t="s">
        <v>8912</v>
      </c>
      <c r="I863" s="307" t="s">
        <v>7203</v>
      </c>
      <c r="J863" s="216">
        <v>2014</v>
      </c>
      <c r="K863" s="162">
        <v>6100016993</v>
      </c>
      <c r="L863" s="160" t="s">
        <v>3462</v>
      </c>
      <c r="M863" s="161" t="s">
        <v>8913</v>
      </c>
      <c r="N863" s="331" t="s">
        <v>16184</v>
      </c>
      <c r="O863" s="325"/>
    </row>
    <row r="864" spans="5:15" ht="47.25">
      <c r="E864" s="277">
        <v>6132415</v>
      </c>
      <c r="F864" s="291" t="s">
        <v>132</v>
      </c>
      <c r="G864" s="315">
        <f t="shared" si="15"/>
        <v>858</v>
      </c>
      <c r="H864" s="311" t="s">
        <v>8914</v>
      </c>
      <c r="I864" s="307" t="s">
        <v>7203</v>
      </c>
      <c r="J864" s="216">
        <v>2014</v>
      </c>
      <c r="K864" s="162">
        <v>6100015020</v>
      </c>
      <c r="L864" s="160">
        <v>41313</v>
      </c>
      <c r="M864" s="161" t="s">
        <v>8915</v>
      </c>
      <c r="N864" s="331" t="s">
        <v>16322</v>
      </c>
      <c r="O864" s="325"/>
    </row>
    <row r="865" spans="5:15" ht="110.25">
      <c r="E865" s="277">
        <v>6132163</v>
      </c>
      <c r="F865" s="291" t="s">
        <v>132</v>
      </c>
      <c r="G865" s="315">
        <f t="shared" si="15"/>
        <v>859</v>
      </c>
      <c r="H865" s="278" t="s">
        <v>8916</v>
      </c>
      <c r="I865" s="307" t="s">
        <v>7203</v>
      </c>
      <c r="J865" s="216">
        <v>2014</v>
      </c>
      <c r="K865" s="162">
        <v>6100016162</v>
      </c>
      <c r="L865" s="160" t="s">
        <v>3433</v>
      </c>
      <c r="M865" s="161" t="s">
        <v>8917</v>
      </c>
      <c r="N865" s="332" t="s">
        <v>13775</v>
      </c>
      <c r="O865" s="324"/>
    </row>
    <row r="866" spans="5:15" ht="47.25">
      <c r="E866" s="277">
        <v>6143665</v>
      </c>
      <c r="F866" s="291" t="s">
        <v>132</v>
      </c>
      <c r="G866" s="315">
        <f t="shared" si="15"/>
        <v>860</v>
      </c>
      <c r="H866" s="278" t="s">
        <v>16123</v>
      </c>
      <c r="I866" s="307" t="s">
        <v>7203</v>
      </c>
      <c r="J866" s="216">
        <v>2014</v>
      </c>
      <c r="K866" s="162">
        <v>6100014258</v>
      </c>
      <c r="L866" s="160">
        <v>41254</v>
      </c>
      <c r="M866" s="161" t="s">
        <v>8918</v>
      </c>
      <c r="N866" s="333" t="s">
        <v>16431</v>
      </c>
      <c r="O866" s="324"/>
    </row>
    <row r="867" spans="5:15" ht="47.25">
      <c r="E867" s="277">
        <v>6132210</v>
      </c>
      <c r="F867" s="291" t="s">
        <v>132</v>
      </c>
      <c r="G867" s="315">
        <f t="shared" si="15"/>
        <v>861</v>
      </c>
      <c r="H867" s="311" t="s">
        <v>8919</v>
      </c>
      <c r="I867" s="307" t="s">
        <v>7203</v>
      </c>
      <c r="J867" s="216">
        <v>2014</v>
      </c>
      <c r="K867" s="162">
        <v>6100016062</v>
      </c>
      <c r="L867" s="160">
        <v>41393</v>
      </c>
      <c r="M867" s="161" t="s">
        <v>8431</v>
      </c>
      <c r="N867" s="332" t="s">
        <v>13582</v>
      </c>
      <c r="O867" s="324"/>
    </row>
    <row r="868" spans="5:15" ht="47.25">
      <c r="E868" s="277">
        <v>6132157</v>
      </c>
      <c r="F868" s="291" t="s">
        <v>132</v>
      </c>
      <c r="G868" s="315">
        <f t="shared" si="15"/>
        <v>862</v>
      </c>
      <c r="H868" s="311" t="s">
        <v>8920</v>
      </c>
      <c r="I868" s="307" t="s">
        <v>7203</v>
      </c>
      <c r="J868" s="216">
        <v>2014</v>
      </c>
      <c r="K868" s="162">
        <v>6100015839</v>
      </c>
      <c r="L868" s="160" t="s">
        <v>3471</v>
      </c>
      <c r="M868" s="161" t="s">
        <v>8921</v>
      </c>
      <c r="N868" s="332" t="s">
        <v>13776</v>
      </c>
      <c r="O868" s="324"/>
    </row>
    <row r="869" spans="5:15" ht="47.25">
      <c r="E869" s="277">
        <v>6132165</v>
      </c>
      <c r="F869" s="291" t="s">
        <v>132</v>
      </c>
      <c r="G869" s="315">
        <f t="shared" si="15"/>
        <v>863</v>
      </c>
      <c r="H869" s="311" t="s">
        <v>8922</v>
      </c>
      <c r="I869" s="307" t="s">
        <v>7203</v>
      </c>
      <c r="J869" s="216">
        <v>2014</v>
      </c>
      <c r="K869" s="162">
        <v>6100015441</v>
      </c>
      <c r="L869" s="160">
        <v>41348</v>
      </c>
      <c r="M869" s="161" t="s">
        <v>8923</v>
      </c>
      <c r="N869" s="331" t="s">
        <v>16323</v>
      </c>
      <c r="O869" s="325"/>
    </row>
    <row r="870" spans="5:15" ht="31.5">
      <c r="E870" s="277">
        <v>6132169</v>
      </c>
      <c r="F870" s="291" t="s">
        <v>132</v>
      </c>
      <c r="G870" s="315">
        <f t="shared" si="15"/>
        <v>864</v>
      </c>
      <c r="H870" s="311" t="s">
        <v>8924</v>
      </c>
      <c r="I870" s="307" t="s">
        <v>7203</v>
      </c>
      <c r="J870" s="216">
        <v>2014</v>
      </c>
      <c r="K870" s="162">
        <v>6100015744</v>
      </c>
      <c r="L870" s="160">
        <v>41368</v>
      </c>
      <c r="M870" s="161" t="s">
        <v>8925</v>
      </c>
      <c r="N870" s="332" t="s">
        <v>13777</v>
      </c>
      <c r="O870" s="324"/>
    </row>
    <row r="871" spans="5:15" ht="47.25">
      <c r="E871" s="277">
        <v>6132173</v>
      </c>
      <c r="F871" s="291" t="s">
        <v>132</v>
      </c>
      <c r="G871" s="315">
        <f t="shared" si="15"/>
        <v>865</v>
      </c>
      <c r="H871" s="311" t="s">
        <v>8926</v>
      </c>
      <c r="I871" s="307" t="s">
        <v>7203</v>
      </c>
      <c r="J871" s="216">
        <v>2014</v>
      </c>
      <c r="K871" s="162">
        <v>6100015737</v>
      </c>
      <c r="L871" s="160">
        <v>41369</v>
      </c>
      <c r="M871" s="161" t="s">
        <v>8927</v>
      </c>
      <c r="N871" s="332" t="s">
        <v>13778</v>
      </c>
      <c r="O871" s="324"/>
    </row>
    <row r="872" spans="5:15" ht="47.25">
      <c r="E872" s="277">
        <v>6132176</v>
      </c>
      <c r="F872" s="291" t="s">
        <v>132</v>
      </c>
      <c r="G872" s="315">
        <f t="shared" si="15"/>
        <v>866</v>
      </c>
      <c r="H872" s="311" t="s">
        <v>8928</v>
      </c>
      <c r="I872" s="307" t="s">
        <v>7203</v>
      </c>
      <c r="J872" s="216">
        <v>2014</v>
      </c>
      <c r="K872" s="162">
        <v>6100015654</v>
      </c>
      <c r="L872" s="160">
        <v>41366</v>
      </c>
      <c r="M872" s="161" t="s">
        <v>8929</v>
      </c>
      <c r="N872" s="332" t="s">
        <v>14905</v>
      </c>
      <c r="O872" s="324"/>
    </row>
    <row r="873" spans="5:15" ht="31.5">
      <c r="E873" s="277">
        <v>6132180</v>
      </c>
      <c r="F873" s="291" t="s">
        <v>132</v>
      </c>
      <c r="G873" s="315">
        <f t="shared" si="15"/>
        <v>867</v>
      </c>
      <c r="H873" s="311" t="s">
        <v>8930</v>
      </c>
      <c r="I873" s="307" t="s">
        <v>7203</v>
      </c>
      <c r="J873" s="216">
        <v>2014</v>
      </c>
      <c r="K873" s="162">
        <v>6100015833</v>
      </c>
      <c r="L873" s="160" t="s">
        <v>3471</v>
      </c>
      <c r="M873" s="161" t="s">
        <v>8931</v>
      </c>
      <c r="N873" s="332" t="s">
        <v>14906</v>
      </c>
      <c r="O873" s="324"/>
    </row>
    <row r="874" spans="5:15" ht="47.25">
      <c r="E874" s="277">
        <v>6132181</v>
      </c>
      <c r="F874" s="291" t="s">
        <v>132</v>
      </c>
      <c r="G874" s="315">
        <f t="shared" si="15"/>
        <v>868</v>
      </c>
      <c r="H874" s="311" t="s">
        <v>8932</v>
      </c>
      <c r="I874" s="307" t="s">
        <v>7203</v>
      </c>
      <c r="J874" s="216">
        <v>2014</v>
      </c>
      <c r="K874" s="162">
        <v>6100015735</v>
      </c>
      <c r="L874" s="160" t="s">
        <v>8776</v>
      </c>
      <c r="M874" s="161" t="s">
        <v>8933</v>
      </c>
      <c r="N874" s="332" t="s">
        <v>14907</v>
      </c>
      <c r="O874" s="324"/>
    </row>
    <row r="875" spans="5:15" ht="47.25">
      <c r="E875" s="277">
        <v>6132192</v>
      </c>
      <c r="F875" s="291" t="s">
        <v>132</v>
      </c>
      <c r="G875" s="315">
        <f t="shared" si="15"/>
        <v>869</v>
      </c>
      <c r="H875" s="311" t="s">
        <v>8934</v>
      </c>
      <c r="I875" s="307" t="s">
        <v>7203</v>
      </c>
      <c r="J875" s="216">
        <v>2014</v>
      </c>
      <c r="K875" s="162">
        <v>6100015844</v>
      </c>
      <c r="L875" s="160">
        <v>41375</v>
      </c>
      <c r="M875" s="161" t="s">
        <v>8935</v>
      </c>
      <c r="N875" s="332" t="s">
        <v>13779</v>
      </c>
      <c r="O875" s="324"/>
    </row>
    <row r="876" spans="5:15" ht="47.25">
      <c r="E876" s="277">
        <v>6132209</v>
      </c>
      <c r="F876" s="291" t="s">
        <v>132</v>
      </c>
      <c r="G876" s="315">
        <f t="shared" si="15"/>
        <v>870</v>
      </c>
      <c r="H876" s="311" t="s">
        <v>8936</v>
      </c>
      <c r="I876" s="307" t="s">
        <v>7203</v>
      </c>
      <c r="J876" s="216">
        <v>2014</v>
      </c>
      <c r="K876" s="162">
        <v>6100015965</v>
      </c>
      <c r="L876" s="160" t="s">
        <v>8937</v>
      </c>
      <c r="M876" s="161" t="s">
        <v>8938</v>
      </c>
      <c r="N876" s="332" t="s">
        <v>13780</v>
      </c>
      <c r="O876" s="324"/>
    </row>
    <row r="877" spans="5:15" ht="47.25">
      <c r="E877" s="277">
        <v>6132212</v>
      </c>
      <c r="F877" s="291" t="s">
        <v>132</v>
      </c>
      <c r="G877" s="315">
        <f t="shared" si="15"/>
        <v>871</v>
      </c>
      <c r="H877" s="311" t="s">
        <v>8939</v>
      </c>
      <c r="I877" s="307" t="s">
        <v>7203</v>
      </c>
      <c r="J877" s="216">
        <v>2014</v>
      </c>
      <c r="K877" s="162">
        <v>6100016063</v>
      </c>
      <c r="L877" s="160" t="s">
        <v>178</v>
      </c>
      <c r="M877" s="161" t="s">
        <v>8940</v>
      </c>
      <c r="N877" s="331" t="s">
        <v>16324</v>
      </c>
      <c r="O877" s="325"/>
    </row>
    <row r="878" spans="5:15" ht="47.25">
      <c r="E878" s="277">
        <v>6132214</v>
      </c>
      <c r="F878" s="291" t="s">
        <v>132</v>
      </c>
      <c r="G878" s="315">
        <f t="shared" si="15"/>
        <v>872</v>
      </c>
      <c r="H878" s="311" t="s">
        <v>8941</v>
      </c>
      <c r="I878" s="307" t="s">
        <v>7203</v>
      </c>
      <c r="J878" s="216">
        <v>2014</v>
      </c>
      <c r="K878" s="162">
        <v>6100016071</v>
      </c>
      <c r="L878" s="160" t="s">
        <v>154</v>
      </c>
      <c r="M878" s="161" t="s">
        <v>8942</v>
      </c>
      <c r="N878" s="332" t="s">
        <v>13781</v>
      </c>
      <c r="O878" s="324"/>
    </row>
    <row r="879" spans="5:15" ht="47.25">
      <c r="E879" s="277">
        <v>6132219</v>
      </c>
      <c r="F879" s="291" t="s">
        <v>132</v>
      </c>
      <c r="G879" s="315">
        <f t="shared" si="15"/>
        <v>873</v>
      </c>
      <c r="H879" s="311" t="s">
        <v>8943</v>
      </c>
      <c r="I879" s="307" t="s">
        <v>7203</v>
      </c>
      <c r="J879" s="216">
        <v>2014</v>
      </c>
      <c r="K879" s="162">
        <v>6100016057</v>
      </c>
      <c r="L879" s="160" t="s">
        <v>154</v>
      </c>
      <c r="M879" s="161" t="s">
        <v>8944</v>
      </c>
      <c r="N879" s="332" t="s">
        <v>13745</v>
      </c>
      <c r="O879" s="324"/>
    </row>
    <row r="880" spans="5:15" ht="47.25">
      <c r="E880" s="277">
        <v>6132228</v>
      </c>
      <c r="F880" s="291" t="s">
        <v>132</v>
      </c>
      <c r="G880" s="315">
        <f t="shared" si="15"/>
        <v>874</v>
      </c>
      <c r="H880" s="311" t="s">
        <v>8945</v>
      </c>
      <c r="I880" s="307" t="s">
        <v>7203</v>
      </c>
      <c r="J880" s="216">
        <v>2014</v>
      </c>
      <c r="K880" s="162">
        <v>6100016165</v>
      </c>
      <c r="L880" s="160" t="s">
        <v>3433</v>
      </c>
      <c r="M880" s="161" t="s">
        <v>8946</v>
      </c>
      <c r="N880" s="332" t="s">
        <v>13333</v>
      </c>
      <c r="O880" s="324"/>
    </row>
    <row r="881" spans="5:15" ht="47.25">
      <c r="E881" s="277">
        <v>6132242</v>
      </c>
      <c r="F881" s="291" t="s">
        <v>132</v>
      </c>
      <c r="G881" s="315">
        <f t="shared" si="15"/>
        <v>875</v>
      </c>
      <c r="H881" s="311" t="s">
        <v>8947</v>
      </c>
      <c r="I881" s="307" t="s">
        <v>7203</v>
      </c>
      <c r="J881" s="216">
        <v>2014</v>
      </c>
      <c r="K881" s="162">
        <v>6100015366</v>
      </c>
      <c r="L881" s="160" t="s">
        <v>173</v>
      </c>
      <c r="M881" s="161" t="s">
        <v>8948</v>
      </c>
      <c r="N881" s="332" t="s">
        <v>13782</v>
      </c>
      <c r="O881" s="324"/>
    </row>
    <row r="882" spans="5:15" ht="31.5">
      <c r="E882" s="277">
        <v>6132247</v>
      </c>
      <c r="F882" s="291" t="s">
        <v>132</v>
      </c>
      <c r="G882" s="315">
        <f t="shared" si="15"/>
        <v>876</v>
      </c>
      <c r="H882" s="311" t="s">
        <v>8949</v>
      </c>
      <c r="I882" s="307" t="s">
        <v>7203</v>
      </c>
      <c r="J882" s="216">
        <v>2014</v>
      </c>
      <c r="K882" s="162">
        <v>6100016161</v>
      </c>
      <c r="L882" s="160" t="s">
        <v>176</v>
      </c>
      <c r="M882" s="161" t="s">
        <v>8950</v>
      </c>
      <c r="N882" s="332" t="s">
        <v>13783</v>
      </c>
      <c r="O882" s="324"/>
    </row>
    <row r="883" spans="5:15" ht="47.25">
      <c r="E883" s="277">
        <v>6143663</v>
      </c>
      <c r="F883" s="291" t="s">
        <v>132</v>
      </c>
      <c r="G883" s="315">
        <f t="shared" si="15"/>
        <v>877</v>
      </c>
      <c r="H883" s="311" t="s">
        <v>8951</v>
      </c>
      <c r="I883" s="307" t="s">
        <v>7203</v>
      </c>
      <c r="J883" s="216">
        <v>2014</v>
      </c>
      <c r="K883" s="162">
        <v>6100016166</v>
      </c>
      <c r="L883" s="160" t="s">
        <v>3433</v>
      </c>
      <c r="M883" s="161" t="s">
        <v>8952</v>
      </c>
      <c r="N883" s="332" t="s">
        <v>13784</v>
      </c>
      <c r="O883" s="324"/>
    </row>
    <row r="884" spans="5:15" ht="31.5">
      <c r="E884" s="277">
        <v>6143664</v>
      </c>
      <c r="F884" s="291" t="s">
        <v>132</v>
      </c>
      <c r="G884" s="315">
        <f t="shared" si="15"/>
        <v>878</v>
      </c>
      <c r="H884" s="311" t="s">
        <v>8953</v>
      </c>
      <c r="I884" s="307" t="s">
        <v>7203</v>
      </c>
      <c r="J884" s="216">
        <v>2014</v>
      </c>
      <c r="K884" s="162">
        <v>6100016138</v>
      </c>
      <c r="L884" s="160" t="s">
        <v>3433</v>
      </c>
      <c r="M884" s="161" t="s">
        <v>8954</v>
      </c>
      <c r="N884" s="331" t="s">
        <v>16325</v>
      </c>
      <c r="O884" s="325"/>
    </row>
    <row r="885" spans="5:15" ht="78.75">
      <c r="E885" s="277">
        <v>6132441</v>
      </c>
      <c r="F885" s="291" t="s">
        <v>132</v>
      </c>
      <c r="G885" s="315">
        <f t="shared" si="15"/>
        <v>879</v>
      </c>
      <c r="H885" s="278" t="s">
        <v>8955</v>
      </c>
      <c r="I885" s="307" t="s">
        <v>7203</v>
      </c>
      <c r="J885" s="216">
        <v>2014</v>
      </c>
      <c r="K885" s="162">
        <v>6100017348</v>
      </c>
      <c r="L885" s="160">
        <v>41453</v>
      </c>
      <c r="M885" s="161" t="s">
        <v>8956</v>
      </c>
      <c r="N885" s="332" t="s">
        <v>13785</v>
      </c>
      <c r="O885" s="324"/>
    </row>
    <row r="886" spans="5:15" ht="63">
      <c r="E886" s="277">
        <v>6132445</v>
      </c>
      <c r="F886" s="291" t="s">
        <v>132</v>
      </c>
      <c r="G886" s="315">
        <f t="shared" si="15"/>
        <v>880</v>
      </c>
      <c r="H886" s="278" t="s">
        <v>8957</v>
      </c>
      <c r="I886" s="307" t="s">
        <v>7203</v>
      </c>
      <c r="J886" s="216">
        <v>2014</v>
      </c>
      <c r="K886" s="162">
        <v>6100017259</v>
      </c>
      <c r="L886" s="160">
        <v>41453</v>
      </c>
      <c r="M886" s="161" t="s">
        <v>8958</v>
      </c>
      <c r="N886" s="332" t="s">
        <v>13786</v>
      </c>
      <c r="O886" s="324"/>
    </row>
    <row r="887" spans="5:15" ht="31.5">
      <c r="E887" s="277">
        <v>6131948</v>
      </c>
      <c r="F887" s="291" t="s">
        <v>132</v>
      </c>
      <c r="G887" s="315">
        <f t="shared" si="15"/>
        <v>881</v>
      </c>
      <c r="H887" s="311" t="s">
        <v>8959</v>
      </c>
      <c r="I887" s="307" t="s">
        <v>7203</v>
      </c>
      <c r="J887" s="216">
        <v>2014</v>
      </c>
      <c r="K887" s="162">
        <v>6100017255</v>
      </c>
      <c r="L887" s="160">
        <v>41453</v>
      </c>
      <c r="M887" s="161" t="s">
        <v>8960</v>
      </c>
      <c r="N887" s="332" t="s">
        <v>13787</v>
      </c>
      <c r="O887" s="324"/>
    </row>
    <row r="888" spans="5:15" ht="63">
      <c r="E888" s="277">
        <v>6132472</v>
      </c>
      <c r="F888" s="291" t="s">
        <v>132</v>
      </c>
      <c r="G888" s="315">
        <f t="shared" si="15"/>
        <v>882</v>
      </c>
      <c r="H888" s="311" t="s">
        <v>8961</v>
      </c>
      <c r="I888" s="307" t="s">
        <v>7203</v>
      </c>
      <c r="J888" s="216">
        <v>2014</v>
      </c>
      <c r="K888" s="162">
        <v>6100017327</v>
      </c>
      <c r="L888" s="160" t="s">
        <v>167</v>
      </c>
      <c r="M888" s="161" t="s">
        <v>8962</v>
      </c>
      <c r="N888" s="331" t="s">
        <v>16326</v>
      </c>
      <c r="O888" s="325"/>
    </row>
    <row r="889" spans="5:15" ht="63">
      <c r="E889" s="277">
        <v>6132507</v>
      </c>
      <c r="F889" s="291" t="s">
        <v>132</v>
      </c>
      <c r="G889" s="315">
        <f t="shared" si="15"/>
        <v>883</v>
      </c>
      <c r="H889" s="311" t="s">
        <v>8963</v>
      </c>
      <c r="I889" s="307" t="s">
        <v>7203</v>
      </c>
      <c r="J889" s="216">
        <v>2014</v>
      </c>
      <c r="K889" s="162">
        <v>6100017483</v>
      </c>
      <c r="L889" s="160">
        <v>41453</v>
      </c>
      <c r="M889" s="161" t="s">
        <v>8451</v>
      </c>
      <c r="N889" s="332" t="s">
        <v>13589</v>
      </c>
      <c r="O889" s="324"/>
    </row>
    <row r="890" spans="5:15" ht="31.5">
      <c r="E890" s="277">
        <v>6132333</v>
      </c>
      <c r="F890" s="291" t="s">
        <v>132</v>
      </c>
      <c r="G890" s="315">
        <f t="shared" si="15"/>
        <v>884</v>
      </c>
      <c r="H890" s="311" t="s">
        <v>8593</v>
      </c>
      <c r="I890" s="307" t="s">
        <v>7203</v>
      </c>
      <c r="J890" s="216">
        <v>2014</v>
      </c>
      <c r="K890" s="162">
        <v>6100016865</v>
      </c>
      <c r="L890" s="160" t="s">
        <v>3495</v>
      </c>
      <c r="M890" s="161" t="s">
        <v>8964</v>
      </c>
      <c r="N890" s="332" t="s">
        <v>13788</v>
      </c>
      <c r="O890" s="324"/>
    </row>
    <row r="891" spans="5:15" ht="78.75">
      <c r="E891" s="277">
        <v>6132452</v>
      </c>
      <c r="F891" s="291" t="s">
        <v>132</v>
      </c>
      <c r="G891" s="315">
        <f t="shared" si="15"/>
        <v>885</v>
      </c>
      <c r="H891" s="311" t="s">
        <v>8965</v>
      </c>
      <c r="I891" s="307" t="s">
        <v>7203</v>
      </c>
      <c r="J891" s="216">
        <v>2014</v>
      </c>
      <c r="K891" s="162">
        <v>6100017226</v>
      </c>
      <c r="L891" s="160" t="s">
        <v>8723</v>
      </c>
      <c r="M891" s="161" t="s">
        <v>8966</v>
      </c>
      <c r="N891" s="332" t="s">
        <v>13789</v>
      </c>
      <c r="O891" s="324"/>
    </row>
    <row r="892" spans="5:15" ht="47.25">
      <c r="E892" s="277">
        <v>6132463</v>
      </c>
      <c r="F892" s="291" t="s">
        <v>132</v>
      </c>
      <c r="G892" s="315">
        <f t="shared" si="15"/>
        <v>886</v>
      </c>
      <c r="H892" s="311" t="s">
        <v>8967</v>
      </c>
      <c r="I892" s="307" t="s">
        <v>7203</v>
      </c>
      <c r="J892" s="216">
        <v>2014</v>
      </c>
      <c r="K892" s="162">
        <v>6100017133</v>
      </c>
      <c r="L892" s="160" t="s">
        <v>8720</v>
      </c>
      <c r="M892" s="161" t="s">
        <v>8968</v>
      </c>
      <c r="N892" s="332" t="s">
        <v>13622</v>
      </c>
      <c r="O892" s="324"/>
    </row>
    <row r="893" spans="5:15" ht="47.25">
      <c r="E893" s="277">
        <v>6132469</v>
      </c>
      <c r="F893" s="291" t="s">
        <v>132</v>
      </c>
      <c r="G893" s="315">
        <f t="shared" si="15"/>
        <v>887</v>
      </c>
      <c r="H893" s="311" t="s">
        <v>8969</v>
      </c>
      <c r="I893" s="307" t="s">
        <v>7203</v>
      </c>
      <c r="J893" s="216">
        <v>2014</v>
      </c>
      <c r="K893" s="162">
        <v>6100017065</v>
      </c>
      <c r="L893" s="160" t="s">
        <v>3458</v>
      </c>
      <c r="M893" s="161" t="s">
        <v>8970</v>
      </c>
      <c r="N893" s="332" t="s">
        <v>13790</v>
      </c>
      <c r="O893" s="324"/>
    </row>
    <row r="894" spans="5:15" ht="47.25">
      <c r="E894" s="277">
        <v>6132474</v>
      </c>
      <c r="F894" s="291" t="s">
        <v>132</v>
      </c>
      <c r="G894" s="315">
        <f t="shared" ref="G894:G957" si="16">G893+1</f>
        <v>888</v>
      </c>
      <c r="H894" s="311" t="s">
        <v>8971</v>
      </c>
      <c r="I894" s="307" t="s">
        <v>7203</v>
      </c>
      <c r="J894" s="216">
        <v>2014</v>
      </c>
      <c r="K894" s="162">
        <v>6100017264</v>
      </c>
      <c r="L894" s="160" t="s">
        <v>167</v>
      </c>
      <c r="M894" s="161" t="s">
        <v>8972</v>
      </c>
      <c r="N894" s="332" t="s">
        <v>13791</v>
      </c>
      <c r="O894" s="324"/>
    </row>
    <row r="895" spans="5:15" ht="47.25">
      <c r="E895" s="277">
        <v>6132483</v>
      </c>
      <c r="F895" s="291" t="s">
        <v>132</v>
      </c>
      <c r="G895" s="315">
        <f t="shared" si="16"/>
        <v>889</v>
      </c>
      <c r="H895" s="311" t="s">
        <v>8973</v>
      </c>
      <c r="I895" s="307" t="s">
        <v>7203</v>
      </c>
      <c r="J895" s="216">
        <v>2014</v>
      </c>
      <c r="K895" s="162">
        <v>6100017387</v>
      </c>
      <c r="L895" s="160" t="s">
        <v>167</v>
      </c>
      <c r="M895" s="161" t="s">
        <v>8974</v>
      </c>
      <c r="N895" s="332" t="s">
        <v>13792</v>
      </c>
      <c r="O895" s="324"/>
    </row>
    <row r="896" spans="5:15" ht="47.25">
      <c r="E896" s="277">
        <v>6132484</v>
      </c>
      <c r="F896" s="291" t="s">
        <v>132</v>
      </c>
      <c r="G896" s="315">
        <f t="shared" si="16"/>
        <v>890</v>
      </c>
      <c r="H896" s="311" t="s">
        <v>8975</v>
      </c>
      <c r="I896" s="307" t="s">
        <v>7203</v>
      </c>
      <c r="J896" s="216">
        <v>2014</v>
      </c>
      <c r="K896" s="162">
        <v>6100017138</v>
      </c>
      <c r="L896" s="160" t="s">
        <v>8720</v>
      </c>
      <c r="M896" s="161" t="s">
        <v>8976</v>
      </c>
      <c r="N896" s="332" t="s">
        <v>13632</v>
      </c>
      <c r="O896" s="324"/>
    </row>
    <row r="897" spans="5:15" ht="47.25">
      <c r="E897" s="277">
        <v>6132490</v>
      </c>
      <c r="F897" s="291" t="s">
        <v>132</v>
      </c>
      <c r="G897" s="315">
        <f t="shared" si="16"/>
        <v>891</v>
      </c>
      <c r="H897" s="311" t="s">
        <v>8977</v>
      </c>
      <c r="I897" s="307" t="s">
        <v>7203</v>
      </c>
      <c r="J897" s="216">
        <v>2014</v>
      </c>
      <c r="K897" s="162">
        <v>6100017313</v>
      </c>
      <c r="L897" s="160" t="s">
        <v>167</v>
      </c>
      <c r="M897" s="161" t="s">
        <v>8978</v>
      </c>
      <c r="N897" s="332" t="s">
        <v>13793</v>
      </c>
      <c r="O897" s="324"/>
    </row>
    <row r="898" spans="5:15" ht="31.5">
      <c r="E898" s="277">
        <v>6132497</v>
      </c>
      <c r="F898" s="291" t="s">
        <v>132</v>
      </c>
      <c r="G898" s="315">
        <f t="shared" si="16"/>
        <v>892</v>
      </c>
      <c r="H898" s="311" t="s">
        <v>8979</v>
      </c>
      <c r="I898" s="307" t="s">
        <v>7203</v>
      </c>
      <c r="J898" s="216">
        <v>2014</v>
      </c>
      <c r="K898" s="162">
        <v>6100017383</v>
      </c>
      <c r="L898" s="160" t="s">
        <v>167</v>
      </c>
      <c r="M898" s="161" t="s">
        <v>8980</v>
      </c>
      <c r="N898" s="331" t="s">
        <v>16327</v>
      </c>
      <c r="O898" s="325"/>
    </row>
    <row r="899" spans="5:15" ht="47.25">
      <c r="E899" s="277">
        <v>6132498</v>
      </c>
      <c r="F899" s="291" t="s">
        <v>132</v>
      </c>
      <c r="G899" s="315">
        <f t="shared" si="16"/>
        <v>893</v>
      </c>
      <c r="H899" s="311" t="s">
        <v>8981</v>
      </c>
      <c r="I899" s="307" t="s">
        <v>7203</v>
      </c>
      <c r="J899" s="216">
        <v>2014</v>
      </c>
      <c r="K899" s="162">
        <v>6100017402</v>
      </c>
      <c r="L899" s="160" t="s">
        <v>167</v>
      </c>
      <c r="M899" s="161" t="s">
        <v>8982</v>
      </c>
      <c r="N899" s="331" t="s">
        <v>16328</v>
      </c>
      <c r="O899" s="325"/>
    </row>
    <row r="900" spans="5:15" ht="47.25">
      <c r="E900" s="277">
        <v>6132499</v>
      </c>
      <c r="F900" s="291" t="s">
        <v>132</v>
      </c>
      <c r="G900" s="315">
        <f t="shared" si="16"/>
        <v>894</v>
      </c>
      <c r="H900" s="311" t="s">
        <v>8983</v>
      </c>
      <c r="I900" s="307" t="s">
        <v>7203</v>
      </c>
      <c r="J900" s="216">
        <v>2014</v>
      </c>
      <c r="K900" s="162">
        <v>6100017397</v>
      </c>
      <c r="L900" s="160" t="s">
        <v>167</v>
      </c>
      <c r="M900" s="161" t="s">
        <v>8984</v>
      </c>
      <c r="N900" s="332" t="s">
        <v>13794</v>
      </c>
      <c r="O900" s="324"/>
    </row>
    <row r="901" spans="5:15" ht="47.25">
      <c r="E901" s="277">
        <v>6132500</v>
      </c>
      <c r="F901" s="291" t="s">
        <v>132</v>
      </c>
      <c r="G901" s="315">
        <f t="shared" si="16"/>
        <v>895</v>
      </c>
      <c r="H901" s="311" t="s">
        <v>8985</v>
      </c>
      <c r="I901" s="307" t="s">
        <v>7203</v>
      </c>
      <c r="J901" s="216">
        <v>2014</v>
      </c>
      <c r="K901" s="162">
        <v>6100016995</v>
      </c>
      <c r="L901" s="160" t="s">
        <v>3462</v>
      </c>
      <c r="M901" s="161" t="s">
        <v>8986</v>
      </c>
      <c r="N901" s="331" t="s">
        <v>16185</v>
      </c>
      <c r="O901" s="325"/>
    </row>
    <row r="902" spans="5:15" ht="47.25">
      <c r="E902" s="277">
        <v>6132501</v>
      </c>
      <c r="F902" s="291" t="s">
        <v>132</v>
      </c>
      <c r="G902" s="315">
        <f t="shared" si="16"/>
        <v>896</v>
      </c>
      <c r="H902" s="311" t="s">
        <v>8987</v>
      </c>
      <c r="I902" s="307" t="s">
        <v>7203</v>
      </c>
      <c r="J902" s="216">
        <v>2014</v>
      </c>
      <c r="K902" s="162">
        <v>6100017063</v>
      </c>
      <c r="L902" s="160" t="s">
        <v>3458</v>
      </c>
      <c r="M902" s="161" t="s">
        <v>8988</v>
      </c>
      <c r="N902" s="332" t="s">
        <v>14908</v>
      </c>
      <c r="O902" s="324"/>
    </row>
    <row r="903" spans="5:15" ht="31.5">
      <c r="E903" s="277">
        <v>6132503</v>
      </c>
      <c r="F903" s="291" t="s">
        <v>132</v>
      </c>
      <c r="G903" s="315">
        <f t="shared" si="16"/>
        <v>897</v>
      </c>
      <c r="H903" s="311" t="s">
        <v>8989</v>
      </c>
      <c r="I903" s="307" t="s">
        <v>7203</v>
      </c>
      <c r="J903" s="216">
        <v>2014</v>
      </c>
      <c r="K903" s="162">
        <v>6100016877</v>
      </c>
      <c r="L903" s="160" t="s">
        <v>3495</v>
      </c>
      <c r="M903" s="161" t="s">
        <v>8990</v>
      </c>
      <c r="N903" s="332" t="s">
        <v>13795</v>
      </c>
      <c r="O903" s="324"/>
    </row>
    <row r="904" spans="5:15" ht="63">
      <c r="E904" s="277">
        <v>6132508</v>
      </c>
      <c r="F904" s="291" t="s">
        <v>132</v>
      </c>
      <c r="G904" s="315">
        <f t="shared" si="16"/>
        <v>898</v>
      </c>
      <c r="H904" s="311" t="s">
        <v>8991</v>
      </c>
      <c r="I904" s="307" t="s">
        <v>7203</v>
      </c>
      <c r="J904" s="216">
        <v>2014</v>
      </c>
      <c r="K904" s="162">
        <v>6100017490</v>
      </c>
      <c r="L904" s="160" t="s">
        <v>167</v>
      </c>
      <c r="M904" s="161" t="s">
        <v>8992</v>
      </c>
      <c r="N904" s="332" t="s">
        <v>13796</v>
      </c>
      <c r="O904" s="324"/>
    </row>
    <row r="905" spans="5:15" ht="47.25">
      <c r="E905" s="277">
        <v>6132509</v>
      </c>
      <c r="F905" s="291" t="s">
        <v>132</v>
      </c>
      <c r="G905" s="315">
        <f t="shared" si="16"/>
        <v>899</v>
      </c>
      <c r="H905" s="311" t="s">
        <v>8993</v>
      </c>
      <c r="I905" s="307" t="s">
        <v>7203</v>
      </c>
      <c r="J905" s="216">
        <v>2014</v>
      </c>
      <c r="K905" s="162">
        <v>6100017473</v>
      </c>
      <c r="L905" s="160" t="s">
        <v>167</v>
      </c>
      <c r="M905" s="161" t="s">
        <v>8994</v>
      </c>
      <c r="N905" s="332" t="s">
        <v>13797</v>
      </c>
      <c r="O905" s="324"/>
    </row>
    <row r="906" spans="5:15" ht="31.5">
      <c r="E906" s="277">
        <v>6132510</v>
      </c>
      <c r="F906" s="291" t="s">
        <v>132</v>
      </c>
      <c r="G906" s="315">
        <f t="shared" si="16"/>
        <v>900</v>
      </c>
      <c r="H906" s="311" t="s">
        <v>8995</v>
      </c>
      <c r="I906" s="307" t="s">
        <v>7203</v>
      </c>
      <c r="J906" s="216">
        <v>2014</v>
      </c>
      <c r="K906" s="162">
        <v>6100017318</v>
      </c>
      <c r="L906" s="160" t="s">
        <v>167</v>
      </c>
      <c r="M906" s="161" t="s">
        <v>8996</v>
      </c>
      <c r="N906" s="332" t="s">
        <v>13798</v>
      </c>
      <c r="O906" s="324"/>
    </row>
    <row r="907" spans="5:15" ht="63">
      <c r="E907" s="277">
        <v>6132514</v>
      </c>
      <c r="F907" s="291" t="s">
        <v>132</v>
      </c>
      <c r="G907" s="315">
        <f t="shared" si="16"/>
        <v>901</v>
      </c>
      <c r="H907" s="311" t="s">
        <v>8997</v>
      </c>
      <c r="I907" s="307" t="s">
        <v>7203</v>
      </c>
      <c r="J907" s="216">
        <v>2014</v>
      </c>
      <c r="K907" s="162">
        <v>6100017345</v>
      </c>
      <c r="L907" s="160" t="s">
        <v>167</v>
      </c>
      <c r="M907" s="161" t="s">
        <v>8998</v>
      </c>
      <c r="N907" s="332" t="s">
        <v>13799</v>
      </c>
      <c r="O907" s="324"/>
    </row>
    <row r="908" spans="5:15" ht="63">
      <c r="E908" s="277">
        <v>6133024</v>
      </c>
      <c r="F908" s="291" t="s">
        <v>132</v>
      </c>
      <c r="G908" s="315">
        <f t="shared" si="16"/>
        <v>902</v>
      </c>
      <c r="H908" s="278" t="s">
        <v>8999</v>
      </c>
      <c r="I908" s="307" t="s">
        <v>7203</v>
      </c>
      <c r="J908" s="216">
        <v>2014</v>
      </c>
      <c r="K908" s="162">
        <v>6100019999</v>
      </c>
      <c r="L908" s="160">
        <v>41551</v>
      </c>
      <c r="M908" s="161" t="s">
        <v>9000</v>
      </c>
      <c r="N908" s="332" t="s">
        <v>13800</v>
      </c>
      <c r="O908" s="324"/>
    </row>
    <row r="909" spans="5:15" ht="47.25">
      <c r="E909" s="277">
        <v>6132823</v>
      </c>
      <c r="F909" s="291" t="s">
        <v>132</v>
      </c>
      <c r="G909" s="315">
        <f t="shared" si="16"/>
        <v>903</v>
      </c>
      <c r="H909" s="311" t="s">
        <v>9001</v>
      </c>
      <c r="I909" s="307" t="s">
        <v>7203</v>
      </c>
      <c r="J909" s="216">
        <v>2014</v>
      </c>
      <c r="K909" s="162">
        <v>6100018228</v>
      </c>
      <c r="L909" s="160">
        <v>41502</v>
      </c>
      <c r="M909" s="161" t="s">
        <v>9002</v>
      </c>
      <c r="N909" s="331" t="s">
        <v>16186</v>
      </c>
      <c r="O909" s="325"/>
    </row>
    <row r="910" spans="5:15" ht="31.5">
      <c r="E910" s="277">
        <v>6133015</v>
      </c>
      <c r="F910" s="291" t="s">
        <v>132</v>
      </c>
      <c r="G910" s="315">
        <f t="shared" si="16"/>
        <v>904</v>
      </c>
      <c r="H910" s="311" t="s">
        <v>9003</v>
      </c>
      <c r="I910" s="307" t="s">
        <v>7203</v>
      </c>
      <c r="J910" s="216">
        <v>2014</v>
      </c>
      <c r="K910" s="162">
        <v>6100019618</v>
      </c>
      <c r="L910" s="160">
        <v>41548</v>
      </c>
      <c r="M910" s="161" t="s">
        <v>7598</v>
      </c>
      <c r="N910" s="332" t="s">
        <v>13801</v>
      </c>
      <c r="O910" s="324"/>
    </row>
    <row r="911" spans="5:15" ht="31.5">
      <c r="E911" s="277">
        <v>6132659</v>
      </c>
      <c r="F911" s="291" t="s">
        <v>132</v>
      </c>
      <c r="G911" s="315">
        <f t="shared" si="16"/>
        <v>905</v>
      </c>
      <c r="H911" s="311" t="s">
        <v>9004</v>
      </c>
      <c r="I911" s="307" t="s">
        <v>7203</v>
      </c>
      <c r="J911" s="216">
        <v>2014</v>
      </c>
      <c r="K911" s="162">
        <v>6100018205</v>
      </c>
      <c r="L911" s="160" t="s">
        <v>3488</v>
      </c>
      <c r="M911" s="161" t="s">
        <v>9005</v>
      </c>
      <c r="N911" s="332" t="s">
        <v>13802</v>
      </c>
      <c r="O911" s="324"/>
    </row>
    <row r="912" spans="5:15" ht="31.5">
      <c r="E912" s="277">
        <v>6132664</v>
      </c>
      <c r="F912" s="291" t="s">
        <v>132</v>
      </c>
      <c r="G912" s="315">
        <f t="shared" si="16"/>
        <v>906</v>
      </c>
      <c r="H912" s="311" t="s">
        <v>8611</v>
      </c>
      <c r="I912" s="307" t="s">
        <v>7203</v>
      </c>
      <c r="J912" s="216">
        <v>2014</v>
      </c>
      <c r="K912" s="162">
        <v>6100017488</v>
      </c>
      <c r="L912" s="160" t="s">
        <v>167</v>
      </c>
      <c r="M912" s="161" t="s">
        <v>3544</v>
      </c>
      <c r="N912" s="332" t="s">
        <v>13803</v>
      </c>
      <c r="O912" s="324"/>
    </row>
    <row r="913" spans="5:15" ht="31.5">
      <c r="E913" s="277">
        <v>6132766</v>
      </c>
      <c r="F913" s="291" t="s">
        <v>132</v>
      </c>
      <c r="G913" s="315">
        <f t="shared" si="16"/>
        <v>907</v>
      </c>
      <c r="H913" s="311" t="s">
        <v>9004</v>
      </c>
      <c r="I913" s="307" t="s">
        <v>7203</v>
      </c>
      <c r="J913" s="216">
        <v>2014</v>
      </c>
      <c r="K913" s="162">
        <v>6100018205</v>
      </c>
      <c r="L913" s="160" t="s">
        <v>3488</v>
      </c>
      <c r="M913" s="161" t="s">
        <v>9005</v>
      </c>
      <c r="N913" s="332" t="s">
        <v>13802</v>
      </c>
      <c r="O913" s="324"/>
    </row>
    <row r="914" spans="5:15" ht="47.25">
      <c r="E914" s="277">
        <v>6132779</v>
      </c>
      <c r="F914" s="291" t="s">
        <v>132</v>
      </c>
      <c r="G914" s="315">
        <f t="shared" si="16"/>
        <v>908</v>
      </c>
      <c r="H914" s="311" t="s">
        <v>9006</v>
      </c>
      <c r="I914" s="307" t="s">
        <v>7203</v>
      </c>
      <c r="J914" s="216">
        <v>2014</v>
      </c>
      <c r="K914" s="162">
        <v>6100018280</v>
      </c>
      <c r="L914" s="160" t="s">
        <v>3488</v>
      </c>
      <c r="M914" s="161" t="s">
        <v>9007</v>
      </c>
      <c r="N914" s="332" t="s">
        <v>13804</v>
      </c>
      <c r="O914" s="324"/>
    </row>
    <row r="915" spans="5:15" ht="47.25">
      <c r="E915" s="277">
        <v>6132787</v>
      </c>
      <c r="F915" s="291" t="s">
        <v>132</v>
      </c>
      <c r="G915" s="315">
        <f t="shared" si="16"/>
        <v>909</v>
      </c>
      <c r="H915" s="311" t="s">
        <v>9008</v>
      </c>
      <c r="I915" s="307" t="s">
        <v>7203</v>
      </c>
      <c r="J915" s="216">
        <v>2014</v>
      </c>
      <c r="K915" s="162">
        <v>6100018345</v>
      </c>
      <c r="L915" s="160" t="s">
        <v>3489</v>
      </c>
      <c r="M915" s="161" t="s">
        <v>9009</v>
      </c>
      <c r="N915" s="332" t="s">
        <v>13805</v>
      </c>
      <c r="O915" s="324"/>
    </row>
    <row r="916" spans="5:15" ht="63">
      <c r="E916" s="277">
        <v>6132799</v>
      </c>
      <c r="F916" s="291" t="s">
        <v>132</v>
      </c>
      <c r="G916" s="315">
        <f t="shared" si="16"/>
        <v>910</v>
      </c>
      <c r="H916" s="311" t="s">
        <v>9010</v>
      </c>
      <c r="I916" s="307" t="s">
        <v>7203</v>
      </c>
      <c r="J916" s="216">
        <v>2014</v>
      </c>
      <c r="K916" s="162">
        <v>6100018492</v>
      </c>
      <c r="L916" s="160">
        <v>41507</v>
      </c>
      <c r="M916" s="161" t="s">
        <v>9011</v>
      </c>
      <c r="N916" s="332" t="s">
        <v>13806</v>
      </c>
      <c r="O916" s="324"/>
    </row>
    <row r="917" spans="5:15" ht="47.25">
      <c r="E917" s="277">
        <v>6132821</v>
      </c>
      <c r="F917" s="291" t="s">
        <v>132</v>
      </c>
      <c r="G917" s="315">
        <f t="shared" si="16"/>
        <v>911</v>
      </c>
      <c r="H917" s="311" t="s">
        <v>9012</v>
      </c>
      <c r="I917" s="307" t="s">
        <v>7203</v>
      </c>
      <c r="J917" s="216">
        <v>2014</v>
      </c>
      <c r="K917" s="162">
        <v>6100018356</v>
      </c>
      <c r="L917" s="160">
        <v>41507</v>
      </c>
      <c r="M917" s="161" t="s">
        <v>3545</v>
      </c>
      <c r="N917" s="332" t="s">
        <v>13807</v>
      </c>
      <c r="O917" s="324"/>
    </row>
    <row r="918" spans="5:15" ht="47.25">
      <c r="E918" s="277">
        <v>6132824</v>
      </c>
      <c r="F918" s="291" t="s">
        <v>132</v>
      </c>
      <c r="G918" s="315">
        <f t="shared" si="16"/>
        <v>912</v>
      </c>
      <c r="H918" s="311" t="s">
        <v>9013</v>
      </c>
      <c r="I918" s="307" t="s">
        <v>7203</v>
      </c>
      <c r="J918" s="216">
        <v>2014</v>
      </c>
      <c r="K918" s="162">
        <v>6100017888</v>
      </c>
      <c r="L918" s="160">
        <v>41487</v>
      </c>
      <c r="M918" s="161" t="s">
        <v>9014</v>
      </c>
      <c r="N918" s="331" t="s">
        <v>16329</v>
      </c>
      <c r="O918" s="325"/>
    </row>
    <row r="919" spans="5:15" ht="47.25">
      <c r="E919" s="277">
        <v>6132825</v>
      </c>
      <c r="F919" s="291" t="s">
        <v>132</v>
      </c>
      <c r="G919" s="315">
        <f t="shared" si="16"/>
        <v>913</v>
      </c>
      <c r="H919" s="311" t="s">
        <v>9015</v>
      </c>
      <c r="I919" s="307" t="s">
        <v>7203</v>
      </c>
      <c r="J919" s="216">
        <v>2014</v>
      </c>
      <c r="K919" s="162">
        <v>6100018731</v>
      </c>
      <c r="L919" s="160">
        <v>41507</v>
      </c>
      <c r="M919" s="161" t="s">
        <v>9016</v>
      </c>
      <c r="N919" s="331" t="s">
        <v>16187</v>
      </c>
      <c r="O919" s="325"/>
    </row>
    <row r="920" spans="5:15" ht="47.25">
      <c r="E920" s="277">
        <v>6132829</v>
      </c>
      <c r="F920" s="291" t="s">
        <v>132</v>
      </c>
      <c r="G920" s="315">
        <f t="shared" si="16"/>
        <v>914</v>
      </c>
      <c r="H920" s="311" t="s">
        <v>9017</v>
      </c>
      <c r="I920" s="307" t="s">
        <v>7203</v>
      </c>
      <c r="J920" s="216">
        <v>2014</v>
      </c>
      <c r="K920" s="162">
        <v>6100018665</v>
      </c>
      <c r="L920" s="160">
        <v>41536</v>
      </c>
      <c r="M920" s="161" t="s">
        <v>9018</v>
      </c>
      <c r="N920" s="332" t="s">
        <v>13808</v>
      </c>
      <c r="O920" s="324"/>
    </row>
    <row r="921" spans="5:15" ht="47.25">
      <c r="E921" s="277">
        <v>6131183</v>
      </c>
      <c r="F921" s="291" t="s">
        <v>132</v>
      </c>
      <c r="G921" s="315">
        <f t="shared" si="16"/>
        <v>915</v>
      </c>
      <c r="H921" s="311" t="s">
        <v>9019</v>
      </c>
      <c r="I921" s="307" t="s">
        <v>7203</v>
      </c>
      <c r="J921" s="216">
        <v>2014</v>
      </c>
      <c r="K921" s="162">
        <v>6100012207</v>
      </c>
      <c r="L921" s="160">
        <v>41143</v>
      </c>
      <c r="M921" s="161" t="s">
        <v>7719</v>
      </c>
      <c r="N921" s="331" t="s">
        <v>16330</v>
      </c>
      <c r="O921" s="325"/>
    </row>
    <row r="922" spans="5:15" ht="63">
      <c r="E922" s="277">
        <v>6132548</v>
      </c>
      <c r="F922" s="291" t="s">
        <v>132</v>
      </c>
      <c r="G922" s="315">
        <f t="shared" si="16"/>
        <v>916</v>
      </c>
      <c r="H922" s="278" t="s">
        <v>9020</v>
      </c>
      <c r="I922" s="307" t="s">
        <v>7203</v>
      </c>
      <c r="J922" s="216">
        <v>2014</v>
      </c>
      <c r="K922" s="162">
        <v>6100017485</v>
      </c>
      <c r="L922" s="160" t="s">
        <v>167</v>
      </c>
      <c r="M922" s="161" t="s">
        <v>9021</v>
      </c>
      <c r="N922" s="332" t="s">
        <v>13809</v>
      </c>
      <c r="O922" s="324"/>
    </row>
    <row r="923" spans="5:15" ht="94.5">
      <c r="E923" s="277">
        <v>6132550</v>
      </c>
      <c r="F923" s="291" t="s">
        <v>132</v>
      </c>
      <c r="G923" s="315">
        <f t="shared" si="16"/>
        <v>917</v>
      </c>
      <c r="H923" s="278" t="s">
        <v>9022</v>
      </c>
      <c r="I923" s="307" t="s">
        <v>7203</v>
      </c>
      <c r="J923" s="216">
        <v>2014</v>
      </c>
      <c r="K923" s="162">
        <v>6100016474</v>
      </c>
      <c r="L923" s="160" t="s">
        <v>180</v>
      </c>
      <c r="M923" s="161" t="s">
        <v>9023</v>
      </c>
      <c r="N923" s="332" t="s">
        <v>13810</v>
      </c>
      <c r="O923" s="324"/>
    </row>
    <row r="924" spans="5:15" ht="63">
      <c r="E924" s="277">
        <v>6132554</v>
      </c>
      <c r="F924" s="291" t="s">
        <v>132</v>
      </c>
      <c r="G924" s="315">
        <f t="shared" si="16"/>
        <v>918</v>
      </c>
      <c r="H924" s="278" t="s">
        <v>9024</v>
      </c>
      <c r="I924" s="307" t="s">
        <v>7203</v>
      </c>
      <c r="J924" s="216">
        <v>2014</v>
      </c>
      <c r="K924" s="162">
        <v>6100017715</v>
      </c>
      <c r="L924" s="160" t="s">
        <v>168</v>
      </c>
      <c r="M924" s="161" t="s">
        <v>9025</v>
      </c>
      <c r="N924" s="332" t="s">
        <v>13811</v>
      </c>
      <c r="O924" s="324"/>
    </row>
    <row r="925" spans="5:15" ht="63">
      <c r="E925" s="277">
        <v>6132555</v>
      </c>
      <c r="F925" s="291" t="s">
        <v>132</v>
      </c>
      <c r="G925" s="315">
        <f t="shared" si="16"/>
        <v>919</v>
      </c>
      <c r="H925" s="278" t="s">
        <v>9026</v>
      </c>
      <c r="I925" s="307" t="s">
        <v>7203</v>
      </c>
      <c r="J925" s="216">
        <v>2014</v>
      </c>
      <c r="K925" s="162">
        <v>6100017391</v>
      </c>
      <c r="L925" s="160" t="s">
        <v>167</v>
      </c>
      <c r="M925" s="161" t="s">
        <v>9027</v>
      </c>
      <c r="N925" s="331" t="s">
        <v>16331</v>
      </c>
      <c r="O925" s="325"/>
    </row>
    <row r="926" spans="5:15" ht="47.25">
      <c r="E926" s="277">
        <v>6132597</v>
      </c>
      <c r="F926" s="291" t="s">
        <v>132</v>
      </c>
      <c r="G926" s="315">
        <f t="shared" si="16"/>
        <v>920</v>
      </c>
      <c r="H926" s="311" t="s">
        <v>9028</v>
      </c>
      <c r="I926" s="307" t="s">
        <v>7203</v>
      </c>
      <c r="J926" s="216">
        <v>2014</v>
      </c>
      <c r="K926" s="162">
        <v>6100017761</v>
      </c>
      <c r="L926" s="160" t="s">
        <v>167</v>
      </c>
      <c r="M926" s="161" t="s">
        <v>8453</v>
      </c>
      <c r="N926" s="331" t="s">
        <v>16332</v>
      </c>
      <c r="O926" s="325"/>
    </row>
    <row r="927" spans="5:15" ht="63">
      <c r="E927" s="277">
        <v>6132541</v>
      </c>
      <c r="F927" s="291" t="s">
        <v>132</v>
      </c>
      <c r="G927" s="315">
        <f t="shared" si="16"/>
        <v>921</v>
      </c>
      <c r="H927" s="311" t="s">
        <v>9029</v>
      </c>
      <c r="I927" s="307" t="s">
        <v>7203</v>
      </c>
      <c r="J927" s="216">
        <v>2014</v>
      </c>
      <c r="K927" s="162">
        <v>6100017749</v>
      </c>
      <c r="L927" s="160" t="s">
        <v>168</v>
      </c>
      <c r="M927" s="161" t="s">
        <v>3551</v>
      </c>
      <c r="N927" s="331" t="s">
        <v>16333</v>
      </c>
      <c r="O927" s="325"/>
    </row>
    <row r="928" spans="5:15" ht="47.25">
      <c r="E928" s="277">
        <v>6132578</v>
      </c>
      <c r="F928" s="291" t="s">
        <v>132</v>
      </c>
      <c r="G928" s="315">
        <f t="shared" si="16"/>
        <v>922</v>
      </c>
      <c r="H928" s="311" t="s">
        <v>9030</v>
      </c>
      <c r="I928" s="307" t="s">
        <v>7203</v>
      </c>
      <c r="J928" s="216">
        <v>2014</v>
      </c>
      <c r="K928" s="162">
        <v>6100016994</v>
      </c>
      <c r="L928" s="160" t="s">
        <v>3462</v>
      </c>
      <c r="M928" s="161" t="s">
        <v>9031</v>
      </c>
      <c r="N928" s="331" t="s">
        <v>16334</v>
      </c>
      <c r="O928" s="325"/>
    </row>
    <row r="929" spans="5:15" ht="47.25">
      <c r="E929" s="277">
        <v>6132585</v>
      </c>
      <c r="F929" s="291" t="s">
        <v>132</v>
      </c>
      <c r="G929" s="315">
        <f t="shared" si="16"/>
        <v>923</v>
      </c>
      <c r="H929" s="311" t="s">
        <v>9032</v>
      </c>
      <c r="I929" s="307" t="s">
        <v>7203</v>
      </c>
      <c r="J929" s="216">
        <v>2014</v>
      </c>
      <c r="K929" s="162">
        <v>6100017468</v>
      </c>
      <c r="L929" s="160" t="s">
        <v>167</v>
      </c>
      <c r="M929" s="161" t="s">
        <v>9033</v>
      </c>
      <c r="N929" s="332" t="s">
        <v>13812</v>
      </c>
      <c r="O929" s="324"/>
    </row>
    <row r="930" spans="5:15" ht="31.5">
      <c r="E930" s="277">
        <v>6132588</v>
      </c>
      <c r="F930" s="291" t="s">
        <v>132</v>
      </c>
      <c r="G930" s="315">
        <f t="shared" si="16"/>
        <v>924</v>
      </c>
      <c r="H930" s="311" t="s">
        <v>9034</v>
      </c>
      <c r="I930" s="307" t="s">
        <v>7203</v>
      </c>
      <c r="J930" s="216">
        <v>2014</v>
      </c>
      <c r="K930" s="162">
        <v>6100017386</v>
      </c>
      <c r="L930" s="160" t="s">
        <v>167</v>
      </c>
      <c r="M930" s="161" t="s">
        <v>9035</v>
      </c>
      <c r="N930" s="332" t="s">
        <v>13813</v>
      </c>
      <c r="O930" s="324"/>
    </row>
    <row r="931" spans="5:15" ht="47.25">
      <c r="E931" s="277">
        <v>6132600</v>
      </c>
      <c r="F931" s="291" t="s">
        <v>132</v>
      </c>
      <c r="G931" s="315">
        <f t="shared" si="16"/>
        <v>925</v>
      </c>
      <c r="H931" s="311" t="s">
        <v>9036</v>
      </c>
      <c r="I931" s="307" t="s">
        <v>7203</v>
      </c>
      <c r="J931" s="216">
        <v>2014</v>
      </c>
      <c r="K931" s="162">
        <v>6100017670</v>
      </c>
      <c r="L931" s="160" t="s">
        <v>3554</v>
      </c>
      <c r="M931" s="161" t="s">
        <v>9037</v>
      </c>
      <c r="N931" s="332" t="s">
        <v>14909</v>
      </c>
      <c r="O931" s="324"/>
    </row>
    <row r="932" spans="5:15" ht="47.25">
      <c r="E932" s="277">
        <v>6132601</v>
      </c>
      <c r="F932" s="291" t="s">
        <v>132</v>
      </c>
      <c r="G932" s="315">
        <f t="shared" si="16"/>
        <v>926</v>
      </c>
      <c r="H932" s="311" t="s">
        <v>9038</v>
      </c>
      <c r="I932" s="307" t="s">
        <v>7203</v>
      </c>
      <c r="J932" s="216">
        <v>2014</v>
      </c>
      <c r="K932" s="162">
        <v>6100017671</v>
      </c>
      <c r="L932" s="160">
        <v>41453</v>
      </c>
      <c r="M932" s="161" t="s">
        <v>9039</v>
      </c>
      <c r="N932" s="332" t="s">
        <v>13814</v>
      </c>
      <c r="O932" s="324"/>
    </row>
    <row r="933" spans="5:15" ht="47.25">
      <c r="E933" s="277">
        <v>6132607</v>
      </c>
      <c r="F933" s="291" t="s">
        <v>132</v>
      </c>
      <c r="G933" s="315">
        <f t="shared" si="16"/>
        <v>927</v>
      </c>
      <c r="H933" s="311" t="s">
        <v>9040</v>
      </c>
      <c r="I933" s="307" t="s">
        <v>7203</v>
      </c>
      <c r="J933" s="216">
        <v>2014</v>
      </c>
      <c r="K933" s="162">
        <v>6100017709</v>
      </c>
      <c r="L933" s="160" t="s">
        <v>168</v>
      </c>
      <c r="M933" s="161" t="s">
        <v>9041</v>
      </c>
      <c r="N933" s="331" t="s">
        <v>16335</v>
      </c>
      <c r="O933" s="325"/>
    </row>
    <row r="934" spans="5:15" ht="63">
      <c r="E934" s="277">
        <v>6132617</v>
      </c>
      <c r="F934" s="291" t="s">
        <v>132</v>
      </c>
      <c r="G934" s="315">
        <f t="shared" si="16"/>
        <v>928</v>
      </c>
      <c r="H934" s="311" t="s">
        <v>9042</v>
      </c>
      <c r="I934" s="307" t="s">
        <v>7203</v>
      </c>
      <c r="J934" s="216">
        <v>2014</v>
      </c>
      <c r="K934" s="162">
        <v>6100016310</v>
      </c>
      <c r="L934" s="160" t="s">
        <v>181</v>
      </c>
      <c r="M934" s="161" t="s">
        <v>9043</v>
      </c>
      <c r="N934" s="332" t="s">
        <v>13815</v>
      </c>
      <c r="O934" s="324"/>
    </row>
    <row r="935" spans="5:15" ht="31.5">
      <c r="E935" s="277">
        <v>6132618</v>
      </c>
      <c r="F935" s="291" t="s">
        <v>132</v>
      </c>
      <c r="G935" s="315">
        <f t="shared" si="16"/>
        <v>929</v>
      </c>
      <c r="H935" s="311" t="s">
        <v>9044</v>
      </c>
      <c r="I935" s="307" t="s">
        <v>7203</v>
      </c>
      <c r="J935" s="216">
        <v>2014</v>
      </c>
      <c r="K935" s="162">
        <v>6100017607</v>
      </c>
      <c r="L935" s="160" t="s">
        <v>167</v>
      </c>
      <c r="M935" s="161" t="s">
        <v>9045</v>
      </c>
      <c r="N935" s="332" t="s">
        <v>13816</v>
      </c>
      <c r="O935" s="324"/>
    </row>
    <row r="936" spans="5:15" ht="47.25">
      <c r="E936" s="277">
        <v>6132624</v>
      </c>
      <c r="F936" s="291" t="s">
        <v>132</v>
      </c>
      <c r="G936" s="315">
        <f t="shared" si="16"/>
        <v>930</v>
      </c>
      <c r="H936" s="311" t="s">
        <v>9046</v>
      </c>
      <c r="I936" s="307" t="s">
        <v>7203</v>
      </c>
      <c r="J936" s="216">
        <v>2014</v>
      </c>
      <c r="K936" s="162">
        <v>6100016606</v>
      </c>
      <c r="L936" s="160" t="s">
        <v>8743</v>
      </c>
      <c r="M936" s="161" t="s">
        <v>9047</v>
      </c>
      <c r="N936" s="332" t="s">
        <v>13817</v>
      </c>
      <c r="O936" s="324"/>
    </row>
    <row r="937" spans="5:15" ht="47.25">
      <c r="E937" s="277">
        <v>6132628</v>
      </c>
      <c r="F937" s="291" t="s">
        <v>132</v>
      </c>
      <c r="G937" s="315">
        <f t="shared" si="16"/>
        <v>931</v>
      </c>
      <c r="H937" s="311" t="s">
        <v>9048</v>
      </c>
      <c r="I937" s="307" t="s">
        <v>7203</v>
      </c>
      <c r="J937" s="216">
        <v>2014</v>
      </c>
      <c r="K937" s="162">
        <v>6100017770</v>
      </c>
      <c r="L937" s="160" t="s">
        <v>167</v>
      </c>
      <c r="M937" s="161" t="s">
        <v>9049</v>
      </c>
      <c r="N937" s="332" t="s">
        <v>13818</v>
      </c>
      <c r="O937" s="324"/>
    </row>
    <row r="938" spans="5:15" ht="31.5">
      <c r="E938" s="277">
        <v>6132641</v>
      </c>
      <c r="F938" s="291" t="s">
        <v>132</v>
      </c>
      <c r="G938" s="315">
        <f t="shared" si="16"/>
        <v>932</v>
      </c>
      <c r="H938" s="311" t="s">
        <v>9050</v>
      </c>
      <c r="I938" s="307" t="s">
        <v>7203</v>
      </c>
      <c r="J938" s="216">
        <v>2014</v>
      </c>
      <c r="K938" s="162">
        <v>6100017780</v>
      </c>
      <c r="L938" s="160" t="s">
        <v>9051</v>
      </c>
      <c r="M938" s="161" t="s">
        <v>9052</v>
      </c>
      <c r="N938" s="332" t="s">
        <v>13819</v>
      </c>
      <c r="O938" s="324"/>
    </row>
    <row r="939" spans="5:15" ht="47.25">
      <c r="E939" s="277">
        <v>6132644</v>
      </c>
      <c r="F939" s="291" t="s">
        <v>132</v>
      </c>
      <c r="G939" s="315">
        <f t="shared" si="16"/>
        <v>933</v>
      </c>
      <c r="H939" s="311" t="s">
        <v>9053</v>
      </c>
      <c r="I939" s="307" t="s">
        <v>7203</v>
      </c>
      <c r="J939" s="216">
        <v>2014</v>
      </c>
      <c r="K939" s="162">
        <v>6100017867</v>
      </c>
      <c r="L939" s="160" t="s">
        <v>8743</v>
      </c>
      <c r="M939" s="161" t="s">
        <v>9054</v>
      </c>
      <c r="N939" s="332" t="s">
        <v>13820</v>
      </c>
      <c r="O939" s="324"/>
    </row>
    <row r="940" spans="5:15" ht="47.25">
      <c r="E940" s="277">
        <v>6132646</v>
      </c>
      <c r="F940" s="291" t="s">
        <v>132</v>
      </c>
      <c r="G940" s="315">
        <f t="shared" si="16"/>
        <v>934</v>
      </c>
      <c r="H940" s="311" t="s">
        <v>9055</v>
      </c>
      <c r="I940" s="307" t="s">
        <v>7203</v>
      </c>
      <c r="J940" s="216">
        <v>2014</v>
      </c>
      <c r="K940" s="162">
        <v>6100017915</v>
      </c>
      <c r="L940" s="160" t="s">
        <v>172</v>
      </c>
      <c r="M940" s="161" t="s">
        <v>9056</v>
      </c>
      <c r="N940" s="331" t="s">
        <v>16188</v>
      </c>
      <c r="O940" s="325"/>
    </row>
    <row r="941" spans="5:15" ht="47.25">
      <c r="E941" s="277">
        <v>6132872</v>
      </c>
      <c r="F941" s="291" t="s">
        <v>132</v>
      </c>
      <c r="G941" s="315">
        <f t="shared" si="16"/>
        <v>935</v>
      </c>
      <c r="H941" s="311" t="s">
        <v>9057</v>
      </c>
      <c r="I941" s="307" t="s">
        <v>7203</v>
      </c>
      <c r="J941" s="216">
        <v>2014</v>
      </c>
      <c r="K941" s="162">
        <v>6100017965</v>
      </c>
      <c r="L941" s="160" t="s">
        <v>165</v>
      </c>
      <c r="M941" s="161" t="s">
        <v>3415</v>
      </c>
      <c r="N941" s="331" t="s">
        <v>16189</v>
      </c>
      <c r="O941" s="325"/>
    </row>
    <row r="942" spans="5:15" ht="63">
      <c r="E942" s="277">
        <v>6132692</v>
      </c>
      <c r="F942" s="291" t="s">
        <v>132</v>
      </c>
      <c r="G942" s="315">
        <f t="shared" si="16"/>
        <v>936</v>
      </c>
      <c r="H942" s="278" t="s">
        <v>9058</v>
      </c>
      <c r="I942" s="307" t="s">
        <v>7203</v>
      </c>
      <c r="J942" s="216">
        <v>2014</v>
      </c>
      <c r="K942" s="162">
        <v>6100017768</v>
      </c>
      <c r="L942" s="160">
        <v>41453</v>
      </c>
      <c r="M942" s="161" t="s">
        <v>9059</v>
      </c>
      <c r="N942" s="332" t="s">
        <v>13821</v>
      </c>
      <c r="O942" s="324"/>
    </row>
    <row r="943" spans="5:15" ht="78.75">
      <c r="E943" s="277">
        <v>6132706</v>
      </c>
      <c r="F943" s="291" t="s">
        <v>132</v>
      </c>
      <c r="G943" s="315">
        <f t="shared" si="16"/>
        <v>937</v>
      </c>
      <c r="H943" s="278" t="s">
        <v>9060</v>
      </c>
      <c r="I943" s="307" t="s">
        <v>7203</v>
      </c>
      <c r="J943" s="216">
        <v>2014</v>
      </c>
      <c r="K943" s="162">
        <v>6100018968</v>
      </c>
      <c r="L943" s="160">
        <v>41534</v>
      </c>
      <c r="M943" s="161" t="s">
        <v>9061</v>
      </c>
      <c r="N943" s="331" t="s">
        <v>16336</v>
      </c>
      <c r="O943" s="325"/>
    </row>
    <row r="944" spans="5:15" ht="63">
      <c r="E944" s="277">
        <v>6132681</v>
      </c>
      <c r="F944" s="291" t="s">
        <v>132</v>
      </c>
      <c r="G944" s="315">
        <f t="shared" si="16"/>
        <v>938</v>
      </c>
      <c r="H944" s="311" t="s">
        <v>9062</v>
      </c>
      <c r="I944" s="307" t="s">
        <v>7203</v>
      </c>
      <c r="J944" s="216">
        <v>2014</v>
      </c>
      <c r="K944" s="162">
        <v>6100018367</v>
      </c>
      <c r="L944" s="160" t="s">
        <v>3489</v>
      </c>
      <c r="M944" s="161" t="s">
        <v>9063</v>
      </c>
      <c r="N944" s="332" t="s">
        <v>13822</v>
      </c>
      <c r="O944" s="324"/>
    </row>
    <row r="945" spans="5:15" ht="31.5">
      <c r="E945" s="277">
        <v>6132718</v>
      </c>
      <c r="F945" s="291" t="s">
        <v>132</v>
      </c>
      <c r="G945" s="315">
        <f t="shared" si="16"/>
        <v>939</v>
      </c>
      <c r="H945" s="311" t="s">
        <v>9064</v>
      </c>
      <c r="I945" s="307" t="s">
        <v>7203</v>
      </c>
      <c r="J945" s="216">
        <v>2014</v>
      </c>
      <c r="K945" s="162">
        <v>6100017962</v>
      </c>
      <c r="L945" s="160" t="s">
        <v>3566</v>
      </c>
      <c r="M945" s="161" t="s">
        <v>9065</v>
      </c>
      <c r="N945" s="332" t="s">
        <v>13823</v>
      </c>
      <c r="O945" s="324"/>
    </row>
    <row r="946" spans="5:15" ht="31.5">
      <c r="E946" s="277">
        <v>6132720</v>
      </c>
      <c r="F946" s="291" t="s">
        <v>132</v>
      </c>
      <c r="G946" s="315">
        <f t="shared" si="16"/>
        <v>940</v>
      </c>
      <c r="H946" s="311" t="s">
        <v>9066</v>
      </c>
      <c r="I946" s="307" t="s">
        <v>7203</v>
      </c>
      <c r="J946" s="216">
        <v>2014</v>
      </c>
      <c r="K946" s="162">
        <v>6100018018</v>
      </c>
      <c r="L946" s="160" t="s">
        <v>165</v>
      </c>
      <c r="M946" s="161" t="s">
        <v>9067</v>
      </c>
      <c r="N946" s="332" t="s">
        <v>13824</v>
      </c>
      <c r="O946" s="324"/>
    </row>
    <row r="947" spans="5:15" ht="31.5">
      <c r="E947" s="277">
        <v>6132732</v>
      </c>
      <c r="F947" s="291" t="s">
        <v>132</v>
      </c>
      <c r="G947" s="315">
        <f t="shared" si="16"/>
        <v>941</v>
      </c>
      <c r="H947" s="311" t="s">
        <v>9068</v>
      </c>
      <c r="I947" s="307" t="s">
        <v>7203</v>
      </c>
      <c r="J947" s="216">
        <v>2014</v>
      </c>
      <c r="K947" s="162">
        <v>6100018237</v>
      </c>
      <c r="L947" s="160" t="s">
        <v>3488</v>
      </c>
      <c r="M947" s="161" t="s">
        <v>9069</v>
      </c>
      <c r="N947" s="332" t="s">
        <v>13825</v>
      </c>
      <c r="O947" s="324"/>
    </row>
    <row r="948" spans="5:15" ht="47.25">
      <c r="E948" s="277">
        <v>6132733</v>
      </c>
      <c r="F948" s="291" t="s">
        <v>132</v>
      </c>
      <c r="G948" s="315">
        <f t="shared" si="16"/>
        <v>942</v>
      </c>
      <c r="H948" s="311" t="s">
        <v>9070</v>
      </c>
      <c r="I948" s="307" t="s">
        <v>7203</v>
      </c>
      <c r="J948" s="216">
        <v>2014</v>
      </c>
      <c r="K948" s="162">
        <v>6100018259</v>
      </c>
      <c r="L948" s="160" t="s">
        <v>3488</v>
      </c>
      <c r="M948" s="161" t="s">
        <v>9071</v>
      </c>
      <c r="N948" s="332" t="s">
        <v>13826</v>
      </c>
      <c r="O948" s="324"/>
    </row>
    <row r="949" spans="5:15" ht="47.25">
      <c r="E949" s="277">
        <v>6132740</v>
      </c>
      <c r="F949" s="291" t="s">
        <v>132</v>
      </c>
      <c r="G949" s="315">
        <f t="shared" si="16"/>
        <v>943</v>
      </c>
      <c r="H949" s="311" t="s">
        <v>9072</v>
      </c>
      <c r="I949" s="307" t="s">
        <v>7203</v>
      </c>
      <c r="J949" s="216">
        <v>2014</v>
      </c>
      <c r="K949" s="162">
        <v>6100018272</v>
      </c>
      <c r="L949" s="160" t="s">
        <v>3488</v>
      </c>
      <c r="M949" s="161" t="s">
        <v>9073</v>
      </c>
      <c r="N949" s="332" t="s">
        <v>13827</v>
      </c>
      <c r="O949" s="324"/>
    </row>
    <row r="950" spans="5:15" ht="31.5">
      <c r="E950" s="277">
        <v>6132743</v>
      </c>
      <c r="F950" s="291" t="s">
        <v>132</v>
      </c>
      <c r="G950" s="315">
        <f t="shared" si="16"/>
        <v>944</v>
      </c>
      <c r="H950" s="311" t="s">
        <v>9074</v>
      </c>
      <c r="I950" s="307" t="s">
        <v>7203</v>
      </c>
      <c r="J950" s="216">
        <v>2014</v>
      </c>
      <c r="K950" s="162">
        <v>6100018227</v>
      </c>
      <c r="L950" s="160" t="s">
        <v>3488</v>
      </c>
      <c r="M950" s="161" t="s">
        <v>9075</v>
      </c>
      <c r="N950" s="332" t="s">
        <v>13828</v>
      </c>
      <c r="O950" s="324"/>
    </row>
    <row r="951" spans="5:15" ht="31.5">
      <c r="E951" s="277">
        <v>6132756</v>
      </c>
      <c r="F951" s="291" t="s">
        <v>132</v>
      </c>
      <c r="G951" s="315">
        <f t="shared" si="16"/>
        <v>945</v>
      </c>
      <c r="H951" s="311" t="s">
        <v>9076</v>
      </c>
      <c r="I951" s="307" t="s">
        <v>7203</v>
      </c>
      <c r="J951" s="216">
        <v>2014</v>
      </c>
      <c r="K951" s="162">
        <v>6100018225</v>
      </c>
      <c r="L951" s="160" t="s">
        <v>3488</v>
      </c>
      <c r="M951" s="161" t="s">
        <v>9077</v>
      </c>
      <c r="N951" s="332" t="s">
        <v>13829</v>
      </c>
      <c r="O951" s="324"/>
    </row>
    <row r="952" spans="5:15" ht="31.5">
      <c r="E952" s="277">
        <v>6132759</v>
      </c>
      <c r="F952" s="291" t="s">
        <v>132</v>
      </c>
      <c r="G952" s="315">
        <f t="shared" si="16"/>
        <v>946</v>
      </c>
      <c r="H952" s="311" t="s">
        <v>9078</v>
      </c>
      <c r="I952" s="307" t="s">
        <v>7203</v>
      </c>
      <c r="J952" s="216">
        <v>2014</v>
      </c>
      <c r="K952" s="162">
        <v>6100018360</v>
      </c>
      <c r="L952" s="160" t="s">
        <v>3489</v>
      </c>
      <c r="M952" s="161" t="s">
        <v>9079</v>
      </c>
      <c r="N952" s="332" t="s">
        <v>13320</v>
      </c>
      <c r="O952" s="324"/>
    </row>
    <row r="953" spans="5:15" ht="47.25">
      <c r="E953" s="277">
        <v>6132764</v>
      </c>
      <c r="F953" s="291" t="s">
        <v>132</v>
      </c>
      <c r="G953" s="315">
        <f t="shared" si="16"/>
        <v>947</v>
      </c>
      <c r="H953" s="311" t="s">
        <v>9080</v>
      </c>
      <c r="I953" s="307" t="s">
        <v>7203</v>
      </c>
      <c r="J953" s="216">
        <v>2014</v>
      </c>
      <c r="K953" s="162">
        <v>6100018080</v>
      </c>
      <c r="L953" s="160" t="s">
        <v>9081</v>
      </c>
      <c r="M953" s="161" t="s">
        <v>9082</v>
      </c>
      <c r="N953" s="332" t="s">
        <v>13830</v>
      </c>
      <c r="O953" s="324"/>
    </row>
    <row r="954" spans="5:15" ht="47.25">
      <c r="E954" s="277">
        <v>6132769</v>
      </c>
      <c r="F954" s="291" t="s">
        <v>132</v>
      </c>
      <c r="G954" s="315">
        <f t="shared" si="16"/>
        <v>948</v>
      </c>
      <c r="H954" s="311" t="s">
        <v>9083</v>
      </c>
      <c r="I954" s="307" t="s">
        <v>7203</v>
      </c>
      <c r="J954" s="216">
        <v>2014</v>
      </c>
      <c r="K954" s="162">
        <v>6100017772</v>
      </c>
      <c r="L954" s="160">
        <v>41453</v>
      </c>
      <c r="M954" s="161" t="s">
        <v>9084</v>
      </c>
      <c r="N954" s="332" t="s">
        <v>14910</v>
      </c>
      <c r="O954" s="324"/>
    </row>
    <row r="955" spans="5:15" ht="31.5">
      <c r="E955" s="277">
        <v>6132776</v>
      </c>
      <c r="F955" s="291" t="s">
        <v>132</v>
      </c>
      <c r="G955" s="315">
        <f t="shared" si="16"/>
        <v>949</v>
      </c>
      <c r="H955" s="311" t="s">
        <v>9085</v>
      </c>
      <c r="I955" s="307" t="s">
        <v>7203</v>
      </c>
      <c r="J955" s="216">
        <v>2014</v>
      </c>
      <c r="K955" s="162">
        <v>6100018513</v>
      </c>
      <c r="L955" s="160" t="s">
        <v>3489</v>
      </c>
      <c r="M955" s="161" t="s">
        <v>9086</v>
      </c>
      <c r="N955" s="332" t="s">
        <v>14911</v>
      </c>
      <c r="O955" s="324"/>
    </row>
    <row r="956" spans="5:15" ht="47.25">
      <c r="E956" s="277">
        <v>6132777</v>
      </c>
      <c r="F956" s="291" t="s">
        <v>132</v>
      </c>
      <c r="G956" s="315">
        <f t="shared" si="16"/>
        <v>950</v>
      </c>
      <c r="H956" s="311" t="s">
        <v>9087</v>
      </c>
      <c r="I956" s="307" t="s">
        <v>7203</v>
      </c>
      <c r="J956" s="216">
        <v>2014</v>
      </c>
      <c r="K956" s="162">
        <v>6100018270</v>
      </c>
      <c r="L956" s="160" t="s">
        <v>3566</v>
      </c>
      <c r="M956" s="161" t="s">
        <v>9088</v>
      </c>
      <c r="N956" s="332" t="s">
        <v>13831</v>
      </c>
      <c r="O956" s="324"/>
    </row>
    <row r="957" spans="5:15" ht="47.25">
      <c r="E957" s="277">
        <v>6132778</v>
      </c>
      <c r="F957" s="291" t="s">
        <v>132</v>
      </c>
      <c r="G957" s="315">
        <f t="shared" si="16"/>
        <v>951</v>
      </c>
      <c r="H957" s="311" t="s">
        <v>9089</v>
      </c>
      <c r="I957" s="307" t="s">
        <v>7203</v>
      </c>
      <c r="J957" s="216">
        <v>2014</v>
      </c>
      <c r="K957" s="162">
        <v>6100018222</v>
      </c>
      <c r="L957" s="160" t="s">
        <v>3488</v>
      </c>
      <c r="M957" s="161" t="s">
        <v>9090</v>
      </c>
      <c r="N957" s="332" t="s">
        <v>13832</v>
      </c>
      <c r="O957" s="324"/>
    </row>
    <row r="958" spans="5:15" ht="31.5">
      <c r="E958" s="277">
        <v>6132789</v>
      </c>
      <c r="F958" s="291" t="s">
        <v>132</v>
      </c>
      <c r="G958" s="315">
        <f t="shared" ref="G958:G1021" si="17">G957+1</f>
        <v>952</v>
      </c>
      <c r="H958" s="311" t="s">
        <v>9091</v>
      </c>
      <c r="I958" s="307" t="s">
        <v>7203</v>
      </c>
      <c r="J958" s="216">
        <v>2014</v>
      </c>
      <c r="K958" s="162">
        <v>6100016758</v>
      </c>
      <c r="L958" s="160" t="s">
        <v>9092</v>
      </c>
      <c r="M958" s="161" t="s">
        <v>9093</v>
      </c>
      <c r="N958" s="332" t="s">
        <v>13833</v>
      </c>
      <c r="O958" s="324"/>
    </row>
    <row r="959" spans="5:15" ht="47.25">
      <c r="E959" s="277">
        <v>6132811</v>
      </c>
      <c r="F959" s="291" t="s">
        <v>132</v>
      </c>
      <c r="G959" s="315">
        <f t="shared" si="17"/>
        <v>953</v>
      </c>
      <c r="H959" s="311" t="s">
        <v>9094</v>
      </c>
      <c r="I959" s="307" t="s">
        <v>7203</v>
      </c>
      <c r="J959" s="216">
        <v>2014</v>
      </c>
      <c r="K959" s="162">
        <v>6100018351</v>
      </c>
      <c r="L959" s="160">
        <v>41507</v>
      </c>
      <c r="M959" s="161" t="s">
        <v>9095</v>
      </c>
      <c r="N959" s="332" t="s">
        <v>13834</v>
      </c>
      <c r="O959" s="324"/>
    </row>
    <row r="960" spans="5:15" ht="47.25">
      <c r="E960" s="277">
        <v>6132830</v>
      </c>
      <c r="F960" s="291" t="s">
        <v>132</v>
      </c>
      <c r="G960" s="315">
        <f t="shared" si="17"/>
        <v>954</v>
      </c>
      <c r="H960" s="311" t="s">
        <v>9096</v>
      </c>
      <c r="I960" s="307" t="s">
        <v>7203</v>
      </c>
      <c r="J960" s="216">
        <v>2014</v>
      </c>
      <c r="K960" s="162">
        <v>6100018831</v>
      </c>
      <c r="L960" s="160">
        <v>41529</v>
      </c>
      <c r="M960" s="161" t="s">
        <v>9097</v>
      </c>
      <c r="N960" s="332" t="s">
        <v>13835</v>
      </c>
      <c r="O960" s="324"/>
    </row>
    <row r="961" spans="5:15" ht="31.5">
      <c r="E961" s="277">
        <v>6132842</v>
      </c>
      <c r="F961" s="291" t="s">
        <v>132</v>
      </c>
      <c r="G961" s="315">
        <f t="shared" si="17"/>
        <v>955</v>
      </c>
      <c r="H961" s="311" t="s">
        <v>9098</v>
      </c>
      <c r="I961" s="307" t="s">
        <v>7203</v>
      </c>
      <c r="J961" s="216">
        <v>2014</v>
      </c>
      <c r="K961" s="162">
        <v>6100018628</v>
      </c>
      <c r="L961" s="160">
        <v>41507</v>
      </c>
      <c r="M961" s="161" t="s">
        <v>9099</v>
      </c>
      <c r="N961" s="332" t="s">
        <v>13836</v>
      </c>
      <c r="O961" s="324"/>
    </row>
    <row r="962" spans="5:15" ht="47.25">
      <c r="E962" s="277">
        <v>6132848</v>
      </c>
      <c r="F962" s="291" t="s">
        <v>132</v>
      </c>
      <c r="G962" s="315">
        <f t="shared" si="17"/>
        <v>956</v>
      </c>
      <c r="H962" s="311" t="s">
        <v>9100</v>
      </c>
      <c r="I962" s="307" t="s">
        <v>7203</v>
      </c>
      <c r="J962" s="216">
        <v>2014</v>
      </c>
      <c r="K962" s="162">
        <v>6100018574</v>
      </c>
      <c r="L962" s="160">
        <v>41507</v>
      </c>
      <c r="M962" s="161" t="s">
        <v>9101</v>
      </c>
      <c r="N962" s="332" t="s">
        <v>13837</v>
      </c>
      <c r="O962" s="324"/>
    </row>
    <row r="963" spans="5:15" ht="31.5">
      <c r="E963" s="277">
        <v>6132850</v>
      </c>
      <c r="F963" s="291" t="s">
        <v>132</v>
      </c>
      <c r="G963" s="315">
        <f t="shared" si="17"/>
        <v>957</v>
      </c>
      <c r="H963" s="311" t="s">
        <v>9102</v>
      </c>
      <c r="I963" s="307" t="s">
        <v>7203</v>
      </c>
      <c r="J963" s="216">
        <v>2014</v>
      </c>
      <c r="K963" s="162">
        <v>6100018642</v>
      </c>
      <c r="L963" s="160">
        <v>41507</v>
      </c>
      <c r="M963" s="161" t="s">
        <v>9103</v>
      </c>
      <c r="N963" s="332" t="s">
        <v>14265</v>
      </c>
      <c r="O963" s="296"/>
    </row>
    <row r="964" spans="5:15" ht="47.25">
      <c r="E964" s="277">
        <v>6132852</v>
      </c>
      <c r="F964" s="291" t="s">
        <v>132</v>
      </c>
      <c r="G964" s="315">
        <f t="shared" si="17"/>
        <v>958</v>
      </c>
      <c r="H964" s="311" t="s">
        <v>9104</v>
      </c>
      <c r="I964" s="307" t="s">
        <v>7203</v>
      </c>
      <c r="J964" s="216">
        <v>2014</v>
      </c>
      <c r="K964" s="162">
        <v>6100018236</v>
      </c>
      <c r="L964" s="160">
        <v>41502</v>
      </c>
      <c r="M964" s="161" t="s">
        <v>9105</v>
      </c>
      <c r="N964" s="331" t="s">
        <v>16337</v>
      </c>
      <c r="O964" s="325"/>
    </row>
    <row r="965" spans="5:15" ht="31.5">
      <c r="E965" s="277">
        <v>6132853</v>
      </c>
      <c r="F965" s="291" t="s">
        <v>132</v>
      </c>
      <c r="G965" s="315">
        <f t="shared" si="17"/>
        <v>959</v>
      </c>
      <c r="H965" s="311" t="s">
        <v>16148</v>
      </c>
      <c r="I965" s="307" t="s">
        <v>7203</v>
      </c>
      <c r="J965" s="216">
        <v>2014</v>
      </c>
      <c r="K965" s="162">
        <v>6100018830</v>
      </c>
      <c r="L965" s="160">
        <v>41529</v>
      </c>
      <c r="M965" s="161" t="s">
        <v>9106</v>
      </c>
      <c r="N965" s="333" t="s">
        <v>16345</v>
      </c>
      <c r="O965" s="325"/>
    </row>
    <row r="966" spans="5:15" ht="63">
      <c r="E966" s="277">
        <v>6132267</v>
      </c>
      <c r="F966" s="291" t="s">
        <v>132</v>
      </c>
      <c r="G966" s="315">
        <f t="shared" si="17"/>
        <v>960</v>
      </c>
      <c r="H966" s="278" t="s">
        <v>9107</v>
      </c>
      <c r="I966" s="307" t="s">
        <v>7203</v>
      </c>
      <c r="J966" s="216">
        <v>2014</v>
      </c>
      <c r="K966" s="162">
        <v>6100016045</v>
      </c>
      <c r="L966" s="160" t="s">
        <v>154</v>
      </c>
      <c r="M966" s="161" t="s">
        <v>9108</v>
      </c>
      <c r="N966" s="332" t="s">
        <v>13838</v>
      </c>
      <c r="O966" s="324"/>
    </row>
    <row r="967" spans="5:15" ht="63">
      <c r="E967" s="277">
        <v>6144184</v>
      </c>
      <c r="F967" s="291" t="s">
        <v>132</v>
      </c>
      <c r="G967" s="315">
        <f t="shared" si="17"/>
        <v>961</v>
      </c>
      <c r="H967" s="278" t="s">
        <v>9109</v>
      </c>
      <c r="I967" s="307" t="s">
        <v>7203</v>
      </c>
      <c r="J967" s="216">
        <v>2014</v>
      </c>
      <c r="K967" s="162">
        <v>6100016298</v>
      </c>
      <c r="L967" s="160" t="s">
        <v>181</v>
      </c>
      <c r="M967" s="161" t="s">
        <v>9110</v>
      </c>
      <c r="N967" s="331" t="s">
        <v>16338</v>
      </c>
      <c r="O967" s="325"/>
    </row>
    <row r="968" spans="5:15" ht="47.25">
      <c r="E968" s="277">
        <v>6132259</v>
      </c>
      <c r="F968" s="291" t="s">
        <v>132</v>
      </c>
      <c r="G968" s="315">
        <f t="shared" si="17"/>
        <v>962</v>
      </c>
      <c r="H968" s="311" t="s">
        <v>9111</v>
      </c>
      <c r="I968" s="307" t="s">
        <v>7203</v>
      </c>
      <c r="J968" s="216">
        <v>2014</v>
      </c>
      <c r="K968" s="162">
        <v>6100016561</v>
      </c>
      <c r="L968" s="160" t="s">
        <v>3434</v>
      </c>
      <c r="M968" s="161" t="s">
        <v>3572</v>
      </c>
      <c r="N968" s="332" t="s">
        <v>13839</v>
      </c>
      <c r="O968" s="324"/>
    </row>
    <row r="969" spans="5:15" ht="47.25">
      <c r="E969" s="277">
        <v>6132260</v>
      </c>
      <c r="F969" s="291" t="s">
        <v>132</v>
      </c>
      <c r="G969" s="315">
        <f t="shared" si="17"/>
        <v>963</v>
      </c>
      <c r="H969" s="311" t="s">
        <v>9112</v>
      </c>
      <c r="I969" s="307" t="s">
        <v>7203</v>
      </c>
      <c r="J969" s="216">
        <v>2014</v>
      </c>
      <c r="K969" s="162">
        <v>6100016111</v>
      </c>
      <c r="L969" s="160" t="s">
        <v>176</v>
      </c>
      <c r="M969" s="161" t="s">
        <v>3573</v>
      </c>
      <c r="N969" s="332" t="s">
        <v>13840</v>
      </c>
      <c r="O969" s="324"/>
    </row>
    <row r="970" spans="5:15" ht="47.25">
      <c r="E970" s="277">
        <v>6132272</v>
      </c>
      <c r="F970" s="291" t="s">
        <v>132</v>
      </c>
      <c r="G970" s="315">
        <f t="shared" si="17"/>
        <v>964</v>
      </c>
      <c r="H970" s="311" t="s">
        <v>9113</v>
      </c>
      <c r="I970" s="307" t="s">
        <v>7203</v>
      </c>
      <c r="J970" s="216">
        <v>2014</v>
      </c>
      <c r="K970" s="162">
        <v>6100016065</v>
      </c>
      <c r="L970" s="160" t="s">
        <v>178</v>
      </c>
      <c r="M970" s="161" t="s">
        <v>9114</v>
      </c>
      <c r="N970" s="332" t="s">
        <v>13841</v>
      </c>
      <c r="O970" s="324"/>
    </row>
    <row r="971" spans="5:15" ht="47.25">
      <c r="E971" s="277">
        <v>6132275</v>
      </c>
      <c r="F971" s="291" t="s">
        <v>132</v>
      </c>
      <c r="G971" s="315">
        <f t="shared" si="17"/>
        <v>965</v>
      </c>
      <c r="H971" s="311" t="s">
        <v>9115</v>
      </c>
      <c r="I971" s="307" t="s">
        <v>7203</v>
      </c>
      <c r="J971" s="216">
        <v>2014</v>
      </c>
      <c r="K971" s="162">
        <v>6100015791</v>
      </c>
      <c r="L971" s="160" t="s">
        <v>166</v>
      </c>
      <c r="M971" s="161" t="s">
        <v>9116</v>
      </c>
      <c r="N971" s="332" t="s">
        <v>13842</v>
      </c>
      <c r="O971" s="324"/>
    </row>
    <row r="972" spans="5:15" ht="63">
      <c r="E972" s="277">
        <v>6132287</v>
      </c>
      <c r="F972" s="291" t="s">
        <v>132</v>
      </c>
      <c r="G972" s="315">
        <f t="shared" si="17"/>
        <v>966</v>
      </c>
      <c r="H972" s="311" t="s">
        <v>9117</v>
      </c>
      <c r="I972" s="307" t="s">
        <v>7203</v>
      </c>
      <c r="J972" s="216">
        <v>2014</v>
      </c>
      <c r="K972" s="162">
        <v>6100016477</v>
      </c>
      <c r="L972" s="160" t="s">
        <v>180</v>
      </c>
      <c r="M972" s="161" t="s">
        <v>9118</v>
      </c>
      <c r="N972" s="332" t="s">
        <v>13843</v>
      </c>
      <c r="O972" s="324"/>
    </row>
    <row r="973" spans="5:15" ht="47.25">
      <c r="E973" s="277">
        <v>6132292</v>
      </c>
      <c r="F973" s="291" t="s">
        <v>132</v>
      </c>
      <c r="G973" s="315">
        <f t="shared" si="17"/>
        <v>967</v>
      </c>
      <c r="H973" s="311" t="s">
        <v>9119</v>
      </c>
      <c r="I973" s="307" t="s">
        <v>7203</v>
      </c>
      <c r="J973" s="216">
        <v>2014</v>
      </c>
      <c r="K973" s="162">
        <v>6100016568</v>
      </c>
      <c r="L973" s="160" t="s">
        <v>7197</v>
      </c>
      <c r="M973" s="161" t="s">
        <v>9120</v>
      </c>
      <c r="N973" s="332" t="s">
        <v>13844</v>
      </c>
      <c r="O973" s="324"/>
    </row>
    <row r="974" spans="5:15" ht="31.5">
      <c r="E974" s="277">
        <v>6132295</v>
      </c>
      <c r="F974" s="291" t="s">
        <v>132</v>
      </c>
      <c r="G974" s="315">
        <f t="shared" si="17"/>
        <v>968</v>
      </c>
      <c r="H974" s="311" t="s">
        <v>9121</v>
      </c>
      <c r="I974" s="307" t="s">
        <v>7203</v>
      </c>
      <c r="J974" s="216">
        <v>2014</v>
      </c>
      <c r="K974" s="162">
        <v>6100015549</v>
      </c>
      <c r="L974" s="160" t="s">
        <v>2396</v>
      </c>
      <c r="M974" s="161" t="s">
        <v>9122</v>
      </c>
      <c r="N974" s="332" t="s">
        <v>13845</v>
      </c>
      <c r="O974" s="324"/>
    </row>
    <row r="975" spans="5:15" ht="31.5">
      <c r="E975" s="277">
        <v>6132298</v>
      </c>
      <c r="F975" s="291" t="s">
        <v>132</v>
      </c>
      <c r="G975" s="315">
        <f t="shared" si="17"/>
        <v>969</v>
      </c>
      <c r="H975" s="311" t="s">
        <v>9123</v>
      </c>
      <c r="I975" s="307" t="s">
        <v>7203</v>
      </c>
      <c r="J975" s="216">
        <v>2014</v>
      </c>
      <c r="K975" s="162">
        <v>6100016410</v>
      </c>
      <c r="L975" s="160" t="s">
        <v>9124</v>
      </c>
      <c r="M975" s="161" t="s">
        <v>9125</v>
      </c>
      <c r="N975" s="332" t="s">
        <v>13846</v>
      </c>
      <c r="O975" s="324"/>
    </row>
    <row r="976" spans="5:15" ht="47.25">
      <c r="E976" s="277">
        <v>6132306</v>
      </c>
      <c r="F976" s="291" t="s">
        <v>132</v>
      </c>
      <c r="G976" s="315">
        <f t="shared" si="17"/>
        <v>970</v>
      </c>
      <c r="H976" s="311" t="s">
        <v>9126</v>
      </c>
      <c r="I976" s="307" t="s">
        <v>7203</v>
      </c>
      <c r="J976" s="216">
        <v>2014</v>
      </c>
      <c r="K976" s="162">
        <v>6100016066</v>
      </c>
      <c r="L976" s="160" t="s">
        <v>154</v>
      </c>
      <c r="M976" s="161" t="s">
        <v>9127</v>
      </c>
      <c r="N976" s="332" t="s">
        <v>13847</v>
      </c>
      <c r="O976" s="324"/>
    </row>
    <row r="977" spans="5:15" ht="47.25">
      <c r="E977" s="277">
        <v>6132311</v>
      </c>
      <c r="F977" s="291" t="s">
        <v>132</v>
      </c>
      <c r="G977" s="315">
        <f t="shared" si="17"/>
        <v>971</v>
      </c>
      <c r="H977" s="311" t="s">
        <v>9128</v>
      </c>
      <c r="I977" s="307" t="s">
        <v>7203</v>
      </c>
      <c r="J977" s="216">
        <v>2014</v>
      </c>
      <c r="K977" s="162">
        <v>6100016414</v>
      </c>
      <c r="L977" s="160" t="s">
        <v>9124</v>
      </c>
      <c r="M977" s="161" t="s">
        <v>9129</v>
      </c>
      <c r="N977" s="332" t="s">
        <v>13848</v>
      </c>
      <c r="O977" s="324"/>
    </row>
    <row r="978" spans="5:15" ht="47.25">
      <c r="E978" s="277">
        <v>6132312</v>
      </c>
      <c r="F978" s="291" t="s">
        <v>132</v>
      </c>
      <c r="G978" s="315">
        <f t="shared" si="17"/>
        <v>972</v>
      </c>
      <c r="H978" s="311" t="s">
        <v>9130</v>
      </c>
      <c r="I978" s="307" t="s">
        <v>7203</v>
      </c>
      <c r="J978" s="216">
        <v>2014</v>
      </c>
      <c r="K978" s="162">
        <v>6100016522</v>
      </c>
      <c r="L978" s="160" t="s">
        <v>3574</v>
      </c>
      <c r="M978" s="161" t="s">
        <v>9131</v>
      </c>
      <c r="N978" s="332" t="s">
        <v>13849</v>
      </c>
      <c r="O978" s="324"/>
    </row>
    <row r="979" spans="5:15" ht="31.5">
      <c r="E979" s="277">
        <v>6144183</v>
      </c>
      <c r="F979" s="291" t="s">
        <v>132</v>
      </c>
      <c r="G979" s="315">
        <f t="shared" si="17"/>
        <v>973</v>
      </c>
      <c r="H979" s="311" t="s">
        <v>9132</v>
      </c>
      <c r="I979" s="307" t="s">
        <v>7203</v>
      </c>
      <c r="J979" s="216">
        <v>2014</v>
      </c>
      <c r="K979" s="162">
        <v>6100016623</v>
      </c>
      <c r="L979" s="160" t="s">
        <v>7197</v>
      </c>
      <c r="M979" s="161" t="s">
        <v>9133</v>
      </c>
      <c r="N979" s="332" t="s">
        <v>13850</v>
      </c>
      <c r="O979" s="324"/>
    </row>
    <row r="980" spans="5:15" ht="47.25">
      <c r="E980" s="277">
        <v>6144185</v>
      </c>
      <c r="F980" s="291" t="s">
        <v>132</v>
      </c>
      <c r="G980" s="315">
        <f t="shared" si="17"/>
        <v>974</v>
      </c>
      <c r="H980" s="311" t="s">
        <v>9134</v>
      </c>
      <c r="I980" s="307" t="s">
        <v>7203</v>
      </c>
      <c r="J980" s="216">
        <v>2014</v>
      </c>
      <c r="K980" s="162">
        <v>6100016309</v>
      </c>
      <c r="L980" s="160" t="s">
        <v>181</v>
      </c>
      <c r="M980" s="161" t="s">
        <v>9135</v>
      </c>
      <c r="N980" s="332" t="s">
        <v>13851</v>
      </c>
      <c r="O980" s="324"/>
    </row>
    <row r="981" spans="5:15" ht="47.25">
      <c r="E981" s="277">
        <v>6144187</v>
      </c>
      <c r="F981" s="291" t="s">
        <v>132</v>
      </c>
      <c r="G981" s="315">
        <f t="shared" si="17"/>
        <v>975</v>
      </c>
      <c r="H981" s="311" t="s">
        <v>9136</v>
      </c>
      <c r="I981" s="307" t="s">
        <v>7203</v>
      </c>
      <c r="J981" s="216">
        <v>2014</v>
      </c>
      <c r="K981" s="162">
        <v>6100016317</v>
      </c>
      <c r="L981" s="160" t="s">
        <v>181</v>
      </c>
      <c r="M981" s="161" t="s">
        <v>9137</v>
      </c>
      <c r="N981" s="332" t="s">
        <v>13852</v>
      </c>
      <c r="O981" s="324"/>
    </row>
    <row r="982" spans="5:15" ht="47.25">
      <c r="E982" s="277">
        <v>6144188</v>
      </c>
      <c r="F982" s="291" t="s">
        <v>132</v>
      </c>
      <c r="G982" s="315">
        <f t="shared" si="17"/>
        <v>976</v>
      </c>
      <c r="H982" s="311" t="s">
        <v>9138</v>
      </c>
      <c r="I982" s="307" t="s">
        <v>7203</v>
      </c>
      <c r="J982" s="216">
        <v>2014</v>
      </c>
      <c r="K982" s="162">
        <v>6100015587</v>
      </c>
      <c r="L982" s="160" t="s">
        <v>2396</v>
      </c>
      <c r="M982" s="161" t="s">
        <v>9139</v>
      </c>
      <c r="N982" s="332" t="s">
        <v>13853</v>
      </c>
      <c r="O982" s="324"/>
    </row>
    <row r="983" spans="5:15" ht="31.5">
      <c r="E983" s="277">
        <v>6144189</v>
      </c>
      <c r="F983" s="291" t="s">
        <v>132</v>
      </c>
      <c r="G983" s="315">
        <f t="shared" si="17"/>
        <v>977</v>
      </c>
      <c r="H983" s="311" t="s">
        <v>9140</v>
      </c>
      <c r="I983" s="307" t="s">
        <v>7203</v>
      </c>
      <c r="J983" s="216">
        <v>2014</v>
      </c>
      <c r="K983" s="162">
        <v>6100016417</v>
      </c>
      <c r="L983" s="160" t="s">
        <v>9124</v>
      </c>
      <c r="M983" s="161" t="s">
        <v>9141</v>
      </c>
      <c r="N983" s="332" t="s">
        <v>13854</v>
      </c>
      <c r="O983" s="324"/>
    </row>
    <row r="984" spans="5:15" ht="63">
      <c r="E984" s="277">
        <v>6101047</v>
      </c>
      <c r="F984" s="291" t="s">
        <v>132</v>
      </c>
      <c r="G984" s="315">
        <f t="shared" si="17"/>
        <v>978</v>
      </c>
      <c r="H984" s="278" t="s">
        <v>9142</v>
      </c>
      <c r="I984" s="307" t="s">
        <v>7203</v>
      </c>
      <c r="J984" s="216">
        <v>2014</v>
      </c>
      <c r="K984" s="162">
        <v>6100008594</v>
      </c>
      <c r="L984" s="160">
        <v>40884</v>
      </c>
      <c r="M984" s="161" t="s">
        <v>9143</v>
      </c>
      <c r="N984" s="332" t="s">
        <v>13855</v>
      </c>
      <c r="O984" s="324"/>
    </row>
    <row r="985" spans="5:15" ht="47.25">
      <c r="E985" s="277">
        <v>6132095</v>
      </c>
      <c r="F985" s="291" t="s">
        <v>132</v>
      </c>
      <c r="G985" s="315">
        <f t="shared" si="17"/>
        <v>979</v>
      </c>
      <c r="H985" s="311" t="s">
        <v>9144</v>
      </c>
      <c r="I985" s="307" t="s">
        <v>7203</v>
      </c>
      <c r="J985" s="216">
        <v>2014</v>
      </c>
      <c r="K985" s="162">
        <v>6100015369</v>
      </c>
      <c r="L985" s="160" t="s">
        <v>173</v>
      </c>
      <c r="M985" s="161" t="s">
        <v>9145</v>
      </c>
      <c r="N985" s="332" t="s">
        <v>13856</v>
      </c>
      <c r="O985" s="324"/>
    </row>
    <row r="986" spans="5:15" ht="47.25">
      <c r="E986" s="277">
        <v>6132005</v>
      </c>
      <c r="F986" s="291" t="s">
        <v>132</v>
      </c>
      <c r="G986" s="315">
        <f t="shared" si="17"/>
        <v>980</v>
      </c>
      <c r="H986" s="311" t="s">
        <v>9146</v>
      </c>
      <c r="I986" s="307" t="s">
        <v>7203</v>
      </c>
      <c r="J986" s="216">
        <v>2014</v>
      </c>
      <c r="K986" s="162">
        <v>6100015374</v>
      </c>
      <c r="L986" s="160" t="s">
        <v>173</v>
      </c>
      <c r="M986" s="161" t="s">
        <v>9147</v>
      </c>
      <c r="N986" s="332" t="s">
        <v>13857</v>
      </c>
      <c r="O986" s="324"/>
    </row>
    <row r="987" spans="5:15" ht="47.25">
      <c r="E987" s="277">
        <v>6132006</v>
      </c>
      <c r="F987" s="291" t="s">
        <v>132</v>
      </c>
      <c r="G987" s="315">
        <f t="shared" si="17"/>
        <v>981</v>
      </c>
      <c r="H987" s="311" t="s">
        <v>9148</v>
      </c>
      <c r="I987" s="307" t="s">
        <v>7203</v>
      </c>
      <c r="J987" s="216">
        <v>2014</v>
      </c>
      <c r="K987" s="162">
        <v>6100015663</v>
      </c>
      <c r="L987" s="160">
        <v>41366</v>
      </c>
      <c r="M987" s="161" t="s">
        <v>3581</v>
      </c>
      <c r="N987" s="332" t="s">
        <v>13858</v>
      </c>
      <c r="O987" s="324"/>
    </row>
    <row r="988" spans="5:15" ht="31.5">
      <c r="E988" s="277">
        <v>6132085</v>
      </c>
      <c r="F988" s="291" t="s">
        <v>132</v>
      </c>
      <c r="G988" s="315">
        <f t="shared" si="17"/>
        <v>982</v>
      </c>
      <c r="H988" s="311" t="s">
        <v>9149</v>
      </c>
      <c r="I988" s="307" t="s">
        <v>7203</v>
      </c>
      <c r="J988" s="216">
        <v>2014</v>
      </c>
      <c r="K988" s="162">
        <v>6100015497</v>
      </c>
      <c r="L988" s="160" t="s">
        <v>7198</v>
      </c>
      <c r="M988" s="161" t="s">
        <v>9150</v>
      </c>
      <c r="N988" s="332" t="s">
        <v>13859</v>
      </c>
      <c r="O988" s="324"/>
    </row>
    <row r="989" spans="5:15" ht="31.5">
      <c r="E989" s="277">
        <v>6132086</v>
      </c>
      <c r="F989" s="291" t="s">
        <v>132</v>
      </c>
      <c r="G989" s="315">
        <f t="shared" si="17"/>
        <v>983</v>
      </c>
      <c r="H989" s="311" t="s">
        <v>9151</v>
      </c>
      <c r="I989" s="307" t="s">
        <v>7203</v>
      </c>
      <c r="J989" s="216">
        <v>2014</v>
      </c>
      <c r="K989" s="162">
        <v>6100015464</v>
      </c>
      <c r="L989" s="160" t="s">
        <v>7198</v>
      </c>
      <c r="M989" s="161" t="s">
        <v>9152</v>
      </c>
      <c r="N989" s="331" t="s">
        <v>16339</v>
      </c>
      <c r="O989" s="325"/>
    </row>
    <row r="990" spans="5:15" ht="47.25">
      <c r="E990" s="277">
        <v>6132096</v>
      </c>
      <c r="F990" s="291" t="s">
        <v>132</v>
      </c>
      <c r="G990" s="315">
        <f t="shared" si="17"/>
        <v>984</v>
      </c>
      <c r="H990" s="311" t="s">
        <v>9153</v>
      </c>
      <c r="I990" s="307" t="s">
        <v>7203</v>
      </c>
      <c r="J990" s="216">
        <v>2014</v>
      </c>
      <c r="K990" s="162">
        <v>6100015363</v>
      </c>
      <c r="L990" s="160" t="s">
        <v>173</v>
      </c>
      <c r="M990" s="161" t="s">
        <v>9154</v>
      </c>
      <c r="N990" s="332" t="s">
        <v>13860</v>
      </c>
      <c r="O990" s="324"/>
    </row>
    <row r="991" spans="5:15" ht="47.25">
      <c r="E991" s="277">
        <v>6132115</v>
      </c>
      <c r="F991" s="291" t="s">
        <v>132</v>
      </c>
      <c r="G991" s="315">
        <f t="shared" si="17"/>
        <v>985</v>
      </c>
      <c r="H991" s="311" t="s">
        <v>9155</v>
      </c>
      <c r="I991" s="307" t="s">
        <v>7203</v>
      </c>
      <c r="J991" s="216">
        <v>2014</v>
      </c>
      <c r="K991" s="162">
        <v>6100015111</v>
      </c>
      <c r="L991" s="160" t="s">
        <v>152</v>
      </c>
      <c r="M991" s="161" t="s">
        <v>9156</v>
      </c>
      <c r="N991" s="332" t="s">
        <v>13861</v>
      </c>
      <c r="O991" s="324"/>
    </row>
    <row r="992" spans="5:15" ht="47.25">
      <c r="E992" s="277">
        <v>6130558</v>
      </c>
      <c r="F992" s="291" t="s">
        <v>132</v>
      </c>
      <c r="G992" s="315">
        <f t="shared" si="17"/>
        <v>986</v>
      </c>
      <c r="H992" s="311" t="s">
        <v>9157</v>
      </c>
      <c r="I992" s="307" t="s">
        <v>7203</v>
      </c>
      <c r="J992" s="216">
        <v>2014</v>
      </c>
      <c r="K992" s="162">
        <v>6100010547</v>
      </c>
      <c r="L992" s="160">
        <v>41050</v>
      </c>
      <c r="M992" s="161" t="s">
        <v>8106</v>
      </c>
      <c r="N992" s="332" t="s">
        <v>14892</v>
      </c>
      <c r="O992" s="324"/>
    </row>
    <row r="993" spans="5:15" ht="47.25">
      <c r="E993" s="277">
        <v>6130702</v>
      </c>
      <c r="F993" s="291" t="s">
        <v>132</v>
      </c>
      <c r="G993" s="315">
        <f t="shared" si="17"/>
        <v>987</v>
      </c>
      <c r="H993" s="311" t="s">
        <v>9158</v>
      </c>
      <c r="I993" s="307" t="s">
        <v>7203</v>
      </c>
      <c r="J993" s="216">
        <v>2014</v>
      </c>
      <c r="K993" s="162">
        <v>6100011417</v>
      </c>
      <c r="L993" s="160">
        <v>41093</v>
      </c>
      <c r="M993" s="161" t="s">
        <v>8169</v>
      </c>
      <c r="N993" s="332" t="s">
        <v>13504</v>
      </c>
      <c r="O993" s="324"/>
    </row>
    <row r="994" spans="5:15" ht="31.5">
      <c r="E994" s="277">
        <v>6130517</v>
      </c>
      <c r="F994" s="291" t="s">
        <v>132</v>
      </c>
      <c r="G994" s="315">
        <f t="shared" si="17"/>
        <v>988</v>
      </c>
      <c r="H994" s="311" t="s">
        <v>9159</v>
      </c>
      <c r="I994" s="307" t="s">
        <v>7203</v>
      </c>
      <c r="J994" s="216">
        <v>2014</v>
      </c>
      <c r="K994" s="162">
        <v>6100010373</v>
      </c>
      <c r="L994" s="160">
        <v>41031</v>
      </c>
      <c r="M994" s="161" t="s">
        <v>308</v>
      </c>
      <c r="N994" s="331" t="s">
        <v>16340</v>
      </c>
      <c r="O994" s="325"/>
    </row>
    <row r="995" spans="5:15" ht="47.25">
      <c r="E995" s="277">
        <v>6130553</v>
      </c>
      <c r="F995" s="291" t="s">
        <v>132</v>
      </c>
      <c r="G995" s="315">
        <f t="shared" si="17"/>
        <v>989</v>
      </c>
      <c r="H995" s="311" t="s">
        <v>9160</v>
      </c>
      <c r="I995" s="307" t="s">
        <v>7203</v>
      </c>
      <c r="J995" s="216">
        <v>2014</v>
      </c>
      <c r="K995" s="162">
        <v>6100010827</v>
      </c>
      <c r="L995" s="160">
        <v>41061</v>
      </c>
      <c r="M995" s="161" t="s">
        <v>8102</v>
      </c>
      <c r="N995" s="332" t="s">
        <v>13488</v>
      </c>
      <c r="O995" s="324"/>
    </row>
    <row r="996" spans="5:15" ht="47.25">
      <c r="E996" s="277">
        <v>6130521</v>
      </c>
      <c r="F996" s="291" t="s">
        <v>132</v>
      </c>
      <c r="G996" s="315">
        <f t="shared" si="17"/>
        <v>990</v>
      </c>
      <c r="H996" s="311" t="s">
        <v>9161</v>
      </c>
      <c r="I996" s="307" t="s">
        <v>7203</v>
      </c>
      <c r="J996" s="216">
        <v>2014</v>
      </c>
      <c r="K996" s="162">
        <v>6100010581</v>
      </c>
      <c r="L996" s="160">
        <v>41050</v>
      </c>
      <c r="M996" s="161" t="s">
        <v>9162</v>
      </c>
      <c r="N996" s="332" t="s">
        <v>13862</v>
      </c>
      <c r="O996" s="324"/>
    </row>
    <row r="997" spans="5:15" ht="63">
      <c r="E997" s="277">
        <v>6131611</v>
      </c>
      <c r="F997" s="291" t="s">
        <v>132</v>
      </c>
      <c r="G997" s="315">
        <f t="shared" si="17"/>
        <v>991</v>
      </c>
      <c r="H997" s="278" t="s">
        <v>9163</v>
      </c>
      <c r="I997" s="307" t="s">
        <v>7203</v>
      </c>
      <c r="J997" s="216">
        <v>2014</v>
      </c>
      <c r="K997" s="162">
        <v>6100012528</v>
      </c>
      <c r="L997" s="160">
        <v>41159</v>
      </c>
      <c r="M997" s="161" t="s">
        <v>9164</v>
      </c>
      <c r="N997" s="332" t="s">
        <v>14266</v>
      </c>
      <c r="O997" s="324"/>
    </row>
    <row r="998" spans="5:15" ht="47.25">
      <c r="E998" s="277">
        <v>6143599</v>
      </c>
      <c r="F998" s="291" t="s">
        <v>132</v>
      </c>
      <c r="G998" s="315">
        <f t="shared" si="17"/>
        <v>992</v>
      </c>
      <c r="H998" s="311" t="s">
        <v>9165</v>
      </c>
      <c r="I998" s="307" t="s">
        <v>7203</v>
      </c>
      <c r="J998" s="216">
        <v>2014</v>
      </c>
      <c r="K998" s="162">
        <v>6100020761</v>
      </c>
      <c r="L998" s="160">
        <v>41589</v>
      </c>
      <c r="M998" s="161" t="s">
        <v>9166</v>
      </c>
      <c r="N998" s="331" t="s">
        <v>16190</v>
      </c>
      <c r="O998" s="325"/>
    </row>
    <row r="999" spans="5:15" ht="31.5">
      <c r="E999" s="277">
        <v>6132271</v>
      </c>
      <c r="F999" s="291" t="s">
        <v>132</v>
      </c>
      <c r="G999" s="315">
        <f t="shared" si="17"/>
        <v>993</v>
      </c>
      <c r="H999" s="311" t="s">
        <v>9167</v>
      </c>
      <c r="I999" s="307" t="s">
        <v>7203</v>
      </c>
      <c r="J999" s="216">
        <v>2014</v>
      </c>
      <c r="K999" s="162">
        <v>6100016240</v>
      </c>
      <c r="L999" s="160">
        <v>41394</v>
      </c>
      <c r="M999" s="161" t="s">
        <v>3594</v>
      </c>
      <c r="N999" s="332" t="s">
        <v>14260</v>
      </c>
      <c r="O999" s="296"/>
    </row>
    <row r="1000" spans="5:15" ht="47.25">
      <c r="E1000" s="277">
        <v>6130827</v>
      </c>
      <c r="F1000" s="291" t="s">
        <v>132</v>
      </c>
      <c r="G1000" s="315">
        <f t="shared" si="17"/>
        <v>994</v>
      </c>
      <c r="H1000" s="311" t="s">
        <v>9168</v>
      </c>
      <c r="I1000" s="307" t="s">
        <v>7203</v>
      </c>
      <c r="J1000" s="216">
        <v>2014</v>
      </c>
      <c r="K1000" s="162">
        <v>6100007669</v>
      </c>
      <c r="L1000" s="160">
        <v>40800</v>
      </c>
      <c r="M1000" s="161" t="s">
        <v>9169</v>
      </c>
      <c r="N1000" s="332" t="s">
        <v>13863</v>
      </c>
      <c r="O1000" s="324"/>
    </row>
    <row r="1001" spans="5:15" ht="47.25">
      <c r="E1001" s="277">
        <v>6131155</v>
      </c>
      <c r="F1001" s="291" t="s">
        <v>132</v>
      </c>
      <c r="G1001" s="315">
        <f t="shared" si="17"/>
        <v>995</v>
      </c>
      <c r="H1001" s="311" t="s">
        <v>9170</v>
      </c>
      <c r="I1001" s="307" t="s">
        <v>7203</v>
      </c>
      <c r="J1001" s="216">
        <v>2014</v>
      </c>
      <c r="K1001" s="162">
        <v>6100013227</v>
      </c>
      <c r="L1001" s="160">
        <v>41194</v>
      </c>
      <c r="M1001" s="161" t="s">
        <v>9171</v>
      </c>
      <c r="N1001" s="332" t="s">
        <v>13864</v>
      </c>
      <c r="O1001" s="324"/>
    </row>
    <row r="1002" spans="5:15" ht="47.25">
      <c r="E1002" s="277">
        <v>6131202</v>
      </c>
      <c r="F1002" s="291" t="s">
        <v>132</v>
      </c>
      <c r="G1002" s="315">
        <f t="shared" si="17"/>
        <v>996</v>
      </c>
      <c r="H1002" s="311" t="s">
        <v>9172</v>
      </c>
      <c r="I1002" s="307" t="s">
        <v>7203</v>
      </c>
      <c r="J1002" s="216">
        <v>2014</v>
      </c>
      <c r="K1002" s="162">
        <v>6100012172</v>
      </c>
      <c r="L1002" s="160">
        <v>41142</v>
      </c>
      <c r="M1002" s="161" t="s">
        <v>9173</v>
      </c>
      <c r="N1002" s="332" t="s">
        <v>13865</v>
      </c>
      <c r="O1002" s="324"/>
    </row>
    <row r="1003" spans="5:15" ht="47.25">
      <c r="E1003" s="277">
        <v>6132402</v>
      </c>
      <c r="F1003" s="291" t="s">
        <v>132</v>
      </c>
      <c r="G1003" s="315">
        <f t="shared" si="17"/>
        <v>997</v>
      </c>
      <c r="H1003" s="311" t="s">
        <v>9174</v>
      </c>
      <c r="I1003" s="307" t="s">
        <v>7203</v>
      </c>
      <c r="J1003" s="216">
        <v>2014</v>
      </c>
      <c r="K1003" s="162">
        <v>6100016878</v>
      </c>
      <c r="L1003" s="160" t="s">
        <v>3495</v>
      </c>
      <c r="M1003" s="161" t="s">
        <v>9175</v>
      </c>
      <c r="N1003" s="332" t="s">
        <v>13866</v>
      </c>
      <c r="O1003" s="324"/>
    </row>
    <row r="1004" spans="5:15" ht="31.5">
      <c r="E1004" s="277">
        <v>6132104</v>
      </c>
      <c r="F1004" s="291" t="s">
        <v>132</v>
      </c>
      <c r="G1004" s="315">
        <f t="shared" si="17"/>
        <v>998</v>
      </c>
      <c r="H1004" s="311" t="s">
        <v>9176</v>
      </c>
      <c r="I1004" s="307" t="s">
        <v>7203</v>
      </c>
      <c r="J1004" s="216">
        <v>2014</v>
      </c>
      <c r="K1004" s="162">
        <v>6100014808</v>
      </c>
      <c r="L1004" s="160" t="s">
        <v>169</v>
      </c>
      <c r="M1004" s="161" t="s">
        <v>9177</v>
      </c>
      <c r="N1004" s="331" t="s">
        <v>16341</v>
      </c>
      <c r="O1004" s="325"/>
    </row>
    <row r="1005" spans="5:15" ht="31.5">
      <c r="E1005" s="297">
        <v>6130531</v>
      </c>
      <c r="F1005" s="291" t="s">
        <v>132</v>
      </c>
      <c r="G1005" s="315">
        <f t="shared" si="17"/>
        <v>999</v>
      </c>
      <c r="H1005" s="299" t="s">
        <v>7250</v>
      </c>
      <c r="I1005" s="307" t="s">
        <v>7203</v>
      </c>
      <c r="J1005" s="216">
        <v>2014</v>
      </c>
      <c r="K1005" s="310">
        <v>6100010393</v>
      </c>
      <c r="L1005" s="300">
        <v>41031</v>
      </c>
      <c r="M1005" s="161" t="s">
        <v>9178</v>
      </c>
      <c r="N1005" s="332" t="s">
        <v>14912</v>
      </c>
      <c r="O1005" s="296"/>
    </row>
    <row r="1006" spans="5:15" ht="31.5">
      <c r="E1006" s="297">
        <v>6130531</v>
      </c>
      <c r="F1006" s="291" t="s">
        <v>132</v>
      </c>
      <c r="G1006" s="315">
        <f t="shared" si="17"/>
        <v>1000</v>
      </c>
      <c r="H1006" s="299" t="s">
        <v>7250</v>
      </c>
      <c r="I1006" s="307" t="s">
        <v>7203</v>
      </c>
      <c r="J1006" s="216">
        <v>2014</v>
      </c>
      <c r="K1006" s="310">
        <v>6100010392</v>
      </c>
      <c r="L1006" s="300">
        <v>41031</v>
      </c>
      <c r="M1006" s="161" t="s">
        <v>9179</v>
      </c>
      <c r="N1006" s="332" t="s">
        <v>14913</v>
      </c>
      <c r="O1006" s="296"/>
    </row>
    <row r="1007" spans="5:15" ht="31.5">
      <c r="E1007" s="297">
        <v>6130531</v>
      </c>
      <c r="F1007" s="291" t="s">
        <v>132</v>
      </c>
      <c r="G1007" s="315">
        <f t="shared" si="17"/>
        <v>1001</v>
      </c>
      <c r="H1007" s="299" t="s">
        <v>7250</v>
      </c>
      <c r="I1007" s="307" t="s">
        <v>7203</v>
      </c>
      <c r="J1007" s="216">
        <v>2014</v>
      </c>
      <c r="K1007" s="310">
        <v>6100010394</v>
      </c>
      <c r="L1007" s="300">
        <v>41031</v>
      </c>
      <c r="M1007" s="161" t="s">
        <v>9179</v>
      </c>
      <c r="N1007" s="332" t="s">
        <v>14914</v>
      </c>
      <c r="O1007" s="296"/>
    </row>
    <row r="1008" spans="5:15" ht="31.5">
      <c r="E1008" s="297">
        <v>6130527</v>
      </c>
      <c r="F1008" s="291" t="s">
        <v>132</v>
      </c>
      <c r="G1008" s="315">
        <f t="shared" si="17"/>
        <v>1002</v>
      </c>
      <c r="H1008" s="299" t="s">
        <v>7478</v>
      </c>
      <c r="I1008" s="307" t="s">
        <v>7203</v>
      </c>
      <c r="J1008" s="216">
        <v>2014</v>
      </c>
      <c r="K1008" s="310">
        <v>6100010127</v>
      </c>
      <c r="L1008" s="300">
        <v>41025</v>
      </c>
      <c r="M1008" s="161" t="s">
        <v>8098</v>
      </c>
      <c r="N1008" s="332" t="s">
        <v>13486</v>
      </c>
      <c r="O1008" s="324"/>
    </row>
    <row r="1009" spans="5:15" ht="31.5">
      <c r="E1009" s="277"/>
      <c r="F1009" s="291" t="s">
        <v>132</v>
      </c>
      <c r="G1009" s="315">
        <f t="shared" si="17"/>
        <v>1003</v>
      </c>
      <c r="H1009" s="299" t="s">
        <v>8165</v>
      </c>
      <c r="I1009" s="307" t="s">
        <v>7203</v>
      </c>
      <c r="J1009" s="216">
        <v>2014</v>
      </c>
      <c r="K1009" s="310">
        <v>6100011985</v>
      </c>
      <c r="L1009" s="300">
        <v>41129</v>
      </c>
      <c r="M1009" s="161" t="s">
        <v>8167</v>
      </c>
      <c r="N1009" s="331" t="s">
        <v>16277</v>
      </c>
      <c r="O1009" s="325"/>
    </row>
    <row r="1010" spans="5:15" ht="31.5">
      <c r="E1010" s="277"/>
      <c r="F1010" s="291" t="s">
        <v>132</v>
      </c>
      <c r="G1010" s="315">
        <f t="shared" si="17"/>
        <v>1004</v>
      </c>
      <c r="H1010" s="299" t="s">
        <v>7386</v>
      </c>
      <c r="I1010" s="307" t="s">
        <v>7203</v>
      </c>
      <c r="J1010" s="216">
        <v>2014</v>
      </c>
      <c r="K1010" s="310">
        <v>6100009928</v>
      </c>
      <c r="L1010" s="300">
        <v>41012</v>
      </c>
      <c r="M1010" s="161" t="s">
        <v>7882</v>
      </c>
      <c r="N1010" s="332" t="s">
        <v>13437</v>
      </c>
      <c r="O1010" s="324"/>
    </row>
    <row r="1011" spans="5:15" ht="31.5">
      <c r="E1011" s="277"/>
      <c r="F1011" s="291" t="s">
        <v>132</v>
      </c>
      <c r="G1011" s="315">
        <f t="shared" si="17"/>
        <v>1005</v>
      </c>
      <c r="H1011" s="299" t="s">
        <v>7333</v>
      </c>
      <c r="I1011" s="307" t="s">
        <v>7203</v>
      </c>
      <c r="J1011" s="216">
        <v>2014</v>
      </c>
      <c r="K1011" s="310">
        <v>6100012432</v>
      </c>
      <c r="L1011" s="300">
        <v>41156</v>
      </c>
      <c r="M1011" s="161" t="s">
        <v>7381</v>
      </c>
      <c r="N1011" s="332" t="s">
        <v>13867</v>
      </c>
      <c r="O1011" s="324"/>
    </row>
    <row r="1012" spans="5:15" ht="47.25">
      <c r="E1012" s="297">
        <v>6130600</v>
      </c>
      <c r="F1012" s="291" t="s">
        <v>132</v>
      </c>
      <c r="G1012" s="315">
        <f t="shared" si="17"/>
        <v>1006</v>
      </c>
      <c r="H1012" s="299" t="s">
        <v>8127</v>
      </c>
      <c r="I1012" s="307" t="s">
        <v>7203</v>
      </c>
      <c r="J1012" s="216">
        <v>2014</v>
      </c>
      <c r="K1012" s="310">
        <v>6100011454</v>
      </c>
      <c r="L1012" s="300">
        <v>41095</v>
      </c>
      <c r="M1012" s="161" t="s">
        <v>8129</v>
      </c>
      <c r="N1012" s="331" t="s">
        <v>16276</v>
      </c>
      <c r="O1012" s="325"/>
    </row>
    <row r="1013" spans="5:15" ht="31.5">
      <c r="E1013" s="297">
        <v>6130585</v>
      </c>
      <c r="F1013" s="291" t="s">
        <v>132</v>
      </c>
      <c r="G1013" s="315">
        <f t="shared" si="17"/>
        <v>1007</v>
      </c>
      <c r="H1013" s="299" t="s">
        <v>7678</v>
      </c>
      <c r="I1013" s="307" t="s">
        <v>7203</v>
      </c>
      <c r="J1013" s="216">
        <v>2014</v>
      </c>
      <c r="K1013" s="310">
        <v>6100010976</v>
      </c>
      <c r="L1013" s="300">
        <v>41068</v>
      </c>
      <c r="M1013" s="161" t="s">
        <v>9180</v>
      </c>
      <c r="N1013" s="332" t="s">
        <v>13868</v>
      </c>
      <c r="O1013" s="324"/>
    </row>
    <row r="1014" spans="5:15" ht="31.5">
      <c r="E1014" s="297">
        <v>6130585</v>
      </c>
      <c r="F1014" s="291" t="s">
        <v>132</v>
      </c>
      <c r="G1014" s="315">
        <f t="shared" si="17"/>
        <v>1008</v>
      </c>
      <c r="H1014" s="299" t="s">
        <v>7678</v>
      </c>
      <c r="I1014" s="307" t="s">
        <v>7203</v>
      </c>
      <c r="J1014" s="216">
        <v>2014</v>
      </c>
      <c r="K1014" s="310">
        <v>6100011051</v>
      </c>
      <c r="L1014" s="300">
        <v>41068</v>
      </c>
      <c r="M1014" s="161" t="s">
        <v>9181</v>
      </c>
      <c r="N1014" s="332" t="s">
        <v>13869</v>
      </c>
      <c r="O1014" s="324"/>
    </row>
    <row r="1015" spans="5:15" ht="31.5">
      <c r="E1015" s="277"/>
      <c r="F1015" s="291" t="s">
        <v>132</v>
      </c>
      <c r="G1015" s="315">
        <f t="shared" si="17"/>
        <v>1009</v>
      </c>
      <c r="H1015" s="299" t="s">
        <v>7237</v>
      </c>
      <c r="I1015" s="307" t="s">
        <v>7203</v>
      </c>
      <c r="J1015" s="216">
        <v>2014</v>
      </c>
      <c r="K1015" s="310">
        <v>6100012452</v>
      </c>
      <c r="L1015" s="300">
        <v>41151</v>
      </c>
      <c r="M1015" s="161" t="s">
        <v>7379</v>
      </c>
      <c r="N1015" s="331" t="s">
        <v>16230</v>
      </c>
      <c r="O1015" s="325"/>
    </row>
    <row r="1016" spans="5:15" ht="31.5">
      <c r="E1016" s="297">
        <v>6130651</v>
      </c>
      <c r="F1016" s="291" t="s">
        <v>132</v>
      </c>
      <c r="G1016" s="315">
        <f t="shared" si="17"/>
        <v>1010</v>
      </c>
      <c r="H1016" s="299" t="s">
        <v>7230</v>
      </c>
      <c r="I1016" s="307" t="s">
        <v>7203</v>
      </c>
      <c r="J1016" s="216">
        <v>2014</v>
      </c>
      <c r="K1016" s="310">
        <v>6100012001</v>
      </c>
      <c r="L1016" s="300">
        <v>41131</v>
      </c>
      <c r="M1016" s="161" t="s">
        <v>8306</v>
      </c>
      <c r="N1016" s="332" t="s">
        <v>13557</v>
      </c>
      <c r="O1016" s="324"/>
    </row>
    <row r="1017" spans="5:15" ht="31.5">
      <c r="E1017" s="297">
        <v>6130651</v>
      </c>
      <c r="F1017" s="291" t="s">
        <v>132</v>
      </c>
      <c r="G1017" s="315">
        <f t="shared" si="17"/>
        <v>1011</v>
      </c>
      <c r="H1017" s="299" t="s">
        <v>7230</v>
      </c>
      <c r="I1017" s="307" t="s">
        <v>7203</v>
      </c>
      <c r="J1017" s="216">
        <v>2014</v>
      </c>
      <c r="K1017" s="310">
        <v>6100012023</v>
      </c>
      <c r="L1017" s="300">
        <v>41131</v>
      </c>
      <c r="M1017" s="161" t="s">
        <v>9182</v>
      </c>
      <c r="N1017" s="332" t="s">
        <v>13870</v>
      </c>
      <c r="O1017" s="324"/>
    </row>
    <row r="1018" spans="5:15" ht="31.5">
      <c r="E1018" s="297">
        <v>6130651</v>
      </c>
      <c r="F1018" s="291" t="s">
        <v>132</v>
      </c>
      <c r="G1018" s="315">
        <f t="shared" si="17"/>
        <v>1012</v>
      </c>
      <c r="H1018" s="299" t="s">
        <v>7230</v>
      </c>
      <c r="I1018" s="307" t="s">
        <v>7203</v>
      </c>
      <c r="J1018" s="216">
        <v>2014</v>
      </c>
      <c r="K1018" s="310">
        <v>6100012010</v>
      </c>
      <c r="L1018" s="300">
        <v>41131</v>
      </c>
      <c r="M1018" s="161" t="s">
        <v>9183</v>
      </c>
      <c r="N1018" s="332" t="s">
        <v>13871</v>
      </c>
      <c r="O1018" s="324"/>
    </row>
    <row r="1019" spans="5:15" ht="31.5">
      <c r="E1019" s="277"/>
      <c r="F1019" s="291" t="s">
        <v>132</v>
      </c>
      <c r="G1019" s="315">
        <f t="shared" si="17"/>
        <v>1013</v>
      </c>
      <c r="H1019" s="299" t="s">
        <v>7230</v>
      </c>
      <c r="I1019" s="307" t="s">
        <v>7203</v>
      </c>
      <c r="J1019" s="216">
        <v>2014</v>
      </c>
      <c r="K1019" s="310">
        <v>6100012014</v>
      </c>
      <c r="L1019" s="300">
        <v>41131</v>
      </c>
      <c r="M1019" s="161" t="s">
        <v>8162</v>
      </c>
      <c r="N1019" s="332" t="s">
        <v>13502</v>
      </c>
      <c r="O1019" s="324"/>
    </row>
    <row r="1020" spans="5:15" ht="31.5">
      <c r="E1020" s="277"/>
      <c r="F1020" s="291" t="s">
        <v>132</v>
      </c>
      <c r="G1020" s="315">
        <f t="shared" si="17"/>
        <v>1014</v>
      </c>
      <c r="H1020" s="299" t="s">
        <v>7230</v>
      </c>
      <c r="I1020" s="307" t="s">
        <v>7203</v>
      </c>
      <c r="J1020" s="216">
        <v>2014</v>
      </c>
      <c r="K1020" s="310">
        <v>6100009998</v>
      </c>
      <c r="L1020" s="300">
        <v>41022</v>
      </c>
      <c r="M1020" s="161" t="s">
        <v>9184</v>
      </c>
      <c r="N1020" s="332" t="s">
        <v>13555</v>
      </c>
      <c r="O1020" s="324"/>
    </row>
    <row r="1021" spans="5:15" ht="31.5">
      <c r="E1021" s="277"/>
      <c r="F1021" s="291" t="s">
        <v>132</v>
      </c>
      <c r="G1021" s="315">
        <f t="shared" si="17"/>
        <v>1015</v>
      </c>
      <c r="H1021" s="299" t="s">
        <v>7230</v>
      </c>
      <c r="I1021" s="307" t="s">
        <v>7203</v>
      </c>
      <c r="J1021" s="216">
        <v>2014</v>
      </c>
      <c r="K1021" s="310">
        <v>6100010607</v>
      </c>
      <c r="L1021" s="300">
        <v>41050</v>
      </c>
      <c r="M1021" s="161" t="s">
        <v>9185</v>
      </c>
      <c r="N1021" s="331" t="s">
        <v>16262</v>
      </c>
      <c r="O1021" s="325"/>
    </row>
    <row r="1022" spans="5:15" ht="31.5">
      <c r="E1022" s="277"/>
      <c r="F1022" s="291" t="s">
        <v>132</v>
      </c>
      <c r="G1022" s="315">
        <f t="shared" ref="G1022:G1085" si="18">G1021+1</f>
        <v>1016</v>
      </c>
      <c r="H1022" s="299" t="s">
        <v>9186</v>
      </c>
      <c r="I1022" s="307" t="s">
        <v>7203</v>
      </c>
      <c r="J1022" s="216">
        <v>2014</v>
      </c>
      <c r="K1022" s="310">
        <v>6100010432</v>
      </c>
      <c r="L1022" s="300">
        <v>41031</v>
      </c>
      <c r="M1022" s="161" t="s">
        <v>2273</v>
      </c>
      <c r="N1022" s="332" t="s">
        <v>13872</v>
      </c>
      <c r="O1022" s="324"/>
    </row>
    <row r="1023" spans="5:15" ht="31.5">
      <c r="E1023" s="277"/>
      <c r="F1023" s="291" t="s">
        <v>132</v>
      </c>
      <c r="G1023" s="315">
        <f t="shared" si="18"/>
        <v>1017</v>
      </c>
      <c r="H1023" s="299" t="s">
        <v>9187</v>
      </c>
      <c r="I1023" s="307" t="s">
        <v>7203</v>
      </c>
      <c r="J1023" s="216">
        <v>2014</v>
      </c>
      <c r="K1023" s="310">
        <v>6100010375</v>
      </c>
      <c r="L1023" s="300">
        <v>41031</v>
      </c>
      <c r="M1023" s="161" t="s">
        <v>2269</v>
      </c>
      <c r="N1023" s="331" t="s">
        <v>16342</v>
      </c>
      <c r="O1023" s="325"/>
    </row>
    <row r="1024" spans="5:15" ht="31.5">
      <c r="E1024" s="277"/>
      <c r="F1024" s="291" t="s">
        <v>132</v>
      </c>
      <c r="G1024" s="315">
        <f t="shared" si="18"/>
        <v>1018</v>
      </c>
      <c r="H1024" s="308" t="s">
        <v>9188</v>
      </c>
      <c r="I1024" s="307" t="s">
        <v>7203</v>
      </c>
      <c r="J1024" s="216">
        <v>2014</v>
      </c>
      <c r="K1024" s="310">
        <v>6100010368</v>
      </c>
      <c r="L1024" s="300">
        <v>41031</v>
      </c>
      <c r="M1024" s="161" t="s">
        <v>9189</v>
      </c>
      <c r="N1024" s="332" t="s">
        <v>13873</v>
      </c>
      <c r="O1024" s="324"/>
    </row>
    <row r="1025" spans="5:15" ht="31.5">
      <c r="E1025" s="277"/>
      <c r="F1025" s="291" t="s">
        <v>132</v>
      </c>
      <c r="G1025" s="315">
        <f t="shared" si="18"/>
        <v>1019</v>
      </c>
      <c r="H1025" s="308" t="s">
        <v>9188</v>
      </c>
      <c r="I1025" s="307" t="s">
        <v>7203</v>
      </c>
      <c r="J1025" s="216">
        <v>2014</v>
      </c>
      <c r="K1025" s="310">
        <v>6100010367</v>
      </c>
      <c r="L1025" s="300">
        <v>41031</v>
      </c>
      <c r="M1025" s="161" t="s">
        <v>9190</v>
      </c>
      <c r="N1025" s="331" t="s">
        <v>16343</v>
      </c>
      <c r="O1025" s="325"/>
    </row>
    <row r="1026" spans="5:15" ht="47.25">
      <c r="E1026" s="277"/>
      <c r="F1026" s="291" t="s">
        <v>132</v>
      </c>
      <c r="G1026" s="315">
        <f t="shared" si="18"/>
        <v>1020</v>
      </c>
      <c r="H1026" s="308" t="s">
        <v>7395</v>
      </c>
      <c r="I1026" s="307" t="s">
        <v>7203</v>
      </c>
      <c r="J1026" s="216">
        <v>2014</v>
      </c>
      <c r="K1026" s="310">
        <v>6100012891</v>
      </c>
      <c r="L1026" s="300">
        <v>41177</v>
      </c>
      <c r="M1026" s="161" t="s">
        <v>7397</v>
      </c>
      <c r="N1026" s="332" t="s">
        <v>13874</v>
      </c>
      <c r="O1026" s="324"/>
    </row>
    <row r="1027" spans="5:15" ht="31.5">
      <c r="E1027" s="277"/>
      <c r="F1027" s="291" t="s">
        <v>132</v>
      </c>
      <c r="G1027" s="315">
        <f t="shared" si="18"/>
        <v>1021</v>
      </c>
      <c r="H1027" s="308" t="s">
        <v>7398</v>
      </c>
      <c r="I1027" s="307" t="s">
        <v>7203</v>
      </c>
      <c r="J1027" s="216">
        <v>2014</v>
      </c>
      <c r="K1027" s="310">
        <v>6100011885</v>
      </c>
      <c r="L1027" s="300">
        <v>41127</v>
      </c>
      <c r="M1027" s="161" t="s">
        <v>7400</v>
      </c>
      <c r="N1027" s="332" t="s">
        <v>13875</v>
      </c>
      <c r="O1027" s="324"/>
    </row>
    <row r="1028" spans="5:15" ht="31.5">
      <c r="E1028" s="277"/>
      <c r="F1028" s="291" t="s">
        <v>132</v>
      </c>
      <c r="G1028" s="315">
        <f t="shared" si="18"/>
        <v>1022</v>
      </c>
      <c r="H1028" s="308" t="s">
        <v>7398</v>
      </c>
      <c r="I1028" s="307" t="s">
        <v>7203</v>
      </c>
      <c r="J1028" s="216">
        <v>2014</v>
      </c>
      <c r="K1028" s="310">
        <v>6100011990</v>
      </c>
      <c r="L1028" s="300">
        <v>41129</v>
      </c>
      <c r="M1028" s="161" t="s">
        <v>9191</v>
      </c>
      <c r="N1028" s="331" t="s">
        <v>16191</v>
      </c>
      <c r="O1028" s="325"/>
    </row>
    <row r="1029" spans="5:15" ht="31.5">
      <c r="E1029" s="277"/>
      <c r="F1029" s="291" t="s">
        <v>132</v>
      </c>
      <c r="G1029" s="315">
        <f t="shared" si="18"/>
        <v>1023</v>
      </c>
      <c r="H1029" s="308" t="s">
        <v>7398</v>
      </c>
      <c r="I1029" s="307" t="s">
        <v>7203</v>
      </c>
      <c r="J1029" s="216">
        <v>2014</v>
      </c>
      <c r="K1029" s="310">
        <v>6100010257</v>
      </c>
      <c r="L1029" s="300">
        <v>41026</v>
      </c>
      <c r="M1029" s="161" t="s">
        <v>7405</v>
      </c>
      <c r="N1029" s="332" t="s">
        <v>13876</v>
      </c>
      <c r="O1029" s="324"/>
    </row>
    <row r="1030" spans="5:15" ht="31.5">
      <c r="E1030" s="277"/>
      <c r="F1030" s="291" t="s">
        <v>132</v>
      </c>
      <c r="G1030" s="315">
        <f t="shared" si="18"/>
        <v>1024</v>
      </c>
      <c r="H1030" s="308" t="s">
        <v>7392</v>
      </c>
      <c r="I1030" s="307" t="s">
        <v>7203</v>
      </c>
      <c r="J1030" s="216">
        <v>2014</v>
      </c>
      <c r="K1030" s="310">
        <v>6100013125</v>
      </c>
      <c r="L1030" s="300">
        <v>41186</v>
      </c>
      <c r="M1030" s="161" t="s">
        <v>9192</v>
      </c>
      <c r="N1030" s="332" t="s">
        <v>13610</v>
      </c>
      <c r="O1030" s="324"/>
    </row>
    <row r="1031" spans="5:15" ht="31.5">
      <c r="E1031" s="277"/>
      <c r="F1031" s="291" t="s">
        <v>132</v>
      </c>
      <c r="G1031" s="315">
        <f t="shared" si="18"/>
        <v>1025</v>
      </c>
      <c r="H1031" s="308" t="s">
        <v>7392</v>
      </c>
      <c r="I1031" s="307" t="s">
        <v>7203</v>
      </c>
      <c r="J1031" s="216">
        <v>2014</v>
      </c>
      <c r="K1031" s="310">
        <v>6100013121</v>
      </c>
      <c r="L1031" s="300">
        <v>41186</v>
      </c>
      <c r="M1031" s="161" t="s">
        <v>9193</v>
      </c>
      <c r="N1031" s="332" t="s">
        <v>13877</v>
      </c>
      <c r="O1031" s="324"/>
    </row>
    <row r="1032" spans="5:15" ht="63">
      <c r="E1032" s="277"/>
      <c r="F1032" s="291" t="s">
        <v>132</v>
      </c>
      <c r="G1032" s="315">
        <f t="shared" si="18"/>
        <v>1026</v>
      </c>
      <c r="H1032" s="308" t="s">
        <v>7210</v>
      </c>
      <c r="I1032" s="307" t="s">
        <v>7203</v>
      </c>
      <c r="J1032" s="216">
        <v>2014</v>
      </c>
      <c r="K1032" s="310">
        <v>6100014344</v>
      </c>
      <c r="L1032" s="300">
        <v>41254</v>
      </c>
      <c r="M1032" s="161" t="s">
        <v>9194</v>
      </c>
      <c r="N1032" s="332" t="s">
        <v>13878</v>
      </c>
      <c r="O1032" s="324"/>
    </row>
    <row r="1033" spans="5:15" ht="63">
      <c r="E1033" s="277"/>
      <c r="F1033" s="291" t="s">
        <v>132</v>
      </c>
      <c r="G1033" s="315">
        <f t="shared" si="18"/>
        <v>1027</v>
      </c>
      <c r="H1033" s="308" t="s">
        <v>7210</v>
      </c>
      <c r="I1033" s="307" t="s">
        <v>7203</v>
      </c>
      <c r="J1033" s="216">
        <v>2014</v>
      </c>
      <c r="K1033" s="310">
        <v>6100014811</v>
      </c>
      <c r="L1033" s="300">
        <v>41296</v>
      </c>
      <c r="M1033" s="161" t="s">
        <v>9195</v>
      </c>
      <c r="N1033" s="331" t="s">
        <v>16162</v>
      </c>
      <c r="O1033" s="325"/>
    </row>
    <row r="1034" spans="5:15" ht="31.5">
      <c r="E1034" s="277"/>
      <c r="F1034" s="291" t="s">
        <v>132</v>
      </c>
      <c r="G1034" s="315">
        <f t="shared" si="18"/>
        <v>1028</v>
      </c>
      <c r="H1034" s="308" t="s">
        <v>7214</v>
      </c>
      <c r="I1034" s="307" t="s">
        <v>7203</v>
      </c>
      <c r="J1034" s="216">
        <v>2014</v>
      </c>
      <c r="K1034" s="310">
        <v>6100012955</v>
      </c>
      <c r="L1034" s="300">
        <v>41178</v>
      </c>
      <c r="M1034" s="161" t="s">
        <v>7385</v>
      </c>
      <c r="N1034" s="332" t="s">
        <v>13879</v>
      </c>
      <c r="O1034" s="324"/>
    </row>
    <row r="1035" spans="5:15" ht="31.5">
      <c r="E1035" s="277"/>
      <c r="F1035" s="291" t="s">
        <v>132</v>
      </c>
      <c r="G1035" s="315">
        <f t="shared" si="18"/>
        <v>1029</v>
      </c>
      <c r="H1035" s="308" t="s">
        <v>7389</v>
      </c>
      <c r="I1035" s="307" t="s">
        <v>7203</v>
      </c>
      <c r="J1035" s="216">
        <v>2014</v>
      </c>
      <c r="K1035" s="310">
        <v>6100012751</v>
      </c>
      <c r="L1035" s="300">
        <v>41166</v>
      </c>
      <c r="M1035" s="161" t="s">
        <v>7391</v>
      </c>
      <c r="N1035" s="332" t="s">
        <v>13880</v>
      </c>
      <c r="O1035" s="324"/>
    </row>
    <row r="1036" spans="5:15" ht="31.5">
      <c r="E1036" s="277"/>
      <c r="F1036" s="291" t="s">
        <v>132</v>
      </c>
      <c r="G1036" s="315">
        <f t="shared" si="18"/>
        <v>1030</v>
      </c>
      <c r="H1036" s="308" t="s">
        <v>7409</v>
      </c>
      <c r="I1036" s="307" t="s">
        <v>7203</v>
      </c>
      <c r="J1036" s="216">
        <v>2014</v>
      </c>
      <c r="K1036" s="310">
        <v>6100014673</v>
      </c>
      <c r="L1036" s="300">
        <v>41272</v>
      </c>
      <c r="M1036" s="161" t="s">
        <v>7411</v>
      </c>
      <c r="N1036" s="332" t="s">
        <v>13337</v>
      </c>
      <c r="O1036" s="324"/>
    </row>
    <row r="1037" spans="5:15" ht="31.5">
      <c r="E1037" s="277"/>
      <c r="F1037" s="291" t="s">
        <v>132</v>
      </c>
      <c r="G1037" s="315">
        <f t="shared" si="18"/>
        <v>1031</v>
      </c>
      <c r="H1037" s="308" t="s">
        <v>7406</v>
      </c>
      <c r="I1037" s="307" t="s">
        <v>7203</v>
      </c>
      <c r="J1037" s="216">
        <v>2014</v>
      </c>
      <c r="K1037" s="310">
        <v>6100009855</v>
      </c>
      <c r="L1037" s="300">
        <v>41008</v>
      </c>
      <c r="M1037" s="161" t="s">
        <v>7408</v>
      </c>
      <c r="N1037" s="331" t="s">
        <v>16264</v>
      </c>
      <c r="O1037" s="325"/>
    </row>
    <row r="1038" spans="5:15" ht="31.5">
      <c r="E1038" s="277"/>
      <c r="F1038" s="291" t="s">
        <v>132</v>
      </c>
      <c r="G1038" s="315">
        <f t="shared" si="18"/>
        <v>1032</v>
      </c>
      <c r="H1038" s="308" t="s">
        <v>7401</v>
      </c>
      <c r="I1038" s="307" t="s">
        <v>7203</v>
      </c>
      <c r="J1038" s="216">
        <v>2014</v>
      </c>
      <c r="K1038" s="310">
        <v>6100012303</v>
      </c>
      <c r="L1038" s="300">
        <v>41149</v>
      </c>
      <c r="M1038" s="161" t="s">
        <v>7403</v>
      </c>
      <c r="N1038" s="332" t="s">
        <v>13881</v>
      </c>
      <c r="O1038" s="324"/>
    </row>
    <row r="1039" spans="5:15" ht="31.5">
      <c r="E1039" s="277"/>
      <c r="F1039" s="291" t="s">
        <v>132</v>
      </c>
      <c r="G1039" s="315">
        <f t="shared" si="18"/>
        <v>1033</v>
      </c>
      <c r="H1039" s="308" t="s">
        <v>7386</v>
      </c>
      <c r="I1039" s="307" t="s">
        <v>7203</v>
      </c>
      <c r="J1039" s="216">
        <v>2014</v>
      </c>
      <c r="K1039" s="310">
        <v>6100012940</v>
      </c>
      <c r="L1039" s="300">
        <v>41178</v>
      </c>
      <c r="M1039" s="161" t="s">
        <v>7388</v>
      </c>
      <c r="N1039" s="332" t="s">
        <v>13882</v>
      </c>
      <c r="O1039" s="324"/>
    </row>
    <row r="1040" spans="5:15" ht="31.5">
      <c r="E1040" s="277"/>
      <c r="F1040" s="291" t="s">
        <v>132</v>
      </c>
      <c r="G1040" s="315">
        <f t="shared" si="18"/>
        <v>1034</v>
      </c>
      <c r="H1040" s="308" t="s">
        <v>7398</v>
      </c>
      <c r="I1040" s="307" t="s">
        <v>7203</v>
      </c>
      <c r="J1040" s="216">
        <v>2014</v>
      </c>
      <c r="K1040" s="310">
        <v>6100012155</v>
      </c>
      <c r="L1040" s="300" t="s">
        <v>9196</v>
      </c>
      <c r="M1040" s="304" t="s">
        <v>9197</v>
      </c>
      <c r="N1040" s="332" t="s">
        <v>13883</v>
      </c>
      <c r="O1040" s="324"/>
    </row>
    <row r="1041" spans="5:15" ht="31.5">
      <c r="E1041" s="277"/>
      <c r="F1041" s="291" t="s">
        <v>132</v>
      </c>
      <c r="G1041" s="315">
        <f t="shared" si="18"/>
        <v>1035</v>
      </c>
      <c r="H1041" s="308" t="s">
        <v>9188</v>
      </c>
      <c r="I1041" s="307" t="s">
        <v>7203</v>
      </c>
      <c r="J1041" s="216">
        <v>2014</v>
      </c>
      <c r="K1041" s="310">
        <v>6100010368</v>
      </c>
      <c r="L1041" s="300">
        <v>41031</v>
      </c>
      <c r="M1041" s="161" t="s">
        <v>9189</v>
      </c>
      <c r="N1041" s="332" t="s">
        <v>13873</v>
      </c>
      <c r="O1041" s="324"/>
    </row>
    <row r="1042" spans="5:15" ht="31.5">
      <c r="E1042" s="277"/>
      <c r="F1042" s="291" t="s">
        <v>132</v>
      </c>
      <c r="G1042" s="315">
        <f t="shared" si="18"/>
        <v>1036</v>
      </c>
      <c r="H1042" s="308" t="s">
        <v>9188</v>
      </c>
      <c r="I1042" s="307" t="s">
        <v>7203</v>
      </c>
      <c r="J1042" s="216">
        <v>2014</v>
      </c>
      <c r="K1042" s="310">
        <v>6100010367</v>
      </c>
      <c r="L1042" s="300">
        <v>41031</v>
      </c>
      <c r="M1042" s="161" t="s">
        <v>9190</v>
      </c>
      <c r="N1042" s="331" t="s">
        <v>16343</v>
      </c>
      <c r="O1042" s="325"/>
    </row>
    <row r="1043" spans="5:15" ht="47.25">
      <c r="E1043" s="277"/>
      <c r="F1043" s="291" t="s">
        <v>132</v>
      </c>
      <c r="G1043" s="315">
        <f t="shared" si="18"/>
        <v>1037</v>
      </c>
      <c r="H1043" s="308" t="s">
        <v>7395</v>
      </c>
      <c r="I1043" s="307" t="s">
        <v>7203</v>
      </c>
      <c r="J1043" s="216">
        <v>2014</v>
      </c>
      <c r="K1043" s="310">
        <v>6100012891</v>
      </c>
      <c r="L1043" s="300">
        <v>41177</v>
      </c>
      <c r="M1043" s="161" t="s">
        <v>7397</v>
      </c>
      <c r="N1043" s="332" t="s">
        <v>13874</v>
      </c>
      <c r="O1043" s="324"/>
    </row>
    <row r="1044" spans="5:15" ht="31.5">
      <c r="E1044" s="277"/>
      <c r="F1044" s="291" t="s">
        <v>132</v>
      </c>
      <c r="G1044" s="315">
        <f t="shared" si="18"/>
        <v>1038</v>
      </c>
      <c r="H1044" s="308" t="s">
        <v>7398</v>
      </c>
      <c r="I1044" s="307" t="s">
        <v>7203</v>
      </c>
      <c r="J1044" s="216">
        <v>2014</v>
      </c>
      <c r="K1044" s="310">
        <v>6100011885</v>
      </c>
      <c r="L1044" s="300">
        <v>41127</v>
      </c>
      <c r="M1044" s="161" t="s">
        <v>7400</v>
      </c>
      <c r="N1044" s="332" t="s">
        <v>13875</v>
      </c>
      <c r="O1044" s="324"/>
    </row>
    <row r="1045" spans="5:15" ht="31.5">
      <c r="E1045" s="277"/>
      <c r="F1045" s="291" t="s">
        <v>132</v>
      </c>
      <c r="G1045" s="315">
        <f t="shared" si="18"/>
        <v>1039</v>
      </c>
      <c r="H1045" s="308" t="s">
        <v>7398</v>
      </c>
      <c r="I1045" s="307" t="s">
        <v>7203</v>
      </c>
      <c r="J1045" s="216">
        <v>2014</v>
      </c>
      <c r="K1045" s="310">
        <v>6100011990</v>
      </c>
      <c r="L1045" s="300">
        <v>41129</v>
      </c>
      <c r="M1045" s="161" t="s">
        <v>9191</v>
      </c>
      <c r="N1045" s="331" t="s">
        <v>16191</v>
      </c>
      <c r="O1045" s="325"/>
    </row>
    <row r="1046" spans="5:15" ht="31.5">
      <c r="E1046" s="277"/>
      <c r="F1046" s="291" t="s">
        <v>132</v>
      </c>
      <c r="G1046" s="315">
        <f t="shared" si="18"/>
        <v>1040</v>
      </c>
      <c r="H1046" s="308" t="s">
        <v>7398</v>
      </c>
      <c r="I1046" s="307" t="s">
        <v>7203</v>
      </c>
      <c r="J1046" s="216">
        <v>2014</v>
      </c>
      <c r="K1046" s="310">
        <v>6100010257</v>
      </c>
      <c r="L1046" s="300">
        <v>41026</v>
      </c>
      <c r="M1046" s="161" t="s">
        <v>7405</v>
      </c>
      <c r="N1046" s="332" t="s">
        <v>13876</v>
      </c>
      <c r="O1046" s="324"/>
    </row>
    <row r="1047" spans="5:15" ht="31.5">
      <c r="E1047" s="277"/>
      <c r="F1047" s="291" t="s">
        <v>132</v>
      </c>
      <c r="G1047" s="315">
        <f t="shared" si="18"/>
        <v>1041</v>
      </c>
      <c r="H1047" s="308" t="s">
        <v>7392</v>
      </c>
      <c r="I1047" s="307" t="s">
        <v>7203</v>
      </c>
      <c r="J1047" s="216">
        <v>2014</v>
      </c>
      <c r="K1047" s="310">
        <v>6100013125</v>
      </c>
      <c r="L1047" s="300">
        <v>41186</v>
      </c>
      <c r="M1047" s="161" t="s">
        <v>9192</v>
      </c>
      <c r="N1047" s="332" t="s">
        <v>13610</v>
      </c>
      <c r="O1047" s="324"/>
    </row>
    <row r="1048" spans="5:15" ht="31.5">
      <c r="E1048" s="277"/>
      <c r="F1048" s="291" t="s">
        <v>132</v>
      </c>
      <c r="G1048" s="315">
        <f t="shared" si="18"/>
        <v>1042</v>
      </c>
      <c r="H1048" s="308" t="s">
        <v>7392</v>
      </c>
      <c r="I1048" s="307" t="s">
        <v>7203</v>
      </c>
      <c r="J1048" s="216">
        <v>2014</v>
      </c>
      <c r="K1048" s="310">
        <v>6100013121</v>
      </c>
      <c r="L1048" s="300">
        <v>41186</v>
      </c>
      <c r="M1048" s="161" t="s">
        <v>9193</v>
      </c>
      <c r="N1048" s="332" t="s">
        <v>13877</v>
      </c>
      <c r="O1048" s="324"/>
    </row>
    <row r="1049" spans="5:15" ht="63">
      <c r="E1049" s="277"/>
      <c r="F1049" s="291" t="s">
        <v>132</v>
      </c>
      <c r="G1049" s="315">
        <f t="shared" si="18"/>
        <v>1043</v>
      </c>
      <c r="H1049" s="308" t="s">
        <v>7210</v>
      </c>
      <c r="I1049" s="307" t="s">
        <v>7203</v>
      </c>
      <c r="J1049" s="216">
        <v>2014</v>
      </c>
      <c r="K1049" s="310">
        <v>6100014344</v>
      </c>
      <c r="L1049" s="300">
        <v>41254</v>
      </c>
      <c r="M1049" s="161" t="s">
        <v>9194</v>
      </c>
      <c r="N1049" s="332" t="s">
        <v>13878</v>
      </c>
      <c r="O1049" s="324"/>
    </row>
    <row r="1050" spans="5:15" ht="63">
      <c r="E1050" s="277"/>
      <c r="F1050" s="291" t="s">
        <v>132</v>
      </c>
      <c r="G1050" s="315">
        <f t="shared" si="18"/>
        <v>1044</v>
      </c>
      <c r="H1050" s="308" t="s">
        <v>7210</v>
      </c>
      <c r="I1050" s="307" t="s">
        <v>7203</v>
      </c>
      <c r="J1050" s="216">
        <v>2014</v>
      </c>
      <c r="K1050" s="310">
        <v>6100014811</v>
      </c>
      <c r="L1050" s="300">
        <v>41296</v>
      </c>
      <c r="M1050" s="161" t="s">
        <v>9195</v>
      </c>
      <c r="N1050" s="331" t="s">
        <v>16162</v>
      </c>
      <c r="O1050" s="325"/>
    </row>
    <row r="1051" spans="5:15" ht="31.5">
      <c r="E1051" s="277"/>
      <c r="F1051" s="291" t="s">
        <v>132</v>
      </c>
      <c r="G1051" s="315">
        <f t="shared" si="18"/>
        <v>1045</v>
      </c>
      <c r="H1051" s="308" t="s">
        <v>7214</v>
      </c>
      <c r="I1051" s="307" t="s">
        <v>7203</v>
      </c>
      <c r="J1051" s="216">
        <v>2014</v>
      </c>
      <c r="K1051" s="310">
        <v>6100012955</v>
      </c>
      <c r="L1051" s="300">
        <v>41178</v>
      </c>
      <c r="M1051" s="161" t="s">
        <v>7385</v>
      </c>
      <c r="N1051" s="332" t="s">
        <v>13879</v>
      </c>
      <c r="O1051" s="324"/>
    </row>
    <row r="1052" spans="5:15" ht="31.5">
      <c r="E1052" s="277"/>
      <c r="F1052" s="291" t="s">
        <v>132</v>
      </c>
      <c r="G1052" s="315">
        <f t="shared" si="18"/>
        <v>1046</v>
      </c>
      <c r="H1052" s="308" t="s">
        <v>7389</v>
      </c>
      <c r="I1052" s="307" t="s">
        <v>7203</v>
      </c>
      <c r="J1052" s="216">
        <v>2014</v>
      </c>
      <c r="K1052" s="310">
        <v>6100012751</v>
      </c>
      <c r="L1052" s="300">
        <v>41166</v>
      </c>
      <c r="M1052" s="161" t="s">
        <v>7391</v>
      </c>
      <c r="N1052" s="332" t="s">
        <v>13880</v>
      </c>
      <c r="O1052" s="324"/>
    </row>
    <row r="1053" spans="5:15" ht="31.5">
      <c r="E1053" s="277"/>
      <c r="F1053" s="291" t="s">
        <v>132</v>
      </c>
      <c r="G1053" s="315">
        <f t="shared" si="18"/>
        <v>1047</v>
      </c>
      <c r="H1053" s="308" t="s">
        <v>7409</v>
      </c>
      <c r="I1053" s="307" t="s">
        <v>7203</v>
      </c>
      <c r="J1053" s="216">
        <v>2014</v>
      </c>
      <c r="K1053" s="310">
        <v>6100014673</v>
      </c>
      <c r="L1053" s="300">
        <v>41272</v>
      </c>
      <c r="M1053" s="161" t="s">
        <v>7411</v>
      </c>
      <c r="N1053" s="332" t="s">
        <v>13337</v>
      </c>
      <c r="O1053" s="324"/>
    </row>
    <row r="1054" spans="5:15" ht="31.5">
      <c r="E1054" s="277"/>
      <c r="F1054" s="291" t="s">
        <v>132</v>
      </c>
      <c r="G1054" s="315">
        <f t="shared" si="18"/>
        <v>1048</v>
      </c>
      <c r="H1054" s="308" t="s">
        <v>7406</v>
      </c>
      <c r="I1054" s="307" t="s">
        <v>7203</v>
      </c>
      <c r="J1054" s="216">
        <v>2014</v>
      </c>
      <c r="K1054" s="310">
        <v>6100009855</v>
      </c>
      <c r="L1054" s="300">
        <v>41008</v>
      </c>
      <c r="M1054" s="161" t="s">
        <v>7408</v>
      </c>
      <c r="N1054" s="331" t="s">
        <v>16264</v>
      </c>
      <c r="O1054" s="325"/>
    </row>
    <row r="1055" spans="5:15" ht="31.5">
      <c r="E1055" s="277"/>
      <c r="F1055" s="291" t="s">
        <v>132</v>
      </c>
      <c r="G1055" s="315">
        <f t="shared" si="18"/>
        <v>1049</v>
      </c>
      <c r="H1055" s="308" t="s">
        <v>7401</v>
      </c>
      <c r="I1055" s="307" t="s">
        <v>7203</v>
      </c>
      <c r="J1055" s="216">
        <v>2014</v>
      </c>
      <c r="K1055" s="310">
        <v>6100012303</v>
      </c>
      <c r="L1055" s="300">
        <v>41149</v>
      </c>
      <c r="M1055" s="161" t="s">
        <v>7403</v>
      </c>
      <c r="N1055" s="332" t="s">
        <v>13881</v>
      </c>
      <c r="O1055" s="324"/>
    </row>
    <row r="1056" spans="5:15" ht="31.5">
      <c r="E1056" s="277"/>
      <c r="F1056" s="291" t="s">
        <v>132</v>
      </c>
      <c r="G1056" s="315">
        <f t="shared" si="18"/>
        <v>1050</v>
      </c>
      <c r="H1056" s="308" t="s">
        <v>7386</v>
      </c>
      <c r="I1056" s="307" t="s">
        <v>7203</v>
      </c>
      <c r="J1056" s="216">
        <v>2014</v>
      </c>
      <c r="K1056" s="310">
        <v>6100012940</v>
      </c>
      <c r="L1056" s="300">
        <v>41178</v>
      </c>
      <c r="M1056" s="161" t="s">
        <v>7388</v>
      </c>
      <c r="N1056" s="332" t="s">
        <v>13882</v>
      </c>
      <c r="O1056" s="324"/>
    </row>
    <row r="1057" spans="5:15" ht="31.5">
      <c r="E1057" s="277"/>
      <c r="F1057" s="291" t="s">
        <v>132</v>
      </c>
      <c r="G1057" s="315">
        <f t="shared" si="18"/>
        <v>1051</v>
      </c>
      <c r="H1057" s="308" t="s">
        <v>7398</v>
      </c>
      <c r="I1057" s="307" t="s">
        <v>7203</v>
      </c>
      <c r="J1057" s="216">
        <v>2014</v>
      </c>
      <c r="K1057" s="310">
        <v>6100012155</v>
      </c>
      <c r="L1057" s="300" t="s">
        <v>9196</v>
      </c>
      <c r="M1057" s="304" t="s">
        <v>9197</v>
      </c>
      <c r="N1057" s="332" t="s">
        <v>13883</v>
      </c>
      <c r="O1057" s="324"/>
    </row>
    <row r="1058" spans="5:15" ht="31.5">
      <c r="E1058" s="277"/>
      <c r="F1058" s="291" t="s">
        <v>132</v>
      </c>
      <c r="G1058" s="315">
        <f t="shared" si="18"/>
        <v>1052</v>
      </c>
      <c r="H1058" s="299" t="s">
        <v>8111</v>
      </c>
      <c r="I1058" s="307" t="s">
        <v>7203</v>
      </c>
      <c r="J1058" s="216">
        <v>2014</v>
      </c>
      <c r="K1058" s="310">
        <v>6100010911</v>
      </c>
      <c r="L1058" s="300">
        <v>41068</v>
      </c>
      <c r="M1058" s="304" t="s">
        <v>8113</v>
      </c>
      <c r="N1058" s="332" t="s">
        <v>13490</v>
      </c>
      <c r="O1058" s="324"/>
    </row>
    <row r="1059" spans="5:15" ht="63">
      <c r="E1059" s="297">
        <v>6131073</v>
      </c>
      <c r="F1059" s="291" t="s">
        <v>132</v>
      </c>
      <c r="G1059" s="315">
        <f t="shared" si="18"/>
        <v>1053</v>
      </c>
      <c r="H1059" s="299" t="s">
        <v>7415</v>
      </c>
      <c r="I1059" s="307" t="s">
        <v>7203</v>
      </c>
      <c r="J1059" s="216">
        <v>2014</v>
      </c>
      <c r="K1059" s="310">
        <v>6100012198</v>
      </c>
      <c r="L1059" s="300">
        <v>41143</v>
      </c>
      <c r="M1059" s="304" t="s">
        <v>9198</v>
      </c>
      <c r="N1059" s="332" t="s">
        <v>13884</v>
      </c>
      <c r="O1059" s="324"/>
    </row>
    <row r="1060" spans="5:15" ht="63">
      <c r="E1060" s="277"/>
      <c r="F1060" s="291" t="s">
        <v>132</v>
      </c>
      <c r="G1060" s="315">
        <f t="shared" si="18"/>
        <v>1054</v>
      </c>
      <c r="H1060" s="299" t="s">
        <v>7415</v>
      </c>
      <c r="I1060" s="307" t="s">
        <v>7203</v>
      </c>
      <c r="J1060" s="216">
        <v>2014</v>
      </c>
      <c r="K1060" s="310">
        <v>6100012209</v>
      </c>
      <c r="L1060" s="300">
        <v>41143</v>
      </c>
      <c r="M1060" s="304" t="s">
        <v>9199</v>
      </c>
      <c r="N1060" s="331" t="s">
        <v>16228</v>
      </c>
      <c r="O1060" s="325"/>
    </row>
    <row r="1061" spans="5:15" ht="63">
      <c r="E1061" s="277"/>
      <c r="F1061" s="291" t="s">
        <v>132</v>
      </c>
      <c r="G1061" s="315">
        <f t="shared" si="18"/>
        <v>1055</v>
      </c>
      <c r="H1061" s="299" t="s">
        <v>7415</v>
      </c>
      <c r="I1061" s="307" t="s">
        <v>7203</v>
      </c>
      <c r="J1061" s="216">
        <v>2014</v>
      </c>
      <c r="K1061" s="310">
        <v>6100012208</v>
      </c>
      <c r="L1061" s="300">
        <v>41143</v>
      </c>
      <c r="M1061" s="304" t="s">
        <v>9200</v>
      </c>
      <c r="N1061" s="331" t="s">
        <v>16228</v>
      </c>
      <c r="O1061" s="325"/>
    </row>
    <row r="1062" spans="5:15" ht="63">
      <c r="E1062" s="277"/>
      <c r="F1062" s="291" t="s">
        <v>132</v>
      </c>
      <c r="G1062" s="315">
        <f t="shared" si="18"/>
        <v>1056</v>
      </c>
      <c r="H1062" s="299" t="s">
        <v>8531</v>
      </c>
      <c r="I1062" s="307" t="s">
        <v>7203</v>
      </c>
      <c r="J1062" s="216">
        <v>2014</v>
      </c>
      <c r="K1062" s="310">
        <v>6100011416</v>
      </c>
      <c r="L1062" s="300">
        <v>41093</v>
      </c>
      <c r="M1062" s="304" t="s">
        <v>8532</v>
      </c>
      <c r="N1062" s="332" t="s">
        <v>13623</v>
      </c>
      <c r="O1062" s="324"/>
    </row>
    <row r="1063" spans="5:15" ht="63">
      <c r="E1063" s="277"/>
      <c r="F1063" s="291" t="s">
        <v>132</v>
      </c>
      <c r="G1063" s="315">
        <f t="shared" si="18"/>
        <v>1057</v>
      </c>
      <c r="H1063" s="299" t="s">
        <v>8531</v>
      </c>
      <c r="I1063" s="307" t="s">
        <v>7203</v>
      </c>
      <c r="J1063" s="216">
        <v>2014</v>
      </c>
      <c r="K1063" s="310">
        <v>6100011414</v>
      </c>
      <c r="L1063" s="300">
        <v>41093</v>
      </c>
      <c r="M1063" s="304" t="s">
        <v>9201</v>
      </c>
      <c r="N1063" s="332" t="s">
        <v>13885</v>
      </c>
      <c r="O1063" s="324"/>
    </row>
    <row r="1064" spans="5:15" ht="63">
      <c r="E1064" s="277"/>
      <c r="F1064" s="291" t="s">
        <v>132</v>
      </c>
      <c r="G1064" s="315">
        <f t="shared" si="18"/>
        <v>1058</v>
      </c>
      <c r="H1064" s="299" t="s">
        <v>8531</v>
      </c>
      <c r="I1064" s="307" t="s">
        <v>7203</v>
      </c>
      <c r="J1064" s="216">
        <v>2014</v>
      </c>
      <c r="K1064" s="310">
        <v>6100011413</v>
      </c>
      <c r="L1064" s="300">
        <v>41093</v>
      </c>
      <c r="M1064" s="304" t="s">
        <v>9202</v>
      </c>
      <c r="N1064" s="332" t="s">
        <v>13886</v>
      </c>
      <c r="O1064" s="324"/>
    </row>
    <row r="1065" spans="5:15" ht="63">
      <c r="E1065" s="277"/>
      <c r="F1065" s="291" t="s">
        <v>132</v>
      </c>
      <c r="G1065" s="315">
        <f t="shared" si="18"/>
        <v>1059</v>
      </c>
      <c r="H1065" s="299" t="s">
        <v>8531</v>
      </c>
      <c r="I1065" s="307" t="s">
        <v>7203</v>
      </c>
      <c r="J1065" s="216">
        <v>2014</v>
      </c>
      <c r="K1065" s="310">
        <v>6100011412</v>
      </c>
      <c r="L1065" s="300">
        <v>41093</v>
      </c>
      <c r="M1065" s="304" t="s">
        <v>9203</v>
      </c>
      <c r="N1065" s="332" t="s">
        <v>13887</v>
      </c>
      <c r="O1065" s="324"/>
    </row>
    <row r="1066" spans="5:15" ht="63">
      <c r="E1066" s="277"/>
      <c r="F1066" s="291" t="s">
        <v>132</v>
      </c>
      <c r="G1066" s="315">
        <f t="shared" si="18"/>
        <v>1060</v>
      </c>
      <c r="H1066" s="299" t="s">
        <v>8531</v>
      </c>
      <c r="I1066" s="307" t="s">
        <v>7203</v>
      </c>
      <c r="J1066" s="216">
        <v>2014</v>
      </c>
      <c r="K1066" s="310">
        <v>6100011411</v>
      </c>
      <c r="L1066" s="300">
        <v>41093</v>
      </c>
      <c r="M1066" s="304" t="s">
        <v>9204</v>
      </c>
      <c r="N1066" s="332" t="s">
        <v>13888</v>
      </c>
      <c r="O1066" s="324"/>
    </row>
    <row r="1067" spans="5:15" ht="63">
      <c r="E1067" s="277"/>
      <c r="F1067" s="291" t="s">
        <v>132</v>
      </c>
      <c r="G1067" s="315">
        <f t="shared" si="18"/>
        <v>1061</v>
      </c>
      <c r="H1067" s="299" t="s">
        <v>8531</v>
      </c>
      <c r="I1067" s="307" t="s">
        <v>7203</v>
      </c>
      <c r="J1067" s="216">
        <v>2014</v>
      </c>
      <c r="K1067" s="310">
        <v>6100011410</v>
      </c>
      <c r="L1067" s="300">
        <v>41093</v>
      </c>
      <c r="M1067" s="304" t="s">
        <v>9205</v>
      </c>
      <c r="N1067" s="332" t="s">
        <v>13889</v>
      </c>
      <c r="O1067" s="324"/>
    </row>
    <row r="1068" spans="5:15" ht="63">
      <c r="E1068" s="277"/>
      <c r="F1068" s="291" t="s">
        <v>132</v>
      </c>
      <c r="G1068" s="315">
        <f t="shared" si="18"/>
        <v>1062</v>
      </c>
      <c r="H1068" s="299" t="s">
        <v>8531</v>
      </c>
      <c r="I1068" s="307" t="s">
        <v>7203</v>
      </c>
      <c r="J1068" s="216">
        <v>2014</v>
      </c>
      <c r="K1068" s="310">
        <v>6100011409</v>
      </c>
      <c r="L1068" s="300">
        <v>41093</v>
      </c>
      <c r="M1068" s="304" t="s">
        <v>9206</v>
      </c>
      <c r="N1068" s="332" t="s">
        <v>13890</v>
      </c>
      <c r="O1068" s="324"/>
    </row>
    <row r="1069" spans="5:15" ht="63">
      <c r="E1069" s="277"/>
      <c r="F1069" s="291" t="s">
        <v>132</v>
      </c>
      <c r="G1069" s="315">
        <f t="shared" si="18"/>
        <v>1063</v>
      </c>
      <c r="H1069" s="299" t="s">
        <v>8531</v>
      </c>
      <c r="I1069" s="307" t="s">
        <v>7203</v>
      </c>
      <c r="J1069" s="216">
        <v>2014</v>
      </c>
      <c r="K1069" s="310">
        <v>6100011418</v>
      </c>
      <c r="L1069" s="300">
        <v>41093</v>
      </c>
      <c r="M1069" s="304" t="s">
        <v>9207</v>
      </c>
      <c r="N1069" s="332" t="s">
        <v>13891</v>
      </c>
      <c r="O1069" s="324"/>
    </row>
    <row r="1070" spans="5:15" ht="63">
      <c r="E1070" s="277"/>
      <c r="F1070" s="291" t="s">
        <v>132</v>
      </c>
      <c r="G1070" s="315">
        <f t="shared" si="18"/>
        <v>1064</v>
      </c>
      <c r="H1070" s="299" t="s">
        <v>8531</v>
      </c>
      <c r="I1070" s="307" t="s">
        <v>7203</v>
      </c>
      <c r="J1070" s="216">
        <v>2014</v>
      </c>
      <c r="K1070" s="310">
        <v>6100011440</v>
      </c>
      <c r="L1070" s="300">
        <v>41093</v>
      </c>
      <c r="M1070" s="304" t="s">
        <v>9208</v>
      </c>
      <c r="N1070" s="332" t="s">
        <v>13892</v>
      </c>
      <c r="O1070" s="324"/>
    </row>
    <row r="1071" spans="5:15" ht="31.5">
      <c r="E1071" s="297">
        <v>6131228</v>
      </c>
      <c r="F1071" s="291" t="s">
        <v>132</v>
      </c>
      <c r="G1071" s="315">
        <f t="shared" si="18"/>
        <v>1065</v>
      </c>
      <c r="H1071" s="299" t="s">
        <v>7418</v>
      </c>
      <c r="I1071" s="307" t="s">
        <v>7203</v>
      </c>
      <c r="J1071" s="216">
        <v>2014</v>
      </c>
      <c r="K1071" s="310">
        <v>6100012804</v>
      </c>
      <c r="L1071" s="300">
        <v>41166</v>
      </c>
      <c r="M1071" s="304" t="s">
        <v>7420</v>
      </c>
      <c r="N1071" s="331" t="s">
        <v>16229</v>
      </c>
      <c r="O1071" s="325"/>
    </row>
    <row r="1072" spans="5:15" ht="31.5">
      <c r="E1072" s="297">
        <v>6131228</v>
      </c>
      <c r="F1072" s="291" t="s">
        <v>132</v>
      </c>
      <c r="G1072" s="315">
        <f t="shared" si="18"/>
        <v>1066</v>
      </c>
      <c r="H1072" s="299" t="s">
        <v>7418</v>
      </c>
      <c r="I1072" s="307" t="s">
        <v>7203</v>
      </c>
      <c r="J1072" s="216">
        <v>2014</v>
      </c>
      <c r="K1072" s="310">
        <v>6100012805</v>
      </c>
      <c r="L1072" s="300">
        <v>41166</v>
      </c>
      <c r="M1072" s="304" t="s">
        <v>7420</v>
      </c>
      <c r="N1072" s="332" t="s">
        <v>13893</v>
      </c>
      <c r="O1072" s="324"/>
    </row>
    <row r="1073" spans="5:15" ht="31.5">
      <c r="E1073" s="277"/>
      <c r="F1073" s="291" t="s">
        <v>132</v>
      </c>
      <c r="G1073" s="315">
        <f t="shared" si="18"/>
        <v>1067</v>
      </c>
      <c r="H1073" s="299" t="s">
        <v>7471</v>
      </c>
      <c r="I1073" s="307" t="s">
        <v>7203</v>
      </c>
      <c r="J1073" s="216">
        <v>2014</v>
      </c>
      <c r="K1073" s="310">
        <v>6100011718</v>
      </c>
      <c r="L1073" s="300">
        <v>41116</v>
      </c>
      <c r="M1073" s="304" t="s">
        <v>9209</v>
      </c>
      <c r="N1073" s="332" t="s">
        <v>13497</v>
      </c>
      <c r="O1073" s="324"/>
    </row>
    <row r="1074" spans="5:15" ht="31.5">
      <c r="E1074" s="297">
        <v>6130650</v>
      </c>
      <c r="F1074" s="291" t="s">
        <v>132</v>
      </c>
      <c r="G1074" s="315">
        <f t="shared" si="18"/>
        <v>1068</v>
      </c>
      <c r="H1074" s="299" t="s">
        <v>7328</v>
      </c>
      <c r="I1074" s="307" t="s">
        <v>7203</v>
      </c>
      <c r="J1074" s="216">
        <v>2014</v>
      </c>
      <c r="K1074" s="310">
        <v>6100011085</v>
      </c>
      <c r="L1074" s="300">
        <v>41073</v>
      </c>
      <c r="M1074" s="304" t="s">
        <v>9210</v>
      </c>
      <c r="N1074" s="332" t="s">
        <v>13498</v>
      </c>
      <c r="O1074" s="324"/>
    </row>
    <row r="1075" spans="5:15" ht="63">
      <c r="E1075" s="277">
        <v>6132349</v>
      </c>
      <c r="F1075" s="291" t="s">
        <v>132</v>
      </c>
      <c r="G1075" s="315">
        <f t="shared" si="18"/>
        <v>1069</v>
      </c>
      <c r="H1075" s="278" t="s">
        <v>9211</v>
      </c>
      <c r="I1075" s="307" t="s">
        <v>7203</v>
      </c>
      <c r="J1075" s="216">
        <v>2014</v>
      </c>
      <c r="K1075" s="162">
        <v>6100017465</v>
      </c>
      <c r="L1075" s="160">
        <v>41465</v>
      </c>
      <c r="M1075" s="161" t="s">
        <v>9212</v>
      </c>
      <c r="N1075" s="331" t="s">
        <v>16344</v>
      </c>
      <c r="O1075" s="325"/>
    </row>
    <row r="1076" spans="5:15" ht="31.5">
      <c r="E1076" s="277">
        <v>6131845</v>
      </c>
      <c r="F1076" s="291" t="s">
        <v>132</v>
      </c>
      <c r="G1076" s="315">
        <f t="shared" si="18"/>
        <v>1070</v>
      </c>
      <c r="H1076" s="311" t="s">
        <v>9213</v>
      </c>
      <c r="I1076" s="307" t="s">
        <v>7203</v>
      </c>
      <c r="J1076" s="216">
        <v>2014</v>
      </c>
      <c r="K1076" s="162">
        <v>6100013476</v>
      </c>
      <c r="L1076" s="160">
        <v>41207</v>
      </c>
      <c r="M1076" s="161" t="s">
        <v>3600</v>
      </c>
      <c r="N1076" s="331" t="s">
        <v>16345</v>
      </c>
      <c r="O1076" s="325"/>
    </row>
    <row r="1077" spans="5:15" ht="31.5">
      <c r="E1077" s="277">
        <v>6100844</v>
      </c>
      <c r="F1077" s="291" t="s">
        <v>132</v>
      </c>
      <c r="G1077" s="315">
        <f t="shared" si="18"/>
        <v>1071</v>
      </c>
      <c r="H1077" s="311" t="s">
        <v>9214</v>
      </c>
      <c r="I1077" s="307" t="s">
        <v>7203</v>
      </c>
      <c r="J1077" s="216">
        <v>2014</v>
      </c>
      <c r="K1077" s="162" t="s">
        <v>8408</v>
      </c>
      <c r="L1077" s="160">
        <v>40648</v>
      </c>
      <c r="M1077" s="161" t="s">
        <v>8409</v>
      </c>
      <c r="N1077" s="332" t="s">
        <v>13572</v>
      </c>
      <c r="O1077" s="324"/>
    </row>
    <row r="1078" spans="5:15" ht="31.5">
      <c r="E1078" s="277">
        <v>6100986</v>
      </c>
      <c r="F1078" s="291" t="s">
        <v>132</v>
      </c>
      <c r="G1078" s="315">
        <f t="shared" si="18"/>
        <v>1072</v>
      </c>
      <c r="H1078" s="311" t="s">
        <v>9215</v>
      </c>
      <c r="I1078" s="307" t="s">
        <v>7203</v>
      </c>
      <c r="J1078" s="216">
        <v>2014</v>
      </c>
      <c r="K1078" s="162" t="s">
        <v>9216</v>
      </c>
      <c r="L1078" s="160">
        <v>40723</v>
      </c>
      <c r="M1078" s="161" t="s">
        <v>9217</v>
      </c>
      <c r="N1078" s="331" t="s">
        <v>16231</v>
      </c>
      <c r="O1078" s="325"/>
    </row>
    <row r="1079" spans="5:15" ht="31.5">
      <c r="E1079" s="277">
        <v>6100986</v>
      </c>
      <c r="F1079" s="291" t="s">
        <v>132</v>
      </c>
      <c r="G1079" s="315">
        <f t="shared" si="18"/>
        <v>1073</v>
      </c>
      <c r="H1079" s="311" t="s">
        <v>9215</v>
      </c>
      <c r="I1079" s="307" t="s">
        <v>7203</v>
      </c>
      <c r="J1079" s="216">
        <v>2014</v>
      </c>
      <c r="K1079" s="162" t="s">
        <v>9216</v>
      </c>
      <c r="L1079" s="160">
        <v>40723</v>
      </c>
      <c r="M1079" s="161" t="s">
        <v>9217</v>
      </c>
      <c r="N1079" s="331" t="s">
        <v>16231</v>
      </c>
      <c r="O1079" s="325"/>
    </row>
    <row r="1080" spans="5:15" ht="31.5">
      <c r="E1080" s="277">
        <v>6100986</v>
      </c>
      <c r="F1080" s="291" t="s">
        <v>132</v>
      </c>
      <c r="G1080" s="315">
        <f t="shared" si="18"/>
        <v>1074</v>
      </c>
      <c r="H1080" s="311" t="s">
        <v>9215</v>
      </c>
      <c r="I1080" s="307" t="s">
        <v>7203</v>
      </c>
      <c r="J1080" s="216">
        <v>2014</v>
      </c>
      <c r="K1080" s="162" t="s">
        <v>9216</v>
      </c>
      <c r="L1080" s="160">
        <v>40723</v>
      </c>
      <c r="M1080" s="161" t="s">
        <v>9217</v>
      </c>
      <c r="N1080" s="331" t="s">
        <v>16231</v>
      </c>
      <c r="O1080" s="325"/>
    </row>
    <row r="1081" spans="5:15" ht="31.5">
      <c r="E1081" s="277">
        <v>6101002</v>
      </c>
      <c r="F1081" s="291" t="s">
        <v>132</v>
      </c>
      <c r="G1081" s="315">
        <f t="shared" si="18"/>
        <v>1075</v>
      </c>
      <c r="H1081" s="311" t="s">
        <v>16117</v>
      </c>
      <c r="I1081" s="307" t="s">
        <v>7203</v>
      </c>
      <c r="J1081" s="216">
        <v>2014</v>
      </c>
      <c r="K1081" s="162" t="s">
        <v>9218</v>
      </c>
      <c r="L1081" s="160">
        <v>40737</v>
      </c>
      <c r="M1081" s="161" t="s">
        <v>8304</v>
      </c>
      <c r="N1081" s="333" t="s">
        <v>16426</v>
      </c>
      <c r="O1081" s="325"/>
    </row>
    <row r="1082" spans="5:15" ht="31.5">
      <c r="E1082" s="277">
        <v>6101002</v>
      </c>
      <c r="F1082" s="291" t="s">
        <v>132</v>
      </c>
      <c r="G1082" s="315">
        <f t="shared" si="18"/>
        <v>1076</v>
      </c>
      <c r="H1082" s="311" t="s">
        <v>16117</v>
      </c>
      <c r="I1082" s="307" t="s">
        <v>7203</v>
      </c>
      <c r="J1082" s="216">
        <v>2014</v>
      </c>
      <c r="K1082" s="162" t="s">
        <v>9218</v>
      </c>
      <c r="L1082" s="160">
        <v>40737</v>
      </c>
      <c r="M1082" s="161" t="s">
        <v>8304</v>
      </c>
      <c r="N1082" s="333" t="s">
        <v>16426</v>
      </c>
      <c r="O1082" s="325"/>
    </row>
    <row r="1083" spans="5:15" ht="31.5">
      <c r="E1083" s="277">
        <v>6101002</v>
      </c>
      <c r="F1083" s="291" t="s">
        <v>132</v>
      </c>
      <c r="G1083" s="315">
        <f t="shared" si="18"/>
        <v>1077</v>
      </c>
      <c r="H1083" s="311" t="s">
        <v>16117</v>
      </c>
      <c r="I1083" s="307" t="s">
        <v>7203</v>
      </c>
      <c r="J1083" s="216">
        <v>2014</v>
      </c>
      <c r="K1083" s="162" t="s">
        <v>9218</v>
      </c>
      <c r="L1083" s="160">
        <v>40737</v>
      </c>
      <c r="M1083" s="161" t="s">
        <v>8304</v>
      </c>
      <c r="N1083" s="333" t="s">
        <v>16426</v>
      </c>
      <c r="O1083" s="325"/>
    </row>
    <row r="1084" spans="5:15" ht="47.25">
      <c r="E1084" s="277">
        <v>6131550</v>
      </c>
      <c r="F1084" s="291" t="s">
        <v>132</v>
      </c>
      <c r="G1084" s="315">
        <f t="shared" si="18"/>
        <v>1078</v>
      </c>
      <c r="H1084" s="311" t="s">
        <v>9219</v>
      </c>
      <c r="I1084" s="307" t="s">
        <v>7203</v>
      </c>
      <c r="J1084" s="216">
        <v>2014</v>
      </c>
      <c r="K1084" s="162">
        <v>6100010674</v>
      </c>
      <c r="L1084" s="160">
        <v>41058</v>
      </c>
      <c r="M1084" s="161" t="s">
        <v>9220</v>
      </c>
      <c r="N1084" s="333" t="s">
        <v>16157</v>
      </c>
      <c r="O1084" s="324"/>
    </row>
    <row r="1085" spans="5:15" ht="31.5">
      <c r="E1085" s="277">
        <v>6131966</v>
      </c>
      <c r="F1085" s="291" t="s">
        <v>132</v>
      </c>
      <c r="G1085" s="315">
        <f t="shared" si="18"/>
        <v>1079</v>
      </c>
      <c r="H1085" s="311" t="s">
        <v>9221</v>
      </c>
      <c r="I1085" s="307" t="s">
        <v>7203</v>
      </c>
      <c r="J1085" s="216">
        <v>2014</v>
      </c>
      <c r="K1085" s="162">
        <v>6100013418</v>
      </c>
      <c r="L1085" s="160">
        <v>41207</v>
      </c>
      <c r="M1085" s="161" t="s">
        <v>9222</v>
      </c>
      <c r="N1085" s="332" t="s">
        <v>14915</v>
      </c>
      <c r="O1085" s="324"/>
    </row>
    <row r="1086" spans="5:15" ht="31.5">
      <c r="E1086" s="277">
        <v>6131966</v>
      </c>
      <c r="F1086" s="291" t="s">
        <v>132</v>
      </c>
      <c r="G1086" s="315">
        <f t="shared" ref="G1086:G1149" si="19">G1085+1</f>
        <v>1080</v>
      </c>
      <c r="H1086" s="311" t="s">
        <v>9221</v>
      </c>
      <c r="I1086" s="307" t="s">
        <v>7203</v>
      </c>
      <c r="J1086" s="216">
        <v>2014</v>
      </c>
      <c r="K1086" s="162">
        <v>6100013418</v>
      </c>
      <c r="L1086" s="160">
        <v>41207</v>
      </c>
      <c r="M1086" s="161" t="s">
        <v>9222</v>
      </c>
      <c r="N1086" s="332" t="s">
        <v>14915</v>
      </c>
      <c r="O1086" s="324"/>
    </row>
    <row r="1087" spans="5:15" ht="31.5">
      <c r="E1087" s="277">
        <v>6131668</v>
      </c>
      <c r="F1087" s="291" t="s">
        <v>132</v>
      </c>
      <c r="G1087" s="315">
        <f t="shared" si="19"/>
        <v>1081</v>
      </c>
      <c r="H1087" s="311" t="s">
        <v>9223</v>
      </c>
      <c r="I1087" s="307" t="s">
        <v>7203</v>
      </c>
      <c r="J1087" s="216">
        <v>2014</v>
      </c>
      <c r="K1087" s="162" t="s">
        <v>9224</v>
      </c>
      <c r="L1087" s="160">
        <v>41240</v>
      </c>
      <c r="M1087" s="161" t="s">
        <v>7313</v>
      </c>
      <c r="N1087" s="332" t="s">
        <v>13894</v>
      </c>
      <c r="O1087" s="324"/>
    </row>
    <row r="1088" spans="5:15" ht="31.5">
      <c r="E1088" s="277">
        <v>6131668</v>
      </c>
      <c r="F1088" s="291" t="s">
        <v>132</v>
      </c>
      <c r="G1088" s="315">
        <f t="shared" si="19"/>
        <v>1082</v>
      </c>
      <c r="H1088" s="311" t="s">
        <v>9223</v>
      </c>
      <c r="I1088" s="307" t="s">
        <v>7203</v>
      </c>
      <c r="J1088" s="216">
        <v>2014</v>
      </c>
      <c r="K1088" s="162" t="s">
        <v>9224</v>
      </c>
      <c r="L1088" s="160">
        <v>41240</v>
      </c>
      <c r="M1088" s="161" t="s">
        <v>7313</v>
      </c>
      <c r="N1088" s="332" t="s">
        <v>13894</v>
      </c>
      <c r="O1088" s="324"/>
    </row>
    <row r="1089" spans="5:15" ht="31.5">
      <c r="E1089" s="277">
        <v>6130812</v>
      </c>
      <c r="F1089" s="291" t="s">
        <v>132</v>
      </c>
      <c r="G1089" s="315">
        <f t="shared" si="19"/>
        <v>1083</v>
      </c>
      <c r="H1089" s="311" t="s">
        <v>9225</v>
      </c>
      <c r="I1089" s="307" t="s">
        <v>7203</v>
      </c>
      <c r="J1089" s="216">
        <v>2014</v>
      </c>
      <c r="K1089" s="162" t="s">
        <v>8244</v>
      </c>
      <c r="L1089" s="160">
        <v>40983</v>
      </c>
      <c r="M1089" s="161" t="s">
        <v>8245</v>
      </c>
      <c r="N1089" s="332" t="s">
        <v>13321</v>
      </c>
      <c r="O1089" s="324"/>
    </row>
    <row r="1090" spans="5:15" ht="31.5">
      <c r="E1090" s="277">
        <v>6130812</v>
      </c>
      <c r="F1090" s="291" t="s">
        <v>132</v>
      </c>
      <c r="G1090" s="315">
        <f t="shared" si="19"/>
        <v>1084</v>
      </c>
      <c r="H1090" s="311" t="s">
        <v>9225</v>
      </c>
      <c r="I1090" s="307" t="s">
        <v>7203</v>
      </c>
      <c r="J1090" s="216">
        <v>2014</v>
      </c>
      <c r="K1090" s="162" t="s">
        <v>8244</v>
      </c>
      <c r="L1090" s="160">
        <v>40983</v>
      </c>
      <c r="M1090" s="161" t="s">
        <v>8245</v>
      </c>
      <c r="N1090" s="332" t="s">
        <v>13321</v>
      </c>
      <c r="O1090" s="324"/>
    </row>
    <row r="1091" spans="5:15" ht="31.5">
      <c r="E1091" s="277">
        <v>6131761</v>
      </c>
      <c r="F1091" s="291" t="s">
        <v>132</v>
      </c>
      <c r="G1091" s="315">
        <f t="shared" si="19"/>
        <v>1085</v>
      </c>
      <c r="H1091" s="311" t="s">
        <v>9226</v>
      </c>
      <c r="I1091" s="307" t="s">
        <v>7203</v>
      </c>
      <c r="J1091" s="216">
        <v>2014</v>
      </c>
      <c r="K1091" s="162">
        <v>6100014295</v>
      </c>
      <c r="L1091" s="160">
        <v>41255</v>
      </c>
      <c r="M1091" s="161" t="s">
        <v>7294</v>
      </c>
      <c r="N1091" s="332" t="s">
        <v>13895</v>
      </c>
      <c r="O1091" s="324"/>
    </row>
    <row r="1092" spans="5:15" ht="31.5">
      <c r="E1092" s="277">
        <v>6131761</v>
      </c>
      <c r="F1092" s="291" t="s">
        <v>132</v>
      </c>
      <c r="G1092" s="315">
        <f t="shared" si="19"/>
        <v>1086</v>
      </c>
      <c r="H1092" s="311" t="s">
        <v>9226</v>
      </c>
      <c r="I1092" s="307" t="s">
        <v>7203</v>
      </c>
      <c r="J1092" s="216">
        <v>2014</v>
      </c>
      <c r="K1092" s="162">
        <v>6100014295</v>
      </c>
      <c r="L1092" s="160">
        <v>41255</v>
      </c>
      <c r="M1092" s="161" t="s">
        <v>7294</v>
      </c>
      <c r="N1092" s="332" t="s">
        <v>13895</v>
      </c>
      <c r="O1092" s="324"/>
    </row>
    <row r="1093" spans="5:15" ht="31.5">
      <c r="E1093" s="277">
        <v>6131772</v>
      </c>
      <c r="F1093" s="291" t="s">
        <v>132</v>
      </c>
      <c r="G1093" s="315">
        <f t="shared" si="19"/>
        <v>1087</v>
      </c>
      <c r="H1093" s="311" t="s">
        <v>9227</v>
      </c>
      <c r="I1093" s="307" t="s">
        <v>7203</v>
      </c>
      <c r="J1093" s="216">
        <v>2014</v>
      </c>
      <c r="K1093" s="162" t="s">
        <v>9228</v>
      </c>
      <c r="L1093" s="160">
        <v>41249</v>
      </c>
      <c r="M1093" s="161" t="s">
        <v>7301</v>
      </c>
      <c r="N1093" s="332" t="s">
        <v>13896</v>
      </c>
      <c r="O1093" s="324"/>
    </row>
    <row r="1094" spans="5:15" ht="31.5">
      <c r="E1094" s="277">
        <v>6131772</v>
      </c>
      <c r="F1094" s="291" t="s">
        <v>132</v>
      </c>
      <c r="G1094" s="315">
        <f t="shared" si="19"/>
        <v>1088</v>
      </c>
      <c r="H1094" s="311" t="s">
        <v>9227</v>
      </c>
      <c r="I1094" s="307" t="s">
        <v>7203</v>
      </c>
      <c r="J1094" s="216">
        <v>2014</v>
      </c>
      <c r="K1094" s="162" t="s">
        <v>9228</v>
      </c>
      <c r="L1094" s="160">
        <v>41249</v>
      </c>
      <c r="M1094" s="161" t="s">
        <v>7301</v>
      </c>
      <c r="N1094" s="332" t="s">
        <v>13896</v>
      </c>
      <c r="O1094" s="324"/>
    </row>
    <row r="1095" spans="5:15" ht="31.5">
      <c r="E1095" s="277">
        <v>6132697</v>
      </c>
      <c r="F1095" s="291" t="s">
        <v>132</v>
      </c>
      <c r="G1095" s="315">
        <f t="shared" si="19"/>
        <v>1089</v>
      </c>
      <c r="H1095" s="311" t="s">
        <v>9229</v>
      </c>
      <c r="I1095" s="307" t="s">
        <v>7203</v>
      </c>
      <c r="J1095" s="216">
        <v>2014</v>
      </c>
      <c r="K1095" s="162">
        <v>6100018530</v>
      </c>
      <c r="L1095" s="160">
        <v>41516</v>
      </c>
      <c r="M1095" s="161" t="s">
        <v>9230</v>
      </c>
      <c r="N1095" s="333" t="s">
        <v>16159</v>
      </c>
      <c r="O1095" s="324"/>
    </row>
    <row r="1096" spans="5:15" ht="31.5">
      <c r="E1096" s="277">
        <v>6100874</v>
      </c>
      <c r="F1096" s="291" t="s">
        <v>132</v>
      </c>
      <c r="G1096" s="315">
        <f t="shared" si="19"/>
        <v>1090</v>
      </c>
      <c r="H1096" s="311" t="s">
        <v>9231</v>
      </c>
      <c r="I1096" s="307" t="s">
        <v>7203</v>
      </c>
      <c r="J1096" s="216">
        <v>2014</v>
      </c>
      <c r="K1096" s="162">
        <v>6100007108</v>
      </c>
      <c r="L1096" s="160">
        <v>40773</v>
      </c>
      <c r="M1096" s="161" t="s">
        <v>9232</v>
      </c>
      <c r="N1096" s="331" t="s">
        <v>16346</v>
      </c>
      <c r="O1096" s="325"/>
    </row>
    <row r="1097" spans="5:15" ht="31.5">
      <c r="E1097" s="277">
        <v>6100874</v>
      </c>
      <c r="F1097" s="291" t="s">
        <v>132</v>
      </c>
      <c r="G1097" s="315">
        <f t="shared" si="19"/>
        <v>1091</v>
      </c>
      <c r="H1097" s="311" t="s">
        <v>9231</v>
      </c>
      <c r="I1097" s="307" t="s">
        <v>7203</v>
      </c>
      <c r="J1097" s="216">
        <v>2014</v>
      </c>
      <c r="K1097" s="162">
        <v>6100007108</v>
      </c>
      <c r="L1097" s="160">
        <v>40773</v>
      </c>
      <c r="M1097" s="161" t="s">
        <v>9232</v>
      </c>
      <c r="N1097" s="331" t="s">
        <v>16346</v>
      </c>
      <c r="O1097" s="325"/>
    </row>
    <row r="1098" spans="5:15" ht="31.5">
      <c r="E1098" s="277">
        <v>6131586</v>
      </c>
      <c r="F1098" s="291" t="s">
        <v>132</v>
      </c>
      <c r="G1098" s="315">
        <f t="shared" si="19"/>
        <v>1092</v>
      </c>
      <c r="H1098" s="311" t="s">
        <v>9233</v>
      </c>
      <c r="I1098" s="307" t="s">
        <v>7203</v>
      </c>
      <c r="J1098" s="216">
        <v>2014</v>
      </c>
      <c r="K1098" s="162">
        <v>6100013618</v>
      </c>
      <c r="L1098" s="160">
        <v>41219</v>
      </c>
      <c r="M1098" s="161" t="s">
        <v>8083</v>
      </c>
      <c r="N1098" s="332" t="s">
        <v>13485</v>
      </c>
      <c r="O1098" s="324"/>
    </row>
    <row r="1099" spans="5:15" ht="31.5">
      <c r="E1099" s="277">
        <v>6131711</v>
      </c>
      <c r="F1099" s="291" t="s">
        <v>132</v>
      </c>
      <c r="G1099" s="315">
        <f t="shared" si="19"/>
        <v>1093</v>
      </c>
      <c r="H1099" s="311" t="s">
        <v>9234</v>
      </c>
      <c r="I1099" s="307" t="s">
        <v>7203</v>
      </c>
      <c r="J1099" s="216">
        <v>2014</v>
      </c>
      <c r="K1099" s="162">
        <v>6100013549</v>
      </c>
      <c r="L1099" s="160">
        <v>41577</v>
      </c>
      <c r="M1099" s="161" t="s">
        <v>9235</v>
      </c>
      <c r="N1099" s="333" t="s">
        <v>16158</v>
      </c>
      <c r="O1099" s="324"/>
    </row>
    <row r="1100" spans="5:15" ht="31.5">
      <c r="E1100" s="277">
        <v>6131834</v>
      </c>
      <c r="F1100" s="291" t="s">
        <v>132</v>
      </c>
      <c r="G1100" s="315">
        <f t="shared" si="19"/>
        <v>1094</v>
      </c>
      <c r="H1100" s="311" t="s">
        <v>9236</v>
      </c>
      <c r="I1100" s="307" t="s">
        <v>7203</v>
      </c>
      <c r="J1100" s="216">
        <v>2014</v>
      </c>
      <c r="K1100" s="162">
        <v>6100014768</v>
      </c>
      <c r="L1100" s="160" t="s">
        <v>149</v>
      </c>
      <c r="M1100" s="161" t="s">
        <v>313</v>
      </c>
      <c r="N1100" s="332" t="s">
        <v>13558</v>
      </c>
      <c r="O1100" s="324"/>
    </row>
    <row r="1101" spans="5:15" ht="236.25">
      <c r="E1101" s="277">
        <v>6131013</v>
      </c>
      <c r="F1101" s="291" t="s">
        <v>132</v>
      </c>
      <c r="G1101" s="315">
        <f t="shared" si="19"/>
        <v>1095</v>
      </c>
      <c r="H1101" s="311" t="s">
        <v>9237</v>
      </c>
      <c r="I1101" s="307" t="s">
        <v>7203</v>
      </c>
      <c r="J1101" s="216">
        <v>2014</v>
      </c>
      <c r="K1101" s="162" t="s">
        <v>9238</v>
      </c>
      <c r="L1101" s="160">
        <v>41073</v>
      </c>
      <c r="M1101" s="161" t="s">
        <v>9239</v>
      </c>
      <c r="N1101" s="331" t="s">
        <v>16260</v>
      </c>
      <c r="O1101" s="325"/>
    </row>
    <row r="1102" spans="5:15" ht="31.5">
      <c r="E1102" s="277">
        <v>6131834</v>
      </c>
      <c r="F1102" s="291" t="s">
        <v>132</v>
      </c>
      <c r="G1102" s="315">
        <f t="shared" si="19"/>
        <v>1096</v>
      </c>
      <c r="H1102" s="311" t="s">
        <v>9240</v>
      </c>
      <c r="I1102" s="307" t="s">
        <v>7203</v>
      </c>
      <c r="J1102" s="216">
        <v>2014</v>
      </c>
      <c r="K1102" s="162">
        <v>6100014768</v>
      </c>
      <c r="L1102" s="160" t="s">
        <v>149</v>
      </c>
      <c r="M1102" s="161" t="s">
        <v>313</v>
      </c>
      <c r="N1102" s="332" t="s">
        <v>13558</v>
      </c>
      <c r="O1102" s="324"/>
    </row>
    <row r="1103" spans="5:15" ht="31.5">
      <c r="E1103" s="277">
        <v>6120586</v>
      </c>
      <c r="F1103" s="291" t="s">
        <v>132</v>
      </c>
      <c r="G1103" s="315">
        <f t="shared" si="19"/>
        <v>1097</v>
      </c>
      <c r="H1103" s="311" t="s">
        <v>9241</v>
      </c>
      <c r="I1103" s="307" t="s">
        <v>7203</v>
      </c>
      <c r="J1103" s="216">
        <v>2014</v>
      </c>
      <c r="K1103" s="162" t="s">
        <v>9242</v>
      </c>
      <c r="L1103" s="160">
        <v>41031</v>
      </c>
      <c r="M1103" s="161" t="s">
        <v>9243</v>
      </c>
      <c r="N1103" s="331" t="s">
        <v>16295</v>
      </c>
      <c r="O1103" s="325"/>
    </row>
    <row r="1104" spans="5:15" ht="31.5">
      <c r="E1104" s="277">
        <v>6130639</v>
      </c>
      <c r="F1104" s="291" t="s">
        <v>132</v>
      </c>
      <c r="G1104" s="315">
        <f t="shared" si="19"/>
        <v>1098</v>
      </c>
      <c r="H1104" s="311" t="s">
        <v>9244</v>
      </c>
      <c r="I1104" s="307" t="s">
        <v>7203</v>
      </c>
      <c r="J1104" s="216">
        <v>2014</v>
      </c>
      <c r="K1104" s="162">
        <v>6100011442</v>
      </c>
      <c r="L1104" s="160">
        <v>41095</v>
      </c>
      <c r="M1104" s="161" t="s">
        <v>8141</v>
      </c>
      <c r="N1104" s="332" t="s">
        <v>13496</v>
      </c>
      <c r="O1104" s="324"/>
    </row>
    <row r="1105" spans="5:15" ht="31.5">
      <c r="E1105" s="277">
        <v>6101173</v>
      </c>
      <c r="F1105" s="291" t="s">
        <v>132</v>
      </c>
      <c r="G1105" s="315">
        <f t="shared" si="19"/>
        <v>1099</v>
      </c>
      <c r="H1105" s="311" t="s">
        <v>9245</v>
      </c>
      <c r="I1105" s="307" t="s">
        <v>7203</v>
      </c>
      <c r="J1105" s="216">
        <v>2014</v>
      </c>
      <c r="K1105" s="162" t="s">
        <v>9246</v>
      </c>
      <c r="L1105" s="160">
        <v>41121</v>
      </c>
      <c r="M1105" s="161" t="s">
        <v>9247</v>
      </c>
      <c r="N1105" s="331" t="s">
        <v>16235</v>
      </c>
      <c r="O1105" s="325"/>
    </row>
    <row r="1106" spans="5:15" ht="31.5">
      <c r="E1106" s="277">
        <v>6120548</v>
      </c>
      <c r="F1106" s="291" t="s">
        <v>132</v>
      </c>
      <c r="G1106" s="315">
        <f t="shared" si="19"/>
        <v>1100</v>
      </c>
      <c r="H1106" s="311" t="s">
        <v>9248</v>
      </c>
      <c r="I1106" s="307" t="s">
        <v>7203</v>
      </c>
      <c r="J1106" s="216">
        <v>2014</v>
      </c>
      <c r="K1106" s="162">
        <v>6100011031</v>
      </c>
      <c r="L1106" s="160">
        <v>41068</v>
      </c>
      <c r="M1106" s="161" t="s">
        <v>9249</v>
      </c>
      <c r="N1106" s="332" t="s">
        <v>13897</v>
      </c>
      <c r="O1106" s="324"/>
    </row>
    <row r="1107" spans="5:15" ht="31.5">
      <c r="E1107" s="277">
        <v>6143497</v>
      </c>
      <c r="F1107" s="291" t="s">
        <v>132</v>
      </c>
      <c r="G1107" s="315">
        <f t="shared" si="19"/>
        <v>1101</v>
      </c>
      <c r="H1107" s="311" t="s">
        <v>16147</v>
      </c>
      <c r="I1107" s="307" t="s">
        <v>7203</v>
      </c>
      <c r="J1107" s="216">
        <v>2014</v>
      </c>
      <c r="K1107" s="162">
        <v>6100018769</v>
      </c>
      <c r="L1107" s="160">
        <v>41529</v>
      </c>
      <c r="M1107" s="161" t="s">
        <v>9250</v>
      </c>
      <c r="N1107" s="333" t="s">
        <v>16251</v>
      </c>
      <c r="O1107" s="324"/>
    </row>
    <row r="1108" spans="5:15" ht="31.5">
      <c r="E1108" s="277">
        <v>6131719</v>
      </c>
      <c r="F1108" s="291" t="s">
        <v>132</v>
      </c>
      <c r="G1108" s="315">
        <f t="shared" si="19"/>
        <v>1102</v>
      </c>
      <c r="H1108" s="311" t="s">
        <v>9251</v>
      </c>
      <c r="I1108" s="307" t="s">
        <v>7203</v>
      </c>
      <c r="J1108" s="216">
        <v>2014</v>
      </c>
      <c r="K1108" s="162">
        <v>6100014848</v>
      </c>
      <c r="L1108" s="160">
        <v>41325</v>
      </c>
      <c r="M1108" s="161" t="s">
        <v>9252</v>
      </c>
      <c r="N1108" s="331" t="s">
        <v>16347</v>
      </c>
      <c r="O1108" s="325"/>
    </row>
    <row r="1109" spans="5:15" ht="31.5">
      <c r="E1109" s="277">
        <v>6131575</v>
      </c>
      <c r="F1109" s="291" t="s">
        <v>132</v>
      </c>
      <c r="G1109" s="315">
        <f t="shared" si="19"/>
        <v>1103</v>
      </c>
      <c r="H1109" s="311" t="s">
        <v>9253</v>
      </c>
      <c r="I1109" s="307" t="s">
        <v>7203</v>
      </c>
      <c r="J1109" s="216">
        <v>2014</v>
      </c>
      <c r="K1109" s="162">
        <v>6100008760</v>
      </c>
      <c r="L1109" s="160">
        <v>40904</v>
      </c>
      <c r="M1109" s="161" t="s">
        <v>9254</v>
      </c>
      <c r="N1109" s="331" t="s">
        <v>16348</v>
      </c>
      <c r="O1109" s="325"/>
    </row>
    <row r="1110" spans="5:15" ht="31.5">
      <c r="E1110" s="277">
        <v>6100889</v>
      </c>
      <c r="F1110" s="291" t="s">
        <v>132</v>
      </c>
      <c r="G1110" s="315">
        <f t="shared" si="19"/>
        <v>1104</v>
      </c>
      <c r="H1110" s="311" t="s">
        <v>9255</v>
      </c>
      <c r="I1110" s="307" t="s">
        <v>7203</v>
      </c>
      <c r="J1110" s="216">
        <v>2014</v>
      </c>
      <c r="K1110" s="162">
        <v>6100006333</v>
      </c>
      <c r="L1110" s="160">
        <v>40723</v>
      </c>
      <c r="M1110" s="161" t="s">
        <v>8287</v>
      </c>
      <c r="N1110" s="332" t="s">
        <v>13548</v>
      </c>
      <c r="O1110" s="324"/>
    </row>
    <row r="1111" spans="5:15" ht="31.5">
      <c r="E1111" s="277">
        <v>6131095</v>
      </c>
      <c r="F1111" s="291" t="s">
        <v>132</v>
      </c>
      <c r="G1111" s="315">
        <f t="shared" si="19"/>
        <v>1105</v>
      </c>
      <c r="H1111" s="311" t="s">
        <v>9256</v>
      </c>
      <c r="I1111" s="307" t="s">
        <v>7203</v>
      </c>
      <c r="J1111" s="216">
        <v>2014</v>
      </c>
      <c r="K1111" s="162">
        <v>6100009893</v>
      </c>
      <c r="L1111" s="160">
        <v>41012</v>
      </c>
      <c r="M1111" s="161" t="s">
        <v>7510</v>
      </c>
      <c r="N1111" s="332" t="s">
        <v>13353</v>
      </c>
      <c r="O1111" s="324"/>
    </row>
    <row r="1112" spans="5:15" ht="31.5">
      <c r="E1112" s="277">
        <v>6144261</v>
      </c>
      <c r="F1112" s="291" t="s">
        <v>132</v>
      </c>
      <c r="G1112" s="315">
        <f t="shared" si="19"/>
        <v>1106</v>
      </c>
      <c r="H1112" s="311" t="s">
        <v>9257</v>
      </c>
      <c r="I1112" s="307" t="s">
        <v>7203</v>
      </c>
      <c r="J1112" s="216">
        <v>2014</v>
      </c>
      <c r="K1112" s="162">
        <v>6100023543</v>
      </c>
      <c r="L1112" s="160">
        <v>41745</v>
      </c>
      <c r="M1112" s="161" t="s">
        <v>9258</v>
      </c>
      <c r="N1112" s="332" t="s">
        <v>14916</v>
      </c>
      <c r="O1112" s="324"/>
    </row>
    <row r="1113" spans="5:15" ht="31.5">
      <c r="E1113" s="277">
        <v>6132755</v>
      </c>
      <c r="F1113" s="291" t="s">
        <v>132</v>
      </c>
      <c r="G1113" s="315">
        <f t="shared" si="19"/>
        <v>1107</v>
      </c>
      <c r="H1113" s="311" t="s">
        <v>9259</v>
      </c>
      <c r="I1113" s="307" t="s">
        <v>7203</v>
      </c>
      <c r="J1113" s="216">
        <v>2014</v>
      </c>
      <c r="K1113" s="162">
        <v>6100018275</v>
      </c>
      <c r="L1113" s="160">
        <v>41502</v>
      </c>
      <c r="M1113" s="161" t="s">
        <v>9260</v>
      </c>
      <c r="N1113" s="332" t="s">
        <v>13898</v>
      </c>
      <c r="O1113" s="324"/>
    </row>
    <row r="1114" spans="5:15" ht="47.25">
      <c r="E1114" s="277">
        <v>6131501</v>
      </c>
      <c r="F1114" s="291" t="s">
        <v>132</v>
      </c>
      <c r="G1114" s="315">
        <f t="shared" si="19"/>
        <v>1108</v>
      </c>
      <c r="H1114" s="311" t="s">
        <v>9261</v>
      </c>
      <c r="I1114" s="307" t="s">
        <v>7203</v>
      </c>
      <c r="J1114" s="216">
        <v>2014</v>
      </c>
      <c r="K1114" s="162">
        <v>6100007748</v>
      </c>
      <c r="L1114" s="160">
        <v>40808</v>
      </c>
      <c r="M1114" s="161" t="s">
        <v>7245</v>
      </c>
      <c r="N1114" s="332" t="s">
        <v>13899</v>
      </c>
      <c r="O1114" s="324"/>
    </row>
    <row r="1115" spans="5:15" ht="31.5">
      <c r="E1115" s="277">
        <v>6130906</v>
      </c>
      <c r="F1115" s="291" t="s">
        <v>132</v>
      </c>
      <c r="G1115" s="315">
        <f t="shared" si="19"/>
        <v>1109</v>
      </c>
      <c r="H1115" s="311" t="s">
        <v>9262</v>
      </c>
      <c r="I1115" s="307" t="s">
        <v>7203</v>
      </c>
      <c r="J1115" s="216">
        <v>2014</v>
      </c>
      <c r="K1115" s="162" t="s">
        <v>9263</v>
      </c>
      <c r="L1115" s="160">
        <v>41194</v>
      </c>
      <c r="M1115" s="161" t="s">
        <v>9264</v>
      </c>
      <c r="N1115" s="331" t="s">
        <v>16277</v>
      </c>
      <c r="O1115" s="325"/>
    </row>
    <row r="1116" spans="5:15" ht="31.5">
      <c r="E1116" s="277">
        <v>6130675</v>
      </c>
      <c r="F1116" s="291" t="s">
        <v>132</v>
      </c>
      <c r="G1116" s="315">
        <f t="shared" si="19"/>
        <v>1110</v>
      </c>
      <c r="H1116" s="311" t="s">
        <v>9265</v>
      </c>
      <c r="I1116" s="307" t="s">
        <v>7203</v>
      </c>
      <c r="J1116" s="216">
        <v>2014</v>
      </c>
      <c r="K1116" s="162">
        <v>6100011509</v>
      </c>
      <c r="L1116" s="160">
        <v>41102</v>
      </c>
      <c r="M1116" s="161" t="s">
        <v>8159</v>
      </c>
      <c r="N1116" s="332" t="s">
        <v>13501</v>
      </c>
      <c r="O1116" s="324"/>
    </row>
    <row r="1117" spans="5:15" ht="31.5">
      <c r="E1117" s="277">
        <v>6130670</v>
      </c>
      <c r="F1117" s="291" t="s">
        <v>132</v>
      </c>
      <c r="G1117" s="315">
        <f t="shared" si="19"/>
        <v>1111</v>
      </c>
      <c r="H1117" s="311" t="s">
        <v>9266</v>
      </c>
      <c r="I1117" s="307" t="s">
        <v>7203</v>
      </c>
      <c r="J1117" s="216">
        <v>2014</v>
      </c>
      <c r="K1117" s="162">
        <v>6100011506</v>
      </c>
      <c r="L1117" s="160">
        <v>41102</v>
      </c>
      <c r="M1117" s="161" t="s">
        <v>7362</v>
      </c>
      <c r="N1117" s="332" t="s">
        <v>13900</v>
      </c>
      <c r="O1117" s="324"/>
    </row>
    <row r="1118" spans="5:15" ht="31.5">
      <c r="E1118" s="277">
        <v>6130652</v>
      </c>
      <c r="F1118" s="291" t="s">
        <v>132</v>
      </c>
      <c r="G1118" s="315">
        <f t="shared" si="19"/>
        <v>1112</v>
      </c>
      <c r="H1118" s="311" t="s">
        <v>9267</v>
      </c>
      <c r="I1118" s="307" t="s">
        <v>7203</v>
      </c>
      <c r="J1118" s="216">
        <v>2014</v>
      </c>
      <c r="K1118" s="162">
        <v>6100011699</v>
      </c>
      <c r="L1118" s="160">
        <v>41110</v>
      </c>
      <c r="M1118" s="161" t="s">
        <v>7242</v>
      </c>
      <c r="N1118" s="332" t="s">
        <v>14917</v>
      </c>
      <c r="O1118" s="324"/>
    </row>
    <row r="1119" spans="5:15" ht="63">
      <c r="E1119" s="277">
        <v>6130579</v>
      </c>
      <c r="F1119" s="291" t="s">
        <v>132</v>
      </c>
      <c r="G1119" s="315">
        <f t="shared" si="19"/>
        <v>1113</v>
      </c>
      <c r="H1119" s="311" t="s">
        <v>9268</v>
      </c>
      <c r="I1119" s="307" t="s">
        <v>7203</v>
      </c>
      <c r="J1119" s="216">
        <v>2014</v>
      </c>
      <c r="K1119" s="162" t="s">
        <v>9269</v>
      </c>
      <c r="L1119" s="160">
        <v>40981</v>
      </c>
      <c r="M1119" s="161" t="s">
        <v>9270</v>
      </c>
      <c r="N1119" s="331" t="s">
        <v>16161</v>
      </c>
      <c r="O1119" s="325"/>
    </row>
    <row r="1120" spans="5:15" ht="31.5">
      <c r="E1120" s="277">
        <v>6130524</v>
      </c>
      <c r="F1120" s="291" t="s">
        <v>132</v>
      </c>
      <c r="G1120" s="315">
        <f t="shared" si="19"/>
        <v>1114</v>
      </c>
      <c r="H1120" s="311" t="s">
        <v>9271</v>
      </c>
      <c r="I1120" s="307" t="s">
        <v>7203</v>
      </c>
      <c r="J1120" s="216">
        <v>2014</v>
      </c>
      <c r="K1120" s="162">
        <v>6100010163</v>
      </c>
      <c r="L1120" s="160">
        <v>41025</v>
      </c>
      <c r="M1120" s="161" t="s">
        <v>7265</v>
      </c>
      <c r="N1120" s="332" t="s">
        <v>13901</v>
      </c>
      <c r="O1120" s="324"/>
    </row>
    <row r="1121" spans="5:15" ht="31.5">
      <c r="E1121" s="277">
        <v>6144233</v>
      </c>
      <c r="F1121" s="291" t="s">
        <v>132</v>
      </c>
      <c r="G1121" s="315">
        <f t="shared" si="19"/>
        <v>1115</v>
      </c>
      <c r="H1121" s="311" t="s">
        <v>9272</v>
      </c>
      <c r="I1121" s="307" t="s">
        <v>7203</v>
      </c>
      <c r="J1121" s="216">
        <v>2014</v>
      </c>
      <c r="K1121" s="162">
        <v>6100023376</v>
      </c>
      <c r="L1121" s="160">
        <v>41738</v>
      </c>
      <c r="M1121" s="161" t="s">
        <v>9273</v>
      </c>
      <c r="N1121" s="332" t="s">
        <v>14261</v>
      </c>
      <c r="O1121" s="296"/>
    </row>
    <row r="1122" spans="5:15" ht="63">
      <c r="E1122" s="277">
        <v>6101053</v>
      </c>
      <c r="F1122" s="291" t="s">
        <v>132</v>
      </c>
      <c r="G1122" s="315">
        <f t="shared" si="19"/>
        <v>1116</v>
      </c>
      <c r="H1122" s="311" t="s">
        <v>9274</v>
      </c>
      <c r="I1122" s="307" t="s">
        <v>7203</v>
      </c>
      <c r="J1122" s="216">
        <v>2014</v>
      </c>
      <c r="K1122" s="162" t="s">
        <v>9275</v>
      </c>
      <c r="L1122" s="160">
        <v>40813</v>
      </c>
      <c r="M1122" s="161" t="s">
        <v>9276</v>
      </c>
      <c r="N1122" s="331" t="s">
        <v>16349</v>
      </c>
      <c r="O1122" s="325"/>
    </row>
    <row r="1123" spans="5:15" ht="31.5">
      <c r="E1123" s="277">
        <v>6132771</v>
      </c>
      <c r="F1123" s="291" t="s">
        <v>132</v>
      </c>
      <c r="G1123" s="315">
        <f t="shared" si="19"/>
        <v>1117</v>
      </c>
      <c r="H1123" s="311" t="s">
        <v>9277</v>
      </c>
      <c r="I1123" s="307" t="s">
        <v>7203</v>
      </c>
      <c r="J1123" s="216">
        <v>2014</v>
      </c>
      <c r="K1123" s="162">
        <v>6100018373</v>
      </c>
      <c r="L1123" s="160">
        <v>41507</v>
      </c>
      <c r="M1123" s="161" t="s">
        <v>7324</v>
      </c>
      <c r="N1123" s="332" t="s">
        <v>13902</v>
      </c>
      <c r="O1123" s="324"/>
    </row>
    <row r="1124" spans="5:15" ht="31.5">
      <c r="E1124" s="277">
        <v>6100426</v>
      </c>
      <c r="F1124" s="291" t="s">
        <v>132</v>
      </c>
      <c r="G1124" s="315">
        <f t="shared" si="19"/>
        <v>1118</v>
      </c>
      <c r="H1124" s="311" t="s">
        <v>16150</v>
      </c>
      <c r="I1124" s="307" t="s">
        <v>7203</v>
      </c>
      <c r="J1124" s="216">
        <v>2014</v>
      </c>
      <c r="K1124" s="162" t="s">
        <v>9278</v>
      </c>
      <c r="L1124" s="160">
        <v>40304</v>
      </c>
      <c r="M1124" s="161" t="s">
        <v>9279</v>
      </c>
      <c r="N1124" s="332" t="s">
        <v>16151</v>
      </c>
      <c r="O1124" s="324"/>
    </row>
    <row r="1125" spans="5:15" ht="31.5">
      <c r="E1125" s="277">
        <v>6131095</v>
      </c>
      <c r="F1125" s="291" t="s">
        <v>132</v>
      </c>
      <c r="G1125" s="315">
        <f t="shared" si="19"/>
        <v>1119</v>
      </c>
      <c r="H1125" s="311" t="s">
        <v>9256</v>
      </c>
      <c r="I1125" s="307" t="s">
        <v>7203</v>
      </c>
      <c r="J1125" s="216">
        <v>2014</v>
      </c>
      <c r="K1125" s="162">
        <v>6100009893</v>
      </c>
      <c r="L1125" s="160">
        <v>41012</v>
      </c>
      <c r="M1125" s="161" t="s">
        <v>7510</v>
      </c>
      <c r="N1125" s="332" t="s">
        <v>13353</v>
      </c>
      <c r="O1125" s="324"/>
    </row>
    <row r="1126" spans="5:15" ht="31.5">
      <c r="E1126" s="277">
        <v>6131080</v>
      </c>
      <c r="F1126" s="291" t="s">
        <v>132</v>
      </c>
      <c r="G1126" s="315">
        <f t="shared" si="19"/>
        <v>1120</v>
      </c>
      <c r="H1126" s="311" t="s">
        <v>9280</v>
      </c>
      <c r="I1126" s="307" t="s">
        <v>7203</v>
      </c>
      <c r="J1126" s="216">
        <v>2014</v>
      </c>
      <c r="K1126" s="162">
        <v>6100009929</v>
      </c>
      <c r="L1126" s="160">
        <v>41012</v>
      </c>
      <c r="M1126" s="161" t="s">
        <v>7504</v>
      </c>
      <c r="N1126" s="332" t="s">
        <v>13351</v>
      </c>
      <c r="O1126" s="324"/>
    </row>
    <row r="1127" spans="5:15" ht="63">
      <c r="E1127" s="277">
        <v>6143423</v>
      </c>
      <c r="F1127" s="291" t="s">
        <v>132</v>
      </c>
      <c r="G1127" s="315">
        <f t="shared" si="19"/>
        <v>1121</v>
      </c>
      <c r="H1127" s="311" t="s">
        <v>16149</v>
      </c>
      <c r="I1127" s="307" t="s">
        <v>7203</v>
      </c>
      <c r="J1127" s="216">
        <v>2014</v>
      </c>
      <c r="K1127" s="162">
        <v>6100002978</v>
      </c>
      <c r="L1127" s="160">
        <v>40189</v>
      </c>
      <c r="M1127" s="161" t="s">
        <v>9281</v>
      </c>
      <c r="N1127" s="333" t="s">
        <v>16432</v>
      </c>
      <c r="O1127" s="324"/>
    </row>
    <row r="1128" spans="5:15" ht="31.5">
      <c r="E1128" s="277">
        <v>6130734</v>
      </c>
      <c r="F1128" s="291" t="s">
        <v>132</v>
      </c>
      <c r="G1128" s="315">
        <f t="shared" si="19"/>
        <v>1122</v>
      </c>
      <c r="H1128" s="311" t="s">
        <v>9282</v>
      </c>
      <c r="I1128" s="307" t="s">
        <v>7203</v>
      </c>
      <c r="J1128" s="216">
        <v>2014</v>
      </c>
      <c r="K1128" s="162">
        <v>6100010020</v>
      </c>
      <c r="L1128" s="160">
        <v>41019</v>
      </c>
      <c r="M1128" s="161" t="s">
        <v>8189</v>
      </c>
      <c r="N1128" s="332" t="s">
        <v>13513</v>
      </c>
      <c r="O1128" s="324"/>
    </row>
    <row r="1129" spans="5:15" ht="31.5">
      <c r="E1129" s="277">
        <v>6130735</v>
      </c>
      <c r="F1129" s="291" t="s">
        <v>132</v>
      </c>
      <c r="G1129" s="315">
        <f t="shared" si="19"/>
        <v>1123</v>
      </c>
      <c r="H1129" s="311" t="s">
        <v>9283</v>
      </c>
      <c r="I1129" s="307" t="s">
        <v>7203</v>
      </c>
      <c r="J1129" s="216">
        <v>2014</v>
      </c>
      <c r="K1129" s="162">
        <v>6100010128</v>
      </c>
      <c r="L1129" s="160">
        <v>41022</v>
      </c>
      <c r="M1129" s="161" t="s">
        <v>8191</v>
      </c>
      <c r="N1129" s="332" t="s">
        <v>13514</v>
      </c>
      <c r="O1129" s="324"/>
    </row>
    <row r="1130" spans="5:15" ht="31.5">
      <c r="E1130" s="277">
        <v>6132419</v>
      </c>
      <c r="F1130" s="291" t="s">
        <v>132</v>
      </c>
      <c r="G1130" s="315">
        <f t="shared" si="19"/>
        <v>1124</v>
      </c>
      <c r="H1130" s="311" t="s">
        <v>9284</v>
      </c>
      <c r="I1130" s="307" t="s">
        <v>7203</v>
      </c>
      <c r="J1130" s="216">
        <v>2014</v>
      </c>
      <c r="K1130" s="162">
        <v>6100008558</v>
      </c>
      <c r="L1130" s="160">
        <v>40877</v>
      </c>
      <c r="M1130" s="161" t="s">
        <v>9285</v>
      </c>
      <c r="N1130" s="331" t="s">
        <v>16277</v>
      </c>
      <c r="O1130" s="325"/>
    </row>
    <row r="1131" spans="5:15" ht="31.5">
      <c r="E1131" s="277">
        <v>6130730</v>
      </c>
      <c r="F1131" s="291" t="s">
        <v>132</v>
      </c>
      <c r="G1131" s="315">
        <f t="shared" si="19"/>
        <v>1125</v>
      </c>
      <c r="H1131" s="311" t="s">
        <v>9245</v>
      </c>
      <c r="I1131" s="307" t="s">
        <v>7203</v>
      </c>
      <c r="J1131" s="216">
        <v>2014</v>
      </c>
      <c r="K1131" s="162">
        <v>6100010001</v>
      </c>
      <c r="L1131" s="160">
        <v>41019</v>
      </c>
      <c r="M1131" s="161" t="s">
        <v>8181</v>
      </c>
      <c r="N1131" s="332" t="s">
        <v>13509</v>
      </c>
      <c r="O1131" s="324"/>
    </row>
    <row r="1132" spans="5:15" ht="31.5">
      <c r="E1132" s="277">
        <v>6132058</v>
      </c>
      <c r="F1132" s="291" t="s">
        <v>132</v>
      </c>
      <c r="G1132" s="315">
        <f t="shared" si="19"/>
        <v>1126</v>
      </c>
      <c r="H1132" s="311" t="s">
        <v>9286</v>
      </c>
      <c r="I1132" s="307" t="s">
        <v>7203</v>
      </c>
      <c r="J1132" s="216">
        <v>2014</v>
      </c>
      <c r="K1132" s="162">
        <v>6100015477</v>
      </c>
      <c r="L1132" s="160" t="s">
        <v>7198</v>
      </c>
      <c r="M1132" s="161" t="s">
        <v>8438</v>
      </c>
      <c r="N1132" s="332" t="s">
        <v>13585</v>
      </c>
      <c r="O1132" s="324"/>
    </row>
    <row r="1133" spans="5:15" ht="31.5">
      <c r="E1133" s="277">
        <v>6130728</v>
      </c>
      <c r="F1133" s="291" t="s">
        <v>132</v>
      </c>
      <c r="G1133" s="315">
        <f t="shared" si="19"/>
        <v>1127</v>
      </c>
      <c r="H1133" s="311" t="s">
        <v>9287</v>
      </c>
      <c r="I1133" s="307" t="s">
        <v>7203</v>
      </c>
      <c r="J1133" s="216">
        <v>2014</v>
      </c>
      <c r="K1133" s="162">
        <v>6100009922</v>
      </c>
      <c r="L1133" s="160">
        <v>41012</v>
      </c>
      <c r="M1133" s="161" t="s">
        <v>8177</v>
      </c>
      <c r="N1133" s="332" t="s">
        <v>13507</v>
      </c>
      <c r="O1133" s="324"/>
    </row>
    <row r="1134" spans="5:15" ht="31.5">
      <c r="E1134" s="277">
        <v>6132110</v>
      </c>
      <c r="F1134" s="291" t="s">
        <v>132</v>
      </c>
      <c r="G1134" s="315">
        <f t="shared" si="19"/>
        <v>1128</v>
      </c>
      <c r="H1134" s="311" t="s">
        <v>9288</v>
      </c>
      <c r="I1134" s="307" t="s">
        <v>7203</v>
      </c>
      <c r="J1134" s="216">
        <v>2014</v>
      </c>
      <c r="K1134" s="162">
        <v>6100015244</v>
      </c>
      <c r="L1134" s="160" t="s">
        <v>177</v>
      </c>
      <c r="M1134" s="161" t="s">
        <v>9289</v>
      </c>
      <c r="N1134" s="332" t="s">
        <v>13903</v>
      </c>
      <c r="O1134" s="324"/>
    </row>
    <row r="1135" spans="5:15" ht="110.25">
      <c r="E1135" s="277">
        <v>6130592</v>
      </c>
      <c r="F1135" s="291" t="s">
        <v>132</v>
      </c>
      <c r="G1135" s="315">
        <f t="shared" si="19"/>
        <v>1129</v>
      </c>
      <c r="H1135" s="311" t="s">
        <v>9290</v>
      </c>
      <c r="I1135" s="307" t="s">
        <v>7203</v>
      </c>
      <c r="J1135" s="216">
        <v>2014</v>
      </c>
      <c r="K1135" s="162" t="s">
        <v>9291</v>
      </c>
      <c r="L1135" s="160">
        <v>40771</v>
      </c>
      <c r="M1135" s="161" t="s">
        <v>9292</v>
      </c>
      <c r="N1135" s="331" t="s">
        <v>16274</v>
      </c>
      <c r="O1135" s="325"/>
    </row>
    <row r="1136" spans="5:15" ht="31.5">
      <c r="E1136" s="277">
        <v>6120553</v>
      </c>
      <c r="F1136" s="291" t="s">
        <v>132</v>
      </c>
      <c r="G1136" s="315">
        <f t="shared" si="19"/>
        <v>1130</v>
      </c>
      <c r="H1136" s="311" t="s">
        <v>9293</v>
      </c>
      <c r="I1136" s="307" t="s">
        <v>7203</v>
      </c>
      <c r="J1136" s="216">
        <v>2014</v>
      </c>
      <c r="K1136" s="162">
        <v>6100008879</v>
      </c>
      <c r="L1136" s="160">
        <v>40905</v>
      </c>
      <c r="M1136" s="161" t="s">
        <v>8270</v>
      </c>
      <c r="N1136" s="332" t="s">
        <v>13541</v>
      </c>
      <c r="O1136" s="324"/>
    </row>
    <row r="1137" spans="5:15" ht="31.5">
      <c r="E1137" s="277">
        <v>6132052</v>
      </c>
      <c r="F1137" s="291" t="s">
        <v>132</v>
      </c>
      <c r="G1137" s="315">
        <f t="shared" si="19"/>
        <v>1131</v>
      </c>
      <c r="H1137" s="311" t="s">
        <v>9294</v>
      </c>
      <c r="I1137" s="307" t="s">
        <v>7203</v>
      </c>
      <c r="J1137" s="216">
        <v>2014</v>
      </c>
      <c r="K1137" s="162">
        <v>6100015367</v>
      </c>
      <c r="L1137" s="160" t="s">
        <v>173</v>
      </c>
      <c r="M1137" s="161" t="s">
        <v>8446</v>
      </c>
      <c r="N1137" s="332" t="s">
        <v>13587</v>
      </c>
      <c r="O1137" s="324"/>
    </row>
    <row r="1138" spans="5:15" ht="31.5">
      <c r="E1138" s="277">
        <v>6144254</v>
      </c>
      <c r="F1138" s="291" t="s">
        <v>132</v>
      </c>
      <c r="G1138" s="315">
        <f t="shared" si="19"/>
        <v>1132</v>
      </c>
      <c r="H1138" s="311" t="s">
        <v>9295</v>
      </c>
      <c r="I1138" s="307" t="s">
        <v>7203</v>
      </c>
      <c r="J1138" s="216">
        <v>2014</v>
      </c>
      <c r="K1138" s="162">
        <v>6100023546</v>
      </c>
      <c r="L1138" s="160">
        <v>41745</v>
      </c>
      <c r="M1138" s="161" t="s">
        <v>9296</v>
      </c>
      <c r="N1138" s="332" t="s">
        <v>14267</v>
      </c>
      <c r="O1138" s="324"/>
    </row>
    <row r="1139" spans="5:15" ht="31.5">
      <c r="E1139" s="277">
        <v>6133031</v>
      </c>
      <c r="F1139" s="291" t="s">
        <v>132</v>
      </c>
      <c r="G1139" s="315">
        <f t="shared" si="19"/>
        <v>1133</v>
      </c>
      <c r="H1139" s="311" t="s">
        <v>9297</v>
      </c>
      <c r="I1139" s="307" t="s">
        <v>7203</v>
      </c>
      <c r="J1139" s="216">
        <v>2014</v>
      </c>
      <c r="K1139" s="162">
        <v>6100019513</v>
      </c>
      <c r="L1139" s="160">
        <v>41537</v>
      </c>
      <c r="M1139" s="161" t="s">
        <v>9298</v>
      </c>
      <c r="N1139" s="332" t="s">
        <v>13904</v>
      </c>
      <c r="O1139" s="324"/>
    </row>
    <row r="1140" spans="5:15" ht="31.5">
      <c r="E1140" s="277">
        <v>6143539</v>
      </c>
      <c r="F1140" s="291" t="s">
        <v>132</v>
      </c>
      <c r="G1140" s="315">
        <f t="shared" si="19"/>
        <v>1134</v>
      </c>
      <c r="H1140" s="311" t="s">
        <v>9299</v>
      </c>
      <c r="I1140" s="307" t="s">
        <v>7203</v>
      </c>
      <c r="J1140" s="216">
        <v>2014</v>
      </c>
      <c r="K1140" s="162">
        <v>6100021527</v>
      </c>
      <c r="L1140" s="160">
        <v>41614</v>
      </c>
      <c r="M1140" s="161" t="s">
        <v>9300</v>
      </c>
      <c r="N1140" s="332" t="s">
        <v>14268</v>
      </c>
      <c r="O1140" s="324"/>
    </row>
    <row r="1141" spans="5:15" ht="31.5">
      <c r="E1141" s="277">
        <v>6144275</v>
      </c>
      <c r="F1141" s="291" t="s">
        <v>132</v>
      </c>
      <c r="G1141" s="315">
        <f t="shared" si="19"/>
        <v>1135</v>
      </c>
      <c r="H1141" s="311" t="s">
        <v>9301</v>
      </c>
      <c r="I1141" s="307" t="s">
        <v>7203</v>
      </c>
      <c r="J1141" s="216">
        <v>2014</v>
      </c>
      <c r="K1141" s="162">
        <v>6100023782</v>
      </c>
      <c r="L1141" s="160">
        <v>41758</v>
      </c>
      <c r="M1141" s="161" t="s">
        <v>9302</v>
      </c>
      <c r="N1141" s="332" t="s">
        <v>14269</v>
      </c>
      <c r="O1141" s="324"/>
    </row>
    <row r="1142" spans="5:15" ht="47.25">
      <c r="E1142" s="277">
        <v>6131550</v>
      </c>
      <c r="F1142" s="291" t="s">
        <v>132</v>
      </c>
      <c r="G1142" s="315">
        <f t="shared" si="19"/>
        <v>1136</v>
      </c>
      <c r="H1142" s="311" t="s">
        <v>9219</v>
      </c>
      <c r="I1142" s="307" t="s">
        <v>7203</v>
      </c>
      <c r="J1142" s="216">
        <v>2014</v>
      </c>
      <c r="K1142" s="162">
        <v>6100010674</v>
      </c>
      <c r="L1142" s="160">
        <v>41058</v>
      </c>
      <c r="M1142" s="161" t="s">
        <v>9220</v>
      </c>
      <c r="N1142" s="333" t="s">
        <v>16157</v>
      </c>
      <c r="O1142" s="324"/>
    </row>
    <row r="1143" spans="5:15" ht="47.25">
      <c r="E1143" s="277">
        <v>6131550</v>
      </c>
      <c r="F1143" s="291" t="s">
        <v>132</v>
      </c>
      <c r="G1143" s="315">
        <f t="shared" si="19"/>
        <v>1137</v>
      </c>
      <c r="H1143" s="311" t="s">
        <v>9219</v>
      </c>
      <c r="I1143" s="307" t="s">
        <v>7203</v>
      </c>
      <c r="J1143" s="216">
        <v>2014</v>
      </c>
      <c r="K1143" s="162">
        <v>6100010674</v>
      </c>
      <c r="L1143" s="160">
        <v>41058</v>
      </c>
      <c r="M1143" s="161" t="s">
        <v>9220</v>
      </c>
      <c r="N1143" s="333" t="s">
        <v>16157</v>
      </c>
      <c r="O1143" s="324"/>
    </row>
    <row r="1144" spans="5:15" ht="31.5">
      <c r="E1144" s="277">
        <v>6101064</v>
      </c>
      <c r="F1144" s="291" t="s">
        <v>132</v>
      </c>
      <c r="G1144" s="315">
        <f t="shared" si="19"/>
        <v>1138</v>
      </c>
      <c r="H1144" s="311" t="s">
        <v>9303</v>
      </c>
      <c r="I1144" s="307" t="s">
        <v>7203</v>
      </c>
      <c r="J1144" s="216">
        <v>2014</v>
      </c>
      <c r="K1144" s="162" t="s">
        <v>9304</v>
      </c>
      <c r="L1144" s="160">
        <v>40813</v>
      </c>
      <c r="M1144" s="161" t="s">
        <v>9305</v>
      </c>
      <c r="N1144" s="332" t="s">
        <v>13905</v>
      </c>
      <c r="O1144" s="324"/>
    </row>
    <row r="1145" spans="5:15" ht="94.5">
      <c r="E1145" s="277">
        <v>6101032</v>
      </c>
      <c r="F1145" s="291" t="s">
        <v>132</v>
      </c>
      <c r="G1145" s="315">
        <f t="shared" si="19"/>
        <v>1139</v>
      </c>
      <c r="H1145" s="311" t="s">
        <v>13310</v>
      </c>
      <c r="I1145" s="307" t="s">
        <v>7203</v>
      </c>
      <c r="J1145" s="216">
        <v>2014</v>
      </c>
      <c r="K1145" s="162" t="s">
        <v>9306</v>
      </c>
      <c r="L1145" s="160">
        <v>40760</v>
      </c>
      <c r="M1145" s="161" t="s">
        <v>9307</v>
      </c>
      <c r="N1145" s="331" t="s">
        <v>16349</v>
      </c>
      <c r="O1145" s="325"/>
    </row>
    <row r="1146" spans="5:15" ht="31.5">
      <c r="E1146" s="277">
        <v>6131095</v>
      </c>
      <c r="F1146" s="291" t="s">
        <v>132</v>
      </c>
      <c r="G1146" s="315">
        <f t="shared" si="19"/>
        <v>1140</v>
      </c>
      <c r="H1146" s="311" t="s">
        <v>9256</v>
      </c>
      <c r="I1146" s="307" t="s">
        <v>7203</v>
      </c>
      <c r="J1146" s="216">
        <v>2014</v>
      </c>
      <c r="K1146" s="162">
        <v>6100009893</v>
      </c>
      <c r="L1146" s="160">
        <v>41012</v>
      </c>
      <c r="M1146" s="161" t="s">
        <v>7510</v>
      </c>
      <c r="N1146" s="332" t="s">
        <v>13353</v>
      </c>
      <c r="O1146" s="324"/>
    </row>
    <row r="1147" spans="5:15" ht="31.5">
      <c r="E1147" s="277">
        <v>6131095</v>
      </c>
      <c r="F1147" s="291" t="s">
        <v>132</v>
      </c>
      <c r="G1147" s="315">
        <f t="shared" si="19"/>
        <v>1141</v>
      </c>
      <c r="H1147" s="311" t="s">
        <v>9256</v>
      </c>
      <c r="I1147" s="307" t="s">
        <v>7203</v>
      </c>
      <c r="J1147" s="216">
        <v>2014</v>
      </c>
      <c r="K1147" s="162">
        <v>6100009893</v>
      </c>
      <c r="L1147" s="160">
        <v>41012</v>
      </c>
      <c r="M1147" s="161" t="s">
        <v>7510</v>
      </c>
      <c r="N1147" s="332" t="s">
        <v>13353</v>
      </c>
      <c r="O1147" s="324"/>
    </row>
    <row r="1148" spans="5:15" ht="31.5">
      <c r="E1148" s="277">
        <v>6131095</v>
      </c>
      <c r="F1148" s="291" t="s">
        <v>132</v>
      </c>
      <c r="G1148" s="315">
        <f t="shared" si="19"/>
        <v>1142</v>
      </c>
      <c r="H1148" s="311" t="s">
        <v>9256</v>
      </c>
      <c r="I1148" s="307" t="s">
        <v>7203</v>
      </c>
      <c r="J1148" s="216">
        <v>2014</v>
      </c>
      <c r="K1148" s="162">
        <v>6100009893</v>
      </c>
      <c r="L1148" s="160">
        <v>41012</v>
      </c>
      <c r="M1148" s="161" t="s">
        <v>7510</v>
      </c>
      <c r="N1148" s="332" t="s">
        <v>13353</v>
      </c>
      <c r="O1148" s="324"/>
    </row>
    <row r="1149" spans="5:15" ht="31.5">
      <c r="E1149" s="277">
        <v>6131095</v>
      </c>
      <c r="F1149" s="291" t="s">
        <v>132</v>
      </c>
      <c r="G1149" s="315">
        <f t="shared" si="19"/>
        <v>1143</v>
      </c>
      <c r="H1149" s="311" t="s">
        <v>9256</v>
      </c>
      <c r="I1149" s="307" t="s">
        <v>7203</v>
      </c>
      <c r="J1149" s="216">
        <v>2014</v>
      </c>
      <c r="K1149" s="162">
        <v>6100009893</v>
      </c>
      <c r="L1149" s="160">
        <v>41012</v>
      </c>
      <c r="M1149" s="161" t="s">
        <v>7510</v>
      </c>
      <c r="N1149" s="332" t="s">
        <v>13353</v>
      </c>
      <c r="O1149" s="324"/>
    </row>
    <row r="1150" spans="5:15" ht="31.5">
      <c r="E1150" s="277">
        <v>6131095</v>
      </c>
      <c r="F1150" s="291" t="s">
        <v>132</v>
      </c>
      <c r="G1150" s="315">
        <f t="shared" ref="G1150:G1213" si="20">G1149+1</f>
        <v>1144</v>
      </c>
      <c r="H1150" s="311" t="s">
        <v>9256</v>
      </c>
      <c r="I1150" s="307" t="s">
        <v>7203</v>
      </c>
      <c r="J1150" s="216">
        <v>2014</v>
      </c>
      <c r="K1150" s="162">
        <v>6100009893</v>
      </c>
      <c r="L1150" s="160">
        <v>41012</v>
      </c>
      <c r="M1150" s="161" t="s">
        <v>7510</v>
      </c>
      <c r="N1150" s="332" t="s">
        <v>13353</v>
      </c>
      <c r="O1150" s="324"/>
    </row>
    <row r="1151" spans="5:15" ht="31.5">
      <c r="E1151" s="277">
        <v>6131095</v>
      </c>
      <c r="F1151" s="291" t="s">
        <v>132</v>
      </c>
      <c r="G1151" s="315">
        <f t="shared" si="20"/>
        <v>1145</v>
      </c>
      <c r="H1151" s="311" t="s">
        <v>9256</v>
      </c>
      <c r="I1151" s="307" t="s">
        <v>7203</v>
      </c>
      <c r="J1151" s="216">
        <v>2014</v>
      </c>
      <c r="K1151" s="162">
        <v>6100009893</v>
      </c>
      <c r="L1151" s="160">
        <v>41012</v>
      </c>
      <c r="M1151" s="161" t="s">
        <v>7510</v>
      </c>
      <c r="N1151" s="332" t="s">
        <v>13353</v>
      </c>
      <c r="O1151" s="324"/>
    </row>
    <row r="1152" spans="5:15" ht="31.5">
      <c r="E1152" s="277">
        <v>6131095</v>
      </c>
      <c r="F1152" s="291" t="s">
        <v>132</v>
      </c>
      <c r="G1152" s="315">
        <f t="shared" si="20"/>
        <v>1146</v>
      </c>
      <c r="H1152" s="311" t="s">
        <v>9256</v>
      </c>
      <c r="I1152" s="307" t="s">
        <v>7203</v>
      </c>
      <c r="J1152" s="216">
        <v>2014</v>
      </c>
      <c r="K1152" s="162">
        <v>6100009893</v>
      </c>
      <c r="L1152" s="160">
        <v>41012</v>
      </c>
      <c r="M1152" s="161" t="s">
        <v>7510</v>
      </c>
      <c r="N1152" s="332" t="s">
        <v>13353</v>
      </c>
      <c r="O1152" s="324"/>
    </row>
    <row r="1153" spans="5:15" ht="31.5">
      <c r="E1153" s="277">
        <v>6131095</v>
      </c>
      <c r="F1153" s="291" t="s">
        <v>132</v>
      </c>
      <c r="G1153" s="315">
        <f t="shared" si="20"/>
        <v>1147</v>
      </c>
      <c r="H1153" s="311" t="s">
        <v>9256</v>
      </c>
      <c r="I1153" s="307" t="s">
        <v>7203</v>
      </c>
      <c r="J1153" s="216">
        <v>2014</v>
      </c>
      <c r="K1153" s="162">
        <v>6100009893</v>
      </c>
      <c r="L1153" s="160">
        <v>41012</v>
      </c>
      <c r="M1153" s="161" t="s">
        <v>7510</v>
      </c>
      <c r="N1153" s="332" t="s">
        <v>13353</v>
      </c>
      <c r="O1153" s="324"/>
    </row>
    <row r="1154" spans="5:15" ht="47.25">
      <c r="E1154" s="277">
        <v>6131501</v>
      </c>
      <c r="F1154" s="291" t="s">
        <v>132</v>
      </c>
      <c r="G1154" s="315">
        <f t="shared" si="20"/>
        <v>1148</v>
      </c>
      <c r="H1154" s="311" t="s">
        <v>9261</v>
      </c>
      <c r="I1154" s="307" t="s">
        <v>7203</v>
      </c>
      <c r="J1154" s="216">
        <v>2014</v>
      </c>
      <c r="K1154" s="162">
        <v>6100007748</v>
      </c>
      <c r="L1154" s="160">
        <v>40808</v>
      </c>
      <c r="M1154" s="161" t="s">
        <v>7245</v>
      </c>
      <c r="N1154" s="332" t="s">
        <v>13899</v>
      </c>
      <c r="O1154" s="324"/>
    </row>
    <row r="1155" spans="5:15" ht="47.25">
      <c r="E1155" s="277">
        <v>6131501</v>
      </c>
      <c r="F1155" s="291" t="s">
        <v>132</v>
      </c>
      <c r="G1155" s="315">
        <f t="shared" si="20"/>
        <v>1149</v>
      </c>
      <c r="H1155" s="311" t="s">
        <v>9261</v>
      </c>
      <c r="I1155" s="307" t="s">
        <v>7203</v>
      </c>
      <c r="J1155" s="216">
        <v>2014</v>
      </c>
      <c r="K1155" s="162">
        <v>6100007748</v>
      </c>
      <c r="L1155" s="160">
        <v>40808</v>
      </c>
      <c r="M1155" s="161" t="s">
        <v>7245</v>
      </c>
      <c r="N1155" s="332" t="s">
        <v>13899</v>
      </c>
      <c r="O1155" s="324"/>
    </row>
    <row r="1156" spans="5:15" ht="47.25">
      <c r="E1156" s="277">
        <v>6131501</v>
      </c>
      <c r="F1156" s="291" t="s">
        <v>132</v>
      </c>
      <c r="G1156" s="315">
        <f t="shared" si="20"/>
        <v>1150</v>
      </c>
      <c r="H1156" s="311" t="s">
        <v>9261</v>
      </c>
      <c r="I1156" s="307" t="s">
        <v>7203</v>
      </c>
      <c r="J1156" s="216">
        <v>2014</v>
      </c>
      <c r="K1156" s="162">
        <v>6100007748</v>
      </c>
      <c r="L1156" s="160">
        <v>40808</v>
      </c>
      <c r="M1156" s="161" t="s">
        <v>7245</v>
      </c>
      <c r="N1156" s="332" t="s">
        <v>13899</v>
      </c>
      <c r="O1156" s="324"/>
    </row>
    <row r="1157" spans="5:15" ht="47.25">
      <c r="E1157" s="277">
        <v>6131501</v>
      </c>
      <c r="F1157" s="291" t="s">
        <v>132</v>
      </c>
      <c r="G1157" s="315">
        <f t="shared" si="20"/>
        <v>1151</v>
      </c>
      <c r="H1157" s="311" t="s">
        <v>9261</v>
      </c>
      <c r="I1157" s="307" t="s">
        <v>7203</v>
      </c>
      <c r="J1157" s="216">
        <v>2014</v>
      </c>
      <c r="K1157" s="162">
        <v>6100007748</v>
      </c>
      <c r="L1157" s="160">
        <v>40808</v>
      </c>
      <c r="M1157" s="161" t="s">
        <v>7245</v>
      </c>
      <c r="N1157" s="332" t="s">
        <v>13899</v>
      </c>
      <c r="O1157" s="324"/>
    </row>
    <row r="1158" spans="5:15" ht="63">
      <c r="E1158" s="277">
        <v>6101053</v>
      </c>
      <c r="F1158" s="291" t="s">
        <v>132</v>
      </c>
      <c r="G1158" s="315">
        <f t="shared" si="20"/>
        <v>1152</v>
      </c>
      <c r="H1158" s="311" t="s">
        <v>9274</v>
      </c>
      <c r="I1158" s="307" t="s">
        <v>7203</v>
      </c>
      <c r="J1158" s="216">
        <v>2014</v>
      </c>
      <c r="K1158" s="162" t="s">
        <v>9275</v>
      </c>
      <c r="L1158" s="160">
        <v>40813</v>
      </c>
      <c r="M1158" s="161" t="s">
        <v>9276</v>
      </c>
      <c r="N1158" s="331" t="s">
        <v>16349</v>
      </c>
      <c r="O1158" s="325"/>
    </row>
    <row r="1159" spans="5:15" ht="31.5">
      <c r="E1159" s="277">
        <v>6144233</v>
      </c>
      <c r="F1159" s="291" t="s">
        <v>132</v>
      </c>
      <c r="G1159" s="315">
        <f t="shared" si="20"/>
        <v>1153</v>
      </c>
      <c r="H1159" s="311" t="s">
        <v>9272</v>
      </c>
      <c r="I1159" s="307" t="s">
        <v>7203</v>
      </c>
      <c r="J1159" s="216">
        <v>2014</v>
      </c>
      <c r="K1159" s="162">
        <v>6100023376</v>
      </c>
      <c r="L1159" s="160">
        <v>41738</v>
      </c>
      <c r="M1159" s="161" t="s">
        <v>9273</v>
      </c>
      <c r="N1159" s="332" t="s">
        <v>14261</v>
      </c>
      <c r="O1159" s="296"/>
    </row>
    <row r="1160" spans="5:15" ht="31.5">
      <c r="E1160" s="277">
        <v>6144233</v>
      </c>
      <c r="F1160" s="291" t="s">
        <v>132</v>
      </c>
      <c r="G1160" s="315">
        <f t="shared" si="20"/>
        <v>1154</v>
      </c>
      <c r="H1160" s="311" t="s">
        <v>9272</v>
      </c>
      <c r="I1160" s="307" t="s">
        <v>7203</v>
      </c>
      <c r="J1160" s="216">
        <v>2014</v>
      </c>
      <c r="K1160" s="162">
        <v>6100023376</v>
      </c>
      <c r="L1160" s="160">
        <v>41738</v>
      </c>
      <c r="M1160" s="161" t="s">
        <v>9273</v>
      </c>
      <c r="N1160" s="332" t="s">
        <v>14261</v>
      </c>
      <c r="O1160" s="296"/>
    </row>
    <row r="1161" spans="5:15" ht="31.5">
      <c r="E1161" s="277">
        <v>6144233</v>
      </c>
      <c r="F1161" s="291" t="s">
        <v>132</v>
      </c>
      <c r="G1161" s="315">
        <f t="shared" si="20"/>
        <v>1155</v>
      </c>
      <c r="H1161" s="311" t="s">
        <v>9272</v>
      </c>
      <c r="I1161" s="307" t="s">
        <v>7203</v>
      </c>
      <c r="J1161" s="216">
        <v>2014</v>
      </c>
      <c r="K1161" s="162">
        <v>6100023376</v>
      </c>
      <c r="L1161" s="160">
        <v>41738</v>
      </c>
      <c r="M1161" s="161" t="s">
        <v>9273</v>
      </c>
      <c r="N1161" s="332" t="s">
        <v>14261</v>
      </c>
      <c r="O1161" s="296"/>
    </row>
    <row r="1162" spans="5:15" ht="31.5">
      <c r="E1162" s="277">
        <v>6101017</v>
      </c>
      <c r="F1162" s="291" t="s">
        <v>132</v>
      </c>
      <c r="G1162" s="315">
        <f t="shared" si="20"/>
        <v>1156</v>
      </c>
      <c r="H1162" s="311" t="s">
        <v>9308</v>
      </c>
      <c r="I1162" s="307" t="s">
        <v>7203</v>
      </c>
      <c r="J1162" s="216">
        <v>2014</v>
      </c>
      <c r="K1162" s="162">
        <v>6100003444</v>
      </c>
      <c r="L1162" s="160">
        <v>40443</v>
      </c>
      <c r="M1162" s="161" t="s">
        <v>7622</v>
      </c>
      <c r="N1162" s="332" t="s">
        <v>13375</v>
      </c>
      <c r="O1162" s="324"/>
    </row>
    <row r="1163" spans="5:15" ht="31.5">
      <c r="E1163" s="277">
        <v>6100434</v>
      </c>
      <c r="F1163" s="291" t="s">
        <v>132</v>
      </c>
      <c r="G1163" s="315">
        <f t="shared" si="20"/>
        <v>1157</v>
      </c>
      <c r="H1163" s="311" t="s">
        <v>9284</v>
      </c>
      <c r="I1163" s="307" t="s">
        <v>7203</v>
      </c>
      <c r="J1163" s="216">
        <v>2014</v>
      </c>
      <c r="K1163" s="162">
        <v>6100003444</v>
      </c>
      <c r="L1163" s="160">
        <v>40443</v>
      </c>
      <c r="M1163" s="161" t="s">
        <v>7622</v>
      </c>
      <c r="N1163" s="332" t="s">
        <v>13375</v>
      </c>
      <c r="O1163" s="324"/>
    </row>
    <row r="1164" spans="5:15" ht="31.5">
      <c r="E1164" s="277">
        <v>6100434</v>
      </c>
      <c r="F1164" s="291" t="s">
        <v>132</v>
      </c>
      <c r="G1164" s="315">
        <f t="shared" si="20"/>
        <v>1158</v>
      </c>
      <c r="H1164" s="311" t="s">
        <v>9284</v>
      </c>
      <c r="I1164" s="307" t="s">
        <v>7203</v>
      </c>
      <c r="J1164" s="216">
        <v>2014</v>
      </c>
      <c r="K1164" s="162">
        <v>6100003444</v>
      </c>
      <c r="L1164" s="160">
        <v>40443</v>
      </c>
      <c r="M1164" s="161" t="s">
        <v>7622</v>
      </c>
      <c r="N1164" s="332" t="s">
        <v>13375</v>
      </c>
      <c r="O1164" s="324"/>
    </row>
    <row r="1165" spans="5:15" ht="31.5">
      <c r="E1165" s="277">
        <v>6132444</v>
      </c>
      <c r="F1165" s="291" t="s">
        <v>132</v>
      </c>
      <c r="G1165" s="315">
        <f t="shared" si="20"/>
        <v>1159</v>
      </c>
      <c r="H1165" s="311" t="s">
        <v>9299</v>
      </c>
      <c r="I1165" s="307" t="s">
        <v>7203</v>
      </c>
      <c r="J1165" s="216">
        <v>2014</v>
      </c>
      <c r="K1165" s="162">
        <v>6100017404</v>
      </c>
      <c r="L1165" s="160" t="s">
        <v>167</v>
      </c>
      <c r="M1165" s="161" t="s">
        <v>9309</v>
      </c>
      <c r="N1165" s="332" t="s">
        <v>13906</v>
      </c>
      <c r="O1165" s="324"/>
    </row>
    <row r="1166" spans="5:15" ht="31.5">
      <c r="E1166" s="277">
        <v>6132444</v>
      </c>
      <c r="F1166" s="291" t="s">
        <v>132</v>
      </c>
      <c r="G1166" s="315">
        <f t="shared" si="20"/>
        <v>1160</v>
      </c>
      <c r="H1166" s="311" t="s">
        <v>9299</v>
      </c>
      <c r="I1166" s="307" t="s">
        <v>7203</v>
      </c>
      <c r="J1166" s="216">
        <v>2014</v>
      </c>
      <c r="K1166" s="162">
        <v>6100017404</v>
      </c>
      <c r="L1166" s="160" t="s">
        <v>167</v>
      </c>
      <c r="M1166" s="161" t="s">
        <v>9309</v>
      </c>
      <c r="N1166" s="332" t="s">
        <v>13906</v>
      </c>
      <c r="O1166" s="324"/>
    </row>
    <row r="1167" spans="5:15" ht="31.5">
      <c r="E1167" s="277">
        <v>6132444</v>
      </c>
      <c r="F1167" s="291" t="s">
        <v>132</v>
      </c>
      <c r="G1167" s="315">
        <f t="shared" si="20"/>
        <v>1161</v>
      </c>
      <c r="H1167" s="311" t="s">
        <v>9299</v>
      </c>
      <c r="I1167" s="307" t="s">
        <v>7203</v>
      </c>
      <c r="J1167" s="216">
        <v>2014</v>
      </c>
      <c r="K1167" s="162">
        <v>6100017404</v>
      </c>
      <c r="L1167" s="160" t="s">
        <v>167</v>
      </c>
      <c r="M1167" s="161" t="s">
        <v>9309</v>
      </c>
      <c r="N1167" s="332" t="s">
        <v>13906</v>
      </c>
      <c r="O1167" s="324"/>
    </row>
    <row r="1168" spans="5:15" ht="31.5">
      <c r="E1168" s="277">
        <v>6132444</v>
      </c>
      <c r="F1168" s="291" t="s">
        <v>132</v>
      </c>
      <c r="G1168" s="315">
        <f t="shared" si="20"/>
        <v>1162</v>
      </c>
      <c r="H1168" s="311" t="s">
        <v>9299</v>
      </c>
      <c r="I1168" s="307" t="s">
        <v>7203</v>
      </c>
      <c r="J1168" s="216">
        <v>2014</v>
      </c>
      <c r="K1168" s="162">
        <v>6100017404</v>
      </c>
      <c r="L1168" s="160" t="s">
        <v>167</v>
      </c>
      <c r="M1168" s="161" t="s">
        <v>9309</v>
      </c>
      <c r="N1168" s="332" t="s">
        <v>13906</v>
      </c>
      <c r="O1168" s="324"/>
    </row>
    <row r="1169" spans="5:15" ht="31.5">
      <c r="E1169" s="277">
        <v>6132444</v>
      </c>
      <c r="F1169" s="291" t="s">
        <v>132</v>
      </c>
      <c r="G1169" s="315">
        <f t="shared" si="20"/>
        <v>1163</v>
      </c>
      <c r="H1169" s="311" t="s">
        <v>9299</v>
      </c>
      <c r="I1169" s="307" t="s">
        <v>7203</v>
      </c>
      <c r="J1169" s="216">
        <v>2014</v>
      </c>
      <c r="K1169" s="162">
        <v>6100017404</v>
      </c>
      <c r="L1169" s="160" t="s">
        <v>167</v>
      </c>
      <c r="M1169" s="161" t="s">
        <v>9309</v>
      </c>
      <c r="N1169" s="332" t="s">
        <v>13906</v>
      </c>
      <c r="O1169" s="324"/>
    </row>
    <row r="1170" spans="5:15" ht="31.5">
      <c r="E1170" s="277">
        <v>6132444</v>
      </c>
      <c r="F1170" s="291" t="s">
        <v>132</v>
      </c>
      <c r="G1170" s="315">
        <f t="shared" si="20"/>
        <v>1164</v>
      </c>
      <c r="H1170" s="311" t="s">
        <v>9299</v>
      </c>
      <c r="I1170" s="307" t="s">
        <v>7203</v>
      </c>
      <c r="J1170" s="216">
        <v>2014</v>
      </c>
      <c r="K1170" s="162">
        <v>6100017404</v>
      </c>
      <c r="L1170" s="160" t="s">
        <v>167</v>
      </c>
      <c r="M1170" s="161" t="s">
        <v>9309</v>
      </c>
      <c r="N1170" s="332" t="s">
        <v>13906</v>
      </c>
      <c r="O1170" s="324"/>
    </row>
    <row r="1171" spans="5:15" ht="31.5">
      <c r="E1171" s="277">
        <v>6133118</v>
      </c>
      <c r="F1171" s="291" t="s">
        <v>132</v>
      </c>
      <c r="G1171" s="315">
        <f t="shared" si="20"/>
        <v>1165</v>
      </c>
      <c r="H1171" s="311" t="s">
        <v>16152</v>
      </c>
      <c r="I1171" s="307" t="s">
        <v>7203</v>
      </c>
      <c r="J1171" s="216">
        <v>2014</v>
      </c>
      <c r="K1171" s="162">
        <v>6100020017</v>
      </c>
      <c r="L1171" s="160">
        <v>41544</v>
      </c>
      <c r="M1171" s="161" t="s">
        <v>9310</v>
      </c>
      <c r="N1171" s="333" t="s">
        <v>16371</v>
      </c>
      <c r="O1171" s="325"/>
    </row>
    <row r="1172" spans="5:15" ht="31.5">
      <c r="E1172" s="277">
        <v>6131064</v>
      </c>
      <c r="F1172" s="291" t="s">
        <v>132</v>
      </c>
      <c r="G1172" s="315">
        <f t="shared" si="20"/>
        <v>1166</v>
      </c>
      <c r="H1172" s="311" t="s">
        <v>9311</v>
      </c>
      <c r="I1172" s="307" t="s">
        <v>7203</v>
      </c>
      <c r="J1172" s="216">
        <v>2014</v>
      </c>
      <c r="K1172" s="162">
        <v>6100008807</v>
      </c>
      <c r="L1172" s="160">
        <v>40905</v>
      </c>
      <c r="M1172" s="161" t="s">
        <v>7498</v>
      </c>
      <c r="N1172" s="332" t="s">
        <v>13350</v>
      </c>
      <c r="O1172" s="324"/>
    </row>
    <row r="1173" spans="5:15" ht="31.5">
      <c r="E1173" s="277">
        <v>6131064</v>
      </c>
      <c r="F1173" s="291" t="s">
        <v>132</v>
      </c>
      <c r="G1173" s="315">
        <f t="shared" si="20"/>
        <v>1167</v>
      </c>
      <c r="H1173" s="311" t="s">
        <v>9311</v>
      </c>
      <c r="I1173" s="307" t="s">
        <v>7203</v>
      </c>
      <c r="J1173" s="216">
        <v>2014</v>
      </c>
      <c r="K1173" s="162">
        <v>6100008807</v>
      </c>
      <c r="L1173" s="160">
        <v>40905</v>
      </c>
      <c r="M1173" s="161" t="s">
        <v>7498</v>
      </c>
      <c r="N1173" s="332" t="s">
        <v>13350</v>
      </c>
      <c r="O1173" s="324"/>
    </row>
    <row r="1174" spans="5:15" ht="31.5">
      <c r="E1174" s="277">
        <v>6131064</v>
      </c>
      <c r="F1174" s="291" t="s">
        <v>132</v>
      </c>
      <c r="G1174" s="315">
        <f t="shared" si="20"/>
        <v>1168</v>
      </c>
      <c r="H1174" s="311" t="s">
        <v>9311</v>
      </c>
      <c r="I1174" s="307" t="s">
        <v>7203</v>
      </c>
      <c r="J1174" s="216">
        <v>2014</v>
      </c>
      <c r="K1174" s="162">
        <v>6100008807</v>
      </c>
      <c r="L1174" s="160">
        <v>40905</v>
      </c>
      <c r="M1174" s="161" t="s">
        <v>7498</v>
      </c>
      <c r="N1174" s="332" t="s">
        <v>13350</v>
      </c>
      <c r="O1174" s="324"/>
    </row>
    <row r="1175" spans="5:15" ht="31.5">
      <c r="E1175" s="277">
        <v>6131064</v>
      </c>
      <c r="F1175" s="291" t="s">
        <v>132</v>
      </c>
      <c r="G1175" s="315">
        <f t="shared" si="20"/>
        <v>1169</v>
      </c>
      <c r="H1175" s="311" t="s">
        <v>9311</v>
      </c>
      <c r="I1175" s="307" t="s">
        <v>7203</v>
      </c>
      <c r="J1175" s="216">
        <v>2014</v>
      </c>
      <c r="K1175" s="162">
        <v>6100008807</v>
      </c>
      <c r="L1175" s="160">
        <v>40905</v>
      </c>
      <c r="M1175" s="161" t="s">
        <v>7498</v>
      </c>
      <c r="N1175" s="332" t="s">
        <v>13350</v>
      </c>
      <c r="O1175" s="324"/>
    </row>
    <row r="1176" spans="5:15" ht="31.5">
      <c r="E1176" s="277">
        <v>6131064</v>
      </c>
      <c r="F1176" s="291" t="s">
        <v>132</v>
      </c>
      <c r="G1176" s="315">
        <f t="shared" si="20"/>
        <v>1170</v>
      </c>
      <c r="H1176" s="311" t="s">
        <v>9311</v>
      </c>
      <c r="I1176" s="307" t="s">
        <v>7203</v>
      </c>
      <c r="J1176" s="216">
        <v>2014</v>
      </c>
      <c r="K1176" s="162">
        <v>6100008807</v>
      </c>
      <c r="L1176" s="160">
        <v>40905</v>
      </c>
      <c r="M1176" s="161" t="s">
        <v>7498</v>
      </c>
      <c r="N1176" s="332" t="s">
        <v>13350</v>
      </c>
      <c r="O1176" s="324"/>
    </row>
    <row r="1177" spans="5:15" ht="31.5">
      <c r="E1177" s="277">
        <v>6131064</v>
      </c>
      <c r="F1177" s="291" t="s">
        <v>132</v>
      </c>
      <c r="G1177" s="315">
        <f t="shared" si="20"/>
        <v>1171</v>
      </c>
      <c r="H1177" s="311" t="s">
        <v>9311</v>
      </c>
      <c r="I1177" s="307" t="s">
        <v>7203</v>
      </c>
      <c r="J1177" s="216">
        <v>2014</v>
      </c>
      <c r="K1177" s="162">
        <v>6100008807</v>
      </c>
      <c r="L1177" s="160">
        <v>40905</v>
      </c>
      <c r="M1177" s="161" t="s">
        <v>7498</v>
      </c>
      <c r="N1177" s="332" t="s">
        <v>13350</v>
      </c>
      <c r="O1177" s="324"/>
    </row>
    <row r="1178" spans="5:15" ht="31.5">
      <c r="E1178" s="277">
        <v>6132924</v>
      </c>
      <c r="F1178" s="291" t="s">
        <v>132</v>
      </c>
      <c r="G1178" s="315">
        <f t="shared" si="20"/>
        <v>1172</v>
      </c>
      <c r="H1178" s="311" t="s">
        <v>9312</v>
      </c>
      <c r="I1178" s="307" t="s">
        <v>7203</v>
      </c>
      <c r="J1178" s="216">
        <v>2014</v>
      </c>
      <c r="K1178" s="162">
        <v>6100019417</v>
      </c>
      <c r="L1178" s="160">
        <v>41537</v>
      </c>
      <c r="M1178" s="161" t="s">
        <v>9313</v>
      </c>
      <c r="N1178" s="331" t="s">
        <v>16459</v>
      </c>
      <c r="O1178" s="324"/>
    </row>
    <row r="1179" spans="5:15" ht="31.5">
      <c r="E1179" s="277">
        <v>6132444</v>
      </c>
      <c r="F1179" s="291" t="s">
        <v>132</v>
      </c>
      <c r="G1179" s="315">
        <f t="shared" si="20"/>
        <v>1173</v>
      </c>
      <c r="H1179" s="311" t="s">
        <v>9299</v>
      </c>
      <c r="I1179" s="307" t="s">
        <v>7203</v>
      </c>
      <c r="J1179" s="216">
        <v>2014</v>
      </c>
      <c r="K1179" s="162">
        <v>6100017404</v>
      </c>
      <c r="L1179" s="160" t="s">
        <v>167</v>
      </c>
      <c r="M1179" s="161" t="s">
        <v>9309</v>
      </c>
      <c r="N1179" s="332" t="s">
        <v>13906</v>
      </c>
      <c r="O1179" s="324"/>
    </row>
    <row r="1180" spans="5:15" ht="31.5">
      <c r="E1180" s="277">
        <v>6132444</v>
      </c>
      <c r="F1180" s="291" t="s">
        <v>132</v>
      </c>
      <c r="G1180" s="315">
        <f t="shared" si="20"/>
        <v>1174</v>
      </c>
      <c r="H1180" s="311" t="s">
        <v>9299</v>
      </c>
      <c r="I1180" s="307" t="s">
        <v>7203</v>
      </c>
      <c r="J1180" s="216">
        <v>2014</v>
      </c>
      <c r="K1180" s="162">
        <v>6100017404</v>
      </c>
      <c r="L1180" s="160" t="s">
        <v>167</v>
      </c>
      <c r="M1180" s="161" t="s">
        <v>9309</v>
      </c>
      <c r="N1180" s="332" t="s">
        <v>13906</v>
      </c>
      <c r="O1180" s="324"/>
    </row>
    <row r="1181" spans="5:15" ht="63">
      <c r="E1181" s="277">
        <v>6101051</v>
      </c>
      <c r="F1181" s="291" t="s">
        <v>132</v>
      </c>
      <c r="G1181" s="315">
        <f t="shared" si="20"/>
        <v>1175</v>
      </c>
      <c r="H1181" s="278" t="s">
        <v>8370</v>
      </c>
      <c r="I1181" s="307" t="s">
        <v>7203</v>
      </c>
      <c r="J1181" s="216">
        <v>2014</v>
      </c>
      <c r="K1181" s="162">
        <v>6100008836</v>
      </c>
      <c r="L1181" s="160">
        <v>40905</v>
      </c>
      <c r="M1181" s="161" t="s">
        <v>8372</v>
      </c>
      <c r="N1181" s="332" t="s">
        <v>13563</v>
      </c>
      <c r="O1181" s="324"/>
    </row>
    <row r="1182" spans="5:15" ht="31.5">
      <c r="E1182" s="277">
        <v>6130810</v>
      </c>
      <c r="F1182" s="291" t="s">
        <v>132</v>
      </c>
      <c r="G1182" s="315">
        <f t="shared" si="20"/>
        <v>1176</v>
      </c>
      <c r="H1182" s="311" t="s">
        <v>8351</v>
      </c>
      <c r="I1182" s="307" t="s">
        <v>7203</v>
      </c>
      <c r="J1182" s="216">
        <v>2014</v>
      </c>
      <c r="K1182" s="162">
        <v>6100009168</v>
      </c>
      <c r="L1182" s="160">
        <v>40952</v>
      </c>
      <c r="M1182" s="161" t="s">
        <v>8240</v>
      </c>
      <c r="N1182" s="332" t="s">
        <v>13530</v>
      </c>
      <c r="O1182" s="324"/>
    </row>
    <row r="1183" spans="5:15" ht="31.5">
      <c r="E1183" s="277">
        <v>6130811</v>
      </c>
      <c r="F1183" s="291" t="s">
        <v>132</v>
      </c>
      <c r="G1183" s="315">
        <f t="shared" si="20"/>
        <v>1177</v>
      </c>
      <c r="H1183" s="311" t="s">
        <v>9314</v>
      </c>
      <c r="I1183" s="307" t="s">
        <v>7203</v>
      </c>
      <c r="J1183" s="216">
        <v>2014</v>
      </c>
      <c r="K1183" s="162">
        <v>6100009167</v>
      </c>
      <c r="L1183" s="160">
        <v>40952</v>
      </c>
      <c r="M1183" s="161" t="s">
        <v>8243</v>
      </c>
      <c r="N1183" s="332" t="s">
        <v>13531</v>
      </c>
      <c r="O1183" s="324"/>
    </row>
    <row r="1184" spans="5:15" ht="31.5">
      <c r="E1184" s="277">
        <v>6130775</v>
      </c>
      <c r="F1184" s="291" t="s">
        <v>132</v>
      </c>
      <c r="G1184" s="315">
        <f t="shared" si="20"/>
        <v>1178</v>
      </c>
      <c r="H1184" s="311" t="s">
        <v>9315</v>
      </c>
      <c r="I1184" s="307" t="s">
        <v>7203</v>
      </c>
      <c r="J1184" s="216">
        <v>2014</v>
      </c>
      <c r="K1184" s="162">
        <v>6100009504</v>
      </c>
      <c r="L1184" s="160">
        <v>40975</v>
      </c>
      <c r="M1184" s="161" t="s">
        <v>259</v>
      </c>
      <c r="N1184" s="332" t="s">
        <v>13907</v>
      </c>
      <c r="O1184" s="324"/>
    </row>
    <row r="1185" spans="5:15" ht="31.5">
      <c r="E1185" s="277">
        <v>6131221</v>
      </c>
      <c r="F1185" s="291" t="s">
        <v>132</v>
      </c>
      <c r="G1185" s="315">
        <f t="shared" si="20"/>
        <v>1179</v>
      </c>
      <c r="H1185" s="311" t="s">
        <v>9316</v>
      </c>
      <c r="I1185" s="307" t="s">
        <v>7203</v>
      </c>
      <c r="J1185" s="216">
        <v>2014</v>
      </c>
      <c r="K1185" s="162">
        <v>6100013123</v>
      </c>
      <c r="L1185" s="160">
        <v>41186</v>
      </c>
      <c r="M1185" s="161" t="s">
        <v>7751</v>
      </c>
      <c r="N1185" s="332" t="s">
        <v>13404</v>
      </c>
      <c r="O1185" s="324"/>
    </row>
    <row r="1186" spans="5:15" ht="31.5">
      <c r="E1186" s="277">
        <v>6131995</v>
      </c>
      <c r="F1186" s="291" t="s">
        <v>132</v>
      </c>
      <c r="G1186" s="315">
        <f t="shared" si="20"/>
        <v>1180</v>
      </c>
      <c r="H1186" s="311" t="s">
        <v>9317</v>
      </c>
      <c r="I1186" s="307" t="s">
        <v>7203</v>
      </c>
      <c r="J1186" s="216">
        <v>2014</v>
      </c>
      <c r="K1186" s="162">
        <v>6100014778</v>
      </c>
      <c r="L1186" s="160" t="s">
        <v>149</v>
      </c>
      <c r="M1186" s="161" t="s">
        <v>9318</v>
      </c>
      <c r="N1186" s="331" t="s">
        <v>16192</v>
      </c>
      <c r="O1186" s="325"/>
    </row>
    <row r="1187" spans="5:15" ht="31.5">
      <c r="E1187" s="277">
        <v>6131971</v>
      </c>
      <c r="F1187" s="291" t="s">
        <v>132</v>
      </c>
      <c r="G1187" s="315">
        <f t="shared" si="20"/>
        <v>1181</v>
      </c>
      <c r="H1187" s="311" t="s">
        <v>9319</v>
      </c>
      <c r="I1187" s="307" t="s">
        <v>7203</v>
      </c>
      <c r="J1187" s="216">
        <v>2014</v>
      </c>
      <c r="K1187" s="162">
        <v>6100014297</v>
      </c>
      <c r="L1187" s="160" t="s">
        <v>158</v>
      </c>
      <c r="M1187" s="161" t="s">
        <v>9320</v>
      </c>
      <c r="N1187" s="332" t="s">
        <v>13908</v>
      </c>
      <c r="O1187" s="324"/>
    </row>
    <row r="1188" spans="5:15" ht="47.25">
      <c r="E1188" s="277">
        <v>6132120</v>
      </c>
      <c r="F1188" s="291" t="s">
        <v>132</v>
      </c>
      <c r="G1188" s="315">
        <f t="shared" si="20"/>
        <v>1182</v>
      </c>
      <c r="H1188" s="278" t="s">
        <v>9321</v>
      </c>
      <c r="I1188" s="307" t="s">
        <v>7203</v>
      </c>
      <c r="J1188" s="216">
        <v>2014</v>
      </c>
      <c r="K1188" s="162">
        <v>6100010805</v>
      </c>
      <c r="L1188" s="160" t="s">
        <v>9322</v>
      </c>
      <c r="M1188" s="161" t="s">
        <v>8396</v>
      </c>
      <c r="N1188" s="332" t="s">
        <v>13909</v>
      </c>
      <c r="O1188" s="324"/>
    </row>
    <row r="1189" spans="5:15" ht="31.5">
      <c r="E1189" s="277">
        <v>6132057</v>
      </c>
      <c r="F1189" s="291" t="s">
        <v>132</v>
      </c>
      <c r="G1189" s="315">
        <f t="shared" si="20"/>
        <v>1183</v>
      </c>
      <c r="H1189" s="311" t="s">
        <v>9323</v>
      </c>
      <c r="I1189" s="307" t="s">
        <v>7203</v>
      </c>
      <c r="J1189" s="216">
        <v>2014</v>
      </c>
      <c r="K1189" s="162">
        <v>6100015736</v>
      </c>
      <c r="L1189" s="160" t="s">
        <v>8776</v>
      </c>
      <c r="M1189" s="161" t="s">
        <v>9324</v>
      </c>
      <c r="N1189" s="332" t="s">
        <v>13910</v>
      </c>
      <c r="O1189" s="324"/>
    </row>
    <row r="1190" spans="5:15" ht="47.25">
      <c r="E1190" s="277">
        <v>6132038</v>
      </c>
      <c r="F1190" s="291" t="s">
        <v>132</v>
      </c>
      <c r="G1190" s="315">
        <f t="shared" si="20"/>
        <v>1184</v>
      </c>
      <c r="H1190" s="311" t="s">
        <v>9325</v>
      </c>
      <c r="I1190" s="307" t="s">
        <v>7203</v>
      </c>
      <c r="J1190" s="216">
        <v>2014</v>
      </c>
      <c r="K1190" s="162">
        <v>6100015718</v>
      </c>
      <c r="L1190" s="160">
        <v>41367</v>
      </c>
      <c r="M1190" s="161" t="s">
        <v>9326</v>
      </c>
      <c r="N1190" s="332" t="s">
        <v>13911</v>
      </c>
      <c r="O1190" s="324"/>
    </row>
    <row r="1191" spans="5:15" ht="31.5">
      <c r="E1191" s="277">
        <v>6131870</v>
      </c>
      <c r="F1191" s="291" t="s">
        <v>132</v>
      </c>
      <c r="G1191" s="315">
        <f t="shared" si="20"/>
        <v>1185</v>
      </c>
      <c r="H1191" s="311" t="s">
        <v>8635</v>
      </c>
      <c r="I1191" s="307" t="s">
        <v>7203</v>
      </c>
      <c r="J1191" s="216">
        <v>2014</v>
      </c>
      <c r="K1191" s="162">
        <v>6100014580</v>
      </c>
      <c r="L1191" s="160">
        <v>41272</v>
      </c>
      <c r="M1191" s="161" t="s">
        <v>9327</v>
      </c>
      <c r="N1191" s="332" t="s">
        <v>13912</v>
      </c>
      <c r="O1191" s="324"/>
    </row>
    <row r="1192" spans="5:15" ht="31.5">
      <c r="E1192" s="277">
        <v>6131800</v>
      </c>
      <c r="F1192" s="291" t="s">
        <v>132</v>
      </c>
      <c r="G1192" s="315">
        <f t="shared" si="20"/>
        <v>1186</v>
      </c>
      <c r="H1192" s="311" t="s">
        <v>8641</v>
      </c>
      <c r="I1192" s="307" t="s">
        <v>7203</v>
      </c>
      <c r="J1192" s="216">
        <v>2014</v>
      </c>
      <c r="K1192" s="162">
        <v>6100014932</v>
      </c>
      <c r="L1192" s="160" t="s">
        <v>153</v>
      </c>
      <c r="M1192" s="161" t="s">
        <v>3607</v>
      </c>
      <c r="N1192" s="332" t="s">
        <v>13913</v>
      </c>
      <c r="O1192" s="324"/>
    </row>
    <row r="1193" spans="5:15" ht="47.25">
      <c r="E1193" s="277">
        <v>6133053</v>
      </c>
      <c r="F1193" s="291" t="s">
        <v>132</v>
      </c>
      <c r="G1193" s="315">
        <f t="shared" si="20"/>
        <v>1187</v>
      </c>
      <c r="H1193" s="311" t="s">
        <v>9328</v>
      </c>
      <c r="I1193" s="307" t="s">
        <v>7203</v>
      </c>
      <c r="J1193" s="216">
        <v>2014</v>
      </c>
      <c r="K1193" s="162">
        <v>6100019781</v>
      </c>
      <c r="L1193" s="160">
        <v>41551</v>
      </c>
      <c r="M1193" s="161" t="s">
        <v>9329</v>
      </c>
      <c r="N1193" s="332" t="s">
        <v>13914</v>
      </c>
      <c r="O1193" s="324"/>
    </row>
    <row r="1194" spans="5:15" ht="47.25">
      <c r="E1194" s="277">
        <v>6133056</v>
      </c>
      <c r="F1194" s="291" t="s">
        <v>132</v>
      </c>
      <c r="G1194" s="315">
        <f t="shared" si="20"/>
        <v>1188</v>
      </c>
      <c r="H1194" s="311" t="s">
        <v>9330</v>
      </c>
      <c r="I1194" s="307" t="s">
        <v>7203</v>
      </c>
      <c r="J1194" s="216">
        <v>2014</v>
      </c>
      <c r="K1194" s="162">
        <v>6100019775</v>
      </c>
      <c r="L1194" s="160">
        <v>41551</v>
      </c>
      <c r="M1194" s="161" t="s">
        <v>9331</v>
      </c>
      <c r="N1194" s="332" t="s">
        <v>13915</v>
      </c>
      <c r="O1194" s="324"/>
    </row>
    <row r="1195" spans="5:15" ht="78.75">
      <c r="E1195" s="277">
        <v>6132965</v>
      </c>
      <c r="F1195" s="291" t="s">
        <v>132</v>
      </c>
      <c r="G1195" s="315">
        <f t="shared" si="20"/>
        <v>1189</v>
      </c>
      <c r="H1195" s="311" t="s">
        <v>9332</v>
      </c>
      <c r="I1195" s="307" t="s">
        <v>7203</v>
      </c>
      <c r="J1195" s="216">
        <v>2014</v>
      </c>
      <c r="K1195" s="162">
        <v>6100019588</v>
      </c>
      <c r="L1195" s="160">
        <v>41544</v>
      </c>
      <c r="M1195" s="161" t="s">
        <v>9333</v>
      </c>
      <c r="N1195" s="332" t="s">
        <v>13916</v>
      </c>
      <c r="O1195" s="324"/>
    </row>
    <row r="1196" spans="5:15" ht="31.5">
      <c r="E1196" s="277">
        <v>6132980</v>
      </c>
      <c r="F1196" s="291" t="s">
        <v>132</v>
      </c>
      <c r="G1196" s="315">
        <f t="shared" si="20"/>
        <v>1190</v>
      </c>
      <c r="H1196" s="311" t="s">
        <v>9334</v>
      </c>
      <c r="I1196" s="307" t="s">
        <v>7203</v>
      </c>
      <c r="J1196" s="216">
        <v>2014</v>
      </c>
      <c r="K1196" s="162">
        <v>6100019397</v>
      </c>
      <c r="L1196" s="160">
        <v>41537</v>
      </c>
      <c r="M1196" s="161" t="s">
        <v>9335</v>
      </c>
      <c r="N1196" s="332" t="s">
        <v>13917</v>
      </c>
      <c r="O1196" s="324"/>
    </row>
    <row r="1197" spans="5:15" ht="47.25">
      <c r="E1197" s="277">
        <v>6132337</v>
      </c>
      <c r="F1197" s="291" t="s">
        <v>132</v>
      </c>
      <c r="G1197" s="315">
        <f t="shared" si="20"/>
        <v>1191</v>
      </c>
      <c r="H1197" s="311" t="s">
        <v>9336</v>
      </c>
      <c r="I1197" s="307" t="s">
        <v>7203</v>
      </c>
      <c r="J1197" s="216">
        <v>2014</v>
      </c>
      <c r="K1197" s="162">
        <v>6100016918</v>
      </c>
      <c r="L1197" s="160">
        <v>41442</v>
      </c>
      <c r="M1197" s="161" t="s">
        <v>9337</v>
      </c>
      <c r="N1197" s="332" t="s">
        <v>13918</v>
      </c>
      <c r="O1197" s="324"/>
    </row>
    <row r="1198" spans="5:15" ht="31.5">
      <c r="E1198" s="277">
        <v>6132175</v>
      </c>
      <c r="F1198" s="291" t="s">
        <v>132</v>
      </c>
      <c r="G1198" s="315">
        <f t="shared" si="20"/>
        <v>1192</v>
      </c>
      <c r="H1198" s="311" t="s">
        <v>9338</v>
      </c>
      <c r="I1198" s="307" t="s">
        <v>7203</v>
      </c>
      <c r="J1198" s="216">
        <v>2014</v>
      </c>
      <c r="K1198" s="162">
        <v>6100015845</v>
      </c>
      <c r="L1198" s="160" t="s">
        <v>3471</v>
      </c>
      <c r="M1198" s="161" t="s">
        <v>9339</v>
      </c>
      <c r="N1198" s="332" t="s">
        <v>13614</v>
      </c>
      <c r="O1198" s="324"/>
    </row>
    <row r="1199" spans="5:15" ht="31.5">
      <c r="E1199" s="277">
        <v>6132222</v>
      </c>
      <c r="F1199" s="291" t="s">
        <v>132</v>
      </c>
      <c r="G1199" s="315">
        <f t="shared" si="20"/>
        <v>1193</v>
      </c>
      <c r="H1199" s="311" t="s">
        <v>8641</v>
      </c>
      <c r="I1199" s="307" t="s">
        <v>7203</v>
      </c>
      <c r="J1199" s="216">
        <v>2014</v>
      </c>
      <c r="K1199" s="162">
        <v>6100016323</v>
      </c>
      <c r="L1199" s="160" t="s">
        <v>3433</v>
      </c>
      <c r="M1199" s="161" t="s">
        <v>9340</v>
      </c>
      <c r="N1199" s="332" t="s">
        <v>13919</v>
      </c>
      <c r="O1199" s="324"/>
    </row>
    <row r="1200" spans="5:15" ht="31.5">
      <c r="E1200" s="277">
        <v>6132178</v>
      </c>
      <c r="F1200" s="291" t="s">
        <v>132</v>
      </c>
      <c r="G1200" s="315">
        <f t="shared" si="20"/>
        <v>1194</v>
      </c>
      <c r="H1200" s="311" t="s">
        <v>9341</v>
      </c>
      <c r="I1200" s="307" t="s">
        <v>7203</v>
      </c>
      <c r="J1200" s="216">
        <v>2014</v>
      </c>
      <c r="K1200" s="162">
        <v>6100015792</v>
      </c>
      <c r="L1200" s="160">
        <v>41373</v>
      </c>
      <c r="M1200" s="161" t="s">
        <v>9342</v>
      </c>
      <c r="N1200" s="332" t="s">
        <v>13920</v>
      </c>
      <c r="O1200" s="324"/>
    </row>
    <row r="1201" spans="5:15" ht="31.5">
      <c r="E1201" s="277">
        <v>6132623</v>
      </c>
      <c r="F1201" s="291" t="s">
        <v>132</v>
      </c>
      <c r="G1201" s="315">
        <f t="shared" si="20"/>
        <v>1195</v>
      </c>
      <c r="H1201" s="311" t="s">
        <v>9343</v>
      </c>
      <c r="I1201" s="307" t="s">
        <v>7203</v>
      </c>
      <c r="J1201" s="216">
        <v>2014</v>
      </c>
      <c r="K1201" s="162">
        <v>6100017899</v>
      </c>
      <c r="L1201" s="160" t="s">
        <v>172</v>
      </c>
      <c r="M1201" s="161" t="s">
        <v>9344</v>
      </c>
      <c r="N1201" s="332" t="s">
        <v>13921</v>
      </c>
      <c r="O1201" s="324"/>
    </row>
    <row r="1202" spans="5:15" ht="47.25">
      <c r="E1202" s="277">
        <v>6132739</v>
      </c>
      <c r="F1202" s="291" t="s">
        <v>132</v>
      </c>
      <c r="G1202" s="315">
        <f t="shared" si="20"/>
        <v>1196</v>
      </c>
      <c r="H1202" s="311" t="s">
        <v>9345</v>
      </c>
      <c r="I1202" s="307" t="s">
        <v>7203</v>
      </c>
      <c r="J1202" s="216">
        <v>2014</v>
      </c>
      <c r="K1202" s="162">
        <v>6100018258</v>
      </c>
      <c r="L1202" s="160" t="s">
        <v>3488</v>
      </c>
      <c r="M1202" s="161" t="s">
        <v>9346</v>
      </c>
      <c r="N1202" s="332" t="s">
        <v>13922</v>
      </c>
      <c r="O1202" s="324"/>
    </row>
    <row r="1203" spans="5:15" ht="47.25">
      <c r="E1203" s="277">
        <v>6132803</v>
      </c>
      <c r="F1203" s="291" t="s">
        <v>132</v>
      </c>
      <c r="G1203" s="315">
        <f t="shared" si="20"/>
        <v>1197</v>
      </c>
      <c r="H1203" s="311" t="s">
        <v>9347</v>
      </c>
      <c r="I1203" s="307" t="s">
        <v>7203</v>
      </c>
      <c r="J1203" s="216">
        <v>2014</v>
      </c>
      <c r="K1203" s="162">
        <v>6100018659</v>
      </c>
      <c r="L1203" s="160">
        <v>41507</v>
      </c>
      <c r="M1203" s="161" t="s">
        <v>9348</v>
      </c>
      <c r="N1203" s="332" t="s">
        <v>13923</v>
      </c>
      <c r="O1203" s="324"/>
    </row>
    <row r="1204" spans="5:15" ht="47.25">
      <c r="E1204" s="277">
        <v>6132812</v>
      </c>
      <c r="F1204" s="291" t="s">
        <v>132</v>
      </c>
      <c r="G1204" s="315">
        <f t="shared" si="20"/>
        <v>1198</v>
      </c>
      <c r="H1204" s="311" t="s">
        <v>9349</v>
      </c>
      <c r="I1204" s="307" t="s">
        <v>7203</v>
      </c>
      <c r="J1204" s="216">
        <v>2014</v>
      </c>
      <c r="K1204" s="162">
        <v>6100018357</v>
      </c>
      <c r="L1204" s="160">
        <v>41507</v>
      </c>
      <c r="M1204" s="161" t="s">
        <v>9350</v>
      </c>
      <c r="N1204" s="332" t="s">
        <v>13924</v>
      </c>
      <c r="O1204" s="324"/>
    </row>
    <row r="1205" spans="5:15" ht="31.5">
      <c r="E1205" s="277">
        <v>6132841</v>
      </c>
      <c r="F1205" s="291" t="s">
        <v>132</v>
      </c>
      <c r="G1205" s="315">
        <f t="shared" si="20"/>
        <v>1199</v>
      </c>
      <c r="H1205" s="311" t="s">
        <v>9351</v>
      </c>
      <c r="I1205" s="307" t="s">
        <v>7203</v>
      </c>
      <c r="J1205" s="216">
        <v>2014</v>
      </c>
      <c r="K1205" s="162">
        <v>6100017949</v>
      </c>
      <c r="L1205" s="160">
        <v>41492</v>
      </c>
      <c r="M1205" s="161" t="s">
        <v>9352</v>
      </c>
      <c r="N1205" s="332" t="s">
        <v>13925</v>
      </c>
      <c r="O1205" s="324"/>
    </row>
    <row r="1206" spans="5:15" ht="31.5">
      <c r="E1206" s="277">
        <v>6132170</v>
      </c>
      <c r="F1206" s="291" t="s">
        <v>132</v>
      </c>
      <c r="G1206" s="315">
        <f t="shared" si="20"/>
        <v>1200</v>
      </c>
      <c r="H1206" s="311" t="s">
        <v>9353</v>
      </c>
      <c r="I1206" s="307" t="s">
        <v>7203</v>
      </c>
      <c r="J1206" s="216">
        <v>2014</v>
      </c>
      <c r="K1206" s="162">
        <v>6100015493</v>
      </c>
      <c r="L1206" s="160" t="s">
        <v>9354</v>
      </c>
      <c r="M1206" s="161" t="s">
        <v>9355</v>
      </c>
      <c r="N1206" s="332" t="s">
        <v>14918</v>
      </c>
      <c r="O1206" s="324"/>
    </row>
    <row r="1207" spans="5:15" ht="47.25">
      <c r="E1207" s="277">
        <v>6132182</v>
      </c>
      <c r="F1207" s="291" t="s">
        <v>132</v>
      </c>
      <c r="G1207" s="315">
        <f t="shared" si="20"/>
        <v>1201</v>
      </c>
      <c r="H1207" s="311" t="s">
        <v>9356</v>
      </c>
      <c r="I1207" s="307" t="s">
        <v>7203</v>
      </c>
      <c r="J1207" s="216">
        <v>2014</v>
      </c>
      <c r="K1207" s="162">
        <v>6100015790</v>
      </c>
      <c r="L1207" s="160" t="s">
        <v>166</v>
      </c>
      <c r="M1207" s="161" t="s">
        <v>9357</v>
      </c>
      <c r="N1207" s="332" t="s">
        <v>13926</v>
      </c>
      <c r="O1207" s="324"/>
    </row>
    <row r="1208" spans="5:15" ht="31.5">
      <c r="E1208" s="277">
        <v>6132216</v>
      </c>
      <c r="F1208" s="291" t="s">
        <v>132</v>
      </c>
      <c r="G1208" s="315">
        <f t="shared" si="20"/>
        <v>1202</v>
      </c>
      <c r="H1208" s="311" t="s">
        <v>9358</v>
      </c>
      <c r="I1208" s="307" t="s">
        <v>7203</v>
      </c>
      <c r="J1208" s="216">
        <v>2014</v>
      </c>
      <c r="K1208" s="162">
        <v>6100015794</v>
      </c>
      <c r="L1208" s="160" t="s">
        <v>166</v>
      </c>
      <c r="M1208" s="161" t="s">
        <v>9359</v>
      </c>
      <c r="N1208" s="332" t="s">
        <v>14270</v>
      </c>
      <c r="O1208" s="296"/>
    </row>
    <row r="1209" spans="5:15" ht="31.5">
      <c r="E1209" s="277">
        <v>6132460</v>
      </c>
      <c r="F1209" s="291" t="s">
        <v>132</v>
      </c>
      <c r="G1209" s="315">
        <f t="shared" si="20"/>
        <v>1203</v>
      </c>
      <c r="H1209" s="311" t="s">
        <v>8526</v>
      </c>
      <c r="I1209" s="307" t="s">
        <v>7203</v>
      </c>
      <c r="J1209" s="216">
        <v>2014</v>
      </c>
      <c r="K1209" s="162">
        <v>6100017134</v>
      </c>
      <c r="L1209" s="160" t="s">
        <v>8720</v>
      </c>
      <c r="M1209" s="161" t="s">
        <v>9360</v>
      </c>
      <c r="N1209" s="332" t="s">
        <v>13927</v>
      </c>
      <c r="O1209" s="324"/>
    </row>
    <row r="1210" spans="5:15" ht="31.5">
      <c r="E1210" s="277">
        <v>6132467</v>
      </c>
      <c r="F1210" s="291" t="s">
        <v>132</v>
      </c>
      <c r="G1210" s="315">
        <f t="shared" si="20"/>
        <v>1204</v>
      </c>
      <c r="H1210" s="311" t="s">
        <v>9361</v>
      </c>
      <c r="I1210" s="307" t="s">
        <v>7203</v>
      </c>
      <c r="J1210" s="216">
        <v>2014</v>
      </c>
      <c r="K1210" s="162">
        <v>6100017225</v>
      </c>
      <c r="L1210" s="160" t="s">
        <v>8723</v>
      </c>
      <c r="M1210" s="161" t="s">
        <v>9362</v>
      </c>
      <c r="N1210" s="332" t="s">
        <v>13928</v>
      </c>
      <c r="O1210" s="324"/>
    </row>
    <row r="1211" spans="5:15" ht="31.5">
      <c r="E1211" s="277">
        <v>6132929</v>
      </c>
      <c r="F1211" s="291" t="s">
        <v>132</v>
      </c>
      <c r="G1211" s="315">
        <f t="shared" si="20"/>
        <v>1205</v>
      </c>
      <c r="H1211" s="311" t="s">
        <v>9363</v>
      </c>
      <c r="I1211" s="307" t="s">
        <v>7203</v>
      </c>
      <c r="J1211" s="216">
        <v>2014</v>
      </c>
      <c r="K1211" s="162">
        <v>6100019365</v>
      </c>
      <c r="L1211" s="160">
        <v>41537</v>
      </c>
      <c r="M1211" s="161" t="s">
        <v>9364</v>
      </c>
      <c r="N1211" s="332" t="s">
        <v>13929</v>
      </c>
      <c r="O1211" s="324"/>
    </row>
    <row r="1212" spans="5:15" ht="31.5">
      <c r="E1212" s="277">
        <v>6132930</v>
      </c>
      <c r="F1212" s="291" t="s">
        <v>132</v>
      </c>
      <c r="G1212" s="315">
        <f t="shared" si="20"/>
        <v>1206</v>
      </c>
      <c r="H1212" s="311" t="s">
        <v>9365</v>
      </c>
      <c r="I1212" s="307" t="s">
        <v>7203</v>
      </c>
      <c r="J1212" s="216">
        <v>2014</v>
      </c>
      <c r="K1212" s="162">
        <v>6100019372</v>
      </c>
      <c r="L1212" s="160">
        <v>41537</v>
      </c>
      <c r="M1212" s="161" t="s">
        <v>9366</v>
      </c>
      <c r="N1212" s="332" t="s">
        <v>13930</v>
      </c>
      <c r="O1212" s="324"/>
    </row>
    <row r="1213" spans="5:15" ht="31.5">
      <c r="E1213" s="277">
        <v>6133040</v>
      </c>
      <c r="F1213" s="291" t="s">
        <v>132</v>
      </c>
      <c r="G1213" s="315">
        <f t="shared" si="20"/>
        <v>1207</v>
      </c>
      <c r="H1213" s="311" t="s">
        <v>9367</v>
      </c>
      <c r="I1213" s="307" t="s">
        <v>7203</v>
      </c>
      <c r="J1213" s="216">
        <v>2014</v>
      </c>
      <c r="K1213" s="162">
        <v>6100019802</v>
      </c>
      <c r="L1213" s="160">
        <v>41551</v>
      </c>
      <c r="M1213" s="161" t="s">
        <v>9368</v>
      </c>
      <c r="N1213" s="332" t="s">
        <v>13931</v>
      </c>
      <c r="O1213" s="324"/>
    </row>
    <row r="1214" spans="5:15" ht="31.5">
      <c r="E1214" s="277">
        <v>6133055</v>
      </c>
      <c r="F1214" s="291" t="s">
        <v>132</v>
      </c>
      <c r="G1214" s="315">
        <f t="shared" ref="G1214:G1277" si="21">G1213+1</f>
        <v>1208</v>
      </c>
      <c r="H1214" s="311" t="s">
        <v>9369</v>
      </c>
      <c r="I1214" s="307" t="s">
        <v>7203</v>
      </c>
      <c r="J1214" s="216">
        <v>2014</v>
      </c>
      <c r="K1214" s="162">
        <v>6100020106</v>
      </c>
      <c r="L1214" s="160">
        <v>41551</v>
      </c>
      <c r="M1214" s="161" t="s">
        <v>9370</v>
      </c>
      <c r="N1214" s="332" t="s">
        <v>13834</v>
      </c>
      <c r="O1214" s="324"/>
    </row>
    <row r="1215" spans="5:15" ht="31.5">
      <c r="E1215" s="277">
        <v>6132913</v>
      </c>
      <c r="F1215" s="291" t="s">
        <v>132</v>
      </c>
      <c r="G1215" s="315">
        <f t="shared" si="21"/>
        <v>1209</v>
      </c>
      <c r="H1215" s="311" t="s">
        <v>9371</v>
      </c>
      <c r="I1215" s="307" t="s">
        <v>7203</v>
      </c>
      <c r="J1215" s="216">
        <v>2014</v>
      </c>
      <c r="K1215" s="162">
        <v>6100017810</v>
      </c>
      <c r="L1215" s="160">
        <v>41487</v>
      </c>
      <c r="M1215" s="161" t="s">
        <v>9372</v>
      </c>
      <c r="N1215" s="332" t="s">
        <v>13932</v>
      </c>
      <c r="O1215" s="324"/>
    </row>
    <row r="1216" spans="5:15" ht="31.5">
      <c r="E1216" s="277">
        <v>6133051</v>
      </c>
      <c r="F1216" s="291" t="s">
        <v>132</v>
      </c>
      <c r="G1216" s="315">
        <f t="shared" si="21"/>
        <v>1210</v>
      </c>
      <c r="H1216" s="311" t="s">
        <v>9363</v>
      </c>
      <c r="I1216" s="307" t="s">
        <v>7203</v>
      </c>
      <c r="J1216" s="216">
        <v>2014</v>
      </c>
      <c r="K1216" s="162">
        <v>6100019635</v>
      </c>
      <c r="L1216" s="160">
        <v>41542</v>
      </c>
      <c r="M1216" s="161" t="s">
        <v>9373</v>
      </c>
      <c r="N1216" s="332" t="s">
        <v>13933</v>
      </c>
      <c r="O1216" s="324"/>
    </row>
    <row r="1217" spans="5:15" ht="47.25">
      <c r="E1217" s="277">
        <v>6132679</v>
      </c>
      <c r="F1217" s="291" t="s">
        <v>132</v>
      </c>
      <c r="G1217" s="315">
        <f t="shared" si="21"/>
        <v>1211</v>
      </c>
      <c r="H1217" s="311" t="s">
        <v>9374</v>
      </c>
      <c r="I1217" s="307" t="s">
        <v>7203</v>
      </c>
      <c r="J1217" s="216">
        <v>2014</v>
      </c>
      <c r="K1217" s="162">
        <v>6100018279</v>
      </c>
      <c r="L1217" s="160">
        <v>41502</v>
      </c>
      <c r="M1217" s="161" t="s">
        <v>3634</v>
      </c>
      <c r="N1217" s="332" t="s">
        <v>13934</v>
      </c>
      <c r="O1217" s="324"/>
    </row>
    <row r="1218" spans="5:15" ht="31.5">
      <c r="E1218" s="277">
        <v>6132580</v>
      </c>
      <c r="F1218" s="291" t="s">
        <v>132</v>
      </c>
      <c r="G1218" s="315">
        <f t="shared" si="21"/>
        <v>1212</v>
      </c>
      <c r="H1218" s="311" t="s">
        <v>9375</v>
      </c>
      <c r="I1218" s="307" t="s">
        <v>7203</v>
      </c>
      <c r="J1218" s="216">
        <v>2014</v>
      </c>
      <c r="K1218" s="162">
        <v>6100017472</v>
      </c>
      <c r="L1218" s="160" t="s">
        <v>167</v>
      </c>
      <c r="M1218" s="161" t="s">
        <v>9376</v>
      </c>
      <c r="N1218" s="332" t="s">
        <v>13935</v>
      </c>
      <c r="O1218" s="324"/>
    </row>
    <row r="1219" spans="5:15" ht="31.5">
      <c r="E1219" s="277">
        <v>6132716</v>
      </c>
      <c r="F1219" s="291" t="s">
        <v>132</v>
      </c>
      <c r="G1219" s="315">
        <f t="shared" si="21"/>
        <v>1213</v>
      </c>
      <c r="H1219" s="311" t="s">
        <v>9369</v>
      </c>
      <c r="I1219" s="307" t="s">
        <v>7203</v>
      </c>
      <c r="J1219" s="216">
        <v>2014</v>
      </c>
      <c r="K1219" s="162">
        <v>6100017829</v>
      </c>
      <c r="L1219" s="160" t="s">
        <v>3625</v>
      </c>
      <c r="M1219" s="161" t="s">
        <v>9377</v>
      </c>
      <c r="N1219" s="332" t="s">
        <v>13936</v>
      </c>
      <c r="O1219" s="324"/>
    </row>
    <row r="1220" spans="5:15" ht="47.25">
      <c r="E1220" s="277">
        <v>6132754</v>
      </c>
      <c r="F1220" s="291" t="s">
        <v>132</v>
      </c>
      <c r="G1220" s="315">
        <f t="shared" si="21"/>
        <v>1214</v>
      </c>
      <c r="H1220" s="311" t="s">
        <v>9378</v>
      </c>
      <c r="I1220" s="307" t="s">
        <v>7203</v>
      </c>
      <c r="J1220" s="216">
        <v>2014</v>
      </c>
      <c r="K1220" s="162">
        <v>6100017886</v>
      </c>
      <c r="L1220" s="160" t="s">
        <v>8743</v>
      </c>
      <c r="M1220" s="161" t="s">
        <v>9379</v>
      </c>
      <c r="N1220" s="332" t="s">
        <v>13937</v>
      </c>
      <c r="O1220" s="324"/>
    </row>
    <row r="1221" spans="5:15" ht="47.25">
      <c r="E1221" s="277">
        <v>6132738</v>
      </c>
      <c r="F1221" s="291" t="s">
        <v>132</v>
      </c>
      <c r="G1221" s="315">
        <f t="shared" si="21"/>
        <v>1215</v>
      </c>
      <c r="H1221" s="311" t="s">
        <v>9380</v>
      </c>
      <c r="I1221" s="307" t="s">
        <v>7203</v>
      </c>
      <c r="J1221" s="216">
        <v>2014</v>
      </c>
      <c r="K1221" s="162">
        <v>6100018353</v>
      </c>
      <c r="L1221" s="160" t="s">
        <v>3489</v>
      </c>
      <c r="M1221" s="161" t="s">
        <v>9381</v>
      </c>
      <c r="N1221" s="332" t="s">
        <v>13938</v>
      </c>
      <c r="O1221" s="324"/>
    </row>
    <row r="1222" spans="5:15" ht="31.5">
      <c r="E1222" s="277">
        <v>6133139</v>
      </c>
      <c r="F1222" s="291" t="s">
        <v>132</v>
      </c>
      <c r="G1222" s="315">
        <f t="shared" si="21"/>
        <v>1216</v>
      </c>
      <c r="H1222" s="311" t="s">
        <v>16124</v>
      </c>
      <c r="I1222" s="307" t="s">
        <v>7203</v>
      </c>
      <c r="J1222" s="216">
        <v>2014</v>
      </c>
      <c r="K1222" s="162">
        <v>6100020320</v>
      </c>
      <c r="L1222" s="160">
        <v>41568</v>
      </c>
      <c r="M1222" s="161" t="s">
        <v>9382</v>
      </c>
      <c r="N1222" s="333" t="s">
        <v>16433</v>
      </c>
      <c r="O1222" s="324"/>
    </row>
    <row r="1223" spans="5:15" ht="31.5">
      <c r="E1223" s="277">
        <v>6133153</v>
      </c>
      <c r="F1223" s="291" t="s">
        <v>132</v>
      </c>
      <c r="G1223" s="315">
        <f t="shared" si="21"/>
        <v>1217</v>
      </c>
      <c r="H1223" s="311" t="s">
        <v>9383</v>
      </c>
      <c r="I1223" s="307" t="s">
        <v>7203</v>
      </c>
      <c r="J1223" s="216">
        <v>2014</v>
      </c>
      <c r="K1223" s="162">
        <v>6100020183</v>
      </c>
      <c r="L1223" s="160">
        <v>41547</v>
      </c>
      <c r="M1223" s="161" t="s">
        <v>9384</v>
      </c>
      <c r="N1223" s="332" t="s">
        <v>13939</v>
      </c>
      <c r="O1223" s="324"/>
    </row>
    <row r="1224" spans="5:15" ht="31.5">
      <c r="E1224" s="277">
        <v>6133217</v>
      </c>
      <c r="F1224" s="291" t="s">
        <v>132</v>
      </c>
      <c r="G1224" s="315">
        <f t="shared" si="21"/>
        <v>1218</v>
      </c>
      <c r="H1224" s="311" t="s">
        <v>9385</v>
      </c>
      <c r="I1224" s="307" t="s">
        <v>7203</v>
      </c>
      <c r="J1224" s="216">
        <v>2014</v>
      </c>
      <c r="K1224" s="162">
        <v>6100020404</v>
      </c>
      <c r="L1224" s="160">
        <v>41569</v>
      </c>
      <c r="M1224" s="161" t="s">
        <v>9386</v>
      </c>
      <c r="N1224" s="332" t="s">
        <v>13940</v>
      </c>
      <c r="O1224" s="324"/>
    </row>
    <row r="1225" spans="5:15" ht="31.5">
      <c r="E1225" s="277">
        <v>6133147</v>
      </c>
      <c r="F1225" s="291" t="s">
        <v>132</v>
      </c>
      <c r="G1225" s="315">
        <f t="shared" si="21"/>
        <v>1219</v>
      </c>
      <c r="H1225" s="311" t="s">
        <v>9387</v>
      </c>
      <c r="I1225" s="307" t="s">
        <v>7203</v>
      </c>
      <c r="J1225" s="216">
        <v>2014</v>
      </c>
      <c r="K1225" s="162">
        <v>6100020166</v>
      </c>
      <c r="L1225" s="160">
        <v>41558</v>
      </c>
      <c r="M1225" s="161" t="s">
        <v>9388</v>
      </c>
      <c r="N1225" s="332" t="s">
        <v>13941</v>
      </c>
      <c r="O1225" s="324"/>
    </row>
    <row r="1226" spans="5:15" ht="31.5">
      <c r="E1226" s="277">
        <v>6133172</v>
      </c>
      <c r="F1226" s="291" t="s">
        <v>132</v>
      </c>
      <c r="G1226" s="315">
        <f t="shared" si="21"/>
        <v>1220</v>
      </c>
      <c r="H1226" s="311" t="s">
        <v>8432</v>
      </c>
      <c r="I1226" s="307" t="s">
        <v>7203</v>
      </c>
      <c r="J1226" s="216">
        <v>2014</v>
      </c>
      <c r="K1226" s="162">
        <v>6100020225</v>
      </c>
      <c r="L1226" s="160">
        <v>41563</v>
      </c>
      <c r="M1226" s="161" t="s">
        <v>9389</v>
      </c>
      <c r="N1226" s="331" t="s">
        <v>16437</v>
      </c>
      <c r="O1226" s="324"/>
    </row>
    <row r="1227" spans="5:15" ht="31.5">
      <c r="E1227" s="277">
        <v>6133224</v>
      </c>
      <c r="F1227" s="291" t="s">
        <v>132</v>
      </c>
      <c r="G1227" s="315">
        <f t="shared" si="21"/>
        <v>1221</v>
      </c>
      <c r="H1227" s="311" t="s">
        <v>9390</v>
      </c>
      <c r="I1227" s="307" t="s">
        <v>7203</v>
      </c>
      <c r="J1227" s="216">
        <v>2014</v>
      </c>
      <c r="K1227" s="162">
        <v>6100018750</v>
      </c>
      <c r="L1227" s="160">
        <v>41507</v>
      </c>
      <c r="M1227" s="161" t="s">
        <v>9391</v>
      </c>
      <c r="N1227" s="332" t="s">
        <v>13942</v>
      </c>
      <c r="O1227" s="324"/>
    </row>
    <row r="1228" spans="5:15" ht="31.5">
      <c r="E1228" s="277">
        <v>6143280</v>
      </c>
      <c r="F1228" s="291" t="s">
        <v>132</v>
      </c>
      <c r="G1228" s="315">
        <f t="shared" si="21"/>
        <v>1222</v>
      </c>
      <c r="H1228" s="311" t="s">
        <v>9392</v>
      </c>
      <c r="I1228" s="307" t="s">
        <v>7203</v>
      </c>
      <c r="J1228" s="216">
        <v>2014</v>
      </c>
      <c r="K1228" s="162">
        <v>6100020503</v>
      </c>
      <c r="L1228" s="160">
        <v>41570</v>
      </c>
      <c r="M1228" s="161" t="s">
        <v>9393</v>
      </c>
      <c r="N1228" s="332" t="s">
        <v>14271</v>
      </c>
      <c r="O1228" s="324"/>
    </row>
    <row r="1229" spans="5:15" ht="31.5">
      <c r="E1229" s="277">
        <v>6133117</v>
      </c>
      <c r="F1229" s="291" t="s">
        <v>132</v>
      </c>
      <c r="G1229" s="315">
        <f t="shared" si="21"/>
        <v>1223</v>
      </c>
      <c r="H1229" s="311" t="s">
        <v>9394</v>
      </c>
      <c r="I1229" s="307" t="s">
        <v>7203</v>
      </c>
      <c r="J1229" s="216">
        <v>2014</v>
      </c>
      <c r="K1229" s="162">
        <v>6100020548</v>
      </c>
      <c r="L1229" s="160">
        <v>41572</v>
      </c>
      <c r="M1229" s="161" t="s">
        <v>9395</v>
      </c>
      <c r="N1229" s="332" t="s">
        <v>13943</v>
      </c>
      <c r="O1229" s="324"/>
    </row>
    <row r="1230" spans="5:15" ht="31.5">
      <c r="E1230" s="277">
        <v>6143272</v>
      </c>
      <c r="F1230" s="291" t="s">
        <v>132</v>
      </c>
      <c r="G1230" s="315">
        <f t="shared" si="21"/>
        <v>1224</v>
      </c>
      <c r="H1230" s="311" t="s">
        <v>9396</v>
      </c>
      <c r="I1230" s="307" t="s">
        <v>7203</v>
      </c>
      <c r="J1230" s="216">
        <v>2014</v>
      </c>
      <c r="K1230" s="162">
        <v>6100020647</v>
      </c>
      <c r="L1230" s="160">
        <v>41579</v>
      </c>
      <c r="M1230" s="161" t="s">
        <v>3644</v>
      </c>
      <c r="N1230" s="332" t="s">
        <v>14272</v>
      </c>
      <c r="O1230" s="324"/>
    </row>
    <row r="1231" spans="5:15" ht="31.5">
      <c r="E1231" s="277">
        <v>6143271</v>
      </c>
      <c r="F1231" s="291" t="s">
        <v>132</v>
      </c>
      <c r="G1231" s="315">
        <f t="shared" si="21"/>
        <v>1225</v>
      </c>
      <c r="H1231" s="311" t="s">
        <v>16136</v>
      </c>
      <c r="I1231" s="307" t="s">
        <v>7203</v>
      </c>
      <c r="J1231" s="216">
        <v>2014</v>
      </c>
      <c r="K1231" s="162">
        <v>6100020631</v>
      </c>
      <c r="L1231" s="160">
        <v>41579</v>
      </c>
      <c r="M1231" s="161" t="s">
        <v>9397</v>
      </c>
      <c r="N1231" s="333" t="s">
        <v>16135</v>
      </c>
      <c r="O1231" s="324"/>
    </row>
    <row r="1232" spans="5:15" ht="31.5">
      <c r="E1232" s="277">
        <v>6143276</v>
      </c>
      <c r="F1232" s="291" t="s">
        <v>132</v>
      </c>
      <c r="G1232" s="315">
        <f t="shared" si="21"/>
        <v>1226</v>
      </c>
      <c r="H1232" s="311" t="s">
        <v>9398</v>
      </c>
      <c r="I1232" s="307" t="s">
        <v>7203</v>
      </c>
      <c r="J1232" s="216">
        <v>2014</v>
      </c>
      <c r="K1232" s="162">
        <v>6100020588</v>
      </c>
      <c r="L1232" s="160">
        <v>41578</v>
      </c>
      <c r="M1232" s="161" t="s">
        <v>9399</v>
      </c>
      <c r="N1232" s="332" t="s">
        <v>14273</v>
      </c>
      <c r="O1232" s="324"/>
    </row>
    <row r="1233" spans="5:15" ht="31.5">
      <c r="E1233" s="277">
        <v>6133124</v>
      </c>
      <c r="F1233" s="291" t="s">
        <v>132</v>
      </c>
      <c r="G1233" s="315">
        <f t="shared" si="21"/>
        <v>1227</v>
      </c>
      <c r="H1233" s="311" t="s">
        <v>9351</v>
      </c>
      <c r="I1233" s="307" t="s">
        <v>7203</v>
      </c>
      <c r="J1233" s="216">
        <v>2014</v>
      </c>
      <c r="K1233" s="162">
        <v>6100020508</v>
      </c>
      <c r="L1233" s="160">
        <v>41570</v>
      </c>
      <c r="M1233" s="161" t="s">
        <v>9400</v>
      </c>
      <c r="N1233" s="332" t="s">
        <v>13944</v>
      </c>
      <c r="O1233" s="324"/>
    </row>
    <row r="1234" spans="5:15" ht="31.5">
      <c r="E1234" s="277">
        <v>6133134</v>
      </c>
      <c r="F1234" s="291" t="s">
        <v>132</v>
      </c>
      <c r="G1234" s="315">
        <f t="shared" si="21"/>
        <v>1228</v>
      </c>
      <c r="H1234" s="311" t="s">
        <v>9401</v>
      </c>
      <c r="I1234" s="307" t="s">
        <v>7203</v>
      </c>
      <c r="J1234" s="216">
        <v>2014</v>
      </c>
      <c r="K1234" s="162">
        <v>6100020167</v>
      </c>
      <c r="L1234" s="160">
        <v>41558</v>
      </c>
      <c r="M1234" s="161" t="s">
        <v>9402</v>
      </c>
      <c r="N1234" s="332" t="s">
        <v>13945</v>
      </c>
      <c r="O1234" s="324"/>
    </row>
    <row r="1235" spans="5:15" ht="47.25">
      <c r="E1235" s="277">
        <v>6131597</v>
      </c>
      <c r="F1235" s="291" t="s">
        <v>132</v>
      </c>
      <c r="G1235" s="315">
        <f t="shared" si="21"/>
        <v>1229</v>
      </c>
      <c r="H1235" s="311" t="s">
        <v>9403</v>
      </c>
      <c r="I1235" s="307" t="s">
        <v>7203</v>
      </c>
      <c r="J1235" s="216">
        <v>2014</v>
      </c>
      <c r="K1235" s="162">
        <v>6100013377</v>
      </c>
      <c r="L1235" s="160" t="s">
        <v>8848</v>
      </c>
      <c r="M1235" s="161" t="s">
        <v>9404</v>
      </c>
      <c r="N1235" s="332" t="s">
        <v>13753</v>
      </c>
      <c r="O1235" s="324"/>
    </row>
    <row r="1236" spans="5:15" ht="31.5">
      <c r="E1236" s="277">
        <v>6143472</v>
      </c>
      <c r="F1236" s="291" t="s">
        <v>132</v>
      </c>
      <c r="G1236" s="315">
        <f t="shared" si="21"/>
        <v>1230</v>
      </c>
      <c r="H1236" s="311" t="s">
        <v>9405</v>
      </c>
      <c r="I1236" s="307" t="s">
        <v>7203</v>
      </c>
      <c r="J1236" s="216">
        <v>2014</v>
      </c>
      <c r="K1236" s="162">
        <v>6100021203</v>
      </c>
      <c r="L1236" s="160">
        <v>41607</v>
      </c>
      <c r="M1236" s="161" t="s">
        <v>9406</v>
      </c>
      <c r="N1236" s="332" t="s">
        <v>14274</v>
      </c>
      <c r="O1236" s="324"/>
    </row>
    <row r="1237" spans="5:15" ht="31.5">
      <c r="E1237" s="277">
        <v>6143321</v>
      </c>
      <c r="F1237" s="291" t="s">
        <v>132</v>
      </c>
      <c r="G1237" s="315">
        <f t="shared" si="21"/>
        <v>1231</v>
      </c>
      <c r="H1237" s="311" t="s">
        <v>9407</v>
      </c>
      <c r="I1237" s="307" t="s">
        <v>7203</v>
      </c>
      <c r="J1237" s="216">
        <v>2014</v>
      </c>
      <c r="K1237" s="162">
        <v>6100021172</v>
      </c>
      <c r="L1237" s="160">
        <v>41598</v>
      </c>
      <c r="M1237" s="161" t="s">
        <v>3648</v>
      </c>
      <c r="N1237" s="332" t="s">
        <v>14275</v>
      </c>
      <c r="O1237" s="324"/>
    </row>
    <row r="1238" spans="5:15" ht="31.5">
      <c r="E1238" s="277">
        <v>6143361</v>
      </c>
      <c r="F1238" s="291" t="s">
        <v>132</v>
      </c>
      <c r="G1238" s="315">
        <f t="shared" si="21"/>
        <v>1232</v>
      </c>
      <c r="H1238" s="311" t="s">
        <v>16137</v>
      </c>
      <c r="I1238" s="307" t="s">
        <v>7203</v>
      </c>
      <c r="J1238" s="216">
        <v>2014</v>
      </c>
      <c r="K1238" s="162">
        <v>6100020595</v>
      </c>
      <c r="L1238" s="160">
        <v>41576</v>
      </c>
      <c r="M1238" s="161" t="s">
        <v>9408</v>
      </c>
      <c r="N1238" s="333" t="s">
        <v>16434</v>
      </c>
      <c r="O1238" s="325"/>
    </row>
    <row r="1239" spans="5:15" ht="31.5">
      <c r="E1239" s="277">
        <v>6143386</v>
      </c>
      <c r="F1239" s="291" t="s">
        <v>132</v>
      </c>
      <c r="G1239" s="315">
        <f t="shared" si="21"/>
        <v>1233</v>
      </c>
      <c r="H1239" s="311" t="s">
        <v>9409</v>
      </c>
      <c r="I1239" s="307" t="s">
        <v>7203</v>
      </c>
      <c r="J1239" s="216">
        <v>2014</v>
      </c>
      <c r="K1239" s="162">
        <v>6100021163</v>
      </c>
      <c r="L1239" s="160">
        <v>41598</v>
      </c>
      <c r="M1239" s="161" t="s">
        <v>9410</v>
      </c>
      <c r="N1239" s="332" t="s">
        <v>14276</v>
      </c>
      <c r="O1239" s="324"/>
    </row>
    <row r="1240" spans="5:15" ht="31.5">
      <c r="E1240" s="277">
        <v>6143390</v>
      </c>
      <c r="F1240" s="291" t="s">
        <v>132</v>
      </c>
      <c r="G1240" s="315">
        <f t="shared" si="21"/>
        <v>1234</v>
      </c>
      <c r="H1240" s="311" t="s">
        <v>9411</v>
      </c>
      <c r="I1240" s="307" t="s">
        <v>7203</v>
      </c>
      <c r="J1240" s="216">
        <v>2014</v>
      </c>
      <c r="K1240" s="162">
        <v>6100020943</v>
      </c>
      <c r="L1240" s="160">
        <v>41591</v>
      </c>
      <c r="M1240" s="161" t="s">
        <v>9412</v>
      </c>
      <c r="N1240" s="332" t="s">
        <v>14277</v>
      </c>
      <c r="O1240" s="324"/>
    </row>
    <row r="1241" spans="5:15" ht="31.5">
      <c r="E1241" s="277">
        <v>6143436</v>
      </c>
      <c r="F1241" s="291" t="s">
        <v>132</v>
      </c>
      <c r="G1241" s="315">
        <f t="shared" si="21"/>
        <v>1235</v>
      </c>
      <c r="H1241" s="311" t="s">
        <v>9413</v>
      </c>
      <c r="I1241" s="307" t="s">
        <v>7203</v>
      </c>
      <c r="J1241" s="216">
        <v>2014</v>
      </c>
      <c r="K1241" s="162">
        <v>6100021373</v>
      </c>
      <c r="L1241" s="160">
        <v>41614</v>
      </c>
      <c r="M1241" s="161" t="s">
        <v>9414</v>
      </c>
      <c r="N1241" s="332" t="s">
        <v>14278</v>
      </c>
      <c r="O1241" s="324"/>
    </row>
    <row r="1242" spans="5:15" ht="31.5">
      <c r="E1242" s="277">
        <v>6143353</v>
      </c>
      <c r="F1242" s="291" t="s">
        <v>132</v>
      </c>
      <c r="G1242" s="315">
        <f t="shared" si="21"/>
        <v>1236</v>
      </c>
      <c r="H1242" s="311" t="s">
        <v>9415</v>
      </c>
      <c r="I1242" s="307" t="s">
        <v>7203</v>
      </c>
      <c r="J1242" s="216">
        <v>2014</v>
      </c>
      <c r="K1242" s="162">
        <v>6100020641</v>
      </c>
      <c r="L1242" s="160">
        <v>41579</v>
      </c>
      <c r="M1242" s="161" t="s">
        <v>9416</v>
      </c>
      <c r="N1242" s="332" t="s">
        <v>14279</v>
      </c>
      <c r="O1242" s="324"/>
    </row>
    <row r="1243" spans="5:15" ht="31.5">
      <c r="E1243" s="277">
        <v>6143401</v>
      </c>
      <c r="F1243" s="291" t="s">
        <v>132</v>
      </c>
      <c r="G1243" s="315">
        <f t="shared" si="21"/>
        <v>1237</v>
      </c>
      <c r="H1243" s="311" t="s">
        <v>9417</v>
      </c>
      <c r="I1243" s="307" t="s">
        <v>7203</v>
      </c>
      <c r="J1243" s="216">
        <v>2014</v>
      </c>
      <c r="K1243" s="162">
        <v>6100021155</v>
      </c>
      <c r="L1243" s="160">
        <v>41604</v>
      </c>
      <c r="M1243" s="161" t="s">
        <v>9418</v>
      </c>
      <c r="N1243" s="332" t="s">
        <v>13946</v>
      </c>
      <c r="O1243" s="324"/>
    </row>
    <row r="1244" spans="5:15" ht="31.5">
      <c r="E1244" s="277">
        <v>6143448</v>
      </c>
      <c r="F1244" s="291" t="s">
        <v>132</v>
      </c>
      <c r="G1244" s="315">
        <f t="shared" si="21"/>
        <v>1238</v>
      </c>
      <c r="H1244" s="311" t="s">
        <v>9419</v>
      </c>
      <c r="I1244" s="307" t="s">
        <v>7203</v>
      </c>
      <c r="J1244" s="216">
        <v>2014</v>
      </c>
      <c r="K1244" s="162">
        <v>6100021372</v>
      </c>
      <c r="L1244" s="160">
        <v>41614</v>
      </c>
      <c r="M1244" s="161" t="s">
        <v>9420</v>
      </c>
      <c r="N1244" s="332" t="s">
        <v>14280</v>
      </c>
      <c r="O1244" s="324"/>
    </row>
    <row r="1245" spans="5:15" ht="31.5">
      <c r="E1245" s="277">
        <v>6143345</v>
      </c>
      <c r="F1245" s="291" t="s">
        <v>132</v>
      </c>
      <c r="G1245" s="315">
        <f t="shared" si="21"/>
        <v>1239</v>
      </c>
      <c r="H1245" s="311" t="s">
        <v>9421</v>
      </c>
      <c r="I1245" s="307" t="s">
        <v>7203</v>
      </c>
      <c r="J1245" s="216">
        <v>2014</v>
      </c>
      <c r="K1245" s="162">
        <v>6100020939</v>
      </c>
      <c r="L1245" s="160">
        <v>41591</v>
      </c>
      <c r="M1245" s="161" t="s">
        <v>9422</v>
      </c>
      <c r="N1245" s="332" t="s">
        <v>14281</v>
      </c>
      <c r="O1245" s="324"/>
    </row>
    <row r="1246" spans="5:15" ht="31.5">
      <c r="E1246" s="277">
        <v>6143385</v>
      </c>
      <c r="F1246" s="291" t="s">
        <v>132</v>
      </c>
      <c r="G1246" s="315">
        <f t="shared" si="21"/>
        <v>1240</v>
      </c>
      <c r="H1246" s="311" t="s">
        <v>9423</v>
      </c>
      <c r="I1246" s="307" t="s">
        <v>7203</v>
      </c>
      <c r="J1246" s="216">
        <v>2014</v>
      </c>
      <c r="K1246" s="162">
        <v>6100021171</v>
      </c>
      <c r="L1246" s="160">
        <v>41598</v>
      </c>
      <c r="M1246" s="161" t="s">
        <v>9424</v>
      </c>
      <c r="N1246" s="332" t="s">
        <v>14282</v>
      </c>
      <c r="O1246" s="324"/>
    </row>
    <row r="1247" spans="5:15" ht="31.5">
      <c r="E1247" s="277">
        <v>6143461</v>
      </c>
      <c r="F1247" s="291" t="s">
        <v>132</v>
      </c>
      <c r="G1247" s="315">
        <f t="shared" si="21"/>
        <v>1241</v>
      </c>
      <c r="H1247" s="311" t="s">
        <v>9425</v>
      </c>
      <c r="I1247" s="307" t="s">
        <v>7203</v>
      </c>
      <c r="J1247" s="216">
        <v>2014</v>
      </c>
      <c r="K1247" s="162">
        <v>6100021377</v>
      </c>
      <c r="L1247" s="160">
        <v>41614</v>
      </c>
      <c r="M1247" s="161" t="s">
        <v>9426</v>
      </c>
      <c r="N1247" s="332" t="s">
        <v>14283</v>
      </c>
      <c r="O1247" s="324"/>
    </row>
    <row r="1248" spans="5:15" ht="31.5">
      <c r="E1248" s="277">
        <v>6143466</v>
      </c>
      <c r="F1248" s="291" t="s">
        <v>132</v>
      </c>
      <c r="G1248" s="315">
        <f t="shared" si="21"/>
        <v>1242</v>
      </c>
      <c r="H1248" s="311" t="s">
        <v>9427</v>
      </c>
      <c r="I1248" s="307" t="s">
        <v>7203</v>
      </c>
      <c r="J1248" s="216">
        <v>2014</v>
      </c>
      <c r="K1248" s="162">
        <v>6100021251</v>
      </c>
      <c r="L1248" s="160">
        <v>41607</v>
      </c>
      <c r="M1248" s="161" t="s">
        <v>9428</v>
      </c>
      <c r="N1248" s="332" t="s">
        <v>13322</v>
      </c>
      <c r="O1248" s="324"/>
    </row>
    <row r="1249" spans="5:15" ht="31.5">
      <c r="E1249" s="277">
        <v>6143342</v>
      </c>
      <c r="F1249" s="291" t="s">
        <v>132</v>
      </c>
      <c r="G1249" s="315">
        <f t="shared" si="21"/>
        <v>1243</v>
      </c>
      <c r="H1249" s="311" t="s">
        <v>9429</v>
      </c>
      <c r="I1249" s="307" t="s">
        <v>7203</v>
      </c>
      <c r="J1249" s="216">
        <v>2014</v>
      </c>
      <c r="K1249" s="162">
        <v>6100020938</v>
      </c>
      <c r="L1249" s="160">
        <v>41590</v>
      </c>
      <c r="M1249" s="161" t="s">
        <v>9430</v>
      </c>
      <c r="N1249" s="332" t="s">
        <v>14284</v>
      </c>
      <c r="O1249" s="324"/>
    </row>
    <row r="1250" spans="5:15" ht="31.5">
      <c r="E1250" s="277">
        <v>6143514</v>
      </c>
      <c r="F1250" s="291" t="s">
        <v>132</v>
      </c>
      <c r="G1250" s="315">
        <f t="shared" si="21"/>
        <v>1244</v>
      </c>
      <c r="H1250" s="311" t="s">
        <v>9396</v>
      </c>
      <c r="I1250" s="307" t="s">
        <v>7203</v>
      </c>
      <c r="J1250" s="216">
        <v>2014</v>
      </c>
      <c r="K1250" s="162">
        <v>6100021489</v>
      </c>
      <c r="L1250" s="160">
        <v>41624</v>
      </c>
      <c r="M1250" s="161" t="s">
        <v>9431</v>
      </c>
      <c r="N1250" s="332" t="s">
        <v>13323</v>
      </c>
      <c r="O1250" s="324"/>
    </row>
    <row r="1251" spans="5:15" ht="31.5">
      <c r="E1251" s="277">
        <v>6143355</v>
      </c>
      <c r="F1251" s="291" t="s">
        <v>132</v>
      </c>
      <c r="G1251" s="315">
        <f t="shared" si="21"/>
        <v>1245</v>
      </c>
      <c r="H1251" s="311" t="s">
        <v>9432</v>
      </c>
      <c r="I1251" s="307" t="s">
        <v>7203</v>
      </c>
      <c r="J1251" s="216">
        <v>2014</v>
      </c>
      <c r="K1251" s="162">
        <v>6100020688</v>
      </c>
      <c r="L1251" s="160">
        <v>41583</v>
      </c>
      <c r="M1251" s="161" t="s">
        <v>9433</v>
      </c>
      <c r="N1251" s="332" t="s">
        <v>14285</v>
      </c>
      <c r="O1251" s="324"/>
    </row>
    <row r="1252" spans="5:15" ht="31.5">
      <c r="E1252" s="277">
        <v>6143486</v>
      </c>
      <c r="F1252" s="291" t="s">
        <v>132</v>
      </c>
      <c r="G1252" s="315">
        <f t="shared" si="21"/>
        <v>1246</v>
      </c>
      <c r="H1252" s="311" t="s">
        <v>9351</v>
      </c>
      <c r="I1252" s="307" t="s">
        <v>7203</v>
      </c>
      <c r="J1252" s="216">
        <v>2014</v>
      </c>
      <c r="K1252" s="162">
        <v>6100021517</v>
      </c>
      <c r="L1252" s="160">
        <v>41624</v>
      </c>
      <c r="M1252" s="161" t="s">
        <v>9434</v>
      </c>
      <c r="N1252" s="332" t="s">
        <v>14286</v>
      </c>
      <c r="O1252" s="324"/>
    </row>
    <row r="1253" spans="5:15" ht="31.5">
      <c r="E1253" s="277">
        <v>6143373</v>
      </c>
      <c r="F1253" s="291" t="s">
        <v>132</v>
      </c>
      <c r="G1253" s="315">
        <f t="shared" si="21"/>
        <v>1247</v>
      </c>
      <c r="H1253" s="311" t="s">
        <v>9435</v>
      </c>
      <c r="I1253" s="307" t="s">
        <v>7203</v>
      </c>
      <c r="J1253" s="216">
        <v>2014</v>
      </c>
      <c r="K1253" s="162">
        <v>6100020603</v>
      </c>
      <c r="L1253" s="160">
        <v>41565</v>
      </c>
      <c r="M1253" s="161" t="s">
        <v>9436</v>
      </c>
      <c r="N1253" s="334" t="s">
        <v>16110</v>
      </c>
      <c r="O1253" s="328"/>
    </row>
    <row r="1254" spans="5:15" ht="31.5">
      <c r="E1254" s="277">
        <v>6132043</v>
      </c>
      <c r="F1254" s="291" t="s">
        <v>132</v>
      </c>
      <c r="G1254" s="315">
        <f t="shared" si="21"/>
        <v>1248</v>
      </c>
      <c r="H1254" s="311" t="s">
        <v>9437</v>
      </c>
      <c r="I1254" s="307" t="s">
        <v>7203</v>
      </c>
      <c r="J1254" s="216">
        <v>2014</v>
      </c>
      <c r="K1254" s="162">
        <v>6100015594</v>
      </c>
      <c r="L1254" s="160" t="s">
        <v>2396</v>
      </c>
      <c r="M1254" s="161" t="s">
        <v>8462</v>
      </c>
      <c r="N1254" s="332" t="s">
        <v>13591</v>
      </c>
      <c r="O1254" s="324"/>
    </row>
    <row r="1255" spans="5:15" ht="31.5">
      <c r="E1255" s="277">
        <v>6132105</v>
      </c>
      <c r="F1255" s="291" t="s">
        <v>132</v>
      </c>
      <c r="G1255" s="315">
        <f t="shared" si="21"/>
        <v>1249</v>
      </c>
      <c r="H1255" s="311" t="s">
        <v>9317</v>
      </c>
      <c r="I1255" s="307" t="s">
        <v>7203</v>
      </c>
      <c r="J1255" s="216">
        <v>2014</v>
      </c>
      <c r="K1255" s="162">
        <v>6100014974</v>
      </c>
      <c r="L1255" s="160" t="s">
        <v>151</v>
      </c>
      <c r="M1255" s="161" t="s">
        <v>9438</v>
      </c>
      <c r="N1255" s="332" t="s">
        <v>13947</v>
      </c>
      <c r="O1255" s="324"/>
    </row>
    <row r="1256" spans="5:15" ht="31.5">
      <c r="E1256" s="277">
        <v>6132035</v>
      </c>
      <c r="F1256" s="291" t="s">
        <v>132</v>
      </c>
      <c r="G1256" s="315">
        <f t="shared" si="21"/>
        <v>1250</v>
      </c>
      <c r="H1256" s="311" t="s">
        <v>9439</v>
      </c>
      <c r="I1256" s="307" t="s">
        <v>7203</v>
      </c>
      <c r="J1256" s="216">
        <v>2014</v>
      </c>
      <c r="K1256" s="162">
        <v>6100015115</v>
      </c>
      <c r="L1256" s="160">
        <v>41323</v>
      </c>
      <c r="M1256" s="161" t="s">
        <v>8818</v>
      </c>
      <c r="N1256" s="332" t="s">
        <v>13948</v>
      </c>
      <c r="O1256" s="324"/>
    </row>
    <row r="1257" spans="5:15" ht="31.5">
      <c r="E1257" s="277">
        <v>6143689</v>
      </c>
      <c r="F1257" s="291" t="s">
        <v>132</v>
      </c>
      <c r="G1257" s="315">
        <f t="shared" si="21"/>
        <v>1251</v>
      </c>
      <c r="H1257" s="278" t="s">
        <v>9440</v>
      </c>
      <c r="I1257" s="307" t="s">
        <v>7203</v>
      </c>
      <c r="J1257" s="216">
        <v>2014</v>
      </c>
      <c r="K1257" s="162">
        <v>6100022099</v>
      </c>
      <c r="L1257" s="160">
        <v>41666</v>
      </c>
      <c r="M1257" s="161" t="s">
        <v>9441</v>
      </c>
      <c r="N1257" s="332" t="s">
        <v>14287</v>
      </c>
      <c r="O1257" s="296"/>
    </row>
    <row r="1258" spans="5:15" ht="31.5">
      <c r="E1258" s="277">
        <v>6143702</v>
      </c>
      <c r="F1258" s="291" t="s">
        <v>132</v>
      </c>
      <c r="G1258" s="315">
        <f t="shared" si="21"/>
        <v>1252</v>
      </c>
      <c r="H1258" s="311" t="s">
        <v>9396</v>
      </c>
      <c r="I1258" s="307" t="s">
        <v>7203</v>
      </c>
      <c r="J1258" s="216">
        <v>2014</v>
      </c>
      <c r="K1258" s="162">
        <v>6100022089</v>
      </c>
      <c r="L1258" s="160">
        <v>41666</v>
      </c>
      <c r="M1258" s="161" t="s">
        <v>9442</v>
      </c>
      <c r="N1258" s="332" t="s">
        <v>14288</v>
      </c>
      <c r="O1258" s="324"/>
    </row>
    <row r="1259" spans="5:15" ht="63">
      <c r="E1259" s="277">
        <v>6143543</v>
      </c>
      <c r="F1259" s="291" t="s">
        <v>132</v>
      </c>
      <c r="G1259" s="315">
        <f t="shared" si="21"/>
        <v>1253</v>
      </c>
      <c r="H1259" s="278" t="s">
        <v>9443</v>
      </c>
      <c r="I1259" s="307" t="s">
        <v>7203</v>
      </c>
      <c r="J1259" s="216">
        <v>2014</v>
      </c>
      <c r="K1259" s="162">
        <v>6100021574</v>
      </c>
      <c r="L1259" s="160">
        <v>41624</v>
      </c>
      <c r="M1259" s="161" t="s">
        <v>9444</v>
      </c>
      <c r="N1259" s="332" t="s">
        <v>14289</v>
      </c>
      <c r="O1259" s="324"/>
    </row>
    <row r="1260" spans="5:15" ht="31.5">
      <c r="E1260" s="277">
        <v>6143624</v>
      </c>
      <c r="F1260" s="291" t="s">
        <v>132</v>
      </c>
      <c r="G1260" s="315">
        <f t="shared" si="21"/>
        <v>1254</v>
      </c>
      <c r="H1260" s="311" t="s">
        <v>16138</v>
      </c>
      <c r="I1260" s="307" t="s">
        <v>7203</v>
      </c>
      <c r="J1260" s="216">
        <v>2014</v>
      </c>
      <c r="K1260" s="162">
        <v>6100007167</v>
      </c>
      <c r="L1260" s="160">
        <v>40765</v>
      </c>
      <c r="M1260" s="304" t="s">
        <v>9446</v>
      </c>
      <c r="N1260" s="333" t="s">
        <v>16135</v>
      </c>
      <c r="O1260" s="324"/>
    </row>
    <row r="1261" spans="5:15" ht="31.5">
      <c r="E1261" s="277">
        <v>6143698</v>
      </c>
      <c r="F1261" s="291" t="s">
        <v>132</v>
      </c>
      <c r="G1261" s="315">
        <f t="shared" si="21"/>
        <v>1255</v>
      </c>
      <c r="H1261" s="311" t="s">
        <v>9447</v>
      </c>
      <c r="I1261" s="307" t="s">
        <v>7203</v>
      </c>
      <c r="J1261" s="216">
        <v>2014</v>
      </c>
      <c r="K1261" s="162">
        <v>6100021413</v>
      </c>
      <c r="L1261" s="160">
        <v>41614</v>
      </c>
      <c r="M1261" s="161" t="s">
        <v>9448</v>
      </c>
      <c r="N1261" s="332" t="s">
        <v>14290</v>
      </c>
      <c r="O1261" s="324"/>
    </row>
    <row r="1262" spans="5:15" ht="31.5">
      <c r="E1262" s="277">
        <v>6143728</v>
      </c>
      <c r="F1262" s="291" t="s">
        <v>132</v>
      </c>
      <c r="G1262" s="315">
        <f t="shared" si="21"/>
        <v>1256</v>
      </c>
      <c r="H1262" s="311" t="s">
        <v>9449</v>
      </c>
      <c r="I1262" s="307" t="s">
        <v>7203</v>
      </c>
      <c r="J1262" s="216">
        <v>2014</v>
      </c>
      <c r="K1262" s="162">
        <v>6100022289</v>
      </c>
      <c r="L1262" s="160">
        <v>41673</v>
      </c>
      <c r="M1262" s="161" t="s">
        <v>9450</v>
      </c>
      <c r="N1262" s="332" t="s">
        <v>14291</v>
      </c>
      <c r="O1262" s="324"/>
    </row>
    <row r="1263" spans="5:15" ht="31.5">
      <c r="E1263" s="277">
        <v>6143574</v>
      </c>
      <c r="F1263" s="291" t="s">
        <v>132</v>
      </c>
      <c r="G1263" s="315">
        <f t="shared" si="21"/>
        <v>1257</v>
      </c>
      <c r="H1263" s="311" t="s">
        <v>9451</v>
      </c>
      <c r="I1263" s="307" t="s">
        <v>7203</v>
      </c>
      <c r="J1263" s="216">
        <v>2014</v>
      </c>
      <c r="K1263" s="162">
        <v>6100020375</v>
      </c>
      <c r="L1263" s="160">
        <v>41568</v>
      </c>
      <c r="M1263" s="161" t="s">
        <v>9452</v>
      </c>
      <c r="N1263" s="332" t="s">
        <v>14292</v>
      </c>
      <c r="O1263" s="324"/>
    </row>
    <row r="1264" spans="5:15" ht="31.5">
      <c r="E1264" s="277">
        <v>6143582</v>
      </c>
      <c r="F1264" s="291" t="s">
        <v>132</v>
      </c>
      <c r="G1264" s="315">
        <f t="shared" si="21"/>
        <v>1258</v>
      </c>
      <c r="H1264" s="311" t="s">
        <v>9396</v>
      </c>
      <c r="I1264" s="307" t="s">
        <v>7203</v>
      </c>
      <c r="J1264" s="216">
        <v>2014</v>
      </c>
      <c r="K1264" s="162">
        <v>6100021536</v>
      </c>
      <c r="L1264" s="160">
        <v>41614</v>
      </c>
      <c r="M1264" s="161" t="s">
        <v>9453</v>
      </c>
      <c r="N1264" s="332" t="s">
        <v>14293</v>
      </c>
      <c r="O1264" s="324"/>
    </row>
    <row r="1265" spans="5:15" ht="31.5">
      <c r="E1265" s="277">
        <v>6143554</v>
      </c>
      <c r="F1265" s="291" t="s">
        <v>132</v>
      </c>
      <c r="G1265" s="315">
        <f t="shared" si="21"/>
        <v>1259</v>
      </c>
      <c r="H1265" s="311" t="s">
        <v>9454</v>
      </c>
      <c r="I1265" s="307" t="s">
        <v>7203</v>
      </c>
      <c r="J1265" s="216">
        <v>2014</v>
      </c>
      <c r="K1265" s="162">
        <v>6100021506</v>
      </c>
      <c r="L1265" s="160">
        <v>41624</v>
      </c>
      <c r="M1265" s="161" t="s">
        <v>9455</v>
      </c>
      <c r="N1265" s="332" t="s">
        <v>13949</v>
      </c>
      <c r="O1265" s="324"/>
    </row>
    <row r="1266" spans="5:15" ht="31.5">
      <c r="E1266" s="277">
        <v>6143560</v>
      </c>
      <c r="F1266" s="291" t="s">
        <v>132</v>
      </c>
      <c r="G1266" s="315">
        <f t="shared" si="21"/>
        <v>1260</v>
      </c>
      <c r="H1266" s="311" t="s">
        <v>9454</v>
      </c>
      <c r="I1266" s="307" t="s">
        <v>7203</v>
      </c>
      <c r="J1266" s="216">
        <v>2014</v>
      </c>
      <c r="K1266" s="162">
        <v>6100021746</v>
      </c>
      <c r="L1266" s="160">
        <v>41628</v>
      </c>
      <c r="M1266" s="161" t="s">
        <v>9456</v>
      </c>
      <c r="N1266" s="332" t="s">
        <v>13950</v>
      </c>
      <c r="O1266" s="324"/>
    </row>
    <row r="1267" spans="5:15" ht="31.5">
      <c r="E1267" s="277">
        <v>6143562</v>
      </c>
      <c r="F1267" s="291" t="s">
        <v>132</v>
      </c>
      <c r="G1267" s="315">
        <f t="shared" si="21"/>
        <v>1261</v>
      </c>
      <c r="H1267" s="311" t="s">
        <v>9457</v>
      </c>
      <c r="I1267" s="307" t="s">
        <v>7203</v>
      </c>
      <c r="J1267" s="216">
        <v>2014</v>
      </c>
      <c r="K1267" s="162">
        <v>6100021750</v>
      </c>
      <c r="L1267" s="160">
        <v>41628</v>
      </c>
      <c r="M1267" s="161" t="s">
        <v>9458</v>
      </c>
      <c r="N1267" s="332" t="s">
        <v>14294</v>
      </c>
      <c r="O1267" s="324"/>
    </row>
    <row r="1268" spans="5:15" ht="31.5">
      <c r="E1268" s="277">
        <v>6143576</v>
      </c>
      <c r="F1268" s="291" t="s">
        <v>132</v>
      </c>
      <c r="G1268" s="315">
        <f t="shared" si="21"/>
        <v>1262</v>
      </c>
      <c r="H1268" s="311" t="s">
        <v>9445</v>
      </c>
      <c r="I1268" s="307" t="s">
        <v>7203</v>
      </c>
      <c r="J1268" s="216">
        <v>2014</v>
      </c>
      <c r="K1268" s="162">
        <v>6100020746</v>
      </c>
      <c r="L1268" s="160">
        <v>41583</v>
      </c>
      <c r="M1268" s="161" t="s">
        <v>9459</v>
      </c>
      <c r="N1268" s="332" t="s">
        <v>14295</v>
      </c>
      <c r="O1268" s="324"/>
    </row>
    <row r="1269" spans="5:15" ht="31.5">
      <c r="E1269" s="277">
        <v>6143584</v>
      </c>
      <c r="F1269" s="291" t="s">
        <v>132</v>
      </c>
      <c r="G1269" s="315">
        <f t="shared" si="21"/>
        <v>1263</v>
      </c>
      <c r="H1269" s="311" t="s">
        <v>9460</v>
      </c>
      <c r="I1269" s="307" t="s">
        <v>7203</v>
      </c>
      <c r="J1269" s="216">
        <v>2014</v>
      </c>
      <c r="K1269" s="162">
        <v>6100021525</v>
      </c>
      <c r="L1269" s="160">
        <v>41619</v>
      </c>
      <c r="M1269" s="161" t="s">
        <v>9461</v>
      </c>
      <c r="N1269" s="332" t="s">
        <v>14296</v>
      </c>
      <c r="O1269" s="324"/>
    </row>
    <row r="1270" spans="5:15" ht="31.5">
      <c r="E1270" s="277">
        <v>6143608</v>
      </c>
      <c r="F1270" s="291" t="s">
        <v>132</v>
      </c>
      <c r="G1270" s="315">
        <f t="shared" si="21"/>
        <v>1264</v>
      </c>
      <c r="H1270" s="311" t="s">
        <v>9462</v>
      </c>
      <c r="I1270" s="307" t="s">
        <v>7203</v>
      </c>
      <c r="J1270" s="216">
        <v>2014</v>
      </c>
      <c r="K1270" s="162">
        <v>6100021626</v>
      </c>
      <c r="L1270" s="160">
        <v>41625</v>
      </c>
      <c r="M1270" s="161" t="s">
        <v>9463</v>
      </c>
      <c r="N1270" s="332" t="s">
        <v>14297</v>
      </c>
      <c r="O1270" s="324"/>
    </row>
    <row r="1271" spans="5:15" ht="31.5">
      <c r="E1271" s="277">
        <v>6143633</v>
      </c>
      <c r="F1271" s="291" t="s">
        <v>132</v>
      </c>
      <c r="G1271" s="315">
        <f t="shared" si="21"/>
        <v>1265</v>
      </c>
      <c r="H1271" s="311" t="s">
        <v>9464</v>
      </c>
      <c r="I1271" s="307" t="s">
        <v>7203</v>
      </c>
      <c r="J1271" s="216">
        <v>2014</v>
      </c>
      <c r="K1271" s="162">
        <v>6100021894</v>
      </c>
      <c r="L1271" s="160">
        <v>41634</v>
      </c>
      <c r="M1271" s="161" t="s">
        <v>9465</v>
      </c>
      <c r="N1271" s="332" t="s">
        <v>14298</v>
      </c>
      <c r="O1271" s="324"/>
    </row>
    <row r="1272" spans="5:15" ht="31.5">
      <c r="E1272" s="277">
        <v>6143646</v>
      </c>
      <c r="F1272" s="291" t="s">
        <v>132</v>
      </c>
      <c r="G1272" s="315">
        <f t="shared" si="21"/>
        <v>1266</v>
      </c>
      <c r="H1272" s="311" t="s">
        <v>9466</v>
      </c>
      <c r="I1272" s="307" t="s">
        <v>7203</v>
      </c>
      <c r="J1272" s="216">
        <v>2014</v>
      </c>
      <c r="K1272" s="162">
        <v>6100021243</v>
      </c>
      <c r="L1272" s="160">
        <v>41607</v>
      </c>
      <c r="M1272" s="161" t="s">
        <v>9467</v>
      </c>
      <c r="N1272" s="332" t="s">
        <v>14299</v>
      </c>
      <c r="O1272" s="324"/>
    </row>
    <row r="1273" spans="5:15" ht="47.25">
      <c r="E1273" s="277">
        <v>6143548</v>
      </c>
      <c r="F1273" s="291" t="s">
        <v>132</v>
      </c>
      <c r="G1273" s="315">
        <f t="shared" si="21"/>
        <v>1267</v>
      </c>
      <c r="H1273" s="311" t="s">
        <v>9468</v>
      </c>
      <c r="I1273" s="307" t="s">
        <v>7203</v>
      </c>
      <c r="J1273" s="216">
        <v>2014</v>
      </c>
      <c r="K1273" s="162">
        <v>6100020935</v>
      </c>
      <c r="L1273" s="160">
        <v>41592</v>
      </c>
      <c r="M1273" s="161" t="s">
        <v>9469</v>
      </c>
      <c r="N1273" s="332" t="s">
        <v>14300</v>
      </c>
      <c r="O1273" s="324"/>
    </row>
    <row r="1274" spans="5:15" ht="31.5">
      <c r="E1274" s="277">
        <v>6143600</v>
      </c>
      <c r="F1274" s="291" t="s">
        <v>132</v>
      </c>
      <c r="G1274" s="315">
        <f t="shared" si="21"/>
        <v>1268</v>
      </c>
      <c r="H1274" s="311" t="s">
        <v>9466</v>
      </c>
      <c r="I1274" s="307" t="s">
        <v>7203</v>
      </c>
      <c r="J1274" s="216">
        <v>2014</v>
      </c>
      <c r="K1274" s="162">
        <v>6100021577</v>
      </c>
      <c r="L1274" s="160">
        <v>41624</v>
      </c>
      <c r="M1274" s="161" t="s">
        <v>9470</v>
      </c>
      <c r="N1274" s="331" t="s">
        <v>16350</v>
      </c>
      <c r="O1274" s="325"/>
    </row>
    <row r="1275" spans="5:15" ht="47.25">
      <c r="E1275" s="277">
        <v>6143618</v>
      </c>
      <c r="F1275" s="291" t="s">
        <v>132</v>
      </c>
      <c r="G1275" s="315">
        <f t="shared" si="21"/>
        <v>1269</v>
      </c>
      <c r="H1275" s="311" t="s">
        <v>9471</v>
      </c>
      <c r="I1275" s="307" t="s">
        <v>7203</v>
      </c>
      <c r="J1275" s="216">
        <v>2014</v>
      </c>
      <c r="K1275" s="162">
        <v>6100021873</v>
      </c>
      <c r="L1275" s="160">
        <v>41634</v>
      </c>
      <c r="M1275" s="161" t="s">
        <v>9472</v>
      </c>
      <c r="N1275" s="331" t="s">
        <v>16351</v>
      </c>
      <c r="O1275" s="325"/>
    </row>
    <row r="1276" spans="5:15" ht="31.5">
      <c r="E1276" s="277">
        <v>6143837</v>
      </c>
      <c r="F1276" s="291" t="s">
        <v>132</v>
      </c>
      <c r="G1276" s="315">
        <f t="shared" si="21"/>
        <v>1270</v>
      </c>
      <c r="H1276" s="311" t="s">
        <v>9473</v>
      </c>
      <c r="I1276" s="307" t="s">
        <v>7203</v>
      </c>
      <c r="J1276" s="216">
        <v>2014</v>
      </c>
      <c r="K1276" s="162">
        <v>6100022437</v>
      </c>
      <c r="L1276" s="160">
        <v>41687</v>
      </c>
      <c r="M1276" s="161" t="s">
        <v>9474</v>
      </c>
      <c r="N1276" s="332" t="s">
        <v>14301</v>
      </c>
      <c r="O1276" s="324"/>
    </row>
    <row r="1277" spans="5:15" ht="31.5">
      <c r="E1277" s="277">
        <v>6143972</v>
      </c>
      <c r="F1277" s="291" t="s">
        <v>132</v>
      </c>
      <c r="G1277" s="315">
        <f t="shared" si="21"/>
        <v>1271</v>
      </c>
      <c r="H1277" s="311" t="s">
        <v>9475</v>
      </c>
      <c r="I1277" s="307" t="s">
        <v>7203</v>
      </c>
      <c r="J1277" s="216">
        <v>2014</v>
      </c>
      <c r="K1277" s="162">
        <v>6100022717</v>
      </c>
      <c r="L1277" s="160">
        <v>41702</v>
      </c>
      <c r="M1277" s="161" t="s">
        <v>9476</v>
      </c>
      <c r="N1277" s="332" t="s">
        <v>14302</v>
      </c>
      <c r="O1277" s="324"/>
    </row>
    <row r="1278" spans="5:15" ht="31.5">
      <c r="E1278" s="277">
        <v>6143860</v>
      </c>
      <c r="F1278" s="291" t="s">
        <v>132</v>
      </c>
      <c r="G1278" s="315">
        <f t="shared" ref="G1278:G1341" si="22">G1277+1</f>
        <v>1272</v>
      </c>
      <c r="H1278" s="311" t="s">
        <v>9477</v>
      </c>
      <c r="I1278" s="307" t="s">
        <v>7203</v>
      </c>
      <c r="J1278" s="216">
        <v>2014</v>
      </c>
      <c r="K1278" s="162">
        <v>6100021075</v>
      </c>
      <c r="L1278" s="160">
        <v>41597</v>
      </c>
      <c r="M1278" s="161" t="s">
        <v>9478</v>
      </c>
      <c r="N1278" s="332" t="s">
        <v>13332</v>
      </c>
      <c r="O1278" s="296"/>
    </row>
    <row r="1279" spans="5:15" ht="31.5">
      <c r="E1279" s="277">
        <v>6132895</v>
      </c>
      <c r="F1279" s="291" t="s">
        <v>132</v>
      </c>
      <c r="G1279" s="315">
        <f t="shared" si="22"/>
        <v>1273</v>
      </c>
      <c r="H1279" s="311" t="s">
        <v>9479</v>
      </c>
      <c r="I1279" s="307" t="s">
        <v>7203</v>
      </c>
      <c r="J1279" s="216">
        <v>2014</v>
      </c>
      <c r="K1279" s="162">
        <v>6100019360</v>
      </c>
      <c r="L1279" s="160">
        <v>41537</v>
      </c>
      <c r="M1279" s="161" t="s">
        <v>9480</v>
      </c>
      <c r="N1279" s="332" t="s">
        <v>13951</v>
      </c>
      <c r="O1279" s="324"/>
    </row>
    <row r="1280" spans="5:15" ht="31.5">
      <c r="E1280" s="277">
        <v>6143904</v>
      </c>
      <c r="F1280" s="291" t="s">
        <v>132</v>
      </c>
      <c r="G1280" s="315">
        <f t="shared" si="22"/>
        <v>1274</v>
      </c>
      <c r="H1280" s="311" t="s">
        <v>9481</v>
      </c>
      <c r="I1280" s="307" t="s">
        <v>7203</v>
      </c>
      <c r="J1280" s="216">
        <v>2014</v>
      </c>
      <c r="K1280" s="162">
        <v>6100023250</v>
      </c>
      <c r="L1280" s="160">
        <v>41726</v>
      </c>
      <c r="M1280" s="161" t="s">
        <v>9482</v>
      </c>
      <c r="N1280" s="332" t="s">
        <v>14303</v>
      </c>
      <c r="O1280" s="324"/>
    </row>
    <row r="1281" spans="5:15" ht="31.5">
      <c r="E1281" s="277">
        <v>6143830</v>
      </c>
      <c r="F1281" s="291" t="s">
        <v>132</v>
      </c>
      <c r="G1281" s="315">
        <f t="shared" si="22"/>
        <v>1275</v>
      </c>
      <c r="H1281" s="311" t="s">
        <v>9483</v>
      </c>
      <c r="I1281" s="307" t="s">
        <v>7203</v>
      </c>
      <c r="J1281" s="216">
        <v>2014</v>
      </c>
      <c r="K1281" s="162">
        <v>6100022104</v>
      </c>
      <c r="L1281" s="160">
        <v>41666</v>
      </c>
      <c r="M1281" s="161" t="s">
        <v>9484</v>
      </c>
      <c r="N1281" s="332" t="s">
        <v>14304</v>
      </c>
      <c r="O1281" s="324"/>
    </row>
    <row r="1282" spans="5:15" ht="31.5">
      <c r="E1282" s="277">
        <v>6143846</v>
      </c>
      <c r="F1282" s="291" t="s">
        <v>132</v>
      </c>
      <c r="G1282" s="315">
        <f t="shared" si="22"/>
        <v>1276</v>
      </c>
      <c r="H1282" s="311" t="s">
        <v>9485</v>
      </c>
      <c r="I1282" s="307" t="s">
        <v>7203</v>
      </c>
      <c r="J1282" s="216">
        <v>2014</v>
      </c>
      <c r="K1282" s="162">
        <v>6100022479</v>
      </c>
      <c r="L1282" s="160">
        <v>41691</v>
      </c>
      <c r="M1282" s="161" t="s">
        <v>9486</v>
      </c>
      <c r="N1282" s="332" t="s">
        <v>14305</v>
      </c>
      <c r="O1282" s="324"/>
    </row>
    <row r="1283" spans="5:15" ht="31.5">
      <c r="E1283" s="277">
        <v>6144064</v>
      </c>
      <c r="F1283" s="291" t="s">
        <v>132</v>
      </c>
      <c r="G1283" s="315">
        <f t="shared" si="22"/>
        <v>1277</v>
      </c>
      <c r="H1283" s="311" t="s">
        <v>9487</v>
      </c>
      <c r="I1283" s="307" t="s">
        <v>7203</v>
      </c>
      <c r="J1283" s="216">
        <v>2014</v>
      </c>
      <c r="K1283" s="162">
        <v>6100023172</v>
      </c>
      <c r="L1283" s="160">
        <v>41726</v>
      </c>
      <c r="M1283" s="161" t="s">
        <v>9488</v>
      </c>
      <c r="N1283" s="332" t="s">
        <v>14306</v>
      </c>
      <c r="O1283" s="324"/>
    </row>
    <row r="1284" spans="5:15" ht="31.5">
      <c r="E1284" s="277">
        <v>6143828</v>
      </c>
      <c r="F1284" s="291" t="s">
        <v>132</v>
      </c>
      <c r="G1284" s="315">
        <f t="shared" si="22"/>
        <v>1278</v>
      </c>
      <c r="H1284" s="311" t="s">
        <v>9489</v>
      </c>
      <c r="I1284" s="307" t="s">
        <v>7203</v>
      </c>
      <c r="J1284" s="216">
        <v>2014</v>
      </c>
      <c r="K1284" s="162">
        <v>6100022281</v>
      </c>
      <c r="L1284" s="160">
        <v>41675</v>
      </c>
      <c r="M1284" s="161" t="s">
        <v>9490</v>
      </c>
      <c r="N1284" s="332" t="s">
        <v>14307</v>
      </c>
      <c r="O1284" s="324"/>
    </row>
    <row r="1285" spans="5:15" ht="31.5">
      <c r="E1285" s="277">
        <v>6144655</v>
      </c>
      <c r="F1285" s="291" t="s">
        <v>132</v>
      </c>
      <c r="G1285" s="315">
        <f t="shared" si="22"/>
        <v>1279</v>
      </c>
      <c r="H1285" s="311" t="s">
        <v>9491</v>
      </c>
      <c r="I1285" s="307" t="s">
        <v>7203</v>
      </c>
      <c r="J1285" s="216">
        <v>2014</v>
      </c>
      <c r="K1285" s="162">
        <v>6100025054</v>
      </c>
      <c r="L1285" s="160">
        <v>41827</v>
      </c>
      <c r="M1285" s="161" t="s">
        <v>9492</v>
      </c>
      <c r="N1285" s="332" t="s">
        <v>14308</v>
      </c>
      <c r="O1285" s="324"/>
    </row>
    <row r="1286" spans="5:15" ht="63">
      <c r="E1286" s="277">
        <v>6131114</v>
      </c>
      <c r="F1286" s="291" t="s">
        <v>132</v>
      </c>
      <c r="G1286" s="315">
        <f t="shared" si="22"/>
        <v>1280</v>
      </c>
      <c r="H1286" s="278" t="s">
        <v>7570</v>
      </c>
      <c r="I1286" s="307" t="s">
        <v>7203</v>
      </c>
      <c r="J1286" s="216">
        <v>2014</v>
      </c>
      <c r="K1286" s="162">
        <v>6100008901</v>
      </c>
      <c r="L1286" s="160">
        <v>40904</v>
      </c>
      <c r="M1286" s="161" t="s">
        <v>9493</v>
      </c>
      <c r="N1286" s="332" t="s">
        <v>13952</v>
      </c>
      <c r="O1286" s="324"/>
    </row>
    <row r="1287" spans="5:15" ht="31.5">
      <c r="E1287" s="277">
        <v>6131493</v>
      </c>
      <c r="F1287" s="291" t="s">
        <v>132</v>
      </c>
      <c r="G1287" s="315">
        <f t="shared" si="22"/>
        <v>1281</v>
      </c>
      <c r="H1287" s="311" t="s">
        <v>7991</v>
      </c>
      <c r="I1287" s="307" t="s">
        <v>7203</v>
      </c>
      <c r="J1287" s="216">
        <v>2014</v>
      </c>
      <c r="K1287" s="162">
        <v>6100007673</v>
      </c>
      <c r="L1287" s="160" t="s">
        <v>9494</v>
      </c>
      <c r="M1287" s="161" t="s">
        <v>9495</v>
      </c>
      <c r="N1287" s="331" t="s">
        <v>13332</v>
      </c>
      <c r="O1287" s="325"/>
    </row>
    <row r="1288" spans="5:15" ht="31.5">
      <c r="E1288" s="277">
        <v>6101068</v>
      </c>
      <c r="F1288" s="291" t="s">
        <v>132</v>
      </c>
      <c r="G1288" s="315">
        <f t="shared" si="22"/>
        <v>1282</v>
      </c>
      <c r="H1288" s="278" t="s">
        <v>9496</v>
      </c>
      <c r="I1288" s="307" t="s">
        <v>7203</v>
      </c>
      <c r="J1288" s="216">
        <v>2014</v>
      </c>
      <c r="K1288" s="162">
        <v>6100007657</v>
      </c>
      <c r="L1288" s="160">
        <v>40800</v>
      </c>
      <c r="M1288" s="161" t="s">
        <v>7553</v>
      </c>
      <c r="N1288" s="332" t="s">
        <v>13362</v>
      </c>
      <c r="O1288" s="324"/>
    </row>
    <row r="1289" spans="5:15" ht="47.25">
      <c r="E1289" s="277">
        <v>6101040</v>
      </c>
      <c r="F1289" s="291" t="s">
        <v>132</v>
      </c>
      <c r="G1289" s="315">
        <f t="shared" si="22"/>
        <v>1283</v>
      </c>
      <c r="H1289" s="278" t="s">
        <v>9497</v>
      </c>
      <c r="I1289" s="307" t="s">
        <v>7203</v>
      </c>
      <c r="J1289" s="216">
        <v>2014</v>
      </c>
      <c r="K1289" s="162">
        <v>6100008778</v>
      </c>
      <c r="L1289" s="160">
        <v>40898</v>
      </c>
      <c r="M1289" s="161" t="s">
        <v>9498</v>
      </c>
      <c r="N1289" s="332" t="s">
        <v>13953</v>
      </c>
      <c r="O1289" s="324"/>
    </row>
    <row r="1290" spans="5:15" ht="63">
      <c r="E1290" s="277">
        <v>6143343</v>
      </c>
      <c r="F1290" s="291" t="s">
        <v>132</v>
      </c>
      <c r="G1290" s="315">
        <f t="shared" si="22"/>
        <v>1284</v>
      </c>
      <c r="H1290" s="278" t="s">
        <v>9499</v>
      </c>
      <c r="I1290" s="307" t="s">
        <v>7203</v>
      </c>
      <c r="J1290" s="216">
        <v>2014</v>
      </c>
      <c r="K1290" s="162" t="s">
        <v>9500</v>
      </c>
      <c r="L1290" s="160">
        <v>41050</v>
      </c>
      <c r="M1290" s="161" t="s">
        <v>9501</v>
      </c>
      <c r="N1290" s="331" t="s">
        <v>16352</v>
      </c>
      <c r="O1290" s="325"/>
    </row>
    <row r="1291" spans="5:15" ht="31.5">
      <c r="E1291" s="277">
        <v>6131193</v>
      </c>
      <c r="F1291" s="291" t="s">
        <v>132</v>
      </c>
      <c r="G1291" s="315">
        <f t="shared" si="22"/>
        <v>1285</v>
      </c>
      <c r="H1291" s="311" t="s">
        <v>9502</v>
      </c>
      <c r="I1291" s="307" t="s">
        <v>7203</v>
      </c>
      <c r="J1291" s="216">
        <v>2014</v>
      </c>
      <c r="K1291" s="162">
        <v>6100012654</v>
      </c>
      <c r="L1291" s="160">
        <v>41156</v>
      </c>
      <c r="M1291" s="161" t="s">
        <v>7726</v>
      </c>
      <c r="N1291" s="332" t="s">
        <v>13398</v>
      </c>
      <c r="O1291" s="324"/>
    </row>
    <row r="1292" spans="5:15" ht="31.5">
      <c r="E1292" s="277">
        <v>6131132</v>
      </c>
      <c r="F1292" s="291" t="s">
        <v>132</v>
      </c>
      <c r="G1292" s="315">
        <f t="shared" si="22"/>
        <v>1286</v>
      </c>
      <c r="H1292" s="311" t="s">
        <v>9503</v>
      </c>
      <c r="I1292" s="307" t="s">
        <v>7203</v>
      </c>
      <c r="J1292" s="216">
        <v>2014</v>
      </c>
      <c r="K1292" s="162">
        <v>6100012953</v>
      </c>
      <c r="L1292" s="160">
        <v>41178</v>
      </c>
      <c r="M1292" s="161" t="s">
        <v>7673</v>
      </c>
      <c r="N1292" s="332" t="s">
        <v>13386</v>
      </c>
      <c r="O1292" s="324"/>
    </row>
    <row r="1293" spans="5:15" ht="31.5">
      <c r="E1293" s="277">
        <v>6131162</v>
      </c>
      <c r="F1293" s="291" t="s">
        <v>132</v>
      </c>
      <c r="G1293" s="315">
        <f t="shared" si="22"/>
        <v>1287</v>
      </c>
      <c r="H1293" s="311" t="s">
        <v>9504</v>
      </c>
      <c r="I1293" s="307" t="s">
        <v>7203</v>
      </c>
      <c r="J1293" s="216">
        <v>2014</v>
      </c>
      <c r="K1293" s="162">
        <v>6100013625</v>
      </c>
      <c r="L1293" s="160" t="s">
        <v>8658</v>
      </c>
      <c r="M1293" s="161" t="s">
        <v>9505</v>
      </c>
      <c r="N1293" s="332" t="s">
        <v>13954</v>
      </c>
      <c r="O1293" s="324"/>
    </row>
    <row r="1294" spans="5:15" ht="31.5">
      <c r="E1294" s="277">
        <v>6131142</v>
      </c>
      <c r="F1294" s="291" t="s">
        <v>132</v>
      </c>
      <c r="G1294" s="315">
        <f t="shared" si="22"/>
        <v>1288</v>
      </c>
      <c r="H1294" s="311" t="s">
        <v>9506</v>
      </c>
      <c r="I1294" s="307" t="s">
        <v>7203</v>
      </c>
      <c r="J1294" s="216">
        <v>2014</v>
      </c>
      <c r="K1294" s="162">
        <v>6100012655</v>
      </c>
      <c r="L1294" s="160">
        <v>41156</v>
      </c>
      <c r="M1294" s="161" t="s">
        <v>7686</v>
      </c>
      <c r="N1294" s="333" t="s">
        <v>16254</v>
      </c>
      <c r="O1294" s="325"/>
    </row>
    <row r="1295" spans="5:15" ht="31.5">
      <c r="E1295" s="277">
        <v>6131594</v>
      </c>
      <c r="F1295" s="291" t="s">
        <v>132</v>
      </c>
      <c r="G1295" s="315">
        <f t="shared" si="22"/>
        <v>1289</v>
      </c>
      <c r="H1295" s="311" t="s">
        <v>7226</v>
      </c>
      <c r="I1295" s="307" t="s">
        <v>7203</v>
      </c>
      <c r="J1295" s="216">
        <v>2014</v>
      </c>
      <c r="K1295" s="162">
        <v>6100013626</v>
      </c>
      <c r="L1295" s="160">
        <v>41219</v>
      </c>
      <c r="M1295" s="161" t="s">
        <v>8080</v>
      </c>
      <c r="N1295" s="332" t="s">
        <v>13484</v>
      </c>
      <c r="O1295" s="324"/>
    </row>
    <row r="1296" spans="5:15" ht="31.5">
      <c r="E1296" s="277">
        <v>6143749</v>
      </c>
      <c r="F1296" s="291" t="s">
        <v>132</v>
      </c>
      <c r="G1296" s="315">
        <f t="shared" si="22"/>
        <v>1290</v>
      </c>
      <c r="H1296" s="311" t="s">
        <v>9507</v>
      </c>
      <c r="I1296" s="307" t="s">
        <v>7203</v>
      </c>
      <c r="J1296" s="216">
        <v>2014</v>
      </c>
      <c r="K1296" s="162">
        <v>6100021161</v>
      </c>
      <c r="L1296" s="160">
        <v>41603</v>
      </c>
      <c r="M1296" s="161" t="s">
        <v>9508</v>
      </c>
      <c r="N1296" s="334" t="s">
        <v>16109</v>
      </c>
      <c r="O1296" s="328"/>
    </row>
    <row r="1297" spans="5:15" ht="31.5">
      <c r="E1297" s="277">
        <v>6144427</v>
      </c>
      <c r="F1297" s="291" t="s">
        <v>132</v>
      </c>
      <c r="G1297" s="315">
        <f t="shared" si="22"/>
        <v>1291</v>
      </c>
      <c r="H1297" s="311" t="s">
        <v>9509</v>
      </c>
      <c r="I1297" s="307" t="s">
        <v>7203</v>
      </c>
      <c r="J1297" s="216">
        <v>2014</v>
      </c>
      <c r="K1297" s="162">
        <v>6100023885</v>
      </c>
      <c r="L1297" s="160">
        <v>41765</v>
      </c>
      <c r="M1297" s="161" t="s">
        <v>9510</v>
      </c>
      <c r="N1297" s="332" t="s">
        <v>14309</v>
      </c>
      <c r="O1297" s="324"/>
    </row>
    <row r="1298" spans="5:15" ht="31.5">
      <c r="E1298" s="277">
        <v>6144652</v>
      </c>
      <c r="F1298" s="291" t="s">
        <v>132</v>
      </c>
      <c r="G1298" s="315">
        <f t="shared" si="22"/>
        <v>1292</v>
      </c>
      <c r="H1298" s="311" t="s">
        <v>9477</v>
      </c>
      <c r="I1298" s="307" t="s">
        <v>7203</v>
      </c>
      <c r="J1298" s="216">
        <v>2014</v>
      </c>
      <c r="K1298" s="162">
        <v>6100025087</v>
      </c>
      <c r="L1298" s="160">
        <v>41834</v>
      </c>
      <c r="M1298" s="161" t="s">
        <v>9511</v>
      </c>
      <c r="N1298" s="332" t="s">
        <v>14310</v>
      </c>
      <c r="O1298" s="324"/>
    </row>
    <row r="1299" spans="5:15" ht="38.25">
      <c r="E1299" s="279">
        <v>36</v>
      </c>
      <c r="F1299" s="291" t="s">
        <v>132</v>
      </c>
      <c r="G1299" s="315">
        <f t="shared" si="22"/>
        <v>1293</v>
      </c>
      <c r="H1299" s="280" t="s">
        <v>9512</v>
      </c>
      <c r="I1299" s="307" t="s">
        <v>7203</v>
      </c>
      <c r="J1299" s="279">
        <v>2015</v>
      </c>
      <c r="K1299" s="279">
        <v>6100000147</v>
      </c>
      <c r="L1299" s="281">
        <v>41019</v>
      </c>
      <c r="M1299" s="279" t="s">
        <v>9493</v>
      </c>
      <c r="N1299" s="331" t="s">
        <v>16243</v>
      </c>
      <c r="O1299" s="325"/>
    </row>
    <row r="1300" spans="5:15" ht="38.25">
      <c r="E1300" s="279">
        <v>6100995</v>
      </c>
      <c r="F1300" s="291" t="s">
        <v>132</v>
      </c>
      <c r="G1300" s="315">
        <f t="shared" si="22"/>
        <v>1294</v>
      </c>
      <c r="H1300" s="280" t="s">
        <v>7535</v>
      </c>
      <c r="I1300" s="307" t="s">
        <v>7203</v>
      </c>
      <c r="J1300" s="279">
        <v>2015</v>
      </c>
      <c r="K1300" s="279">
        <v>6100004010</v>
      </c>
      <c r="L1300" s="281">
        <v>40274</v>
      </c>
      <c r="M1300" s="279" t="s">
        <v>7537</v>
      </c>
      <c r="N1300" s="331" t="s">
        <v>13332</v>
      </c>
      <c r="O1300" s="325"/>
    </row>
    <row r="1301" spans="5:15" ht="38.25">
      <c r="E1301" s="279">
        <v>6100780</v>
      </c>
      <c r="F1301" s="291" t="s">
        <v>132</v>
      </c>
      <c r="G1301" s="315">
        <f t="shared" si="22"/>
        <v>1295</v>
      </c>
      <c r="H1301" s="280" t="s">
        <v>9513</v>
      </c>
      <c r="I1301" s="307" t="s">
        <v>7203</v>
      </c>
      <c r="J1301" s="279">
        <v>2015</v>
      </c>
      <c r="K1301" s="279">
        <v>6100005349</v>
      </c>
      <c r="L1301" s="281">
        <v>40647</v>
      </c>
      <c r="M1301" s="279" t="s">
        <v>9514</v>
      </c>
      <c r="N1301" s="332" t="s">
        <v>13955</v>
      </c>
      <c r="O1301" s="324"/>
    </row>
    <row r="1302" spans="5:15" ht="38.25">
      <c r="E1302" s="279">
        <v>6100869</v>
      </c>
      <c r="F1302" s="291" t="s">
        <v>132</v>
      </c>
      <c r="G1302" s="315">
        <f t="shared" si="22"/>
        <v>1296</v>
      </c>
      <c r="H1302" s="280" t="s">
        <v>9515</v>
      </c>
      <c r="I1302" s="307" t="s">
        <v>7203</v>
      </c>
      <c r="J1302" s="279">
        <v>2015</v>
      </c>
      <c r="K1302" s="279">
        <v>6100008098</v>
      </c>
      <c r="L1302" s="281">
        <v>40842</v>
      </c>
      <c r="M1302" s="279" t="s">
        <v>9516</v>
      </c>
      <c r="N1302" s="331" t="s">
        <v>13549</v>
      </c>
      <c r="O1302" s="325"/>
    </row>
    <row r="1303" spans="5:15" ht="47.25">
      <c r="E1303" s="279">
        <v>6131126</v>
      </c>
      <c r="F1303" s="291" t="s">
        <v>132</v>
      </c>
      <c r="G1303" s="315">
        <f t="shared" si="22"/>
        <v>1297</v>
      </c>
      <c r="H1303" s="280" t="s">
        <v>9517</v>
      </c>
      <c r="I1303" s="307" t="s">
        <v>7203</v>
      </c>
      <c r="J1303" s="279">
        <v>2015</v>
      </c>
      <c r="K1303" s="279">
        <v>6100008155</v>
      </c>
      <c r="L1303" s="281">
        <v>40847</v>
      </c>
      <c r="M1303" s="279" t="s">
        <v>9518</v>
      </c>
      <c r="N1303" s="332" t="s">
        <v>13594</v>
      </c>
      <c r="O1303" s="324"/>
    </row>
    <row r="1304" spans="5:15" ht="38.25">
      <c r="E1304" s="279">
        <v>6131121</v>
      </c>
      <c r="F1304" s="291" t="s">
        <v>132</v>
      </c>
      <c r="G1304" s="315">
        <f t="shared" si="22"/>
        <v>1298</v>
      </c>
      <c r="H1304" s="280" t="s">
        <v>7207</v>
      </c>
      <c r="I1304" s="307" t="s">
        <v>7203</v>
      </c>
      <c r="J1304" s="279">
        <v>2015</v>
      </c>
      <c r="K1304" s="279">
        <v>6100009100</v>
      </c>
      <c r="L1304" s="281">
        <v>40945</v>
      </c>
      <c r="M1304" s="279" t="s">
        <v>7584</v>
      </c>
      <c r="N1304" s="332" t="s">
        <v>13370</v>
      </c>
      <c r="O1304" s="324"/>
    </row>
    <row r="1305" spans="5:15" ht="31.5">
      <c r="E1305" s="279">
        <v>6131098</v>
      </c>
      <c r="F1305" s="291" t="s">
        <v>132</v>
      </c>
      <c r="G1305" s="315">
        <f t="shared" si="22"/>
        <v>1299</v>
      </c>
      <c r="H1305" s="280" t="s">
        <v>8707</v>
      </c>
      <c r="I1305" s="307" t="s">
        <v>7203</v>
      </c>
      <c r="J1305" s="279">
        <v>2015</v>
      </c>
      <c r="K1305" s="279">
        <v>6100009348</v>
      </c>
      <c r="L1305" s="281">
        <v>40966</v>
      </c>
      <c r="M1305" s="279" t="s">
        <v>7515</v>
      </c>
      <c r="N1305" s="332" t="s">
        <v>13355</v>
      </c>
      <c r="O1305" s="324"/>
    </row>
    <row r="1306" spans="5:15" ht="38.25">
      <c r="E1306" s="279">
        <v>6131107</v>
      </c>
      <c r="F1306" s="291" t="s">
        <v>132</v>
      </c>
      <c r="G1306" s="315">
        <f t="shared" si="22"/>
        <v>1300</v>
      </c>
      <c r="H1306" s="280" t="s">
        <v>9519</v>
      </c>
      <c r="I1306" s="307" t="s">
        <v>7203</v>
      </c>
      <c r="J1306" s="279">
        <v>2015</v>
      </c>
      <c r="K1306" s="279">
        <v>6100009559</v>
      </c>
      <c r="L1306" s="281">
        <v>40981</v>
      </c>
      <c r="M1306" s="279" t="s">
        <v>9520</v>
      </c>
      <c r="N1306" s="332" t="s">
        <v>13956</v>
      </c>
      <c r="O1306" s="324"/>
    </row>
    <row r="1307" spans="5:15" ht="38.25">
      <c r="E1307" s="279">
        <v>6131099</v>
      </c>
      <c r="F1307" s="291" t="s">
        <v>132</v>
      </c>
      <c r="G1307" s="315">
        <f t="shared" si="22"/>
        <v>1301</v>
      </c>
      <c r="H1307" s="280" t="s">
        <v>9521</v>
      </c>
      <c r="I1307" s="307" t="s">
        <v>7203</v>
      </c>
      <c r="J1307" s="279">
        <v>2015</v>
      </c>
      <c r="K1307" s="279">
        <v>6100009911</v>
      </c>
      <c r="L1307" s="281">
        <v>41012</v>
      </c>
      <c r="M1307" s="279" t="s">
        <v>7518</v>
      </c>
      <c r="N1307" s="332" t="s">
        <v>13356</v>
      </c>
      <c r="O1307" s="324"/>
    </row>
    <row r="1308" spans="5:15" ht="38.25">
      <c r="E1308" s="279" t="s">
        <v>9522</v>
      </c>
      <c r="F1308" s="291" t="s">
        <v>132</v>
      </c>
      <c r="G1308" s="315">
        <f t="shared" si="22"/>
        <v>1302</v>
      </c>
      <c r="H1308" s="280" t="s">
        <v>9512</v>
      </c>
      <c r="I1308" s="307" t="s">
        <v>7203</v>
      </c>
      <c r="J1308" s="279">
        <v>2015</v>
      </c>
      <c r="K1308" s="279">
        <v>6100010039</v>
      </c>
      <c r="L1308" s="281">
        <v>41023</v>
      </c>
      <c r="M1308" s="279" t="s">
        <v>9523</v>
      </c>
      <c r="N1308" s="332" t="s">
        <v>14919</v>
      </c>
      <c r="O1308" s="324"/>
    </row>
    <row r="1309" spans="5:15" ht="38.25">
      <c r="E1309" s="279" t="s">
        <v>9524</v>
      </c>
      <c r="F1309" s="291" t="s">
        <v>132</v>
      </c>
      <c r="G1309" s="315">
        <f t="shared" si="22"/>
        <v>1303</v>
      </c>
      <c r="H1309" s="280" t="s">
        <v>9512</v>
      </c>
      <c r="I1309" s="307" t="s">
        <v>7203</v>
      </c>
      <c r="J1309" s="279">
        <v>2015</v>
      </c>
      <c r="K1309" s="279">
        <v>6100010041</v>
      </c>
      <c r="L1309" s="281">
        <v>41023</v>
      </c>
      <c r="M1309" s="279" t="s">
        <v>9523</v>
      </c>
      <c r="N1309" s="332" t="s">
        <v>14920</v>
      </c>
      <c r="O1309" s="324"/>
    </row>
    <row r="1310" spans="5:15" ht="38.25">
      <c r="E1310" s="279" t="s">
        <v>9525</v>
      </c>
      <c r="F1310" s="291" t="s">
        <v>132</v>
      </c>
      <c r="G1310" s="315">
        <f t="shared" si="22"/>
        <v>1304</v>
      </c>
      <c r="H1310" s="280" t="s">
        <v>9512</v>
      </c>
      <c r="I1310" s="307" t="s">
        <v>7203</v>
      </c>
      <c r="J1310" s="279">
        <v>2015</v>
      </c>
      <c r="K1310" s="279">
        <v>6100010042</v>
      </c>
      <c r="L1310" s="281">
        <v>41023</v>
      </c>
      <c r="M1310" s="279" t="s">
        <v>9523</v>
      </c>
      <c r="N1310" s="332" t="s">
        <v>14921</v>
      </c>
      <c r="O1310" s="324"/>
    </row>
    <row r="1311" spans="5:15" ht="38.25">
      <c r="E1311" s="279" t="s">
        <v>9526</v>
      </c>
      <c r="F1311" s="291" t="s">
        <v>132</v>
      </c>
      <c r="G1311" s="315">
        <f t="shared" si="22"/>
        <v>1305</v>
      </c>
      <c r="H1311" s="280" t="s">
        <v>9512</v>
      </c>
      <c r="I1311" s="307" t="s">
        <v>7203</v>
      </c>
      <c r="J1311" s="279">
        <v>2015</v>
      </c>
      <c r="K1311" s="279">
        <v>6100010043</v>
      </c>
      <c r="L1311" s="281">
        <v>41023</v>
      </c>
      <c r="M1311" s="279" t="s">
        <v>9523</v>
      </c>
      <c r="N1311" s="332" t="s">
        <v>14922</v>
      </c>
      <c r="O1311" s="324"/>
    </row>
    <row r="1312" spans="5:15" ht="38.25">
      <c r="E1312" s="279" t="s">
        <v>9527</v>
      </c>
      <c r="F1312" s="291" t="s">
        <v>132</v>
      </c>
      <c r="G1312" s="315">
        <f t="shared" si="22"/>
        <v>1306</v>
      </c>
      <c r="H1312" s="280" t="s">
        <v>9512</v>
      </c>
      <c r="I1312" s="307" t="s">
        <v>7203</v>
      </c>
      <c r="J1312" s="279">
        <v>2015</v>
      </c>
      <c r="K1312" s="279">
        <v>6100010045</v>
      </c>
      <c r="L1312" s="281">
        <v>41023</v>
      </c>
      <c r="M1312" s="279" t="s">
        <v>9493</v>
      </c>
      <c r="N1312" s="332" t="s">
        <v>14923</v>
      </c>
      <c r="O1312" s="324"/>
    </row>
    <row r="1313" spans="5:15" ht="38.25">
      <c r="E1313" s="279" t="s">
        <v>9528</v>
      </c>
      <c r="F1313" s="291" t="s">
        <v>132</v>
      </c>
      <c r="G1313" s="315">
        <f t="shared" si="22"/>
        <v>1307</v>
      </c>
      <c r="H1313" s="280" t="s">
        <v>9512</v>
      </c>
      <c r="I1313" s="307" t="s">
        <v>7203</v>
      </c>
      <c r="J1313" s="279">
        <v>2015</v>
      </c>
      <c r="K1313" s="279">
        <v>6100010046</v>
      </c>
      <c r="L1313" s="281">
        <v>41023</v>
      </c>
      <c r="M1313" s="279" t="s">
        <v>9523</v>
      </c>
      <c r="N1313" s="332" t="s">
        <v>14924</v>
      </c>
      <c r="O1313" s="324"/>
    </row>
    <row r="1314" spans="5:15" ht="38.25">
      <c r="E1314" s="279" t="s">
        <v>9529</v>
      </c>
      <c r="F1314" s="291" t="s">
        <v>132</v>
      </c>
      <c r="G1314" s="315">
        <f t="shared" si="22"/>
        <v>1308</v>
      </c>
      <c r="H1314" s="280" t="s">
        <v>9512</v>
      </c>
      <c r="I1314" s="307" t="s">
        <v>7203</v>
      </c>
      <c r="J1314" s="279">
        <v>2015</v>
      </c>
      <c r="K1314" s="279">
        <v>6100010047</v>
      </c>
      <c r="L1314" s="281">
        <v>41019</v>
      </c>
      <c r="M1314" s="279" t="s">
        <v>9523</v>
      </c>
      <c r="N1314" s="332" t="s">
        <v>14925</v>
      </c>
      <c r="O1314" s="324"/>
    </row>
    <row r="1315" spans="5:15" ht="38.25">
      <c r="E1315" s="279" t="s">
        <v>9530</v>
      </c>
      <c r="F1315" s="291" t="s">
        <v>132</v>
      </c>
      <c r="G1315" s="315">
        <f t="shared" si="22"/>
        <v>1309</v>
      </c>
      <c r="H1315" s="280" t="s">
        <v>9512</v>
      </c>
      <c r="I1315" s="307" t="s">
        <v>7203</v>
      </c>
      <c r="J1315" s="279">
        <v>2015</v>
      </c>
      <c r="K1315" s="279">
        <v>6100010048</v>
      </c>
      <c r="L1315" s="281">
        <v>41019</v>
      </c>
      <c r="M1315" s="279" t="s">
        <v>9523</v>
      </c>
      <c r="N1315" s="332" t="s">
        <v>14926</v>
      </c>
      <c r="O1315" s="324"/>
    </row>
    <row r="1316" spans="5:15" ht="38.25">
      <c r="E1316" s="279" t="s">
        <v>9531</v>
      </c>
      <c r="F1316" s="291" t="s">
        <v>132</v>
      </c>
      <c r="G1316" s="315">
        <f t="shared" si="22"/>
        <v>1310</v>
      </c>
      <c r="H1316" s="280" t="s">
        <v>9512</v>
      </c>
      <c r="I1316" s="307" t="s">
        <v>7203</v>
      </c>
      <c r="J1316" s="279">
        <v>2015</v>
      </c>
      <c r="K1316" s="279">
        <v>6100010049</v>
      </c>
      <c r="L1316" s="281">
        <v>41019</v>
      </c>
      <c r="M1316" s="279" t="s">
        <v>9523</v>
      </c>
      <c r="N1316" s="332" t="s">
        <v>14927</v>
      </c>
      <c r="O1316" s="324"/>
    </row>
    <row r="1317" spans="5:15" ht="38.25">
      <c r="E1317" s="279" t="s">
        <v>9532</v>
      </c>
      <c r="F1317" s="291" t="s">
        <v>132</v>
      </c>
      <c r="G1317" s="315">
        <f t="shared" si="22"/>
        <v>1311</v>
      </c>
      <c r="H1317" s="280" t="s">
        <v>9512</v>
      </c>
      <c r="I1317" s="307" t="s">
        <v>7203</v>
      </c>
      <c r="J1317" s="279">
        <v>2015</v>
      </c>
      <c r="K1317" s="279">
        <v>6100010050</v>
      </c>
      <c r="L1317" s="281">
        <v>41023</v>
      </c>
      <c r="M1317" s="279" t="s">
        <v>9523</v>
      </c>
      <c r="N1317" s="332" t="s">
        <v>14928</v>
      </c>
      <c r="O1317" s="324"/>
    </row>
    <row r="1318" spans="5:15" ht="38.25">
      <c r="E1318" s="279" t="s">
        <v>9533</v>
      </c>
      <c r="F1318" s="291" t="s">
        <v>132</v>
      </c>
      <c r="G1318" s="315">
        <f t="shared" si="22"/>
        <v>1312</v>
      </c>
      <c r="H1318" s="280" t="s">
        <v>9512</v>
      </c>
      <c r="I1318" s="307" t="s">
        <v>7203</v>
      </c>
      <c r="J1318" s="279">
        <v>2015</v>
      </c>
      <c r="K1318" s="279">
        <v>6100010051</v>
      </c>
      <c r="L1318" s="281">
        <v>41023</v>
      </c>
      <c r="M1318" s="279" t="s">
        <v>9523</v>
      </c>
      <c r="N1318" s="332" t="s">
        <v>14929</v>
      </c>
      <c r="O1318" s="324"/>
    </row>
    <row r="1319" spans="5:15" ht="38.25">
      <c r="E1319" s="279" t="s">
        <v>9534</v>
      </c>
      <c r="F1319" s="291" t="s">
        <v>132</v>
      </c>
      <c r="G1319" s="315">
        <f t="shared" si="22"/>
        <v>1313</v>
      </c>
      <c r="H1319" s="280" t="s">
        <v>9512</v>
      </c>
      <c r="I1319" s="307" t="s">
        <v>7203</v>
      </c>
      <c r="J1319" s="279">
        <v>2015</v>
      </c>
      <c r="K1319" s="279">
        <v>6100010052</v>
      </c>
      <c r="L1319" s="281">
        <v>41023</v>
      </c>
      <c r="M1319" s="279" t="s">
        <v>9523</v>
      </c>
      <c r="N1319" s="332" t="s">
        <v>14930</v>
      </c>
      <c r="O1319" s="324"/>
    </row>
    <row r="1320" spans="5:15" ht="38.25">
      <c r="E1320" s="279" t="s">
        <v>9535</v>
      </c>
      <c r="F1320" s="291" t="s">
        <v>132</v>
      </c>
      <c r="G1320" s="315">
        <f t="shared" si="22"/>
        <v>1314</v>
      </c>
      <c r="H1320" s="280" t="s">
        <v>9512</v>
      </c>
      <c r="I1320" s="307" t="s">
        <v>7203</v>
      </c>
      <c r="J1320" s="279">
        <v>2015</v>
      </c>
      <c r="K1320" s="279">
        <v>6100010053</v>
      </c>
      <c r="L1320" s="281">
        <v>41023</v>
      </c>
      <c r="M1320" s="279" t="s">
        <v>9523</v>
      </c>
      <c r="N1320" s="332" t="s">
        <v>14931</v>
      </c>
      <c r="O1320" s="324"/>
    </row>
    <row r="1321" spans="5:15" ht="38.25">
      <c r="E1321" s="279" t="s">
        <v>9536</v>
      </c>
      <c r="F1321" s="291" t="s">
        <v>132</v>
      </c>
      <c r="G1321" s="315">
        <f t="shared" si="22"/>
        <v>1315</v>
      </c>
      <c r="H1321" s="280" t="s">
        <v>9512</v>
      </c>
      <c r="I1321" s="307" t="s">
        <v>7203</v>
      </c>
      <c r="J1321" s="279">
        <v>2015</v>
      </c>
      <c r="K1321" s="279">
        <v>6100010054</v>
      </c>
      <c r="L1321" s="281">
        <v>41019</v>
      </c>
      <c r="M1321" s="279" t="s">
        <v>9523</v>
      </c>
      <c r="N1321" s="332" t="s">
        <v>14932</v>
      </c>
      <c r="O1321" s="324"/>
    </row>
    <row r="1322" spans="5:15" ht="38.25">
      <c r="E1322" s="279" t="s">
        <v>9537</v>
      </c>
      <c r="F1322" s="291" t="s">
        <v>132</v>
      </c>
      <c r="G1322" s="315">
        <f t="shared" si="22"/>
        <v>1316</v>
      </c>
      <c r="H1322" s="280" t="s">
        <v>9512</v>
      </c>
      <c r="I1322" s="307" t="s">
        <v>7203</v>
      </c>
      <c r="J1322" s="279">
        <v>2015</v>
      </c>
      <c r="K1322" s="279">
        <v>6100010055</v>
      </c>
      <c r="L1322" s="281">
        <v>41019</v>
      </c>
      <c r="M1322" s="279" t="s">
        <v>9523</v>
      </c>
      <c r="N1322" s="332" t="s">
        <v>14933</v>
      </c>
      <c r="O1322" s="324"/>
    </row>
    <row r="1323" spans="5:15" ht="38.25">
      <c r="E1323" s="279" t="s">
        <v>9538</v>
      </c>
      <c r="F1323" s="291" t="s">
        <v>132</v>
      </c>
      <c r="G1323" s="315">
        <f t="shared" si="22"/>
        <v>1317</v>
      </c>
      <c r="H1323" s="280" t="s">
        <v>9512</v>
      </c>
      <c r="I1323" s="307" t="s">
        <v>7203</v>
      </c>
      <c r="J1323" s="279">
        <v>2015</v>
      </c>
      <c r="K1323" s="279">
        <v>6100010056</v>
      </c>
      <c r="L1323" s="281">
        <v>41023</v>
      </c>
      <c r="M1323" s="279" t="s">
        <v>9523</v>
      </c>
      <c r="N1323" s="332" t="s">
        <v>14934</v>
      </c>
      <c r="O1323" s="324"/>
    </row>
    <row r="1324" spans="5:15" ht="38.25">
      <c r="E1324" s="279" t="s">
        <v>9539</v>
      </c>
      <c r="F1324" s="291" t="s">
        <v>132</v>
      </c>
      <c r="G1324" s="315">
        <f t="shared" si="22"/>
        <v>1318</v>
      </c>
      <c r="H1324" s="280" t="s">
        <v>9512</v>
      </c>
      <c r="I1324" s="307" t="s">
        <v>7203</v>
      </c>
      <c r="J1324" s="279">
        <v>2015</v>
      </c>
      <c r="K1324" s="279">
        <v>6100010057</v>
      </c>
      <c r="L1324" s="281">
        <v>41023</v>
      </c>
      <c r="M1324" s="279" t="s">
        <v>9523</v>
      </c>
      <c r="N1324" s="332" t="s">
        <v>14935</v>
      </c>
      <c r="O1324" s="324"/>
    </row>
    <row r="1325" spans="5:15" ht="38.25">
      <c r="E1325" s="279" t="s">
        <v>9540</v>
      </c>
      <c r="F1325" s="291" t="s">
        <v>132</v>
      </c>
      <c r="G1325" s="315">
        <f t="shared" si="22"/>
        <v>1319</v>
      </c>
      <c r="H1325" s="280" t="s">
        <v>9512</v>
      </c>
      <c r="I1325" s="307" t="s">
        <v>7203</v>
      </c>
      <c r="J1325" s="279">
        <v>2015</v>
      </c>
      <c r="K1325" s="279">
        <v>6100010058</v>
      </c>
      <c r="L1325" s="281">
        <v>41023</v>
      </c>
      <c r="M1325" s="279" t="s">
        <v>9523</v>
      </c>
      <c r="N1325" s="332" t="s">
        <v>14936</v>
      </c>
      <c r="O1325" s="324"/>
    </row>
    <row r="1326" spans="5:15" ht="38.25">
      <c r="E1326" s="279" t="s">
        <v>9541</v>
      </c>
      <c r="F1326" s="291" t="s">
        <v>132</v>
      </c>
      <c r="G1326" s="315">
        <f t="shared" si="22"/>
        <v>1320</v>
      </c>
      <c r="H1326" s="280" t="s">
        <v>9512</v>
      </c>
      <c r="I1326" s="307" t="s">
        <v>7203</v>
      </c>
      <c r="J1326" s="279">
        <v>2015</v>
      </c>
      <c r="K1326" s="279">
        <v>6100010059</v>
      </c>
      <c r="L1326" s="281">
        <v>41023</v>
      </c>
      <c r="M1326" s="279" t="s">
        <v>9523</v>
      </c>
      <c r="N1326" s="332" t="s">
        <v>14937</v>
      </c>
      <c r="O1326" s="324"/>
    </row>
    <row r="1327" spans="5:15" ht="38.25">
      <c r="E1327" s="279" t="s">
        <v>9542</v>
      </c>
      <c r="F1327" s="291" t="s">
        <v>132</v>
      </c>
      <c r="G1327" s="315">
        <f t="shared" si="22"/>
        <v>1321</v>
      </c>
      <c r="H1327" s="280" t="s">
        <v>9512</v>
      </c>
      <c r="I1327" s="307" t="s">
        <v>7203</v>
      </c>
      <c r="J1327" s="279">
        <v>2015</v>
      </c>
      <c r="K1327" s="279">
        <v>6100010060</v>
      </c>
      <c r="L1327" s="281">
        <v>41019</v>
      </c>
      <c r="M1327" s="279" t="s">
        <v>9523</v>
      </c>
      <c r="N1327" s="332" t="s">
        <v>14938</v>
      </c>
      <c r="O1327" s="324"/>
    </row>
    <row r="1328" spans="5:15" ht="38.25">
      <c r="E1328" s="279" t="s">
        <v>9543</v>
      </c>
      <c r="F1328" s="291" t="s">
        <v>132</v>
      </c>
      <c r="G1328" s="315">
        <f t="shared" si="22"/>
        <v>1322</v>
      </c>
      <c r="H1328" s="280" t="s">
        <v>9512</v>
      </c>
      <c r="I1328" s="307" t="s">
        <v>7203</v>
      </c>
      <c r="J1328" s="279">
        <v>2015</v>
      </c>
      <c r="K1328" s="279">
        <v>6100010061</v>
      </c>
      <c r="L1328" s="281">
        <v>41019</v>
      </c>
      <c r="M1328" s="279" t="s">
        <v>9523</v>
      </c>
      <c r="N1328" s="332" t="s">
        <v>14939</v>
      </c>
      <c r="O1328" s="324"/>
    </row>
    <row r="1329" spans="5:15" ht="38.25">
      <c r="E1329" s="279" t="s">
        <v>9544</v>
      </c>
      <c r="F1329" s="291" t="s">
        <v>132</v>
      </c>
      <c r="G1329" s="315">
        <f t="shared" si="22"/>
        <v>1323</v>
      </c>
      <c r="H1329" s="280" t="s">
        <v>9512</v>
      </c>
      <c r="I1329" s="307" t="s">
        <v>7203</v>
      </c>
      <c r="J1329" s="279">
        <v>2015</v>
      </c>
      <c r="K1329" s="279">
        <v>6100010062</v>
      </c>
      <c r="L1329" s="281">
        <v>41019</v>
      </c>
      <c r="M1329" s="279" t="s">
        <v>9523</v>
      </c>
      <c r="N1329" s="332" t="s">
        <v>14940</v>
      </c>
      <c r="O1329" s="324"/>
    </row>
    <row r="1330" spans="5:15" ht="38.25">
      <c r="E1330" s="279" t="s">
        <v>9545</v>
      </c>
      <c r="F1330" s="291" t="s">
        <v>132</v>
      </c>
      <c r="G1330" s="315">
        <f t="shared" si="22"/>
        <v>1324</v>
      </c>
      <c r="H1330" s="280" t="s">
        <v>9512</v>
      </c>
      <c r="I1330" s="307" t="s">
        <v>7203</v>
      </c>
      <c r="J1330" s="279">
        <v>2015</v>
      </c>
      <c r="K1330" s="279">
        <v>6100010063</v>
      </c>
      <c r="L1330" s="281">
        <v>41019</v>
      </c>
      <c r="M1330" s="279" t="s">
        <v>9523</v>
      </c>
      <c r="N1330" s="332" t="s">
        <v>14941</v>
      </c>
      <c r="O1330" s="324"/>
    </row>
    <row r="1331" spans="5:15" ht="38.25">
      <c r="E1331" s="279" t="s">
        <v>9546</v>
      </c>
      <c r="F1331" s="291" t="s">
        <v>132</v>
      </c>
      <c r="G1331" s="315">
        <f t="shared" si="22"/>
        <v>1325</v>
      </c>
      <c r="H1331" s="280" t="s">
        <v>9512</v>
      </c>
      <c r="I1331" s="307" t="s">
        <v>7203</v>
      </c>
      <c r="J1331" s="279">
        <v>2015</v>
      </c>
      <c r="K1331" s="279">
        <v>6100010064</v>
      </c>
      <c r="L1331" s="281">
        <v>41019</v>
      </c>
      <c r="M1331" s="279" t="s">
        <v>9523</v>
      </c>
      <c r="N1331" s="332" t="s">
        <v>14942</v>
      </c>
      <c r="O1331" s="324"/>
    </row>
    <row r="1332" spans="5:15" ht="38.25">
      <c r="E1332" s="279" t="s">
        <v>9547</v>
      </c>
      <c r="F1332" s="291" t="s">
        <v>132</v>
      </c>
      <c r="G1332" s="315">
        <f t="shared" si="22"/>
        <v>1326</v>
      </c>
      <c r="H1332" s="280" t="s">
        <v>9512</v>
      </c>
      <c r="I1332" s="307" t="s">
        <v>7203</v>
      </c>
      <c r="J1332" s="279">
        <v>2015</v>
      </c>
      <c r="K1332" s="279">
        <v>6100010065</v>
      </c>
      <c r="L1332" s="281">
        <v>41019</v>
      </c>
      <c r="M1332" s="279" t="s">
        <v>9523</v>
      </c>
      <c r="N1332" s="332" t="s">
        <v>14943</v>
      </c>
      <c r="O1332" s="324"/>
    </row>
    <row r="1333" spans="5:15" ht="38.25">
      <c r="E1333" s="279" t="s">
        <v>9548</v>
      </c>
      <c r="F1333" s="291" t="s">
        <v>132</v>
      </c>
      <c r="G1333" s="315">
        <f t="shared" si="22"/>
        <v>1327</v>
      </c>
      <c r="H1333" s="280" t="s">
        <v>9512</v>
      </c>
      <c r="I1333" s="307" t="s">
        <v>7203</v>
      </c>
      <c r="J1333" s="279">
        <v>2015</v>
      </c>
      <c r="K1333" s="279">
        <v>6100010066</v>
      </c>
      <c r="L1333" s="281">
        <v>41023</v>
      </c>
      <c r="M1333" s="279" t="s">
        <v>9523</v>
      </c>
      <c r="N1333" s="332" t="s">
        <v>14944</v>
      </c>
      <c r="O1333" s="324"/>
    </row>
    <row r="1334" spans="5:15" ht="38.25">
      <c r="E1334" s="279" t="s">
        <v>9549</v>
      </c>
      <c r="F1334" s="291" t="s">
        <v>132</v>
      </c>
      <c r="G1334" s="315">
        <f t="shared" si="22"/>
        <v>1328</v>
      </c>
      <c r="H1334" s="280" t="s">
        <v>9512</v>
      </c>
      <c r="I1334" s="307" t="s">
        <v>7203</v>
      </c>
      <c r="J1334" s="279">
        <v>2015</v>
      </c>
      <c r="K1334" s="279">
        <v>6100010067</v>
      </c>
      <c r="L1334" s="281">
        <v>41023</v>
      </c>
      <c r="M1334" s="279" t="s">
        <v>9523</v>
      </c>
      <c r="N1334" s="332" t="s">
        <v>14945</v>
      </c>
      <c r="O1334" s="324"/>
    </row>
    <row r="1335" spans="5:15" ht="38.25">
      <c r="E1335" s="279" t="s">
        <v>9550</v>
      </c>
      <c r="F1335" s="291" t="s">
        <v>132</v>
      </c>
      <c r="G1335" s="315">
        <f t="shared" si="22"/>
        <v>1329</v>
      </c>
      <c r="H1335" s="280" t="s">
        <v>9512</v>
      </c>
      <c r="I1335" s="307" t="s">
        <v>7203</v>
      </c>
      <c r="J1335" s="279">
        <v>2015</v>
      </c>
      <c r="K1335" s="279">
        <v>6100010070</v>
      </c>
      <c r="L1335" s="281">
        <v>41019</v>
      </c>
      <c r="M1335" s="279" t="s">
        <v>9493</v>
      </c>
      <c r="N1335" s="332" t="s">
        <v>14946</v>
      </c>
      <c r="O1335" s="324"/>
    </row>
    <row r="1336" spans="5:15" ht="38.25">
      <c r="E1336" s="279" t="s">
        <v>9551</v>
      </c>
      <c r="F1336" s="291" t="s">
        <v>132</v>
      </c>
      <c r="G1336" s="315">
        <f t="shared" si="22"/>
        <v>1330</v>
      </c>
      <c r="H1336" s="280" t="s">
        <v>9512</v>
      </c>
      <c r="I1336" s="307" t="s">
        <v>7203</v>
      </c>
      <c r="J1336" s="279">
        <v>2015</v>
      </c>
      <c r="K1336" s="279">
        <v>6100010071</v>
      </c>
      <c r="L1336" s="281">
        <v>41019</v>
      </c>
      <c r="M1336" s="279" t="s">
        <v>9493</v>
      </c>
      <c r="N1336" s="332" t="s">
        <v>14947</v>
      </c>
      <c r="O1336" s="324"/>
    </row>
    <row r="1337" spans="5:15" ht="38.25">
      <c r="E1337" s="279" t="s">
        <v>9552</v>
      </c>
      <c r="F1337" s="291" t="s">
        <v>132</v>
      </c>
      <c r="G1337" s="315">
        <f t="shared" si="22"/>
        <v>1331</v>
      </c>
      <c r="H1337" s="280" t="s">
        <v>9512</v>
      </c>
      <c r="I1337" s="307" t="s">
        <v>7203</v>
      </c>
      <c r="J1337" s="279">
        <v>2015</v>
      </c>
      <c r="K1337" s="279">
        <v>6100010072</v>
      </c>
      <c r="L1337" s="281">
        <v>41019</v>
      </c>
      <c r="M1337" s="279" t="s">
        <v>9493</v>
      </c>
      <c r="N1337" s="332" t="s">
        <v>14948</v>
      </c>
      <c r="O1337" s="324"/>
    </row>
    <row r="1338" spans="5:15" ht="38.25">
      <c r="E1338" s="279" t="s">
        <v>9553</v>
      </c>
      <c r="F1338" s="291" t="s">
        <v>132</v>
      </c>
      <c r="G1338" s="315">
        <f t="shared" si="22"/>
        <v>1332</v>
      </c>
      <c r="H1338" s="280" t="s">
        <v>9512</v>
      </c>
      <c r="I1338" s="307" t="s">
        <v>7203</v>
      </c>
      <c r="J1338" s="279">
        <v>2015</v>
      </c>
      <c r="K1338" s="279">
        <v>6100010073</v>
      </c>
      <c r="L1338" s="281">
        <v>41019</v>
      </c>
      <c r="M1338" s="279" t="s">
        <v>9493</v>
      </c>
      <c r="N1338" s="332" t="s">
        <v>14949</v>
      </c>
      <c r="O1338" s="324"/>
    </row>
    <row r="1339" spans="5:15" ht="38.25">
      <c r="E1339" s="279" t="s">
        <v>9554</v>
      </c>
      <c r="F1339" s="291" t="s">
        <v>132</v>
      </c>
      <c r="G1339" s="315">
        <f t="shared" si="22"/>
        <v>1333</v>
      </c>
      <c r="H1339" s="280" t="s">
        <v>9512</v>
      </c>
      <c r="I1339" s="307" t="s">
        <v>7203</v>
      </c>
      <c r="J1339" s="279">
        <v>2015</v>
      </c>
      <c r="K1339" s="279">
        <v>6100010076</v>
      </c>
      <c r="L1339" s="281">
        <v>41019</v>
      </c>
      <c r="M1339" s="279" t="s">
        <v>9493</v>
      </c>
      <c r="N1339" s="332" t="s">
        <v>14950</v>
      </c>
      <c r="O1339" s="324"/>
    </row>
    <row r="1340" spans="5:15" ht="38.25">
      <c r="E1340" s="279" t="s">
        <v>9555</v>
      </c>
      <c r="F1340" s="291" t="s">
        <v>132</v>
      </c>
      <c r="G1340" s="315">
        <f t="shared" si="22"/>
        <v>1334</v>
      </c>
      <c r="H1340" s="280" t="s">
        <v>9512</v>
      </c>
      <c r="I1340" s="307" t="s">
        <v>7203</v>
      </c>
      <c r="J1340" s="279">
        <v>2015</v>
      </c>
      <c r="K1340" s="279">
        <v>6100010078</v>
      </c>
      <c r="L1340" s="281">
        <v>41024</v>
      </c>
      <c r="M1340" s="279" t="s">
        <v>9493</v>
      </c>
      <c r="N1340" s="332" t="s">
        <v>14951</v>
      </c>
      <c r="O1340" s="324"/>
    </row>
    <row r="1341" spans="5:15" ht="38.25">
      <c r="E1341" s="279" t="s">
        <v>9556</v>
      </c>
      <c r="F1341" s="291" t="s">
        <v>132</v>
      </c>
      <c r="G1341" s="315">
        <f t="shared" si="22"/>
        <v>1335</v>
      </c>
      <c r="H1341" s="280" t="s">
        <v>9512</v>
      </c>
      <c r="I1341" s="307" t="s">
        <v>7203</v>
      </c>
      <c r="J1341" s="279">
        <v>2015</v>
      </c>
      <c r="K1341" s="279">
        <v>6100010079</v>
      </c>
      <c r="L1341" s="281">
        <v>41024</v>
      </c>
      <c r="M1341" s="279" t="s">
        <v>9493</v>
      </c>
      <c r="N1341" s="332" t="s">
        <v>14952</v>
      </c>
      <c r="O1341" s="324"/>
    </row>
    <row r="1342" spans="5:15" ht="38.25">
      <c r="E1342" s="279" t="s">
        <v>9557</v>
      </c>
      <c r="F1342" s="291" t="s">
        <v>132</v>
      </c>
      <c r="G1342" s="315">
        <f t="shared" ref="G1342:G1405" si="23">G1341+1</f>
        <v>1336</v>
      </c>
      <c r="H1342" s="280" t="s">
        <v>9512</v>
      </c>
      <c r="I1342" s="307" t="s">
        <v>7203</v>
      </c>
      <c r="J1342" s="279">
        <v>2015</v>
      </c>
      <c r="K1342" s="279">
        <v>6100010095</v>
      </c>
      <c r="L1342" s="281">
        <v>41019</v>
      </c>
      <c r="M1342" s="279" t="s">
        <v>9558</v>
      </c>
      <c r="N1342" s="332" t="s">
        <v>14953</v>
      </c>
      <c r="O1342" s="324"/>
    </row>
    <row r="1343" spans="5:15" ht="38.25">
      <c r="E1343" s="279" t="s">
        <v>9559</v>
      </c>
      <c r="F1343" s="291" t="s">
        <v>132</v>
      </c>
      <c r="G1343" s="315">
        <f t="shared" si="23"/>
        <v>1337</v>
      </c>
      <c r="H1343" s="280" t="s">
        <v>9512</v>
      </c>
      <c r="I1343" s="307" t="s">
        <v>7203</v>
      </c>
      <c r="J1343" s="279">
        <v>2015</v>
      </c>
      <c r="K1343" s="279">
        <v>6100010096</v>
      </c>
      <c r="L1343" s="281">
        <v>41019</v>
      </c>
      <c r="M1343" s="279" t="s">
        <v>9558</v>
      </c>
      <c r="N1343" s="332" t="s">
        <v>14954</v>
      </c>
      <c r="O1343" s="324"/>
    </row>
    <row r="1344" spans="5:15" ht="38.25">
      <c r="E1344" s="279" t="s">
        <v>9560</v>
      </c>
      <c r="F1344" s="291" t="s">
        <v>132</v>
      </c>
      <c r="G1344" s="315">
        <f t="shared" si="23"/>
        <v>1338</v>
      </c>
      <c r="H1344" s="280" t="s">
        <v>9512</v>
      </c>
      <c r="I1344" s="307" t="s">
        <v>7203</v>
      </c>
      <c r="J1344" s="279">
        <v>2015</v>
      </c>
      <c r="K1344" s="279">
        <v>6100010098</v>
      </c>
      <c r="L1344" s="281">
        <v>41019</v>
      </c>
      <c r="M1344" s="279" t="s">
        <v>9558</v>
      </c>
      <c r="N1344" s="332" t="s">
        <v>14955</v>
      </c>
      <c r="O1344" s="324"/>
    </row>
    <row r="1345" spans="5:15" ht="38.25">
      <c r="E1345" s="279" t="s">
        <v>9561</v>
      </c>
      <c r="F1345" s="291" t="s">
        <v>132</v>
      </c>
      <c r="G1345" s="315">
        <f t="shared" si="23"/>
        <v>1339</v>
      </c>
      <c r="H1345" s="280" t="s">
        <v>9512</v>
      </c>
      <c r="I1345" s="307" t="s">
        <v>7203</v>
      </c>
      <c r="J1345" s="279">
        <v>2015</v>
      </c>
      <c r="K1345" s="279">
        <v>6100010100</v>
      </c>
      <c r="L1345" s="281">
        <v>41019</v>
      </c>
      <c r="M1345" s="279" t="s">
        <v>9558</v>
      </c>
      <c r="N1345" s="332" t="s">
        <v>14956</v>
      </c>
      <c r="O1345" s="324"/>
    </row>
    <row r="1346" spans="5:15" ht="38.25">
      <c r="E1346" s="279" t="s">
        <v>9562</v>
      </c>
      <c r="F1346" s="291" t="s">
        <v>132</v>
      </c>
      <c r="G1346" s="315">
        <f t="shared" si="23"/>
        <v>1340</v>
      </c>
      <c r="H1346" s="280" t="s">
        <v>9512</v>
      </c>
      <c r="I1346" s="307" t="s">
        <v>7203</v>
      </c>
      <c r="J1346" s="279">
        <v>2015</v>
      </c>
      <c r="K1346" s="279">
        <v>6100010101</v>
      </c>
      <c r="L1346" s="281">
        <v>41019</v>
      </c>
      <c r="M1346" s="279" t="s">
        <v>9558</v>
      </c>
      <c r="N1346" s="332" t="s">
        <v>14957</v>
      </c>
      <c r="O1346" s="324"/>
    </row>
    <row r="1347" spans="5:15" ht="38.25">
      <c r="E1347" s="279" t="s">
        <v>9563</v>
      </c>
      <c r="F1347" s="291" t="s">
        <v>132</v>
      </c>
      <c r="G1347" s="315">
        <f t="shared" si="23"/>
        <v>1341</v>
      </c>
      <c r="H1347" s="280" t="s">
        <v>9512</v>
      </c>
      <c r="I1347" s="307" t="s">
        <v>7203</v>
      </c>
      <c r="J1347" s="279">
        <v>2015</v>
      </c>
      <c r="K1347" s="279">
        <v>6100010104</v>
      </c>
      <c r="L1347" s="281">
        <v>41019</v>
      </c>
      <c r="M1347" s="279" t="s">
        <v>9558</v>
      </c>
      <c r="N1347" s="332" t="s">
        <v>13957</v>
      </c>
      <c r="O1347" s="324"/>
    </row>
    <row r="1348" spans="5:15" ht="38.25">
      <c r="E1348" s="279" t="s">
        <v>9564</v>
      </c>
      <c r="F1348" s="291" t="s">
        <v>132</v>
      </c>
      <c r="G1348" s="315">
        <f t="shared" si="23"/>
        <v>1342</v>
      </c>
      <c r="H1348" s="280" t="s">
        <v>9512</v>
      </c>
      <c r="I1348" s="307" t="s">
        <v>7203</v>
      </c>
      <c r="J1348" s="279">
        <v>2015</v>
      </c>
      <c r="K1348" s="279">
        <v>6100010105</v>
      </c>
      <c r="L1348" s="281">
        <v>41019</v>
      </c>
      <c r="M1348" s="279" t="s">
        <v>9558</v>
      </c>
      <c r="N1348" s="332" t="s">
        <v>14958</v>
      </c>
      <c r="O1348" s="324"/>
    </row>
    <row r="1349" spans="5:15" ht="38.25">
      <c r="E1349" s="279" t="s">
        <v>9565</v>
      </c>
      <c r="F1349" s="291" t="s">
        <v>132</v>
      </c>
      <c r="G1349" s="315">
        <f t="shared" si="23"/>
        <v>1343</v>
      </c>
      <c r="H1349" s="280" t="s">
        <v>9512</v>
      </c>
      <c r="I1349" s="307" t="s">
        <v>7203</v>
      </c>
      <c r="J1349" s="279">
        <v>2015</v>
      </c>
      <c r="K1349" s="279">
        <v>6100010106</v>
      </c>
      <c r="L1349" s="281">
        <v>41019</v>
      </c>
      <c r="M1349" s="279" t="s">
        <v>9558</v>
      </c>
      <c r="N1349" s="332" t="s">
        <v>14959</v>
      </c>
      <c r="O1349" s="324"/>
    </row>
    <row r="1350" spans="5:15" ht="38.25">
      <c r="E1350" s="279" t="s">
        <v>9566</v>
      </c>
      <c r="F1350" s="291" t="s">
        <v>132</v>
      </c>
      <c r="G1350" s="315">
        <f t="shared" si="23"/>
        <v>1344</v>
      </c>
      <c r="H1350" s="280" t="s">
        <v>9512</v>
      </c>
      <c r="I1350" s="307" t="s">
        <v>7203</v>
      </c>
      <c r="J1350" s="279">
        <v>2015</v>
      </c>
      <c r="K1350" s="279">
        <v>6100010107</v>
      </c>
      <c r="L1350" s="281">
        <v>41019</v>
      </c>
      <c r="M1350" s="279" t="s">
        <v>9558</v>
      </c>
      <c r="N1350" s="332" t="s">
        <v>14960</v>
      </c>
      <c r="O1350" s="324"/>
    </row>
    <row r="1351" spans="5:15" ht="38.25">
      <c r="E1351" s="279" t="s">
        <v>9567</v>
      </c>
      <c r="F1351" s="291" t="s">
        <v>132</v>
      </c>
      <c r="G1351" s="315">
        <f t="shared" si="23"/>
        <v>1345</v>
      </c>
      <c r="H1351" s="280" t="s">
        <v>9512</v>
      </c>
      <c r="I1351" s="307" t="s">
        <v>7203</v>
      </c>
      <c r="J1351" s="279">
        <v>2015</v>
      </c>
      <c r="K1351" s="279">
        <v>6100010108</v>
      </c>
      <c r="L1351" s="281">
        <v>41019</v>
      </c>
      <c r="M1351" s="279" t="s">
        <v>9558</v>
      </c>
      <c r="N1351" s="332" t="s">
        <v>14961</v>
      </c>
      <c r="O1351" s="324"/>
    </row>
    <row r="1352" spans="5:15" ht="38.25">
      <c r="E1352" s="279" t="s">
        <v>9568</v>
      </c>
      <c r="F1352" s="291" t="s">
        <v>132</v>
      </c>
      <c r="G1352" s="315">
        <f t="shared" si="23"/>
        <v>1346</v>
      </c>
      <c r="H1352" s="280" t="s">
        <v>9512</v>
      </c>
      <c r="I1352" s="307" t="s">
        <v>7203</v>
      </c>
      <c r="J1352" s="279">
        <v>2015</v>
      </c>
      <c r="K1352" s="279">
        <v>6100010109</v>
      </c>
      <c r="L1352" s="281">
        <v>41019</v>
      </c>
      <c r="M1352" s="279" t="s">
        <v>9558</v>
      </c>
      <c r="N1352" s="332" t="s">
        <v>14962</v>
      </c>
      <c r="O1352" s="324"/>
    </row>
    <row r="1353" spans="5:15" ht="38.25">
      <c r="E1353" s="279" t="s">
        <v>9569</v>
      </c>
      <c r="F1353" s="291" t="s">
        <v>132</v>
      </c>
      <c r="G1353" s="315">
        <f t="shared" si="23"/>
        <v>1347</v>
      </c>
      <c r="H1353" s="280" t="s">
        <v>9512</v>
      </c>
      <c r="I1353" s="307" t="s">
        <v>7203</v>
      </c>
      <c r="J1353" s="279">
        <v>2015</v>
      </c>
      <c r="K1353" s="279">
        <v>6100010110</v>
      </c>
      <c r="L1353" s="281">
        <v>41025</v>
      </c>
      <c r="M1353" s="279" t="s">
        <v>9493</v>
      </c>
      <c r="N1353" s="332" t="s">
        <v>14963</v>
      </c>
      <c r="O1353" s="324"/>
    </row>
    <row r="1354" spans="5:15" ht="38.25">
      <c r="E1354" s="279" t="s">
        <v>9570</v>
      </c>
      <c r="F1354" s="291" t="s">
        <v>132</v>
      </c>
      <c r="G1354" s="315">
        <f t="shared" si="23"/>
        <v>1348</v>
      </c>
      <c r="H1354" s="280" t="s">
        <v>9512</v>
      </c>
      <c r="I1354" s="307" t="s">
        <v>7203</v>
      </c>
      <c r="J1354" s="279">
        <v>2015</v>
      </c>
      <c r="K1354" s="279">
        <v>6100010112</v>
      </c>
      <c r="L1354" s="281">
        <v>41025</v>
      </c>
      <c r="M1354" s="279" t="s">
        <v>9493</v>
      </c>
      <c r="N1354" s="332" t="s">
        <v>14964</v>
      </c>
      <c r="O1354" s="324"/>
    </row>
    <row r="1355" spans="5:15" ht="38.25">
      <c r="E1355" s="279" t="s">
        <v>9571</v>
      </c>
      <c r="F1355" s="291" t="s">
        <v>132</v>
      </c>
      <c r="G1355" s="315">
        <f t="shared" si="23"/>
        <v>1349</v>
      </c>
      <c r="H1355" s="280" t="s">
        <v>9512</v>
      </c>
      <c r="I1355" s="307" t="s">
        <v>7203</v>
      </c>
      <c r="J1355" s="279">
        <v>2015</v>
      </c>
      <c r="K1355" s="279">
        <v>6100010113</v>
      </c>
      <c r="L1355" s="281">
        <v>41025</v>
      </c>
      <c r="M1355" s="279" t="s">
        <v>9493</v>
      </c>
      <c r="N1355" s="332" t="s">
        <v>14965</v>
      </c>
      <c r="O1355" s="324"/>
    </row>
    <row r="1356" spans="5:15" ht="38.25">
      <c r="E1356" s="279" t="s">
        <v>9572</v>
      </c>
      <c r="F1356" s="291" t="s">
        <v>132</v>
      </c>
      <c r="G1356" s="315">
        <f t="shared" si="23"/>
        <v>1350</v>
      </c>
      <c r="H1356" s="280" t="s">
        <v>9512</v>
      </c>
      <c r="I1356" s="307" t="s">
        <v>7203</v>
      </c>
      <c r="J1356" s="279">
        <v>2015</v>
      </c>
      <c r="K1356" s="279">
        <v>6100010114</v>
      </c>
      <c r="L1356" s="281">
        <v>41025</v>
      </c>
      <c r="M1356" s="279" t="s">
        <v>9493</v>
      </c>
      <c r="N1356" s="332" t="s">
        <v>14966</v>
      </c>
      <c r="O1356" s="324"/>
    </row>
    <row r="1357" spans="5:15" ht="38.25">
      <c r="E1357" s="279" t="s">
        <v>9573</v>
      </c>
      <c r="F1357" s="291" t="s">
        <v>132</v>
      </c>
      <c r="G1357" s="315">
        <f t="shared" si="23"/>
        <v>1351</v>
      </c>
      <c r="H1357" s="280" t="s">
        <v>9512</v>
      </c>
      <c r="I1357" s="307" t="s">
        <v>7203</v>
      </c>
      <c r="J1357" s="279">
        <v>2015</v>
      </c>
      <c r="K1357" s="279">
        <v>6100010144</v>
      </c>
      <c r="L1357" s="281">
        <v>41019</v>
      </c>
      <c r="M1357" s="279" t="s">
        <v>9493</v>
      </c>
      <c r="N1357" s="332" t="s">
        <v>14967</v>
      </c>
      <c r="O1357" s="324"/>
    </row>
    <row r="1358" spans="5:15" ht="38.25">
      <c r="E1358" s="279" t="s">
        <v>9574</v>
      </c>
      <c r="F1358" s="291" t="s">
        <v>132</v>
      </c>
      <c r="G1358" s="315">
        <f t="shared" si="23"/>
        <v>1352</v>
      </c>
      <c r="H1358" s="280" t="s">
        <v>9512</v>
      </c>
      <c r="I1358" s="307" t="s">
        <v>7203</v>
      </c>
      <c r="J1358" s="279">
        <v>2015</v>
      </c>
      <c r="K1358" s="279">
        <v>6100010145</v>
      </c>
      <c r="L1358" s="281">
        <v>41019</v>
      </c>
      <c r="M1358" s="279" t="s">
        <v>9493</v>
      </c>
      <c r="N1358" s="332" t="s">
        <v>14968</v>
      </c>
      <c r="O1358" s="324"/>
    </row>
    <row r="1359" spans="5:15" ht="38.25">
      <c r="E1359" s="279" t="s">
        <v>9575</v>
      </c>
      <c r="F1359" s="291" t="s">
        <v>132</v>
      </c>
      <c r="G1359" s="315">
        <f t="shared" si="23"/>
        <v>1353</v>
      </c>
      <c r="H1359" s="280" t="s">
        <v>9512</v>
      </c>
      <c r="I1359" s="307" t="s">
        <v>7203</v>
      </c>
      <c r="J1359" s="279">
        <v>2015</v>
      </c>
      <c r="K1359" s="279">
        <v>6100010148</v>
      </c>
      <c r="L1359" s="281">
        <v>41019</v>
      </c>
      <c r="M1359" s="279" t="s">
        <v>9493</v>
      </c>
      <c r="N1359" s="332" t="s">
        <v>14969</v>
      </c>
      <c r="O1359" s="324"/>
    </row>
    <row r="1360" spans="5:15" ht="38.25">
      <c r="E1360" s="279" t="s">
        <v>9576</v>
      </c>
      <c r="F1360" s="291" t="s">
        <v>132</v>
      </c>
      <c r="G1360" s="315">
        <f t="shared" si="23"/>
        <v>1354</v>
      </c>
      <c r="H1360" s="280" t="s">
        <v>9512</v>
      </c>
      <c r="I1360" s="307" t="s">
        <v>7203</v>
      </c>
      <c r="J1360" s="279">
        <v>2015</v>
      </c>
      <c r="K1360" s="279">
        <v>6100010150</v>
      </c>
      <c r="L1360" s="281">
        <v>41019</v>
      </c>
      <c r="M1360" s="279" t="s">
        <v>9493</v>
      </c>
      <c r="N1360" s="332" t="s">
        <v>14970</v>
      </c>
      <c r="O1360" s="324"/>
    </row>
    <row r="1361" spans="5:15" ht="38.25">
      <c r="E1361" s="279" t="s">
        <v>9577</v>
      </c>
      <c r="F1361" s="291" t="s">
        <v>132</v>
      </c>
      <c r="G1361" s="315">
        <f t="shared" si="23"/>
        <v>1355</v>
      </c>
      <c r="H1361" s="280" t="s">
        <v>9512</v>
      </c>
      <c r="I1361" s="307" t="s">
        <v>7203</v>
      </c>
      <c r="J1361" s="279">
        <v>2015</v>
      </c>
      <c r="K1361" s="279">
        <v>6100010151</v>
      </c>
      <c r="L1361" s="281">
        <v>41019</v>
      </c>
      <c r="M1361" s="279" t="s">
        <v>9493</v>
      </c>
      <c r="N1361" s="332" t="s">
        <v>14971</v>
      </c>
      <c r="O1361" s="324"/>
    </row>
    <row r="1362" spans="5:15" ht="38.25">
      <c r="E1362" s="279" t="s">
        <v>9578</v>
      </c>
      <c r="F1362" s="291" t="s">
        <v>132</v>
      </c>
      <c r="G1362" s="315">
        <f t="shared" si="23"/>
        <v>1356</v>
      </c>
      <c r="H1362" s="280" t="s">
        <v>9512</v>
      </c>
      <c r="I1362" s="307" t="s">
        <v>7203</v>
      </c>
      <c r="J1362" s="279">
        <v>2015</v>
      </c>
      <c r="K1362" s="279">
        <v>6100010152</v>
      </c>
      <c r="L1362" s="281">
        <v>41019</v>
      </c>
      <c r="M1362" s="279" t="s">
        <v>9493</v>
      </c>
      <c r="N1362" s="332" t="s">
        <v>14972</v>
      </c>
      <c r="O1362" s="324"/>
    </row>
    <row r="1363" spans="5:15" ht="38.25">
      <c r="E1363" s="279" t="s">
        <v>9579</v>
      </c>
      <c r="F1363" s="291" t="s">
        <v>132</v>
      </c>
      <c r="G1363" s="315">
        <f t="shared" si="23"/>
        <v>1357</v>
      </c>
      <c r="H1363" s="280" t="s">
        <v>9512</v>
      </c>
      <c r="I1363" s="307" t="s">
        <v>7203</v>
      </c>
      <c r="J1363" s="279">
        <v>2015</v>
      </c>
      <c r="K1363" s="279">
        <v>6100010153</v>
      </c>
      <c r="L1363" s="281">
        <v>41019</v>
      </c>
      <c r="M1363" s="279" t="s">
        <v>9493</v>
      </c>
      <c r="N1363" s="332" t="s">
        <v>14973</v>
      </c>
      <c r="O1363" s="324"/>
    </row>
    <row r="1364" spans="5:15" ht="38.25">
      <c r="E1364" s="279">
        <v>6131114</v>
      </c>
      <c r="F1364" s="291" t="s">
        <v>132</v>
      </c>
      <c r="G1364" s="315">
        <f t="shared" si="23"/>
        <v>1358</v>
      </c>
      <c r="H1364" s="280" t="s">
        <v>9512</v>
      </c>
      <c r="I1364" s="307" t="s">
        <v>7203</v>
      </c>
      <c r="J1364" s="279">
        <v>2015</v>
      </c>
      <c r="K1364" s="279">
        <v>6100010155</v>
      </c>
      <c r="L1364" s="281">
        <v>41019</v>
      </c>
      <c r="M1364" s="279" t="s">
        <v>9493</v>
      </c>
      <c r="N1364" s="332" t="s">
        <v>13958</v>
      </c>
      <c r="O1364" s="324"/>
    </row>
    <row r="1365" spans="5:15" ht="38.25">
      <c r="E1365" s="279" t="s">
        <v>9580</v>
      </c>
      <c r="F1365" s="291" t="s">
        <v>132</v>
      </c>
      <c r="G1365" s="315">
        <f t="shared" si="23"/>
        <v>1359</v>
      </c>
      <c r="H1365" s="280" t="s">
        <v>9512</v>
      </c>
      <c r="I1365" s="307" t="s">
        <v>7203</v>
      </c>
      <c r="J1365" s="279">
        <v>2015</v>
      </c>
      <c r="K1365" s="279">
        <v>6100010156</v>
      </c>
      <c r="L1365" s="281">
        <v>41019</v>
      </c>
      <c r="M1365" s="279" t="s">
        <v>9493</v>
      </c>
      <c r="N1365" s="332" t="s">
        <v>13959</v>
      </c>
      <c r="O1365" s="324"/>
    </row>
    <row r="1366" spans="5:15" ht="38.25">
      <c r="E1366" s="279" t="s">
        <v>9581</v>
      </c>
      <c r="F1366" s="291" t="s">
        <v>132</v>
      </c>
      <c r="G1366" s="315">
        <f t="shared" si="23"/>
        <v>1360</v>
      </c>
      <c r="H1366" s="280" t="s">
        <v>9512</v>
      </c>
      <c r="I1366" s="307" t="s">
        <v>7203</v>
      </c>
      <c r="J1366" s="279">
        <v>2015</v>
      </c>
      <c r="K1366" s="279">
        <v>6100010158</v>
      </c>
      <c r="L1366" s="281">
        <v>41019</v>
      </c>
      <c r="M1366" s="279" t="s">
        <v>9493</v>
      </c>
      <c r="N1366" s="332" t="s">
        <v>14974</v>
      </c>
      <c r="O1366" s="324"/>
    </row>
    <row r="1367" spans="5:15" ht="38.25">
      <c r="E1367" s="279" t="s">
        <v>9582</v>
      </c>
      <c r="F1367" s="291" t="s">
        <v>132</v>
      </c>
      <c r="G1367" s="315">
        <f t="shared" si="23"/>
        <v>1361</v>
      </c>
      <c r="H1367" s="280" t="s">
        <v>9512</v>
      </c>
      <c r="I1367" s="307" t="s">
        <v>7203</v>
      </c>
      <c r="J1367" s="279">
        <v>2015</v>
      </c>
      <c r="K1367" s="279">
        <v>6100010159</v>
      </c>
      <c r="L1367" s="281">
        <v>41019</v>
      </c>
      <c r="M1367" s="279" t="s">
        <v>9493</v>
      </c>
      <c r="N1367" s="332" t="s">
        <v>14975</v>
      </c>
      <c r="O1367" s="324"/>
    </row>
    <row r="1368" spans="5:15" ht="38.25">
      <c r="E1368" s="279">
        <v>6131083</v>
      </c>
      <c r="F1368" s="291" t="s">
        <v>132</v>
      </c>
      <c r="G1368" s="315">
        <f t="shared" si="23"/>
        <v>1362</v>
      </c>
      <c r="H1368" s="280" t="s">
        <v>9583</v>
      </c>
      <c r="I1368" s="307" t="s">
        <v>7203</v>
      </c>
      <c r="J1368" s="279">
        <v>2015</v>
      </c>
      <c r="K1368" s="279">
        <v>6100010592</v>
      </c>
      <c r="L1368" s="281">
        <v>41050</v>
      </c>
      <c r="M1368" s="279" t="s">
        <v>9584</v>
      </c>
      <c r="N1368" s="332" t="s">
        <v>13960</v>
      </c>
      <c r="O1368" s="324"/>
    </row>
    <row r="1369" spans="5:15" ht="51">
      <c r="E1369" s="279" t="s">
        <v>9585</v>
      </c>
      <c r="F1369" s="291" t="s">
        <v>132</v>
      </c>
      <c r="G1369" s="315">
        <f t="shared" si="23"/>
        <v>1363</v>
      </c>
      <c r="H1369" s="280" t="s">
        <v>9586</v>
      </c>
      <c r="I1369" s="307" t="s">
        <v>7203</v>
      </c>
      <c r="J1369" s="279">
        <v>2015</v>
      </c>
      <c r="K1369" s="279">
        <v>6100010613</v>
      </c>
      <c r="L1369" s="281">
        <v>41050</v>
      </c>
      <c r="M1369" s="279" t="s">
        <v>9501</v>
      </c>
      <c r="N1369" s="332" t="s">
        <v>14976</v>
      </c>
      <c r="O1369" s="324"/>
    </row>
    <row r="1370" spans="5:15" ht="51">
      <c r="E1370" s="279" t="s">
        <v>9587</v>
      </c>
      <c r="F1370" s="291" t="s">
        <v>132</v>
      </c>
      <c r="G1370" s="315">
        <f t="shared" si="23"/>
        <v>1364</v>
      </c>
      <c r="H1370" s="280" t="s">
        <v>9586</v>
      </c>
      <c r="I1370" s="307" t="s">
        <v>7203</v>
      </c>
      <c r="J1370" s="279">
        <v>2015</v>
      </c>
      <c r="K1370" s="279">
        <v>6100010614</v>
      </c>
      <c r="L1370" s="281">
        <v>41050</v>
      </c>
      <c r="M1370" s="279" t="s">
        <v>9501</v>
      </c>
      <c r="N1370" s="332" t="s">
        <v>14977</v>
      </c>
      <c r="O1370" s="324"/>
    </row>
    <row r="1371" spans="5:15" ht="51">
      <c r="E1371" s="279">
        <v>6143343</v>
      </c>
      <c r="F1371" s="291" t="s">
        <v>132</v>
      </c>
      <c r="G1371" s="315">
        <f t="shared" si="23"/>
        <v>1365</v>
      </c>
      <c r="H1371" s="280" t="s">
        <v>9586</v>
      </c>
      <c r="I1371" s="307" t="s">
        <v>7203</v>
      </c>
      <c r="J1371" s="279">
        <v>2015</v>
      </c>
      <c r="K1371" s="279">
        <v>6100010615</v>
      </c>
      <c r="L1371" s="281">
        <v>41050</v>
      </c>
      <c r="M1371" s="279" t="s">
        <v>9501</v>
      </c>
      <c r="N1371" s="332" t="s">
        <v>14978</v>
      </c>
      <c r="O1371" s="324"/>
    </row>
    <row r="1372" spans="5:15" ht="51">
      <c r="E1372" s="279" t="s">
        <v>9588</v>
      </c>
      <c r="F1372" s="291" t="s">
        <v>132</v>
      </c>
      <c r="G1372" s="315">
        <f t="shared" si="23"/>
        <v>1366</v>
      </c>
      <c r="H1372" s="280" t="s">
        <v>9586</v>
      </c>
      <c r="I1372" s="307" t="s">
        <v>7203</v>
      </c>
      <c r="J1372" s="279">
        <v>2015</v>
      </c>
      <c r="K1372" s="279">
        <v>6100010617</v>
      </c>
      <c r="L1372" s="281">
        <v>41050</v>
      </c>
      <c r="M1372" s="279" t="s">
        <v>9501</v>
      </c>
      <c r="N1372" s="332" t="s">
        <v>13961</v>
      </c>
      <c r="O1372" s="324"/>
    </row>
    <row r="1373" spans="5:15" ht="51">
      <c r="E1373" s="279" t="s">
        <v>9589</v>
      </c>
      <c r="F1373" s="291" t="s">
        <v>132</v>
      </c>
      <c r="G1373" s="315">
        <f t="shared" si="23"/>
        <v>1367</v>
      </c>
      <c r="H1373" s="280" t="s">
        <v>9586</v>
      </c>
      <c r="I1373" s="307" t="s">
        <v>7203</v>
      </c>
      <c r="J1373" s="279">
        <v>2015</v>
      </c>
      <c r="K1373" s="279">
        <v>6100010618</v>
      </c>
      <c r="L1373" s="281">
        <v>41050</v>
      </c>
      <c r="M1373" s="279" t="s">
        <v>9501</v>
      </c>
      <c r="N1373" s="332" t="s">
        <v>13962</v>
      </c>
      <c r="O1373" s="324"/>
    </row>
    <row r="1374" spans="5:15" ht="51">
      <c r="E1374" s="279" t="s">
        <v>9590</v>
      </c>
      <c r="F1374" s="291" t="s">
        <v>132</v>
      </c>
      <c r="G1374" s="315">
        <f t="shared" si="23"/>
        <v>1368</v>
      </c>
      <c r="H1374" s="280" t="s">
        <v>9586</v>
      </c>
      <c r="I1374" s="307" t="s">
        <v>7203</v>
      </c>
      <c r="J1374" s="279">
        <v>2015</v>
      </c>
      <c r="K1374" s="279">
        <v>6100010619</v>
      </c>
      <c r="L1374" s="281">
        <v>41050</v>
      </c>
      <c r="M1374" s="279" t="s">
        <v>9501</v>
      </c>
      <c r="N1374" s="332" t="s">
        <v>13963</v>
      </c>
      <c r="O1374" s="324"/>
    </row>
    <row r="1375" spans="5:15" ht="51">
      <c r="E1375" s="279" t="s">
        <v>9591</v>
      </c>
      <c r="F1375" s="291" t="s">
        <v>132</v>
      </c>
      <c r="G1375" s="315">
        <f t="shared" si="23"/>
        <v>1369</v>
      </c>
      <c r="H1375" s="280" t="s">
        <v>9586</v>
      </c>
      <c r="I1375" s="307" t="s">
        <v>7203</v>
      </c>
      <c r="J1375" s="279">
        <v>2015</v>
      </c>
      <c r="K1375" s="279">
        <v>6100010620</v>
      </c>
      <c r="L1375" s="281">
        <v>41050</v>
      </c>
      <c r="M1375" s="279" t="s">
        <v>9501</v>
      </c>
      <c r="N1375" s="332" t="s">
        <v>13964</v>
      </c>
      <c r="O1375" s="324"/>
    </row>
    <row r="1376" spans="5:15" ht="51">
      <c r="E1376" s="279" t="s">
        <v>9592</v>
      </c>
      <c r="F1376" s="291" t="s">
        <v>132</v>
      </c>
      <c r="G1376" s="315">
        <f t="shared" si="23"/>
        <v>1370</v>
      </c>
      <c r="H1376" s="280" t="s">
        <v>9586</v>
      </c>
      <c r="I1376" s="307" t="s">
        <v>7203</v>
      </c>
      <c r="J1376" s="279">
        <v>2015</v>
      </c>
      <c r="K1376" s="279">
        <v>6100010621</v>
      </c>
      <c r="L1376" s="281">
        <v>41050</v>
      </c>
      <c r="M1376" s="279" t="s">
        <v>9501</v>
      </c>
      <c r="N1376" s="332" t="s">
        <v>13965</v>
      </c>
      <c r="O1376" s="324"/>
    </row>
    <row r="1377" spans="5:15" ht="51">
      <c r="E1377" s="279" t="s">
        <v>9593</v>
      </c>
      <c r="F1377" s="291" t="s">
        <v>132</v>
      </c>
      <c r="G1377" s="315">
        <f t="shared" si="23"/>
        <v>1371</v>
      </c>
      <c r="H1377" s="280" t="s">
        <v>9586</v>
      </c>
      <c r="I1377" s="307" t="s">
        <v>7203</v>
      </c>
      <c r="J1377" s="279">
        <v>2015</v>
      </c>
      <c r="K1377" s="279">
        <v>6100010622</v>
      </c>
      <c r="L1377" s="281">
        <v>41050</v>
      </c>
      <c r="M1377" s="279" t="s">
        <v>9501</v>
      </c>
      <c r="N1377" s="332" t="s">
        <v>13966</v>
      </c>
      <c r="O1377" s="324"/>
    </row>
    <row r="1378" spans="5:15" ht="51">
      <c r="E1378" s="279" t="s">
        <v>9594</v>
      </c>
      <c r="F1378" s="291" t="s">
        <v>132</v>
      </c>
      <c r="G1378" s="315">
        <f t="shared" si="23"/>
        <v>1372</v>
      </c>
      <c r="H1378" s="280" t="s">
        <v>9586</v>
      </c>
      <c r="I1378" s="307" t="s">
        <v>7203</v>
      </c>
      <c r="J1378" s="279">
        <v>2015</v>
      </c>
      <c r="K1378" s="279">
        <v>6100010623</v>
      </c>
      <c r="L1378" s="281">
        <v>41050</v>
      </c>
      <c r="M1378" s="279" t="s">
        <v>9501</v>
      </c>
      <c r="N1378" s="332" t="s">
        <v>13967</v>
      </c>
      <c r="O1378" s="324"/>
    </row>
    <row r="1379" spans="5:15" ht="51">
      <c r="E1379" s="279" t="s">
        <v>9595</v>
      </c>
      <c r="F1379" s="291" t="s">
        <v>132</v>
      </c>
      <c r="G1379" s="315">
        <f t="shared" si="23"/>
        <v>1373</v>
      </c>
      <c r="H1379" s="280" t="s">
        <v>9586</v>
      </c>
      <c r="I1379" s="307" t="s">
        <v>7203</v>
      </c>
      <c r="J1379" s="279">
        <v>2015</v>
      </c>
      <c r="K1379" s="279">
        <v>6100010624</v>
      </c>
      <c r="L1379" s="281">
        <v>41050</v>
      </c>
      <c r="M1379" s="279" t="s">
        <v>9501</v>
      </c>
      <c r="N1379" s="332" t="s">
        <v>13966</v>
      </c>
      <c r="O1379" s="324"/>
    </row>
    <row r="1380" spans="5:15" ht="51">
      <c r="E1380" s="279" t="s">
        <v>9596</v>
      </c>
      <c r="F1380" s="291" t="s">
        <v>132</v>
      </c>
      <c r="G1380" s="315">
        <f t="shared" si="23"/>
        <v>1374</v>
      </c>
      <c r="H1380" s="280" t="s">
        <v>9586</v>
      </c>
      <c r="I1380" s="307" t="s">
        <v>7203</v>
      </c>
      <c r="J1380" s="279">
        <v>2015</v>
      </c>
      <c r="K1380" s="279">
        <v>6100010625</v>
      </c>
      <c r="L1380" s="281">
        <v>41050</v>
      </c>
      <c r="M1380" s="279" t="s">
        <v>9501</v>
      </c>
      <c r="N1380" s="332" t="s">
        <v>13968</v>
      </c>
      <c r="O1380" s="324"/>
    </row>
    <row r="1381" spans="5:15" ht="51">
      <c r="E1381" s="279" t="s">
        <v>9597</v>
      </c>
      <c r="F1381" s="291" t="s">
        <v>132</v>
      </c>
      <c r="G1381" s="315">
        <f t="shared" si="23"/>
        <v>1375</v>
      </c>
      <c r="H1381" s="280" t="s">
        <v>9586</v>
      </c>
      <c r="I1381" s="307" t="s">
        <v>7203</v>
      </c>
      <c r="J1381" s="279">
        <v>2015</v>
      </c>
      <c r="K1381" s="279">
        <v>6100010626</v>
      </c>
      <c r="L1381" s="281">
        <v>41050</v>
      </c>
      <c r="M1381" s="279" t="s">
        <v>9501</v>
      </c>
      <c r="N1381" s="332" t="s">
        <v>13969</v>
      </c>
      <c r="O1381" s="324"/>
    </row>
    <row r="1382" spans="5:15" ht="51">
      <c r="E1382" s="279" t="s">
        <v>9598</v>
      </c>
      <c r="F1382" s="291" t="s">
        <v>132</v>
      </c>
      <c r="G1382" s="315">
        <f t="shared" si="23"/>
        <v>1376</v>
      </c>
      <c r="H1382" s="280" t="s">
        <v>9586</v>
      </c>
      <c r="I1382" s="307" t="s">
        <v>7203</v>
      </c>
      <c r="J1382" s="279">
        <v>2015</v>
      </c>
      <c r="K1382" s="279">
        <v>6100010627</v>
      </c>
      <c r="L1382" s="281">
        <v>41050</v>
      </c>
      <c r="M1382" s="279" t="s">
        <v>9501</v>
      </c>
      <c r="N1382" s="332" t="s">
        <v>14979</v>
      </c>
      <c r="O1382" s="324"/>
    </row>
    <row r="1383" spans="5:15" ht="51">
      <c r="E1383" s="279" t="s">
        <v>9599</v>
      </c>
      <c r="F1383" s="291" t="s">
        <v>132</v>
      </c>
      <c r="G1383" s="315">
        <f t="shared" si="23"/>
        <v>1377</v>
      </c>
      <c r="H1383" s="280" t="s">
        <v>9586</v>
      </c>
      <c r="I1383" s="307" t="s">
        <v>7203</v>
      </c>
      <c r="J1383" s="279">
        <v>2015</v>
      </c>
      <c r="K1383" s="279">
        <v>6100010628</v>
      </c>
      <c r="L1383" s="281">
        <v>41050</v>
      </c>
      <c r="M1383" s="279" t="s">
        <v>9501</v>
      </c>
      <c r="N1383" s="332" t="s">
        <v>14980</v>
      </c>
      <c r="O1383" s="324"/>
    </row>
    <row r="1384" spans="5:15" ht="51">
      <c r="E1384" s="279" t="s">
        <v>9600</v>
      </c>
      <c r="F1384" s="291" t="s">
        <v>132</v>
      </c>
      <c r="G1384" s="315">
        <f t="shared" si="23"/>
        <v>1378</v>
      </c>
      <c r="H1384" s="280" t="s">
        <v>9586</v>
      </c>
      <c r="I1384" s="307" t="s">
        <v>7203</v>
      </c>
      <c r="J1384" s="279">
        <v>2015</v>
      </c>
      <c r="K1384" s="279">
        <v>6100010629</v>
      </c>
      <c r="L1384" s="281">
        <v>41050</v>
      </c>
      <c r="M1384" s="279" t="s">
        <v>9501</v>
      </c>
      <c r="N1384" s="332" t="s">
        <v>14981</v>
      </c>
      <c r="O1384" s="324"/>
    </row>
    <row r="1385" spans="5:15" ht="51">
      <c r="E1385" s="279" t="s">
        <v>9601</v>
      </c>
      <c r="F1385" s="291" t="s">
        <v>132</v>
      </c>
      <c r="G1385" s="315">
        <f t="shared" si="23"/>
        <v>1379</v>
      </c>
      <c r="H1385" s="280" t="s">
        <v>9586</v>
      </c>
      <c r="I1385" s="307" t="s">
        <v>7203</v>
      </c>
      <c r="J1385" s="279">
        <v>2015</v>
      </c>
      <c r="K1385" s="279">
        <v>6100010630</v>
      </c>
      <c r="L1385" s="281">
        <v>41050</v>
      </c>
      <c r="M1385" s="279" t="s">
        <v>9501</v>
      </c>
      <c r="N1385" s="332" t="s">
        <v>13970</v>
      </c>
      <c r="O1385" s="324"/>
    </row>
    <row r="1386" spans="5:15" ht="51">
      <c r="E1386" s="279" t="s">
        <v>9602</v>
      </c>
      <c r="F1386" s="291" t="s">
        <v>132</v>
      </c>
      <c r="G1386" s="315">
        <f t="shared" si="23"/>
        <v>1380</v>
      </c>
      <c r="H1386" s="280" t="s">
        <v>9586</v>
      </c>
      <c r="I1386" s="307" t="s">
        <v>7203</v>
      </c>
      <c r="J1386" s="279">
        <v>2015</v>
      </c>
      <c r="K1386" s="279">
        <v>6100010631</v>
      </c>
      <c r="L1386" s="281">
        <v>41050</v>
      </c>
      <c r="M1386" s="279" t="s">
        <v>9501</v>
      </c>
      <c r="N1386" s="332" t="s">
        <v>14982</v>
      </c>
      <c r="O1386" s="324"/>
    </row>
    <row r="1387" spans="5:15" ht="51">
      <c r="E1387" s="279" t="s">
        <v>9603</v>
      </c>
      <c r="F1387" s="291" t="s">
        <v>132</v>
      </c>
      <c r="G1387" s="315">
        <f t="shared" si="23"/>
        <v>1381</v>
      </c>
      <c r="H1387" s="280" t="s">
        <v>9586</v>
      </c>
      <c r="I1387" s="307" t="s">
        <v>7203</v>
      </c>
      <c r="J1387" s="279">
        <v>2015</v>
      </c>
      <c r="K1387" s="279">
        <v>6100010632</v>
      </c>
      <c r="L1387" s="281">
        <v>41050</v>
      </c>
      <c r="M1387" s="279" t="s">
        <v>9501</v>
      </c>
      <c r="N1387" s="332" t="s">
        <v>14983</v>
      </c>
      <c r="O1387" s="324"/>
    </row>
    <row r="1388" spans="5:15" ht="51">
      <c r="E1388" s="279" t="s">
        <v>9604</v>
      </c>
      <c r="F1388" s="291" t="s">
        <v>132</v>
      </c>
      <c r="G1388" s="315">
        <f t="shared" si="23"/>
        <v>1382</v>
      </c>
      <c r="H1388" s="280" t="s">
        <v>9586</v>
      </c>
      <c r="I1388" s="307" t="s">
        <v>7203</v>
      </c>
      <c r="J1388" s="279">
        <v>2015</v>
      </c>
      <c r="K1388" s="279">
        <v>6100010634</v>
      </c>
      <c r="L1388" s="281">
        <v>41050</v>
      </c>
      <c r="M1388" s="279" t="s">
        <v>9501</v>
      </c>
      <c r="N1388" s="332" t="s">
        <v>14984</v>
      </c>
      <c r="O1388" s="324"/>
    </row>
    <row r="1389" spans="5:15" ht="51">
      <c r="E1389" s="279" t="s">
        <v>9605</v>
      </c>
      <c r="F1389" s="291" t="s">
        <v>132</v>
      </c>
      <c r="G1389" s="315">
        <f t="shared" si="23"/>
        <v>1383</v>
      </c>
      <c r="H1389" s="280" t="s">
        <v>9586</v>
      </c>
      <c r="I1389" s="307" t="s">
        <v>7203</v>
      </c>
      <c r="J1389" s="279">
        <v>2015</v>
      </c>
      <c r="K1389" s="279">
        <v>6100010635</v>
      </c>
      <c r="L1389" s="281">
        <v>41050</v>
      </c>
      <c r="M1389" s="279" t="s">
        <v>9501</v>
      </c>
      <c r="N1389" s="332" t="s">
        <v>14985</v>
      </c>
      <c r="O1389" s="324"/>
    </row>
    <row r="1390" spans="5:15" ht="51">
      <c r="E1390" s="279" t="s">
        <v>9606</v>
      </c>
      <c r="F1390" s="291" t="s">
        <v>132</v>
      </c>
      <c r="G1390" s="315">
        <f t="shared" si="23"/>
        <v>1384</v>
      </c>
      <c r="H1390" s="280" t="s">
        <v>9586</v>
      </c>
      <c r="I1390" s="307" t="s">
        <v>7203</v>
      </c>
      <c r="J1390" s="279">
        <v>2015</v>
      </c>
      <c r="K1390" s="279">
        <v>6100010636</v>
      </c>
      <c r="L1390" s="281">
        <v>41050</v>
      </c>
      <c r="M1390" s="279" t="s">
        <v>9501</v>
      </c>
      <c r="N1390" s="332" t="s">
        <v>14986</v>
      </c>
      <c r="O1390" s="324"/>
    </row>
    <row r="1391" spans="5:15" ht="51">
      <c r="E1391" s="279" t="s">
        <v>9607</v>
      </c>
      <c r="F1391" s="291" t="s">
        <v>132</v>
      </c>
      <c r="G1391" s="315">
        <f t="shared" si="23"/>
        <v>1385</v>
      </c>
      <c r="H1391" s="280" t="s">
        <v>9586</v>
      </c>
      <c r="I1391" s="307" t="s">
        <v>7203</v>
      </c>
      <c r="J1391" s="279">
        <v>2015</v>
      </c>
      <c r="K1391" s="279">
        <v>6100010638</v>
      </c>
      <c r="L1391" s="281">
        <v>41050</v>
      </c>
      <c r="M1391" s="279" t="s">
        <v>9501</v>
      </c>
      <c r="N1391" s="332" t="s">
        <v>13971</v>
      </c>
      <c r="O1391" s="324"/>
    </row>
    <row r="1392" spans="5:15" ht="51">
      <c r="E1392" s="279" t="s">
        <v>9608</v>
      </c>
      <c r="F1392" s="291" t="s">
        <v>132</v>
      </c>
      <c r="G1392" s="315">
        <f t="shared" si="23"/>
        <v>1386</v>
      </c>
      <c r="H1392" s="280" t="s">
        <v>9586</v>
      </c>
      <c r="I1392" s="307" t="s">
        <v>7203</v>
      </c>
      <c r="J1392" s="279">
        <v>2015</v>
      </c>
      <c r="K1392" s="279">
        <v>6100010639</v>
      </c>
      <c r="L1392" s="281">
        <v>41050</v>
      </c>
      <c r="M1392" s="279" t="s">
        <v>9501</v>
      </c>
      <c r="N1392" s="332" t="s">
        <v>13972</v>
      </c>
      <c r="O1392" s="324"/>
    </row>
    <row r="1393" spans="5:15" ht="51">
      <c r="E1393" s="279" t="s">
        <v>9609</v>
      </c>
      <c r="F1393" s="291" t="s">
        <v>132</v>
      </c>
      <c r="G1393" s="315">
        <f t="shared" si="23"/>
        <v>1387</v>
      </c>
      <c r="H1393" s="280" t="s">
        <v>9586</v>
      </c>
      <c r="I1393" s="307" t="s">
        <v>7203</v>
      </c>
      <c r="J1393" s="279">
        <v>2015</v>
      </c>
      <c r="K1393" s="279">
        <v>6100010640</v>
      </c>
      <c r="L1393" s="281">
        <v>41050</v>
      </c>
      <c r="M1393" s="279" t="s">
        <v>9501</v>
      </c>
      <c r="N1393" s="332" t="s">
        <v>13973</v>
      </c>
      <c r="O1393" s="324"/>
    </row>
    <row r="1394" spans="5:15" ht="51">
      <c r="E1394" s="279" t="s">
        <v>9610</v>
      </c>
      <c r="F1394" s="291" t="s">
        <v>132</v>
      </c>
      <c r="G1394" s="315">
        <f t="shared" si="23"/>
        <v>1388</v>
      </c>
      <c r="H1394" s="280" t="s">
        <v>9586</v>
      </c>
      <c r="I1394" s="307" t="s">
        <v>7203</v>
      </c>
      <c r="J1394" s="279">
        <v>2015</v>
      </c>
      <c r="K1394" s="279">
        <v>6100010641</v>
      </c>
      <c r="L1394" s="281">
        <v>41050</v>
      </c>
      <c r="M1394" s="279" t="s">
        <v>9501</v>
      </c>
      <c r="N1394" s="332" t="s">
        <v>13974</v>
      </c>
      <c r="O1394" s="324"/>
    </row>
    <row r="1395" spans="5:15" ht="51">
      <c r="E1395" s="279" t="s">
        <v>9611</v>
      </c>
      <c r="F1395" s="291" t="s">
        <v>132</v>
      </c>
      <c r="G1395" s="315">
        <f t="shared" si="23"/>
        <v>1389</v>
      </c>
      <c r="H1395" s="280" t="s">
        <v>9586</v>
      </c>
      <c r="I1395" s="307" t="s">
        <v>7203</v>
      </c>
      <c r="J1395" s="279">
        <v>2015</v>
      </c>
      <c r="K1395" s="279">
        <v>6100010643</v>
      </c>
      <c r="L1395" s="281">
        <v>41050</v>
      </c>
      <c r="M1395" s="279" t="s">
        <v>9501</v>
      </c>
      <c r="N1395" s="332" t="s">
        <v>13975</v>
      </c>
      <c r="O1395" s="324"/>
    </row>
    <row r="1396" spans="5:15" ht="51">
      <c r="E1396" s="279" t="s">
        <v>9612</v>
      </c>
      <c r="F1396" s="291" t="s">
        <v>132</v>
      </c>
      <c r="G1396" s="315">
        <f t="shared" si="23"/>
        <v>1390</v>
      </c>
      <c r="H1396" s="280" t="s">
        <v>9586</v>
      </c>
      <c r="I1396" s="307" t="s">
        <v>7203</v>
      </c>
      <c r="J1396" s="279">
        <v>2015</v>
      </c>
      <c r="K1396" s="279">
        <v>6100010646</v>
      </c>
      <c r="L1396" s="281">
        <v>41050</v>
      </c>
      <c r="M1396" s="279" t="s">
        <v>9501</v>
      </c>
      <c r="N1396" s="332" t="s">
        <v>14987</v>
      </c>
      <c r="O1396" s="324"/>
    </row>
    <row r="1397" spans="5:15" ht="51">
      <c r="E1397" s="279" t="s">
        <v>9613</v>
      </c>
      <c r="F1397" s="291" t="s">
        <v>132</v>
      </c>
      <c r="G1397" s="315">
        <f t="shared" si="23"/>
        <v>1391</v>
      </c>
      <c r="H1397" s="280" t="s">
        <v>9586</v>
      </c>
      <c r="I1397" s="307" t="s">
        <v>7203</v>
      </c>
      <c r="J1397" s="279">
        <v>2015</v>
      </c>
      <c r="K1397" s="279">
        <v>6100010647</v>
      </c>
      <c r="L1397" s="281">
        <v>41050</v>
      </c>
      <c r="M1397" s="279" t="s">
        <v>9501</v>
      </c>
      <c r="N1397" s="332" t="s">
        <v>13976</v>
      </c>
      <c r="O1397" s="324"/>
    </row>
    <row r="1398" spans="5:15" ht="51">
      <c r="E1398" s="279" t="s">
        <v>9614</v>
      </c>
      <c r="F1398" s="291" t="s">
        <v>132</v>
      </c>
      <c r="G1398" s="315">
        <f t="shared" si="23"/>
        <v>1392</v>
      </c>
      <c r="H1398" s="280" t="s">
        <v>9586</v>
      </c>
      <c r="I1398" s="307" t="s">
        <v>7203</v>
      </c>
      <c r="J1398" s="279">
        <v>2015</v>
      </c>
      <c r="K1398" s="279">
        <v>6100010648</v>
      </c>
      <c r="L1398" s="281">
        <v>41050</v>
      </c>
      <c r="M1398" s="279" t="s">
        <v>9501</v>
      </c>
      <c r="N1398" s="332" t="s">
        <v>14988</v>
      </c>
      <c r="O1398" s="324"/>
    </row>
    <row r="1399" spans="5:15" ht="51">
      <c r="E1399" s="279" t="s">
        <v>9615</v>
      </c>
      <c r="F1399" s="291" t="s">
        <v>132</v>
      </c>
      <c r="G1399" s="315">
        <f t="shared" si="23"/>
        <v>1393</v>
      </c>
      <c r="H1399" s="280" t="s">
        <v>9586</v>
      </c>
      <c r="I1399" s="307" t="s">
        <v>7203</v>
      </c>
      <c r="J1399" s="279">
        <v>2015</v>
      </c>
      <c r="K1399" s="279">
        <v>6100010649</v>
      </c>
      <c r="L1399" s="281">
        <v>41050</v>
      </c>
      <c r="M1399" s="279" t="s">
        <v>9501</v>
      </c>
      <c r="N1399" s="332" t="s">
        <v>13977</v>
      </c>
      <c r="O1399" s="324"/>
    </row>
    <row r="1400" spans="5:15" ht="51">
      <c r="E1400" s="279" t="s">
        <v>9616</v>
      </c>
      <c r="F1400" s="291" t="s">
        <v>132</v>
      </c>
      <c r="G1400" s="315">
        <f t="shared" si="23"/>
        <v>1394</v>
      </c>
      <c r="H1400" s="280" t="s">
        <v>9586</v>
      </c>
      <c r="I1400" s="307" t="s">
        <v>7203</v>
      </c>
      <c r="J1400" s="279">
        <v>2015</v>
      </c>
      <c r="K1400" s="279">
        <v>6100010650</v>
      </c>
      <c r="L1400" s="281">
        <v>41050</v>
      </c>
      <c r="M1400" s="279" t="s">
        <v>9501</v>
      </c>
      <c r="N1400" s="332" t="s">
        <v>13978</v>
      </c>
      <c r="O1400" s="324"/>
    </row>
    <row r="1401" spans="5:15" ht="51">
      <c r="E1401" s="279" t="s">
        <v>9617</v>
      </c>
      <c r="F1401" s="291" t="s">
        <v>132</v>
      </c>
      <c r="G1401" s="315">
        <f t="shared" si="23"/>
        <v>1395</v>
      </c>
      <c r="H1401" s="280" t="s">
        <v>9586</v>
      </c>
      <c r="I1401" s="307" t="s">
        <v>7203</v>
      </c>
      <c r="J1401" s="279">
        <v>2015</v>
      </c>
      <c r="K1401" s="279">
        <v>6100010651</v>
      </c>
      <c r="L1401" s="281">
        <v>41050</v>
      </c>
      <c r="M1401" s="279" t="s">
        <v>9501</v>
      </c>
      <c r="N1401" s="332" t="s">
        <v>13979</v>
      </c>
      <c r="O1401" s="324"/>
    </row>
    <row r="1402" spans="5:15" ht="51">
      <c r="E1402" s="279" t="s">
        <v>9618</v>
      </c>
      <c r="F1402" s="291" t="s">
        <v>132</v>
      </c>
      <c r="G1402" s="315">
        <f t="shared" si="23"/>
        <v>1396</v>
      </c>
      <c r="H1402" s="280" t="s">
        <v>9586</v>
      </c>
      <c r="I1402" s="307" t="s">
        <v>7203</v>
      </c>
      <c r="J1402" s="279">
        <v>2015</v>
      </c>
      <c r="K1402" s="279">
        <v>6100010652</v>
      </c>
      <c r="L1402" s="281">
        <v>41050</v>
      </c>
      <c r="M1402" s="279" t="s">
        <v>9501</v>
      </c>
      <c r="N1402" s="332" t="s">
        <v>13980</v>
      </c>
      <c r="O1402" s="324"/>
    </row>
    <row r="1403" spans="5:15" ht="51">
      <c r="E1403" s="279" t="s">
        <v>9619</v>
      </c>
      <c r="F1403" s="291" t="s">
        <v>132</v>
      </c>
      <c r="G1403" s="315">
        <f t="shared" si="23"/>
        <v>1397</v>
      </c>
      <c r="H1403" s="280" t="s">
        <v>9586</v>
      </c>
      <c r="I1403" s="307" t="s">
        <v>7203</v>
      </c>
      <c r="J1403" s="279">
        <v>2015</v>
      </c>
      <c r="K1403" s="279">
        <v>6100010654</v>
      </c>
      <c r="L1403" s="281">
        <v>41050</v>
      </c>
      <c r="M1403" s="279" t="s">
        <v>9501</v>
      </c>
      <c r="N1403" s="332" t="s">
        <v>13981</v>
      </c>
      <c r="O1403" s="324"/>
    </row>
    <row r="1404" spans="5:15" ht="51">
      <c r="E1404" s="279" t="s">
        <v>9620</v>
      </c>
      <c r="F1404" s="291" t="s">
        <v>132</v>
      </c>
      <c r="G1404" s="315">
        <f t="shared" si="23"/>
        <v>1398</v>
      </c>
      <c r="H1404" s="280" t="s">
        <v>9586</v>
      </c>
      <c r="I1404" s="307" t="s">
        <v>7203</v>
      </c>
      <c r="J1404" s="279">
        <v>2015</v>
      </c>
      <c r="K1404" s="279">
        <v>6100010655</v>
      </c>
      <c r="L1404" s="281">
        <v>41050</v>
      </c>
      <c r="M1404" s="279" t="s">
        <v>9501</v>
      </c>
      <c r="N1404" s="332" t="s">
        <v>14989</v>
      </c>
      <c r="O1404" s="324"/>
    </row>
    <row r="1405" spans="5:15" ht="51">
      <c r="E1405" s="279" t="s">
        <v>9621</v>
      </c>
      <c r="F1405" s="291" t="s">
        <v>132</v>
      </c>
      <c r="G1405" s="315">
        <f t="shared" si="23"/>
        <v>1399</v>
      </c>
      <c r="H1405" s="280" t="s">
        <v>9586</v>
      </c>
      <c r="I1405" s="307" t="s">
        <v>7203</v>
      </c>
      <c r="J1405" s="279">
        <v>2015</v>
      </c>
      <c r="K1405" s="279">
        <v>6100010656</v>
      </c>
      <c r="L1405" s="281">
        <v>41050</v>
      </c>
      <c r="M1405" s="279" t="s">
        <v>9501</v>
      </c>
      <c r="N1405" s="332" t="s">
        <v>13982</v>
      </c>
      <c r="O1405" s="324"/>
    </row>
    <row r="1406" spans="5:15" ht="51">
      <c r="E1406" s="279" t="s">
        <v>9622</v>
      </c>
      <c r="F1406" s="291" t="s">
        <v>132</v>
      </c>
      <c r="G1406" s="315">
        <f t="shared" ref="G1406:G1469" si="24">G1405+1</f>
        <v>1400</v>
      </c>
      <c r="H1406" s="280" t="s">
        <v>9586</v>
      </c>
      <c r="I1406" s="307" t="s">
        <v>7203</v>
      </c>
      <c r="J1406" s="279">
        <v>2015</v>
      </c>
      <c r="K1406" s="279">
        <v>6100010657</v>
      </c>
      <c r="L1406" s="281">
        <v>41050</v>
      </c>
      <c r="M1406" s="279" t="s">
        <v>9501</v>
      </c>
      <c r="N1406" s="332" t="s">
        <v>13983</v>
      </c>
      <c r="O1406" s="324"/>
    </row>
    <row r="1407" spans="5:15" ht="51">
      <c r="E1407" s="279" t="s">
        <v>9623</v>
      </c>
      <c r="F1407" s="291" t="s">
        <v>132</v>
      </c>
      <c r="G1407" s="315">
        <f t="shared" si="24"/>
        <v>1401</v>
      </c>
      <c r="H1407" s="280" t="s">
        <v>9586</v>
      </c>
      <c r="I1407" s="307" t="s">
        <v>7203</v>
      </c>
      <c r="J1407" s="279">
        <v>2015</v>
      </c>
      <c r="K1407" s="279">
        <v>6100010659</v>
      </c>
      <c r="L1407" s="281">
        <v>41050</v>
      </c>
      <c r="M1407" s="279" t="s">
        <v>9501</v>
      </c>
      <c r="N1407" s="332" t="s">
        <v>13984</v>
      </c>
      <c r="O1407" s="324"/>
    </row>
    <row r="1408" spans="5:15" ht="51">
      <c r="E1408" s="279" t="s">
        <v>9624</v>
      </c>
      <c r="F1408" s="291" t="s">
        <v>132</v>
      </c>
      <c r="G1408" s="315">
        <f t="shared" si="24"/>
        <v>1402</v>
      </c>
      <c r="H1408" s="280" t="s">
        <v>9586</v>
      </c>
      <c r="I1408" s="307" t="s">
        <v>7203</v>
      </c>
      <c r="J1408" s="279">
        <v>2015</v>
      </c>
      <c r="K1408" s="279">
        <v>6100010660</v>
      </c>
      <c r="L1408" s="281">
        <v>41050</v>
      </c>
      <c r="M1408" s="279" t="s">
        <v>9501</v>
      </c>
      <c r="N1408" s="332" t="s">
        <v>13985</v>
      </c>
      <c r="O1408" s="324"/>
    </row>
    <row r="1409" spans="5:15" ht="51">
      <c r="E1409" s="279" t="s">
        <v>9625</v>
      </c>
      <c r="F1409" s="291" t="s">
        <v>132</v>
      </c>
      <c r="G1409" s="315">
        <f t="shared" si="24"/>
        <v>1403</v>
      </c>
      <c r="H1409" s="280" t="s">
        <v>9586</v>
      </c>
      <c r="I1409" s="307" t="s">
        <v>7203</v>
      </c>
      <c r="J1409" s="279">
        <v>2015</v>
      </c>
      <c r="K1409" s="279">
        <v>6100010661</v>
      </c>
      <c r="L1409" s="281">
        <v>41050</v>
      </c>
      <c r="M1409" s="279" t="s">
        <v>9501</v>
      </c>
      <c r="N1409" s="332" t="s">
        <v>13986</v>
      </c>
      <c r="O1409" s="324"/>
    </row>
    <row r="1410" spans="5:15" ht="38.25">
      <c r="E1410" s="279" t="s">
        <v>9626</v>
      </c>
      <c r="F1410" s="291" t="s">
        <v>132</v>
      </c>
      <c r="G1410" s="315">
        <f t="shared" si="24"/>
        <v>1404</v>
      </c>
      <c r="H1410" s="280" t="s">
        <v>9512</v>
      </c>
      <c r="I1410" s="307" t="s">
        <v>7203</v>
      </c>
      <c r="J1410" s="279">
        <v>2015</v>
      </c>
      <c r="K1410" s="279">
        <v>6100010675</v>
      </c>
      <c r="L1410" s="281">
        <v>41050</v>
      </c>
      <c r="M1410" s="279" t="s">
        <v>9523</v>
      </c>
      <c r="N1410" s="332" t="s">
        <v>14990</v>
      </c>
      <c r="O1410" s="324"/>
    </row>
    <row r="1411" spans="5:15" ht="38.25">
      <c r="E1411" s="279" t="s">
        <v>9627</v>
      </c>
      <c r="F1411" s="291" t="s">
        <v>132</v>
      </c>
      <c r="G1411" s="315">
        <f t="shared" si="24"/>
        <v>1405</v>
      </c>
      <c r="H1411" s="280" t="s">
        <v>9512</v>
      </c>
      <c r="I1411" s="307" t="s">
        <v>7203</v>
      </c>
      <c r="J1411" s="279">
        <v>2015</v>
      </c>
      <c r="K1411" s="279">
        <v>6100010676</v>
      </c>
      <c r="L1411" s="281">
        <v>41050</v>
      </c>
      <c r="M1411" s="279" t="s">
        <v>9523</v>
      </c>
      <c r="N1411" s="332" t="s">
        <v>14991</v>
      </c>
      <c r="O1411" s="324"/>
    </row>
    <row r="1412" spans="5:15" ht="38.25">
      <c r="E1412" s="279" t="s">
        <v>9628</v>
      </c>
      <c r="F1412" s="291" t="s">
        <v>132</v>
      </c>
      <c r="G1412" s="315">
        <f t="shared" si="24"/>
        <v>1406</v>
      </c>
      <c r="H1412" s="280" t="s">
        <v>9512</v>
      </c>
      <c r="I1412" s="307" t="s">
        <v>7203</v>
      </c>
      <c r="J1412" s="279">
        <v>2015</v>
      </c>
      <c r="K1412" s="279">
        <v>6100010679</v>
      </c>
      <c r="L1412" s="281">
        <v>41050</v>
      </c>
      <c r="M1412" s="279" t="s">
        <v>9523</v>
      </c>
      <c r="N1412" s="332" t="s">
        <v>14992</v>
      </c>
      <c r="O1412" s="324"/>
    </row>
    <row r="1413" spans="5:15" ht="38.25">
      <c r="E1413" s="279" t="s">
        <v>9629</v>
      </c>
      <c r="F1413" s="291" t="s">
        <v>132</v>
      </c>
      <c r="G1413" s="315">
        <f t="shared" si="24"/>
        <v>1407</v>
      </c>
      <c r="H1413" s="280" t="s">
        <v>9512</v>
      </c>
      <c r="I1413" s="307" t="s">
        <v>7203</v>
      </c>
      <c r="J1413" s="279">
        <v>2015</v>
      </c>
      <c r="K1413" s="279">
        <v>6100010680</v>
      </c>
      <c r="L1413" s="281">
        <v>41050</v>
      </c>
      <c r="M1413" s="279" t="s">
        <v>9523</v>
      </c>
      <c r="N1413" s="332" t="s">
        <v>14993</v>
      </c>
      <c r="O1413" s="324"/>
    </row>
    <row r="1414" spans="5:15" ht="38.25">
      <c r="E1414" s="279" t="s">
        <v>9630</v>
      </c>
      <c r="F1414" s="291" t="s">
        <v>132</v>
      </c>
      <c r="G1414" s="315">
        <f t="shared" si="24"/>
        <v>1408</v>
      </c>
      <c r="H1414" s="280" t="s">
        <v>9512</v>
      </c>
      <c r="I1414" s="307" t="s">
        <v>7203</v>
      </c>
      <c r="J1414" s="279">
        <v>2015</v>
      </c>
      <c r="K1414" s="279">
        <v>6100010681</v>
      </c>
      <c r="L1414" s="281">
        <v>41050</v>
      </c>
      <c r="M1414" s="279" t="s">
        <v>9523</v>
      </c>
      <c r="N1414" s="332" t="s">
        <v>14994</v>
      </c>
      <c r="O1414" s="324"/>
    </row>
    <row r="1415" spans="5:15" ht="38.25">
      <c r="E1415" s="279" t="s">
        <v>9631</v>
      </c>
      <c r="F1415" s="291" t="s">
        <v>132</v>
      </c>
      <c r="G1415" s="315">
        <f t="shared" si="24"/>
        <v>1409</v>
      </c>
      <c r="H1415" s="280" t="s">
        <v>9512</v>
      </c>
      <c r="I1415" s="307" t="s">
        <v>7203</v>
      </c>
      <c r="J1415" s="279">
        <v>2015</v>
      </c>
      <c r="K1415" s="279">
        <v>6100010682</v>
      </c>
      <c r="L1415" s="281">
        <v>41050</v>
      </c>
      <c r="M1415" s="279" t="s">
        <v>9523</v>
      </c>
      <c r="N1415" s="332" t="s">
        <v>14995</v>
      </c>
      <c r="O1415" s="324"/>
    </row>
    <row r="1416" spans="5:15" ht="38.25">
      <c r="E1416" s="279" t="s">
        <v>9632</v>
      </c>
      <c r="F1416" s="291" t="s">
        <v>132</v>
      </c>
      <c r="G1416" s="315">
        <f t="shared" si="24"/>
        <v>1410</v>
      </c>
      <c r="H1416" s="280" t="s">
        <v>9512</v>
      </c>
      <c r="I1416" s="307" t="s">
        <v>7203</v>
      </c>
      <c r="J1416" s="279">
        <v>2015</v>
      </c>
      <c r="K1416" s="279">
        <v>6100010684</v>
      </c>
      <c r="L1416" s="281">
        <v>41050</v>
      </c>
      <c r="M1416" s="279" t="s">
        <v>9523</v>
      </c>
      <c r="N1416" s="332" t="s">
        <v>14996</v>
      </c>
      <c r="O1416" s="324"/>
    </row>
    <row r="1417" spans="5:15" ht="38.25">
      <c r="E1417" s="279" t="s">
        <v>9633</v>
      </c>
      <c r="F1417" s="291" t="s">
        <v>132</v>
      </c>
      <c r="G1417" s="315">
        <f t="shared" si="24"/>
        <v>1411</v>
      </c>
      <c r="H1417" s="280" t="s">
        <v>9512</v>
      </c>
      <c r="I1417" s="307" t="s">
        <v>7203</v>
      </c>
      <c r="J1417" s="279">
        <v>2015</v>
      </c>
      <c r="K1417" s="279">
        <v>6100010685</v>
      </c>
      <c r="L1417" s="281">
        <v>41050</v>
      </c>
      <c r="M1417" s="279" t="s">
        <v>9523</v>
      </c>
      <c r="N1417" s="332" t="s">
        <v>14997</v>
      </c>
      <c r="O1417" s="324"/>
    </row>
    <row r="1418" spans="5:15" ht="38.25">
      <c r="E1418" s="279" t="s">
        <v>9634</v>
      </c>
      <c r="F1418" s="291" t="s">
        <v>132</v>
      </c>
      <c r="G1418" s="315">
        <f t="shared" si="24"/>
        <v>1412</v>
      </c>
      <c r="H1418" s="280" t="s">
        <v>9512</v>
      </c>
      <c r="I1418" s="307" t="s">
        <v>7203</v>
      </c>
      <c r="J1418" s="279">
        <v>2015</v>
      </c>
      <c r="K1418" s="279">
        <v>6100010686</v>
      </c>
      <c r="L1418" s="281">
        <v>41050</v>
      </c>
      <c r="M1418" s="279" t="s">
        <v>9523</v>
      </c>
      <c r="N1418" s="332" t="s">
        <v>14998</v>
      </c>
      <c r="O1418" s="324"/>
    </row>
    <row r="1419" spans="5:15" ht="38.25">
      <c r="E1419" s="279" t="s">
        <v>9635</v>
      </c>
      <c r="F1419" s="291" t="s">
        <v>132</v>
      </c>
      <c r="G1419" s="315">
        <f t="shared" si="24"/>
        <v>1413</v>
      </c>
      <c r="H1419" s="280" t="s">
        <v>9512</v>
      </c>
      <c r="I1419" s="307" t="s">
        <v>7203</v>
      </c>
      <c r="J1419" s="279">
        <v>2015</v>
      </c>
      <c r="K1419" s="279">
        <v>6100010687</v>
      </c>
      <c r="L1419" s="281">
        <v>41050</v>
      </c>
      <c r="M1419" s="279" t="s">
        <v>9523</v>
      </c>
      <c r="N1419" s="332" t="s">
        <v>14999</v>
      </c>
      <c r="O1419" s="324"/>
    </row>
    <row r="1420" spans="5:15" ht="38.25">
      <c r="E1420" s="279" t="s">
        <v>9636</v>
      </c>
      <c r="F1420" s="291" t="s">
        <v>132</v>
      </c>
      <c r="G1420" s="315">
        <f t="shared" si="24"/>
        <v>1414</v>
      </c>
      <c r="H1420" s="280" t="s">
        <v>9512</v>
      </c>
      <c r="I1420" s="307" t="s">
        <v>7203</v>
      </c>
      <c r="J1420" s="279">
        <v>2015</v>
      </c>
      <c r="K1420" s="279">
        <v>6100010690</v>
      </c>
      <c r="L1420" s="281">
        <v>41050</v>
      </c>
      <c r="M1420" s="279" t="s">
        <v>9523</v>
      </c>
      <c r="N1420" s="332" t="s">
        <v>15000</v>
      </c>
      <c r="O1420" s="324"/>
    </row>
    <row r="1421" spans="5:15" ht="38.25">
      <c r="E1421" s="279" t="s">
        <v>9637</v>
      </c>
      <c r="F1421" s="291" t="s">
        <v>132</v>
      </c>
      <c r="G1421" s="315">
        <f t="shared" si="24"/>
        <v>1415</v>
      </c>
      <c r="H1421" s="280" t="s">
        <v>9512</v>
      </c>
      <c r="I1421" s="307" t="s">
        <v>7203</v>
      </c>
      <c r="J1421" s="279">
        <v>2015</v>
      </c>
      <c r="K1421" s="279">
        <v>6100010692</v>
      </c>
      <c r="L1421" s="281">
        <v>41050</v>
      </c>
      <c r="M1421" s="279" t="s">
        <v>9523</v>
      </c>
      <c r="N1421" s="332" t="s">
        <v>15001</v>
      </c>
      <c r="O1421" s="324"/>
    </row>
    <row r="1422" spans="5:15" ht="38.25">
      <c r="E1422" s="279" t="s">
        <v>9638</v>
      </c>
      <c r="F1422" s="291" t="s">
        <v>132</v>
      </c>
      <c r="G1422" s="315">
        <f t="shared" si="24"/>
        <v>1416</v>
      </c>
      <c r="H1422" s="280" t="s">
        <v>9512</v>
      </c>
      <c r="I1422" s="307" t="s">
        <v>7203</v>
      </c>
      <c r="J1422" s="279">
        <v>2015</v>
      </c>
      <c r="K1422" s="279">
        <v>6100010694</v>
      </c>
      <c r="L1422" s="281">
        <v>41050</v>
      </c>
      <c r="M1422" s="279" t="s">
        <v>9523</v>
      </c>
      <c r="N1422" s="332" t="s">
        <v>15002</v>
      </c>
      <c r="O1422" s="324"/>
    </row>
    <row r="1423" spans="5:15" ht="38.25">
      <c r="E1423" s="279" t="s">
        <v>9639</v>
      </c>
      <c r="F1423" s="291" t="s">
        <v>132</v>
      </c>
      <c r="G1423" s="315">
        <f t="shared" si="24"/>
        <v>1417</v>
      </c>
      <c r="H1423" s="280" t="s">
        <v>9512</v>
      </c>
      <c r="I1423" s="307" t="s">
        <v>7203</v>
      </c>
      <c r="J1423" s="279">
        <v>2015</v>
      </c>
      <c r="K1423" s="279">
        <v>6100010695</v>
      </c>
      <c r="L1423" s="281">
        <v>41050</v>
      </c>
      <c r="M1423" s="279" t="s">
        <v>9523</v>
      </c>
      <c r="N1423" s="332" t="s">
        <v>15003</v>
      </c>
      <c r="O1423" s="324"/>
    </row>
    <row r="1424" spans="5:15" ht="38.25">
      <c r="E1424" s="279" t="s">
        <v>9640</v>
      </c>
      <c r="F1424" s="291" t="s">
        <v>132</v>
      </c>
      <c r="G1424" s="315">
        <f t="shared" si="24"/>
        <v>1418</v>
      </c>
      <c r="H1424" s="280" t="s">
        <v>9512</v>
      </c>
      <c r="I1424" s="307" t="s">
        <v>7203</v>
      </c>
      <c r="J1424" s="279">
        <v>2015</v>
      </c>
      <c r="K1424" s="279">
        <v>6100010696</v>
      </c>
      <c r="L1424" s="281">
        <v>41050</v>
      </c>
      <c r="M1424" s="279" t="s">
        <v>9523</v>
      </c>
      <c r="N1424" s="332" t="s">
        <v>15004</v>
      </c>
      <c r="O1424" s="324"/>
    </row>
    <row r="1425" spans="5:15" ht="38.25">
      <c r="E1425" s="279" t="s">
        <v>9641</v>
      </c>
      <c r="F1425" s="291" t="s">
        <v>132</v>
      </c>
      <c r="G1425" s="315">
        <f t="shared" si="24"/>
        <v>1419</v>
      </c>
      <c r="H1425" s="280" t="s">
        <v>9512</v>
      </c>
      <c r="I1425" s="307" t="s">
        <v>7203</v>
      </c>
      <c r="J1425" s="279">
        <v>2015</v>
      </c>
      <c r="K1425" s="279">
        <v>6100010697</v>
      </c>
      <c r="L1425" s="281">
        <v>41050</v>
      </c>
      <c r="M1425" s="279" t="s">
        <v>9523</v>
      </c>
      <c r="N1425" s="332" t="s">
        <v>15005</v>
      </c>
      <c r="O1425" s="324"/>
    </row>
    <row r="1426" spans="5:15" ht="38.25">
      <c r="E1426" s="279" t="s">
        <v>9642</v>
      </c>
      <c r="F1426" s="291" t="s">
        <v>132</v>
      </c>
      <c r="G1426" s="315">
        <f t="shared" si="24"/>
        <v>1420</v>
      </c>
      <c r="H1426" s="280" t="s">
        <v>9512</v>
      </c>
      <c r="I1426" s="307" t="s">
        <v>7203</v>
      </c>
      <c r="J1426" s="279">
        <v>2015</v>
      </c>
      <c r="K1426" s="279">
        <v>6100010698</v>
      </c>
      <c r="L1426" s="281">
        <v>41050</v>
      </c>
      <c r="M1426" s="279" t="s">
        <v>9523</v>
      </c>
      <c r="N1426" s="332" t="s">
        <v>15006</v>
      </c>
      <c r="O1426" s="324"/>
    </row>
    <row r="1427" spans="5:15" ht="38.25">
      <c r="E1427" s="279" t="s">
        <v>9643</v>
      </c>
      <c r="F1427" s="291" t="s">
        <v>132</v>
      </c>
      <c r="G1427" s="315">
        <f t="shared" si="24"/>
        <v>1421</v>
      </c>
      <c r="H1427" s="280" t="s">
        <v>9512</v>
      </c>
      <c r="I1427" s="307" t="s">
        <v>7203</v>
      </c>
      <c r="J1427" s="279">
        <v>2015</v>
      </c>
      <c r="K1427" s="279">
        <v>6100010699</v>
      </c>
      <c r="L1427" s="281">
        <v>41050</v>
      </c>
      <c r="M1427" s="279" t="s">
        <v>9523</v>
      </c>
      <c r="N1427" s="332" t="s">
        <v>15007</v>
      </c>
      <c r="O1427" s="324"/>
    </row>
    <row r="1428" spans="5:15" ht="38.25">
      <c r="E1428" s="279" t="s">
        <v>9644</v>
      </c>
      <c r="F1428" s="291" t="s">
        <v>132</v>
      </c>
      <c r="G1428" s="315">
        <f t="shared" si="24"/>
        <v>1422</v>
      </c>
      <c r="H1428" s="280" t="s">
        <v>9512</v>
      </c>
      <c r="I1428" s="307" t="s">
        <v>7203</v>
      </c>
      <c r="J1428" s="279">
        <v>2015</v>
      </c>
      <c r="K1428" s="279">
        <v>6100010700</v>
      </c>
      <c r="L1428" s="281">
        <v>41050</v>
      </c>
      <c r="M1428" s="279" t="s">
        <v>9523</v>
      </c>
      <c r="N1428" s="332" t="s">
        <v>15008</v>
      </c>
      <c r="O1428" s="324"/>
    </row>
    <row r="1429" spans="5:15" ht="38.25">
      <c r="E1429" s="279" t="s">
        <v>9645</v>
      </c>
      <c r="F1429" s="291" t="s">
        <v>132</v>
      </c>
      <c r="G1429" s="315">
        <f t="shared" si="24"/>
        <v>1423</v>
      </c>
      <c r="H1429" s="280" t="s">
        <v>9512</v>
      </c>
      <c r="I1429" s="307" t="s">
        <v>7203</v>
      </c>
      <c r="J1429" s="279">
        <v>2015</v>
      </c>
      <c r="K1429" s="279">
        <v>6100010701</v>
      </c>
      <c r="L1429" s="281">
        <v>41050</v>
      </c>
      <c r="M1429" s="279" t="s">
        <v>9523</v>
      </c>
      <c r="N1429" s="332" t="s">
        <v>15009</v>
      </c>
      <c r="O1429" s="324"/>
    </row>
    <row r="1430" spans="5:15" ht="38.25">
      <c r="E1430" s="279" t="s">
        <v>9646</v>
      </c>
      <c r="F1430" s="291" t="s">
        <v>132</v>
      </c>
      <c r="G1430" s="315">
        <f t="shared" si="24"/>
        <v>1424</v>
      </c>
      <c r="H1430" s="280" t="s">
        <v>9512</v>
      </c>
      <c r="I1430" s="307" t="s">
        <v>7203</v>
      </c>
      <c r="J1430" s="279">
        <v>2015</v>
      </c>
      <c r="K1430" s="279">
        <v>6100010702</v>
      </c>
      <c r="L1430" s="281">
        <v>41050</v>
      </c>
      <c r="M1430" s="279" t="s">
        <v>9523</v>
      </c>
      <c r="N1430" s="332" t="s">
        <v>15010</v>
      </c>
      <c r="O1430" s="324"/>
    </row>
    <row r="1431" spans="5:15" ht="38.25">
      <c r="E1431" s="279">
        <v>51</v>
      </c>
      <c r="F1431" s="291" t="s">
        <v>132</v>
      </c>
      <c r="G1431" s="315">
        <f t="shared" si="24"/>
        <v>1425</v>
      </c>
      <c r="H1431" s="280" t="s">
        <v>8832</v>
      </c>
      <c r="I1431" s="307" t="s">
        <v>7203</v>
      </c>
      <c r="J1431" s="279">
        <v>2015</v>
      </c>
      <c r="K1431" s="279">
        <v>6100012015</v>
      </c>
      <c r="L1431" s="281">
        <v>41129</v>
      </c>
      <c r="M1431" s="279" t="s">
        <v>8833</v>
      </c>
      <c r="N1431" s="332" t="s">
        <v>13745</v>
      </c>
      <c r="O1431" s="324"/>
    </row>
    <row r="1432" spans="5:15" ht="51">
      <c r="E1432" s="279" t="s">
        <v>9647</v>
      </c>
      <c r="F1432" s="291" t="s">
        <v>132</v>
      </c>
      <c r="G1432" s="315">
        <f t="shared" si="24"/>
        <v>1426</v>
      </c>
      <c r="H1432" s="280" t="s">
        <v>9586</v>
      </c>
      <c r="I1432" s="307" t="s">
        <v>7203</v>
      </c>
      <c r="J1432" s="279">
        <v>2015</v>
      </c>
      <c r="K1432" s="279">
        <v>6100012332</v>
      </c>
      <c r="L1432" s="281">
        <v>41149</v>
      </c>
      <c r="M1432" s="279" t="s">
        <v>9501</v>
      </c>
      <c r="N1432" s="332" t="s">
        <v>13987</v>
      </c>
      <c r="O1432" s="324"/>
    </row>
    <row r="1433" spans="5:15" ht="51">
      <c r="E1433" s="279" t="s">
        <v>9648</v>
      </c>
      <c r="F1433" s="291" t="s">
        <v>132</v>
      </c>
      <c r="G1433" s="315">
        <f t="shared" si="24"/>
        <v>1427</v>
      </c>
      <c r="H1433" s="280" t="s">
        <v>9586</v>
      </c>
      <c r="I1433" s="307" t="s">
        <v>7203</v>
      </c>
      <c r="J1433" s="279">
        <v>2015</v>
      </c>
      <c r="K1433" s="279">
        <v>6100012334</v>
      </c>
      <c r="L1433" s="281">
        <v>41149</v>
      </c>
      <c r="M1433" s="279" t="s">
        <v>9501</v>
      </c>
      <c r="N1433" s="332" t="s">
        <v>13988</v>
      </c>
      <c r="O1433" s="324"/>
    </row>
    <row r="1434" spans="5:15" ht="31.5">
      <c r="E1434" s="279">
        <v>6131611</v>
      </c>
      <c r="F1434" s="291" t="s">
        <v>132</v>
      </c>
      <c r="G1434" s="315">
        <f t="shared" si="24"/>
        <v>1428</v>
      </c>
      <c r="H1434" s="280" t="s">
        <v>9649</v>
      </c>
      <c r="I1434" s="307" t="s">
        <v>7203</v>
      </c>
      <c r="J1434" s="279">
        <v>2015</v>
      </c>
      <c r="K1434" s="279">
        <v>6100012504</v>
      </c>
      <c r="L1434" s="281">
        <v>41159</v>
      </c>
      <c r="M1434" s="279" t="s">
        <v>9650</v>
      </c>
      <c r="N1434" s="332" t="s">
        <v>14311</v>
      </c>
      <c r="O1434" s="324"/>
    </row>
    <row r="1435" spans="5:15" ht="38.25">
      <c r="E1435" s="279">
        <v>52</v>
      </c>
      <c r="F1435" s="291" t="s">
        <v>132</v>
      </c>
      <c r="G1435" s="315">
        <f t="shared" si="24"/>
        <v>1429</v>
      </c>
      <c r="H1435" s="280" t="s">
        <v>9651</v>
      </c>
      <c r="I1435" s="307" t="s">
        <v>7203</v>
      </c>
      <c r="J1435" s="279">
        <v>2015</v>
      </c>
      <c r="K1435" s="279">
        <v>6100012631</v>
      </c>
      <c r="L1435" s="281">
        <v>41156</v>
      </c>
      <c r="M1435" s="279" t="s">
        <v>8843</v>
      </c>
      <c r="N1435" s="332" t="s">
        <v>13751</v>
      </c>
      <c r="O1435" s="324"/>
    </row>
    <row r="1436" spans="5:15" ht="38.25">
      <c r="E1436" s="279">
        <v>50</v>
      </c>
      <c r="F1436" s="291" t="s">
        <v>132</v>
      </c>
      <c r="G1436" s="315">
        <f t="shared" si="24"/>
        <v>1430</v>
      </c>
      <c r="H1436" s="280" t="s">
        <v>9652</v>
      </c>
      <c r="I1436" s="307" t="s">
        <v>7203</v>
      </c>
      <c r="J1436" s="279">
        <v>2015</v>
      </c>
      <c r="K1436" s="279">
        <v>6100013608</v>
      </c>
      <c r="L1436" s="281">
        <v>41219</v>
      </c>
      <c r="M1436" s="279" t="s">
        <v>9653</v>
      </c>
      <c r="N1436" s="332" t="s">
        <v>13989</v>
      </c>
      <c r="O1436" s="324"/>
    </row>
    <row r="1437" spans="5:15" ht="31.5">
      <c r="E1437" s="279">
        <v>6131652</v>
      </c>
      <c r="F1437" s="291" t="s">
        <v>132</v>
      </c>
      <c r="G1437" s="315">
        <f t="shared" si="24"/>
        <v>1431</v>
      </c>
      <c r="H1437" s="280" t="s">
        <v>9654</v>
      </c>
      <c r="I1437" s="307" t="s">
        <v>7203</v>
      </c>
      <c r="J1437" s="279">
        <v>2015</v>
      </c>
      <c r="K1437" s="279">
        <v>6100013753</v>
      </c>
      <c r="L1437" s="281">
        <v>41227</v>
      </c>
      <c r="M1437" s="279" t="s">
        <v>7307</v>
      </c>
      <c r="N1437" s="332" t="s">
        <v>13617</v>
      </c>
      <c r="O1437" s="324"/>
    </row>
    <row r="1438" spans="5:15" ht="38.25">
      <c r="E1438" s="279">
        <v>6132003</v>
      </c>
      <c r="F1438" s="291" t="s">
        <v>132</v>
      </c>
      <c r="G1438" s="315">
        <f t="shared" si="24"/>
        <v>1432</v>
      </c>
      <c r="H1438" s="280" t="s">
        <v>9655</v>
      </c>
      <c r="I1438" s="307" t="s">
        <v>7203</v>
      </c>
      <c r="J1438" s="279">
        <v>2015</v>
      </c>
      <c r="K1438" s="279">
        <v>6100014020</v>
      </c>
      <c r="L1438" s="281">
        <v>41233</v>
      </c>
      <c r="M1438" s="279" t="s">
        <v>9656</v>
      </c>
      <c r="N1438" s="332" t="s">
        <v>15011</v>
      </c>
      <c r="O1438" s="324"/>
    </row>
    <row r="1439" spans="5:15" ht="31.5">
      <c r="E1439" s="279">
        <v>6131857</v>
      </c>
      <c r="F1439" s="291" t="s">
        <v>132</v>
      </c>
      <c r="G1439" s="315">
        <f t="shared" si="24"/>
        <v>1433</v>
      </c>
      <c r="H1439" s="280" t="s">
        <v>9657</v>
      </c>
      <c r="I1439" s="307" t="s">
        <v>7203</v>
      </c>
      <c r="J1439" s="279">
        <v>2015</v>
      </c>
      <c r="K1439" s="279">
        <v>6100014783</v>
      </c>
      <c r="L1439" s="281">
        <v>41295</v>
      </c>
      <c r="M1439" s="279" t="s">
        <v>8588</v>
      </c>
      <c r="N1439" s="332" t="s">
        <v>13650</v>
      </c>
      <c r="O1439" s="324"/>
    </row>
    <row r="1440" spans="5:15" ht="38.25">
      <c r="E1440" s="279">
        <v>53</v>
      </c>
      <c r="F1440" s="291" t="s">
        <v>132</v>
      </c>
      <c r="G1440" s="315">
        <f t="shared" si="24"/>
        <v>1434</v>
      </c>
      <c r="H1440" s="280" t="s">
        <v>9658</v>
      </c>
      <c r="I1440" s="307" t="s">
        <v>7203</v>
      </c>
      <c r="J1440" s="279">
        <v>2015</v>
      </c>
      <c r="K1440" s="279">
        <v>6100015432</v>
      </c>
      <c r="L1440" s="281">
        <v>41348</v>
      </c>
      <c r="M1440" s="279" t="s">
        <v>9659</v>
      </c>
      <c r="N1440" s="332" t="s">
        <v>13990</v>
      </c>
      <c r="O1440" s="324"/>
    </row>
    <row r="1441" spans="5:15" ht="38.25">
      <c r="E1441" s="279">
        <v>6132349</v>
      </c>
      <c r="F1441" s="291" t="s">
        <v>132</v>
      </c>
      <c r="G1441" s="315">
        <f t="shared" si="24"/>
        <v>1435</v>
      </c>
      <c r="H1441" s="280" t="s">
        <v>9660</v>
      </c>
      <c r="I1441" s="307" t="s">
        <v>7203</v>
      </c>
      <c r="J1441" s="279">
        <v>2015</v>
      </c>
      <c r="K1441" s="279">
        <v>6100015732</v>
      </c>
      <c r="L1441" s="281">
        <v>41368</v>
      </c>
      <c r="M1441" s="279" t="s">
        <v>9661</v>
      </c>
      <c r="N1441" s="332" t="s">
        <v>13991</v>
      </c>
      <c r="O1441" s="324"/>
    </row>
    <row r="1442" spans="5:15" ht="38.25">
      <c r="E1442" s="279">
        <v>6132160</v>
      </c>
      <c r="F1442" s="291" t="s">
        <v>132</v>
      </c>
      <c r="G1442" s="315">
        <f t="shared" si="24"/>
        <v>1436</v>
      </c>
      <c r="H1442" s="280" t="s">
        <v>9662</v>
      </c>
      <c r="I1442" s="307" t="s">
        <v>7203</v>
      </c>
      <c r="J1442" s="279">
        <v>2015</v>
      </c>
      <c r="K1442" s="279">
        <v>6100016195</v>
      </c>
      <c r="L1442" s="281">
        <v>41394</v>
      </c>
      <c r="M1442" s="279" t="s">
        <v>9663</v>
      </c>
      <c r="N1442" s="332" t="s">
        <v>13992</v>
      </c>
      <c r="O1442" s="324"/>
    </row>
    <row r="1443" spans="5:15" ht="38.25">
      <c r="E1443" s="279">
        <v>58</v>
      </c>
      <c r="F1443" s="291" t="s">
        <v>132</v>
      </c>
      <c r="G1443" s="315">
        <f t="shared" si="24"/>
        <v>1437</v>
      </c>
      <c r="H1443" s="280" t="s">
        <v>8891</v>
      </c>
      <c r="I1443" s="307" t="s">
        <v>7203</v>
      </c>
      <c r="J1443" s="279">
        <v>2015</v>
      </c>
      <c r="K1443" s="279">
        <v>6100016425</v>
      </c>
      <c r="L1443" s="281">
        <v>41411</v>
      </c>
      <c r="M1443" s="279" t="s">
        <v>9664</v>
      </c>
      <c r="N1443" s="332" t="s">
        <v>13993</v>
      </c>
      <c r="O1443" s="324"/>
    </row>
    <row r="1444" spans="5:15" ht="38.25">
      <c r="E1444" s="279">
        <v>6132550</v>
      </c>
      <c r="F1444" s="291" t="s">
        <v>132</v>
      </c>
      <c r="G1444" s="315">
        <f t="shared" si="24"/>
        <v>1438</v>
      </c>
      <c r="H1444" s="280" t="s">
        <v>9211</v>
      </c>
      <c r="I1444" s="307" t="s">
        <v>7203</v>
      </c>
      <c r="J1444" s="279">
        <v>2015</v>
      </c>
      <c r="K1444" s="279">
        <v>6100016474</v>
      </c>
      <c r="L1444" s="281">
        <v>41414</v>
      </c>
      <c r="M1444" s="279" t="s">
        <v>9023</v>
      </c>
      <c r="N1444" s="332" t="s">
        <v>13810</v>
      </c>
      <c r="O1444" s="324"/>
    </row>
    <row r="1445" spans="5:15" ht="38.25">
      <c r="E1445" s="279">
        <v>6132342</v>
      </c>
      <c r="F1445" s="291" t="s">
        <v>132</v>
      </c>
      <c r="G1445" s="315">
        <f t="shared" si="24"/>
        <v>1439</v>
      </c>
      <c r="H1445" s="280" t="s">
        <v>8889</v>
      </c>
      <c r="I1445" s="307" t="s">
        <v>7203</v>
      </c>
      <c r="J1445" s="279">
        <v>2015</v>
      </c>
      <c r="K1445" s="279">
        <v>6100016513</v>
      </c>
      <c r="L1445" s="281">
        <v>41414</v>
      </c>
      <c r="M1445" s="279" t="s">
        <v>8890</v>
      </c>
      <c r="N1445" s="332" t="s">
        <v>13765</v>
      </c>
      <c r="O1445" s="324"/>
    </row>
    <row r="1446" spans="5:15" ht="63.75">
      <c r="E1446" s="279" t="s">
        <v>9665</v>
      </c>
      <c r="F1446" s="291" t="s">
        <v>132</v>
      </c>
      <c r="G1446" s="315">
        <f t="shared" si="24"/>
        <v>1440</v>
      </c>
      <c r="H1446" s="280" t="s">
        <v>8893</v>
      </c>
      <c r="I1446" s="307" t="s">
        <v>7203</v>
      </c>
      <c r="J1446" s="279">
        <v>2015</v>
      </c>
      <c r="K1446" s="279">
        <v>6100016557</v>
      </c>
      <c r="L1446" s="281">
        <v>41422</v>
      </c>
      <c r="M1446" s="279" t="s">
        <v>8894</v>
      </c>
      <c r="N1446" s="332" t="s">
        <v>13766</v>
      </c>
      <c r="O1446" s="324"/>
    </row>
    <row r="1447" spans="5:15" ht="63.75">
      <c r="E1447" s="279">
        <v>6132347</v>
      </c>
      <c r="F1447" s="291" t="s">
        <v>132</v>
      </c>
      <c r="G1447" s="315">
        <f t="shared" si="24"/>
        <v>1441</v>
      </c>
      <c r="H1447" s="280" t="s">
        <v>8893</v>
      </c>
      <c r="I1447" s="307" t="s">
        <v>7203</v>
      </c>
      <c r="J1447" s="279">
        <v>2015</v>
      </c>
      <c r="K1447" s="279">
        <v>6100016557</v>
      </c>
      <c r="L1447" s="281">
        <v>41422</v>
      </c>
      <c r="M1447" s="279" t="s">
        <v>8894</v>
      </c>
      <c r="N1447" s="332" t="s">
        <v>13766</v>
      </c>
      <c r="O1447" s="324"/>
    </row>
    <row r="1448" spans="5:15" ht="63.75">
      <c r="E1448" s="279" t="s">
        <v>9666</v>
      </c>
      <c r="F1448" s="291" t="s">
        <v>132</v>
      </c>
      <c r="G1448" s="315">
        <f t="shared" si="24"/>
        <v>1442</v>
      </c>
      <c r="H1448" s="280" t="s">
        <v>8893</v>
      </c>
      <c r="I1448" s="307" t="s">
        <v>7203</v>
      </c>
      <c r="J1448" s="279">
        <v>2015</v>
      </c>
      <c r="K1448" s="279">
        <v>6100016569</v>
      </c>
      <c r="L1448" s="281">
        <v>41422</v>
      </c>
      <c r="M1448" s="279" t="s">
        <v>9667</v>
      </c>
      <c r="N1448" s="332" t="s">
        <v>15012</v>
      </c>
      <c r="O1448" s="324"/>
    </row>
    <row r="1449" spans="5:15" ht="63.75">
      <c r="E1449" s="279" t="s">
        <v>9668</v>
      </c>
      <c r="F1449" s="291" t="s">
        <v>132</v>
      </c>
      <c r="G1449" s="315">
        <f t="shared" si="24"/>
        <v>1443</v>
      </c>
      <c r="H1449" s="280" t="s">
        <v>8893</v>
      </c>
      <c r="I1449" s="307" t="s">
        <v>7203</v>
      </c>
      <c r="J1449" s="279">
        <v>2015</v>
      </c>
      <c r="K1449" s="279">
        <v>6100016570</v>
      </c>
      <c r="L1449" s="281">
        <v>41422</v>
      </c>
      <c r="M1449" s="279" t="s">
        <v>9669</v>
      </c>
      <c r="N1449" s="332" t="s">
        <v>15013</v>
      </c>
      <c r="O1449" s="324"/>
    </row>
    <row r="1450" spans="5:15" ht="63.75">
      <c r="E1450" s="279" t="s">
        <v>9670</v>
      </c>
      <c r="F1450" s="291" t="s">
        <v>132</v>
      </c>
      <c r="G1450" s="315">
        <f t="shared" si="24"/>
        <v>1444</v>
      </c>
      <c r="H1450" s="280" t="s">
        <v>8893</v>
      </c>
      <c r="I1450" s="307" t="s">
        <v>7203</v>
      </c>
      <c r="J1450" s="279">
        <v>2015</v>
      </c>
      <c r="K1450" s="279">
        <v>6100016571</v>
      </c>
      <c r="L1450" s="281">
        <v>41422</v>
      </c>
      <c r="M1450" s="279" t="s">
        <v>9671</v>
      </c>
      <c r="N1450" s="332" t="s">
        <v>15014</v>
      </c>
      <c r="O1450" s="324"/>
    </row>
    <row r="1451" spans="5:15" ht="63.75">
      <c r="E1451" s="279" t="s">
        <v>9672</v>
      </c>
      <c r="F1451" s="291" t="s">
        <v>132</v>
      </c>
      <c r="G1451" s="315">
        <f t="shared" si="24"/>
        <v>1445</v>
      </c>
      <c r="H1451" s="280" t="s">
        <v>8893</v>
      </c>
      <c r="I1451" s="307" t="s">
        <v>7203</v>
      </c>
      <c r="J1451" s="279">
        <v>2015</v>
      </c>
      <c r="K1451" s="279">
        <v>6100016572</v>
      </c>
      <c r="L1451" s="281">
        <v>41422</v>
      </c>
      <c r="M1451" s="279" t="s">
        <v>9673</v>
      </c>
      <c r="N1451" s="332" t="s">
        <v>15015</v>
      </c>
      <c r="O1451" s="324"/>
    </row>
    <row r="1452" spans="5:15" ht="63.75">
      <c r="E1452" s="279" t="s">
        <v>9674</v>
      </c>
      <c r="F1452" s="291" t="s">
        <v>132</v>
      </c>
      <c r="G1452" s="315">
        <f t="shared" si="24"/>
        <v>1446</v>
      </c>
      <c r="H1452" s="280" t="s">
        <v>8893</v>
      </c>
      <c r="I1452" s="307" t="s">
        <v>7203</v>
      </c>
      <c r="J1452" s="279">
        <v>2015</v>
      </c>
      <c r="K1452" s="279">
        <v>6100016573</v>
      </c>
      <c r="L1452" s="281">
        <v>41422</v>
      </c>
      <c r="M1452" s="279" t="s">
        <v>9675</v>
      </c>
      <c r="N1452" s="332" t="s">
        <v>15016</v>
      </c>
      <c r="O1452" s="324"/>
    </row>
    <row r="1453" spans="5:15" ht="63.75">
      <c r="E1453" s="279" t="s">
        <v>9676</v>
      </c>
      <c r="F1453" s="291" t="s">
        <v>132</v>
      </c>
      <c r="G1453" s="315">
        <f t="shared" si="24"/>
        <v>1447</v>
      </c>
      <c r="H1453" s="280" t="s">
        <v>8893</v>
      </c>
      <c r="I1453" s="307" t="s">
        <v>7203</v>
      </c>
      <c r="J1453" s="279">
        <v>2015</v>
      </c>
      <c r="K1453" s="279">
        <v>6100016574</v>
      </c>
      <c r="L1453" s="281">
        <v>41422</v>
      </c>
      <c r="M1453" s="279" t="s">
        <v>9677</v>
      </c>
      <c r="N1453" s="332" t="s">
        <v>15017</v>
      </c>
      <c r="O1453" s="324"/>
    </row>
    <row r="1454" spans="5:15" ht="63.75">
      <c r="E1454" s="279" t="s">
        <v>9678</v>
      </c>
      <c r="F1454" s="291" t="s">
        <v>132</v>
      </c>
      <c r="G1454" s="315">
        <f t="shared" si="24"/>
        <v>1448</v>
      </c>
      <c r="H1454" s="280" t="s">
        <v>8893</v>
      </c>
      <c r="I1454" s="307" t="s">
        <v>7203</v>
      </c>
      <c r="J1454" s="279">
        <v>2015</v>
      </c>
      <c r="K1454" s="279">
        <v>6100016575</v>
      </c>
      <c r="L1454" s="281">
        <v>41422</v>
      </c>
      <c r="M1454" s="279" t="s">
        <v>9679</v>
      </c>
      <c r="N1454" s="331" t="s">
        <v>16353</v>
      </c>
      <c r="O1454" s="325"/>
    </row>
    <row r="1455" spans="5:15" ht="63.75">
      <c r="E1455" s="279" t="s">
        <v>9680</v>
      </c>
      <c r="F1455" s="291" t="s">
        <v>132</v>
      </c>
      <c r="G1455" s="315">
        <f t="shared" si="24"/>
        <v>1449</v>
      </c>
      <c r="H1455" s="280" t="s">
        <v>8893</v>
      </c>
      <c r="I1455" s="307" t="s">
        <v>7203</v>
      </c>
      <c r="J1455" s="279">
        <v>2015</v>
      </c>
      <c r="K1455" s="279">
        <v>6100016577</v>
      </c>
      <c r="L1455" s="281">
        <v>41422</v>
      </c>
      <c r="M1455" s="279" t="s">
        <v>9681</v>
      </c>
      <c r="N1455" s="331" t="s">
        <v>16353</v>
      </c>
      <c r="O1455" s="325"/>
    </row>
    <row r="1456" spans="5:15" ht="38.25">
      <c r="E1456" s="279">
        <v>6132337</v>
      </c>
      <c r="F1456" s="291" t="s">
        <v>132</v>
      </c>
      <c r="G1456" s="315">
        <f t="shared" si="24"/>
        <v>1450</v>
      </c>
      <c r="H1456" s="280" t="s">
        <v>9336</v>
      </c>
      <c r="I1456" s="307" t="s">
        <v>7203</v>
      </c>
      <c r="J1456" s="279">
        <v>2015</v>
      </c>
      <c r="K1456" s="279">
        <v>6100016966</v>
      </c>
      <c r="L1456" s="281">
        <v>41444</v>
      </c>
      <c r="M1456" s="279" t="s">
        <v>9682</v>
      </c>
      <c r="N1456" s="331" t="s">
        <v>16260</v>
      </c>
      <c r="O1456" s="325"/>
    </row>
    <row r="1457" spans="5:15" ht="31.5">
      <c r="E1457" s="279">
        <v>6132491</v>
      </c>
      <c r="F1457" s="291" t="s">
        <v>132</v>
      </c>
      <c r="G1457" s="315">
        <f t="shared" si="24"/>
        <v>1451</v>
      </c>
      <c r="H1457" s="280" t="s">
        <v>9683</v>
      </c>
      <c r="I1457" s="307" t="s">
        <v>7203</v>
      </c>
      <c r="J1457" s="279">
        <v>2015</v>
      </c>
      <c r="K1457" s="279">
        <v>6100017252</v>
      </c>
      <c r="L1457" s="281">
        <v>41453</v>
      </c>
      <c r="M1457" s="279" t="s">
        <v>9684</v>
      </c>
      <c r="N1457" s="332" t="s">
        <v>13994</v>
      </c>
      <c r="O1457" s="324"/>
    </row>
    <row r="1458" spans="5:15" ht="38.25">
      <c r="E1458" s="279" t="s">
        <v>9685</v>
      </c>
      <c r="F1458" s="291" t="s">
        <v>132</v>
      </c>
      <c r="G1458" s="315">
        <f t="shared" si="24"/>
        <v>1452</v>
      </c>
      <c r="H1458" s="280" t="s">
        <v>8957</v>
      </c>
      <c r="I1458" s="307" t="s">
        <v>7203</v>
      </c>
      <c r="J1458" s="279">
        <v>2015</v>
      </c>
      <c r="K1458" s="279">
        <v>6100017259</v>
      </c>
      <c r="L1458" s="281">
        <v>41453</v>
      </c>
      <c r="M1458" s="279" t="s">
        <v>8958</v>
      </c>
      <c r="N1458" s="332" t="s">
        <v>13786</v>
      </c>
      <c r="O1458" s="324"/>
    </row>
    <row r="1459" spans="5:15" ht="38.25">
      <c r="E1459" s="279">
        <v>6132445</v>
      </c>
      <c r="F1459" s="291" t="s">
        <v>132</v>
      </c>
      <c r="G1459" s="315">
        <f t="shared" si="24"/>
        <v>1453</v>
      </c>
      <c r="H1459" s="280" t="s">
        <v>8957</v>
      </c>
      <c r="I1459" s="307" t="s">
        <v>7203</v>
      </c>
      <c r="J1459" s="279">
        <v>2015</v>
      </c>
      <c r="K1459" s="279">
        <v>6100017259</v>
      </c>
      <c r="L1459" s="281">
        <v>41453</v>
      </c>
      <c r="M1459" s="279" t="s">
        <v>8958</v>
      </c>
      <c r="N1459" s="332" t="s">
        <v>13786</v>
      </c>
      <c r="O1459" s="324"/>
    </row>
    <row r="1460" spans="5:15" ht="38.25">
      <c r="E1460" s="279">
        <v>6133130</v>
      </c>
      <c r="F1460" s="291" t="s">
        <v>132</v>
      </c>
      <c r="G1460" s="315">
        <f t="shared" si="24"/>
        <v>1454</v>
      </c>
      <c r="H1460" s="280" t="s">
        <v>9686</v>
      </c>
      <c r="I1460" s="307" t="s">
        <v>7203</v>
      </c>
      <c r="J1460" s="279">
        <v>2015</v>
      </c>
      <c r="K1460" s="279">
        <v>6100017388</v>
      </c>
      <c r="L1460" s="281">
        <v>41453</v>
      </c>
      <c r="M1460" s="279" t="s">
        <v>9687</v>
      </c>
      <c r="N1460" s="332" t="s">
        <v>13995</v>
      </c>
      <c r="O1460" s="324"/>
    </row>
    <row r="1461" spans="5:15" ht="38.25">
      <c r="E1461" s="279">
        <v>6133130</v>
      </c>
      <c r="F1461" s="291" t="s">
        <v>132</v>
      </c>
      <c r="G1461" s="315">
        <f t="shared" si="24"/>
        <v>1455</v>
      </c>
      <c r="H1461" s="280" t="s">
        <v>9686</v>
      </c>
      <c r="I1461" s="307" t="s">
        <v>7203</v>
      </c>
      <c r="J1461" s="279">
        <v>2015</v>
      </c>
      <c r="K1461" s="279">
        <v>6100017388</v>
      </c>
      <c r="L1461" s="281">
        <v>41453</v>
      </c>
      <c r="M1461" s="279" t="s">
        <v>9687</v>
      </c>
      <c r="N1461" s="332" t="s">
        <v>13995</v>
      </c>
      <c r="O1461" s="324"/>
    </row>
    <row r="1462" spans="5:15" ht="38.25">
      <c r="E1462" s="279">
        <v>6132555</v>
      </c>
      <c r="F1462" s="291" t="s">
        <v>132</v>
      </c>
      <c r="G1462" s="315">
        <f t="shared" si="24"/>
        <v>1456</v>
      </c>
      <c r="H1462" s="280" t="s">
        <v>9688</v>
      </c>
      <c r="I1462" s="307" t="s">
        <v>7203</v>
      </c>
      <c r="J1462" s="279">
        <v>2015</v>
      </c>
      <c r="K1462" s="279">
        <v>6100017391</v>
      </c>
      <c r="L1462" s="281">
        <v>41453</v>
      </c>
      <c r="M1462" s="279" t="s">
        <v>9027</v>
      </c>
      <c r="N1462" s="331" t="s">
        <v>16354</v>
      </c>
      <c r="O1462" s="325"/>
    </row>
    <row r="1463" spans="5:15" ht="38.25">
      <c r="E1463" s="279">
        <v>6132343</v>
      </c>
      <c r="F1463" s="291" t="s">
        <v>132</v>
      </c>
      <c r="G1463" s="315">
        <f t="shared" si="24"/>
        <v>1457</v>
      </c>
      <c r="H1463" s="280" t="s">
        <v>9689</v>
      </c>
      <c r="I1463" s="307" t="s">
        <v>7203</v>
      </c>
      <c r="J1463" s="279">
        <v>2015</v>
      </c>
      <c r="K1463" s="279">
        <v>6100017396</v>
      </c>
      <c r="L1463" s="281">
        <v>41453</v>
      </c>
      <c r="M1463" s="279" t="s">
        <v>8892</v>
      </c>
      <c r="N1463" s="331" t="s">
        <v>16269</v>
      </c>
      <c r="O1463" s="325"/>
    </row>
    <row r="1464" spans="5:15" ht="38.25">
      <c r="E1464" s="279" t="s">
        <v>9690</v>
      </c>
      <c r="F1464" s="291" t="s">
        <v>132</v>
      </c>
      <c r="G1464" s="315">
        <f t="shared" si="24"/>
        <v>1458</v>
      </c>
      <c r="H1464" s="280" t="s">
        <v>16139</v>
      </c>
      <c r="I1464" s="307" t="s">
        <v>7203</v>
      </c>
      <c r="J1464" s="279">
        <v>2015</v>
      </c>
      <c r="K1464" s="279">
        <v>6100017465</v>
      </c>
      <c r="L1464" s="281">
        <v>41465</v>
      </c>
      <c r="M1464" s="279" t="s">
        <v>9212</v>
      </c>
      <c r="N1464" s="333" t="s">
        <v>16274</v>
      </c>
      <c r="O1464" s="324"/>
    </row>
    <row r="1465" spans="5:15" ht="31.5">
      <c r="E1465" s="279">
        <v>6132548</v>
      </c>
      <c r="F1465" s="291" t="s">
        <v>132</v>
      </c>
      <c r="G1465" s="315">
        <f t="shared" si="24"/>
        <v>1459</v>
      </c>
      <c r="H1465" s="280" t="s">
        <v>9691</v>
      </c>
      <c r="I1465" s="307" t="s">
        <v>7203</v>
      </c>
      <c r="J1465" s="279">
        <v>2015</v>
      </c>
      <c r="K1465" s="279">
        <v>6100017485</v>
      </c>
      <c r="L1465" s="281">
        <v>41453</v>
      </c>
      <c r="M1465" s="279" t="s">
        <v>9021</v>
      </c>
      <c r="N1465" s="332" t="s">
        <v>13809</v>
      </c>
      <c r="O1465" s="324"/>
    </row>
    <row r="1466" spans="5:15" ht="31.5">
      <c r="E1466" s="279">
        <v>6132554</v>
      </c>
      <c r="F1466" s="291" t="s">
        <v>132</v>
      </c>
      <c r="G1466" s="315">
        <f t="shared" si="24"/>
        <v>1460</v>
      </c>
      <c r="H1466" s="280" t="s">
        <v>9692</v>
      </c>
      <c r="I1466" s="307" t="s">
        <v>7203</v>
      </c>
      <c r="J1466" s="279">
        <v>2015</v>
      </c>
      <c r="K1466" s="279">
        <v>6100017715</v>
      </c>
      <c r="L1466" s="281">
        <v>41480</v>
      </c>
      <c r="M1466" s="279" t="s">
        <v>9025</v>
      </c>
      <c r="N1466" s="332" t="s">
        <v>13811</v>
      </c>
      <c r="O1466" s="324"/>
    </row>
    <row r="1467" spans="5:15" ht="38.25">
      <c r="E1467" s="279">
        <v>6132692</v>
      </c>
      <c r="F1467" s="291" t="s">
        <v>132</v>
      </c>
      <c r="G1467" s="315">
        <f t="shared" si="24"/>
        <v>1461</v>
      </c>
      <c r="H1467" s="280" t="s">
        <v>9693</v>
      </c>
      <c r="I1467" s="307" t="s">
        <v>7203</v>
      </c>
      <c r="J1467" s="279">
        <v>2015</v>
      </c>
      <c r="K1467" s="279">
        <v>6100017768</v>
      </c>
      <c r="L1467" s="281">
        <v>41453</v>
      </c>
      <c r="M1467" s="279" t="s">
        <v>9059</v>
      </c>
      <c r="N1467" s="332" t="s">
        <v>13821</v>
      </c>
      <c r="O1467" s="324"/>
    </row>
    <row r="1468" spans="5:15" ht="38.25">
      <c r="E1468" s="279">
        <v>6132561</v>
      </c>
      <c r="F1468" s="291" t="s">
        <v>132</v>
      </c>
      <c r="G1468" s="315">
        <f t="shared" si="24"/>
        <v>1462</v>
      </c>
      <c r="H1468" s="280" t="s">
        <v>9694</v>
      </c>
      <c r="I1468" s="307" t="s">
        <v>7203</v>
      </c>
      <c r="J1468" s="279">
        <v>2015</v>
      </c>
      <c r="K1468" s="279">
        <v>6100017954</v>
      </c>
      <c r="L1468" s="281">
        <v>41492</v>
      </c>
      <c r="M1468" s="279" t="s">
        <v>9695</v>
      </c>
      <c r="N1468" s="332" t="s">
        <v>13996</v>
      </c>
      <c r="O1468" s="324"/>
    </row>
    <row r="1469" spans="5:15" ht="38.25">
      <c r="E1469" s="279" t="s">
        <v>9696</v>
      </c>
      <c r="F1469" s="291" t="s">
        <v>132</v>
      </c>
      <c r="G1469" s="315">
        <f t="shared" si="24"/>
        <v>1463</v>
      </c>
      <c r="H1469" s="280" t="s">
        <v>9697</v>
      </c>
      <c r="I1469" s="307" t="s">
        <v>7203</v>
      </c>
      <c r="J1469" s="279">
        <v>2015</v>
      </c>
      <c r="K1469" s="279">
        <v>6100018240</v>
      </c>
      <c r="L1469" s="281">
        <v>41502</v>
      </c>
      <c r="M1469" s="279" t="s">
        <v>9698</v>
      </c>
      <c r="N1469" s="332" t="s">
        <v>13997</v>
      </c>
      <c r="O1469" s="324"/>
    </row>
    <row r="1470" spans="5:15" ht="38.25">
      <c r="E1470" s="279">
        <v>6132693</v>
      </c>
      <c r="F1470" s="291" t="s">
        <v>132</v>
      </c>
      <c r="G1470" s="315">
        <f t="shared" ref="G1470:G1533" si="25">G1469+1</f>
        <v>1464</v>
      </c>
      <c r="H1470" s="280" t="s">
        <v>9697</v>
      </c>
      <c r="I1470" s="307" t="s">
        <v>7203</v>
      </c>
      <c r="J1470" s="279">
        <v>2015</v>
      </c>
      <c r="K1470" s="279">
        <v>6100018240</v>
      </c>
      <c r="L1470" s="281">
        <v>41502</v>
      </c>
      <c r="M1470" s="279" t="s">
        <v>9698</v>
      </c>
      <c r="N1470" s="332" t="s">
        <v>13997</v>
      </c>
      <c r="O1470" s="324"/>
    </row>
    <row r="1471" spans="5:15" ht="38.25">
      <c r="E1471" s="279" t="s">
        <v>9699</v>
      </c>
      <c r="F1471" s="291" t="s">
        <v>132</v>
      </c>
      <c r="G1471" s="315">
        <f t="shared" si="25"/>
        <v>1465</v>
      </c>
      <c r="H1471" s="280" t="s">
        <v>9700</v>
      </c>
      <c r="I1471" s="307" t="s">
        <v>7203</v>
      </c>
      <c r="J1471" s="279">
        <v>2015</v>
      </c>
      <c r="K1471" s="279">
        <v>6100018666</v>
      </c>
      <c r="L1471" s="281">
        <v>41507</v>
      </c>
      <c r="M1471" s="279" t="s">
        <v>9701</v>
      </c>
      <c r="N1471" s="332" t="s">
        <v>13998</v>
      </c>
      <c r="O1471" s="324"/>
    </row>
    <row r="1472" spans="5:15" ht="38.25">
      <c r="E1472" s="279">
        <v>6132704</v>
      </c>
      <c r="F1472" s="291" t="s">
        <v>132</v>
      </c>
      <c r="G1472" s="315">
        <f t="shared" si="25"/>
        <v>1466</v>
      </c>
      <c r="H1472" s="280" t="s">
        <v>9700</v>
      </c>
      <c r="I1472" s="307" t="s">
        <v>7203</v>
      </c>
      <c r="J1472" s="279">
        <v>2015</v>
      </c>
      <c r="K1472" s="279">
        <v>6100018666</v>
      </c>
      <c r="L1472" s="281">
        <v>41507</v>
      </c>
      <c r="M1472" s="279" t="s">
        <v>9701</v>
      </c>
      <c r="N1472" s="332" t="s">
        <v>13998</v>
      </c>
      <c r="O1472" s="324"/>
    </row>
    <row r="1473" spans="5:15" ht="38.25">
      <c r="E1473" s="279">
        <v>6133195</v>
      </c>
      <c r="F1473" s="291" t="s">
        <v>132</v>
      </c>
      <c r="G1473" s="315">
        <f t="shared" si="25"/>
        <v>1467</v>
      </c>
      <c r="H1473" s="280" t="s">
        <v>9702</v>
      </c>
      <c r="I1473" s="307" t="s">
        <v>7203</v>
      </c>
      <c r="J1473" s="279">
        <v>2015</v>
      </c>
      <c r="K1473" s="279">
        <v>6100018738</v>
      </c>
      <c r="L1473" s="281">
        <v>41507</v>
      </c>
      <c r="M1473" s="279" t="s">
        <v>9703</v>
      </c>
      <c r="N1473" s="332" t="s">
        <v>13999</v>
      </c>
      <c r="O1473" s="324"/>
    </row>
    <row r="1474" spans="5:15" ht="38.25">
      <c r="E1474" s="279" t="s">
        <v>9704</v>
      </c>
      <c r="F1474" s="291" t="s">
        <v>132</v>
      </c>
      <c r="G1474" s="315">
        <f t="shared" si="25"/>
        <v>1468</v>
      </c>
      <c r="H1474" s="280" t="s">
        <v>9705</v>
      </c>
      <c r="I1474" s="307" t="s">
        <v>7203</v>
      </c>
      <c r="J1474" s="279">
        <v>2015</v>
      </c>
      <c r="K1474" s="279">
        <v>6100019348</v>
      </c>
      <c r="L1474" s="281">
        <v>41537</v>
      </c>
      <c r="M1474" s="279" t="s">
        <v>9706</v>
      </c>
      <c r="N1474" s="332" t="s">
        <v>14000</v>
      </c>
      <c r="O1474" s="324"/>
    </row>
    <row r="1475" spans="5:15" ht="38.25">
      <c r="E1475" s="279">
        <v>6133025</v>
      </c>
      <c r="F1475" s="291" t="s">
        <v>132</v>
      </c>
      <c r="G1475" s="315">
        <f t="shared" si="25"/>
        <v>1469</v>
      </c>
      <c r="H1475" s="280" t="s">
        <v>9705</v>
      </c>
      <c r="I1475" s="307" t="s">
        <v>7203</v>
      </c>
      <c r="J1475" s="279">
        <v>2015</v>
      </c>
      <c r="K1475" s="279">
        <v>6100019348</v>
      </c>
      <c r="L1475" s="281">
        <v>41537</v>
      </c>
      <c r="M1475" s="279" t="s">
        <v>9706</v>
      </c>
      <c r="N1475" s="332" t="s">
        <v>14000</v>
      </c>
      <c r="O1475" s="324"/>
    </row>
    <row r="1476" spans="5:15" ht="38.25">
      <c r="E1476" s="279" t="s">
        <v>9707</v>
      </c>
      <c r="F1476" s="291" t="s">
        <v>132</v>
      </c>
      <c r="G1476" s="315">
        <f t="shared" si="25"/>
        <v>1470</v>
      </c>
      <c r="H1476" s="280" t="s">
        <v>9708</v>
      </c>
      <c r="I1476" s="307" t="s">
        <v>7203</v>
      </c>
      <c r="J1476" s="279">
        <v>2015</v>
      </c>
      <c r="K1476" s="279">
        <v>6100019620</v>
      </c>
      <c r="L1476" s="281">
        <v>41548</v>
      </c>
      <c r="M1476" s="279" t="s">
        <v>9709</v>
      </c>
      <c r="N1476" s="332" t="s">
        <v>14001</v>
      </c>
      <c r="O1476" s="324"/>
    </row>
    <row r="1477" spans="5:15" ht="38.25">
      <c r="E1477" s="279">
        <v>6133026</v>
      </c>
      <c r="F1477" s="291" t="s">
        <v>132</v>
      </c>
      <c r="G1477" s="315">
        <f t="shared" si="25"/>
        <v>1471</v>
      </c>
      <c r="H1477" s="280" t="s">
        <v>9708</v>
      </c>
      <c r="I1477" s="307" t="s">
        <v>7203</v>
      </c>
      <c r="J1477" s="279">
        <v>2015</v>
      </c>
      <c r="K1477" s="279">
        <v>6100019620</v>
      </c>
      <c r="L1477" s="281">
        <v>41548</v>
      </c>
      <c r="M1477" s="279" t="s">
        <v>9709</v>
      </c>
      <c r="N1477" s="332" t="s">
        <v>14001</v>
      </c>
      <c r="O1477" s="324"/>
    </row>
    <row r="1478" spans="5:15" ht="38.25">
      <c r="E1478" s="279">
        <v>6133022</v>
      </c>
      <c r="F1478" s="291" t="s">
        <v>132</v>
      </c>
      <c r="G1478" s="315">
        <f t="shared" si="25"/>
        <v>1472</v>
      </c>
      <c r="H1478" s="280" t="s">
        <v>9710</v>
      </c>
      <c r="I1478" s="307" t="s">
        <v>7203</v>
      </c>
      <c r="J1478" s="279">
        <v>2015</v>
      </c>
      <c r="K1478" s="279">
        <v>6100019626</v>
      </c>
      <c r="L1478" s="281">
        <v>41530</v>
      </c>
      <c r="M1478" s="279" t="s">
        <v>721</v>
      </c>
      <c r="N1478" s="332" t="s">
        <v>15018</v>
      </c>
      <c r="O1478" s="324"/>
    </row>
    <row r="1479" spans="5:15" ht="38.25">
      <c r="E1479" s="279" t="s">
        <v>9711</v>
      </c>
      <c r="F1479" s="291" t="s">
        <v>132</v>
      </c>
      <c r="G1479" s="315">
        <f t="shared" si="25"/>
        <v>1473</v>
      </c>
      <c r="H1479" s="280" t="s">
        <v>9712</v>
      </c>
      <c r="I1479" s="307" t="s">
        <v>7203</v>
      </c>
      <c r="J1479" s="279">
        <v>2015</v>
      </c>
      <c r="K1479" s="279">
        <v>6100019999</v>
      </c>
      <c r="L1479" s="281">
        <v>41551</v>
      </c>
      <c r="M1479" s="279" t="s">
        <v>9000</v>
      </c>
      <c r="N1479" s="332" t="s">
        <v>13800</v>
      </c>
      <c r="O1479" s="324"/>
    </row>
    <row r="1480" spans="5:15" ht="38.25">
      <c r="E1480" s="279">
        <v>6133024</v>
      </c>
      <c r="F1480" s="291" t="s">
        <v>132</v>
      </c>
      <c r="G1480" s="315">
        <f t="shared" si="25"/>
        <v>1474</v>
      </c>
      <c r="H1480" s="280" t="s">
        <v>9712</v>
      </c>
      <c r="I1480" s="307" t="s">
        <v>7203</v>
      </c>
      <c r="J1480" s="279">
        <v>2015</v>
      </c>
      <c r="K1480" s="279">
        <v>6100019999</v>
      </c>
      <c r="L1480" s="281">
        <v>41551</v>
      </c>
      <c r="M1480" s="279" t="s">
        <v>9000</v>
      </c>
      <c r="N1480" s="332" t="s">
        <v>13800</v>
      </c>
      <c r="O1480" s="324"/>
    </row>
    <row r="1481" spans="5:15" ht="38.25">
      <c r="E1481" s="279">
        <v>6133127</v>
      </c>
      <c r="F1481" s="291" t="s">
        <v>132</v>
      </c>
      <c r="G1481" s="315">
        <f t="shared" si="25"/>
        <v>1475</v>
      </c>
      <c r="H1481" s="280" t="s">
        <v>9713</v>
      </c>
      <c r="I1481" s="307" t="s">
        <v>7203</v>
      </c>
      <c r="J1481" s="279">
        <v>2015</v>
      </c>
      <c r="K1481" s="279">
        <v>6100020314</v>
      </c>
      <c r="L1481" s="281">
        <v>41558</v>
      </c>
      <c r="M1481" s="279" t="s">
        <v>9714</v>
      </c>
      <c r="N1481" s="332" t="s">
        <v>14002</v>
      </c>
      <c r="O1481" s="324"/>
    </row>
    <row r="1482" spans="5:15" ht="38.25">
      <c r="E1482" s="279">
        <v>6133127</v>
      </c>
      <c r="F1482" s="291" t="s">
        <v>132</v>
      </c>
      <c r="G1482" s="315">
        <f t="shared" si="25"/>
        <v>1476</v>
      </c>
      <c r="H1482" s="280" t="s">
        <v>9713</v>
      </c>
      <c r="I1482" s="307" t="s">
        <v>7203</v>
      </c>
      <c r="J1482" s="279">
        <v>2015</v>
      </c>
      <c r="K1482" s="279">
        <v>6100020314</v>
      </c>
      <c r="L1482" s="281">
        <v>41558</v>
      </c>
      <c r="M1482" s="279" t="s">
        <v>9714</v>
      </c>
      <c r="N1482" s="332" t="s">
        <v>14002</v>
      </c>
      <c r="O1482" s="324"/>
    </row>
    <row r="1483" spans="5:15" ht="38.25">
      <c r="E1483" s="279">
        <v>6133128</v>
      </c>
      <c r="F1483" s="291" t="s">
        <v>132</v>
      </c>
      <c r="G1483" s="315">
        <f t="shared" si="25"/>
        <v>1477</v>
      </c>
      <c r="H1483" s="280" t="s">
        <v>9715</v>
      </c>
      <c r="I1483" s="307" t="s">
        <v>7203</v>
      </c>
      <c r="J1483" s="279">
        <v>2015</v>
      </c>
      <c r="K1483" s="279">
        <v>6100020365</v>
      </c>
      <c r="L1483" s="281">
        <v>41562</v>
      </c>
      <c r="M1483" s="279" t="s">
        <v>9716</v>
      </c>
      <c r="N1483" s="332" t="s">
        <v>14003</v>
      </c>
      <c r="O1483" s="324"/>
    </row>
    <row r="1484" spans="5:15" ht="38.25">
      <c r="E1484" s="279">
        <v>6144571</v>
      </c>
      <c r="F1484" s="291" t="s">
        <v>132</v>
      </c>
      <c r="G1484" s="315">
        <f t="shared" si="25"/>
        <v>1478</v>
      </c>
      <c r="H1484" s="280" t="s">
        <v>9717</v>
      </c>
      <c r="I1484" s="307" t="s">
        <v>7203</v>
      </c>
      <c r="J1484" s="279">
        <v>2015</v>
      </c>
      <c r="K1484" s="279">
        <v>6100020695</v>
      </c>
      <c r="L1484" s="281">
        <v>41583</v>
      </c>
      <c r="M1484" s="279" t="s">
        <v>9718</v>
      </c>
      <c r="N1484" s="332" t="s">
        <v>14312</v>
      </c>
      <c r="O1484" s="324"/>
    </row>
    <row r="1485" spans="5:15" ht="31.5">
      <c r="E1485" s="279">
        <v>6143538</v>
      </c>
      <c r="F1485" s="291" t="s">
        <v>132</v>
      </c>
      <c r="G1485" s="315">
        <f t="shared" si="25"/>
        <v>1479</v>
      </c>
      <c r="H1485" s="280" t="s">
        <v>9719</v>
      </c>
      <c r="I1485" s="307" t="s">
        <v>7203</v>
      </c>
      <c r="J1485" s="279">
        <v>2015</v>
      </c>
      <c r="K1485" s="279">
        <v>6100021451</v>
      </c>
      <c r="L1485" s="281">
        <v>41614</v>
      </c>
      <c r="M1485" s="279" t="s">
        <v>9720</v>
      </c>
      <c r="N1485" s="332" t="s">
        <v>14004</v>
      </c>
      <c r="O1485" s="324"/>
    </row>
    <row r="1486" spans="5:15" ht="38.25">
      <c r="E1486" s="279">
        <v>6143426</v>
      </c>
      <c r="F1486" s="291" t="s">
        <v>132</v>
      </c>
      <c r="G1486" s="315">
        <f t="shared" si="25"/>
        <v>1480</v>
      </c>
      <c r="H1486" s="280" t="s">
        <v>9721</v>
      </c>
      <c r="I1486" s="307" t="s">
        <v>7203</v>
      </c>
      <c r="J1486" s="279">
        <v>2015</v>
      </c>
      <c r="K1486" s="279">
        <v>6100021494</v>
      </c>
      <c r="L1486" s="281">
        <v>41614</v>
      </c>
      <c r="M1486" s="279" t="s">
        <v>9722</v>
      </c>
      <c r="N1486" s="332" t="s">
        <v>14313</v>
      </c>
      <c r="O1486" s="324"/>
    </row>
    <row r="1487" spans="5:15" ht="38.25">
      <c r="E1487" s="279">
        <v>6143426</v>
      </c>
      <c r="F1487" s="291" t="s">
        <v>132</v>
      </c>
      <c r="G1487" s="315">
        <f t="shared" si="25"/>
        <v>1481</v>
      </c>
      <c r="H1487" s="280" t="s">
        <v>9721</v>
      </c>
      <c r="I1487" s="307" t="s">
        <v>7203</v>
      </c>
      <c r="J1487" s="279">
        <v>2015</v>
      </c>
      <c r="K1487" s="279">
        <v>6100021494</v>
      </c>
      <c r="L1487" s="281">
        <v>41614</v>
      </c>
      <c r="M1487" s="279" t="s">
        <v>9722</v>
      </c>
      <c r="N1487" s="332" t="s">
        <v>14313</v>
      </c>
      <c r="O1487" s="324"/>
    </row>
    <row r="1488" spans="5:15" ht="38.25">
      <c r="E1488" s="279">
        <v>6143546</v>
      </c>
      <c r="F1488" s="291" t="s">
        <v>132</v>
      </c>
      <c r="G1488" s="315">
        <f t="shared" si="25"/>
        <v>1482</v>
      </c>
      <c r="H1488" s="280" t="s">
        <v>9723</v>
      </c>
      <c r="I1488" s="307" t="s">
        <v>7203</v>
      </c>
      <c r="J1488" s="279">
        <v>2015</v>
      </c>
      <c r="K1488" s="279">
        <v>6100021531</v>
      </c>
      <c r="L1488" s="281">
        <v>41619</v>
      </c>
      <c r="M1488" s="279" t="s">
        <v>9724</v>
      </c>
      <c r="N1488" s="332" t="s">
        <v>14314</v>
      </c>
      <c r="O1488" s="324"/>
    </row>
    <row r="1489" spans="5:15" ht="38.25">
      <c r="E1489" s="279">
        <v>6143572</v>
      </c>
      <c r="F1489" s="291" t="s">
        <v>132</v>
      </c>
      <c r="G1489" s="315">
        <f t="shared" si="25"/>
        <v>1483</v>
      </c>
      <c r="H1489" s="280" t="s">
        <v>9725</v>
      </c>
      <c r="I1489" s="307" t="s">
        <v>7203</v>
      </c>
      <c r="J1489" s="279">
        <v>2015</v>
      </c>
      <c r="K1489" s="279">
        <v>6100021798</v>
      </c>
      <c r="L1489" s="281">
        <v>41632</v>
      </c>
      <c r="M1489" s="279" t="s">
        <v>8396</v>
      </c>
      <c r="N1489" s="332" t="s">
        <v>14005</v>
      </c>
      <c r="O1489" s="324"/>
    </row>
    <row r="1490" spans="5:15" ht="38.25">
      <c r="E1490" s="279">
        <v>6143821</v>
      </c>
      <c r="F1490" s="291" t="s">
        <v>132</v>
      </c>
      <c r="G1490" s="315">
        <f t="shared" si="25"/>
        <v>1484</v>
      </c>
      <c r="H1490" s="280" t="s">
        <v>9726</v>
      </c>
      <c r="I1490" s="307" t="s">
        <v>7203</v>
      </c>
      <c r="J1490" s="279">
        <v>2015</v>
      </c>
      <c r="K1490" s="279">
        <v>6100021869</v>
      </c>
      <c r="L1490" s="281">
        <v>41634</v>
      </c>
      <c r="M1490" s="279" t="s">
        <v>9727</v>
      </c>
      <c r="N1490" s="332" t="s">
        <v>14006</v>
      </c>
      <c r="O1490" s="324"/>
    </row>
    <row r="1491" spans="5:15" ht="38.25">
      <c r="E1491" s="279">
        <v>6143686</v>
      </c>
      <c r="F1491" s="291" t="s">
        <v>132</v>
      </c>
      <c r="G1491" s="315">
        <f t="shared" si="25"/>
        <v>1485</v>
      </c>
      <c r="H1491" s="280" t="s">
        <v>9728</v>
      </c>
      <c r="I1491" s="307" t="s">
        <v>7203</v>
      </c>
      <c r="J1491" s="279">
        <v>2015</v>
      </c>
      <c r="K1491" s="279">
        <v>6100022095</v>
      </c>
      <c r="L1491" s="281">
        <v>41666</v>
      </c>
      <c r="M1491" s="279" t="s">
        <v>9729</v>
      </c>
      <c r="N1491" s="332" t="s">
        <v>14315</v>
      </c>
      <c r="O1491" s="324"/>
    </row>
    <row r="1492" spans="5:15" ht="38.25">
      <c r="E1492" s="279">
        <v>6143687</v>
      </c>
      <c r="F1492" s="291" t="s">
        <v>132</v>
      </c>
      <c r="G1492" s="315">
        <f t="shared" si="25"/>
        <v>1486</v>
      </c>
      <c r="H1492" s="280" t="s">
        <v>9730</v>
      </c>
      <c r="I1492" s="307" t="s">
        <v>7203</v>
      </c>
      <c r="J1492" s="279">
        <v>2015</v>
      </c>
      <c r="K1492" s="279">
        <v>6100022102</v>
      </c>
      <c r="L1492" s="281">
        <v>41666</v>
      </c>
      <c r="M1492" s="279" t="s">
        <v>9731</v>
      </c>
      <c r="N1492" s="332" t="s">
        <v>14316</v>
      </c>
      <c r="O1492" s="324"/>
    </row>
    <row r="1493" spans="5:15" ht="38.25">
      <c r="E1493" s="279">
        <v>6143688</v>
      </c>
      <c r="F1493" s="291" t="s">
        <v>132</v>
      </c>
      <c r="G1493" s="315">
        <f t="shared" si="25"/>
        <v>1487</v>
      </c>
      <c r="H1493" s="280" t="s">
        <v>9732</v>
      </c>
      <c r="I1493" s="307" t="s">
        <v>7203</v>
      </c>
      <c r="J1493" s="279">
        <v>2015</v>
      </c>
      <c r="K1493" s="279">
        <v>6100022111</v>
      </c>
      <c r="L1493" s="281">
        <v>41666</v>
      </c>
      <c r="M1493" s="279" t="s">
        <v>9733</v>
      </c>
      <c r="N1493" s="332" t="s">
        <v>14317</v>
      </c>
      <c r="O1493" s="324"/>
    </row>
    <row r="1494" spans="5:15" ht="38.25">
      <c r="E1494" s="279">
        <v>6143819</v>
      </c>
      <c r="F1494" s="291" t="s">
        <v>132</v>
      </c>
      <c r="G1494" s="315">
        <f t="shared" si="25"/>
        <v>1488</v>
      </c>
      <c r="H1494" s="280" t="s">
        <v>9734</v>
      </c>
      <c r="I1494" s="307" t="s">
        <v>7203</v>
      </c>
      <c r="J1494" s="279">
        <v>2015</v>
      </c>
      <c r="K1494" s="279">
        <v>6100022303</v>
      </c>
      <c r="L1494" s="281">
        <v>41675</v>
      </c>
      <c r="M1494" s="279" t="s">
        <v>9735</v>
      </c>
      <c r="N1494" s="332" t="s">
        <v>14318</v>
      </c>
      <c r="O1494" s="324"/>
    </row>
    <row r="1495" spans="5:15" ht="38.25">
      <c r="E1495" s="279">
        <v>6143943</v>
      </c>
      <c r="F1495" s="291" t="s">
        <v>132</v>
      </c>
      <c r="G1495" s="315">
        <f t="shared" si="25"/>
        <v>1489</v>
      </c>
      <c r="H1495" s="280" t="s">
        <v>9736</v>
      </c>
      <c r="I1495" s="307" t="s">
        <v>7203</v>
      </c>
      <c r="J1495" s="279">
        <v>2015</v>
      </c>
      <c r="K1495" s="279">
        <v>6100022335</v>
      </c>
      <c r="L1495" s="281">
        <v>41711</v>
      </c>
      <c r="M1495" s="279" t="s">
        <v>9737</v>
      </c>
      <c r="N1495" s="332" t="s">
        <v>14319</v>
      </c>
      <c r="O1495" s="324"/>
    </row>
    <row r="1496" spans="5:15" ht="38.25">
      <c r="E1496" s="279">
        <v>6143822</v>
      </c>
      <c r="F1496" s="291" t="s">
        <v>132</v>
      </c>
      <c r="G1496" s="315">
        <f t="shared" si="25"/>
        <v>1490</v>
      </c>
      <c r="H1496" s="280" t="s">
        <v>9738</v>
      </c>
      <c r="I1496" s="307" t="s">
        <v>7203</v>
      </c>
      <c r="J1496" s="279">
        <v>2015</v>
      </c>
      <c r="K1496" s="279">
        <v>6100022402</v>
      </c>
      <c r="L1496" s="281">
        <v>41681</v>
      </c>
      <c r="M1496" s="279" t="s">
        <v>9739</v>
      </c>
      <c r="N1496" s="332" t="s">
        <v>14320</v>
      </c>
      <c r="O1496" s="324"/>
    </row>
    <row r="1497" spans="5:15" ht="38.25">
      <c r="E1497" s="279">
        <v>6143820</v>
      </c>
      <c r="F1497" s="291" t="s">
        <v>132</v>
      </c>
      <c r="G1497" s="315">
        <f t="shared" si="25"/>
        <v>1491</v>
      </c>
      <c r="H1497" s="280" t="s">
        <v>9740</v>
      </c>
      <c r="I1497" s="307" t="s">
        <v>7203</v>
      </c>
      <c r="J1497" s="279">
        <v>2015</v>
      </c>
      <c r="K1497" s="279">
        <v>6100022411</v>
      </c>
      <c r="L1497" s="281">
        <v>41681</v>
      </c>
      <c r="M1497" s="279" t="s">
        <v>9741</v>
      </c>
      <c r="N1497" s="331" t="s">
        <v>16355</v>
      </c>
      <c r="O1497" s="325"/>
    </row>
    <row r="1498" spans="5:15" ht="38.25">
      <c r="E1498" s="279">
        <v>6143945</v>
      </c>
      <c r="F1498" s="291" t="s">
        <v>132</v>
      </c>
      <c r="G1498" s="315">
        <f t="shared" si="25"/>
        <v>1492</v>
      </c>
      <c r="H1498" s="280" t="s">
        <v>9742</v>
      </c>
      <c r="I1498" s="307" t="s">
        <v>7203</v>
      </c>
      <c r="J1498" s="279">
        <v>2015</v>
      </c>
      <c r="K1498" s="279">
        <v>6100022730</v>
      </c>
      <c r="L1498" s="281">
        <v>41702</v>
      </c>
      <c r="M1498" s="279" t="s">
        <v>9743</v>
      </c>
      <c r="N1498" s="331" t="s">
        <v>16460</v>
      </c>
      <c r="O1498" s="324"/>
    </row>
    <row r="1499" spans="5:15" ht="38.25">
      <c r="E1499" s="279">
        <v>6143948</v>
      </c>
      <c r="F1499" s="291" t="s">
        <v>132</v>
      </c>
      <c r="G1499" s="315">
        <f t="shared" si="25"/>
        <v>1493</v>
      </c>
      <c r="H1499" s="280" t="s">
        <v>9744</v>
      </c>
      <c r="I1499" s="307" t="s">
        <v>7203</v>
      </c>
      <c r="J1499" s="279">
        <v>2015</v>
      </c>
      <c r="K1499" s="279">
        <v>6100022763</v>
      </c>
      <c r="L1499" s="281">
        <v>41702</v>
      </c>
      <c r="M1499" s="279" t="s">
        <v>9745</v>
      </c>
      <c r="N1499" s="332" t="s">
        <v>13614</v>
      </c>
      <c r="O1499" s="324"/>
    </row>
    <row r="1500" spans="5:15" ht="38.25">
      <c r="E1500" s="279">
        <v>6143947</v>
      </c>
      <c r="F1500" s="291" t="s">
        <v>132</v>
      </c>
      <c r="G1500" s="315">
        <f t="shared" si="25"/>
        <v>1494</v>
      </c>
      <c r="H1500" s="280" t="s">
        <v>9746</v>
      </c>
      <c r="I1500" s="307" t="s">
        <v>7203</v>
      </c>
      <c r="J1500" s="279">
        <v>2015</v>
      </c>
      <c r="K1500" s="279">
        <v>6100022801</v>
      </c>
      <c r="L1500" s="281">
        <v>41702</v>
      </c>
      <c r="M1500" s="279" t="s">
        <v>9747</v>
      </c>
      <c r="N1500" s="332" t="s">
        <v>14321</v>
      </c>
      <c r="O1500" s="324"/>
    </row>
    <row r="1501" spans="5:15" ht="38.25">
      <c r="E1501" s="279">
        <v>6143944</v>
      </c>
      <c r="F1501" s="291" t="s">
        <v>132</v>
      </c>
      <c r="G1501" s="315">
        <f t="shared" si="25"/>
        <v>1495</v>
      </c>
      <c r="H1501" s="280" t="s">
        <v>9748</v>
      </c>
      <c r="I1501" s="307" t="s">
        <v>7203</v>
      </c>
      <c r="J1501" s="279">
        <v>2015</v>
      </c>
      <c r="K1501" s="279">
        <v>6100022825</v>
      </c>
      <c r="L1501" s="281">
        <v>41705</v>
      </c>
      <c r="M1501" s="279" t="s">
        <v>9749</v>
      </c>
      <c r="N1501" s="331" t="s">
        <v>16193</v>
      </c>
      <c r="O1501" s="325"/>
    </row>
    <row r="1502" spans="5:15" ht="38.25">
      <c r="E1502" s="279">
        <v>6143949</v>
      </c>
      <c r="F1502" s="291" t="s">
        <v>132</v>
      </c>
      <c r="G1502" s="315">
        <f t="shared" si="25"/>
        <v>1496</v>
      </c>
      <c r="H1502" s="280" t="s">
        <v>9750</v>
      </c>
      <c r="I1502" s="307" t="s">
        <v>7203</v>
      </c>
      <c r="J1502" s="279">
        <v>2015</v>
      </c>
      <c r="K1502" s="279">
        <v>6100023028</v>
      </c>
      <c r="L1502" s="281">
        <v>41722</v>
      </c>
      <c r="M1502" s="279" t="s">
        <v>9751</v>
      </c>
      <c r="N1502" s="332" t="s">
        <v>14322</v>
      </c>
      <c r="O1502" s="324"/>
    </row>
    <row r="1503" spans="5:15" ht="38.25">
      <c r="E1503" s="279">
        <v>6143951</v>
      </c>
      <c r="F1503" s="291" t="s">
        <v>132</v>
      </c>
      <c r="G1503" s="315">
        <f t="shared" si="25"/>
        <v>1497</v>
      </c>
      <c r="H1503" s="280" t="s">
        <v>9752</v>
      </c>
      <c r="I1503" s="307" t="s">
        <v>7203</v>
      </c>
      <c r="J1503" s="279">
        <v>2015</v>
      </c>
      <c r="K1503" s="279">
        <v>6100023105</v>
      </c>
      <c r="L1503" s="281">
        <v>41723</v>
      </c>
      <c r="M1503" s="279" t="s">
        <v>9753</v>
      </c>
      <c r="N1503" s="331" t="s">
        <v>16260</v>
      </c>
      <c r="O1503" s="325"/>
    </row>
    <row r="1504" spans="5:15" ht="38.25">
      <c r="E1504" s="279" t="s">
        <v>9754</v>
      </c>
      <c r="F1504" s="291" t="s">
        <v>132</v>
      </c>
      <c r="G1504" s="315">
        <f t="shared" si="25"/>
        <v>1498</v>
      </c>
      <c r="H1504" s="280" t="s">
        <v>9755</v>
      </c>
      <c r="I1504" s="307" t="s">
        <v>7203</v>
      </c>
      <c r="J1504" s="279">
        <v>2015</v>
      </c>
      <c r="K1504" s="279">
        <v>6100023168</v>
      </c>
      <c r="L1504" s="281">
        <v>41726</v>
      </c>
      <c r="M1504" s="279" t="s">
        <v>9756</v>
      </c>
      <c r="N1504" s="332" t="s">
        <v>15019</v>
      </c>
      <c r="O1504" s="324"/>
    </row>
    <row r="1505" spans="5:15" ht="38.25">
      <c r="E1505" s="279" t="s">
        <v>9757</v>
      </c>
      <c r="F1505" s="291" t="s">
        <v>132</v>
      </c>
      <c r="G1505" s="315">
        <f t="shared" si="25"/>
        <v>1499</v>
      </c>
      <c r="H1505" s="280" t="s">
        <v>9758</v>
      </c>
      <c r="I1505" s="307" t="s">
        <v>7203</v>
      </c>
      <c r="J1505" s="279">
        <v>2015</v>
      </c>
      <c r="K1505" s="279">
        <v>6100023172</v>
      </c>
      <c r="L1505" s="281">
        <v>41726</v>
      </c>
      <c r="M1505" s="279" t="s">
        <v>9488</v>
      </c>
      <c r="N1505" s="332" t="s">
        <v>14306</v>
      </c>
      <c r="O1505" s="324"/>
    </row>
    <row r="1506" spans="5:15" ht="38.25">
      <c r="E1506" s="279">
        <v>6144065</v>
      </c>
      <c r="F1506" s="291" t="s">
        <v>132</v>
      </c>
      <c r="G1506" s="315">
        <f t="shared" si="25"/>
        <v>1500</v>
      </c>
      <c r="H1506" s="280" t="s">
        <v>9759</v>
      </c>
      <c r="I1506" s="307" t="s">
        <v>7203</v>
      </c>
      <c r="J1506" s="279">
        <v>2015</v>
      </c>
      <c r="K1506" s="279">
        <v>6100023238</v>
      </c>
      <c r="L1506" s="281">
        <v>41730</v>
      </c>
      <c r="M1506" s="279" t="s">
        <v>9760</v>
      </c>
      <c r="N1506" s="332" t="s">
        <v>14323</v>
      </c>
      <c r="O1506" s="324"/>
    </row>
    <row r="1507" spans="5:15" ht="38.25">
      <c r="E1507" s="279">
        <v>6144063</v>
      </c>
      <c r="F1507" s="291" t="s">
        <v>132</v>
      </c>
      <c r="G1507" s="315">
        <f t="shared" si="25"/>
        <v>1501</v>
      </c>
      <c r="H1507" s="280" t="s">
        <v>9755</v>
      </c>
      <c r="I1507" s="307" t="s">
        <v>7203</v>
      </c>
      <c r="J1507" s="279">
        <v>2015</v>
      </c>
      <c r="K1507" s="279">
        <v>6100023266</v>
      </c>
      <c r="L1507" s="281">
        <v>41731</v>
      </c>
      <c r="M1507" s="279" t="s">
        <v>9761</v>
      </c>
      <c r="N1507" s="332" t="s">
        <v>15020</v>
      </c>
      <c r="O1507" s="324"/>
    </row>
    <row r="1508" spans="5:15" ht="38.25">
      <c r="E1508" s="279">
        <v>6144064</v>
      </c>
      <c r="F1508" s="291" t="s">
        <v>132</v>
      </c>
      <c r="G1508" s="315">
        <f t="shared" si="25"/>
        <v>1502</v>
      </c>
      <c r="H1508" s="280" t="s">
        <v>9758</v>
      </c>
      <c r="I1508" s="307" t="s">
        <v>7203</v>
      </c>
      <c r="J1508" s="279">
        <v>2015</v>
      </c>
      <c r="K1508" s="279">
        <v>6100023359</v>
      </c>
      <c r="L1508" s="281">
        <v>41736</v>
      </c>
      <c r="M1508" s="279" t="s">
        <v>9762</v>
      </c>
      <c r="N1508" s="332" t="s">
        <v>14324</v>
      </c>
      <c r="O1508" s="324"/>
    </row>
    <row r="1509" spans="5:15" ht="38.25">
      <c r="E1509" s="279">
        <v>6144235</v>
      </c>
      <c r="F1509" s="291" t="s">
        <v>132</v>
      </c>
      <c r="G1509" s="315">
        <f t="shared" si="25"/>
        <v>1503</v>
      </c>
      <c r="H1509" s="280" t="s">
        <v>9763</v>
      </c>
      <c r="I1509" s="307" t="s">
        <v>7203</v>
      </c>
      <c r="J1509" s="279">
        <v>2015</v>
      </c>
      <c r="K1509" s="279">
        <v>6100023812</v>
      </c>
      <c r="L1509" s="281">
        <v>41773</v>
      </c>
      <c r="M1509" s="279" t="s">
        <v>9764</v>
      </c>
      <c r="N1509" s="332" t="s">
        <v>14325</v>
      </c>
      <c r="O1509" s="324"/>
    </row>
    <row r="1510" spans="5:15" ht="38.25">
      <c r="E1510" s="279">
        <v>6144386</v>
      </c>
      <c r="F1510" s="291" t="s">
        <v>132</v>
      </c>
      <c r="G1510" s="315">
        <f t="shared" si="25"/>
        <v>1504</v>
      </c>
      <c r="H1510" s="280" t="s">
        <v>9765</v>
      </c>
      <c r="I1510" s="307" t="s">
        <v>7203</v>
      </c>
      <c r="J1510" s="279">
        <v>2015</v>
      </c>
      <c r="K1510" s="279">
        <v>6100024185</v>
      </c>
      <c r="L1510" s="281">
        <v>41779</v>
      </c>
      <c r="M1510" s="279" t="s">
        <v>9766</v>
      </c>
      <c r="N1510" s="332" t="s">
        <v>14326</v>
      </c>
      <c r="O1510" s="324"/>
    </row>
    <row r="1511" spans="5:15" ht="38.25">
      <c r="E1511" s="279">
        <v>6144388</v>
      </c>
      <c r="F1511" s="291" t="s">
        <v>132</v>
      </c>
      <c r="G1511" s="315">
        <f t="shared" si="25"/>
        <v>1505</v>
      </c>
      <c r="H1511" s="280" t="s">
        <v>9767</v>
      </c>
      <c r="I1511" s="307" t="s">
        <v>7203</v>
      </c>
      <c r="J1511" s="279">
        <v>2015</v>
      </c>
      <c r="K1511" s="279">
        <v>6100024341</v>
      </c>
      <c r="L1511" s="281">
        <v>41799</v>
      </c>
      <c r="M1511" s="279" t="s">
        <v>9768</v>
      </c>
      <c r="N1511" s="332" t="s">
        <v>14327</v>
      </c>
      <c r="O1511" s="324"/>
    </row>
    <row r="1512" spans="5:15" ht="38.25">
      <c r="E1512" s="279">
        <v>6144559</v>
      </c>
      <c r="F1512" s="291" t="s">
        <v>132</v>
      </c>
      <c r="G1512" s="315">
        <f t="shared" si="25"/>
        <v>1506</v>
      </c>
      <c r="H1512" s="280" t="s">
        <v>9742</v>
      </c>
      <c r="I1512" s="307" t="s">
        <v>7203</v>
      </c>
      <c r="J1512" s="279">
        <v>2015</v>
      </c>
      <c r="K1512" s="279">
        <v>6100024605</v>
      </c>
      <c r="L1512" s="281">
        <v>41820</v>
      </c>
      <c r="M1512" s="279" t="s">
        <v>9769</v>
      </c>
      <c r="N1512" s="332" t="s">
        <v>14328</v>
      </c>
      <c r="O1512" s="324"/>
    </row>
    <row r="1513" spans="5:15" ht="38.25">
      <c r="E1513" s="279">
        <v>6144565</v>
      </c>
      <c r="F1513" s="291" t="s">
        <v>132</v>
      </c>
      <c r="G1513" s="315">
        <f t="shared" si="25"/>
        <v>1507</v>
      </c>
      <c r="H1513" s="280" t="s">
        <v>9770</v>
      </c>
      <c r="I1513" s="307" t="s">
        <v>7203</v>
      </c>
      <c r="J1513" s="279">
        <v>2015</v>
      </c>
      <c r="K1513" s="279">
        <v>6100024828</v>
      </c>
      <c r="L1513" s="281">
        <v>41828</v>
      </c>
      <c r="M1513" s="279" t="s">
        <v>9771</v>
      </c>
      <c r="N1513" s="332" t="s">
        <v>15021</v>
      </c>
      <c r="O1513" s="324"/>
    </row>
    <row r="1514" spans="5:15" ht="38.25">
      <c r="E1514" s="279">
        <v>6144768</v>
      </c>
      <c r="F1514" s="291" t="s">
        <v>132</v>
      </c>
      <c r="G1514" s="315">
        <f t="shared" si="25"/>
        <v>1508</v>
      </c>
      <c r="H1514" s="280" t="s">
        <v>9772</v>
      </c>
      <c r="I1514" s="307" t="s">
        <v>7203</v>
      </c>
      <c r="J1514" s="279">
        <v>2015</v>
      </c>
      <c r="K1514" s="279">
        <v>6100025310</v>
      </c>
      <c r="L1514" s="281">
        <v>41851</v>
      </c>
      <c r="M1514" s="279" t="s">
        <v>9773</v>
      </c>
      <c r="N1514" s="332" t="s">
        <v>14329</v>
      </c>
      <c r="O1514" s="324"/>
    </row>
    <row r="1515" spans="5:15" ht="38.25">
      <c r="E1515" s="279">
        <v>6144770</v>
      </c>
      <c r="F1515" s="291" t="s">
        <v>132</v>
      </c>
      <c r="G1515" s="315">
        <f t="shared" si="25"/>
        <v>1509</v>
      </c>
      <c r="H1515" s="280" t="s">
        <v>9774</v>
      </c>
      <c r="I1515" s="307" t="s">
        <v>7203</v>
      </c>
      <c r="J1515" s="279">
        <v>2015</v>
      </c>
      <c r="K1515" s="279">
        <v>6100025366</v>
      </c>
      <c r="L1515" s="281">
        <v>41851</v>
      </c>
      <c r="M1515" s="279" t="s">
        <v>9775</v>
      </c>
      <c r="N1515" s="332" t="s">
        <v>15022</v>
      </c>
      <c r="O1515" s="324"/>
    </row>
    <row r="1516" spans="5:15" ht="38.25">
      <c r="E1516" s="279">
        <v>6144773</v>
      </c>
      <c r="F1516" s="291" t="s">
        <v>132</v>
      </c>
      <c r="G1516" s="315">
        <f t="shared" si="25"/>
        <v>1510</v>
      </c>
      <c r="H1516" s="280" t="s">
        <v>9776</v>
      </c>
      <c r="I1516" s="307" t="s">
        <v>7203</v>
      </c>
      <c r="J1516" s="279">
        <v>2015</v>
      </c>
      <c r="K1516" s="279">
        <v>6100025441</v>
      </c>
      <c r="L1516" s="281">
        <v>41856</v>
      </c>
      <c r="M1516" s="279" t="s">
        <v>9777</v>
      </c>
      <c r="N1516" s="332" t="s">
        <v>15023</v>
      </c>
      <c r="O1516" s="324"/>
    </row>
    <row r="1517" spans="5:15" ht="38.25">
      <c r="E1517" s="279">
        <v>6144776</v>
      </c>
      <c r="F1517" s="291" t="s">
        <v>132</v>
      </c>
      <c r="G1517" s="315">
        <f t="shared" si="25"/>
        <v>1511</v>
      </c>
      <c r="H1517" s="280" t="s">
        <v>9778</v>
      </c>
      <c r="I1517" s="307" t="s">
        <v>7203</v>
      </c>
      <c r="J1517" s="279">
        <v>2015</v>
      </c>
      <c r="K1517" s="279">
        <v>6100025516</v>
      </c>
      <c r="L1517" s="281">
        <v>41863</v>
      </c>
      <c r="M1517" s="279" t="s">
        <v>9779</v>
      </c>
      <c r="N1517" s="331" t="s">
        <v>16194</v>
      </c>
      <c r="O1517" s="325"/>
    </row>
    <row r="1518" spans="5:15" ht="38.25">
      <c r="E1518" s="279">
        <v>6145148</v>
      </c>
      <c r="F1518" s="291" t="s">
        <v>132</v>
      </c>
      <c r="G1518" s="315">
        <f t="shared" si="25"/>
        <v>1512</v>
      </c>
      <c r="H1518" s="280" t="s">
        <v>9780</v>
      </c>
      <c r="I1518" s="307" t="s">
        <v>7203</v>
      </c>
      <c r="J1518" s="279">
        <v>2015</v>
      </c>
      <c r="K1518" s="279">
        <v>6100025581</v>
      </c>
      <c r="L1518" s="281">
        <v>41905</v>
      </c>
      <c r="M1518" s="279" t="s">
        <v>9781</v>
      </c>
      <c r="N1518" s="332" t="s">
        <v>15024</v>
      </c>
      <c r="O1518" s="324"/>
    </row>
    <row r="1519" spans="5:15" ht="38.25">
      <c r="E1519" s="279">
        <v>6145151</v>
      </c>
      <c r="F1519" s="291" t="s">
        <v>132</v>
      </c>
      <c r="G1519" s="315">
        <f t="shared" si="25"/>
        <v>1513</v>
      </c>
      <c r="H1519" s="280" t="s">
        <v>9782</v>
      </c>
      <c r="I1519" s="307" t="s">
        <v>7203</v>
      </c>
      <c r="J1519" s="279">
        <v>2015</v>
      </c>
      <c r="K1519" s="279">
        <v>6100025656</v>
      </c>
      <c r="L1519" s="281">
        <v>41912</v>
      </c>
      <c r="M1519" s="279" t="s">
        <v>9783</v>
      </c>
      <c r="N1519" s="332" t="s">
        <v>14330</v>
      </c>
      <c r="O1519" s="324"/>
    </row>
    <row r="1520" spans="5:15" ht="38.25">
      <c r="E1520" s="279">
        <v>6144774</v>
      </c>
      <c r="F1520" s="291" t="s">
        <v>132</v>
      </c>
      <c r="G1520" s="315">
        <f t="shared" si="25"/>
        <v>1514</v>
      </c>
      <c r="H1520" s="280" t="s">
        <v>9784</v>
      </c>
      <c r="I1520" s="307" t="s">
        <v>7203</v>
      </c>
      <c r="J1520" s="279">
        <v>2015</v>
      </c>
      <c r="K1520" s="279">
        <v>6100025665</v>
      </c>
      <c r="L1520" s="281">
        <v>41864</v>
      </c>
      <c r="M1520" s="279" t="s">
        <v>9785</v>
      </c>
      <c r="N1520" s="332" t="s">
        <v>15025</v>
      </c>
      <c r="O1520" s="324"/>
    </row>
    <row r="1521" spans="5:15" ht="38.25">
      <c r="E1521" s="279" t="s">
        <v>9786</v>
      </c>
      <c r="F1521" s="291" t="s">
        <v>132</v>
      </c>
      <c r="G1521" s="315">
        <f t="shared" si="25"/>
        <v>1515</v>
      </c>
      <c r="H1521" s="280" t="s">
        <v>9759</v>
      </c>
      <c r="I1521" s="307" t="s">
        <v>7203</v>
      </c>
      <c r="J1521" s="279">
        <v>2015</v>
      </c>
      <c r="K1521" s="279">
        <v>6100026104</v>
      </c>
      <c r="L1521" s="281">
        <v>41899</v>
      </c>
      <c r="M1521" s="279" t="s">
        <v>9787</v>
      </c>
      <c r="N1521" s="332" t="s">
        <v>15026</v>
      </c>
      <c r="O1521" s="324"/>
    </row>
    <row r="1522" spans="5:15" ht="38.25">
      <c r="E1522" s="279">
        <v>6145152</v>
      </c>
      <c r="F1522" s="291" t="s">
        <v>132</v>
      </c>
      <c r="G1522" s="315">
        <f t="shared" si="25"/>
        <v>1516</v>
      </c>
      <c r="H1522" s="280" t="s">
        <v>9759</v>
      </c>
      <c r="I1522" s="307" t="s">
        <v>7203</v>
      </c>
      <c r="J1522" s="279">
        <v>2015</v>
      </c>
      <c r="K1522" s="279">
        <v>6100026399</v>
      </c>
      <c r="L1522" s="281">
        <v>41898</v>
      </c>
      <c r="M1522" s="279" t="s">
        <v>9788</v>
      </c>
      <c r="N1522" s="332" t="s">
        <v>15026</v>
      </c>
      <c r="O1522" s="324"/>
    </row>
    <row r="1523" spans="5:15" ht="38.25">
      <c r="E1523" s="279">
        <v>6145149</v>
      </c>
      <c r="F1523" s="291" t="s">
        <v>132</v>
      </c>
      <c r="G1523" s="315">
        <f t="shared" si="25"/>
        <v>1517</v>
      </c>
      <c r="H1523" s="280" t="s">
        <v>9789</v>
      </c>
      <c r="I1523" s="307" t="s">
        <v>7203</v>
      </c>
      <c r="J1523" s="279">
        <v>2015</v>
      </c>
      <c r="K1523" s="279">
        <v>6100026444</v>
      </c>
      <c r="L1523" s="281">
        <v>41901</v>
      </c>
      <c r="M1523" s="279" t="s">
        <v>9790</v>
      </c>
      <c r="N1523" s="332" t="s">
        <v>15027</v>
      </c>
      <c r="O1523" s="324"/>
    </row>
    <row r="1524" spans="5:15" ht="38.25">
      <c r="E1524" s="279">
        <v>6145153</v>
      </c>
      <c r="F1524" s="291" t="s">
        <v>132</v>
      </c>
      <c r="G1524" s="315">
        <f t="shared" si="25"/>
        <v>1518</v>
      </c>
      <c r="H1524" s="280" t="s">
        <v>9791</v>
      </c>
      <c r="I1524" s="307" t="s">
        <v>7203</v>
      </c>
      <c r="J1524" s="279">
        <v>2015</v>
      </c>
      <c r="K1524" s="279">
        <v>6100026520</v>
      </c>
      <c r="L1524" s="281">
        <v>41919</v>
      </c>
      <c r="M1524" s="279" t="s">
        <v>9792</v>
      </c>
      <c r="N1524" s="332" t="s">
        <v>14331</v>
      </c>
      <c r="O1524" s="324"/>
    </row>
    <row r="1525" spans="5:15" ht="38.25">
      <c r="E1525" s="279">
        <v>6145327</v>
      </c>
      <c r="F1525" s="291" t="s">
        <v>132</v>
      </c>
      <c r="G1525" s="315">
        <f t="shared" si="25"/>
        <v>1519</v>
      </c>
      <c r="H1525" s="280" t="s">
        <v>9793</v>
      </c>
      <c r="I1525" s="307" t="s">
        <v>7203</v>
      </c>
      <c r="J1525" s="279">
        <v>2015</v>
      </c>
      <c r="K1525" s="279">
        <v>6100027093</v>
      </c>
      <c r="L1525" s="281">
        <v>41933</v>
      </c>
      <c r="M1525" s="279" t="s">
        <v>9794</v>
      </c>
      <c r="N1525" s="332" t="s">
        <v>14332</v>
      </c>
      <c r="O1525" s="324"/>
    </row>
    <row r="1526" spans="5:15" ht="38.25">
      <c r="E1526" s="279">
        <v>6145509</v>
      </c>
      <c r="F1526" s="291" t="s">
        <v>132</v>
      </c>
      <c r="G1526" s="315">
        <f t="shared" si="25"/>
        <v>1520</v>
      </c>
      <c r="H1526" s="280" t="s">
        <v>9795</v>
      </c>
      <c r="I1526" s="307" t="s">
        <v>7203</v>
      </c>
      <c r="J1526" s="279">
        <v>2015</v>
      </c>
      <c r="K1526" s="279">
        <v>6100027108</v>
      </c>
      <c r="L1526" s="281">
        <v>41949</v>
      </c>
      <c r="M1526" s="279" t="s">
        <v>9796</v>
      </c>
      <c r="N1526" s="332" t="s">
        <v>14333</v>
      </c>
      <c r="O1526" s="324"/>
    </row>
    <row r="1527" spans="5:15" ht="38.25">
      <c r="E1527" s="279">
        <v>6145510</v>
      </c>
      <c r="F1527" s="291" t="s">
        <v>132</v>
      </c>
      <c r="G1527" s="315">
        <f t="shared" si="25"/>
        <v>1521</v>
      </c>
      <c r="H1527" s="280" t="s">
        <v>9797</v>
      </c>
      <c r="I1527" s="307" t="s">
        <v>7203</v>
      </c>
      <c r="J1527" s="279">
        <v>2015</v>
      </c>
      <c r="K1527" s="279">
        <v>6100027313</v>
      </c>
      <c r="L1527" s="281">
        <v>41955</v>
      </c>
      <c r="M1527" s="279" t="s">
        <v>9798</v>
      </c>
      <c r="N1527" s="332" t="s">
        <v>14334</v>
      </c>
      <c r="O1527" s="324"/>
    </row>
    <row r="1528" spans="5:15" ht="63.75">
      <c r="E1528" s="279">
        <v>6145514</v>
      </c>
      <c r="F1528" s="291" t="s">
        <v>132</v>
      </c>
      <c r="G1528" s="315">
        <f t="shared" si="25"/>
        <v>1522</v>
      </c>
      <c r="H1528" s="280" t="s">
        <v>9799</v>
      </c>
      <c r="I1528" s="307" t="s">
        <v>7203</v>
      </c>
      <c r="J1528" s="279">
        <v>2015</v>
      </c>
      <c r="K1528" s="279">
        <v>6100028021</v>
      </c>
      <c r="L1528" s="281">
        <v>41989</v>
      </c>
      <c r="M1528" s="279" t="s">
        <v>9800</v>
      </c>
      <c r="N1528" s="332" t="s">
        <v>15028</v>
      </c>
      <c r="O1528" s="324"/>
    </row>
    <row r="1529" spans="5:15" ht="38.25">
      <c r="E1529" s="279">
        <v>6150526</v>
      </c>
      <c r="F1529" s="291" t="s">
        <v>132</v>
      </c>
      <c r="G1529" s="315">
        <f t="shared" si="25"/>
        <v>1523</v>
      </c>
      <c r="H1529" s="280" t="s">
        <v>9801</v>
      </c>
      <c r="I1529" s="307" t="s">
        <v>7203</v>
      </c>
      <c r="J1529" s="279">
        <v>2015</v>
      </c>
      <c r="K1529" s="279">
        <v>6100028206</v>
      </c>
      <c r="L1529" s="281">
        <v>41997</v>
      </c>
      <c r="M1529" s="279" t="s">
        <v>9802</v>
      </c>
      <c r="N1529" s="332" t="s">
        <v>14335</v>
      </c>
      <c r="O1529" s="324"/>
    </row>
    <row r="1530" spans="5:15" ht="38.25">
      <c r="E1530" s="279">
        <v>6150524</v>
      </c>
      <c r="F1530" s="291" t="s">
        <v>132</v>
      </c>
      <c r="G1530" s="315">
        <f t="shared" si="25"/>
        <v>1524</v>
      </c>
      <c r="H1530" s="280" t="s">
        <v>9803</v>
      </c>
      <c r="I1530" s="307" t="s">
        <v>7203</v>
      </c>
      <c r="J1530" s="279">
        <v>2015</v>
      </c>
      <c r="K1530" s="279">
        <v>6100028221</v>
      </c>
      <c r="L1530" s="281">
        <v>41997</v>
      </c>
      <c r="M1530" s="279" t="s">
        <v>9804</v>
      </c>
      <c r="N1530" s="332" t="s">
        <v>15029</v>
      </c>
      <c r="O1530" s="324"/>
    </row>
    <row r="1531" spans="5:15" ht="38.25">
      <c r="E1531" s="279">
        <v>6150523</v>
      </c>
      <c r="F1531" s="291" t="s">
        <v>132</v>
      </c>
      <c r="G1531" s="315">
        <f t="shared" si="25"/>
        <v>1525</v>
      </c>
      <c r="H1531" s="280" t="s">
        <v>9759</v>
      </c>
      <c r="I1531" s="307" t="s">
        <v>7203</v>
      </c>
      <c r="J1531" s="279">
        <v>2015</v>
      </c>
      <c r="K1531" s="279">
        <v>6100028265</v>
      </c>
      <c r="L1531" s="281">
        <v>41998</v>
      </c>
      <c r="M1531" s="279" t="s">
        <v>9805</v>
      </c>
      <c r="N1531" s="332" t="s">
        <v>14336</v>
      </c>
      <c r="O1531" s="324"/>
    </row>
    <row r="1532" spans="5:15" ht="38.25">
      <c r="E1532" s="279">
        <v>6150522</v>
      </c>
      <c r="F1532" s="291" t="s">
        <v>132</v>
      </c>
      <c r="G1532" s="315">
        <f t="shared" si="25"/>
        <v>1526</v>
      </c>
      <c r="H1532" s="280" t="s">
        <v>9806</v>
      </c>
      <c r="I1532" s="307" t="s">
        <v>7203</v>
      </c>
      <c r="J1532" s="279">
        <v>2015</v>
      </c>
      <c r="K1532" s="279">
        <v>6100028343</v>
      </c>
      <c r="L1532" s="281">
        <v>42004</v>
      </c>
      <c r="M1532" s="279" t="s">
        <v>9807</v>
      </c>
      <c r="N1532" s="332" t="s">
        <v>15030</v>
      </c>
      <c r="O1532" s="324"/>
    </row>
    <row r="1533" spans="5:15" ht="38.25">
      <c r="E1533" s="279">
        <v>6151184</v>
      </c>
      <c r="F1533" s="291" t="s">
        <v>132</v>
      </c>
      <c r="G1533" s="315">
        <f t="shared" si="25"/>
        <v>1527</v>
      </c>
      <c r="H1533" s="280" t="s">
        <v>9808</v>
      </c>
      <c r="I1533" s="307" t="s">
        <v>7203</v>
      </c>
      <c r="J1533" s="279">
        <v>2015</v>
      </c>
      <c r="K1533" s="279">
        <v>6100029052</v>
      </c>
      <c r="L1533" s="281">
        <v>42069</v>
      </c>
      <c r="M1533" s="279" t="s">
        <v>9809</v>
      </c>
      <c r="N1533" s="332" t="s">
        <v>15031</v>
      </c>
      <c r="O1533" s="324"/>
    </row>
    <row r="1534" spans="5:15" ht="38.25">
      <c r="E1534" s="279">
        <v>6150886</v>
      </c>
      <c r="F1534" s="291" t="s">
        <v>132</v>
      </c>
      <c r="G1534" s="315">
        <f t="shared" ref="G1534:G1597" si="26">G1533+1</f>
        <v>1528</v>
      </c>
      <c r="H1534" s="280" t="s">
        <v>9810</v>
      </c>
      <c r="I1534" s="307" t="s">
        <v>7203</v>
      </c>
      <c r="J1534" s="279">
        <v>2015</v>
      </c>
      <c r="K1534" s="279">
        <v>6100029388</v>
      </c>
      <c r="L1534" s="281">
        <v>42100</v>
      </c>
      <c r="M1534" s="279" t="s">
        <v>9811</v>
      </c>
      <c r="N1534" s="332" t="s">
        <v>14337</v>
      </c>
      <c r="O1534" s="324"/>
    </row>
    <row r="1535" spans="5:15" ht="31.5">
      <c r="E1535" s="301">
        <v>6144391</v>
      </c>
      <c r="F1535" s="291" t="s">
        <v>132</v>
      </c>
      <c r="G1535" s="315">
        <f t="shared" si="26"/>
        <v>1529</v>
      </c>
      <c r="H1535" s="280" t="s">
        <v>16126</v>
      </c>
      <c r="I1535" s="307" t="s">
        <v>7203</v>
      </c>
      <c r="J1535" s="279">
        <v>2015</v>
      </c>
      <c r="K1535" s="282">
        <v>6100024322</v>
      </c>
      <c r="L1535" s="283">
        <v>41795</v>
      </c>
      <c r="M1535" s="282" t="s">
        <v>9812</v>
      </c>
      <c r="N1535" s="333" t="s">
        <v>16110</v>
      </c>
      <c r="O1535" s="324"/>
    </row>
    <row r="1536" spans="5:15" ht="31.5">
      <c r="E1536" s="302">
        <v>6131076</v>
      </c>
      <c r="F1536" s="291" t="s">
        <v>132</v>
      </c>
      <c r="G1536" s="315">
        <f t="shared" si="26"/>
        <v>1530</v>
      </c>
      <c r="H1536" s="280" t="s">
        <v>9813</v>
      </c>
      <c r="I1536" s="307" t="s">
        <v>7203</v>
      </c>
      <c r="J1536" s="279">
        <v>2015</v>
      </c>
      <c r="K1536" s="282">
        <v>6100012188</v>
      </c>
      <c r="L1536" s="283">
        <v>41143</v>
      </c>
      <c r="M1536" s="282" t="s">
        <v>8590</v>
      </c>
      <c r="N1536" s="332" t="s">
        <v>13651</v>
      </c>
      <c r="O1536" s="324"/>
    </row>
    <row r="1537" spans="5:15" ht="31.5">
      <c r="E1537" s="302">
        <v>6144568</v>
      </c>
      <c r="F1537" s="291" t="s">
        <v>132</v>
      </c>
      <c r="G1537" s="315">
        <f t="shared" si="26"/>
        <v>1531</v>
      </c>
      <c r="H1537" s="280" t="s">
        <v>9814</v>
      </c>
      <c r="I1537" s="307" t="s">
        <v>7203</v>
      </c>
      <c r="J1537" s="279">
        <v>2015</v>
      </c>
      <c r="K1537" s="282">
        <v>6100025228</v>
      </c>
      <c r="L1537" s="283">
        <v>41842</v>
      </c>
      <c r="M1537" s="282" t="s">
        <v>9815</v>
      </c>
      <c r="N1537" s="332" t="s">
        <v>14338</v>
      </c>
      <c r="O1537" s="324"/>
    </row>
    <row r="1538" spans="5:15" ht="31.5">
      <c r="E1538" s="284">
        <v>6143598</v>
      </c>
      <c r="F1538" s="291" t="s">
        <v>132</v>
      </c>
      <c r="G1538" s="315">
        <f t="shared" si="26"/>
        <v>1532</v>
      </c>
      <c r="H1538" s="280" t="s">
        <v>9466</v>
      </c>
      <c r="I1538" s="307" t="s">
        <v>7203</v>
      </c>
      <c r="J1538" s="279">
        <v>2015</v>
      </c>
      <c r="K1538" s="285">
        <v>6100021592</v>
      </c>
      <c r="L1538" s="283">
        <v>41624</v>
      </c>
      <c r="M1538" s="285" t="s">
        <v>9816</v>
      </c>
      <c r="N1538" s="331" t="s">
        <v>16418</v>
      </c>
      <c r="O1538" s="324"/>
    </row>
    <row r="1539" spans="5:15" ht="31.5">
      <c r="E1539" s="284" t="s">
        <v>9817</v>
      </c>
      <c r="F1539" s="291" t="s">
        <v>132</v>
      </c>
      <c r="G1539" s="315">
        <f t="shared" si="26"/>
        <v>1533</v>
      </c>
      <c r="H1539" s="280" t="s">
        <v>9818</v>
      </c>
      <c r="I1539" s="307" t="s">
        <v>7203</v>
      </c>
      <c r="J1539" s="279">
        <v>2015</v>
      </c>
      <c r="K1539" s="285">
        <v>6100023045</v>
      </c>
      <c r="L1539" s="283">
        <v>41722</v>
      </c>
      <c r="M1539" s="285" t="s">
        <v>9819</v>
      </c>
      <c r="N1539" s="331" t="s">
        <v>16356</v>
      </c>
      <c r="O1539" s="325"/>
    </row>
    <row r="1540" spans="5:15" ht="31.5">
      <c r="E1540" s="284">
        <v>6100589</v>
      </c>
      <c r="F1540" s="291" t="s">
        <v>132</v>
      </c>
      <c r="G1540" s="315">
        <f t="shared" si="26"/>
        <v>1534</v>
      </c>
      <c r="H1540" s="280" t="s">
        <v>9820</v>
      </c>
      <c r="I1540" s="307" t="s">
        <v>7203</v>
      </c>
      <c r="J1540" s="279">
        <v>2015</v>
      </c>
      <c r="K1540" s="285">
        <v>6100004615</v>
      </c>
      <c r="L1540" s="283">
        <v>40528</v>
      </c>
      <c r="M1540" s="285" t="s">
        <v>9821</v>
      </c>
      <c r="N1540" s="332" t="s">
        <v>14007</v>
      </c>
      <c r="O1540" s="324"/>
    </row>
    <row r="1541" spans="5:15" ht="31.5">
      <c r="E1541" s="284">
        <v>6144646</v>
      </c>
      <c r="F1541" s="291" t="s">
        <v>132</v>
      </c>
      <c r="G1541" s="315">
        <f t="shared" si="26"/>
        <v>1535</v>
      </c>
      <c r="H1541" s="280" t="s">
        <v>9822</v>
      </c>
      <c r="I1541" s="307" t="s">
        <v>7203</v>
      </c>
      <c r="J1541" s="279">
        <v>2015</v>
      </c>
      <c r="K1541" s="285">
        <v>6100008482</v>
      </c>
      <c r="L1541" s="283">
        <v>40872</v>
      </c>
      <c r="M1541" s="285" t="s">
        <v>9823</v>
      </c>
      <c r="N1541" s="331" t="s">
        <v>14599</v>
      </c>
      <c r="O1541" s="325"/>
    </row>
    <row r="1542" spans="5:15" ht="31.5">
      <c r="E1542" s="284">
        <v>6131110</v>
      </c>
      <c r="F1542" s="291" t="s">
        <v>132</v>
      </c>
      <c r="G1542" s="315">
        <f t="shared" si="26"/>
        <v>1536</v>
      </c>
      <c r="H1542" s="280" t="s">
        <v>9824</v>
      </c>
      <c r="I1542" s="307" t="s">
        <v>7203</v>
      </c>
      <c r="J1542" s="279">
        <v>2015</v>
      </c>
      <c r="K1542" s="285">
        <v>6100009629</v>
      </c>
      <c r="L1542" s="283">
        <v>40987</v>
      </c>
      <c r="M1542" s="285" t="s">
        <v>7521</v>
      </c>
      <c r="N1542" s="332" t="s">
        <v>13357</v>
      </c>
      <c r="O1542" s="324"/>
    </row>
    <row r="1543" spans="5:15" ht="38.25">
      <c r="E1543" s="284" t="s">
        <v>9632</v>
      </c>
      <c r="F1543" s="291" t="s">
        <v>132</v>
      </c>
      <c r="G1543" s="315">
        <f t="shared" si="26"/>
        <v>1537</v>
      </c>
      <c r="H1543" s="280" t="s">
        <v>7570</v>
      </c>
      <c r="I1543" s="307" t="s">
        <v>7203</v>
      </c>
      <c r="J1543" s="279">
        <v>2015</v>
      </c>
      <c r="K1543" s="285">
        <v>6100010077</v>
      </c>
      <c r="L1543" s="283">
        <v>41384</v>
      </c>
      <c r="M1543" s="285" t="s">
        <v>9493</v>
      </c>
      <c r="N1543" s="332" t="s">
        <v>15032</v>
      </c>
      <c r="O1543" s="324"/>
    </row>
    <row r="1544" spans="5:15" ht="31.5">
      <c r="E1544" s="284">
        <v>6131334</v>
      </c>
      <c r="F1544" s="291" t="s">
        <v>132</v>
      </c>
      <c r="G1544" s="315">
        <f t="shared" si="26"/>
        <v>1538</v>
      </c>
      <c r="H1544" s="280" t="s">
        <v>8838</v>
      </c>
      <c r="I1544" s="307" t="s">
        <v>7203</v>
      </c>
      <c r="J1544" s="279">
        <v>2015</v>
      </c>
      <c r="K1544" s="285">
        <v>6100010135</v>
      </c>
      <c r="L1544" s="283">
        <v>41025</v>
      </c>
      <c r="M1544" s="285" t="s">
        <v>8839</v>
      </c>
      <c r="N1544" s="332" t="s">
        <v>13750</v>
      </c>
      <c r="O1544" s="324"/>
    </row>
    <row r="1545" spans="5:15" ht="31.5">
      <c r="E1545" s="284">
        <v>6131195</v>
      </c>
      <c r="F1545" s="291" t="s">
        <v>132</v>
      </c>
      <c r="G1545" s="315">
        <f t="shared" si="26"/>
        <v>1539</v>
      </c>
      <c r="H1545" s="280" t="s">
        <v>7731</v>
      </c>
      <c r="I1545" s="307" t="s">
        <v>7203</v>
      </c>
      <c r="J1545" s="279">
        <v>2015</v>
      </c>
      <c r="K1545" s="285">
        <v>6100012646</v>
      </c>
      <c r="L1545" s="283">
        <v>41159</v>
      </c>
      <c r="M1545" s="285" t="s">
        <v>7733</v>
      </c>
      <c r="N1545" s="332" t="s">
        <v>13399</v>
      </c>
      <c r="O1545" s="324"/>
    </row>
    <row r="1546" spans="5:15" ht="31.5">
      <c r="E1546" s="284">
        <v>6131261</v>
      </c>
      <c r="F1546" s="291" t="s">
        <v>132</v>
      </c>
      <c r="G1546" s="315">
        <f t="shared" si="26"/>
        <v>1540</v>
      </c>
      <c r="H1546" s="280" t="s">
        <v>9825</v>
      </c>
      <c r="I1546" s="307" t="s">
        <v>7203</v>
      </c>
      <c r="J1546" s="279">
        <v>2015</v>
      </c>
      <c r="K1546" s="285">
        <v>6100012767</v>
      </c>
      <c r="L1546" s="283">
        <v>41166</v>
      </c>
      <c r="M1546" s="285" t="s">
        <v>8504</v>
      </c>
      <c r="N1546" s="332" t="s">
        <v>13609</v>
      </c>
      <c r="O1546" s="324"/>
    </row>
    <row r="1547" spans="5:15" ht="31.5">
      <c r="E1547" s="284">
        <v>6131828</v>
      </c>
      <c r="F1547" s="291" t="s">
        <v>132</v>
      </c>
      <c r="G1547" s="315">
        <f t="shared" si="26"/>
        <v>1541</v>
      </c>
      <c r="H1547" s="280" t="s">
        <v>8207</v>
      </c>
      <c r="I1547" s="307" t="s">
        <v>7203</v>
      </c>
      <c r="J1547" s="279">
        <v>2015</v>
      </c>
      <c r="K1547" s="285">
        <v>6100013204</v>
      </c>
      <c r="L1547" s="283">
        <v>41194</v>
      </c>
      <c r="M1547" s="285" t="s">
        <v>3373</v>
      </c>
      <c r="N1547" s="332" t="s">
        <v>13620</v>
      </c>
      <c r="O1547" s="324"/>
    </row>
    <row r="1548" spans="5:15" ht="31.5">
      <c r="E1548" s="284">
        <v>6132100</v>
      </c>
      <c r="F1548" s="291" t="s">
        <v>132</v>
      </c>
      <c r="G1548" s="315">
        <f t="shared" si="26"/>
        <v>1542</v>
      </c>
      <c r="H1548" s="280" t="s">
        <v>9826</v>
      </c>
      <c r="I1548" s="307" t="s">
        <v>7203</v>
      </c>
      <c r="J1548" s="279">
        <v>2015</v>
      </c>
      <c r="K1548" s="285">
        <v>6100014187</v>
      </c>
      <c r="L1548" s="283">
        <v>41249</v>
      </c>
      <c r="M1548" s="285" t="s">
        <v>9827</v>
      </c>
      <c r="N1548" s="332" t="s">
        <v>14008</v>
      </c>
      <c r="O1548" s="324"/>
    </row>
    <row r="1549" spans="5:15" ht="31.5">
      <c r="E1549" s="284">
        <v>6132099</v>
      </c>
      <c r="F1549" s="291" t="s">
        <v>132</v>
      </c>
      <c r="G1549" s="315">
        <f t="shared" si="26"/>
        <v>1543</v>
      </c>
      <c r="H1549" s="280" t="s">
        <v>16130</v>
      </c>
      <c r="I1549" s="307" t="s">
        <v>7203</v>
      </c>
      <c r="J1549" s="279">
        <v>2015</v>
      </c>
      <c r="K1549" s="285">
        <v>6100014195</v>
      </c>
      <c r="L1549" s="283">
        <v>41249</v>
      </c>
      <c r="M1549" s="285" t="s">
        <v>9828</v>
      </c>
      <c r="N1549" s="333" t="s">
        <v>16164</v>
      </c>
      <c r="O1549" s="325"/>
    </row>
    <row r="1550" spans="5:15" ht="31.5">
      <c r="E1550" s="284">
        <v>6132193</v>
      </c>
      <c r="F1550" s="291" t="s">
        <v>132</v>
      </c>
      <c r="G1550" s="315">
        <f t="shared" si="26"/>
        <v>1544</v>
      </c>
      <c r="H1550" s="280" t="s">
        <v>9829</v>
      </c>
      <c r="I1550" s="307" t="s">
        <v>7203</v>
      </c>
      <c r="J1550" s="279">
        <v>2015</v>
      </c>
      <c r="K1550" s="285">
        <v>6100014294</v>
      </c>
      <c r="L1550" s="283">
        <v>41255</v>
      </c>
      <c r="M1550" s="285" t="s">
        <v>7199</v>
      </c>
      <c r="N1550" s="332" t="s">
        <v>14009</v>
      </c>
      <c r="O1550" s="324"/>
    </row>
    <row r="1551" spans="5:15" ht="31.5">
      <c r="E1551" s="284">
        <v>6131998</v>
      </c>
      <c r="F1551" s="291" t="s">
        <v>132</v>
      </c>
      <c r="G1551" s="315">
        <f t="shared" si="26"/>
        <v>1545</v>
      </c>
      <c r="H1551" s="280" t="s">
        <v>7969</v>
      </c>
      <c r="I1551" s="307" t="s">
        <v>7203</v>
      </c>
      <c r="J1551" s="279">
        <v>2015</v>
      </c>
      <c r="K1551" s="285">
        <v>6100014388</v>
      </c>
      <c r="L1551" s="283">
        <v>41264</v>
      </c>
      <c r="M1551" s="285" t="s">
        <v>8530</v>
      </c>
      <c r="N1551" s="332" t="s">
        <v>13622</v>
      </c>
      <c r="O1551" s="324"/>
    </row>
    <row r="1552" spans="5:15" ht="31.5">
      <c r="E1552" s="284">
        <v>6131976</v>
      </c>
      <c r="F1552" s="291" t="s">
        <v>132</v>
      </c>
      <c r="G1552" s="315">
        <f t="shared" si="26"/>
        <v>1546</v>
      </c>
      <c r="H1552" s="280" t="s">
        <v>7663</v>
      </c>
      <c r="I1552" s="307" t="s">
        <v>7203</v>
      </c>
      <c r="J1552" s="279">
        <v>2015</v>
      </c>
      <c r="K1552" s="285">
        <v>6100014395</v>
      </c>
      <c r="L1552" s="283">
        <v>41264</v>
      </c>
      <c r="M1552" s="285" t="s">
        <v>8640</v>
      </c>
      <c r="N1552" s="332" t="s">
        <v>13682</v>
      </c>
      <c r="O1552" s="324"/>
    </row>
    <row r="1553" spans="5:15" ht="31.5">
      <c r="E1553" s="284">
        <v>6131977</v>
      </c>
      <c r="F1553" s="291" t="s">
        <v>132</v>
      </c>
      <c r="G1553" s="315">
        <f t="shared" si="26"/>
        <v>1547</v>
      </c>
      <c r="H1553" s="280" t="s">
        <v>8635</v>
      </c>
      <c r="I1553" s="307" t="s">
        <v>7203</v>
      </c>
      <c r="J1553" s="279">
        <v>2015</v>
      </c>
      <c r="K1553" s="285">
        <v>6100014396</v>
      </c>
      <c r="L1553" s="283">
        <v>41264</v>
      </c>
      <c r="M1553" s="285" t="s">
        <v>7796</v>
      </c>
      <c r="N1553" s="332" t="s">
        <v>13683</v>
      </c>
      <c r="O1553" s="324"/>
    </row>
    <row r="1554" spans="5:15" ht="31.5">
      <c r="E1554" s="284">
        <v>6131975</v>
      </c>
      <c r="F1554" s="291" t="s">
        <v>132</v>
      </c>
      <c r="G1554" s="315">
        <f t="shared" si="26"/>
        <v>1548</v>
      </c>
      <c r="H1554" s="280" t="s">
        <v>9830</v>
      </c>
      <c r="I1554" s="307" t="s">
        <v>7203</v>
      </c>
      <c r="J1554" s="279">
        <v>2015</v>
      </c>
      <c r="K1554" s="285">
        <v>6100014401</v>
      </c>
      <c r="L1554" s="283">
        <v>41264</v>
      </c>
      <c r="M1554" s="285" t="s">
        <v>8561</v>
      </c>
      <c r="N1554" s="332" t="s">
        <v>13637</v>
      </c>
      <c r="O1554" s="324"/>
    </row>
    <row r="1555" spans="5:15" ht="31.5">
      <c r="E1555" s="284">
        <v>6131690</v>
      </c>
      <c r="F1555" s="291" t="s">
        <v>132</v>
      </c>
      <c r="G1555" s="315">
        <f t="shared" si="26"/>
        <v>1549</v>
      </c>
      <c r="H1555" s="280" t="s">
        <v>8523</v>
      </c>
      <c r="I1555" s="307" t="s">
        <v>7203</v>
      </c>
      <c r="J1555" s="279">
        <v>2015</v>
      </c>
      <c r="K1555" s="285">
        <v>6100014404</v>
      </c>
      <c r="L1555" s="283">
        <v>41264</v>
      </c>
      <c r="M1555" s="285" t="s">
        <v>8524</v>
      </c>
      <c r="N1555" s="332" t="s">
        <v>13618</v>
      </c>
      <c r="O1555" s="324"/>
    </row>
    <row r="1556" spans="5:15" ht="31.5">
      <c r="E1556" s="284">
        <v>6131846</v>
      </c>
      <c r="F1556" s="291" t="s">
        <v>132</v>
      </c>
      <c r="G1556" s="315">
        <f t="shared" si="26"/>
        <v>1550</v>
      </c>
      <c r="H1556" s="280" t="s">
        <v>7760</v>
      </c>
      <c r="I1556" s="307" t="s">
        <v>7203</v>
      </c>
      <c r="J1556" s="279">
        <v>2015</v>
      </c>
      <c r="K1556" s="285">
        <v>6100014458</v>
      </c>
      <c r="L1556" s="283">
        <v>41269</v>
      </c>
      <c r="M1556" s="285" t="s">
        <v>9831</v>
      </c>
      <c r="N1556" s="331" t="s">
        <v>16161</v>
      </c>
      <c r="O1556" s="325"/>
    </row>
    <row r="1557" spans="5:15" ht="31.5">
      <c r="E1557" s="284" t="s">
        <v>9832</v>
      </c>
      <c r="F1557" s="291" t="s">
        <v>132</v>
      </c>
      <c r="G1557" s="315">
        <f t="shared" si="26"/>
        <v>1551</v>
      </c>
      <c r="H1557" s="280" t="s">
        <v>9833</v>
      </c>
      <c r="I1557" s="307" t="s">
        <v>7203</v>
      </c>
      <c r="J1557" s="279">
        <v>2015</v>
      </c>
      <c r="K1557" s="285">
        <v>6100014514</v>
      </c>
      <c r="L1557" s="283">
        <v>41270</v>
      </c>
      <c r="M1557" s="285" t="s">
        <v>8559</v>
      </c>
      <c r="N1557" s="332" t="s">
        <v>13636</v>
      </c>
      <c r="O1557" s="324"/>
    </row>
    <row r="1558" spans="5:15" ht="31.5">
      <c r="E1558" s="284">
        <v>6131932</v>
      </c>
      <c r="F1558" s="291" t="s">
        <v>132</v>
      </c>
      <c r="G1558" s="315">
        <f t="shared" si="26"/>
        <v>1552</v>
      </c>
      <c r="H1558" s="280" t="s">
        <v>7909</v>
      </c>
      <c r="I1558" s="307" t="s">
        <v>7203</v>
      </c>
      <c r="J1558" s="279">
        <v>2015</v>
      </c>
      <c r="K1558" s="285">
        <v>6100014568</v>
      </c>
      <c r="L1558" s="283">
        <v>41272</v>
      </c>
      <c r="M1558" s="285" t="s">
        <v>8527</v>
      </c>
      <c r="N1558" s="332" t="s">
        <v>13619</v>
      </c>
      <c r="O1558" s="324"/>
    </row>
    <row r="1559" spans="5:15" ht="31.5">
      <c r="E1559" s="284">
        <v>6131919</v>
      </c>
      <c r="F1559" s="291" t="s">
        <v>132</v>
      </c>
      <c r="G1559" s="315">
        <f t="shared" si="26"/>
        <v>1553</v>
      </c>
      <c r="H1559" s="280" t="s">
        <v>8554</v>
      </c>
      <c r="I1559" s="307" t="s">
        <v>7203</v>
      </c>
      <c r="J1559" s="279">
        <v>2015</v>
      </c>
      <c r="K1559" s="285">
        <v>6100014570</v>
      </c>
      <c r="L1559" s="283">
        <v>41272</v>
      </c>
      <c r="M1559" s="285" t="s">
        <v>8555</v>
      </c>
      <c r="N1559" s="332" t="s">
        <v>13633</v>
      </c>
      <c r="O1559" s="324"/>
    </row>
    <row r="1560" spans="5:15" ht="31.5">
      <c r="E1560" s="284">
        <v>6131936</v>
      </c>
      <c r="F1560" s="291" t="s">
        <v>132</v>
      </c>
      <c r="G1560" s="315">
        <f t="shared" si="26"/>
        <v>1554</v>
      </c>
      <c r="H1560" s="280" t="s">
        <v>8641</v>
      </c>
      <c r="I1560" s="307" t="s">
        <v>7203</v>
      </c>
      <c r="J1560" s="279">
        <v>2015</v>
      </c>
      <c r="K1560" s="285">
        <v>6100014774</v>
      </c>
      <c r="L1560" s="283">
        <v>41295</v>
      </c>
      <c r="M1560" s="285" t="s">
        <v>8637</v>
      </c>
      <c r="N1560" s="332" t="s">
        <v>14010</v>
      </c>
      <c r="O1560" s="324"/>
    </row>
    <row r="1561" spans="5:15" ht="31.5">
      <c r="E1561" s="284">
        <v>20</v>
      </c>
      <c r="F1561" s="291" t="s">
        <v>132</v>
      </c>
      <c r="G1561" s="315">
        <f t="shared" si="26"/>
        <v>1555</v>
      </c>
      <c r="H1561" s="280" t="s">
        <v>8593</v>
      </c>
      <c r="I1561" s="307" t="s">
        <v>7203</v>
      </c>
      <c r="J1561" s="279">
        <v>2015</v>
      </c>
      <c r="K1561" s="285">
        <v>6100014783</v>
      </c>
      <c r="L1561" s="283">
        <v>41295</v>
      </c>
      <c r="M1561" s="285" t="s">
        <v>8588</v>
      </c>
      <c r="N1561" s="332" t="s">
        <v>13650</v>
      </c>
      <c r="O1561" s="324"/>
    </row>
    <row r="1562" spans="5:15" ht="31.5">
      <c r="E1562" s="284">
        <v>6131802</v>
      </c>
      <c r="F1562" s="291" t="s">
        <v>132</v>
      </c>
      <c r="G1562" s="315">
        <f t="shared" si="26"/>
        <v>1556</v>
      </c>
      <c r="H1562" s="280" t="s">
        <v>9834</v>
      </c>
      <c r="I1562" s="307" t="s">
        <v>7203</v>
      </c>
      <c r="J1562" s="279">
        <v>2015</v>
      </c>
      <c r="K1562" s="285">
        <v>6100014784</v>
      </c>
      <c r="L1562" s="283">
        <v>41295</v>
      </c>
      <c r="M1562" s="285" t="s">
        <v>9835</v>
      </c>
      <c r="N1562" s="331" t="s">
        <v>16195</v>
      </c>
      <c r="O1562" s="325"/>
    </row>
    <row r="1563" spans="5:15" ht="31.5">
      <c r="E1563" s="284">
        <v>6131936</v>
      </c>
      <c r="F1563" s="291" t="s">
        <v>132</v>
      </c>
      <c r="G1563" s="315">
        <f t="shared" si="26"/>
        <v>1557</v>
      </c>
      <c r="H1563" s="280" t="s">
        <v>8635</v>
      </c>
      <c r="I1563" s="307" t="s">
        <v>7203</v>
      </c>
      <c r="J1563" s="279">
        <v>2015</v>
      </c>
      <c r="K1563" s="285">
        <v>6100014785</v>
      </c>
      <c r="L1563" s="283">
        <v>41295</v>
      </c>
      <c r="M1563" s="285" t="s">
        <v>8637</v>
      </c>
      <c r="N1563" s="332" t="s">
        <v>13680</v>
      </c>
      <c r="O1563" s="324"/>
    </row>
    <row r="1564" spans="5:15" ht="31.5">
      <c r="E1564" s="284">
        <v>6132104</v>
      </c>
      <c r="F1564" s="291" t="s">
        <v>132</v>
      </c>
      <c r="G1564" s="315">
        <f t="shared" si="26"/>
        <v>1558</v>
      </c>
      <c r="H1564" s="280" t="s">
        <v>8255</v>
      </c>
      <c r="I1564" s="307" t="s">
        <v>7203</v>
      </c>
      <c r="J1564" s="279">
        <v>2015</v>
      </c>
      <c r="K1564" s="285">
        <v>6100014808</v>
      </c>
      <c r="L1564" s="283">
        <v>41296</v>
      </c>
      <c r="M1564" s="285" t="s">
        <v>9177</v>
      </c>
      <c r="N1564" s="331" t="s">
        <v>16196</v>
      </c>
      <c r="O1564" s="325"/>
    </row>
    <row r="1565" spans="5:15" ht="31.5">
      <c r="E1565" s="284">
        <v>6131901</v>
      </c>
      <c r="F1565" s="291" t="s">
        <v>132</v>
      </c>
      <c r="G1565" s="315">
        <f t="shared" si="26"/>
        <v>1559</v>
      </c>
      <c r="H1565" s="280" t="s">
        <v>8635</v>
      </c>
      <c r="I1565" s="307" t="s">
        <v>7203</v>
      </c>
      <c r="J1565" s="279">
        <v>2015</v>
      </c>
      <c r="K1565" s="285">
        <v>6100014809</v>
      </c>
      <c r="L1565" s="283">
        <v>41296</v>
      </c>
      <c r="M1565" s="285" t="s">
        <v>8636</v>
      </c>
      <c r="N1565" s="332" t="s">
        <v>13679</v>
      </c>
      <c r="O1565" s="324"/>
    </row>
    <row r="1566" spans="5:15" ht="31.5">
      <c r="E1566" s="284">
        <v>32076</v>
      </c>
      <c r="F1566" s="291" t="s">
        <v>132</v>
      </c>
      <c r="G1566" s="315">
        <f t="shared" si="26"/>
        <v>1560</v>
      </c>
      <c r="H1566" s="280" t="s">
        <v>8593</v>
      </c>
      <c r="I1566" s="307" t="s">
        <v>7203</v>
      </c>
      <c r="J1566" s="279">
        <v>2015</v>
      </c>
      <c r="K1566" s="285">
        <v>6100014905</v>
      </c>
      <c r="L1566" s="283">
        <v>41303</v>
      </c>
      <c r="M1566" s="285" t="s">
        <v>9836</v>
      </c>
      <c r="N1566" s="332" t="s">
        <v>14011</v>
      </c>
      <c r="O1566" s="324"/>
    </row>
    <row r="1567" spans="5:15" ht="31.5">
      <c r="E1567" s="284">
        <v>6131886</v>
      </c>
      <c r="F1567" s="291" t="s">
        <v>132</v>
      </c>
      <c r="G1567" s="315">
        <f t="shared" si="26"/>
        <v>1561</v>
      </c>
      <c r="H1567" s="280" t="s">
        <v>8544</v>
      </c>
      <c r="I1567" s="307" t="s">
        <v>7203</v>
      </c>
      <c r="J1567" s="279">
        <v>2015</v>
      </c>
      <c r="K1567" s="285">
        <v>6100014949</v>
      </c>
      <c r="L1567" s="283">
        <v>41303</v>
      </c>
      <c r="M1567" s="285" t="s">
        <v>8545</v>
      </c>
      <c r="N1567" s="332" t="s">
        <v>13629</v>
      </c>
      <c r="O1567" s="324"/>
    </row>
    <row r="1568" spans="5:15" ht="102">
      <c r="E1568" s="284">
        <v>6131629</v>
      </c>
      <c r="F1568" s="291" t="s">
        <v>132</v>
      </c>
      <c r="G1568" s="315">
        <f t="shared" si="26"/>
        <v>1562</v>
      </c>
      <c r="H1568" s="280" t="s">
        <v>9837</v>
      </c>
      <c r="I1568" s="307" t="s">
        <v>7203</v>
      </c>
      <c r="J1568" s="279">
        <v>2015</v>
      </c>
      <c r="K1568" s="285">
        <v>6100015018</v>
      </c>
      <c r="L1568" s="283">
        <v>41313</v>
      </c>
      <c r="M1568" s="285" t="s">
        <v>8010</v>
      </c>
      <c r="N1568" s="332" t="s">
        <v>13464</v>
      </c>
      <c r="O1568" s="324"/>
    </row>
    <row r="1569" spans="5:15" ht="31.5">
      <c r="E1569" s="284">
        <v>6132102</v>
      </c>
      <c r="F1569" s="291" t="s">
        <v>132</v>
      </c>
      <c r="G1569" s="315">
        <f t="shared" si="26"/>
        <v>1563</v>
      </c>
      <c r="H1569" s="280" t="s">
        <v>9838</v>
      </c>
      <c r="I1569" s="307" t="s">
        <v>7203</v>
      </c>
      <c r="J1569" s="279">
        <v>2015</v>
      </c>
      <c r="K1569" s="285">
        <v>6100015109</v>
      </c>
      <c r="L1569" s="283">
        <v>41323</v>
      </c>
      <c r="M1569" s="285" t="s">
        <v>9839</v>
      </c>
      <c r="N1569" s="332" t="s">
        <v>14012</v>
      </c>
      <c r="O1569" s="324"/>
    </row>
    <row r="1570" spans="5:15" ht="31.5">
      <c r="E1570" s="284">
        <v>6132115</v>
      </c>
      <c r="F1570" s="291" t="s">
        <v>132</v>
      </c>
      <c r="G1570" s="315">
        <f t="shared" si="26"/>
        <v>1564</v>
      </c>
      <c r="H1570" s="280" t="s">
        <v>9840</v>
      </c>
      <c r="I1570" s="307" t="s">
        <v>7203</v>
      </c>
      <c r="J1570" s="279">
        <v>2015</v>
      </c>
      <c r="K1570" s="285">
        <v>6100015111</v>
      </c>
      <c r="L1570" s="283">
        <v>41323</v>
      </c>
      <c r="M1570" s="285" t="s">
        <v>9156</v>
      </c>
      <c r="N1570" s="332" t="s">
        <v>13861</v>
      </c>
      <c r="O1570" s="324"/>
    </row>
    <row r="1571" spans="5:15" ht="31.5">
      <c r="E1571" s="284">
        <v>6131990</v>
      </c>
      <c r="F1571" s="291" t="s">
        <v>132</v>
      </c>
      <c r="G1571" s="315">
        <f t="shared" si="26"/>
        <v>1565</v>
      </c>
      <c r="H1571" s="280" t="s">
        <v>7925</v>
      </c>
      <c r="I1571" s="307" t="s">
        <v>7203</v>
      </c>
      <c r="J1571" s="279">
        <v>2015</v>
      </c>
      <c r="K1571" s="285">
        <v>6100015219</v>
      </c>
      <c r="L1571" s="283">
        <v>41334</v>
      </c>
      <c r="M1571" s="285" t="s">
        <v>8550</v>
      </c>
      <c r="N1571" s="332" t="s">
        <v>13632</v>
      </c>
      <c r="O1571" s="324"/>
    </row>
    <row r="1572" spans="5:15" ht="31.5">
      <c r="E1572" s="284">
        <v>6132053</v>
      </c>
      <c r="F1572" s="291" t="s">
        <v>132</v>
      </c>
      <c r="G1572" s="315">
        <f t="shared" si="26"/>
        <v>1566</v>
      </c>
      <c r="H1572" s="280" t="s">
        <v>8593</v>
      </c>
      <c r="I1572" s="307" t="s">
        <v>7203</v>
      </c>
      <c r="J1572" s="279">
        <v>2015</v>
      </c>
      <c r="K1572" s="285">
        <v>6100015222</v>
      </c>
      <c r="L1572" s="283">
        <v>41334</v>
      </c>
      <c r="M1572" s="285" t="s">
        <v>9841</v>
      </c>
      <c r="N1572" s="331" t="s">
        <v>16357</v>
      </c>
      <c r="O1572" s="325"/>
    </row>
    <row r="1573" spans="5:15" ht="31.5">
      <c r="E1573" s="284">
        <v>6132053</v>
      </c>
      <c r="F1573" s="291" t="s">
        <v>132</v>
      </c>
      <c r="G1573" s="315">
        <f t="shared" si="26"/>
        <v>1567</v>
      </c>
      <c r="H1573" s="280" t="s">
        <v>8593</v>
      </c>
      <c r="I1573" s="307" t="s">
        <v>7203</v>
      </c>
      <c r="J1573" s="279">
        <v>2015</v>
      </c>
      <c r="K1573" s="285">
        <v>6100015222</v>
      </c>
      <c r="L1573" s="283">
        <v>41334</v>
      </c>
      <c r="M1573" s="285" t="s">
        <v>9841</v>
      </c>
      <c r="N1573" s="331" t="s">
        <v>16357</v>
      </c>
      <c r="O1573" s="325"/>
    </row>
    <row r="1574" spans="5:15" ht="31.5">
      <c r="E1574" s="284">
        <v>6132096</v>
      </c>
      <c r="F1574" s="291" t="s">
        <v>132</v>
      </c>
      <c r="G1574" s="315">
        <f t="shared" si="26"/>
        <v>1568</v>
      </c>
      <c r="H1574" s="280" t="s">
        <v>9842</v>
      </c>
      <c r="I1574" s="307" t="s">
        <v>7203</v>
      </c>
      <c r="J1574" s="279">
        <v>2015</v>
      </c>
      <c r="K1574" s="285">
        <v>6100015363</v>
      </c>
      <c r="L1574" s="283">
        <v>41345</v>
      </c>
      <c r="M1574" s="285" t="s">
        <v>9154</v>
      </c>
      <c r="N1574" s="332" t="s">
        <v>13860</v>
      </c>
      <c r="O1574" s="324"/>
    </row>
    <row r="1575" spans="5:15" ht="31.5">
      <c r="E1575" s="284">
        <v>6132064</v>
      </c>
      <c r="F1575" s="291" t="s">
        <v>132</v>
      </c>
      <c r="G1575" s="315">
        <f t="shared" si="26"/>
        <v>1569</v>
      </c>
      <c r="H1575" s="280" t="s">
        <v>16140</v>
      </c>
      <c r="I1575" s="307" t="s">
        <v>7203</v>
      </c>
      <c r="J1575" s="279">
        <v>2015</v>
      </c>
      <c r="K1575" s="285">
        <v>6100015372</v>
      </c>
      <c r="L1575" s="283">
        <v>41345</v>
      </c>
      <c r="M1575" s="285" t="s">
        <v>9843</v>
      </c>
      <c r="N1575" s="333" t="s">
        <v>16435</v>
      </c>
      <c r="O1575" s="325"/>
    </row>
    <row r="1576" spans="5:15" ht="31.5">
      <c r="E1576" s="284">
        <v>6132103</v>
      </c>
      <c r="F1576" s="291" t="s">
        <v>132</v>
      </c>
      <c r="G1576" s="315">
        <f t="shared" si="26"/>
        <v>1570</v>
      </c>
      <c r="H1576" s="280" t="s">
        <v>9844</v>
      </c>
      <c r="I1576" s="307" t="s">
        <v>7203</v>
      </c>
      <c r="J1576" s="279">
        <v>2015</v>
      </c>
      <c r="K1576" s="285">
        <v>6100015400</v>
      </c>
      <c r="L1576" s="283">
        <v>41348</v>
      </c>
      <c r="M1576" s="285" t="s">
        <v>9845</v>
      </c>
      <c r="N1576" s="332" t="s">
        <v>13324</v>
      </c>
      <c r="O1576" s="324"/>
    </row>
    <row r="1577" spans="5:15" ht="31.5">
      <c r="E1577" s="284">
        <v>6132041</v>
      </c>
      <c r="F1577" s="291" t="s">
        <v>132</v>
      </c>
      <c r="G1577" s="315">
        <f t="shared" si="26"/>
        <v>1571</v>
      </c>
      <c r="H1577" s="280" t="s">
        <v>16125</v>
      </c>
      <c r="I1577" s="307" t="s">
        <v>7203</v>
      </c>
      <c r="J1577" s="279">
        <v>2015</v>
      </c>
      <c r="K1577" s="285">
        <v>6100015541</v>
      </c>
      <c r="L1577" s="283">
        <v>41359</v>
      </c>
      <c r="M1577" s="285" t="s">
        <v>9846</v>
      </c>
      <c r="N1577" s="333" t="s">
        <v>16423</v>
      </c>
      <c r="O1577" s="325"/>
    </row>
    <row r="1578" spans="5:15" ht="31.5">
      <c r="E1578" s="284">
        <v>6132019</v>
      </c>
      <c r="F1578" s="291" t="s">
        <v>132</v>
      </c>
      <c r="G1578" s="315">
        <f t="shared" si="26"/>
        <v>1572</v>
      </c>
      <c r="H1578" s="280" t="s">
        <v>9847</v>
      </c>
      <c r="I1578" s="307" t="s">
        <v>7203</v>
      </c>
      <c r="J1578" s="279">
        <v>2015</v>
      </c>
      <c r="K1578" s="285">
        <v>6100015556</v>
      </c>
      <c r="L1578" s="283">
        <v>41359</v>
      </c>
      <c r="M1578" s="285" t="s">
        <v>9848</v>
      </c>
      <c r="N1578" s="332" t="s">
        <v>14013</v>
      </c>
      <c r="O1578" s="324"/>
    </row>
    <row r="1579" spans="5:15" ht="31.5">
      <c r="E1579" s="284">
        <v>6132004</v>
      </c>
      <c r="F1579" s="291" t="s">
        <v>132</v>
      </c>
      <c r="G1579" s="315">
        <f t="shared" si="26"/>
        <v>1573</v>
      </c>
      <c r="H1579" s="280" t="s">
        <v>9849</v>
      </c>
      <c r="I1579" s="307" t="s">
        <v>7203</v>
      </c>
      <c r="J1579" s="279">
        <v>2015</v>
      </c>
      <c r="K1579" s="285">
        <v>6100015563</v>
      </c>
      <c r="L1579" s="283">
        <v>41359</v>
      </c>
      <c r="M1579" s="285" t="s">
        <v>9850</v>
      </c>
      <c r="N1579" s="332" t="s">
        <v>14014</v>
      </c>
      <c r="O1579" s="324"/>
    </row>
    <row r="1580" spans="5:15" ht="31.5">
      <c r="E1580" s="284">
        <v>32088</v>
      </c>
      <c r="F1580" s="291" t="s">
        <v>132</v>
      </c>
      <c r="G1580" s="315">
        <f t="shared" si="26"/>
        <v>1574</v>
      </c>
      <c r="H1580" s="280" t="s">
        <v>9851</v>
      </c>
      <c r="I1580" s="307" t="s">
        <v>7203</v>
      </c>
      <c r="J1580" s="279">
        <v>2015</v>
      </c>
      <c r="K1580" s="285">
        <v>6100015564</v>
      </c>
      <c r="L1580" s="283">
        <v>41359</v>
      </c>
      <c r="M1580" s="285" t="s">
        <v>9852</v>
      </c>
      <c r="N1580" s="331" t="s">
        <v>16197</v>
      </c>
      <c r="O1580" s="325"/>
    </row>
    <row r="1581" spans="5:15" ht="31.5">
      <c r="E1581" s="284">
        <v>6132042</v>
      </c>
      <c r="F1581" s="291" t="s">
        <v>132</v>
      </c>
      <c r="G1581" s="315">
        <f t="shared" si="26"/>
        <v>1575</v>
      </c>
      <c r="H1581" s="280" t="s">
        <v>9853</v>
      </c>
      <c r="I1581" s="307" t="s">
        <v>7203</v>
      </c>
      <c r="J1581" s="279">
        <v>2015</v>
      </c>
      <c r="K1581" s="285">
        <v>6100015598</v>
      </c>
      <c r="L1581" s="283">
        <v>41359</v>
      </c>
      <c r="M1581" s="285" t="s">
        <v>9854</v>
      </c>
      <c r="N1581" s="332" t="s">
        <v>14015</v>
      </c>
      <c r="O1581" s="324"/>
    </row>
    <row r="1582" spans="5:15" ht="31.5">
      <c r="E1582" s="284">
        <v>6132022</v>
      </c>
      <c r="F1582" s="291" t="s">
        <v>132</v>
      </c>
      <c r="G1582" s="315">
        <f t="shared" si="26"/>
        <v>1576</v>
      </c>
      <c r="H1582" s="280" t="s">
        <v>9855</v>
      </c>
      <c r="I1582" s="307" t="s">
        <v>7203</v>
      </c>
      <c r="J1582" s="279">
        <v>2015</v>
      </c>
      <c r="K1582" s="285">
        <v>6100015660</v>
      </c>
      <c r="L1582" s="283">
        <v>41366</v>
      </c>
      <c r="M1582" s="285" t="s">
        <v>9856</v>
      </c>
      <c r="N1582" s="332" t="s">
        <v>14016</v>
      </c>
      <c r="O1582" s="324"/>
    </row>
    <row r="1583" spans="5:15" ht="31.5">
      <c r="E1583" s="284">
        <v>23</v>
      </c>
      <c r="F1583" s="291" t="s">
        <v>132</v>
      </c>
      <c r="G1583" s="315">
        <f t="shared" si="26"/>
        <v>1577</v>
      </c>
      <c r="H1583" s="280" t="s">
        <v>8816</v>
      </c>
      <c r="I1583" s="307" t="s">
        <v>7203</v>
      </c>
      <c r="J1583" s="279">
        <v>2015</v>
      </c>
      <c r="K1583" s="285">
        <v>6100015719</v>
      </c>
      <c r="L1583" s="283">
        <v>41367</v>
      </c>
      <c r="M1583" s="285" t="s">
        <v>9857</v>
      </c>
      <c r="N1583" s="331" t="s">
        <v>16262</v>
      </c>
      <c r="O1583" s="325"/>
    </row>
    <row r="1584" spans="5:15" ht="31.5">
      <c r="E1584" s="284">
        <v>6132179</v>
      </c>
      <c r="F1584" s="291" t="s">
        <v>132</v>
      </c>
      <c r="G1584" s="315">
        <f t="shared" si="26"/>
        <v>1578</v>
      </c>
      <c r="H1584" s="280" t="s">
        <v>9858</v>
      </c>
      <c r="I1584" s="307" t="s">
        <v>7203</v>
      </c>
      <c r="J1584" s="279">
        <v>2015</v>
      </c>
      <c r="K1584" s="285">
        <v>6100015730</v>
      </c>
      <c r="L1584" s="283">
        <v>41369</v>
      </c>
      <c r="M1584" s="285" t="s">
        <v>9859</v>
      </c>
      <c r="N1584" s="332" t="s">
        <v>14017</v>
      </c>
      <c r="O1584" s="324"/>
    </row>
    <row r="1585" spans="5:15" ht="31.5">
      <c r="E1585" s="284">
        <v>32181</v>
      </c>
      <c r="F1585" s="291" t="s">
        <v>132</v>
      </c>
      <c r="G1585" s="315">
        <f t="shared" si="26"/>
        <v>1579</v>
      </c>
      <c r="H1585" s="280" t="s">
        <v>9860</v>
      </c>
      <c r="I1585" s="307" t="s">
        <v>7203</v>
      </c>
      <c r="J1585" s="279">
        <v>2015</v>
      </c>
      <c r="K1585" s="285">
        <v>6100015735</v>
      </c>
      <c r="L1585" s="283">
        <v>41369</v>
      </c>
      <c r="M1585" s="285" t="s">
        <v>8933</v>
      </c>
      <c r="N1585" s="332" t="s">
        <v>14907</v>
      </c>
      <c r="O1585" s="324"/>
    </row>
    <row r="1586" spans="5:15" ht="31.5">
      <c r="E1586" s="284">
        <v>6132363</v>
      </c>
      <c r="F1586" s="291" t="s">
        <v>132</v>
      </c>
      <c r="G1586" s="315">
        <f t="shared" si="26"/>
        <v>1580</v>
      </c>
      <c r="H1586" s="280" t="s">
        <v>9861</v>
      </c>
      <c r="I1586" s="307" t="s">
        <v>7203</v>
      </c>
      <c r="J1586" s="279">
        <v>2015</v>
      </c>
      <c r="K1586" s="285">
        <v>6100015843</v>
      </c>
      <c r="L1586" s="283">
        <v>41375</v>
      </c>
      <c r="M1586" s="285" t="s">
        <v>8901</v>
      </c>
      <c r="N1586" s="332" t="s">
        <v>13769</v>
      </c>
      <c r="O1586" s="324"/>
    </row>
    <row r="1587" spans="5:15" ht="31.5">
      <c r="E1587" s="284">
        <v>6132166</v>
      </c>
      <c r="F1587" s="291" t="s">
        <v>132</v>
      </c>
      <c r="G1587" s="315">
        <f t="shared" si="26"/>
        <v>1581</v>
      </c>
      <c r="H1587" s="280" t="s">
        <v>9862</v>
      </c>
      <c r="I1587" s="307" t="s">
        <v>7203</v>
      </c>
      <c r="J1587" s="279">
        <v>2015</v>
      </c>
      <c r="K1587" s="285">
        <v>6100015936</v>
      </c>
      <c r="L1587" s="283">
        <v>41383</v>
      </c>
      <c r="M1587" s="285" t="s">
        <v>9863</v>
      </c>
      <c r="N1587" s="331" t="s">
        <v>16198</v>
      </c>
      <c r="O1587" s="325"/>
    </row>
    <row r="1588" spans="5:15" ht="31.5">
      <c r="E1588" s="284">
        <v>6132212</v>
      </c>
      <c r="F1588" s="291" t="s">
        <v>132</v>
      </c>
      <c r="G1588" s="315">
        <f t="shared" si="26"/>
        <v>1582</v>
      </c>
      <c r="H1588" s="280" t="s">
        <v>9864</v>
      </c>
      <c r="I1588" s="307" t="s">
        <v>7203</v>
      </c>
      <c r="J1588" s="279">
        <v>2015</v>
      </c>
      <c r="K1588" s="285">
        <v>6100016063</v>
      </c>
      <c r="L1588" s="283">
        <v>41390</v>
      </c>
      <c r="M1588" s="285" t="s">
        <v>8940</v>
      </c>
      <c r="N1588" s="331" t="s">
        <v>16356</v>
      </c>
      <c r="O1588" s="325"/>
    </row>
    <row r="1589" spans="5:15" ht="31.5">
      <c r="E1589" s="284">
        <v>6143661</v>
      </c>
      <c r="F1589" s="291" t="s">
        <v>132</v>
      </c>
      <c r="G1589" s="315">
        <f t="shared" si="26"/>
        <v>1583</v>
      </c>
      <c r="H1589" s="280" t="s">
        <v>8622</v>
      </c>
      <c r="I1589" s="307" t="s">
        <v>7203</v>
      </c>
      <c r="J1589" s="279">
        <v>2015</v>
      </c>
      <c r="K1589" s="285">
        <v>6100016068</v>
      </c>
      <c r="L1589" s="283">
        <v>41393</v>
      </c>
      <c r="M1589" s="285" t="s">
        <v>8689</v>
      </c>
      <c r="N1589" s="331" t="s">
        <v>16230</v>
      </c>
      <c r="O1589" s="325"/>
    </row>
    <row r="1590" spans="5:15" ht="31.5">
      <c r="E1590" s="284">
        <v>6132214</v>
      </c>
      <c r="F1590" s="291" t="s">
        <v>132</v>
      </c>
      <c r="G1590" s="315">
        <f t="shared" si="26"/>
        <v>1584</v>
      </c>
      <c r="H1590" s="280" t="s">
        <v>9865</v>
      </c>
      <c r="I1590" s="307" t="s">
        <v>7203</v>
      </c>
      <c r="J1590" s="279">
        <v>2015</v>
      </c>
      <c r="K1590" s="285">
        <v>6100016071</v>
      </c>
      <c r="L1590" s="283">
        <v>41393</v>
      </c>
      <c r="M1590" s="285" t="s">
        <v>8942</v>
      </c>
      <c r="N1590" s="332" t="s">
        <v>13781</v>
      </c>
      <c r="O1590" s="324"/>
    </row>
    <row r="1591" spans="5:15" ht="31.5">
      <c r="E1591" s="284">
        <v>32273</v>
      </c>
      <c r="F1591" s="291" t="s">
        <v>132</v>
      </c>
      <c r="G1591" s="315">
        <f t="shared" si="26"/>
        <v>1585</v>
      </c>
      <c r="H1591" s="280" t="s">
        <v>8680</v>
      </c>
      <c r="I1591" s="307" t="s">
        <v>7203</v>
      </c>
      <c r="J1591" s="279">
        <v>2015</v>
      </c>
      <c r="K1591" s="285">
        <v>6100016094</v>
      </c>
      <c r="L1591" s="283">
        <v>41390</v>
      </c>
      <c r="M1591" s="285" t="s">
        <v>8681</v>
      </c>
      <c r="N1591" s="332" t="s">
        <v>13698</v>
      </c>
      <c r="O1591" s="324"/>
    </row>
    <row r="1592" spans="5:15" ht="31.5">
      <c r="E1592" s="284">
        <v>6143663</v>
      </c>
      <c r="F1592" s="291" t="s">
        <v>132</v>
      </c>
      <c r="G1592" s="315">
        <f t="shared" si="26"/>
        <v>1586</v>
      </c>
      <c r="H1592" s="280" t="s">
        <v>8593</v>
      </c>
      <c r="I1592" s="307" t="s">
        <v>7203</v>
      </c>
      <c r="J1592" s="279">
        <v>2015</v>
      </c>
      <c r="K1592" s="285">
        <v>6100016166</v>
      </c>
      <c r="L1592" s="283">
        <v>41394</v>
      </c>
      <c r="M1592" s="285" t="s">
        <v>8952</v>
      </c>
      <c r="N1592" s="332" t="s">
        <v>13784</v>
      </c>
      <c r="O1592" s="324"/>
    </row>
    <row r="1593" spans="5:15" ht="38.25">
      <c r="E1593" s="284">
        <v>6132681</v>
      </c>
      <c r="F1593" s="291" t="s">
        <v>132</v>
      </c>
      <c r="G1593" s="315">
        <f t="shared" si="26"/>
        <v>1587</v>
      </c>
      <c r="H1593" s="280" t="s">
        <v>9062</v>
      </c>
      <c r="I1593" s="307" t="s">
        <v>7203</v>
      </c>
      <c r="J1593" s="279">
        <v>2015</v>
      </c>
      <c r="K1593" s="285">
        <v>6100016284</v>
      </c>
      <c r="L1593" s="283">
        <v>41407</v>
      </c>
      <c r="M1593" s="285" t="s">
        <v>7598</v>
      </c>
      <c r="N1593" s="332" t="s">
        <v>14018</v>
      </c>
      <c r="O1593" s="324"/>
    </row>
    <row r="1594" spans="5:15" ht="31.5">
      <c r="E1594" s="284">
        <v>6132309</v>
      </c>
      <c r="F1594" s="291" t="s">
        <v>132</v>
      </c>
      <c r="G1594" s="315">
        <f t="shared" si="26"/>
        <v>1588</v>
      </c>
      <c r="H1594" s="280" t="s">
        <v>9866</v>
      </c>
      <c r="I1594" s="307" t="s">
        <v>7203</v>
      </c>
      <c r="J1594" s="279">
        <v>2015</v>
      </c>
      <c r="K1594" s="285">
        <v>6100016298</v>
      </c>
      <c r="L1594" s="283">
        <v>41407</v>
      </c>
      <c r="M1594" s="285" t="s">
        <v>9110</v>
      </c>
      <c r="N1594" s="332" t="s">
        <v>14339</v>
      </c>
      <c r="O1594" s="296"/>
    </row>
    <row r="1595" spans="5:15" ht="31.5">
      <c r="E1595" s="284">
        <v>6132143</v>
      </c>
      <c r="F1595" s="291" t="s">
        <v>132</v>
      </c>
      <c r="G1595" s="315">
        <f t="shared" si="26"/>
        <v>1589</v>
      </c>
      <c r="H1595" s="280" t="s">
        <v>9867</v>
      </c>
      <c r="I1595" s="307" t="s">
        <v>7203</v>
      </c>
      <c r="J1595" s="279">
        <v>2015</v>
      </c>
      <c r="K1595" s="285">
        <v>6100016299</v>
      </c>
      <c r="L1595" s="283">
        <v>41407</v>
      </c>
      <c r="M1595" s="285" t="s">
        <v>9868</v>
      </c>
      <c r="N1595" s="331" t="s">
        <v>16230</v>
      </c>
      <c r="O1595" s="325"/>
    </row>
    <row r="1596" spans="5:15" ht="31.5">
      <c r="E1596" s="284">
        <v>43661</v>
      </c>
      <c r="F1596" s="291" t="s">
        <v>132</v>
      </c>
      <c r="G1596" s="315">
        <f t="shared" si="26"/>
        <v>1590</v>
      </c>
      <c r="H1596" s="280" t="s">
        <v>8688</v>
      </c>
      <c r="I1596" s="307" t="s">
        <v>7203</v>
      </c>
      <c r="J1596" s="279">
        <v>2015</v>
      </c>
      <c r="K1596" s="285">
        <v>6100016303</v>
      </c>
      <c r="L1596" s="283">
        <v>41407</v>
      </c>
      <c r="M1596" s="285" t="s">
        <v>9869</v>
      </c>
      <c r="N1596" s="331" t="s">
        <v>16199</v>
      </c>
      <c r="O1596" s="325"/>
    </row>
    <row r="1597" spans="5:15" ht="31.5">
      <c r="E1597" s="284">
        <v>6132264</v>
      </c>
      <c r="F1597" s="291" t="s">
        <v>132</v>
      </c>
      <c r="G1597" s="315">
        <f t="shared" si="26"/>
        <v>1591</v>
      </c>
      <c r="H1597" s="280" t="s">
        <v>9870</v>
      </c>
      <c r="I1597" s="307" t="s">
        <v>7203</v>
      </c>
      <c r="J1597" s="279">
        <v>2015</v>
      </c>
      <c r="K1597" s="285">
        <v>6100016325</v>
      </c>
      <c r="L1597" s="283">
        <v>41407</v>
      </c>
      <c r="M1597" s="285" t="s">
        <v>8691</v>
      </c>
      <c r="N1597" s="332" t="s">
        <v>13701</v>
      </c>
      <c r="O1597" s="324"/>
    </row>
    <row r="1598" spans="5:15" ht="31.5">
      <c r="E1598" s="284">
        <v>32269</v>
      </c>
      <c r="F1598" s="291" t="s">
        <v>132</v>
      </c>
      <c r="G1598" s="315">
        <f t="shared" ref="G1598:G1661" si="27">G1597+1</f>
        <v>1592</v>
      </c>
      <c r="H1598" s="280" t="s">
        <v>9871</v>
      </c>
      <c r="I1598" s="307" t="s">
        <v>7203</v>
      </c>
      <c r="J1598" s="279">
        <v>2015</v>
      </c>
      <c r="K1598" s="285">
        <v>6100016482</v>
      </c>
      <c r="L1598" s="283">
        <v>41414</v>
      </c>
      <c r="M1598" s="285" t="s">
        <v>9872</v>
      </c>
      <c r="N1598" s="331" t="s">
        <v>16358</v>
      </c>
      <c r="O1598" s="325"/>
    </row>
    <row r="1599" spans="5:15" ht="38.25">
      <c r="E1599" s="284">
        <v>6132342</v>
      </c>
      <c r="F1599" s="291" t="s">
        <v>132</v>
      </c>
      <c r="G1599" s="315">
        <f t="shared" si="27"/>
        <v>1593</v>
      </c>
      <c r="H1599" s="280" t="s">
        <v>8889</v>
      </c>
      <c r="I1599" s="307" t="s">
        <v>7203</v>
      </c>
      <c r="J1599" s="279">
        <v>2015</v>
      </c>
      <c r="K1599" s="285">
        <v>6100016513</v>
      </c>
      <c r="L1599" s="283">
        <v>41414</v>
      </c>
      <c r="M1599" s="285" t="s">
        <v>8890</v>
      </c>
      <c r="N1599" s="332" t="s">
        <v>13765</v>
      </c>
      <c r="O1599" s="324"/>
    </row>
    <row r="1600" spans="5:15" ht="47.25">
      <c r="E1600" s="284">
        <v>6132624</v>
      </c>
      <c r="F1600" s="291" t="s">
        <v>132</v>
      </c>
      <c r="G1600" s="315">
        <f t="shared" si="27"/>
        <v>1594</v>
      </c>
      <c r="H1600" s="280" t="s">
        <v>9873</v>
      </c>
      <c r="I1600" s="307" t="s">
        <v>7203</v>
      </c>
      <c r="J1600" s="279">
        <v>2015</v>
      </c>
      <c r="K1600" s="285">
        <v>6100016606</v>
      </c>
      <c r="L1600" s="283">
        <v>41487</v>
      </c>
      <c r="M1600" s="285" t="s">
        <v>9047</v>
      </c>
      <c r="N1600" s="332" t="s">
        <v>13817</v>
      </c>
      <c r="O1600" s="324"/>
    </row>
    <row r="1601" spans="5:15" ht="31.5">
      <c r="E1601" s="284">
        <v>26</v>
      </c>
      <c r="F1601" s="291" t="s">
        <v>132</v>
      </c>
      <c r="G1601" s="315">
        <f t="shared" si="27"/>
        <v>1595</v>
      </c>
      <c r="H1601" s="280" t="s">
        <v>9874</v>
      </c>
      <c r="I1601" s="307" t="s">
        <v>7203</v>
      </c>
      <c r="J1601" s="279">
        <v>2015</v>
      </c>
      <c r="K1601" s="285">
        <v>6100016623</v>
      </c>
      <c r="L1601" s="283">
        <v>41422</v>
      </c>
      <c r="M1601" s="285" t="s">
        <v>9133</v>
      </c>
      <c r="N1601" s="332" t="s">
        <v>13850</v>
      </c>
      <c r="O1601" s="324"/>
    </row>
    <row r="1602" spans="5:15" ht="31.5">
      <c r="E1602" s="284">
        <v>6132378</v>
      </c>
      <c r="F1602" s="291" t="s">
        <v>132</v>
      </c>
      <c r="G1602" s="315">
        <f t="shared" si="27"/>
        <v>1596</v>
      </c>
      <c r="H1602" s="280" t="s">
        <v>9875</v>
      </c>
      <c r="I1602" s="307" t="s">
        <v>7203</v>
      </c>
      <c r="J1602" s="279">
        <v>2015</v>
      </c>
      <c r="K1602" s="285">
        <v>6100016733</v>
      </c>
      <c r="L1602" s="283">
        <v>41436</v>
      </c>
      <c r="M1602" s="285" t="s">
        <v>9876</v>
      </c>
      <c r="N1602" s="331" t="s">
        <v>16359</v>
      </c>
      <c r="O1602" s="325"/>
    </row>
    <row r="1603" spans="5:15" ht="31.5">
      <c r="E1603" s="284">
        <v>6132632</v>
      </c>
      <c r="F1603" s="291" t="s">
        <v>132</v>
      </c>
      <c r="G1603" s="315">
        <f t="shared" si="27"/>
        <v>1597</v>
      </c>
      <c r="H1603" s="280" t="s">
        <v>9864</v>
      </c>
      <c r="I1603" s="307" t="s">
        <v>7203</v>
      </c>
      <c r="J1603" s="279">
        <v>2015</v>
      </c>
      <c r="K1603" s="285">
        <v>6100016754</v>
      </c>
      <c r="L1603" s="283">
        <v>41436</v>
      </c>
      <c r="M1603" s="285" t="s">
        <v>9877</v>
      </c>
      <c r="N1603" s="332" t="s">
        <v>14019</v>
      </c>
      <c r="O1603" s="324"/>
    </row>
    <row r="1604" spans="5:15" ht="31.5">
      <c r="E1604" s="284">
        <v>6132789</v>
      </c>
      <c r="F1604" s="291" t="s">
        <v>132</v>
      </c>
      <c r="G1604" s="315">
        <f t="shared" si="27"/>
        <v>1598</v>
      </c>
      <c r="H1604" s="280" t="s">
        <v>9875</v>
      </c>
      <c r="I1604" s="307" t="s">
        <v>7203</v>
      </c>
      <c r="J1604" s="279">
        <v>2015</v>
      </c>
      <c r="K1604" s="285">
        <v>6100016758</v>
      </c>
      <c r="L1604" s="283">
        <v>41426</v>
      </c>
      <c r="M1604" s="285" t="s">
        <v>9093</v>
      </c>
      <c r="N1604" s="332" t="s">
        <v>13833</v>
      </c>
      <c r="O1604" s="324"/>
    </row>
    <row r="1605" spans="5:15" ht="31.5">
      <c r="E1605" s="284">
        <v>6132333</v>
      </c>
      <c r="F1605" s="291" t="s">
        <v>132</v>
      </c>
      <c r="G1605" s="315">
        <f t="shared" si="27"/>
        <v>1599</v>
      </c>
      <c r="H1605" s="280" t="s">
        <v>8593</v>
      </c>
      <c r="I1605" s="307" t="s">
        <v>7203</v>
      </c>
      <c r="J1605" s="279">
        <v>2015</v>
      </c>
      <c r="K1605" s="285">
        <v>6100016865</v>
      </c>
      <c r="L1605" s="283">
        <v>41439</v>
      </c>
      <c r="M1605" s="285" t="s">
        <v>8964</v>
      </c>
      <c r="N1605" s="332" t="s">
        <v>13788</v>
      </c>
      <c r="O1605" s="324"/>
    </row>
    <row r="1606" spans="5:15" ht="31.5">
      <c r="E1606" s="284">
        <v>6132407</v>
      </c>
      <c r="F1606" s="291" t="s">
        <v>132</v>
      </c>
      <c r="G1606" s="315">
        <f t="shared" si="27"/>
        <v>1600</v>
      </c>
      <c r="H1606" s="280" t="s">
        <v>9878</v>
      </c>
      <c r="I1606" s="307" t="s">
        <v>7203</v>
      </c>
      <c r="J1606" s="279">
        <v>2015</v>
      </c>
      <c r="K1606" s="285">
        <v>6100016880</v>
      </c>
      <c r="L1606" s="283">
        <v>41439</v>
      </c>
      <c r="M1606" s="285" t="s">
        <v>8911</v>
      </c>
      <c r="N1606" s="332" t="s">
        <v>13774</v>
      </c>
      <c r="O1606" s="324"/>
    </row>
    <row r="1607" spans="5:15" ht="31.5">
      <c r="E1607" s="284">
        <v>6133231</v>
      </c>
      <c r="F1607" s="291" t="s">
        <v>132</v>
      </c>
      <c r="G1607" s="315">
        <f t="shared" si="27"/>
        <v>1601</v>
      </c>
      <c r="H1607" s="280" t="s">
        <v>9849</v>
      </c>
      <c r="I1607" s="307" t="s">
        <v>7203</v>
      </c>
      <c r="J1607" s="279">
        <v>2015</v>
      </c>
      <c r="K1607" s="285">
        <v>6100016881</v>
      </c>
      <c r="L1607" s="283">
        <v>41439</v>
      </c>
      <c r="M1607" s="285" t="s">
        <v>9879</v>
      </c>
      <c r="N1607" s="331" t="s">
        <v>16360</v>
      </c>
      <c r="O1607" s="325"/>
    </row>
    <row r="1608" spans="5:15" ht="31.5">
      <c r="E1608" s="284">
        <v>6132398</v>
      </c>
      <c r="F1608" s="291" t="s">
        <v>132</v>
      </c>
      <c r="G1608" s="315">
        <f t="shared" si="27"/>
        <v>1602</v>
      </c>
      <c r="H1608" s="280" t="s">
        <v>8906</v>
      </c>
      <c r="I1608" s="307" t="s">
        <v>7203</v>
      </c>
      <c r="J1608" s="279">
        <v>2015</v>
      </c>
      <c r="K1608" s="285">
        <v>6100016969</v>
      </c>
      <c r="L1608" s="283">
        <v>41444</v>
      </c>
      <c r="M1608" s="285" t="s">
        <v>8907</v>
      </c>
      <c r="N1608" s="332" t="s">
        <v>13772</v>
      </c>
      <c r="O1608" s="324"/>
    </row>
    <row r="1609" spans="5:15" ht="31.5">
      <c r="E1609" s="284">
        <v>6132857</v>
      </c>
      <c r="F1609" s="291" t="s">
        <v>132</v>
      </c>
      <c r="G1609" s="315">
        <f t="shared" si="27"/>
        <v>1603</v>
      </c>
      <c r="H1609" s="280" t="s">
        <v>9880</v>
      </c>
      <c r="I1609" s="307" t="s">
        <v>7203</v>
      </c>
      <c r="J1609" s="279">
        <v>2015</v>
      </c>
      <c r="K1609" s="285">
        <v>6100017014</v>
      </c>
      <c r="L1609" s="283">
        <v>41445</v>
      </c>
      <c r="M1609" s="285" t="s">
        <v>9881</v>
      </c>
      <c r="N1609" s="332" t="s">
        <v>14020</v>
      </c>
      <c r="O1609" s="324"/>
    </row>
    <row r="1610" spans="5:15" ht="31.5">
      <c r="E1610" s="284">
        <v>6132605</v>
      </c>
      <c r="F1610" s="291" t="s">
        <v>132</v>
      </c>
      <c r="G1610" s="315">
        <f t="shared" si="27"/>
        <v>1604</v>
      </c>
      <c r="H1610" s="280" t="s">
        <v>9882</v>
      </c>
      <c r="I1610" s="307" t="s">
        <v>7203</v>
      </c>
      <c r="J1610" s="279">
        <v>2015</v>
      </c>
      <c r="K1610" s="285">
        <v>6100017030</v>
      </c>
      <c r="L1610" s="283">
        <v>41449</v>
      </c>
      <c r="M1610" s="285" t="s">
        <v>8741</v>
      </c>
      <c r="N1610" s="332" t="s">
        <v>13716</v>
      </c>
      <c r="O1610" s="324"/>
    </row>
    <row r="1611" spans="5:15" ht="31.5">
      <c r="E1611" s="284">
        <v>166</v>
      </c>
      <c r="F1611" s="291" t="s">
        <v>132</v>
      </c>
      <c r="G1611" s="315">
        <f t="shared" si="27"/>
        <v>1605</v>
      </c>
      <c r="H1611" s="280" t="s">
        <v>9883</v>
      </c>
      <c r="I1611" s="307" t="s">
        <v>7203</v>
      </c>
      <c r="J1611" s="279">
        <v>2015</v>
      </c>
      <c r="K1611" s="285">
        <v>6100017073</v>
      </c>
      <c r="L1611" s="283">
        <v>41449</v>
      </c>
      <c r="M1611" s="285" t="s">
        <v>5488</v>
      </c>
      <c r="N1611" s="332" t="s">
        <v>14021</v>
      </c>
      <c r="O1611" s="324"/>
    </row>
    <row r="1612" spans="5:15" ht="31.5">
      <c r="E1612" s="284">
        <v>29</v>
      </c>
      <c r="F1612" s="291" t="s">
        <v>132</v>
      </c>
      <c r="G1612" s="315">
        <f t="shared" si="27"/>
        <v>1606</v>
      </c>
      <c r="H1612" s="280" t="s">
        <v>8631</v>
      </c>
      <c r="I1612" s="307" t="s">
        <v>7203</v>
      </c>
      <c r="J1612" s="279">
        <v>2015</v>
      </c>
      <c r="K1612" s="285">
        <v>6100017124</v>
      </c>
      <c r="L1612" s="283">
        <v>41457</v>
      </c>
      <c r="M1612" s="285" t="s">
        <v>9884</v>
      </c>
      <c r="N1612" s="331" t="s">
        <v>16245</v>
      </c>
      <c r="O1612" s="325"/>
    </row>
    <row r="1613" spans="5:15" ht="31.5">
      <c r="E1613" s="284">
        <v>6132465</v>
      </c>
      <c r="F1613" s="291" t="s">
        <v>132</v>
      </c>
      <c r="G1613" s="315">
        <f t="shared" si="27"/>
        <v>1607</v>
      </c>
      <c r="H1613" s="280" t="s">
        <v>9885</v>
      </c>
      <c r="I1613" s="307" t="s">
        <v>7203</v>
      </c>
      <c r="J1613" s="279">
        <v>2015</v>
      </c>
      <c r="K1613" s="285">
        <v>6100017131</v>
      </c>
      <c r="L1613" s="283">
        <v>41449</v>
      </c>
      <c r="M1613" s="285" t="s">
        <v>9886</v>
      </c>
      <c r="N1613" s="331" t="s">
        <v>16361</v>
      </c>
      <c r="O1613" s="325"/>
    </row>
    <row r="1614" spans="5:15" ht="31.5">
      <c r="E1614" s="284">
        <v>6132463</v>
      </c>
      <c r="F1614" s="291" t="s">
        <v>132</v>
      </c>
      <c r="G1614" s="315">
        <f t="shared" si="27"/>
        <v>1608</v>
      </c>
      <c r="H1614" s="280" t="s">
        <v>8526</v>
      </c>
      <c r="I1614" s="307" t="s">
        <v>7203</v>
      </c>
      <c r="J1614" s="279">
        <v>2015</v>
      </c>
      <c r="K1614" s="285">
        <v>6100017133</v>
      </c>
      <c r="L1614" s="283">
        <v>41450</v>
      </c>
      <c r="M1614" s="285" t="s">
        <v>8968</v>
      </c>
      <c r="N1614" s="332" t="s">
        <v>13622</v>
      </c>
      <c r="O1614" s="324"/>
    </row>
    <row r="1615" spans="5:15" ht="31.5">
      <c r="E1615" s="284">
        <v>6132461</v>
      </c>
      <c r="F1615" s="291" t="s">
        <v>132</v>
      </c>
      <c r="G1615" s="315">
        <f t="shared" si="27"/>
        <v>1609</v>
      </c>
      <c r="H1615" s="280" t="s">
        <v>9887</v>
      </c>
      <c r="I1615" s="307" t="s">
        <v>7203</v>
      </c>
      <c r="J1615" s="279">
        <v>2015</v>
      </c>
      <c r="K1615" s="285">
        <v>6100017136</v>
      </c>
      <c r="L1615" s="283">
        <v>41450</v>
      </c>
      <c r="M1615" s="285" t="s">
        <v>9888</v>
      </c>
      <c r="N1615" s="331" t="s">
        <v>16362</v>
      </c>
      <c r="O1615" s="325"/>
    </row>
    <row r="1616" spans="5:15" ht="38.25">
      <c r="E1616" s="284">
        <v>6132482</v>
      </c>
      <c r="F1616" s="291" t="s">
        <v>132</v>
      </c>
      <c r="G1616" s="315">
        <f t="shared" si="27"/>
        <v>1610</v>
      </c>
      <c r="H1616" s="280" t="s">
        <v>9889</v>
      </c>
      <c r="I1616" s="307" t="s">
        <v>7203</v>
      </c>
      <c r="J1616" s="279">
        <v>2015</v>
      </c>
      <c r="K1616" s="285">
        <v>6100017137</v>
      </c>
      <c r="L1616" s="283">
        <v>41450</v>
      </c>
      <c r="M1616" s="285" t="s">
        <v>9890</v>
      </c>
      <c r="N1616" s="332" t="s">
        <v>14022</v>
      </c>
      <c r="O1616" s="324"/>
    </row>
    <row r="1617" spans="5:15" ht="47.25">
      <c r="E1617" s="284" t="s">
        <v>9891</v>
      </c>
      <c r="F1617" s="291" t="s">
        <v>132</v>
      </c>
      <c r="G1617" s="315">
        <f t="shared" si="27"/>
        <v>1611</v>
      </c>
      <c r="H1617" s="280" t="s">
        <v>8729</v>
      </c>
      <c r="I1617" s="307" t="s">
        <v>7203</v>
      </c>
      <c r="J1617" s="279">
        <v>2015</v>
      </c>
      <c r="K1617" s="285">
        <v>6100017153</v>
      </c>
      <c r="L1617" s="283">
        <v>41450</v>
      </c>
      <c r="M1617" s="285" t="s">
        <v>8730</v>
      </c>
      <c r="N1617" s="332" t="s">
        <v>15033</v>
      </c>
      <c r="O1617" s="324"/>
    </row>
    <row r="1618" spans="5:15" ht="47.25">
      <c r="E1618" s="284" t="s">
        <v>9892</v>
      </c>
      <c r="F1618" s="291" t="s">
        <v>132</v>
      </c>
      <c r="G1618" s="315">
        <f t="shared" si="27"/>
        <v>1612</v>
      </c>
      <c r="H1618" s="280" t="s">
        <v>8729</v>
      </c>
      <c r="I1618" s="307" t="s">
        <v>7203</v>
      </c>
      <c r="J1618" s="279">
        <v>2015</v>
      </c>
      <c r="K1618" s="285">
        <v>6100017154</v>
      </c>
      <c r="L1618" s="283">
        <v>41450</v>
      </c>
      <c r="M1618" s="285" t="s">
        <v>8730</v>
      </c>
      <c r="N1618" s="332" t="s">
        <v>15034</v>
      </c>
      <c r="O1618" s="324"/>
    </row>
    <row r="1619" spans="5:15" ht="47.25">
      <c r="E1619" s="284" t="s">
        <v>9893</v>
      </c>
      <c r="F1619" s="291" t="s">
        <v>132</v>
      </c>
      <c r="G1619" s="315">
        <f t="shared" si="27"/>
        <v>1613</v>
      </c>
      <c r="H1619" s="280" t="s">
        <v>8729</v>
      </c>
      <c r="I1619" s="307" t="s">
        <v>7203</v>
      </c>
      <c r="J1619" s="279">
        <v>2015</v>
      </c>
      <c r="K1619" s="285">
        <v>6100017155</v>
      </c>
      <c r="L1619" s="283">
        <v>41450</v>
      </c>
      <c r="M1619" s="285" t="s">
        <v>8730</v>
      </c>
      <c r="N1619" s="332" t="s">
        <v>15035</v>
      </c>
      <c r="O1619" s="324"/>
    </row>
    <row r="1620" spans="5:15" ht="47.25">
      <c r="E1620" s="284" t="s">
        <v>9894</v>
      </c>
      <c r="F1620" s="291" t="s">
        <v>132</v>
      </c>
      <c r="G1620" s="315">
        <f t="shared" si="27"/>
        <v>1614</v>
      </c>
      <c r="H1620" s="280" t="s">
        <v>8729</v>
      </c>
      <c r="I1620" s="307" t="s">
        <v>7203</v>
      </c>
      <c r="J1620" s="279">
        <v>2015</v>
      </c>
      <c r="K1620" s="285">
        <v>6100017156</v>
      </c>
      <c r="L1620" s="283">
        <v>41450</v>
      </c>
      <c r="M1620" s="285" t="s">
        <v>8730</v>
      </c>
      <c r="N1620" s="332" t="s">
        <v>15036</v>
      </c>
      <c r="O1620" s="324"/>
    </row>
    <row r="1621" spans="5:15" ht="47.25">
      <c r="E1621" s="284" t="s">
        <v>9895</v>
      </c>
      <c r="F1621" s="291" t="s">
        <v>132</v>
      </c>
      <c r="G1621" s="315">
        <f t="shared" si="27"/>
        <v>1615</v>
      </c>
      <c r="H1621" s="280" t="s">
        <v>8729</v>
      </c>
      <c r="I1621" s="307" t="s">
        <v>7203</v>
      </c>
      <c r="J1621" s="279">
        <v>2015</v>
      </c>
      <c r="K1621" s="285">
        <v>6100017157</v>
      </c>
      <c r="L1621" s="283">
        <v>41450</v>
      </c>
      <c r="M1621" s="285" t="s">
        <v>8730</v>
      </c>
      <c r="N1621" s="332" t="s">
        <v>15037</v>
      </c>
      <c r="O1621" s="324"/>
    </row>
    <row r="1622" spans="5:15" ht="31.5">
      <c r="E1622" s="284">
        <v>6132485</v>
      </c>
      <c r="F1622" s="291" t="s">
        <v>132</v>
      </c>
      <c r="G1622" s="315">
        <f t="shared" si="27"/>
        <v>1616</v>
      </c>
      <c r="H1622" s="280" t="s">
        <v>8729</v>
      </c>
      <c r="I1622" s="307" t="s">
        <v>7203</v>
      </c>
      <c r="J1622" s="279">
        <v>2015</v>
      </c>
      <c r="K1622" s="285">
        <v>6100017158</v>
      </c>
      <c r="L1622" s="283">
        <v>41450</v>
      </c>
      <c r="M1622" s="285" t="s">
        <v>8730</v>
      </c>
      <c r="N1622" s="332" t="s">
        <v>13711</v>
      </c>
      <c r="O1622" s="324"/>
    </row>
    <row r="1623" spans="5:15" ht="47.25">
      <c r="E1623" s="284" t="s">
        <v>9896</v>
      </c>
      <c r="F1623" s="291" t="s">
        <v>132</v>
      </c>
      <c r="G1623" s="315">
        <f t="shared" si="27"/>
        <v>1617</v>
      </c>
      <c r="H1623" s="280" t="s">
        <v>8729</v>
      </c>
      <c r="I1623" s="307" t="s">
        <v>7203</v>
      </c>
      <c r="J1623" s="279">
        <v>2015</v>
      </c>
      <c r="K1623" s="285">
        <v>6100017160</v>
      </c>
      <c r="L1623" s="283">
        <v>41450</v>
      </c>
      <c r="M1623" s="285" t="s">
        <v>8730</v>
      </c>
      <c r="N1623" s="332" t="s">
        <v>15038</v>
      </c>
      <c r="O1623" s="324"/>
    </row>
    <row r="1624" spans="5:15" ht="31.5">
      <c r="E1624" s="284" t="s">
        <v>9897</v>
      </c>
      <c r="F1624" s="291" t="s">
        <v>132</v>
      </c>
      <c r="G1624" s="315">
        <f t="shared" si="27"/>
        <v>1618</v>
      </c>
      <c r="H1624" s="280" t="s">
        <v>8729</v>
      </c>
      <c r="I1624" s="307" t="s">
        <v>7203</v>
      </c>
      <c r="J1624" s="279">
        <v>2015</v>
      </c>
      <c r="K1624" s="285">
        <v>6100017161</v>
      </c>
      <c r="L1624" s="283">
        <v>41450</v>
      </c>
      <c r="M1624" s="285" t="s">
        <v>8730</v>
      </c>
      <c r="N1624" s="332" t="s">
        <v>13711</v>
      </c>
      <c r="O1624" s="324"/>
    </row>
    <row r="1625" spans="5:15" ht="47.25">
      <c r="E1625" s="284" t="s">
        <v>9898</v>
      </c>
      <c r="F1625" s="291" t="s">
        <v>132</v>
      </c>
      <c r="G1625" s="315">
        <f t="shared" si="27"/>
        <v>1619</v>
      </c>
      <c r="H1625" s="280" t="s">
        <v>8729</v>
      </c>
      <c r="I1625" s="307" t="s">
        <v>7203</v>
      </c>
      <c r="J1625" s="279">
        <v>2015</v>
      </c>
      <c r="K1625" s="285">
        <v>6100017162</v>
      </c>
      <c r="L1625" s="283">
        <v>41450</v>
      </c>
      <c r="M1625" s="285" t="s">
        <v>8730</v>
      </c>
      <c r="N1625" s="332" t="s">
        <v>15039</v>
      </c>
      <c r="O1625" s="324"/>
    </row>
    <row r="1626" spans="5:15" ht="47.25">
      <c r="E1626" s="284" t="s">
        <v>9899</v>
      </c>
      <c r="F1626" s="291" t="s">
        <v>132</v>
      </c>
      <c r="G1626" s="315">
        <f t="shared" si="27"/>
        <v>1620</v>
      </c>
      <c r="H1626" s="280" t="s">
        <v>8729</v>
      </c>
      <c r="I1626" s="307" t="s">
        <v>7203</v>
      </c>
      <c r="J1626" s="279">
        <v>2015</v>
      </c>
      <c r="K1626" s="285">
        <v>6100017163</v>
      </c>
      <c r="L1626" s="283">
        <v>41450</v>
      </c>
      <c r="M1626" s="285" t="s">
        <v>8730</v>
      </c>
      <c r="N1626" s="332" t="s">
        <v>15040</v>
      </c>
      <c r="O1626" s="324"/>
    </row>
    <row r="1627" spans="5:15" ht="47.25">
      <c r="E1627" s="284" t="s">
        <v>9900</v>
      </c>
      <c r="F1627" s="291" t="s">
        <v>132</v>
      </c>
      <c r="G1627" s="315">
        <f t="shared" si="27"/>
        <v>1621</v>
      </c>
      <c r="H1627" s="280" t="s">
        <v>8729</v>
      </c>
      <c r="I1627" s="307" t="s">
        <v>7203</v>
      </c>
      <c r="J1627" s="279">
        <v>2015</v>
      </c>
      <c r="K1627" s="285">
        <v>6100017164</v>
      </c>
      <c r="L1627" s="283">
        <v>41450</v>
      </c>
      <c r="M1627" s="285" t="s">
        <v>8730</v>
      </c>
      <c r="N1627" s="332" t="s">
        <v>15041</v>
      </c>
      <c r="O1627" s="324"/>
    </row>
    <row r="1628" spans="5:15" ht="47.25">
      <c r="E1628" s="284" t="s">
        <v>9901</v>
      </c>
      <c r="F1628" s="291" t="s">
        <v>132</v>
      </c>
      <c r="G1628" s="315">
        <f t="shared" si="27"/>
        <v>1622</v>
      </c>
      <c r="H1628" s="280" t="s">
        <v>8729</v>
      </c>
      <c r="I1628" s="307" t="s">
        <v>7203</v>
      </c>
      <c r="J1628" s="279">
        <v>2015</v>
      </c>
      <c r="K1628" s="285">
        <v>6100017165</v>
      </c>
      <c r="L1628" s="283">
        <v>41450</v>
      </c>
      <c r="M1628" s="285" t="s">
        <v>8730</v>
      </c>
      <c r="N1628" s="332" t="s">
        <v>15042</v>
      </c>
      <c r="O1628" s="324"/>
    </row>
    <row r="1629" spans="5:15" ht="47.25">
      <c r="E1629" s="284" t="s">
        <v>9902</v>
      </c>
      <c r="F1629" s="291" t="s">
        <v>132</v>
      </c>
      <c r="G1629" s="315">
        <f t="shared" si="27"/>
        <v>1623</v>
      </c>
      <c r="H1629" s="280" t="s">
        <v>8729</v>
      </c>
      <c r="I1629" s="307" t="s">
        <v>7203</v>
      </c>
      <c r="J1629" s="279">
        <v>2015</v>
      </c>
      <c r="K1629" s="285">
        <v>6100017166</v>
      </c>
      <c r="L1629" s="283">
        <v>41450</v>
      </c>
      <c r="M1629" s="285" t="s">
        <v>8730</v>
      </c>
      <c r="N1629" s="332" t="s">
        <v>15043</v>
      </c>
      <c r="O1629" s="324"/>
    </row>
    <row r="1630" spans="5:15" ht="47.25">
      <c r="E1630" s="284" t="s">
        <v>9903</v>
      </c>
      <c r="F1630" s="291" t="s">
        <v>132</v>
      </c>
      <c r="G1630" s="315">
        <f t="shared" si="27"/>
        <v>1624</v>
      </c>
      <c r="H1630" s="280" t="s">
        <v>8729</v>
      </c>
      <c r="I1630" s="307" t="s">
        <v>7203</v>
      </c>
      <c r="J1630" s="279">
        <v>2015</v>
      </c>
      <c r="K1630" s="285">
        <v>6100017167</v>
      </c>
      <c r="L1630" s="283">
        <v>41450</v>
      </c>
      <c r="M1630" s="285" t="s">
        <v>8730</v>
      </c>
      <c r="N1630" s="332" t="s">
        <v>15044</v>
      </c>
      <c r="O1630" s="324"/>
    </row>
    <row r="1631" spans="5:15" ht="31.5">
      <c r="E1631" s="284">
        <v>6132417</v>
      </c>
      <c r="F1631" s="291" t="s">
        <v>132</v>
      </c>
      <c r="G1631" s="315">
        <f t="shared" si="27"/>
        <v>1625</v>
      </c>
      <c r="H1631" s="280" t="s">
        <v>8631</v>
      </c>
      <c r="I1631" s="307" t="s">
        <v>7203</v>
      </c>
      <c r="J1631" s="279">
        <v>2015</v>
      </c>
      <c r="K1631" s="285">
        <v>6100017187</v>
      </c>
      <c r="L1631" s="283">
        <v>41450</v>
      </c>
      <c r="M1631" s="285" t="s">
        <v>8702</v>
      </c>
      <c r="N1631" s="332" t="s">
        <v>13706</v>
      </c>
      <c r="O1631" s="324"/>
    </row>
    <row r="1632" spans="5:15" ht="31.5">
      <c r="E1632" s="284">
        <v>6132417</v>
      </c>
      <c r="F1632" s="291" t="s">
        <v>132</v>
      </c>
      <c r="G1632" s="315">
        <f t="shared" si="27"/>
        <v>1626</v>
      </c>
      <c r="H1632" s="280" t="s">
        <v>8631</v>
      </c>
      <c r="I1632" s="307" t="s">
        <v>7203</v>
      </c>
      <c r="J1632" s="279">
        <v>2015</v>
      </c>
      <c r="K1632" s="285">
        <v>6100017187</v>
      </c>
      <c r="L1632" s="283">
        <v>41450</v>
      </c>
      <c r="M1632" s="285" t="s">
        <v>8702</v>
      </c>
      <c r="N1632" s="332" t="s">
        <v>13706</v>
      </c>
      <c r="O1632" s="324"/>
    </row>
    <row r="1633" spans="5:15" ht="31.5">
      <c r="E1633" s="284" t="s">
        <v>9904</v>
      </c>
      <c r="F1633" s="291" t="s">
        <v>132</v>
      </c>
      <c r="G1633" s="315">
        <f t="shared" si="27"/>
        <v>1627</v>
      </c>
      <c r="H1633" s="280" t="s">
        <v>8631</v>
      </c>
      <c r="I1633" s="307" t="s">
        <v>7203</v>
      </c>
      <c r="J1633" s="279">
        <v>2015</v>
      </c>
      <c r="K1633" s="285">
        <v>6100017197</v>
      </c>
      <c r="L1633" s="283">
        <v>41457</v>
      </c>
      <c r="M1633" s="285" t="s">
        <v>9905</v>
      </c>
      <c r="N1633" s="332" t="s">
        <v>13706</v>
      </c>
      <c r="O1633" s="324"/>
    </row>
    <row r="1634" spans="5:15" ht="31.5">
      <c r="E1634" s="284">
        <v>6132470</v>
      </c>
      <c r="F1634" s="291" t="s">
        <v>132</v>
      </c>
      <c r="G1634" s="315">
        <f t="shared" si="27"/>
        <v>1628</v>
      </c>
      <c r="H1634" s="280" t="s">
        <v>8722</v>
      </c>
      <c r="I1634" s="307" t="s">
        <v>7203</v>
      </c>
      <c r="J1634" s="279">
        <v>2015</v>
      </c>
      <c r="K1634" s="285">
        <v>6100017216</v>
      </c>
      <c r="L1634" s="283">
        <v>41457</v>
      </c>
      <c r="M1634" s="285" t="s">
        <v>8724</v>
      </c>
      <c r="N1634" s="332" t="s">
        <v>14899</v>
      </c>
      <c r="O1634" s="324"/>
    </row>
    <row r="1635" spans="5:15" ht="31.5">
      <c r="E1635" s="284">
        <v>6132489</v>
      </c>
      <c r="F1635" s="291" t="s">
        <v>132</v>
      </c>
      <c r="G1635" s="315">
        <f t="shared" si="27"/>
        <v>1629</v>
      </c>
      <c r="H1635" s="280" t="s">
        <v>9906</v>
      </c>
      <c r="I1635" s="307" t="s">
        <v>7203</v>
      </c>
      <c r="J1635" s="279">
        <v>2015</v>
      </c>
      <c r="K1635" s="285">
        <v>6100017218</v>
      </c>
      <c r="L1635" s="283">
        <v>41457</v>
      </c>
      <c r="M1635" s="285" t="s">
        <v>295</v>
      </c>
      <c r="N1635" s="332" t="s">
        <v>14023</v>
      </c>
      <c r="O1635" s="324"/>
    </row>
    <row r="1636" spans="5:15" ht="31.5">
      <c r="E1636" s="284">
        <v>6132468</v>
      </c>
      <c r="F1636" s="291" t="s">
        <v>132</v>
      </c>
      <c r="G1636" s="315">
        <f t="shared" si="27"/>
        <v>1630</v>
      </c>
      <c r="H1636" s="280" t="s">
        <v>9907</v>
      </c>
      <c r="I1636" s="307" t="s">
        <v>7203</v>
      </c>
      <c r="J1636" s="279">
        <v>2015</v>
      </c>
      <c r="K1636" s="285">
        <v>6100017231</v>
      </c>
      <c r="L1636" s="283">
        <v>41457</v>
      </c>
      <c r="M1636" s="285" t="s">
        <v>9908</v>
      </c>
      <c r="N1636" s="332" t="s">
        <v>14024</v>
      </c>
      <c r="O1636" s="324"/>
    </row>
    <row r="1637" spans="5:15" ht="31.5">
      <c r="E1637" s="284">
        <v>6132491</v>
      </c>
      <c r="F1637" s="291" t="s">
        <v>132</v>
      </c>
      <c r="G1637" s="315">
        <f t="shared" si="27"/>
        <v>1631</v>
      </c>
      <c r="H1637" s="280" t="s">
        <v>9909</v>
      </c>
      <c r="I1637" s="307" t="s">
        <v>7203</v>
      </c>
      <c r="J1637" s="279">
        <v>2015</v>
      </c>
      <c r="K1637" s="285">
        <v>6100017252</v>
      </c>
      <c r="L1637" s="283">
        <v>41453</v>
      </c>
      <c r="M1637" s="285" t="s">
        <v>9684</v>
      </c>
      <c r="N1637" s="332" t="s">
        <v>13994</v>
      </c>
      <c r="O1637" s="324"/>
    </row>
    <row r="1638" spans="5:15" ht="31.5">
      <c r="E1638" s="284">
        <v>6132453</v>
      </c>
      <c r="F1638" s="291" t="s">
        <v>132</v>
      </c>
      <c r="G1638" s="315">
        <f t="shared" si="27"/>
        <v>1632</v>
      </c>
      <c r="H1638" s="280" t="s">
        <v>9910</v>
      </c>
      <c r="I1638" s="307" t="s">
        <v>7203</v>
      </c>
      <c r="J1638" s="279">
        <v>2015</v>
      </c>
      <c r="K1638" s="285">
        <v>6100017255</v>
      </c>
      <c r="L1638" s="283">
        <v>41453</v>
      </c>
      <c r="M1638" s="285" t="s">
        <v>8960</v>
      </c>
      <c r="N1638" s="332" t="s">
        <v>13787</v>
      </c>
      <c r="O1638" s="324"/>
    </row>
    <row r="1639" spans="5:15" ht="31.5">
      <c r="E1639" s="284">
        <v>6132474</v>
      </c>
      <c r="F1639" s="291" t="s">
        <v>132</v>
      </c>
      <c r="G1639" s="315">
        <f t="shared" si="27"/>
        <v>1633</v>
      </c>
      <c r="H1639" s="280" t="s">
        <v>9911</v>
      </c>
      <c r="I1639" s="307" t="s">
        <v>7203</v>
      </c>
      <c r="J1639" s="279">
        <v>2015</v>
      </c>
      <c r="K1639" s="285">
        <v>6100017264</v>
      </c>
      <c r="L1639" s="283">
        <v>41453</v>
      </c>
      <c r="M1639" s="285" t="s">
        <v>8972</v>
      </c>
      <c r="N1639" s="332" t="s">
        <v>13791</v>
      </c>
      <c r="O1639" s="324"/>
    </row>
    <row r="1640" spans="5:15" ht="31.5">
      <c r="E1640" s="284">
        <v>6132490</v>
      </c>
      <c r="F1640" s="291" t="s">
        <v>132</v>
      </c>
      <c r="G1640" s="315">
        <f t="shared" si="27"/>
        <v>1634</v>
      </c>
      <c r="H1640" s="280" t="s">
        <v>9912</v>
      </c>
      <c r="I1640" s="307" t="s">
        <v>7203</v>
      </c>
      <c r="J1640" s="279">
        <v>2015</v>
      </c>
      <c r="K1640" s="285">
        <v>6100017313</v>
      </c>
      <c r="L1640" s="283">
        <v>41453</v>
      </c>
      <c r="M1640" s="285" t="s">
        <v>8978</v>
      </c>
      <c r="N1640" s="332" t="s">
        <v>13793</v>
      </c>
      <c r="O1640" s="324"/>
    </row>
    <row r="1641" spans="5:15" ht="31.5">
      <c r="E1641" s="284">
        <v>6132604</v>
      </c>
      <c r="F1641" s="291" t="s">
        <v>132</v>
      </c>
      <c r="G1641" s="315">
        <f t="shared" si="27"/>
        <v>1635</v>
      </c>
      <c r="H1641" s="280" t="s">
        <v>9913</v>
      </c>
      <c r="I1641" s="307" t="s">
        <v>7203</v>
      </c>
      <c r="J1641" s="279">
        <v>2015</v>
      </c>
      <c r="K1641" s="285">
        <v>6100017316</v>
      </c>
      <c r="L1641" s="283">
        <v>41453</v>
      </c>
      <c r="M1641" s="285" t="s">
        <v>9914</v>
      </c>
      <c r="N1641" s="332" t="s">
        <v>14025</v>
      </c>
      <c r="O1641" s="324"/>
    </row>
    <row r="1642" spans="5:15" ht="31.5">
      <c r="E1642" s="284">
        <v>6132471</v>
      </c>
      <c r="F1642" s="291" t="s">
        <v>132</v>
      </c>
      <c r="G1642" s="315">
        <f t="shared" si="27"/>
        <v>1636</v>
      </c>
      <c r="H1642" s="280" t="s">
        <v>8551</v>
      </c>
      <c r="I1642" s="307" t="s">
        <v>7203</v>
      </c>
      <c r="J1642" s="279">
        <v>2015</v>
      </c>
      <c r="K1642" s="285">
        <v>6100017332</v>
      </c>
      <c r="L1642" s="283">
        <v>41453</v>
      </c>
      <c r="M1642" s="285" t="s">
        <v>9915</v>
      </c>
      <c r="N1642" s="332" t="s">
        <v>14026</v>
      </c>
      <c r="O1642" s="324"/>
    </row>
    <row r="1643" spans="5:15" ht="31.5">
      <c r="E1643" s="284" t="s">
        <v>9916</v>
      </c>
      <c r="F1643" s="291" t="s">
        <v>132</v>
      </c>
      <c r="G1643" s="315">
        <f t="shared" si="27"/>
        <v>1637</v>
      </c>
      <c r="H1643" s="280" t="s">
        <v>9909</v>
      </c>
      <c r="I1643" s="307" t="s">
        <v>7203</v>
      </c>
      <c r="J1643" s="279">
        <v>2015</v>
      </c>
      <c r="K1643" s="285">
        <v>6100017342</v>
      </c>
      <c r="L1643" s="283">
        <v>41453</v>
      </c>
      <c r="M1643" s="285" t="s">
        <v>9917</v>
      </c>
      <c r="N1643" s="331" t="s">
        <v>16363</v>
      </c>
      <c r="O1643" s="325"/>
    </row>
    <row r="1644" spans="5:15" ht="31.5">
      <c r="E1644" s="284">
        <v>6132497</v>
      </c>
      <c r="F1644" s="291" t="s">
        <v>132</v>
      </c>
      <c r="G1644" s="315">
        <f t="shared" si="27"/>
        <v>1638</v>
      </c>
      <c r="H1644" s="280" t="s">
        <v>9918</v>
      </c>
      <c r="I1644" s="307" t="s">
        <v>7203</v>
      </c>
      <c r="J1644" s="279">
        <v>2015</v>
      </c>
      <c r="K1644" s="285">
        <v>6100017383</v>
      </c>
      <c r="L1644" s="283">
        <v>41453</v>
      </c>
      <c r="M1644" s="285" t="s">
        <v>8980</v>
      </c>
      <c r="N1644" s="331" t="s">
        <v>16342</v>
      </c>
      <c r="O1644" s="325"/>
    </row>
    <row r="1645" spans="5:15" ht="31.5">
      <c r="E1645" s="284">
        <v>32588</v>
      </c>
      <c r="F1645" s="291" t="s">
        <v>132</v>
      </c>
      <c r="G1645" s="315">
        <f t="shared" si="27"/>
        <v>1639</v>
      </c>
      <c r="H1645" s="280" t="s">
        <v>9919</v>
      </c>
      <c r="I1645" s="307" t="s">
        <v>7203</v>
      </c>
      <c r="J1645" s="279">
        <v>2015</v>
      </c>
      <c r="K1645" s="285">
        <v>6100017386</v>
      </c>
      <c r="L1645" s="283">
        <v>41453</v>
      </c>
      <c r="M1645" s="285" t="s">
        <v>9035</v>
      </c>
      <c r="N1645" s="332" t="s">
        <v>13813</v>
      </c>
      <c r="O1645" s="324"/>
    </row>
    <row r="1646" spans="5:15" ht="31.5">
      <c r="E1646" s="284">
        <v>6132483</v>
      </c>
      <c r="F1646" s="291" t="s">
        <v>132</v>
      </c>
      <c r="G1646" s="315">
        <f t="shared" si="27"/>
        <v>1640</v>
      </c>
      <c r="H1646" s="280" t="s">
        <v>8973</v>
      </c>
      <c r="I1646" s="307" t="s">
        <v>7203</v>
      </c>
      <c r="J1646" s="279">
        <v>2015</v>
      </c>
      <c r="K1646" s="285">
        <v>6100017387</v>
      </c>
      <c r="L1646" s="283">
        <v>41453</v>
      </c>
      <c r="M1646" s="285" t="s">
        <v>8974</v>
      </c>
      <c r="N1646" s="332" t="s">
        <v>13792</v>
      </c>
      <c r="O1646" s="324"/>
    </row>
    <row r="1647" spans="5:15" ht="31.5">
      <c r="E1647" s="284">
        <v>6132496</v>
      </c>
      <c r="F1647" s="291" t="s">
        <v>132</v>
      </c>
      <c r="G1647" s="315">
        <f t="shared" si="27"/>
        <v>1641</v>
      </c>
      <c r="H1647" s="280" t="s">
        <v>8526</v>
      </c>
      <c r="I1647" s="307" t="s">
        <v>7203</v>
      </c>
      <c r="J1647" s="279">
        <v>2015</v>
      </c>
      <c r="K1647" s="285">
        <v>6100017394</v>
      </c>
      <c r="L1647" s="283">
        <v>41453</v>
      </c>
      <c r="M1647" s="285" t="s">
        <v>9920</v>
      </c>
      <c r="N1647" s="331" t="s">
        <v>16364</v>
      </c>
      <c r="O1647" s="325"/>
    </row>
    <row r="1648" spans="5:15" ht="38.25">
      <c r="E1648" s="284">
        <v>6132343</v>
      </c>
      <c r="F1648" s="291" t="s">
        <v>132</v>
      </c>
      <c r="G1648" s="315">
        <f t="shared" si="27"/>
        <v>1642</v>
      </c>
      <c r="H1648" s="280" t="s">
        <v>8891</v>
      </c>
      <c r="I1648" s="307" t="s">
        <v>7203</v>
      </c>
      <c r="J1648" s="279">
        <v>2015</v>
      </c>
      <c r="K1648" s="285">
        <v>6100017396</v>
      </c>
      <c r="L1648" s="283">
        <v>41453</v>
      </c>
      <c r="M1648" s="285" t="s">
        <v>8892</v>
      </c>
      <c r="N1648" s="331" t="s">
        <v>16321</v>
      </c>
      <c r="O1648" s="325"/>
    </row>
    <row r="1649" spans="5:15" ht="31.5">
      <c r="E1649" s="284">
        <v>6132499</v>
      </c>
      <c r="F1649" s="291" t="s">
        <v>132</v>
      </c>
      <c r="G1649" s="315">
        <f t="shared" si="27"/>
        <v>1643</v>
      </c>
      <c r="H1649" s="280" t="s">
        <v>9851</v>
      </c>
      <c r="I1649" s="307" t="s">
        <v>7203</v>
      </c>
      <c r="J1649" s="279">
        <v>2015</v>
      </c>
      <c r="K1649" s="285">
        <v>6100017397</v>
      </c>
      <c r="L1649" s="283">
        <v>41453</v>
      </c>
      <c r="M1649" s="285" t="s">
        <v>8984</v>
      </c>
      <c r="N1649" s="332" t="s">
        <v>13794</v>
      </c>
      <c r="O1649" s="324"/>
    </row>
    <row r="1650" spans="5:15" ht="31.5">
      <c r="E1650" s="284">
        <v>6132612</v>
      </c>
      <c r="F1650" s="291" t="s">
        <v>132</v>
      </c>
      <c r="G1650" s="315">
        <f t="shared" si="27"/>
        <v>1644</v>
      </c>
      <c r="H1650" s="280" t="s">
        <v>9921</v>
      </c>
      <c r="I1650" s="307" t="s">
        <v>7203</v>
      </c>
      <c r="J1650" s="279">
        <v>2015</v>
      </c>
      <c r="K1650" s="285">
        <v>6100017399</v>
      </c>
      <c r="L1650" s="283">
        <v>41453</v>
      </c>
      <c r="M1650" s="285" t="s">
        <v>9922</v>
      </c>
      <c r="N1650" s="332" t="s">
        <v>14027</v>
      </c>
      <c r="O1650" s="324"/>
    </row>
    <row r="1651" spans="5:15" ht="63">
      <c r="E1651" s="284">
        <v>6132488</v>
      </c>
      <c r="F1651" s="291" t="s">
        <v>132</v>
      </c>
      <c r="G1651" s="315">
        <f t="shared" si="27"/>
        <v>1645</v>
      </c>
      <c r="H1651" s="280" t="s">
        <v>9923</v>
      </c>
      <c r="I1651" s="307" t="s">
        <v>7203</v>
      </c>
      <c r="J1651" s="279">
        <v>2015</v>
      </c>
      <c r="K1651" s="285">
        <v>6100017405</v>
      </c>
      <c r="L1651" s="283">
        <v>41453</v>
      </c>
      <c r="M1651" s="285" t="s">
        <v>9924</v>
      </c>
      <c r="N1651" s="331" t="s">
        <v>16454</v>
      </c>
      <c r="O1651" s="324"/>
    </row>
    <row r="1652" spans="5:15" ht="38.25">
      <c r="E1652" s="284" t="s">
        <v>9925</v>
      </c>
      <c r="F1652" s="291" t="s">
        <v>132</v>
      </c>
      <c r="G1652" s="315">
        <f t="shared" si="27"/>
        <v>1646</v>
      </c>
      <c r="H1652" s="280" t="s">
        <v>9926</v>
      </c>
      <c r="I1652" s="307" t="s">
        <v>7203</v>
      </c>
      <c r="J1652" s="279">
        <v>2015</v>
      </c>
      <c r="K1652" s="285">
        <v>6100017464</v>
      </c>
      <c r="L1652" s="283">
        <v>41453</v>
      </c>
      <c r="M1652" s="285" t="s">
        <v>9927</v>
      </c>
      <c r="N1652" s="331" t="s">
        <v>16345</v>
      </c>
      <c r="O1652" s="325"/>
    </row>
    <row r="1653" spans="5:15" ht="31.5">
      <c r="E1653" s="284">
        <v>6132582</v>
      </c>
      <c r="F1653" s="291" t="s">
        <v>132</v>
      </c>
      <c r="G1653" s="315">
        <f t="shared" si="27"/>
        <v>1647</v>
      </c>
      <c r="H1653" s="280" t="s">
        <v>8641</v>
      </c>
      <c r="I1653" s="307" t="s">
        <v>7203</v>
      </c>
      <c r="J1653" s="279">
        <v>2015</v>
      </c>
      <c r="K1653" s="285">
        <v>6100017466</v>
      </c>
      <c r="L1653" s="283">
        <v>41453</v>
      </c>
      <c r="M1653" s="285" t="s">
        <v>8735</v>
      </c>
      <c r="N1653" s="332" t="s">
        <v>13714</v>
      </c>
      <c r="O1653" s="324"/>
    </row>
    <row r="1654" spans="5:15" ht="31.5">
      <c r="E1654" s="284" t="s">
        <v>9928</v>
      </c>
      <c r="F1654" s="291" t="s">
        <v>132</v>
      </c>
      <c r="G1654" s="315">
        <f t="shared" si="27"/>
        <v>1648</v>
      </c>
      <c r="H1654" s="280" t="s">
        <v>9909</v>
      </c>
      <c r="I1654" s="307" t="s">
        <v>7203</v>
      </c>
      <c r="J1654" s="279">
        <v>2015</v>
      </c>
      <c r="K1654" s="285">
        <v>6100017467</v>
      </c>
      <c r="L1654" s="283">
        <v>41453</v>
      </c>
      <c r="M1654" s="285" t="s">
        <v>9929</v>
      </c>
      <c r="N1654" s="331" t="s">
        <v>16363</v>
      </c>
      <c r="O1654" s="325"/>
    </row>
    <row r="1655" spans="5:15" ht="31.5">
      <c r="E1655" s="284">
        <v>6132585</v>
      </c>
      <c r="F1655" s="291" t="s">
        <v>132</v>
      </c>
      <c r="G1655" s="315">
        <f t="shared" si="27"/>
        <v>1649</v>
      </c>
      <c r="H1655" s="280" t="s">
        <v>9851</v>
      </c>
      <c r="I1655" s="307" t="s">
        <v>7203</v>
      </c>
      <c r="J1655" s="279">
        <v>2015</v>
      </c>
      <c r="K1655" s="285">
        <v>6100017468</v>
      </c>
      <c r="L1655" s="283">
        <v>41453</v>
      </c>
      <c r="M1655" s="285" t="s">
        <v>9033</v>
      </c>
      <c r="N1655" s="332" t="s">
        <v>13812</v>
      </c>
      <c r="O1655" s="324"/>
    </row>
    <row r="1656" spans="5:15" ht="31.5">
      <c r="E1656" s="284">
        <v>167</v>
      </c>
      <c r="F1656" s="291" t="s">
        <v>132</v>
      </c>
      <c r="G1656" s="315">
        <f t="shared" si="27"/>
        <v>1650</v>
      </c>
      <c r="H1656" s="280" t="s">
        <v>9930</v>
      </c>
      <c r="I1656" s="307" t="s">
        <v>7203</v>
      </c>
      <c r="J1656" s="279">
        <v>2015</v>
      </c>
      <c r="K1656" s="285">
        <v>6100017474</v>
      </c>
      <c r="L1656" s="283">
        <v>41453</v>
      </c>
      <c r="M1656" s="285" t="s">
        <v>5492</v>
      </c>
      <c r="N1656" s="332" t="s">
        <v>14028</v>
      </c>
      <c r="O1656" s="324"/>
    </row>
    <row r="1657" spans="5:15" ht="38.25">
      <c r="E1657" s="284">
        <v>6132548</v>
      </c>
      <c r="F1657" s="291" t="s">
        <v>132</v>
      </c>
      <c r="G1657" s="315">
        <f t="shared" si="27"/>
        <v>1651</v>
      </c>
      <c r="H1657" s="280" t="s">
        <v>9926</v>
      </c>
      <c r="I1657" s="307" t="s">
        <v>7203</v>
      </c>
      <c r="J1657" s="279">
        <v>2015</v>
      </c>
      <c r="K1657" s="285">
        <v>6100017485</v>
      </c>
      <c r="L1657" s="283">
        <v>41453</v>
      </c>
      <c r="M1657" s="285" t="s">
        <v>9021</v>
      </c>
      <c r="N1657" s="332" t="s">
        <v>13809</v>
      </c>
      <c r="O1657" s="324"/>
    </row>
    <row r="1658" spans="5:15" ht="31.5">
      <c r="E1658" s="284">
        <v>6132664</v>
      </c>
      <c r="F1658" s="291" t="s">
        <v>132</v>
      </c>
      <c r="G1658" s="315">
        <f t="shared" si="27"/>
        <v>1652</v>
      </c>
      <c r="H1658" s="280" t="s">
        <v>8611</v>
      </c>
      <c r="I1658" s="307" t="s">
        <v>7203</v>
      </c>
      <c r="J1658" s="279">
        <v>2015</v>
      </c>
      <c r="K1658" s="285">
        <v>6100017488</v>
      </c>
      <c r="L1658" s="283">
        <v>41453</v>
      </c>
      <c r="M1658" s="285" t="s">
        <v>3544</v>
      </c>
      <c r="N1658" s="332" t="s">
        <v>13803</v>
      </c>
      <c r="O1658" s="324"/>
    </row>
    <row r="1659" spans="5:15" ht="31.5">
      <c r="E1659" s="284">
        <v>6132508</v>
      </c>
      <c r="F1659" s="291" t="s">
        <v>132</v>
      </c>
      <c r="G1659" s="315">
        <f t="shared" si="27"/>
        <v>1653</v>
      </c>
      <c r="H1659" s="280" t="s">
        <v>9437</v>
      </c>
      <c r="I1659" s="307" t="s">
        <v>7203</v>
      </c>
      <c r="J1659" s="279">
        <v>2015</v>
      </c>
      <c r="K1659" s="285">
        <v>6100017490</v>
      </c>
      <c r="L1659" s="283">
        <v>41453</v>
      </c>
      <c r="M1659" s="285" t="s">
        <v>8992</v>
      </c>
      <c r="N1659" s="332" t="s">
        <v>13796</v>
      </c>
      <c r="O1659" s="324"/>
    </row>
    <row r="1660" spans="5:15" ht="31.5">
      <c r="E1660" s="284">
        <v>6132636</v>
      </c>
      <c r="F1660" s="291" t="s">
        <v>132</v>
      </c>
      <c r="G1660" s="315">
        <f t="shared" si="27"/>
        <v>1654</v>
      </c>
      <c r="H1660" s="280" t="s">
        <v>9931</v>
      </c>
      <c r="I1660" s="307" t="s">
        <v>7203</v>
      </c>
      <c r="J1660" s="279">
        <v>2015</v>
      </c>
      <c r="K1660" s="285">
        <v>6100017507</v>
      </c>
      <c r="L1660" s="283">
        <v>41453</v>
      </c>
      <c r="M1660" s="285" t="s">
        <v>9932</v>
      </c>
      <c r="N1660" s="332" t="s">
        <v>15045</v>
      </c>
      <c r="O1660" s="324"/>
    </row>
    <row r="1661" spans="5:15" ht="31.5">
      <c r="E1661" s="284">
        <v>6132573</v>
      </c>
      <c r="F1661" s="291" t="s">
        <v>132</v>
      </c>
      <c r="G1661" s="315">
        <f t="shared" si="27"/>
        <v>1655</v>
      </c>
      <c r="H1661" s="280" t="s">
        <v>9933</v>
      </c>
      <c r="I1661" s="307" t="s">
        <v>7203</v>
      </c>
      <c r="J1661" s="279">
        <v>2015</v>
      </c>
      <c r="K1661" s="285">
        <v>6100017508</v>
      </c>
      <c r="L1661" s="283">
        <v>41453</v>
      </c>
      <c r="M1661" s="285" t="s">
        <v>8290</v>
      </c>
      <c r="N1661" s="332" t="s">
        <v>14029</v>
      </c>
      <c r="O1661" s="324"/>
    </row>
    <row r="1662" spans="5:15" ht="31.5">
      <c r="E1662" s="284">
        <v>6132581</v>
      </c>
      <c r="F1662" s="291" t="s">
        <v>132</v>
      </c>
      <c r="G1662" s="315">
        <f t="shared" ref="G1662:G1725" si="28">G1661+1</f>
        <v>1656</v>
      </c>
      <c r="H1662" s="280" t="s">
        <v>8641</v>
      </c>
      <c r="I1662" s="307" t="s">
        <v>7203</v>
      </c>
      <c r="J1662" s="279">
        <v>2015</v>
      </c>
      <c r="K1662" s="285">
        <v>6100017513</v>
      </c>
      <c r="L1662" s="283">
        <v>41453</v>
      </c>
      <c r="M1662" s="285" t="s">
        <v>8733</v>
      </c>
      <c r="N1662" s="332" t="s">
        <v>13713</v>
      </c>
      <c r="O1662" s="324"/>
    </row>
    <row r="1663" spans="5:15" ht="31.5">
      <c r="E1663" s="284">
        <v>32896</v>
      </c>
      <c r="F1663" s="291" t="s">
        <v>132</v>
      </c>
      <c r="G1663" s="315">
        <f t="shared" si="28"/>
        <v>1657</v>
      </c>
      <c r="H1663" s="280" t="s">
        <v>9934</v>
      </c>
      <c r="I1663" s="307" t="s">
        <v>7203</v>
      </c>
      <c r="J1663" s="279">
        <v>2015</v>
      </c>
      <c r="K1663" s="285">
        <v>6100017573</v>
      </c>
      <c r="L1663" s="283">
        <v>41477</v>
      </c>
      <c r="M1663" s="285" t="s">
        <v>9935</v>
      </c>
      <c r="N1663" s="332" t="s">
        <v>14030</v>
      </c>
      <c r="O1663" s="324"/>
    </row>
    <row r="1664" spans="5:15" ht="31.5">
      <c r="E1664" s="284">
        <v>6132618</v>
      </c>
      <c r="F1664" s="291" t="s">
        <v>132</v>
      </c>
      <c r="G1664" s="315">
        <f t="shared" si="28"/>
        <v>1658</v>
      </c>
      <c r="H1664" s="280" t="s">
        <v>9936</v>
      </c>
      <c r="I1664" s="307" t="s">
        <v>7203</v>
      </c>
      <c r="J1664" s="279">
        <v>2015</v>
      </c>
      <c r="K1664" s="285">
        <v>6100017607</v>
      </c>
      <c r="L1664" s="283">
        <v>41453</v>
      </c>
      <c r="M1664" s="285" t="s">
        <v>9045</v>
      </c>
      <c r="N1664" s="332" t="s">
        <v>13816</v>
      </c>
      <c r="O1664" s="324"/>
    </row>
    <row r="1665" spans="5:15" ht="31.5">
      <c r="E1665" s="284">
        <v>6132598</v>
      </c>
      <c r="F1665" s="291" t="s">
        <v>132</v>
      </c>
      <c r="G1665" s="315">
        <f t="shared" si="28"/>
        <v>1659</v>
      </c>
      <c r="H1665" s="280" t="s">
        <v>9913</v>
      </c>
      <c r="I1665" s="307" t="s">
        <v>7203</v>
      </c>
      <c r="J1665" s="279">
        <v>2015</v>
      </c>
      <c r="K1665" s="285">
        <v>6100017673</v>
      </c>
      <c r="L1665" s="283">
        <v>41453</v>
      </c>
      <c r="M1665" s="285" t="s">
        <v>9937</v>
      </c>
      <c r="N1665" s="332" t="s">
        <v>14031</v>
      </c>
      <c r="O1665" s="324"/>
    </row>
    <row r="1666" spans="5:15" ht="31.5">
      <c r="E1666" s="284">
        <v>6132745</v>
      </c>
      <c r="F1666" s="291" t="s">
        <v>132</v>
      </c>
      <c r="G1666" s="315">
        <f t="shared" si="28"/>
        <v>1660</v>
      </c>
      <c r="H1666" s="280" t="s">
        <v>9317</v>
      </c>
      <c r="I1666" s="307" t="s">
        <v>7203</v>
      </c>
      <c r="J1666" s="279">
        <v>2015</v>
      </c>
      <c r="K1666" s="285">
        <v>6100017675</v>
      </c>
      <c r="L1666" s="283">
        <v>41477</v>
      </c>
      <c r="M1666" s="285" t="s">
        <v>9938</v>
      </c>
      <c r="N1666" s="332" t="s">
        <v>14032</v>
      </c>
      <c r="O1666" s="324"/>
    </row>
    <row r="1667" spans="5:15" ht="31.5">
      <c r="E1667" s="284">
        <v>6132970</v>
      </c>
      <c r="F1667" s="291" t="s">
        <v>132</v>
      </c>
      <c r="G1667" s="315">
        <f t="shared" si="28"/>
        <v>1661</v>
      </c>
      <c r="H1667" s="280" t="s">
        <v>9939</v>
      </c>
      <c r="I1667" s="307" t="s">
        <v>7203</v>
      </c>
      <c r="J1667" s="279">
        <v>2015</v>
      </c>
      <c r="K1667" s="285">
        <v>6100017681</v>
      </c>
      <c r="L1667" s="283">
        <v>41479</v>
      </c>
      <c r="M1667" s="285" t="s">
        <v>9940</v>
      </c>
      <c r="N1667" s="332" t="s">
        <v>14033</v>
      </c>
      <c r="O1667" s="324"/>
    </row>
    <row r="1668" spans="5:15" ht="31.5">
      <c r="E1668" s="284">
        <v>6132595</v>
      </c>
      <c r="F1668" s="291" t="s">
        <v>132</v>
      </c>
      <c r="G1668" s="315">
        <f t="shared" si="28"/>
        <v>1662</v>
      </c>
      <c r="H1668" s="280" t="s">
        <v>9941</v>
      </c>
      <c r="I1668" s="307" t="s">
        <v>7203</v>
      </c>
      <c r="J1668" s="279">
        <v>2015</v>
      </c>
      <c r="K1668" s="285">
        <v>6100017705</v>
      </c>
      <c r="L1668" s="283">
        <v>41480</v>
      </c>
      <c r="M1668" s="285" t="s">
        <v>9942</v>
      </c>
      <c r="N1668" s="332" t="s">
        <v>14034</v>
      </c>
      <c r="O1668" s="324"/>
    </row>
    <row r="1669" spans="5:15" ht="38.25">
      <c r="E1669" s="284" t="s">
        <v>9943</v>
      </c>
      <c r="F1669" s="291" t="s">
        <v>132</v>
      </c>
      <c r="G1669" s="315">
        <f t="shared" si="28"/>
        <v>1663</v>
      </c>
      <c r="H1669" s="280" t="s">
        <v>9926</v>
      </c>
      <c r="I1669" s="307" t="s">
        <v>7203</v>
      </c>
      <c r="J1669" s="279">
        <v>2015</v>
      </c>
      <c r="K1669" s="285">
        <v>6100017754</v>
      </c>
      <c r="L1669" s="283">
        <v>41480</v>
      </c>
      <c r="M1669" s="285" t="s">
        <v>9944</v>
      </c>
      <c r="N1669" s="331" t="s">
        <v>16345</v>
      </c>
      <c r="O1669" s="325"/>
    </row>
    <row r="1670" spans="5:15" ht="38.25">
      <c r="E1670" s="284">
        <v>6132692</v>
      </c>
      <c r="F1670" s="291" t="s">
        <v>132</v>
      </c>
      <c r="G1670" s="315">
        <f t="shared" si="28"/>
        <v>1664</v>
      </c>
      <c r="H1670" s="280" t="s">
        <v>9693</v>
      </c>
      <c r="I1670" s="307" t="s">
        <v>7203</v>
      </c>
      <c r="J1670" s="279">
        <v>2015</v>
      </c>
      <c r="K1670" s="285">
        <v>6100017768</v>
      </c>
      <c r="L1670" s="283">
        <v>41453</v>
      </c>
      <c r="M1670" s="285" t="s">
        <v>9059</v>
      </c>
      <c r="N1670" s="332" t="s">
        <v>13821</v>
      </c>
      <c r="O1670" s="324"/>
    </row>
    <row r="1671" spans="5:15" ht="31.5">
      <c r="E1671" s="284">
        <v>32769</v>
      </c>
      <c r="F1671" s="291" t="s">
        <v>132</v>
      </c>
      <c r="G1671" s="315">
        <f t="shared" si="28"/>
        <v>1665</v>
      </c>
      <c r="H1671" s="280" t="s">
        <v>9317</v>
      </c>
      <c r="I1671" s="307" t="s">
        <v>7203</v>
      </c>
      <c r="J1671" s="279">
        <v>2015</v>
      </c>
      <c r="K1671" s="285">
        <v>6100017772</v>
      </c>
      <c r="L1671" s="283">
        <v>41453</v>
      </c>
      <c r="M1671" s="285" t="s">
        <v>9084</v>
      </c>
      <c r="N1671" s="332" t="s">
        <v>14910</v>
      </c>
      <c r="O1671" s="324"/>
    </row>
    <row r="1672" spans="5:15" ht="31.5">
      <c r="E1672" s="284">
        <v>6132641</v>
      </c>
      <c r="F1672" s="291" t="s">
        <v>132</v>
      </c>
      <c r="G1672" s="315">
        <f t="shared" si="28"/>
        <v>1666</v>
      </c>
      <c r="H1672" s="280" t="s">
        <v>9945</v>
      </c>
      <c r="I1672" s="307" t="s">
        <v>7203</v>
      </c>
      <c r="J1672" s="279">
        <v>2015</v>
      </c>
      <c r="K1672" s="285">
        <v>6100017780</v>
      </c>
      <c r="L1672" s="283">
        <v>41477</v>
      </c>
      <c r="M1672" s="285" t="s">
        <v>9052</v>
      </c>
      <c r="N1672" s="332" t="s">
        <v>13819</v>
      </c>
      <c r="O1672" s="324"/>
    </row>
    <row r="1673" spans="5:15" ht="31.5">
      <c r="E1673" s="284">
        <v>33060</v>
      </c>
      <c r="F1673" s="291" t="s">
        <v>132</v>
      </c>
      <c r="G1673" s="315">
        <f t="shared" si="28"/>
        <v>1667</v>
      </c>
      <c r="H1673" s="280" t="s">
        <v>9946</v>
      </c>
      <c r="I1673" s="307" t="s">
        <v>7203</v>
      </c>
      <c r="J1673" s="279">
        <v>2015</v>
      </c>
      <c r="K1673" s="285">
        <v>6100017828</v>
      </c>
      <c r="L1673" s="283">
        <v>41486</v>
      </c>
      <c r="M1673" s="285" t="s">
        <v>9947</v>
      </c>
      <c r="N1673" s="332" t="s">
        <v>14035</v>
      </c>
      <c r="O1673" s="324"/>
    </row>
    <row r="1674" spans="5:15" ht="31.5">
      <c r="E1674" s="284">
        <v>6132645</v>
      </c>
      <c r="F1674" s="291" t="s">
        <v>132</v>
      </c>
      <c r="G1674" s="315">
        <f t="shared" si="28"/>
        <v>1668</v>
      </c>
      <c r="H1674" s="280" t="s">
        <v>9948</v>
      </c>
      <c r="I1674" s="307" t="s">
        <v>7203</v>
      </c>
      <c r="J1674" s="279">
        <v>2015</v>
      </c>
      <c r="K1674" s="285">
        <v>6100017833</v>
      </c>
      <c r="L1674" s="283">
        <v>41486</v>
      </c>
      <c r="M1674" s="285" t="s">
        <v>9949</v>
      </c>
      <c r="N1674" s="332" t="s">
        <v>15046</v>
      </c>
      <c r="O1674" s="324"/>
    </row>
    <row r="1675" spans="5:15" ht="31.5">
      <c r="E1675" s="284">
        <v>6132788</v>
      </c>
      <c r="F1675" s="291" t="s">
        <v>132</v>
      </c>
      <c r="G1675" s="315">
        <f t="shared" si="28"/>
        <v>1669</v>
      </c>
      <c r="H1675" s="280" t="s">
        <v>8816</v>
      </c>
      <c r="I1675" s="307" t="s">
        <v>7203</v>
      </c>
      <c r="J1675" s="279">
        <v>2015</v>
      </c>
      <c r="K1675" s="285">
        <v>6100017878</v>
      </c>
      <c r="L1675" s="283">
        <v>41487</v>
      </c>
      <c r="M1675" s="285" t="s">
        <v>8807</v>
      </c>
      <c r="N1675" s="331" t="s">
        <v>16458</v>
      </c>
      <c r="O1675" s="324"/>
    </row>
    <row r="1676" spans="5:15" ht="31.5">
      <c r="E1676" s="284">
        <v>6132849</v>
      </c>
      <c r="F1676" s="291" t="s">
        <v>132</v>
      </c>
      <c r="G1676" s="315">
        <f t="shared" si="28"/>
        <v>1670</v>
      </c>
      <c r="H1676" s="280" t="s">
        <v>9950</v>
      </c>
      <c r="I1676" s="307" t="s">
        <v>7203</v>
      </c>
      <c r="J1676" s="279">
        <v>2015</v>
      </c>
      <c r="K1676" s="285">
        <v>6100017879</v>
      </c>
      <c r="L1676" s="283">
        <v>41487</v>
      </c>
      <c r="M1676" s="285" t="s">
        <v>9951</v>
      </c>
      <c r="N1676" s="332" t="s">
        <v>14036</v>
      </c>
      <c r="O1676" s="324"/>
    </row>
    <row r="1677" spans="5:15" ht="31.5">
      <c r="E1677" s="284">
        <v>6132615</v>
      </c>
      <c r="F1677" s="291" t="s">
        <v>132</v>
      </c>
      <c r="G1677" s="315">
        <f t="shared" si="28"/>
        <v>1671</v>
      </c>
      <c r="H1677" s="280" t="s">
        <v>8641</v>
      </c>
      <c r="I1677" s="307" t="s">
        <v>7203</v>
      </c>
      <c r="J1677" s="279">
        <v>2015</v>
      </c>
      <c r="K1677" s="285">
        <v>6100017880</v>
      </c>
      <c r="L1677" s="283">
        <v>41487</v>
      </c>
      <c r="M1677" s="285" t="s">
        <v>8744</v>
      </c>
      <c r="N1677" s="332" t="s">
        <v>13717</v>
      </c>
      <c r="O1677" s="324"/>
    </row>
    <row r="1678" spans="5:15" ht="31.5">
      <c r="E1678" s="284">
        <v>6132613</v>
      </c>
      <c r="F1678" s="291" t="s">
        <v>132</v>
      </c>
      <c r="G1678" s="315">
        <f t="shared" si="28"/>
        <v>1672</v>
      </c>
      <c r="H1678" s="280" t="s">
        <v>9437</v>
      </c>
      <c r="I1678" s="307" t="s">
        <v>7203</v>
      </c>
      <c r="J1678" s="279">
        <v>2015</v>
      </c>
      <c r="K1678" s="285">
        <v>6100017882</v>
      </c>
      <c r="L1678" s="283">
        <v>41487</v>
      </c>
      <c r="M1678" s="285" t="s">
        <v>9952</v>
      </c>
      <c r="N1678" s="332" t="s">
        <v>14037</v>
      </c>
      <c r="O1678" s="324"/>
    </row>
    <row r="1679" spans="5:15" ht="31.5">
      <c r="E1679" s="284">
        <v>6132718</v>
      </c>
      <c r="F1679" s="291" t="s">
        <v>132</v>
      </c>
      <c r="G1679" s="315">
        <f t="shared" si="28"/>
        <v>1673</v>
      </c>
      <c r="H1679" s="280" t="s">
        <v>9953</v>
      </c>
      <c r="I1679" s="307" t="s">
        <v>7203</v>
      </c>
      <c r="J1679" s="279">
        <v>2015</v>
      </c>
      <c r="K1679" s="285">
        <v>6100017962</v>
      </c>
      <c r="L1679" s="283">
        <v>41512</v>
      </c>
      <c r="M1679" s="285" t="s">
        <v>9065</v>
      </c>
      <c r="N1679" s="332" t="s">
        <v>13823</v>
      </c>
      <c r="O1679" s="324"/>
    </row>
    <row r="1680" spans="5:15" ht="31.5">
      <c r="E1680" s="284">
        <v>6132643</v>
      </c>
      <c r="F1680" s="291" t="s">
        <v>132</v>
      </c>
      <c r="G1680" s="315">
        <f t="shared" si="28"/>
        <v>1674</v>
      </c>
      <c r="H1680" s="280" t="s">
        <v>8753</v>
      </c>
      <c r="I1680" s="307" t="s">
        <v>7203</v>
      </c>
      <c r="J1680" s="279">
        <v>2015</v>
      </c>
      <c r="K1680" s="285">
        <v>6100017967</v>
      </c>
      <c r="L1680" s="283">
        <v>41492</v>
      </c>
      <c r="M1680" s="285" t="s">
        <v>8754</v>
      </c>
      <c r="N1680" s="332" t="s">
        <v>14902</v>
      </c>
      <c r="O1680" s="324"/>
    </row>
    <row r="1681" spans="5:15" ht="31.5">
      <c r="E1681" s="284">
        <v>6132536</v>
      </c>
      <c r="F1681" s="291" t="s">
        <v>132</v>
      </c>
      <c r="G1681" s="315">
        <f t="shared" si="28"/>
        <v>1675</v>
      </c>
      <c r="H1681" s="280" t="s">
        <v>9954</v>
      </c>
      <c r="I1681" s="307" t="s">
        <v>7203</v>
      </c>
      <c r="J1681" s="279">
        <v>2015</v>
      </c>
      <c r="K1681" s="285">
        <v>6100017987</v>
      </c>
      <c r="L1681" s="283">
        <v>41492</v>
      </c>
      <c r="M1681" s="285" t="s">
        <v>3476</v>
      </c>
      <c r="N1681" s="332" t="s">
        <v>13712</v>
      </c>
      <c r="O1681" s="324"/>
    </row>
    <row r="1682" spans="5:15" ht="31.5">
      <c r="E1682" s="284">
        <v>148</v>
      </c>
      <c r="F1682" s="291" t="s">
        <v>132</v>
      </c>
      <c r="G1682" s="315">
        <f t="shared" si="28"/>
        <v>1676</v>
      </c>
      <c r="H1682" s="280" t="s">
        <v>9955</v>
      </c>
      <c r="I1682" s="307" t="s">
        <v>7203</v>
      </c>
      <c r="J1682" s="279">
        <v>2015</v>
      </c>
      <c r="K1682" s="285">
        <v>6100018077</v>
      </c>
      <c r="L1682" s="283">
        <v>41500</v>
      </c>
      <c r="M1682" s="285" t="s">
        <v>9956</v>
      </c>
      <c r="N1682" s="331" t="s">
        <v>16230</v>
      </c>
      <c r="O1682" s="325"/>
    </row>
    <row r="1683" spans="5:15" ht="31.5">
      <c r="E1683" s="284">
        <v>6143258</v>
      </c>
      <c r="F1683" s="291" t="s">
        <v>132</v>
      </c>
      <c r="G1683" s="315">
        <f t="shared" si="28"/>
        <v>1677</v>
      </c>
      <c r="H1683" s="280" t="s">
        <v>9957</v>
      </c>
      <c r="I1683" s="307" t="s">
        <v>7203</v>
      </c>
      <c r="J1683" s="279">
        <v>2015</v>
      </c>
      <c r="K1683" s="285">
        <v>6100018151</v>
      </c>
      <c r="L1683" s="283">
        <v>41501</v>
      </c>
      <c r="M1683" s="285" t="s">
        <v>9958</v>
      </c>
      <c r="N1683" s="332" t="s">
        <v>14038</v>
      </c>
      <c r="O1683" s="324"/>
    </row>
    <row r="1684" spans="5:15" ht="31.5">
      <c r="E1684" s="284">
        <v>34</v>
      </c>
      <c r="F1684" s="291" t="s">
        <v>132</v>
      </c>
      <c r="G1684" s="315">
        <f t="shared" si="28"/>
        <v>1678</v>
      </c>
      <c r="H1684" s="280" t="s">
        <v>8788</v>
      </c>
      <c r="I1684" s="307" t="s">
        <v>7203</v>
      </c>
      <c r="J1684" s="279">
        <v>2015</v>
      </c>
      <c r="K1684" s="285">
        <v>6100018215</v>
      </c>
      <c r="L1684" s="283">
        <v>41502</v>
      </c>
      <c r="M1684" s="285" t="s">
        <v>9959</v>
      </c>
      <c r="N1684" s="331" t="s">
        <v>16309</v>
      </c>
      <c r="O1684" s="325"/>
    </row>
    <row r="1685" spans="5:15" ht="31.5">
      <c r="E1685" s="284">
        <v>6143462</v>
      </c>
      <c r="F1685" s="291" t="s">
        <v>132</v>
      </c>
      <c r="G1685" s="315">
        <f t="shared" si="28"/>
        <v>1679</v>
      </c>
      <c r="H1685" s="280" t="s">
        <v>9960</v>
      </c>
      <c r="I1685" s="307" t="s">
        <v>7203</v>
      </c>
      <c r="J1685" s="279">
        <v>2015</v>
      </c>
      <c r="K1685" s="285">
        <v>6100018222</v>
      </c>
      <c r="L1685" s="283">
        <v>41502</v>
      </c>
      <c r="M1685" s="285" t="s">
        <v>9961</v>
      </c>
      <c r="N1685" s="332" t="s">
        <v>13832</v>
      </c>
      <c r="O1685" s="324"/>
    </row>
    <row r="1686" spans="5:15" ht="31.5">
      <c r="E1686" s="284">
        <v>6132756</v>
      </c>
      <c r="F1686" s="291" t="s">
        <v>132</v>
      </c>
      <c r="G1686" s="315">
        <f t="shared" si="28"/>
        <v>1680</v>
      </c>
      <c r="H1686" s="280" t="s">
        <v>9962</v>
      </c>
      <c r="I1686" s="307" t="s">
        <v>7203</v>
      </c>
      <c r="J1686" s="279">
        <v>2015</v>
      </c>
      <c r="K1686" s="285">
        <v>6100018225</v>
      </c>
      <c r="L1686" s="283">
        <v>41502</v>
      </c>
      <c r="M1686" s="285" t="s">
        <v>9077</v>
      </c>
      <c r="N1686" s="332" t="s">
        <v>13829</v>
      </c>
      <c r="O1686" s="324"/>
    </row>
    <row r="1687" spans="5:15" ht="31.5">
      <c r="E1687" s="284">
        <v>6132920</v>
      </c>
      <c r="F1687" s="291" t="s">
        <v>132</v>
      </c>
      <c r="G1687" s="315">
        <f t="shared" si="28"/>
        <v>1681</v>
      </c>
      <c r="H1687" s="280" t="s">
        <v>9963</v>
      </c>
      <c r="I1687" s="307" t="s">
        <v>7203</v>
      </c>
      <c r="J1687" s="279">
        <v>2015</v>
      </c>
      <c r="K1687" s="285">
        <v>6100018229</v>
      </c>
      <c r="L1687" s="283">
        <v>41502</v>
      </c>
      <c r="M1687" s="285" t="s">
        <v>9964</v>
      </c>
      <c r="N1687" s="332" t="s">
        <v>14039</v>
      </c>
      <c r="O1687" s="324"/>
    </row>
    <row r="1688" spans="5:15" ht="31.5">
      <c r="E1688" s="284">
        <v>6132760</v>
      </c>
      <c r="F1688" s="291" t="s">
        <v>132</v>
      </c>
      <c r="G1688" s="315">
        <f t="shared" si="28"/>
        <v>1682</v>
      </c>
      <c r="H1688" s="280" t="s">
        <v>8816</v>
      </c>
      <c r="I1688" s="307" t="s">
        <v>7203</v>
      </c>
      <c r="J1688" s="279">
        <v>2015</v>
      </c>
      <c r="K1688" s="285">
        <v>6100018230</v>
      </c>
      <c r="L1688" s="283">
        <v>41502</v>
      </c>
      <c r="M1688" s="285" t="s">
        <v>9965</v>
      </c>
      <c r="N1688" s="332" t="s">
        <v>14040</v>
      </c>
      <c r="O1688" s="324"/>
    </row>
    <row r="1689" spans="5:15" ht="31.5">
      <c r="E1689" s="284">
        <v>6132739</v>
      </c>
      <c r="F1689" s="291" t="s">
        <v>132</v>
      </c>
      <c r="G1689" s="315">
        <f t="shared" si="28"/>
        <v>1683</v>
      </c>
      <c r="H1689" s="280" t="s">
        <v>9345</v>
      </c>
      <c r="I1689" s="307" t="s">
        <v>7203</v>
      </c>
      <c r="J1689" s="279">
        <v>2015</v>
      </c>
      <c r="K1689" s="285">
        <v>6100018258</v>
      </c>
      <c r="L1689" s="283">
        <v>41502</v>
      </c>
      <c r="M1689" s="285" t="s">
        <v>9346</v>
      </c>
      <c r="N1689" s="332" t="s">
        <v>13922</v>
      </c>
      <c r="O1689" s="324"/>
    </row>
    <row r="1690" spans="5:15" ht="31.5">
      <c r="E1690" s="284">
        <v>6132755</v>
      </c>
      <c r="F1690" s="291" t="s">
        <v>132</v>
      </c>
      <c r="G1690" s="315">
        <f t="shared" si="28"/>
        <v>1684</v>
      </c>
      <c r="H1690" s="280" t="s">
        <v>9966</v>
      </c>
      <c r="I1690" s="307" t="s">
        <v>7203</v>
      </c>
      <c r="J1690" s="279">
        <v>2015</v>
      </c>
      <c r="K1690" s="285">
        <v>6100018275</v>
      </c>
      <c r="L1690" s="283">
        <v>41507</v>
      </c>
      <c r="M1690" s="285" t="s">
        <v>9260</v>
      </c>
      <c r="N1690" s="332" t="s">
        <v>13898</v>
      </c>
      <c r="O1690" s="324"/>
    </row>
    <row r="1691" spans="5:15" ht="31.5">
      <c r="E1691" s="284" t="s">
        <v>9967</v>
      </c>
      <c r="F1691" s="291" t="s">
        <v>132</v>
      </c>
      <c r="G1691" s="315">
        <f t="shared" si="28"/>
        <v>1685</v>
      </c>
      <c r="H1691" s="280" t="s">
        <v>8816</v>
      </c>
      <c r="I1691" s="307" t="s">
        <v>7203</v>
      </c>
      <c r="J1691" s="279">
        <v>2015</v>
      </c>
      <c r="K1691" s="285">
        <v>6100018278</v>
      </c>
      <c r="L1691" s="283">
        <v>41502</v>
      </c>
      <c r="M1691" s="285" t="s">
        <v>8803</v>
      </c>
      <c r="N1691" s="331" t="s">
        <v>16200</v>
      </c>
      <c r="O1691" s="325"/>
    </row>
    <row r="1692" spans="5:15" ht="31.5">
      <c r="E1692" s="284">
        <v>6132779</v>
      </c>
      <c r="F1692" s="291" t="s">
        <v>132</v>
      </c>
      <c r="G1692" s="315">
        <f t="shared" si="28"/>
        <v>1686</v>
      </c>
      <c r="H1692" s="280" t="s">
        <v>9968</v>
      </c>
      <c r="I1692" s="307" t="s">
        <v>7203</v>
      </c>
      <c r="J1692" s="279">
        <v>2015</v>
      </c>
      <c r="K1692" s="285">
        <v>6100018280</v>
      </c>
      <c r="L1692" s="283">
        <v>41502</v>
      </c>
      <c r="M1692" s="285" t="s">
        <v>9007</v>
      </c>
      <c r="N1692" s="332" t="s">
        <v>13804</v>
      </c>
      <c r="O1692" s="324"/>
    </row>
    <row r="1693" spans="5:15" ht="31.5">
      <c r="E1693" s="284">
        <v>6143513</v>
      </c>
      <c r="F1693" s="291" t="s">
        <v>132</v>
      </c>
      <c r="G1693" s="315">
        <f t="shared" si="28"/>
        <v>1687</v>
      </c>
      <c r="H1693" s="280" t="s">
        <v>9969</v>
      </c>
      <c r="I1693" s="307" t="s">
        <v>7203</v>
      </c>
      <c r="J1693" s="279">
        <v>2015</v>
      </c>
      <c r="K1693" s="285">
        <v>6100018284</v>
      </c>
      <c r="L1693" s="283">
        <v>41502</v>
      </c>
      <c r="M1693" s="285" t="s">
        <v>9970</v>
      </c>
      <c r="N1693" s="332" t="s">
        <v>14041</v>
      </c>
      <c r="O1693" s="324"/>
    </row>
    <row r="1694" spans="5:15" ht="31.5">
      <c r="E1694" s="284">
        <v>6133136</v>
      </c>
      <c r="F1694" s="291" t="s">
        <v>132</v>
      </c>
      <c r="G1694" s="315">
        <f t="shared" si="28"/>
        <v>1688</v>
      </c>
      <c r="H1694" s="280" t="s">
        <v>9971</v>
      </c>
      <c r="I1694" s="307" t="s">
        <v>7203</v>
      </c>
      <c r="J1694" s="279">
        <v>2015</v>
      </c>
      <c r="K1694" s="285">
        <v>6100018309</v>
      </c>
      <c r="L1694" s="283">
        <v>41502</v>
      </c>
      <c r="M1694" s="285" t="s">
        <v>9972</v>
      </c>
      <c r="N1694" s="332" t="s">
        <v>14042</v>
      </c>
      <c r="O1694" s="324"/>
    </row>
    <row r="1695" spans="5:15" ht="31.5">
      <c r="E1695" s="284">
        <v>6132737</v>
      </c>
      <c r="F1695" s="291" t="s">
        <v>132</v>
      </c>
      <c r="G1695" s="315">
        <f t="shared" si="28"/>
        <v>1689</v>
      </c>
      <c r="H1695" s="280" t="s">
        <v>9973</v>
      </c>
      <c r="I1695" s="307" t="s">
        <v>7203</v>
      </c>
      <c r="J1695" s="279">
        <v>2015</v>
      </c>
      <c r="K1695" s="285">
        <v>6100018343</v>
      </c>
      <c r="L1695" s="283">
        <v>41507</v>
      </c>
      <c r="M1695" s="285" t="s">
        <v>9974</v>
      </c>
      <c r="N1695" s="332" t="s">
        <v>14043</v>
      </c>
      <c r="O1695" s="324"/>
    </row>
    <row r="1696" spans="5:15" ht="31.5">
      <c r="E1696" s="284">
        <v>32794</v>
      </c>
      <c r="F1696" s="291" t="s">
        <v>132</v>
      </c>
      <c r="G1696" s="315">
        <f t="shared" si="28"/>
        <v>1690</v>
      </c>
      <c r="H1696" s="280" t="s">
        <v>9975</v>
      </c>
      <c r="I1696" s="307" t="s">
        <v>7203</v>
      </c>
      <c r="J1696" s="279">
        <v>2015</v>
      </c>
      <c r="K1696" s="285">
        <v>6100018349</v>
      </c>
      <c r="L1696" s="283">
        <v>41507</v>
      </c>
      <c r="M1696" s="285" t="s">
        <v>9976</v>
      </c>
      <c r="N1696" s="331" t="s">
        <v>16260</v>
      </c>
      <c r="O1696" s="325"/>
    </row>
    <row r="1697" spans="5:15" ht="31.5">
      <c r="E1697" s="284">
        <v>6132774</v>
      </c>
      <c r="F1697" s="291" t="s">
        <v>132</v>
      </c>
      <c r="G1697" s="315">
        <f t="shared" si="28"/>
        <v>1691</v>
      </c>
      <c r="H1697" s="280" t="s">
        <v>9977</v>
      </c>
      <c r="I1697" s="307" t="s">
        <v>7203</v>
      </c>
      <c r="J1697" s="279">
        <v>2015</v>
      </c>
      <c r="K1697" s="285">
        <v>6100018355</v>
      </c>
      <c r="L1697" s="283">
        <v>41507</v>
      </c>
      <c r="M1697" s="285" t="s">
        <v>9978</v>
      </c>
      <c r="N1697" s="332" t="s">
        <v>14044</v>
      </c>
      <c r="O1697" s="324"/>
    </row>
    <row r="1698" spans="5:15" ht="31.5">
      <c r="E1698" s="284">
        <v>6132821</v>
      </c>
      <c r="F1698" s="291" t="s">
        <v>132</v>
      </c>
      <c r="G1698" s="315">
        <f t="shared" si="28"/>
        <v>1692</v>
      </c>
      <c r="H1698" s="280" t="s">
        <v>9979</v>
      </c>
      <c r="I1698" s="307" t="s">
        <v>7203</v>
      </c>
      <c r="J1698" s="279">
        <v>2015</v>
      </c>
      <c r="K1698" s="285">
        <v>6100018356</v>
      </c>
      <c r="L1698" s="283">
        <v>41507</v>
      </c>
      <c r="M1698" s="285" t="s">
        <v>3545</v>
      </c>
      <c r="N1698" s="332" t="s">
        <v>13807</v>
      </c>
      <c r="O1698" s="324"/>
    </row>
    <row r="1699" spans="5:15" ht="31.5">
      <c r="E1699" s="284">
        <v>6132759</v>
      </c>
      <c r="F1699" s="291" t="s">
        <v>132</v>
      </c>
      <c r="G1699" s="315">
        <f t="shared" si="28"/>
        <v>1693</v>
      </c>
      <c r="H1699" s="280" t="s">
        <v>13318</v>
      </c>
      <c r="I1699" s="307" t="s">
        <v>7203</v>
      </c>
      <c r="J1699" s="279">
        <v>2015</v>
      </c>
      <c r="K1699" s="285">
        <v>6100018360</v>
      </c>
      <c r="L1699" s="283">
        <v>41507</v>
      </c>
      <c r="M1699" s="285" t="s">
        <v>9079</v>
      </c>
      <c r="N1699" s="331" t="s">
        <v>16201</v>
      </c>
      <c r="O1699" s="325"/>
    </row>
    <row r="1700" spans="5:15" ht="31.5">
      <c r="E1700" s="284">
        <v>6132771</v>
      </c>
      <c r="F1700" s="291" t="s">
        <v>132</v>
      </c>
      <c r="G1700" s="315">
        <f t="shared" si="28"/>
        <v>1694</v>
      </c>
      <c r="H1700" s="280" t="s">
        <v>9980</v>
      </c>
      <c r="I1700" s="307" t="s">
        <v>7203</v>
      </c>
      <c r="J1700" s="279">
        <v>2015</v>
      </c>
      <c r="K1700" s="285">
        <v>6100018373</v>
      </c>
      <c r="L1700" s="283">
        <v>41507</v>
      </c>
      <c r="M1700" s="285" t="s">
        <v>7324</v>
      </c>
      <c r="N1700" s="332" t="s">
        <v>13902</v>
      </c>
      <c r="O1700" s="324"/>
    </row>
    <row r="1701" spans="5:15" ht="31.5">
      <c r="E1701" s="284">
        <v>6144455</v>
      </c>
      <c r="F1701" s="291" t="s">
        <v>132</v>
      </c>
      <c r="G1701" s="315">
        <f t="shared" si="28"/>
        <v>1695</v>
      </c>
      <c r="H1701" s="280" t="s">
        <v>9981</v>
      </c>
      <c r="I1701" s="307" t="s">
        <v>7203</v>
      </c>
      <c r="J1701" s="279">
        <v>2015</v>
      </c>
      <c r="K1701" s="285">
        <v>6100018443</v>
      </c>
      <c r="L1701" s="283">
        <v>41507</v>
      </c>
      <c r="M1701" s="285" t="s">
        <v>9982</v>
      </c>
      <c r="N1701" s="331" t="s">
        <v>16365</v>
      </c>
      <c r="O1701" s="325"/>
    </row>
    <row r="1702" spans="5:15" ht="31.5">
      <c r="E1702" s="284">
        <v>6132776</v>
      </c>
      <c r="F1702" s="291" t="s">
        <v>132</v>
      </c>
      <c r="G1702" s="315">
        <f t="shared" si="28"/>
        <v>1696</v>
      </c>
      <c r="H1702" s="280" t="s">
        <v>9983</v>
      </c>
      <c r="I1702" s="307" t="s">
        <v>7203</v>
      </c>
      <c r="J1702" s="279">
        <v>2015</v>
      </c>
      <c r="K1702" s="285">
        <v>6100018513</v>
      </c>
      <c r="L1702" s="283">
        <v>41507</v>
      </c>
      <c r="M1702" s="285" t="s">
        <v>9086</v>
      </c>
      <c r="N1702" s="332" t="s">
        <v>14911</v>
      </c>
      <c r="O1702" s="324"/>
    </row>
    <row r="1703" spans="5:15" ht="31.5">
      <c r="E1703" s="284">
        <v>6133140</v>
      </c>
      <c r="F1703" s="291" t="s">
        <v>132</v>
      </c>
      <c r="G1703" s="315">
        <f t="shared" si="28"/>
        <v>1697</v>
      </c>
      <c r="H1703" s="280" t="s">
        <v>9984</v>
      </c>
      <c r="I1703" s="307" t="s">
        <v>7203</v>
      </c>
      <c r="J1703" s="279">
        <v>2015</v>
      </c>
      <c r="K1703" s="285">
        <v>6100018577</v>
      </c>
      <c r="L1703" s="283">
        <v>41568</v>
      </c>
      <c r="M1703" s="285" t="s">
        <v>9985</v>
      </c>
      <c r="N1703" s="332" t="s">
        <v>14045</v>
      </c>
      <c r="O1703" s="324"/>
    </row>
    <row r="1704" spans="5:15" ht="31.5">
      <c r="E1704" s="284">
        <v>6132967</v>
      </c>
      <c r="F1704" s="291" t="s">
        <v>132</v>
      </c>
      <c r="G1704" s="315">
        <f t="shared" si="28"/>
        <v>1698</v>
      </c>
      <c r="H1704" s="280" t="s">
        <v>9986</v>
      </c>
      <c r="I1704" s="307" t="s">
        <v>7203</v>
      </c>
      <c r="J1704" s="279">
        <v>2015</v>
      </c>
      <c r="K1704" s="285">
        <v>6100018587</v>
      </c>
      <c r="L1704" s="283">
        <v>41507</v>
      </c>
      <c r="M1704" s="285" t="s">
        <v>9987</v>
      </c>
      <c r="N1704" s="332" t="s">
        <v>14340</v>
      </c>
      <c r="O1704" s="324"/>
    </row>
    <row r="1705" spans="5:15" ht="31.5">
      <c r="E1705" s="284">
        <v>6143374</v>
      </c>
      <c r="F1705" s="291" t="s">
        <v>132</v>
      </c>
      <c r="G1705" s="315">
        <f t="shared" si="28"/>
        <v>1699</v>
      </c>
      <c r="H1705" s="280" t="s">
        <v>9988</v>
      </c>
      <c r="I1705" s="307" t="s">
        <v>7203</v>
      </c>
      <c r="J1705" s="279">
        <v>2015</v>
      </c>
      <c r="K1705" s="285">
        <v>6100018626</v>
      </c>
      <c r="L1705" s="283">
        <v>41507</v>
      </c>
      <c r="M1705" s="285" t="s">
        <v>9989</v>
      </c>
      <c r="N1705" s="332" t="s">
        <v>14046</v>
      </c>
      <c r="O1705" s="324"/>
    </row>
    <row r="1706" spans="5:15" ht="31.5">
      <c r="E1706" s="284">
        <v>6143254</v>
      </c>
      <c r="F1706" s="291" t="s">
        <v>132</v>
      </c>
      <c r="G1706" s="315">
        <f t="shared" si="28"/>
        <v>1700</v>
      </c>
      <c r="H1706" s="280" t="s">
        <v>9990</v>
      </c>
      <c r="I1706" s="307" t="s">
        <v>7203</v>
      </c>
      <c r="J1706" s="279">
        <v>2015</v>
      </c>
      <c r="K1706" s="285">
        <v>6100018629</v>
      </c>
      <c r="L1706" s="283">
        <v>41507</v>
      </c>
      <c r="M1706" s="285" t="s">
        <v>9991</v>
      </c>
      <c r="N1706" s="332" t="s">
        <v>14047</v>
      </c>
      <c r="O1706" s="324"/>
    </row>
    <row r="1707" spans="5:15" ht="31.5">
      <c r="E1707" s="284">
        <v>6132850</v>
      </c>
      <c r="F1707" s="291" t="s">
        <v>132</v>
      </c>
      <c r="G1707" s="315">
        <f t="shared" si="28"/>
        <v>1701</v>
      </c>
      <c r="H1707" s="280" t="s">
        <v>9992</v>
      </c>
      <c r="I1707" s="307" t="s">
        <v>7203</v>
      </c>
      <c r="J1707" s="279">
        <v>2015</v>
      </c>
      <c r="K1707" s="285">
        <v>6100018642</v>
      </c>
      <c r="L1707" s="283">
        <v>41507</v>
      </c>
      <c r="M1707" s="285" t="s">
        <v>9103</v>
      </c>
      <c r="N1707" s="331" t="s">
        <v>16366</v>
      </c>
      <c r="O1707" s="325"/>
    </row>
    <row r="1708" spans="5:15" ht="31.5">
      <c r="E1708" s="284">
        <v>6132954</v>
      </c>
      <c r="F1708" s="291" t="s">
        <v>132</v>
      </c>
      <c r="G1708" s="315">
        <f t="shared" si="28"/>
        <v>1702</v>
      </c>
      <c r="H1708" s="280" t="s">
        <v>13192</v>
      </c>
      <c r="I1708" s="307" t="s">
        <v>7203</v>
      </c>
      <c r="J1708" s="279">
        <v>2015</v>
      </c>
      <c r="K1708" s="285">
        <v>6100018658</v>
      </c>
      <c r="L1708" s="283">
        <v>41507</v>
      </c>
      <c r="M1708" s="285" t="s">
        <v>9993</v>
      </c>
      <c r="N1708" s="331" t="s">
        <v>16239</v>
      </c>
      <c r="O1708" s="325"/>
    </row>
    <row r="1709" spans="5:15" ht="31.5">
      <c r="E1709" s="284">
        <v>79</v>
      </c>
      <c r="F1709" s="291" t="s">
        <v>132</v>
      </c>
      <c r="G1709" s="315">
        <f t="shared" si="28"/>
        <v>1703</v>
      </c>
      <c r="H1709" s="280" t="s">
        <v>9994</v>
      </c>
      <c r="I1709" s="307" t="s">
        <v>7203</v>
      </c>
      <c r="J1709" s="279">
        <v>2015</v>
      </c>
      <c r="K1709" s="285">
        <v>6100018710</v>
      </c>
      <c r="L1709" s="283">
        <v>41507</v>
      </c>
      <c r="M1709" s="285" t="s">
        <v>9995</v>
      </c>
      <c r="N1709" s="332" t="s">
        <v>14048</v>
      </c>
      <c r="O1709" s="324"/>
    </row>
    <row r="1710" spans="5:15" ht="31.5">
      <c r="E1710" s="284">
        <v>32853</v>
      </c>
      <c r="F1710" s="291" t="s">
        <v>132</v>
      </c>
      <c r="G1710" s="315">
        <f t="shared" si="28"/>
        <v>1704</v>
      </c>
      <c r="H1710" s="280" t="s">
        <v>9996</v>
      </c>
      <c r="I1710" s="307" t="s">
        <v>7203</v>
      </c>
      <c r="J1710" s="279">
        <v>2015</v>
      </c>
      <c r="K1710" s="285">
        <v>6100018830</v>
      </c>
      <c r="L1710" s="283">
        <v>41529</v>
      </c>
      <c r="M1710" s="285" t="s">
        <v>9106</v>
      </c>
      <c r="N1710" s="331" t="s">
        <v>16345</v>
      </c>
      <c r="O1710" s="325"/>
    </row>
    <row r="1711" spans="5:15" ht="31.5">
      <c r="E1711" s="284">
        <v>6132928</v>
      </c>
      <c r="F1711" s="291" t="s">
        <v>132</v>
      </c>
      <c r="G1711" s="315">
        <f t="shared" si="28"/>
        <v>1705</v>
      </c>
      <c r="H1711" s="280" t="s">
        <v>9997</v>
      </c>
      <c r="I1711" s="307" t="s">
        <v>7203</v>
      </c>
      <c r="J1711" s="279">
        <v>2015</v>
      </c>
      <c r="K1711" s="285">
        <v>6100018833</v>
      </c>
      <c r="L1711" s="283">
        <v>41529</v>
      </c>
      <c r="M1711" s="285" t="s">
        <v>9998</v>
      </c>
      <c r="N1711" s="332" t="s">
        <v>14049</v>
      </c>
      <c r="O1711" s="324"/>
    </row>
    <row r="1712" spans="5:15" ht="31.5">
      <c r="E1712" s="284">
        <v>6132888</v>
      </c>
      <c r="F1712" s="291" t="s">
        <v>132</v>
      </c>
      <c r="G1712" s="315">
        <f t="shared" si="28"/>
        <v>1706</v>
      </c>
      <c r="H1712" s="280" t="s">
        <v>9999</v>
      </c>
      <c r="I1712" s="307" t="s">
        <v>7203</v>
      </c>
      <c r="J1712" s="279">
        <v>2015</v>
      </c>
      <c r="K1712" s="285">
        <v>6100018837</v>
      </c>
      <c r="L1712" s="283">
        <v>41529</v>
      </c>
      <c r="M1712" s="285" t="s">
        <v>10000</v>
      </c>
      <c r="N1712" s="332" t="s">
        <v>14050</v>
      </c>
      <c r="O1712" s="324"/>
    </row>
    <row r="1713" spans="5:15" ht="31.5">
      <c r="E1713" s="284">
        <v>6132919</v>
      </c>
      <c r="F1713" s="291" t="s">
        <v>132</v>
      </c>
      <c r="G1713" s="315">
        <f t="shared" si="28"/>
        <v>1707</v>
      </c>
      <c r="H1713" s="280" t="s">
        <v>10001</v>
      </c>
      <c r="I1713" s="307" t="s">
        <v>7203</v>
      </c>
      <c r="J1713" s="279">
        <v>2015</v>
      </c>
      <c r="K1713" s="285">
        <v>6100018924</v>
      </c>
      <c r="L1713" s="283">
        <v>41507</v>
      </c>
      <c r="M1713" s="285" t="s">
        <v>10002</v>
      </c>
      <c r="N1713" s="332" t="s">
        <v>14051</v>
      </c>
      <c r="O1713" s="324"/>
    </row>
    <row r="1714" spans="5:15" ht="31.5">
      <c r="E1714" s="284">
        <v>6132898</v>
      </c>
      <c r="F1714" s="291" t="s">
        <v>132</v>
      </c>
      <c r="G1714" s="315">
        <f t="shared" si="28"/>
        <v>1708</v>
      </c>
      <c r="H1714" s="280" t="s">
        <v>10003</v>
      </c>
      <c r="I1714" s="307" t="s">
        <v>7203</v>
      </c>
      <c r="J1714" s="279">
        <v>2015</v>
      </c>
      <c r="K1714" s="285">
        <v>6100018933</v>
      </c>
      <c r="L1714" s="283">
        <v>41507</v>
      </c>
      <c r="M1714" s="285" t="s">
        <v>10004</v>
      </c>
      <c r="N1714" s="332" t="s">
        <v>14052</v>
      </c>
      <c r="O1714" s="324"/>
    </row>
    <row r="1715" spans="5:15" ht="31.5">
      <c r="E1715" s="284">
        <v>6143244</v>
      </c>
      <c r="F1715" s="291" t="s">
        <v>132</v>
      </c>
      <c r="G1715" s="315">
        <f t="shared" si="28"/>
        <v>1709</v>
      </c>
      <c r="H1715" s="280" t="s">
        <v>10005</v>
      </c>
      <c r="I1715" s="307" t="s">
        <v>7203</v>
      </c>
      <c r="J1715" s="279">
        <v>2015</v>
      </c>
      <c r="K1715" s="285">
        <v>6100018934</v>
      </c>
      <c r="L1715" s="283">
        <v>41872</v>
      </c>
      <c r="M1715" s="285" t="s">
        <v>10006</v>
      </c>
      <c r="N1715" s="332" t="s">
        <v>14053</v>
      </c>
      <c r="O1715" s="324"/>
    </row>
    <row r="1716" spans="5:15" ht="31.5">
      <c r="E1716" s="284">
        <v>6132826</v>
      </c>
      <c r="F1716" s="291" t="s">
        <v>132</v>
      </c>
      <c r="G1716" s="315">
        <f t="shared" si="28"/>
        <v>1710</v>
      </c>
      <c r="H1716" s="280" t="s">
        <v>10007</v>
      </c>
      <c r="I1716" s="307" t="s">
        <v>7203</v>
      </c>
      <c r="J1716" s="279">
        <v>2015</v>
      </c>
      <c r="K1716" s="285">
        <v>6100018938</v>
      </c>
      <c r="L1716" s="283">
        <v>41507</v>
      </c>
      <c r="M1716" s="285" t="s">
        <v>10008</v>
      </c>
      <c r="N1716" s="332" t="s">
        <v>15047</v>
      </c>
      <c r="O1716" s="324"/>
    </row>
    <row r="1717" spans="5:15" ht="31.5">
      <c r="E1717" s="284">
        <v>6132987</v>
      </c>
      <c r="F1717" s="291" t="s">
        <v>132</v>
      </c>
      <c r="G1717" s="315">
        <f t="shared" si="28"/>
        <v>1711</v>
      </c>
      <c r="H1717" s="280" t="s">
        <v>10009</v>
      </c>
      <c r="I1717" s="307" t="s">
        <v>7203</v>
      </c>
      <c r="J1717" s="279">
        <v>2015</v>
      </c>
      <c r="K1717" s="285">
        <v>6100018942</v>
      </c>
      <c r="L1717" s="283">
        <v>41507</v>
      </c>
      <c r="M1717" s="285" t="s">
        <v>10010</v>
      </c>
      <c r="N1717" s="332" t="s">
        <v>14054</v>
      </c>
      <c r="O1717" s="324"/>
    </row>
    <row r="1718" spans="5:15" ht="31.5">
      <c r="E1718" s="284">
        <v>33091</v>
      </c>
      <c r="F1718" s="291" t="s">
        <v>132</v>
      </c>
      <c r="G1718" s="315">
        <f t="shared" si="28"/>
        <v>1712</v>
      </c>
      <c r="H1718" s="280" t="s">
        <v>10011</v>
      </c>
      <c r="I1718" s="307" t="s">
        <v>7203</v>
      </c>
      <c r="J1718" s="279">
        <v>2015</v>
      </c>
      <c r="K1718" s="285">
        <v>6100019077</v>
      </c>
      <c r="L1718" s="283">
        <v>41547</v>
      </c>
      <c r="M1718" s="285" t="s">
        <v>10012</v>
      </c>
      <c r="N1718" s="331" t="s">
        <v>16456</v>
      </c>
      <c r="O1718" s="324"/>
    </row>
    <row r="1719" spans="5:15" ht="31.5">
      <c r="E1719" s="284">
        <v>33048</v>
      </c>
      <c r="F1719" s="291" t="s">
        <v>132</v>
      </c>
      <c r="G1719" s="315">
        <f t="shared" si="28"/>
        <v>1713</v>
      </c>
      <c r="H1719" s="280" t="s">
        <v>10013</v>
      </c>
      <c r="I1719" s="307" t="s">
        <v>7203</v>
      </c>
      <c r="J1719" s="279">
        <v>2015</v>
      </c>
      <c r="K1719" s="285">
        <v>6100019346</v>
      </c>
      <c r="L1719" s="283">
        <v>41537</v>
      </c>
      <c r="M1719" s="285" t="s">
        <v>10014</v>
      </c>
      <c r="N1719" s="332" t="s">
        <v>14055</v>
      </c>
      <c r="O1719" s="324"/>
    </row>
    <row r="1720" spans="5:15" ht="31.5">
      <c r="E1720" s="284">
        <v>32883</v>
      </c>
      <c r="F1720" s="291" t="s">
        <v>132</v>
      </c>
      <c r="G1720" s="315">
        <f t="shared" si="28"/>
        <v>1714</v>
      </c>
      <c r="H1720" s="280" t="s">
        <v>10015</v>
      </c>
      <c r="I1720" s="307" t="s">
        <v>7203</v>
      </c>
      <c r="J1720" s="279">
        <v>2015</v>
      </c>
      <c r="K1720" s="285">
        <v>6100019347</v>
      </c>
      <c r="L1720" s="283">
        <v>41537</v>
      </c>
      <c r="M1720" s="285" t="s">
        <v>10016</v>
      </c>
      <c r="N1720" s="331" t="s">
        <v>16461</v>
      </c>
      <c r="O1720" s="324"/>
    </row>
    <row r="1721" spans="5:15" ht="31.5">
      <c r="E1721" s="284">
        <v>32988</v>
      </c>
      <c r="F1721" s="291" t="s">
        <v>132</v>
      </c>
      <c r="G1721" s="315">
        <f t="shared" si="28"/>
        <v>1715</v>
      </c>
      <c r="H1721" s="280" t="s">
        <v>10015</v>
      </c>
      <c r="I1721" s="307" t="s">
        <v>7203</v>
      </c>
      <c r="J1721" s="279">
        <v>2015</v>
      </c>
      <c r="K1721" s="285">
        <v>6100019351</v>
      </c>
      <c r="L1721" s="283">
        <v>41537</v>
      </c>
      <c r="M1721" s="285" t="s">
        <v>10017</v>
      </c>
      <c r="N1721" s="332" t="s">
        <v>14056</v>
      </c>
      <c r="O1721" s="324"/>
    </row>
    <row r="1722" spans="5:15" ht="31.5">
      <c r="E1722" s="284">
        <v>32934</v>
      </c>
      <c r="F1722" s="291" t="s">
        <v>132</v>
      </c>
      <c r="G1722" s="315">
        <f t="shared" si="28"/>
        <v>1716</v>
      </c>
      <c r="H1722" s="280" t="s">
        <v>10018</v>
      </c>
      <c r="I1722" s="307" t="s">
        <v>7203</v>
      </c>
      <c r="J1722" s="279">
        <v>2015</v>
      </c>
      <c r="K1722" s="285">
        <v>6100019361</v>
      </c>
      <c r="L1722" s="283">
        <v>41537</v>
      </c>
      <c r="M1722" s="285" t="s">
        <v>10019</v>
      </c>
      <c r="N1722" s="332" t="s">
        <v>14057</v>
      </c>
      <c r="O1722" s="324"/>
    </row>
    <row r="1723" spans="5:15" ht="31.5">
      <c r="E1723" s="284">
        <v>6132892</v>
      </c>
      <c r="F1723" s="291" t="s">
        <v>132</v>
      </c>
      <c r="G1723" s="315">
        <f t="shared" si="28"/>
        <v>1717</v>
      </c>
      <c r="H1723" s="280" t="s">
        <v>16113</v>
      </c>
      <c r="I1723" s="307" t="s">
        <v>7203</v>
      </c>
      <c r="J1723" s="279">
        <v>2015</v>
      </c>
      <c r="K1723" s="285">
        <v>6100019370</v>
      </c>
      <c r="L1723" s="283">
        <v>41537</v>
      </c>
      <c r="M1723" s="285" t="s">
        <v>10020</v>
      </c>
      <c r="N1723" s="331" t="s">
        <v>16241</v>
      </c>
      <c r="O1723" s="325"/>
    </row>
    <row r="1724" spans="5:15" ht="31.5">
      <c r="E1724" s="284">
        <v>50</v>
      </c>
      <c r="F1724" s="291" t="s">
        <v>132</v>
      </c>
      <c r="G1724" s="315">
        <f t="shared" si="28"/>
        <v>1718</v>
      </c>
      <c r="H1724" s="280" t="s">
        <v>10021</v>
      </c>
      <c r="I1724" s="307" t="s">
        <v>7203</v>
      </c>
      <c r="J1724" s="279">
        <v>2015</v>
      </c>
      <c r="K1724" s="285">
        <v>6100019371</v>
      </c>
      <c r="L1724" s="283">
        <v>41537</v>
      </c>
      <c r="M1724" s="285" t="s">
        <v>10022</v>
      </c>
      <c r="N1724" s="332" t="s">
        <v>14058</v>
      </c>
      <c r="O1724" s="324"/>
    </row>
    <row r="1725" spans="5:15" ht="31.5">
      <c r="E1725" s="284">
        <v>66</v>
      </c>
      <c r="F1725" s="291" t="s">
        <v>132</v>
      </c>
      <c r="G1725" s="315">
        <f t="shared" si="28"/>
        <v>1719</v>
      </c>
      <c r="H1725" s="280" t="s">
        <v>10023</v>
      </c>
      <c r="I1725" s="307" t="s">
        <v>7203</v>
      </c>
      <c r="J1725" s="279">
        <v>2015</v>
      </c>
      <c r="K1725" s="285">
        <v>6100019382</v>
      </c>
      <c r="L1725" s="283">
        <v>41537</v>
      </c>
      <c r="M1725" s="285" t="s">
        <v>10024</v>
      </c>
      <c r="N1725" s="332" t="s">
        <v>14059</v>
      </c>
      <c r="O1725" s="324"/>
    </row>
    <row r="1726" spans="5:15" ht="31.5">
      <c r="E1726" s="284">
        <v>6132933</v>
      </c>
      <c r="F1726" s="291" t="s">
        <v>132</v>
      </c>
      <c r="G1726" s="315">
        <f t="shared" ref="G1726:G1789" si="29">G1725+1</f>
        <v>1720</v>
      </c>
      <c r="H1726" s="280" t="s">
        <v>10025</v>
      </c>
      <c r="I1726" s="307" t="s">
        <v>7203</v>
      </c>
      <c r="J1726" s="279">
        <v>2015</v>
      </c>
      <c r="K1726" s="285">
        <v>6100019385</v>
      </c>
      <c r="L1726" s="283">
        <v>41537</v>
      </c>
      <c r="M1726" s="285" t="s">
        <v>10026</v>
      </c>
      <c r="N1726" s="332" t="s">
        <v>14060</v>
      </c>
      <c r="O1726" s="324"/>
    </row>
    <row r="1727" spans="5:15" ht="31.5">
      <c r="E1727" s="284">
        <v>32894</v>
      </c>
      <c r="F1727" s="291" t="s">
        <v>132</v>
      </c>
      <c r="G1727" s="315">
        <f t="shared" si="29"/>
        <v>1721</v>
      </c>
      <c r="H1727" s="280" t="s">
        <v>9997</v>
      </c>
      <c r="I1727" s="307" t="s">
        <v>7203</v>
      </c>
      <c r="J1727" s="279">
        <v>2015</v>
      </c>
      <c r="K1727" s="285">
        <v>6100019390</v>
      </c>
      <c r="L1727" s="283">
        <v>41537</v>
      </c>
      <c r="M1727" s="285" t="s">
        <v>8676</v>
      </c>
      <c r="N1727" s="332" t="s">
        <v>13696</v>
      </c>
      <c r="O1727" s="324"/>
    </row>
    <row r="1728" spans="5:15" ht="31.5">
      <c r="E1728" s="284">
        <v>6143580</v>
      </c>
      <c r="F1728" s="291" t="s">
        <v>132</v>
      </c>
      <c r="G1728" s="315">
        <f t="shared" si="29"/>
        <v>1722</v>
      </c>
      <c r="H1728" s="280" t="s">
        <v>10018</v>
      </c>
      <c r="I1728" s="307" t="s">
        <v>7203</v>
      </c>
      <c r="J1728" s="279">
        <v>2015</v>
      </c>
      <c r="K1728" s="285">
        <v>6100019391</v>
      </c>
      <c r="L1728" s="283">
        <v>41537</v>
      </c>
      <c r="M1728" s="285" t="s">
        <v>10027</v>
      </c>
      <c r="N1728" s="332" t="s">
        <v>14061</v>
      </c>
      <c r="O1728" s="324"/>
    </row>
    <row r="1729" spans="5:15" ht="31.5">
      <c r="E1729" s="284">
        <v>6132884</v>
      </c>
      <c r="F1729" s="291" t="s">
        <v>132</v>
      </c>
      <c r="G1729" s="315">
        <f t="shared" si="29"/>
        <v>1723</v>
      </c>
      <c r="H1729" s="280" t="s">
        <v>10028</v>
      </c>
      <c r="I1729" s="307" t="s">
        <v>7203</v>
      </c>
      <c r="J1729" s="279">
        <v>2015</v>
      </c>
      <c r="K1729" s="285">
        <v>6100019392</v>
      </c>
      <c r="L1729" s="283">
        <v>41537</v>
      </c>
      <c r="M1729" s="285" t="s">
        <v>10029</v>
      </c>
      <c r="N1729" s="332" t="s">
        <v>14062</v>
      </c>
      <c r="O1729" s="324"/>
    </row>
    <row r="1730" spans="5:15" ht="31.5">
      <c r="E1730" s="284">
        <v>6132937</v>
      </c>
      <c r="F1730" s="291" t="s">
        <v>132</v>
      </c>
      <c r="G1730" s="315">
        <f t="shared" si="29"/>
        <v>1724</v>
      </c>
      <c r="H1730" s="280" t="s">
        <v>10030</v>
      </c>
      <c r="I1730" s="307" t="s">
        <v>7203</v>
      </c>
      <c r="J1730" s="279">
        <v>2015</v>
      </c>
      <c r="K1730" s="285">
        <v>6100019398</v>
      </c>
      <c r="L1730" s="283">
        <v>41537</v>
      </c>
      <c r="M1730" s="285" t="s">
        <v>10031</v>
      </c>
      <c r="N1730" s="332" t="s">
        <v>14341</v>
      </c>
      <c r="O1730" s="324"/>
    </row>
    <row r="1731" spans="5:15" ht="31.5">
      <c r="E1731" s="284">
        <v>6132976</v>
      </c>
      <c r="F1731" s="291" t="s">
        <v>132</v>
      </c>
      <c r="G1731" s="315">
        <f t="shared" si="29"/>
        <v>1725</v>
      </c>
      <c r="H1731" s="280" t="s">
        <v>13317</v>
      </c>
      <c r="I1731" s="307" t="s">
        <v>7203</v>
      </c>
      <c r="J1731" s="279">
        <v>2015</v>
      </c>
      <c r="K1731" s="285">
        <v>6100019401</v>
      </c>
      <c r="L1731" s="283">
        <v>41537</v>
      </c>
      <c r="M1731" s="285" t="s">
        <v>10032</v>
      </c>
      <c r="N1731" s="331" t="s">
        <v>16202</v>
      </c>
      <c r="O1731" s="325"/>
    </row>
    <row r="1732" spans="5:15" ht="31.5">
      <c r="E1732" s="284">
        <v>32977</v>
      </c>
      <c r="F1732" s="291" t="s">
        <v>132</v>
      </c>
      <c r="G1732" s="315">
        <f t="shared" si="29"/>
        <v>1726</v>
      </c>
      <c r="H1732" s="280" t="s">
        <v>10033</v>
      </c>
      <c r="I1732" s="307" t="s">
        <v>7203</v>
      </c>
      <c r="J1732" s="279">
        <v>2015</v>
      </c>
      <c r="K1732" s="285">
        <v>6100019414</v>
      </c>
      <c r="L1732" s="283">
        <v>41537</v>
      </c>
      <c r="M1732" s="285" t="s">
        <v>10034</v>
      </c>
      <c r="N1732" s="331" t="s">
        <v>16240</v>
      </c>
      <c r="O1732" s="325"/>
    </row>
    <row r="1733" spans="5:15" ht="38.25">
      <c r="E1733" s="284">
        <v>6132924</v>
      </c>
      <c r="F1733" s="291" t="s">
        <v>132</v>
      </c>
      <c r="G1733" s="315">
        <f t="shared" si="29"/>
        <v>1727</v>
      </c>
      <c r="H1733" s="280" t="s">
        <v>10035</v>
      </c>
      <c r="I1733" s="307" t="s">
        <v>7203</v>
      </c>
      <c r="J1733" s="279">
        <v>2015</v>
      </c>
      <c r="K1733" s="285">
        <v>6100019417</v>
      </c>
      <c r="L1733" s="283">
        <v>41537</v>
      </c>
      <c r="M1733" s="285" t="s">
        <v>9313</v>
      </c>
      <c r="N1733" s="331" t="s">
        <v>16459</v>
      </c>
      <c r="O1733" s="324"/>
    </row>
    <row r="1734" spans="5:15" ht="31.5">
      <c r="E1734" s="284">
        <v>6132922</v>
      </c>
      <c r="F1734" s="291" t="s">
        <v>132</v>
      </c>
      <c r="G1734" s="315">
        <f t="shared" si="29"/>
        <v>1728</v>
      </c>
      <c r="H1734" s="280" t="s">
        <v>10036</v>
      </c>
      <c r="I1734" s="307" t="s">
        <v>7203</v>
      </c>
      <c r="J1734" s="279">
        <v>2015</v>
      </c>
      <c r="K1734" s="285">
        <v>6100019426</v>
      </c>
      <c r="L1734" s="283">
        <v>41537</v>
      </c>
      <c r="M1734" s="285" t="s">
        <v>10037</v>
      </c>
      <c r="N1734" s="332" t="s">
        <v>14063</v>
      </c>
      <c r="O1734" s="324"/>
    </row>
    <row r="1735" spans="5:15" ht="31.5">
      <c r="E1735" s="284">
        <v>6133023</v>
      </c>
      <c r="F1735" s="291" t="s">
        <v>132</v>
      </c>
      <c r="G1735" s="315">
        <f t="shared" si="29"/>
        <v>1729</v>
      </c>
      <c r="H1735" s="280" t="s">
        <v>10038</v>
      </c>
      <c r="I1735" s="307" t="s">
        <v>7203</v>
      </c>
      <c r="J1735" s="279">
        <v>2015</v>
      </c>
      <c r="K1735" s="285">
        <v>6100019430</v>
      </c>
      <c r="L1735" s="283">
        <v>41537</v>
      </c>
      <c r="M1735" s="285" t="s">
        <v>10039</v>
      </c>
      <c r="N1735" s="332" t="s">
        <v>14064</v>
      </c>
      <c r="O1735" s="324"/>
    </row>
    <row r="1736" spans="5:15" ht="31.5">
      <c r="E1736" s="284">
        <v>6132975</v>
      </c>
      <c r="F1736" s="291" t="s">
        <v>132</v>
      </c>
      <c r="G1736" s="315">
        <f t="shared" si="29"/>
        <v>1730</v>
      </c>
      <c r="H1736" s="280" t="s">
        <v>10040</v>
      </c>
      <c r="I1736" s="307" t="s">
        <v>7203</v>
      </c>
      <c r="J1736" s="279">
        <v>2015</v>
      </c>
      <c r="K1736" s="285">
        <v>6100019431</v>
      </c>
      <c r="L1736" s="283">
        <v>41533</v>
      </c>
      <c r="M1736" s="285" t="s">
        <v>10041</v>
      </c>
      <c r="N1736" s="331" t="s">
        <v>16367</v>
      </c>
      <c r="O1736" s="325"/>
    </row>
    <row r="1737" spans="5:15" ht="31.5">
      <c r="E1737" s="284">
        <v>33034</v>
      </c>
      <c r="F1737" s="291" t="s">
        <v>132</v>
      </c>
      <c r="G1737" s="315">
        <f t="shared" si="29"/>
        <v>1731</v>
      </c>
      <c r="H1737" s="280" t="s">
        <v>8665</v>
      </c>
      <c r="I1737" s="307" t="s">
        <v>7203</v>
      </c>
      <c r="J1737" s="279">
        <v>2015</v>
      </c>
      <c r="K1737" s="285">
        <v>6100019462</v>
      </c>
      <c r="L1737" s="283">
        <v>41526</v>
      </c>
      <c r="M1737" s="285" t="s">
        <v>8666</v>
      </c>
      <c r="N1737" s="332" t="s">
        <v>13694</v>
      </c>
      <c r="O1737" s="324"/>
    </row>
    <row r="1738" spans="5:15" ht="31.5">
      <c r="E1738" s="284">
        <v>6133033</v>
      </c>
      <c r="F1738" s="291" t="s">
        <v>132</v>
      </c>
      <c r="G1738" s="315">
        <f t="shared" si="29"/>
        <v>1732</v>
      </c>
      <c r="H1738" s="280" t="s">
        <v>10042</v>
      </c>
      <c r="I1738" s="307" t="s">
        <v>7203</v>
      </c>
      <c r="J1738" s="279">
        <v>2015</v>
      </c>
      <c r="K1738" s="285">
        <v>6100019464</v>
      </c>
      <c r="L1738" s="283">
        <v>41526</v>
      </c>
      <c r="M1738" s="285" t="s">
        <v>10043</v>
      </c>
      <c r="N1738" s="332" t="s">
        <v>14065</v>
      </c>
      <c r="O1738" s="324"/>
    </row>
    <row r="1739" spans="5:15" ht="31.5">
      <c r="E1739" s="284">
        <v>6133164</v>
      </c>
      <c r="F1739" s="291" t="s">
        <v>132</v>
      </c>
      <c r="G1739" s="315">
        <f t="shared" si="29"/>
        <v>1733</v>
      </c>
      <c r="H1739" s="280" t="s">
        <v>10044</v>
      </c>
      <c r="I1739" s="307" t="s">
        <v>7203</v>
      </c>
      <c r="J1739" s="279">
        <v>2015</v>
      </c>
      <c r="K1739" s="285">
        <v>6100019501</v>
      </c>
      <c r="L1739" s="283">
        <v>41537</v>
      </c>
      <c r="M1739" s="285" t="s">
        <v>10045</v>
      </c>
      <c r="N1739" s="332" t="s">
        <v>14066</v>
      </c>
      <c r="O1739" s="324"/>
    </row>
    <row r="1740" spans="5:15" ht="31.5">
      <c r="E1740" s="284">
        <v>51</v>
      </c>
      <c r="F1740" s="291" t="s">
        <v>132</v>
      </c>
      <c r="G1740" s="315">
        <f t="shared" si="29"/>
        <v>1734</v>
      </c>
      <c r="H1740" s="280" t="s">
        <v>10046</v>
      </c>
      <c r="I1740" s="307" t="s">
        <v>7203</v>
      </c>
      <c r="J1740" s="279">
        <v>2015</v>
      </c>
      <c r="K1740" s="285">
        <v>6100019504</v>
      </c>
      <c r="L1740" s="283">
        <v>41537</v>
      </c>
      <c r="M1740" s="285" t="s">
        <v>10047</v>
      </c>
      <c r="N1740" s="332" t="s">
        <v>14067</v>
      </c>
      <c r="O1740" s="324"/>
    </row>
    <row r="1741" spans="5:15" ht="31.5">
      <c r="E1741" s="284">
        <v>32981</v>
      </c>
      <c r="F1741" s="291" t="s">
        <v>132</v>
      </c>
      <c r="G1741" s="315">
        <f t="shared" si="29"/>
        <v>1735</v>
      </c>
      <c r="H1741" s="280" t="s">
        <v>10048</v>
      </c>
      <c r="I1741" s="307" t="s">
        <v>7203</v>
      </c>
      <c r="J1741" s="279">
        <v>2015</v>
      </c>
      <c r="K1741" s="285">
        <v>6100019505</v>
      </c>
      <c r="L1741" s="283">
        <v>41537</v>
      </c>
      <c r="M1741" s="285" t="s">
        <v>10049</v>
      </c>
      <c r="N1741" s="332" t="s">
        <v>14068</v>
      </c>
      <c r="O1741" s="324"/>
    </row>
    <row r="1742" spans="5:15" ht="31.5">
      <c r="E1742" s="284">
        <v>6132923</v>
      </c>
      <c r="F1742" s="291" t="s">
        <v>132</v>
      </c>
      <c r="G1742" s="315">
        <f t="shared" si="29"/>
        <v>1736</v>
      </c>
      <c r="H1742" s="280" t="s">
        <v>10050</v>
      </c>
      <c r="I1742" s="307" t="s">
        <v>7203</v>
      </c>
      <c r="J1742" s="279">
        <v>2015</v>
      </c>
      <c r="K1742" s="285">
        <v>6100019506</v>
      </c>
      <c r="L1742" s="283">
        <v>41537</v>
      </c>
      <c r="M1742" s="285" t="s">
        <v>10051</v>
      </c>
      <c r="N1742" s="332" t="s">
        <v>14069</v>
      </c>
      <c r="O1742" s="324"/>
    </row>
    <row r="1743" spans="5:15" ht="38.25">
      <c r="E1743" s="284">
        <v>6133029</v>
      </c>
      <c r="F1743" s="291" t="s">
        <v>132</v>
      </c>
      <c r="G1743" s="315">
        <f t="shared" si="29"/>
        <v>1737</v>
      </c>
      <c r="H1743" s="280" t="s">
        <v>10052</v>
      </c>
      <c r="I1743" s="307" t="s">
        <v>7203</v>
      </c>
      <c r="J1743" s="279">
        <v>2015</v>
      </c>
      <c r="K1743" s="285">
        <v>6100019509</v>
      </c>
      <c r="L1743" s="283">
        <v>41537</v>
      </c>
      <c r="M1743" s="285" t="s">
        <v>10053</v>
      </c>
      <c r="N1743" s="331" t="s">
        <v>16368</v>
      </c>
      <c r="O1743" s="325"/>
    </row>
    <row r="1744" spans="5:15" ht="31.5">
      <c r="E1744" s="284">
        <v>6133031</v>
      </c>
      <c r="F1744" s="291" t="s">
        <v>132</v>
      </c>
      <c r="G1744" s="315">
        <f t="shared" si="29"/>
        <v>1738</v>
      </c>
      <c r="H1744" s="280" t="s">
        <v>10054</v>
      </c>
      <c r="I1744" s="307" t="s">
        <v>7203</v>
      </c>
      <c r="J1744" s="279">
        <v>2015</v>
      </c>
      <c r="K1744" s="285">
        <v>6100019513</v>
      </c>
      <c r="L1744" s="283">
        <v>41537</v>
      </c>
      <c r="M1744" s="285" t="s">
        <v>9298</v>
      </c>
      <c r="N1744" s="332" t="s">
        <v>13904</v>
      </c>
      <c r="O1744" s="324"/>
    </row>
    <row r="1745" spans="5:15" ht="31.5">
      <c r="E1745" s="284">
        <v>6133141</v>
      </c>
      <c r="F1745" s="291" t="s">
        <v>132</v>
      </c>
      <c r="G1745" s="315">
        <f t="shared" si="29"/>
        <v>1739</v>
      </c>
      <c r="H1745" s="280" t="s">
        <v>10055</v>
      </c>
      <c r="I1745" s="307" t="s">
        <v>7203</v>
      </c>
      <c r="J1745" s="279">
        <v>2015</v>
      </c>
      <c r="K1745" s="285">
        <v>6100019543</v>
      </c>
      <c r="L1745" s="283">
        <v>41537</v>
      </c>
      <c r="M1745" s="285" t="s">
        <v>10056</v>
      </c>
      <c r="N1745" s="332" t="s">
        <v>14070</v>
      </c>
      <c r="O1745" s="324"/>
    </row>
    <row r="1746" spans="5:15" ht="31.5">
      <c r="E1746" s="284">
        <v>6143369</v>
      </c>
      <c r="F1746" s="291" t="s">
        <v>132</v>
      </c>
      <c r="G1746" s="315">
        <f t="shared" si="29"/>
        <v>1740</v>
      </c>
      <c r="H1746" s="280" t="s">
        <v>10057</v>
      </c>
      <c r="I1746" s="307" t="s">
        <v>7203</v>
      </c>
      <c r="J1746" s="279">
        <v>2015</v>
      </c>
      <c r="K1746" s="285">
        <v>6100019544</v>
      </c>
      <c r="L1746" s="283">
        <v>41537</v>
      </c>
      <c r="M1746" s="285" t="s">
        <v>10058</v>
      </c>
      <c r="N1746" s="332" t="s">
        <v>14071</v>
      </c>
      <c r="O1746" s="324"/>
    </row>
    <row r="1747" spans="5:15" ht="31.5">
      <c r="E1747" s="284">
        <v>6133083</v>
      </c>
      <c r="F1747" s="291" t="s">
        <v>132</v>
      </c>
      <c r="G1747" s="315">
        <f t="shared" si="29"/>
        <v>1741</v>
      </c>
      <c r="H1747" s="280" t="s">
        <v>10059</v>
      </c>
      <c r="I1747" s="307" t="s">
        <v>7203</v>
      </c>
      <c r="J1747" s="279">
        <v>2015</v>
      </c>
      <c r="K1747" s="285">
        <v>6100019546</v>
      </c>
      <c r="L1747" s="283">
        <v>41537</v>
      </c>
      <c r="M1747" s="285" t="s">
        <v>10060</v>
      </c>
      <c r="N1747" s="331" t="s">
        <v>16369</v>
      </c>
      <c r="O1747" s="325"/>
    </row>
    <row r="1748" spans="5:15" ht="38.25">
      <c r="E1748" s="284">
        <v>6133112</v>
      </c>
      <c r="F1748" s="291" t="s">
        <v>132</v>
      </c>
      <c r="G1748" s="315">
        <f t="shared" si="29"/>
        <v>1742</v>
      </c>
      <c r="H1748" s="280" t="s">
        <v>10061</v>
      </c>
      <c r="I1748" s="307" t="s">
        <v>7203</v>
      </c>
      <c r="J1748" s="279">
        <v>2015</v>
      </c>
      <c r="K1748" s="285">
        <v>6100019581</v>
      </c>
      <c r="L1748" s="283">
        <v>41920</v>
      </c>
      <c r="M1748" s="285" t="s">
        <v>10062</v>
      </c>
      <c r="N1748" s="332" t="s">
        <v>14072</v>
      </c>
      <c r="O1748" s="324"/>
    </row>
    <row r="1749" spans="5:15" ht="31.5">
      <c r="E1749" s="284">
        <v>6132939</v>
      </c>
      <c r="F1749" s="291" t="s">
        <v>132</v>
      </c>
      <c r="G1749" s="315">
        <f t="shared" si="29"/>
        <v>1743</v>
      </c>
      <c r="H1749" s="280" t="s">
        <v>10063</v>
      </c>
      <c r="I1749" s="307" t="s">
        <v>7203</v>
      </c>
      <c r="J1749" s="279">
        <v>2015</v>
      </c>
      <c r="K1749" s="285">
        <v>6100019605</v>
      </c>
      <c r="L1749" s="283">
        <v>41537</v>
      </c>
      <c r="M1749" s="285" t="s">
        <v>10064</v>
      </c>
      <c r="N1749" s="332" t="s">
        <v>14073</v>
      </c>
      <c r="O1749" s="324"/>
    </row>
    <row r="1750" spans="5:15" ht="31.5">
      <c r="E1750" s="284">
        <v>33045</v>
      </c>
      <c r="F1750" s="291" t="s">
        <v>132</v>
      </c>
      <c r="G1750" s="315">
        <f t="shared" si="29"/>
        <v>1744</v>
      </c>
      <c r="H1750" s="280" t="s">
        <v>10065</v>
      </c>
      <c r="I1750" s="307" t="s">
        <v>7203</v>
      </c>
      <c r="J1750" s="279">
        <v>2015</v>
      </c>
      <c r="K1750" s="285">
        <v>6100019613</v>
      </c>
      <c r="L1750" s="283">
        <v>41548</v>
      </c>
      <c r="M1750" s="285" t="s">
        <v>10066</v>
      </c>
      <c r="N1750" s="332" t="s">
        <v>14074</v>
      </c>
      <c r="O1750" s="324"/>
    </row>
    <row r="1751" spans="5:15" ht="31.5">
      <c r="E1751" s="284">
        <v>6133015</v>
      </c>
      <c r="F1751" s="291" t="s">
        <v>132</v>
      </c>
      <c r="G1751" s="315">
        <f t="shared" si="29"/>
        <v>1745</v>
      </c>
      <c r="H1751" s="280" t="s">
        <v>10067</v>
      </c>
      <c r="I1751" s="307" t="s">
        <v>7203</v>
      </c>
      <c r="J1751" s="279">
        <v>2015</v>
      </c>
      <c r="K1751" s="285">
        <v>6100019618</v>
      </c>
      <c r="L1751" s="283">
        <v>41548</v>
      </c>
      <c r="M1751" s="285" t="s">
        <v>7598</v>
      </c>
      <c r="N1751" s="332" t="s">
        <v>13801</v>
      </c>
      <c r="O1751" s="324"/>
    </row>
    <row r="1752" spans="5:15" ht="31.5">
      <c r="E1752" s="284">
        <v>6143362</v>
      </c>
      <c r="F1752" s="291" t="s">
        <v>132</v>
      </c>
      <c r="G1752" s="315">
        <f t="shared" si="29"/>
        <v>1746</v>
      </c>
      <c r="H1752" s="280" t="s">
        <v>13316</v>
      </c>
      <c r="I1752" s="307" t="s">
        <v>7203</v>
      </c>
      <c r="J1752" s="279">
        <v>2015</v>
      </c>
      <c r="K1752" s="285">
        <v>6100019622</v>
      </c>
      <c r="L1752" s="283">
        <v>41548</v>
      </c>
      <c r="M1752" s="285" t="s">
        <v>10068</v>
      </c>
      <c r="N1752" s="331" t="s">
        <v>16370</v>
      </c>
      <c r="O1752" s="325"/>
    </row>
    <row r="1753" spans="5:15" ht="31.5">
      <c r="E1753" s="284">
        <v>6133022</v>
      </c>
      <c r="F1753" s="291" t="s">
        <v>132</v>
      </c>
      <c r="G1753" s="315">
        <f t="shared" si="29"/>
        <v>1747</v>
      </c>
      <c r="H1753" s="280" t="s">
        <v>8781</v>
      </c>
      <c r="I1753" s="307" t="s">
        <v>7203</v>
      </c>
      <c r="J1753" s="279">
        <v>2015</v>
      </c>
      <c r="K1753" s="285">
        <v>6100019627</v>
      </c>
      <c r="L1753" s="283">
        <v>41530</v>
      </c>
      <c r="M1753" s="285" t="s">
        <v>10069</v>
      </c>
      <c r="N1753" s="332" t="s">
        <v>15048</v>
      </c>
      <c r="O1753" s="324"/>
    </row>
    <row r="1754" spans="5:15" ht="31.5">
      <c r="E1754" s="284">
        <v>6143360</v>
      </c>
      <c r="F1754" s="291" t="s">
        <v>132</v>
      </c>
      <c r="G1754" s="315">
        <f t="shared" si="29"/>
        <v>1748</v>
      </c>
      <c r="H1754" s="280" t="s">
        <v>10070</v>
      </c>
      <c r="I1754" s="307" t="s">
        <v>7203</v>
      </c>
      <c r="J1754" s="279">
        <v>2015</v>
      </c>
      <c r="K1754" s="285">
        <v>6100019656</v>
      </c>
      <c r="L1754" s="283">
        <v>41548</v>
      </c>
      <c r="M1754" s="285" t="s">
        <v>10071</v>
      </c>
      <c r="N1754" s="332" t="s">
        <v>14342</v>
      </c>
      <c r="O1754" s="324"/>
    </row>
    <row r="1755" spans="5:15" ht="31.5">
      <c r="E1755" s="284">
        <v>6143396</v>
      </c>
      <c r="F1755" s="291" t="s">
        <v>132</v>
      </c>
      <c r="G1755" s="315">
        <f t="shared" si="29"/>
        <v>1749</v>
      </c>
      <c r="H1755" s="280" t="s">
        <v>10072</v>
      </c>
      <c r="I1755" s="307" t="s">
        <v>7203</v>
      </c>
      <c r="J1755" s="279">
        <v>2015</v>
      </c>
      <c r="K1755" s="285">
        <v>6100019661</v>
      </c>
      <c r="L1755" s="283">
        <v>41548</v>
      </c>
      <c r="M1755" s="285" t="s">
        <v>10073</v>
      </c>
      <c r="N1755" s="332" t="s">
        <v>14075</v>
      </c>
      <c r="O1755" s="324"/>
    </row>
    <row r="1756" spans="5:15" ht="31.5">
      <c r="E1756" s="284" t="s">
        <v>10074</v>
      </c>
      <c r="F1756" s="291" t="s">
        <v>132</v>
      </c>
      <c r="G1756" s="315">
        <f t="shared" si="29"/>
        <v>1750</v>
      </c>
      <c r="H1756" s="280" t="s">
        <v>10048</v>
      </c>
      <c r="I1756" s="307" t="s">
        <v>7203</v>
      </c>
      <c r="J1756" s="279">
        <v>2015</v>
      </c>
      <c r="K1756" s="285">
        <v>6100019751</v>
      </c>
      <c r="L1756" s="283">
        <v>41548</v>
      </c>
      <c r="M1756" s="285" t="s">
        <v>10075</v>
      </c>
      <c r="N1756" s="331" t="s">
        <v>16264</v>
      </c>
      <c r="O1756" s="325"/>
    </row>
    <row r="1757" spans="5:15" ht="38.25">
      <c r="E1757" s="284">
        <v>62</v>
      </c>
      <c r="F1757" s="291" t="s">
        <v>132</v>
      </c>
      <c r="G1757" s="315">
        <f t="shared" si="29"/>
        <v>1751</v>
      </c>
      <c r="H1757" s="280" t="s">
        <v>10076</v>
      </c>
      <c r="I1757" s="307" t="s">
        <v>7203</v>
      </c>
      <c r="J1757" s="279">
        <v>2015</v>
      </c>
      <c r="K1757" s="285">
        <v>6100019766</v>
      </c>
      <c r="L1757" s="283">
        <v>41551</v>
      </c>
      <c r="M1757" s="285" t="s">
        <v>10077</v>
      </c>
      <c r="N1757" s="332" t="s">
        <v>14076</v>
      </c>
      <c r="O1757" s="324"/>
    </row>
    <row r="1758" spans="5:15" ht="31.5">
      <c r="E1758" s="284">
        <v>6143719</v>
      </c>
      <c r="F1758" s="291" t="s">
        <v>132</v>
      </c>
      <c r="G1758" s="315">
        <f t="shared" si="29"/>
        <v>1752</v>
      </c>
      <c r="H1758" s="280" t="s">
        <v>9457</v>
      </c>
      <c r="I1758" s="307" t="s">
        <v>7203</v>
      </c>
      <c r="J1758" s="279">
        <v>2015</v>
      </c>
      <c r="K1758" s="285">
        <v>6100019770</v>
      </c>
      <c r="L1758" s="283">
        <v>41551</v>
      </c>
      <c r="M1758" s="285" t="s">
        <v>10078</v>
      </c>
      <c r="N1758" s="332" t="s">
        <v>14077</v>
      </c>
      <c r="O1758" s="324"/>
    </row>
    <row r="1759" spans="5:15" ht="38.25">
      <c r="E1759" s="284">
        <v>6133039</v>
      </c>
      <c r="F1759" s="291" t="s">
        <v>132</v>
      </c>
      <c r="G1759" s="315">
        <f t="shared" si="29"/>
        <v>1753</v>
      </c>
      <c r="H1759" s="280" t="s">
        <v>10079</v>
      </c>
      <c r="I1759" s="307" t="s">
        <v>7203</v>
      </c>
      <c r="J1759" s="279">
        <v>2015</v>
      </c>
      <c r="K1759" s="285">
        <v>6100019774</v>
      </c>
      <c r="L1759" s="283">
        <v>41551</v>
      </c>
      <c r="M1759" s="285" t="s">
        <v>10080</v>
      </c>
      <c r="N1759" s="332" t="s">
        <v>14078</v>
      </c>
      <c r="O1759" s="324"/>
    </row>
    <row r="1760" spans="5:15" ht="38.25">
      <c r="E1760" s="284">
        <v>33053</v>
      </c>
      <c r="F1760" s="291" t="s">
        <v>132</v>
      </c>
      <c r="G1760" s="315">
        <f t="shared" si="29"/>
        <v>1754</v>
      </c>
      <c r="H1760" s="280" t="s">
        <v>9328</v>
      </c>
      <c r="I1760" s="307" t="s">
        <v>7203</v>
      </c>
      <c r="J1760" s="279">
        <v>2015</v>
      </c>
      <c r="K1760" s="285">
        <v>6100019781</v>
      </c>
      <c r="L1760" s="283">
        <v>41551</v>
      </c>
      <c r="M1760" s="285" t="s">
        <v>9329</v>
      </c>
      <c r="N1760" s="332" t="s">
        <v>13914</v>
      </c>
      <c r="O1760" s="324"/>
    </row>
    <row r="1761" spans="5:15" ht="38.25">
      <c r="E1761" s="284">
        <v>57</v>
      </c>
      <c r="F1761" s="291" t="s">
        <v>132</v>
      </c>
      <c r="G1761" s="315">
        <f t="shared" si="29"/>
        <v>1755</v>
      </c>
      <c r="H1761" s="280" t="s">
        <v>10081</v>
      </c>
      <c r="I1761" s="307" t="s">
        <v>7203</v>
      </c>
      <c r="J1761" s="279">
        <v>2015</v>
      </c>
      <c r="K1761" s="285">
        <v>6100019782</v>
      </c>
      <c r="L1761" s="283">
        <v>41551</v>
      </c>
      <c r="M1761" s="285" t="s">
        <v>8668</v>
      </c>
      <c r="N1761" s="331" t="s">
        <v>16420</v>
      </c>
      <c r="O1761" s="324"/>
    </row>
    <row r="1762" spans="5:15" ht="31.5">
      <c r="E1762" s="284">
        <v>6133016</v>
      </c>
      <c r="F1762" s="291" t="s">
        <v>132</v>
      </c>
      <c r="G1762" s="315">
        <f t="shared" si="29"/>
        <v>1756</v>
      </c>
      <c r="H1762" s="280" t="s">
        <v>10082</v>
      </c>
      <c r="I1762" s="307" t="s">
        <v>7203</v>
      </c>
      <c r="J1762" s="279">
        <v>2015</v>
      </c>
      <c r="K1762" s="285">
        <v>6100019795</v>
      </c>
      <c r="L1762" s="283">
        <v>41548</v>
      </c>
      <c r="M1762" s="285" t="s">
        <v>10083</v>
      </c>
      <c r="N1762" s="332" t="s">
        <v>14079</v>
      </c>
      <c r="O1762" s="324"/>
    </row>
    <row r="1763" spans="5:15" ht="31.5">
      <c r="E1763" s="284">
        <v>6143331</v>
      </c>
      <c r="F1763" s="291" t="s">
        <v>132</v>
      </c>
      <c r="G1763" s="315">
        <f t="shared" si="29"/>
        <v>1757</v>
      </c>
      <c r="H1763" s="280" t="s">
        <v>10084</v>
      </c>
      <c r="I1763" s="307" t="s">
        <v>7203</v>
      </c>
      <c r="J1763" s="279">
        <v>2015</v>
      </c>
      <c r="K1763" s="285">
        <v>6100019819</v>
      </c>
      <c r="L1763" s="283">
        <v>41551</v>
      </c>
      <c r="M1763" s="285" t="s">
        <v>7324</v>
      </c>
      <c r="N1763" s="332" t="s">
        <v>15049</v>
      </c>
      <c r="O1763" s="324"/>
    </row>
    <row r="1764" spans="5:15" ht="31.5">
      <c r="E1764" s="284">
        <v>6133192</v>
      </c>
      <c r="F1764" s="291" t="s">
        <v>132</v>
      </c>
      <c r="G1764" s="315">
        <f t="shared" si="29"/>
        <v>1758</v>
      </c>
      <c r="H1764" s="280" t="s">
        <v>10085</v>
      </c>
      <c r="I1764" s="307" t="s">
        <v>7203</v>
      </c>
      <c r="J1764" s="279">
        <v>2015</v>
      </c>
      <c r="K1764" s="285">
        <v>6100019848</v>
      </c>
      <c r="L1764" s="283">
        <v>41548</v>
      </c>
      <c r="M1764" s="285" t="s">
        <v>10086</v>
      </c>
      <c r="N1764" s="331" t="s">
        <v>16203</v>
      </c>
      <c r="O1764" s="325"/>
    </row>
    <row r="1765" spans="5:15" ht="31.5">
      <c r="E1765" s="284">
        <v>6143296</v>
      </c>
      <c r="F1765" s="291" t="s">
        <v>132</v>
      </c>
      <c r="G1765" s="315">
        <f t="shared" si="29"/>
        <v>1759</v>
      </c>
      <c r="H1765" s="280" t="s">
        <v>10087</v>
      </c>
      <c r="I1765" s="307" t="s">
        <v>7203</v>
      </c>
      <c r="J1765" s="279">
        <v>2015</v>
      </c>
      <c r="K1765" s="285">
        <v>6100019852</v>
      </c>
      <c r="L1765" s="283">
        <v>41551</v>
      </c>
      <c r="M1765" s="285" t="s">
        <v>10088</v>
      </c>
      <c r="N1765" s="332" t="s">
        <v>14343</v>
      </c>
      <c r="O1765" s="324"/>
    </row>
    <row r="1766" spans="5:15" ht="31.5">
      <c r="E1766" s="284">
        <v>33080</v>
      </c>
      <c r="F1766" s="291" t="s">
        <v>132</v>
      </c>
      <c r="G1766" s="315">
        <f t="shared" si="29"/>
        <v>1760</v>
      </c>
      <c r="H1766" s="280" t="s">
        <v>10089</v>
      </c>
      <c r="I1766" s="307" t="s">
        <v>7203</v>
      </c>
      <c r="J1766" s="279">
        <v>2015</v>
      </c>
      <c r="K1766" s="285">
        <v>6100019853</v>
      </c>
      <c r="L1766" s="283">
        <v>41551</v>
      </c>
      <c r="M1766" s="285" t="s">
        <v>10090</v>
      </c>
      <c r="N1766" s="332" t="s">
        <v>14344</v>
      </c>
      <c r="O1766" s="324"/>
    </row>
    <row r="1767" spans="5:15" ht="31.5">
      <c r="E1767" s="284">
        <v>6133050</v>
      </c>
      <c r="F1767" s="291" t="s">
        <v>132</v>
      </c>
      <c r="G1767" s="315">
        <f t="shared" si="29"/>
        <v>1761</v>
      </c>
      <c r="H1767" s="280" t="s">
        <v>10091</v>
      </c>
      <c r="I1767" s="307" t="s">
        <v>7203</v>
      </c>
      <c r="J1767" s="279">
        <v>2015</v>
      </c>
      <c r="K1767" s="285">
        <v>6100019854</v>
      </c>
      <c r="L1767" s="283">
        <v>41543</v>
      </c>
      <c r="M1767" s="285" t="s">
        <v>10092</v>
      </c>
      <c r="N1767" s="332" t="s">
        <v>14080</v>
      </c>
      <c r="O1767" s="324"/>
    </row>
    <row r="1768" spans="5:15" ht="31.5">
      <c r="E1768" s="284">
        <v>6133089</v>
      </c>
      <c r="F1768" s="291" t="s">
        <v>132</v>
      </c>
      <c r="G1768" s="315">
        <f t="shared" si="29"/>
        <v>1762</v>
      </c>
      <c r="H1768" s="280" t="s">
        <v>10093</v>
      </c>
      <c r="I1768" s="307" t="s">
        <v>7203</v>
      </c>
      <c r="J1768" s="279">
        <v>2015</v>
      </c>
      <c r="K1768" s="285">
        <v>6100019855</v>
      </c>
      <c r="L1768" s="283">
        <v>41551</v>
      </c>
      <c r="M1768" s="285" t="s">
        <v>10094</v>
      </c>
      <c r="N1768" s="332" t="s">
        <v>14081</v>
      </c>
      <c r="O1768" s="324"/>
    </row>
    <row r="1769" spans="5:15" ht="47.25">
      <c r="E1769" s="284" t="s">
        <v>10095</v>
      </c>
      <c r="F1769" s="291" t="s">
        <v>132</v>
      </c>
      <c r="G1769" s="315">
        <f t="shared" si="29"/>
        <v>1763</v>
      </c>
      <c r="H1769" s="280" t="s">
        <v>10089</v>
      </c>
      <c r="I1769" s="307" t="s">
        <v>7203</v>
      </c>
      <c r="J1769" s="279">
        <v>2015</v>
      </c>
      <c r="K1769" s="285">
        <v>6100019856</v>
      </c>
      <c r="L1769" s="283">
        <v>41551</v>
      </c>
      <c r="M1769" s="285" t="s">
        <v>10096</v>
      </c>
      <c r="N1769" s="332" t="s">
        <v>14082</v>
      </c>
      <c r="O1769" s="324"/>
    </row>
    <row r="1770" spans="5:15" ht="31.5">
      <c r="E1770" s="284" t="s">
        <v>10097</v>
      </c>
      <c r="F1770" s="291" t="s">
        <v>132</v>
      </c>
      <c r="G1770" s="315">
        <f t="shared" si="29"/>
        <v>1764</v>
      </c>
      <c r="H1770" s="280" t="s">
        <v>10089</v>
      </c>
      <c r="I1770" s="307" t="s">
        <v>7203</v>
      </c>
      <c r="J1770" s="279">
        <v>2015</v>
      </c>
      <c r="K1770" s="285">
        <v>6100019859</v>
      </c>
      <c r="L1770" s="283">
        <v>41551</v>
      </c>
      <c r="M1770" s="285" t="s">
        <v>10098</v>
      </c>
      <c r="N1770" s="332" t="s">
        <v>15050</v>
      </c>
      <c r="O1770" s="324"/>
    </row>
    <row r="1771" spans="5:15" ht="38.25">
      <c r="E1771" s="284">
        <v>64</v>
      </c>
      <c r="F1771" s="291" t="s">
        <v>132</v>
      </c>
      <c r="G1771" s="315">
        <f t="shared" si="29"/>
        <v>1765</v>
      </c>
      <c r="H1771" s="280" t="s">
        <v>8671</v>
      </c>
      <c r="I1771" s="307" t="s">
        <v>7203</v>
      </c>
      <c r="J1771" s="279">
        <v>2015</v>
      </c>
      <c r="K1771" s="285">
        <v>6100019899</v>
      </c>
      <c r="L1771" s="283">
        <v>41551</v>
      </c>
      <c r="M1771" s="285" t="s">
        <v>8672</v>
      </c>
      <c r="N1771" s="331" t="s">
        <v>16173</v>
      </c>
      <c r="O1771" s="325"/>
    </row>
    <row r="1772" spans="5:15" ht="31.5">
      <c r="E1772" s="284">
        <v>6133057</v>
      </c>
      <c r="F1772" s="291" t="s">
        <v>132</v>
      </c>
      <c r="G1772" s="315">
        <f t="shared" si="29"/>
        <v>1766</v>
      </c>
      <c r="H1772" s="280" t="s">
        <v>10099</v>
      </c>
      <c r="I1772" s="307" t="s">
        <v>7203</v>
      </c>
      <c r="J1772" s="279">
        <v>2015</v>
      </c>
      <c r="K1772" s="285">
        <v>6100019980</v>
      </c>
      <c r="L1772" s="283">
        <v>41551</v>
      </c>
      <c r="M1772" s="285" t="s">
        <v>10100</v>
      </c>
      <c r="N1772" s="332" t="s">
        <v>14083</v>
      </c>
      <c r="O1772" s="324"/>
    </row>
    <row r="1773" spans="5:15" ht="38.25">
      <c r="E1773" s="284">
        <v>6133179</v>
      </c>
      <c r="F1773" s="291" t="s">
        <v>132</v>
      </c>
      <c r="G1773" s="315">
        <f t="shared" si="29"/>
        <v>1767</v>
      </c>
      <c r="H1773" s="280" t="s">
        <v>10101</v>
      </c>
      <c r="I1773" s="307" t="s">
        <v>7203</v>
      </c>
      <c r="J1773" s="279">
        <v>2015</v>
      </c>
      <c r="K1773" s="285">
        <v>6100019989</v>
      </c>
      <c r="L1773" s="283">
        <v>41551</v>
      </c>
      <c r="M1773" s="285" t="s">
        <v>10102</v>
      </c>
      <c r="N1773" s="332" t="s">
        <v>14084</v>
      </c>
      <c r="O1773" s="324"/>
    </row>
    <row r="1774" spans="5:15" ht="38.25">
      <c r="E1774" s="284">
        <v>33058</v>
      </c>
      <c r="F1774" s="291" t="s">
        <v>132</v>
      </c>
      <c r="G1774" s="315">
        <f t="shared" si="29"/>
        <v>1768</v>
      </c>
      <c r="H1774" s="280" t="s">
        <v>10103</v>
      </c>
      <c r="I1774" s="307" t="s">
        <v>7203</v>
      </c>
      <c r="J1774" s="279">
        <v>2015</v>
      </c>
      <c r="K1774" s="285">
        <v>6100019992</v>
      </c>
      <c r="L1774" s="283">
        <v>41541</v>
      </c>
      <c r="M1774" s="285" t="s">
        <v>10104</v>
      </c>
      <c r="N1774" s="332" t="s">
        <v>14345</v>
      </c>
      <c r="O1774" s="324"/>
    </row>
    <row r="1775" spans="5:15" ht="31.5">
      <c r="E1775" s="284">
        <v>6133118</v>
      </c>
      <c r="F1775" s="291" t="s">
        <v>132</v>
      </c>
      <c r="G1775" s="315">
        <f t="shared" si="29"/>
        <v>1769</v>
      </c>
      <c r="H1775" s="280" t="s">
        <v>10105</v>
      </c>
      <c r="I1775" s="307" t="s">
        <v>7203</v>
      </c>
      <c r="J1775" s="279">
        <v>2015</v>
      </c>
      <c r="K1775" s="285">
        <v>6100020017</v>
      </c>
      <c r="L1775" s="283">
        <v>41544</v>
      </c>
      <c r="M1775" s="285" t="s">
        <v>10106</v>
      </c>
      <c r="N1775" s="331" t="s">
        <v>16371</v>
      </c>
      <c r="O1775" s="325"/>
    </row>
    <row r="1776" spans="5:15" ht="31.5">
      <c r="E1776" s="284">
        <v>6133204</v>
      </c>
      <c r="F1776" s="291" t="s">
        <v>132</v>
      </c>
      <c r="G1776" s="315">
        <f t="shared" si="29"/>
        <v>1770</v>
      </c>
      <c r="H1776" s="280" t="s">
        <v>10107</v>
      </c>
      <c r="I1776" s="307" t="s">
        <v>7203</v>
      </c>
      <c r="J1776" s="279">
        <v>2015</v>
      </c>
      <c r="K1776" s="285">
        <v>6100020088</v>
      </c>
      <c r="L1776" s="283">
        <v>41562</v>
      </c>
      <c r="M1776" s="285" t="s">
        <v>10108</v>
      </c>
      <c r="N1776" s="332" t="s">
        <v>14085</v>
      </c>
      <c r="O1776" s="324"/>
    </row>
    <row r="1777" spans="5:15" ht="31.5">
      <c r="E1777" s="284">
        <v>6133190</v>
      </c>
      <c r="F1777" s="291" t="s">
        <v>132</v>
      </c>
      <c r="G1777" s="315">
        <f t="shared" si="29"/>
        <v>1771</v>
      </c>
      <c r="H1777" s="280" t="s">
        <v>16141</v>
      </c>
      <c r="I1777" s="307" t="s">
        <v>7203</v>
      </c>
      <c r="J1777" s="279">
        <v>2015</v>
      </c>
      <c r="K1777" s="285">
        <v>6100020142</v>
      </c>
      <c r="L1777" s="283">
        <v>41558</v>
      </c>
      <c r="M1777" s="285" t="s">
        <v>10109</v>
      </c>
      <c r="N1777" s="333" t="s">
        <v>16356</v>
      </c>
      <c r="O1777" s="324"/>
    </row>
    <row r="1778" spans="5:15" ht="31.5">
      <c r="E1778" s="284">
        <v>6133146</v>
      </c>
      <c r="F1778" s="291" t="s">
        <v>132</v>
      </c>
      <c r="G1778" s="315">
        <f t="shared" si="29"/>
        <v>1772</v>
      </c>
      <c r="H1778" s="280" t="s">
        <v>10110</v>
      </c>
      <c r="I1778" s="307" t="s">
        <v>7203</v>
      </c>
      <c r="J1778" s="279">
        <v>2015</v>
      </c>
      <c r="K1778" s="285">
        <v>6100020158</v>
      </c>
      <c r="L1778" s="283">
        <v>41558</v>
      </c>
      <c r="M1778" s="285" t="s">
        <v>10111</v>
      </c>
      <c r="N1778" s="332" t="s">
        <v>13325</v>
      </c>
      <c r="O1778" s="324"/>
    </row>
    <row r="1779" spans="5:15" ht="31.5">
      <c r="E1779" s="284">
        <v>6133010</v>
      </c>
      <c r="F1779" s="291" t="s">
        <v>132</v>
      </c>
      <c r="G1779" s="315">
        <f t="shared" si="29"/>
        <v>1773</v>
      </c>
      <c r="H1779" s="280" t="s">
        <v>10112</v>
      </c>
      <c r="I1779" s="307" t="s">
        <v>7203</v>
      </c>
      <c r="J1779" s="279">
        <v>2015</v>
      </c>
      <c r="K1779" s="285">
        <v>6100020169</v>
      </c>
      <c r="L1779" s="283">
        <v>41558</v>
      </c>
      <c r="M1779" s="285" t="s">
        <v>10113</v>
      </c>
      <c r="N1779" s="332" t="s">
        <v>14086</v>
      </c>
      <c r="O1779" s="324"/>
    </row>
    <row r="1780" spans="5:15" ht="31.5">
      <c r="E1780" s="284">
        <v>6133046</v>
      </c>
      <c r="F1780" s="291" t="s">
        <v>132</v>
      </c>
      <c r="G1780" s="315">
        <f t="shared" si="29"/>
        <v>1774</v>
      </c>
      <c r="H1780" s="280" t="s">
        <v>10114</v>
      </c>
      <c r="I1780" s="307" t="s">
        <v>7203</v>
      </c>
      <c r="J1780" s="279">
        <v>2015</v>
      </c>
      <c r="K1780" s="285">
        <v>6100020172</v>
      </c>
      <c r="L1780" s="283">
        <v>41558</v>
      </c>
      <c r="M1780" s="285" t="s">
        <v>10115</v>
      </c>
      <c r="N1780" s="332" t="s">
        <v>14087</v>
      </c>
      <c r="O1780" s="324"/>
    </row>
    <row r="1781" spans="5:15" ht="31.5">
      <c r="E1781" s="284">
        <v>6133188</v>
      </c>
      <c r="F1781" s="291" t="s">
        <v>132</v>
      </c>
      <c r="G1781" s="315">
        <f t="shared" si="29"/>
        <v>1775</v>
      </c>
      <c r="H1781" s="280" t="s">
        <v>10116</v>
      </c>
      <c r="I1781" s="307" t="s">
        <v>7203</v>
      </c>
      <c r="J1781" s="279">
        <v>2015</v>
      </c>
      <c r="K1781" s="285">
        <v>6100020200</v>
      </c>
      <c r="L1781" s="283">
        <v>41562</v>
      </c>
      <c r="M1781" s="285" t="s">
        <v>10117</v>
      </c>
      <c r="N1781" s="332" t="s">
        <v>14088</v>
      </c>
      <c r="O1781" s="324"/>
    </row>
    <row r="1782" spans="5:15" ht="31.5">
      <c r="E1782" s="284">
        <v>6133186</v>
      </c>
      <c r="F1782" s="291" t="s">
        <v>132</v>
      </c>
      <c r="G1782" s="315">
        <f t="shared" si="29"/>
        <v>1776</v>
      </c>
      <c r="H1782" s="280" t="s">
        <v>13330</v>
      </c>
      <c r="I1782" s="307" t="s">
        <v>7203</v>
      </c>
      <c r="J1782" s="279">
        <v>2015</v>
      </c>
      <c r="K1782" s="285">
        <v>6100020211</v>
      </c>
      <c r="L1782" s="283">
        <v>41562</v>
      </c>
      <c r="M1782" s="285" t="s">
        <v>10118</v>
      </c>
      <c r="N1782" s="331" t="s">
        <v>16372</v>
      </c>
      <c r="O1782" s="325"/>
    </row>
    <row r="1783" spans="5:15" ht="31.5">
      <c r="E1783" s="284">
        <v>43511</v>
      </c>
      <c r="F1783" s="291" t="s">
        <v>132</v>
      </c>
      <c r="G1783" s="315">
        <f t="shared" si="29"/>
        <v>1777</v>
      </c>
      <c r="H1783" s="280" t="s">
        <v>9466</v>
      </c>
      <c r="I1783" s="307" t="s">
        <v>7203</v>
      </c>
      <c r="J1783" s="279">
        <v>2015</v>
      </c>
      <c r="K1783" s="285">
        <v>6100020209</v>
      </c>
      <c r="L1783" s="283">
        <v>41558</v>
      </c>
      <c r="M1783" s="285" t="s">
        <v>10119</v>
      </c>
      <c r="N1783" s="331" t="s">
        <v>16204</v>
      </c>
      <c r="O1783" s="325"/>
    </row>
    <row r="1784" spans="5:15" ht="31.5">
      <c r="E1784" s="284">
        <v>6133153</v>
      </c>
      <c r="F1784" s="291" t="s">
        <v>132</v>
      </c>
      <c r="G1784" s="315">
        <f t="shared" si="29"/>
        <v>1778</v>
      </c>
      <c r="H1784" s="280" t="s">
        <v>10120</v>
      </c>
      <c r="I1784" s="307" t="s">
        <v>7203</v>
      </c>
      <c r="J1784" s="279">
        <v>2015</v>
      </c>
      <c r="K1784" s="285">
        <v>6100020210</v>
      </c>
      <c r="L1784" s="283">
        <v>41547</v>
      </c>
      <c r="M1784" s="285" t="s">
        <v>9384</v>
      </c>
      <c r="N1784" s="332" t="s">
        <v>13939</v>
      </c>
      <c r="O1784" s="324"/>
    </row>
    <row r="1785" spans="5:15" ht="31.5">
      <c r="E1785" s="284">
        <v>6143709</v>
      </c>
      <c r="F1785" s="291" t="s">
        <v>132</v>
      </c>
      <c r="G1785" s="315">
        <f t="shared" si="29"/>
        <v>1779</v>
      </c>
      <c r="H1785" s="280" t="s">
        <v>16142</v>
      </c>
      <c r="I1785" s="307" t="s">
        <v>7203</v>
      </c>
      <c r="J1785" s="279">
        <v>2015</v>
      </c>
      <c r="K1785" s="285">
        <v>6100020220</v>
      </c>
      <c r="L1785" s="283">
        <v>41633</v>
      </c>
      <c r="M1785" s="285" t="s">
        <v>10121</v>
      </c>
      <c r="N1785" s="333" t="s">
        <v>16356</v>
      </c>
      <c r="O1785" s="324"/>
    </row>
    <row r="1786" spans="5:15" ht="31.5">
      <c r="E1786" s="284">
        <v>6133160</v>
      </c>
      <c r="F1786" s="291" t="s">
        <v>132</v>
      </c>
      <c r="G1786" s="315">
        <f t="shared" si="29"/>
        <v>1780</v>
      </c>
      <c r="H1786" s="280" t="s">
        <v>10122</v>
      </c>
      <c r="I1786" s="307" t="s">
        <v>7203</v>
      </c>
      <c r="J1786" s="279">
        <v>2015</v>
      </c>
      <c r="K1786" s="285">
        <v>6100020241</v>
      </c>
      <c r="L1786" s="283">
        <v>41562</v>
      </c>
      <c r="M1786" s="285" t="s">
        <v>10123</v>
      </c>
      <c r="N1786" s="332" t="s">
        <v>14089</v>
      </c>
      <c r="O1786" s="324"/>
    </row>
    <row r="1787" spans="5:15" ht="31.5">
      <c r="E1787" s="284">
        <v>6133173</v>
      </c>
      <c r="F1787" s="291" t="s">
        <v>132</v>
      </c>
      <c r="G1787" s="315">
        <f t="shared" si="29"/>
        <v>1781</v>
      </c>
      <c r="H1787" s="280" t="s">
        <v>10124</v>
      </c>
      <c r="I1787" s="307" t="s">
        <v>7203</v>
      </c>
      <c r="J1787" s="279">
        <v>2015</v>
      </c>
      <c r="K1787" s="285">
        <v>6100020309</v>
      </c>
      <c r="L1787" s="283">
        <v>41568</v>
      </c>
      <c r="M1787" s="285" t="s">
        <v>10125</v>
      </c>
      <c r="N1787" s="332" t="s">
        <v>14090</v>
      </c>
      <c r="O1787" s="324"/>
    </row>
    <row r="1788" spans="5:15" ht="31.5">
      <c r="E1788" s="284">
        <v>6143581</v>
      </c>
      <c r="F1788" s="291" t="s">
        <v>132</v>
      </c>
      <c r="G1788" s="315">
        <f t="shared" si="29"/>
        <v>1782</v>
      </c>
      <c r="H1788" s="280" t="s">
        <v>10126</v>
      </c>
      <c r="I1788" s="307" t="s">
        <v>7203</v>
      </c>
      <c r="J1788" s="279">
        <v>2015</v>
      </c>
      <c r="K1788" s="285">
        <v>6100020321</v>
      </c>
      <c r="L1788" s="283">
        <v>41556</v>
      </c>
      <c r="M1788" s="285" t="s">
        <v>10127</v>
      </c>
      <c r="N1788" s="332" t="s">
        <v>14091</v>
      </c>
      <c r="O1788" s="324"/>
    </row>
    <row r="1789" spans="5:15" ht="31.5">
      <c r="E1789" s="284">
        <v>411</v>
      </c>
      <c r="F1789" s="291" t="s">
        <v>132</v>
      </c>
      <c r="G1789" s="315">
        <f t="shared" si="29"/>
        <v>1783</v>
      </c>
      <c r="H1789" s="280" t="s">
        <v>8847</v>
      </c>
      <c r="I1789" s="307" t="s">
        <v>7203</v>
      </c>
      <c r="J1789" s="279">
        <v>2015</v>
      </c>
      <c r="K1789" s="285">
        <v>6100020356</v>
      </c>
      <c r="L1789" s="283">
        <v>41568</v>
      </c>
      <c r="M1789" s="285" t="s">
        <v>10128</v>
      </c>
      <c r="N1789" s="331" t="s">
        <v>16164</v>
      </c>
      <c r="O1789" s="325"/>
    </row>
    <row r="1790" spans="5:15" ht="31.5">
      <c r="E1790" s="284">
        <v>6133176</v>
      </c>
      <c r="F1790" s="291" t="s">
        <v>132</v>
      </c>
      <c r="G1790" s="315">
        <f t="shared" ref="G1790:G1853" si="30">G1789+1</f>
        <v>1784</v>
      </c>
      <c r="H1790" s="280" t="s">
        <v>10129</v>
      </c>
      <c r="I1790" s="307" t="s">
        <v>7203</v>
      </c>
      <c r="J1790" s="279">
        <v>2015</v>
      </c>
      <c r="K1790" s="285">
        <v>6100020359</v>
      </c>
      <c r="L1790" s="283">
        <v>41568</v>
      </c>
      <c r="M1790" s="285" t="s">
        <v>10130</v>
      </c>
      <c r="N1790" s="332" t="s">
        <v>14092</v>
      </c>
      <c r="O1790" s="324"/>
    </row>
    <row r="1791" spans="5:15" ht="31.5">
      <c r="E1791" s="284">
        <v>6143266</v>
      </c>
      <c r="F1791" s="291" t="s">
        <v>132</v>
      </c>
      <c r="G1791" s="315">
        <f t="shared" si="30"/>
        <v>1785</v>
      </c>
      <c r="H1791" s="280" t="s">
        <v>10131</v>
      </c>
      <c r="I1791" s="307" t="s">
        <v>7203</v>
      </c>
      <c r="J1791" s="279">
        <v>2015</v>
      </c>
      <c r="K1791" s="285">
        <v>6100020398</v>
      </c>
      <c r="L1791" s="283">
        <v>41569</v>
      </c>
      <c r="M1791" s="285" t="s">
        <v>10132</v>
      </c>
      <c r="N1791" s="332" t="s">
        <v>14093</v>
      </c>
      <c r="O1791" s="324"/>
    </row>
    <row r="1792" spans="5:15" ht="31.5">
      <c r="E1792" s="284">
        <v>6143259</v>
      </c>
      <c r="F1792" s="291" t="s">
        <v>132</v>
      </c>
      <c r="G1792" s="315">
        <f t="shared" si="30"/>
        <v>1786</v>
      </c>
      <c r="H1792" s="280" t="s">
        <v>9457</v>
      </c>
      <c r="I1792" s="307" t="s">
        <v>7203</v>
      </c>
      <c r="J1792" s="279">
        <v>2015</v>
      </c>
      <c r="K1792" s="285">
        <v>6100020483</v>
      </c>
      <c r="L1792" s="283">
        <v>41576</v>
      </c>
      <c r="M1792" s="285" t="s">
        <v>10133</v>
      </c>
      <c r="N1792" s="332" t="s">
        <v>14094</v>
      </c>
      <c r="O1792" s="324"/>
    </row>
    <row r="1793" spans="5:15" ht="31.5">
      <c r="E1793" s="284">
        <v>6143512</v>
      </c>
      <c r="F1793" s="291" t="s">
        <v>132</v>
      </c>
      <c r="G1793" s="315">
        <f t="shared" si="30"/>
        <v>1787</v>
      </c>
      <c r="H1793" s="280" t="s">
        <v>10134</v>
      </c>
      <c r="I1793" s="307" t="s">
        <v>7203</v>
      </c>
      <c r="J1793" s="279">
        <v>2015</v>
      </c>
      <c r="K1793" s="285">
        <v>6100020486</v>
      </c>
      <c r="L1793" s="283">
        <v>41572</v>
      </c>
      <c r="M1793" s="285" t="s">
        <v>10135</v>
      </c>
      <c r="N1793" s="331" t="s">
        <v>16373</v>
      </c>
      <c r="O1793" s="325"/>
    </row>
    <row r="1794" spans="5:15" ht="31.5">
      <c r="E1794" s="284">
        <v>6133215</v>
      </c>
      <c r="F1794" s="291" t="s">
        <v>132</v>
      </c>
      <c r="G1794" s="315">
        <f t="shared" si="30"/>
        <v>1788</v>
      </c>
      <c r="H1794" s="280" t="s">
        <v>10136</v>
      </c>
      <c r="I1794" s="307" t="s">
        <v>7203</v>
      </c>
      <c r="J1794" s="279">
        <v>2015</v>
      </c>
      <c r="K1794" s="285">
        <v>6100020491</v>
      </c>
      <c r="L1794" s="283">
        <v>41576</v>
      </c>
      <c r="M1794" s="285" t="s">
        <v>10137</v>
      </c>
      <c r="N1794" s="332" t="s">
        <v>14095</v>
      </c>
      <c r="O1794" s="324"/>
    </row>
    <row r="1795" spans="5:15" ht="31.5">
      <c r="E1795" s="284">
        <v>6133207</v>
      </c>
      <c r="F1795" s="291" t="s">
        <v>132</v>
      </c>
      <c r="G1795" s="315">
        <f t="shared" si="30"/>
        <v>1789</v>
      </c>
      <c r="H1795" s="280" t="s">
        <v>10138</v>
      </c>
      <c r="I1795" s="307" t="s">
        <v>7203</v>
      </c>
      <c r="J1795" s="279">
        <v>2015</v>
      </c>
      <c r="K1795" s="285">
        <v>6100020499</v>
      </c>
      <c r="L1795" s="283">
        <v>41570</v>
      </c>
      <c r="M1795" s="285" t="s">
        <v>10139</v>
      </c>
      <c r="N1795" s="332" t="s">
        <v>14346</v>
      </c>
      <c r="O1795" s="324"/>
    </row>
    <row r="1796" spans="5:15" ht="31.5">
      <c r="E1796" s="284">
        <v>33216</v>
      </c>
      <c r="F1796" s="291" t="s">
        <v>132</v>
      </c>
      <c r="G1796" s="315">
        <f t="shared" si="30"/>
        <v>1790</v>
      </c>
      <c r="H1796" s="280" t="s">
        <v>10140</v>
      </c>
      <c r="I1796" s="307" t="s">
        <v>7203</v>
      </c>
      <c r="J1796" s="279">
        <v>2015</v>
      </c>
      <c r="K1796" s="285">
        <v>6100020505</v>
      </c>
      <c r="L1796" s="283">
        <v>41570</v>
      </c>
      <c r="M1796" s="285" t="s">
        <v>10141</v>
      </c>
      <c r="N1796" s="332" t="s">
        <v>14347</v>
      </c>
      <c r="O1796" s="324"/>
    </row>
    <row r="1797" spans="5:15" ht="31.5">
      <c r="E1797" s="284">
        <v>6133214</v>
      </c>
      <c r="F1797" s="291" t="s">
        <v>132</v>
      </c>
      <c r="G1797" s="315">
        <f t="shared" si="30"/>
        <v>1791</v>
      </c>
      <c r="H1797" s="280" t="s">
        <v>10142</v>
      </c>
      <c r="I1797" s="307" t="s">
        <v>7203</v>
      </c>
      <c r="J1797" s="279">
        <v>2015</v>
      </c>
      <c r="K1797" s="285">
        <v>6100020506</v>
      </c>
      <c r="L1797" s="283">
        <v>41570</v>
      </c>
      <c r="M1797" s="285" t="s">
        <v>10143</v>
      </c>
      <c r="N1797" s="332" t="s">
        <v>14096</v>
      </c>
      <c r="O1797" s="324"/>
    </row>
    <row r="1798" spans="5:15" ht="31.5">
      <c r="E1798" s="284">
        <v>6133205</v>
      </c>
      <c r="F1798" s="291" t="s">
        <v>132</v>
      </c>
      <c r="G1798" s="315">
        <f t="shared" si="30"/>
        <v>1792</v>
      </c>
      <c r="H1798" s="280" t="s">
        <v>10144</v>
      </c>
      <c r="I1798" s="307" t="s">
        <v>7203</v>
      </c>
      <c r="J1798" s="279">
        <v>2015</v>
      </c>
      <c r="K1798" s="285">
        <v>6100020509</v>
      </c>
      <c r="L1798" s="283">
        <v>41570</v>
      </c>
      <c r="M1798" s="285" t="s">
        <v>10145</v>
      </c>
      <c r="N1798" s="332" t="s">
        <v>14348</v>
      </c>
      <c r="O1798" s="324"/>
    </row>
    <row r="1799" spans="5:15" ht="31.5">
      <c r="E1799" s="284">
        <v>69</v>
      </c>
      <c r="F1799" s="291" t="s">
        <v>132</v>
      </c>
      <c r="G1799" s="315">
        <f t="shared" si="30"/>
        <v>1793</v>
      </c>
      <c r="H1799" s="280" t="s">
        <v>10114</v>
      </c>
      <c r="I1799" s="307" t="s">
        <v>7203</v>
      </c>
      <c r="J1799" s="279">
        <v>2015</v>
      </c>
      <c r="K1799" s="285">
        <v>6100020517</v>
      </c>
      <c r="L1799" s="283">
        <v>41576</v>
      </c>
      <c r="M1799" s="285" t="s">
        <v>10146</v>
      </c>
      <c r="N1799" s="332" t="s">
        <v>14349</v>
      </c>
      <c r="O1799" s="324"/>
    </row>
    <row r="1800" spans="5:15" ht="31.5">
      <c r="E1800" s="284">
        <v>6133117</v>
      </c>
      <c r="F1800" s="291" t="s">
        <v>132</v>
      </c>
      <c r="G1800" s="315">
        <f t="shared" si="30"/>
        <v>1794</v>
      </c>
      <c r="H1800" s="280" t="s">
        <v>10147</v>
      </c>
      <c r="I1800" s="307" t="s">
        <v>7203</v>
      </c>
      <c r="J1800" s="279">
        <v>2015</v>
      </c>
      <c r="K1800" s="285">
        <v>6100020548</v>
      </c>
      <c r="L1800" s="283">
        <v>41937</v>
      </c>
      <c r="M1800" s="285" t="s">
        <v>9395</v>
      </c>
      <c r="N1800" s="332" t="s">
        <v>13943</v>
      </c>
      <c r="O1800" s="324"/>
    </row>
    <row r="1801" spans="5:15" ht="31.5">
      <c r="E1801" s="284">
        <v>6143376</v>
      </c>
      <c r="F1801" s="291" t="s">
        <v>132</v>
      </c>
      <c r="G1801" s="315">
        <f t="shared" si="30"/>
        <v>1795</v>
      </c>
      <c r="H1801" s="280" t="s">
        <v>9462</v>
      </c>
      <c r="I1801" s="307" t="s">
        <v>7203</v>
      </c>
      <c r="J1801" s="279">
        <v>2015</v>
      </c>
      <c r="K1801" s="285">
        <v>6100020551</v>
      </c>
      <c r="L1801" s="283">
        <v>41570</v>
      </c>
      <c r="M1801" s="285" t="s">
        <v>10148</v>
      </c>
      <c r="N1801" s="332" t="s">
        <v>14097</v>
      </c>
      <c r="O1801" s="324"/>
    </row>
    <row r="1802" spans="5:15" ht="31.5">
      <c r="E1802" s="284">
        <v>43287</v>
      </c>
      <c r="F1802" s="291" t="s">
        <v>132</v>
      </c>
      <c r="G1802" s="315">
        <f t="shared" si="30"/>
        <v>1796</v>
      </c>
      <c r="H1802" s="280" t="s">
        <v>9454</v>
      </c>
      <c r="I1802" s="307" t="s">
        <v>7203</v>
      </c>
      <c r="J1802" s="279">
        <v>2015</v>
      </c>
      <c r="K1802" s="285">
        <v>6100020555</v>
      </c>
      <c r="L1802" s="283">
        <v>41576</v>
      </c>
      <c r="M1802" s="285" t="s">
        <v>10149</v>
      </c>
      <c r="N1802" s="332" t="s">
        <v>14098</v>
      </c>
      <c r="O1802" s="324"/>
    </row>
    <row r="1803" spans="5:15" ht="31.5">
      <c r="E1803" s="284">
        <v>6143349</v>
      </c>
      <c r="F1803" s="291" t="s">
        <v>132</v>
      </c>
      <c r="G1803" s="315">
        <f t="shared" si="30"/>
        <v>1797</v>
      </c>
      <c r="H1803" s="280" t="s">
        <v>10150</v>
      </c>
      <c r="I1803" s="307" t="s">
        <v>7203</v>
      </c>
      <c r="J1803" s="279">
        <v>2015</v>
      </c>
      <c r="K1803" s="285">
        <v>6100020578</v>
      </c>
      <c r="L1803" s="283">
        <v>41596</v>
      </c>
      <c r="M1803" s="285" t="s">
        <v>10151</v>
      </c>
      <c r="N1803" s="332" t="s">
        <v>14350</v>
      </c>
      <c r="O1803" s="324"/>
    </row>
    <row r="1804" spans="5:15" ht="31.5">
      <c r="E1804" s="284">
        <v>6143269</v>
      </c>
      <c r="F1804" s="291" t="s">
        <v>132</v>
      </c>
      <c r="G1804" s="315">
        <f t="shared" si="30"/>
        <v>1798</v>
      </c>
      <c r="H1804" s="280" t="s">
        <v>10152</v>
      </c>
      <c r="I1804" s="307" t="s">
        <v>7203</v>
      </c>
      <c r="J1804" s="279">
        <v>2015</v>
      </c>
      <c r="K1804" s="285">
        <v>6100020583</v>
      </c>
      <c r="L1804" s="283">
        <v>41562</v>
      </c>
      <c r="M1804" s="285" t="s">
        <v>10153</v>
      </c>
      <c r="N1804" s="332" t="s">
        <v>14351</v>
      </c>
      <c r="O1804" s="324"/>
    </row>
    <row r="1805" spans="5:15" ht="31.5">
      <c r="E1805" s="284">
        <v>6143284</v>
      </c>
      <c r="F1805" s="291" t="s">
        <v>132</v>
      </c>
      <c r="G1805" s="315">
        <f t="shared" si="30"/>
        <v>1799</v>
      </c>
      <c r="H1805" s="280" t="s">
        <v>10154</v>
      </c>
      <c r="I1805" s="307" t="s">
        <v>7203</v>
      </c>
      <c r="J1805" s="279">
        <v>2015</v>
      </c>
      <c r="K1805" s="285">
        <v>6100020584</v>
      </c>
      <c r="L1805" s="283">
        <v>41576</v>
      </c>
      <c r="M1805" s="285" t="s">
        <v>10155</v>
      </c>
      <c r="N1805" s="332" t="s">
        <v>14352</v>
      </c>
      <c r="O1805" s="324"/>
    </row>
    <row r="1806" spans="5:15" ht="31.5">
      <c r="E1806" s="284">
        <v>6143260</v>
      </c>
      <c r="F1806" s="291" t="s">
        <v>132</v>
      </c>
      <c r="G1806" s="315">
        <f t="shared" si="30"/>
        <v>1800</v>
      </c>
      <c r="H1806" s="280" t="s">
        <v>10156</v>
      </c>
      <c r="I1806" s="307" t="s">
        <v>7203</v>
      </c>
      <c r="J1806" s="279">
        <v>2015</v>
      </c>
      <c r="K1806" s="285">
        <v>6100020585</v>
      </c>
      <c r="L1806" s="283">
        <v>41576</v>
      </c>
      <c r="M1806" s="285" t="s">
        <v>10157</v>
      </c>
      <c r="N1806" s="332" t="s">
        <v>14353</v>
      </c>
      <c r="O1806" s="324"/>
    </row>
    <row r="1807" spans="5:15" ht="31.5">
      <c r="E1807" s="284">
        <v>74</v>
      </c>
      <c r="F1807" s="291" t="s">
        <v>132</v>
      </c>
      <c r="G1807" s="315">
        <f t="shared" si="30"/>
        <v>1801</v>
      </c>
      <c r="H1807" s="280" t="s">
        <v>10158</v>
      </c>
      <c r="I1807" s="307" t="s">
        <v>7203</v>
      </c>
      <c r="J1807" s="279">
        <v>2015</v>
      </c>
      <c r="K1807" s="285">
        <v>6100020586</v>
      </c>
      <c r="L1807" s="283">
        <v>41578</v>
      </c>
      <c r="M1807" s="285" t="s">
        <v>10159</v>
      </c>
      <c r="N1807" s="332" t="s">
        <v>14354</v>
      </c>
      <c r="O1807" s="324"/>
    </row>
    <row r="1808" spans="5:15" ht="31.5">
      <c r="E1808" s="284">
        <v>43276</v>
      </c>
      <c r="F1808" s="291" t="s">
        <v>132</v>
      </c>
      <c r="G1808" s="315">
        <f t="shared" si="30"/>
        <v>1802</v>
      </c>
      <c r="H1808" s="280" t="s">
        <v>10160</v>
      </c>
      <c r="I1808" s="307" t="s">
        <v>7203</v>
      </c>
      <c r="J1808" s="279">
        <v>2015</v>
      </c>
      <c r="K1808" s="285">
        <v>6100020588</v>
      </c>
      <c r="L1808" s="283">
        <v>41578</v>
      </c>
      <c r="M1808" s="285" t="s">
        <v>9399</v>
      </c>
      <c r="N1808" s="332" t="s">
        <v>14273</v>
      </c>
      <c r="O1808" s="324"/>
    </row>
    <row r="1809" spans="5:15" ht="31.5">
      <c r="E1809" s="284">
        <v>6143304</v>
      </c>
      <c r="F1809" s="291" t="s">
        <v>132</v>
      </c>
      <c r="G1809" s="315">
        <f t="shared" si="30"/>
        <v>1803</v>
      </c>
      <c r="H1809" s="280" t="s">
        <v>10161</v>
      </c>
      <c r="I1809" s="307" t="s">
        <v>7203</v>
      </c>
      <c r="J1809" s="279">
        <v>2015</v>
      </c>
      <c r="K1809" s="285">
        <v>6100020590</v>
      </c>
      <c r="L1809" s="283">
        <v>41576</v>
      </c>
      <c r="M1809" s="285" t="s">
        <v>10162</v>
      </c>
      <c r="N1809" s="332" t="s">
        <v>14099</v>
      </c>
      <c r="O1809" s="324"/>
    </row>
    <row r="1810" spans="5:15" ht="31.5">
      <c r="E1810" s="284">
        <v>6143281</v>
      </c>
      <c r="F1810" s="291" t="s">
        <v>132</v>
      </c>
      <c r="G1810" s="315">
        <f t="shared" si="30"/>
        <v>1804</v>
      </c>
      <c r="H1810" s="280" t="s">
        <v>10154</v>
      </c>
      <c r="I1810" s="307" t="s">
        <v>7203</v>
      </c>
      <c r="J1810" s="279">
        <v>2015</v>
      </c>
      <c r="K1810" s="285">
        <v>6100020596</v>
      </c>
      <c r="L1810" s="283">
        <v>41576</v>
      </c>
      <c r="M1810" s="285" t="s">
        <v>10163</v>
      </c>
      <c r="N1810" s="332" t="s">
        <v>14355</v>
      </c>
      <c r="O1810" s="324"/>
    </row>
    <row r="1811" spans="5:15" ht="31.5">
      <c r="E1811" s="284">
        <v>75</v>
      </c>
      <c r="F1811" s="291" t="s">
        <v>132</v>
      </c>
      <c r="G1811" s="315">
        <f t="shared" si="30"/>
        <v>1805</v>
      </c>
      <c r="H1811" s="280" t="s">
        <v>9462</v>
      </c>
      <c r="I1811" s="307" t="s">
        <v>7203</v>
      </c>
      <c r="J1811" s="279">
        <v>2015</v>
      </c>
      <c r="K1811" s="285">
        <v>6100020597</v>
      </c>
      <c r="L1811" s="283">
        <v>41578</v>
      </c>
      <c r="M1811" s="285" t="s">
        <v>10164</v>
      </c>
      <c r="N1811" s="332" t="s">
        <v>14356</v>
      </c>
      <c r="O1811" s="324"/>
    </row>
    <row r="1812" spans="5:15" ht="31.5">
      <c r="E1812" s="284">
        <v>6133135</v>
      </c>
      <c r="F1812" s="291" t="s">
        <v>132</v>
      </c>
      <c r="G1812" s="315">
        <f t="shared" si="30"/>
        <v>1806</v>
      </c>
      <c r="H1812" s="280" t="s">
        <v>10165</v>
      </c>
      <c r="I1812" s="307" t="s">
        <v>7203</v>
      </c>
      <c r="J1812" s="279">
        <v>2015</v>
      </c>
      <c r="K1812" s="285">
        <v>6100020602</v>
      </c>
      <c r="L1812" s="283">
        <v>41572</v>
      </c>
      <c r="M1812" s="285" t="s">
        <v>10166</v>
      </c>
      <c r="N1812" s="332" t="s">
        <v>14357</v>
      </c>
      <c r="O1812" s="324"/>
    </row>
    <row r="1813" spans="5:15" ht="31.5">
      <c r="E1813" s="284">
        <v>6143262</v>
      </c>
      <c r="F1813" s="291" t="s">
        <v>132</v>
      </c>
      <c r="G1813" s="315">
        <f t="shared" si="30"/>
        <v>1807</v>
      </c>
      <c r="H1813" s="280" t="s">
        <v>10167</v>
      </c>
      <c r="I1813" s="307" t="s">
        <v>7203</v>
      </c>
      <c r="J1813" s="279">
        <v>2015</v>
      </c>
      <c r="K1813" s="285">
        <v>6100020611</v>
      </c>
      <c r="L1813" s="283">
        <v>41576</v>
      </c>
      <c r="M1813" s="285" t="s">
        <v>10168</v>
      </c>
      <c r="N1813" s="332" t="s">
        <v>14358</v>
      </c>
      <c r="O1813" s="324"/>
    </row>
    <row r="1814" spans="5:15" ht="31.5">
      <c r="E1814" s="284">
        <v>6133211</v>
      </c>
      <c r="F1814" s="291" t="s">
        <v>132</v>
      </c>
      <c r="G1814" s="315">
        <f t="shared" si="30"/>
        <v>1808</v>
      </c>
      <c r="H1814" s="280" t="s">
        <v>10169</v>
      </c>
      <c r="I1814" s="307" t="s">
        <v>7203</v>
      </c>
      <c r="J1814" s="279">
        <v>2015</v>
      </c>
      <c r="K1814" s="285">
        <v>6100020612</v>
      </c>
      <c r="L1814" s="283">
        <v>41576</v>
      </c>
      <c r="M1814" s="285" t="s">
        <v>10170</v>
      </c>
      <c r="N1814" s="332" t="s">
        <v>14359</v>
      </c>
      <c r="O1814" s="324"/>
    </row>
    <row r="1815" spans="5:15" ht="31.5">
      <c r="E1815" s="284">
        <v>6133210</v>
      </c>
      <c r="F1815" s="291" t="s">
        <v>132</v>
      </c>
      <c r="G1815" s="315">
        <f t="shared" si="30"/>
        <v>1809</v>
      </c>
      <c r="H1815" s="280" t="s">
        <v>10171</v>
      </c>
      <c r="I1815" s="307" t="s">
        <v>7203</v>
      </c>
      <c r="J1815" s="279">
        <v>2015</v>
      </c>
      <c r="K1815" s="285">
        <v>6100020613</v>
      </c>
      <c r="L1815" s="283">
        <v>41576</v>
      </c>
      <c r="M1815" s="285" t="s">
        <v>10172</v>
      </c>
      <c r="N1815" s="332" t="s">
        <v>14360</v>
      </c>
      <c r="O1815" s="324"/>
    </row>
    <row r="1816" spans="5:15" ht="31.5">
      <c r="E1816" s="284">
        <v>6143473</v>
      </c>
      <c r="F1816" s="291" t="s">
        <v>132</v>
      </c>
      <c r="G1816" s="315">
        <f t="shared" si="30"/>
        <v>1810</v>
      </c>
      <c r="H1816" s="280" t="s">
        <v>16127</v>
      </c>
      <c r="I1816" s="307" t="s">
        <v>7203</v>
      </c>
      <c r="J1816" s="279">
        <v>2015</v>
      </c>
      <c r="K1816" s="285">
        <v>6100020614</v>
      </c>
      <c r="L1816" s="283">
        <v>41576</v>
      </c>
      <c r="M1816" s="285" t="s">
        <v>10173</v>
      </c>
      <c r="N1816" s="333" t="s">
        <v>16365</v>
      </c>
      <c r="O1816" s="324"/>
    </row>
    <row r="1817" spans="5:15" ht="31.5">
      <c r="E1817" s="284">
        <v>43297</v>
      </c>
      <c r="F1817" s="291" t="s">
        <v>132</v>
      </c>
      <c r="G1817" s="315">
        <f t="shared" si="30"/>
        <v>1811</v>
      </c>
      <c r="H1817" s="280" t="s">
        <v>9466</v>
      </c>
      <c r="I1817" s="307" t="s">
        <v>7203</v>
      </c>
      <c r="J1817" s="279">
        <v>2015</v>
      </c>
      <c r="K1817" s="285">
        <v>6100020615</v>
      </c>
      <c r="L1817" s="283">
        <v>41576</v>
      </c>
      <c r="M1817" s="285" t="s">
        <v>10174</v>
      </c>
      <c r="N1817" s="332" t="s">
        <v>14100</v>
      </c>
      <c r="O1817" s="324"/>
    </row>
    <row r="1818" spans="5:15" ht="31.5">
      <c r="E1818" s="284">
        <v>6143291</v>
      </c>
      <c r="F1818" s="291" t="s">
        <v>132</v>
      </c>
      <c r="G1818" s="315">
        <f t="shared" si="30"/>
        <v>1812</v>
      </c>
      <c r="H1818" s="280" t="s">
        <v>10175</v>
      </c>
      <c r="I1818" s="307" t="s">
        <v>7203</v>
      </c>
      <c r="J1818" s="279">
        <v>2015</v>
      </c>
      <c r="K1818" s="285">
        <v>6100020628</v>
      </c>
      <c r="L1818" s="283">
        <v>41583</v>
      </c>
      <c r="M1818" s="285" t="s">
        <v>10176</v>
      </c>
      <c r="N1818" s="332" t="s">
        <v>14361</v>
      </c>
      <c r="O1818" s="324"/>
    </row>
    <row r="1819" spans="5:15" ht="31.5">
      <c r="E1819" s="284">
        <v>43352</v>
      </c>
      <c r="F1819" s="291" t="s">
        <v>132</v>
      </c>
      <c r="G1819" s="315">
        <f t="shared" si="30"/>
        <v>1813</v>
      </c>
      <c r="H1819" s="280" t="s">
        <v>10177</v>
      </c>
      <c r="I1819" s="307" t="s">
        <v>7203</v>
      </c>
      <c r="J1819" s="279">
        <v>2015</v>
      </c>
      <c r="K1819" s="285">
        <v>6100020629</v>
      </c>
      <c r="L1819" s="283">
        <v>41579</v>
      </c>
      <c r="M1819" s="285" t="s">
        <v>10178</v>
      </c>
      <c r="N1819" s="332" t="s">
        <v>14362</v>
      </c>
      <c r="O1819" s="324"/>
    </row>
    <row r="1820" spans="5:15" ht="31.5">
      <c r="E1820" s="284">
        <v>6143577</v>
      </c>
      <c r="F1820" s="291" t="s">
        <v>132</v>
      </c>
      <c r="G1820" s="315">
        <f t="shared" si="30"/>
        <v>1814</v>
      </c>
      <c r="H1820" s="280" t="s">
        <v>10179</v>
      </c>
      <c r="I1820" s="307" t="s">
        <v>7203</v>
      </c>
      <c r="J1820" s="279">
        <v>2015</v>
      </c>
      <c r="K1820" s="285">
        <v>6100020639</v>
      </c>
      <c r="L1820" s="283">
        <v>41579</v>
      </c>
      <c r="M1820" s="285" t="s">
        <v>10180</v>
      </c>
      <c r="N1820" s="332" t="s">
        <v>14363</v>
      </c>
      <c r="O1820" s="324"/>
    </row>
    <row r="1821" spans="5:15" ht="31.5">
      <c r="E1821" s="284">
        <v>6143845</v>
      </c>
      <c r="F1821" s="291" t="s">
        <v>132</v>
      </c>
      <c r="G1821" s="315">
        <f t="shared" si="30"/>
        <v>1815</v>
      </c>
      <c r="H1821" s="280" t="s">
        <v>10181</v>
      </c>
      <c r="I1821" s="307" t="s">
        <v>7203</v>
      </c>
      <c r="J1821" s="279">
        <v>2015</v>
      </c>
      <c r="K1821" s="285">
        <v>6100020640</v>
      </c>
      <c r="L1821" s="283">
        <v>41944</v>
      </c>
      <c r="M1821" s="285" t="s">
        <v>10182</v>
      </c>
      <c r="N1821" s="332" t="s">
        <v>14364</v>
      </c>
      <c r="O1821" s="324"/>
    </row>
    <row r="1822" spans="5:15" ht="31.5">
      <c r="E1822" s="284">
        <v>6143273</v>
      </c>
      <c r="F1822" s="291" t="s">
        <v>132</v>
      </c>
      <c r="G1822" s="315">
        <f t="shared" si="30"/>
        <v>1816</v>
      </c>
      <c r="H1822" s="280" t="s">
        <v>10183</v>
      </c>
      <c r="I1822" s="307" t="s">
        <v>7203</v>
      </c>
      <c r="J1822" s="279">
        <v>2015</v>
      </c>
      <c r="K1822" s="285">
        <v>6100020643</v>
      </c>
      <c r="L1822" s="283">
        <v>41579</v>
      </c>
      <c r="M1822" s="285" t="s">
        <v>10184</v>
      </c>
      <c r="N1822" s="332" t="s">
        <v>14365</v>
      </c>
      <c r="O1822" s="324"/>
    </row>
    <row r="1823" spans="5:15" ht="31.5">
      <c r="E1823" s="284">
        <v>6143294</v>
      </c>
      <c r="F1823" s="291" t="s">
        <v>132</v>
      </c>
      <c r="G1823" s="315">
        <f t="shared" si="30"/>
        <v>1817</v>
      </c>
      <c r="H1823" s="280" t="s">
        <v>10185</v>
      </c>
      <c r="I1823" s="307" t="s">
        <v>7203</v>
      </c>
      <c r="J1823" s="279">
        <v>2015</v>
      </c>
      <c r="K1823" s="285">
        <v>6100020648</v>
      </c>
      <c r="L1823" s="283">
        <v>41579</v>
      </c>
      <c r="M1823" s="285" t="s">
        <v>10186</v>
      </c>
      <c r="N1823" s="332" t="s">
        <v>14366</v>
      </c>
      <c r="O1823" s="324"/>
    </row>
    <row r="1824" spans="5:15" ht="31.5">
      <c r="E1824" s="284">
        <v>6143299</v>
      </c>
      <c r="F1824" s="291" t="s">
        <v>132</v>
      </c>
      <c r="G1824" s="315">
        <f t="shared" si="30"/>
        <v>1818</v>
      </c>
      <c r="H1824" s="280" t="s">
        <v>10187</v>
      </c>
      <c r="I1824" s="307" t="s">
        <v>7203</v>
      </c>
      <c r="J1824" s="279">
        <v>2015</v>
      </c>
      <c r="K1824" s="285">
        <v>6100020651</v>
      </c>
      <c r="L1824" s="283">
        <v>41579</v>
      </c>
      <c r="M1824" s="285" t="s">
        <v>10188</v>
      </c>
      <c r="N1824" s="331" t="s">
        <v>16441</v>
      </c>
      <c r="O1824" s="324"/>
    </row>
    <row r="1825" spans="5:15" ht="31.5">
      <c r="E1825" s="284">
        <v>43275</v>
      </c>
      <c r="F1825" s="291" t="s">
        <v>132</v>
      </c>
      <c r="G1825" s="315">
        <f t="shared" si="30"/>
        <v>1819</v>
      </c>
      <c r="H1825" s="280" t="s">
        <v>10189</v>
      </c>
      <c r="I1825" s="307" t="s">
        <v>7203</v>
      </c>
      <c r="J1825" s="279">
        <v>2015</v>
      </c>
      <c r="K1825" s="285">
        <v>6100020652</v>
      </c>
      <c r="L1825" s="283">
        <v>41579</v>
      </c>
      <c r="M1825" s="285" t="s">
        <v>10190</v>
      </c>
      <c r="N1825" s="332" t="s">
        <v>14367</v>
      </c>
      <c r="O1825" s="324"/>
    </row>
    <row r="1826" spans="5:15" ht="31.5">
      <c r="E1826" s="284">
        <v>6143307</v>
      </c>
      <c r="F1826" s="291" t="s">
        <v>132</v>
      </c>
      <c r="G1826" s="315">
        <f t="shared" si="30"/>
        <v>1820</v>
      </c>
      <c r="H1826" s="280" t="s">
        <v>10191</v>
      </c>
      <c r="I1826" s="307" t="s">
        <v>7203</v>
      </c>
      <c r="J1826" s="279">
        <v>2015</v>
      </c>
      <c r="K1826" s="285">
        <v>6100020683</v>
      </c>
      <c r="L1826" s="283">
        <v>41583</v>
      </c>
      <c r="M1826" s="285" t="s">
        <v>10192</v>
      </c>
      <c r="N1826" s="332" t="s">
        <v>14368</v>
      </c>
      <c r="O1826" s="324"/>
    </row>
    <row r="1827" spans="5:15" ht="31.5">
      <c r="E1827" s="284">
        <v>6143289</v>
      </c>
      <c r="F1827" s="291" t="s">
        <v>132</v>
      </c>
      <c r="G1827" s="315">
        <f t="shared" si="30"/>
        <v>1821</v>
      </c>
      <c r="H1827" s="280" t="s">
        <v>10193</v>
      </c>
      <c r="I1827" s="307" t="s">
        <v>7203</v>
      </c>
      <c r="J1827" s="279">
        <v>2015</v>
      </c>
      <c r="K1827" s="285">
        <v>6100020686</v>
      </c>
      <c r="L1827" s="283">
        <v>41585</v>
      </c>
      <c r="M1827" s="285" t="s">
        <v>10194</v>
      </c>
      <c r="N1827" s="332" t="s">
        <v>14369</v>
      </c>
      <c r="O1827" s="324"/>
    </row>
    <row r="1828" spans="5:15" ht="31.5">
      <c r="E1828" s="284">
        <v>6143392</v>
      </c>
      <c r="F1828" s="291" t="s">
        <v>132</v>
      </c>
      <c r="G1828" s="315">
        <f t="shared" si="30"/>
        <v>1822</v>
      </c>
      <c r="H1828" s="280" t="s">
        <v>10195</v>
      </c>
      <c r="I1828" s="307" t="s">
        <v>7203</v>
      </c>
      <c r="J1828" s="279">
        <v>2015</v>
      </c>
      <c r="K1828" s="285">
        <v>6100020689</v>
      </c>
      <c r="L1828" s="283">
        <v>41583</v>
      </c>
      <c r="M1828" s="285" t="s">
        <v>10196</v>
      </c>
      <c r="N1828" s="332" t="s">
        <v>14370</v>
      </c>
      <c r="O1828" s="324"/>
    </row>
    <row r="1829" spans="5:15" ht="31.5">
      <c r="E1829" s="284">
        <v>6143357</v>
      </c>
      <c r="F1829" s="291" t="s">
        <v>132</v>
      </c>
      <c r="G1829" s="315">
        <f t="shared" si="30"/>
        <v>1823</v>
      </c>
      <c r="H1829" s="280" t="s">
        <v>10197</v>
      </c>
      <c r="I1829" s="307" t="s">
        <v>7203</v>
      </c>
      <c r="J1829" s="279">
        <v>2015</v>
      </c>
      <c r="K1829" s="285">
        <v>6100020747</v>
      </c>
      <c r="L1829" s="283">
        <v>41583</v>
      </c>
      <c r="M1829" s="285" t="s">
        <v>10198</v>
      </c>
      <c r="N1829" s="332" t="s">
        <v>14371</v>
      </c>
      <c r="O1829" s="324"/>
    </row>
    <row r="1830" spans="5:15" ht="31.5">
      <c r="E1830" s="284">
        <v>6143354</v>
      </c>
      <c r="F1830" s="286" t="s">
        <v>132</v>
      </c>
      <c r="G1830" s="315">
        <f t="shared" si="30"/>
        <v>1824</v>
      </c>
      <c r="H1830" s="280" t="s">
        <v>13315</v>
      </c>
      <c r="I1830" s="307" t="s">
        <v>7203</v>
      </c>
      <c r="J1830" s="279">
        <v>2015</v>
      </c>
      <c r="K1830" s="285">
        <v>6100020754</v>
      </c>
      <c r="L1830" s="283">
        <v>41583</v>
      </c>
      <c r="M1830" s="285" t="s">
        <v>10199</v>
      </c>
      <c r="N1830" s="331" t="s">
        <v>16374</v>
      </c>
      <c r="O1830" s="325"/>
    </row>
    <row r="1831" spans="5:15" ht="31.5">
      <c r="E1831" s="284">
        <v>6143455</v>
      </c>
      <c r="F1831" s="286" t="s">
        <v>132</v>
      </c>
      <c r="G1831" s="315">
        <f t="shared" si="30"/>
        <v>1825</v>
      </c>
      <c r="H1831" s="280" t="s">
        <v>16143</v>
      </c>
      <c r="I1831" s="307" t="s">
        <v>7203</v>
      </c>
      <c r="J1831" s="279">
        <v>2015</v>
      </c>
      <c r="K1831" s="285">
        <v>6100020758</v>
      </c>
      <c r="L1831" s="283">
        <v>41583</v>
      </c>
      <c r="M1831" s="285" t="s">
        <v>10200</v>
      </c>
      <c r="N1831" s="333" t="s">
        <v>16239</v>
      </c>
      <c r="O1831" s="324"/>
    </row>
    <row r="1832" spans="5:15" ht="31.5">
      <c r="E1832" s="284">
        <v>6143267</v>
      </c>
      <c r="F1832" s="286" t="s">
        <v>132</v>
      </c>
      <c r="G1832" s="315">
        <f t="shared" si="30"/>
        <v>1826</v>
      </c>
      <c r="H1832" s="280" t="s">
        <v>10201</v>
      </c>
      <c r="I1832" s="307" t="s">
        <v>7203</v>
      </c>
      <c r="J1832" s="279">
        <v>2015</v>
      </c>
      <c r="K1832" s="285">
        <v>6100020889</v>
      </c>
      <c r="L1832" s="283">
        <v>41579</v>
      </c>
      <c r="M1832" s="285" t="s">
        <v>10202</v>
      </c>
      <c r="N1832" s="331" t="s">
        <v>16375</v>
      </c>
      <c r="O1832" s="325"/>
    </row>
    <row r="1833" spans="5:15" ht="31.5">
      <c r="E1833" s="284">
        <v>6143559</v>
      </c>
      <c r="F1833" s="286" t="s">
        <v>132</v>
      </c>
      <c r="G1833" s="315">
        <f t="shared" si="30"/>
        <v>1827</v>
      </c>
      <c r="H1833" s="280" t="s">
        <v>10203</v>
      </c>
      <c r="I1833" s="307" t="s">
        <v>7203</v>
      </c>
      <c r="J1833" s="279">
        <v>2015</v>
      </c>
      <c r="K1833" s="285">
        <v>6100020941</v>
      </c>
      <c r="L1833" s="283">
        <v>41591</v>
      </c>
      <c r="M1833" s="285" t="s">
        <v>10204</v>
      </c>
      <c r="N1833" s="331" t="s">
        <v>16241</v>
      </c>
      <c r="O1833" s="325"/>
    </row>
    <row r="1834" spans="5:15" ht="31.5">
      <c r="E1834" s="284">
        <v>6143604</v>
      </c>
      <c r="F1834" s="286" t="s">
        <v>132</v>
      </c>
      <c r="G1834" s="315">
        <f t="shared" si="30"/>
        <v>1828</v>
      </c>
      <c r="H1834" s="280" t="s">
        <v>10205</v>
      </c>
      <c r="I1834" s="307" t="s">
        <v>7203</v>
      </c>
      <c r="J1834" s="279">
        <v>2015</v>
      </c>
      <c r="K1834" s="285">
        <v>6100020960</v>
      </c>
      <c r="L1834" s="283">
        <v>41592</v>
      </c>
      <c r="M1834" s="285" t="s">
        <v>10206</v>
      </c>
      <c r="N1834" s="332" t="s">
        <v>14372</v>
      </c>
      <c r="O1834" s="324"/>
    </row>
    <row r="1835" spans="5:15" ht="31.5">
      <c r="E1835" s="284">
        <v>83</v>
      </c>
      <c r="F1835" s="286" t="s">
        <v>132</v>
      </c>
      <c r="G1835" s="315">
        <f t="shared" si="30"/>
        <v>1829</v>
      </c>
      <c r="H1835" s="280" t="s">
        <v>10154</v>
      </c>
      <c r="I1835" s="307" t="s">
        <v>7203</v>
      </c>
      <c r="J1835" s="279">
        <v>2015</v>
      </c>
      <c r="K1835" s="285">
        <v>6100021096</v>
      </c>
      <c r="L1835" s="283">
        <v>41598</v>
      </c>
      <c r="M1835" s="285" t="s">
        <v>10207</v>
      </c>
      <c r="N1835" s="332" t="s">
        <v>14373</v>
      </c>
      <c r="O1835" s="324"/>
    </row>
    <row r="1836" spans="5:15" ht="31.5">
      <c r="E1836" s="284">
        <v>6143380</v>
      </c>
      <c r="F1836" s="286" t="s">
        <v>132</v>
      </c>
      <c r="G1836" s="315">
        <f t="shared" si="30"/>
        <v>1830</v>
      </c>
      <c r="H1836" s="280" t="s">
        <v>16112</v>
      </c>
      <c r="I1836" s="307" t="s">
        <v>7203</v>
      </c>
      <c r="J1836" s="279">
        <v>2015</v>
      </c>
      <c r="K1836" s="285">
        <v>6100021097</v>
      </c>
      <c r="L1836" s="283">
        <v>41598</v>
      </c>
      <c r="M1836" s="285" t="s">
        <v>10208</v>
      </c>
      <c r="N1836" s="331" t="s">
        <v>16376</v>
      </c>
      <c r="O1836" s="325"/>
    </row>
    <row r="1837" spans="5:15" ht="31.5">
      <c r="E1837" s="284">
        <v>6143383</v>
      </c>
      <c r="F1837" s="286" t="s">
        <v>132</v>
      </c>
      <c r="G1837" s="315">
        <f t="shared" si="30"/>
        <v>1831</v>
      </c>
      <c r="H1837" s="280" t="s">
        <v>10209</v>
      </c>
      <c r="I1837" s="307" t="s">
        <v>7203</v>
      </c>
      <c r="J1837" s="279">
        <v>2015</v>
      </c>
      <c r="K1837" s="285">
        <v>6100021098</v>
      </c>
      <c r="L1837" s="283">
        <v>41598</v>
      </c>
      <c r="M1837" s="285" t="s">
        <v>10210</v>
      </c>
      <c r="N1837" s="332" t="s">
        <v>14374</v>
      </c>
      <c r="O1837" s="324"/>
    </row>
    <row r="1838" spans="5:15" ht="31.5">
      <c r="E1838" s="284">
        <v>6143382</v>
      </c>
      <c r="F1838" s="286" t="s">
        <v>132</v>
      </c>
      <c r="G1838" s="315">
        <f t="shared" si="30"/>
        <v>1832</v>
      </c>
      <c r="H1838" s="280" t="s">
        <v>10211</v>
      </c>
      <c r="I1838" s="307" t="s">
        <v>7203</v>
      </c>
      <c r="J1838" s="279">
        <v>2015</v>
      </c>
      <c r="K1838" s="285">
        <v>6100021100</v>
      </c>
      <c r="L1838" s="283">
        <v>41598</v>
      </c>
      <c r="M1838" s="285" t="s">
        <v>10212</v>
      </c>
      <c r="N1838" s="332" t="s">
        <v>16442</v>
      </c>
      <c r="O1838" s="324"/>
    </row>
    <row r="1839" spans="5:15" ht="31.5">
      <c r="E1839" s="284">
        <v>6143401</v>
      </c>
      <c r="F1839" s="286" t="s">
        <v>132</v>
      </c>
      <c r="G1839" s="315">
        <f t="shared" si="30"/>
        <v>1833</v>
      </c>
      <c r="H1839" s="280" t="s">
        <v>10120</v>
      </c>
      <c r="I1839" s="307" t="s">
        <v>7203</v>
      </c>
      <c r="J1839" s="279">
        <v>2015</v>
      </c>
      <c r="K1839" s="285">
        <v>6100021155</v>
      </c>
      <c r="L1839" s="283">
        <v>41604</v>
      </c>
      <c r="M1839" s="285" t="s">
        <v>9418</v>
      </c>
      <c r="N1839" s="332" t="s">
        <v>13946</v>
      </c>
      <c r="O1839" s="324"/>
    </row>
    <row r="1840" spans="5:15" ht="38.25">
      <c r="E1840" s="284">
        <v>6143384</v>
      </c>
      <c r="F1840" s="286" t="s">
        <v>132</v>
      </c>
      <c r="G1840" s="315">
        <f t="shared" si="30"/>
        <v>1834</v>
      </c>
      <c r="H1840" s="280" t="s">
        <v>10213</v>
      </c>
      <c r="I1840" s="307" t="s">
        <v>7203</v>
      </c>
      <c r="J1840" s="279">
        <v>2015</v>
      </c>
      <c r="K1840" s="285">
        <v>6100021162</v>
      </c>
      <c r="L1840" s="283">
        <v>41598</v>
      </c>
      <c r="M1840" s="285" t="s">
        <v>10214</v>
      </c>
      <c r="N1840" s="332" t="s">
        <v>14375</v>
      </c>
      <c r="O1840" s="324"/>
    </row>
    <row r="1841" spans="5:15" ht="31.5">
      <c r="E1841" s="284">
        <v>6143435</v>
      </c>
      <c r="F1841" s="286" t="s">
        <v>132</v>
      </c>
      <c r="G1841" s="315">
        <f t="shared" si="30"/>
        <v>1835</v>
      </c>
      <c r="H1841" s="280" t="s">
        <v>10215</v>
      </c>
      <c r="I1841" s="307" t="s">
        <v>7203</v>
      </c>
      <c r="J1841" s="279">
        <v>2015</v>
      </c>
      <c r="K1841" s="285">
        <v>6100021170</v>
      </c>
      <c r="L1841" s="283">
        <v>41598</v>
      </c>
      <c r="M1841" s="285" t="s">
        <v>10216</v>
      </c>
      <c r="N1841" s="332" t="s">
        <v>14376</v>
      </c>
      <c r="O1841" s="324"/>
    </row>
    <row r="1842" spans="5:15" ht="31.5">
      <c r="E1842" s="284">
        <v>6143433</v>
      </c>
      <c r="F1842" s="286" t="s">
        <v>132</v>
      </c>
      <c r="G1842" s="315">
        <f t="shared" si="30"/>
        <v>1836</v>
      </c>
      <c r="H1842" s="280" t="s">
        <v>10217</v>
      </c>
      <c r="I1842" s="307" t="s">
        <v>7203</v>
      </c>
      <c r="J1842" s="279">
        <v>2015</v>
      </c>
      <c r="K1842" s="285">
        <v>6100021173</v>
      </c>
      <c r="L1842" s="283">
        <v>41598</v>
      </c>
      <c r="M1842" s="285" t="s">
        <v>10218</v>
      </c>
      <c r="N1842" s="332" t="s">
        <v>14377</v>
      </c>
      <c r="O1842" s="324"/>
    </row>
    <row r="1843" spans="5:15" ht="31.5">
      <c r="E1843" s="284">
        <v>6143370</v>
      </c>
      <c r="F1843" s="286" t="s">
        <v>132</v>
      </c>
      <c r="G1843" s="315">
        <f t="shared" si="30"/>
        <v>1837</v>
      </c>
      <c r="H1843" s="280" t="s">
        <v>16111</v>
      </c>
      <c r="I1843" s="307" t="s">
        <v>7203</v>
      </c>
      <c r="J1843" s="279">
        <v>2015</v>
      </c>
      <c r="K1843" s="285">
        <v>6100021175</v>
      </c>
      <c r="L1843" s="283">
        <v>41600</v>
      </c>
      <c r="M1843" s="285" t="s">
        <v>10219</v>
      </c>
      <c r="N1843" s="331" t="s">
        <v>16377</v>
      </c>
      <c r="O1843" s="325"/>
    </row>
    <row r="1844" spans="5:15" ht="31.5">
      <c r="E1844" s="284">
        <v>6143431</v>
      </c>
      <c r="F1844" s="286" t="s">
        <v>132</v>
      </c>
      <c r="G1844" s="315">
        <f t="shared" si="30"/>
        <v>1838</v>
      </c>
      <c r="H1844" s="280" t="s">
        <v>10220</v>
      </c>
      <c r="I1844" s="307" t="s">
        <v>7203</v>
      </c>
      <c r="J1844" s="279">
        <v>2015</v>
      </c>
      <c r="K1844" s="285">
        <v>6100021200</v>
      </c>
      <c r="L1844" s="283">
        <v>41607</v>
      </c>
      <c r="M1844" s="285" t="s">
        <v>10221</v>
      </c>
      <c r="N1844" s="332" t="s">
        <v>14378</v>
      </c>
      <c r="O1844" s="324"/>
    </row>
    <row r="1845" spans="5:15" ht="31.5">
      <c r="E1845" s="284">
        <v>6143472</v>
      </c>
      <c r="F1845" s="286" t="s">
        <v>132</v>
      </c>
      <c r="G1845" s="315">
        <f t="shared" si="30"/>
        <v>1839</v>
      </c>
      <c r="H1845" s="280" t="s">
        <v>10222</v>
      </c>
      <c r="I1845" s="307" t="s">
        <v>7203</v>
      </c>
      <c r="J1845" s="279">
        <v>2015</v>
      </c>
      <c r="K1845" s="285">
        <v>6100021203</v>
      </c>
      <c r="L1845" s="283">
        <v>41607</v>
      </c>
      <c r="M1845" s="285" t="s">
        <v>9406</v>
      </c>
      <c r="N1845" s="332" t="s">
        <v>14274</v>
      </c>
      <c r="O1845" s="324"/>
    </row>
    <row r="1846" spans="5:15" ht="31.5">
      <c r="E1846" s="284">
        <v>6143379</v>
      </c>
      <c r="F1846" s="286" t="s">
        <v>132</v>
      </c>
      <c r="G1846" s="315">
        <f t="shared" si="30"/>
        <v>1840</v>
      </c>
      <c r="H1846" s="280" t="s">
        <v>13314</v>
      </c>
      <c r="I1846" s="307" t="s">
        <v>7203</v>
      </c>
      <c r="J1846" s="279">
        <v>2015</v>
      </c>
      <c r="K1846" s="285">
        <v>6100021211</v>
      </c>
      <c r="L1846" s="283">
        <v>41600</v>
      </c>
      <c r="M1846" s="285" t="s">
        <v>10223</v>
      </c>
      <c r="N1846" s="331" t="s">
        <v>16205</v>
      </c>
      <c r="O1846" s="325"/>
    </row>
    <row r="1847" spans="5:15" ht="38.25">
      <c r="E1847" s="284">
        <v>6143491</v>
      </c>
      <c r="F1847" s="286" t="s">
        <v>132</v>
      </c>
      <c r="G1847" s="315">
        <f t="shared" si="30"/>
        <v>1841</v>
      </c>
      <c r="H1847" s="280" t="s">
        <v>10224</v>
      </c>
      <c r="I1847" s="307" t="s">
        <v>7203</v>
      </c>
      <c r="J1847" s="279">
        <v>2015</v>
      </c>
      <c r="K1847" s="285">
        <v>6100021240</v>
      </c>
      <c r="L1847" s="283">
        <v>41607</v>
      </c>
      <c r="M1847" s="285" t="s">
        <v>10225</v>
      </c>
      <c r="N1847" s="332" t="s">
        <v>14379</v>
      </c>
      <c r="O1847" s="324"/>
    </row>
    <row r="1848" spans="5:15" ht="31.5">
      <c r="E1848" s="284">
        <v>6143646</v>
      </c>
      <c r="F1848" s="286" t="s">
        <v>132</v>
      </c>
      <c r="G1848" s="315">
        <f t="shared" si="30"/>
        <v>1842</v>
      </c>
      <c r="H1848" s="280" t="s">
        <v>9466</v>
      </c>
      <c r="I1848" s="307" t="s">
        <v>7203</v>
      </c>
      <c r="J1848" s="279">
        <v>2015</v>
      </c>
      <c r="K1848" s="285">
        <v>6100021243</v>
      </c>
      <c r="L1848" s="283">
        <v>41607</v>
      </c>
      <c r="M1848" s="285" t="s">
        <v>9467</v>
      </c>
      <c r="N1848" s="332" t="s">
        <v>14299</v>
      </c>
      <c r="O1848" s="324"/>
    </row>
    <row r="1849" spans="5:15" ht="31.5">
      <c r="E1849" s="284">
        <v>6143489</v>
      </c>
      <c r="F1849" s="286" t="s">
        <v>132</v>
      </c>
      <c r="G1849" s="315">
        <f t="shared" si="30"/>
        <v>1843</v>
      </c>
      <c r="H1849" s="280" t="s">
        <v>10226</v>
      </c>
      <c r="I1849" s="307" t="s">
        <v>7203</v>
      </c>
      <c r="J1849" s="279">
        <v>2015</v>
      </c>
      <c r="K1849" s="285">
        <v>6100021244</v>
      </c>
      <c r="L1849" s="283">
        <v>41607</v>
      </c>
      <c r="M1849" s="285" t="s">
        <v>10227</v>
      </c>
      <c r="N1849" s="332" t="s">
        <v>16443</v>
      </c>
      <c r="O1849" s="324"/>
    </row>
    <row r="1850" spans="5:15" ht="31.5">
      <c r="E1850" s="284">
        <v>6143443</v>
      </c>
      <c r="F1850" s="286" t="s">
        <v>132</v>
      </c>
      <c r="G1850" s="315">
        <f t="shared" si="30"/>
        <v>1844</v>
      </c>
      <c r="H1850" s="280" t="s">
        <v>10228</v>
      </c>
      <c r="I1850" s="307" t="s">
        <v>7203</v>
      </c>
      <c r="J1850" s="279">
        <v>2015</v>
      </c>
      <c r="K1850" s="285">
        <v>6100021258</v>
      </c>
      <c r="L1850" s="283">
        <v>41600</v>
      </c>
      <c r="M1850" s="285" t="s">
        <v>10229</v>
      </c>
      <c r="N1850" s="331" t="s">
        <v>16378</v>
      </c>
      <c r="O1850" s="325"/>
    </row>
    <row r="1851" spans="5:15" ht="31.5">
      <c r="E1851" s="284">
        <v>6143555</v>
      </c>
      <c r="F1851" s="286" t="s">
        <v>132</v>
      </c>
      <c r="G1851" s="315">
        <f t="shared" si="30"/>
        <v>1845</v>
      </c>
      <c r="H1851" s="280" t="s">
        <v>10230</v>
      </c>
      <c r="I1851" s="307" t="s">
        <v>7203</v>
      </c>
      <c r="J1851" s="279">
        <v>2015</v>
      </c>
      <c r="K1851" s="285">
        <v>6100021375</v>
      </c>
      <c r="L1851" s="283">
        <v>41614</v>
      </c>
      <c r="M1851" s="285" t="s">
        <v>10231</v>
      </c>
      <c r="N1851" s="332" t="s">
        <v>14101</v>
      </c>
      <c r="O1851" s="324"/>
    </row>
    <row r="1852" spans="5:15" ht="31.5">
      <c r="E1852" s="284">
        <v>43449</v>
      </c>
      <c r="F1852" s="286" t="s">
        <v>132</v>
      </c>
      <c r="G1852" s="315">
        <f t="shared" si="30"/>
        <v>1846</v>
      </c>
      <c r="H1852" s="280" t="s">
        <v>9464</v>
      </c>
      <c r="I1852" s="307" t="s">
        <v>7203</v>
      </c>
      <c r="J1852" s="279">
        <v>2015</v>
      </c>
      <c r="K1852" s="285">
        <v>6100021376</v>
      </c>
      <c r="L1852" s="283">
        <v>41614</v>
      </c>
      <c r="M1852" s="285" t="s">
        <v>10232</v>
      </c>
      <c r="N1852" s="332" t="s">
        <v>14380</v>
      </c>
      <c r="O1852" s="324"/>
    </row>
    <row r="1853" spans="5:15" ht="31.5">
      <c r="E1853" s="284">
        <v>6143509</v>
      </c>
      <c r="F1853" s="291" t="s">
        <v>132</v>
      </c>
      <c r="G1853" s="315">
        <f t="shared" si="30"/>
        <v>1847</v>
      </c>
      <c r="H1853" s="280" t="s">
        <v>10233</v>
      </c>
      <c r="I1853" s="307" t="s">
        <v>7203</v>
      </c>
      <c r="J1853" s="279">
        <v>2015</v>
      </c>
      <c r="K1853" s="285">
        <v>6100021378</v>
      </c>
      <c r="L1853" s="283">
        <v>41614</v>
      </c>
      <c r="M1853" s="285" t="s">
        <v>10234</v>
      </c>
      <c r="N1853" s="331" t="s">
        <v>16419</v>
      </c>
      <c r="O1853" s="324"/>
    </row>
    <row r="1854" spans="5:15" ht="31.5">
      <c r="E1854" s="284">
        <v>6143450</v>
      </c>
      <c r="F1854" s="291" t="s">
        <v>132</v>
      </c>
      <c r="G1854" s="315">
        <f t="shared" ref="G1854:G1917" si="31">G1853+1</f>
        <v>1848</v>
      </c>
      <c r="H1854" s="280" t="s">
        <v>9464</v>
      </c>
      <c r="I1854" s="307" t="s">
        <v>7203</v>
      </c>
      <c r="J1854" s="279">
        <v>2015</v>
      </c>
      <c r="K1854" s="285">
        <v>6100021384</v>
      </c>
      <c r="L1854" s="283">
        <v>41614</v>
      </c>
      <c r="M1854" s="285" t="s">
        <v>10235</v>
      </c>
      <c r="N1854" s="332" t="s">
        <v>14381</v>
      </c>
      <c r="O1854" s="324"/>
    </row>
    <row r="1855" spans="5:15" ht="31.5">
      <c r="E1855" s="284">
        <v>6143469</v>
      </c>
      <c r="F1855" s="291" t="s">
        <v>132</v>
      </c>
      <c r="G1855" s="315">
        <f t="shared" si="31"/>
        <v>1849</v>
      </c>
      <c r="H1855" s="280" t="s">
        <v>10181</v>
      </c>
      <c r="I1855" s="307" t="s">
        <v>7203</v>
      </c>
      <c r="J1855" s="279">
        <v>2015</v>
      </c>
      <c r="K1855" s="285">
        <v>6100021385</v>
      </c>
      <c r="L1855" s="283">
        <v>41614</v>
      </c>
      <c r="M1855" s="285" t="s">
        <v>10236</v>
      </c>
      <c r="N1855" s="332" t="s">
        <v>14382</v>
      </c>
      <c r="O1855" s="324"/>
    </row>
    <row r="1856" spans="5:15" ht="31.5">
      <c r="E1856" s="284">
        <v>6143510</v>
      </c>
      <c r="F1856" s="291" t="s">
        <v>132</v>
      </c>
      <c r="G1856" s="315">
        <f t="shared" si="31"/>
        <v>1850</v>
      </c>
      <c r="H1856" s="280" t="s">
        <v>10237</v>
      </c>
      <c r="I1856" s="307" t="s">
        <v>7203</v>
      </c>
      <c r="J1856" s="279">
        <v>2015</v>
      </c>
      <c r="K1856" s="285">
        <v>6100021401</v>
      </c>
      <c r="L1856" s="283">
        <v>41600</v>
      </c>
      <c r="M1856" s="285" t="s">
        <v>10238</v>
      </c>
      <c r="N1856" s="331" t="s">
        <v>16379</v>
      </c>
      <c r="O1856" s="325"/>
    </row>
    <row r="1857" spans="5:15" ht="31.5">
      <c r="E1857" s="284">
        <v>6143470</v>
      </c>
      <c r="F1857" s="291" t="s">
        <v>132</v>
      </c>
      <c r="G1857" s="315">
        <f t="shared" si="31"/>
        <v>1851</v>
      </c>
      <c r="H1857" s="280" t="s">
        <v>10122</v>
      </c>
      <c r="I1857" s="307" t="s">
        <v>7203</v>
      </c>
      <c r="J1857" s="279">
        <v>2015</v>
      </c>
      <c r="K1857" s="285">
        <v>6100021404</v>
      </c>
      <c r="L1857" s="283">
        <v>41614</v>
      </c>
      <c r="M1857" s="285" t="s">
        <v>10239</v>
      </c>
      <c r="N1857" s="332" t="s">
        <v>14383</v>
      </c>
      <c r="O1857" s="324"/>
    </row>
    <row r="1858" spans="5:15" ht="31.5">
      <c r="E1858" s="284">
        <v>6143418</v>
      </c>
      <c r="F1858" s="291" t="s">
        <v>132</v>
      </c>
      <c r="G1858" s="315">
        <f t="shared" si="31"/>
        <v>1852</v>
      </c>
      <c r="H1858" s="280" t="s">
        <v>10240</v>
      </c>
      <c r="I1858" s="307" t="s">
        <v>7203</v>
      </c>
      <c r="J1858" s="279">
        <v>2015</v>
      </c>
      <c r="K1858" s="285">
        <v>6100021407</v>
      </c>
      <c r="L1858" s="283">
        <v>41614</v>
      </c>
      <c r="M1858" s="285" t="s">
        <v>10241</v>
      </c>
      <c r="N1858" s="332" t="s">
        <v>14384</v>
      </c>
      <c r="O1858" s="324"/>
    </row>
    <row r="1859" spans="5:15" ht="31.5">
      <c r="E1859" s="284">
        <v>6143451</v>
      </c>
      <c r="F1859" s="291" t="s">
        <v>132</v>
      </c>
      <c r="G1859" s="315">
        <f t="shared" si="31"/>
        <v>1853</v>
      </c>
      <c r="H1859" s="280" t="s">
        <v>10183</v>
      </c>
      <c r="I1859" s="307" t="s">
        <v>7203</v>
      </c>
      <c r="J1859" s="279">
        <v>2015</v>
      </c>
      <c r="K1859" s="285">
        <v>6100021412</v>
      </c>
      <c r="L1859" s="283">
        <v>41614</v>
      </c>
      <c r="M1859" s="285" t="s">
        <v>10242</v>
      </c>
      <c r="N1859" s="332" t="s">
        <v>14385</v>
      </c>
      <c r="O1859" s="324"/>
    </row>
    <row r="1860" spans="5:15" ht="31.5">
      <c r="E1860" s="284">
        <v>6143651</v>
      </c>
      <c r="F1860" s="291" t="s">
        <v>132</v>
      </c>
      <c r="G1860" s="315">
        <f t="shared" si="31"/>
        <v>1854</v>
      </c>
      <c r="H1860" s="280" t="s">
        <v>10243</v>
      </c>
      <c r="I1860" s="307" t="s">
        <v>7203</v>
      </c>
      <c r="J1860" s="279">
        <v>2015</v>
      </c>
      <c r="K1860" s="285">
        <v>6100021478</v>
      </c>
      <c r="L1860" s="283">
        <v>41634</v>
      </c>
      <c r="M1860" s="285" t="s">
        <v>10244</v>
      </c>
      <c r="N1860" s="331" t="s">
        <v>16251</v>
      </c>
      <c r="O1860" s="325"/>
    </row>
    <row r="1861" spans="5:15" ht="31.5">
      <c r="E1861" s="284">
        <v>6143500</v>
      </c>
      <c r="F1861" s="291" t="s">
        <v>132</v>
      </c>
      <c r="G1861" s="315">
        <f t="shared" si="31"/>
        <v>1855</v>
      </c>
      <c r="H1861" s="280" t="s">
        <v>10245</v>
      </c>
      <c r="I1861" s="307" t="s">
        <v>7203</v>
      </c>
      <c r="J1861" s="279">
        <v>2015</v>
      </c>
      <c r="K1861" s="285">
        <v>6100021496</v>
      </c>
      <c r="L1861" s="283">
        <v>41614</v>
      </c>
      <c r="M1861" s="285" t="s">
        <v>10246</v>
      </c>
      <c r="N1861" s="331" t="s">
        <v>16380</v>
      </c>
      <c r="O1861" s="325"/>
    </row>
    <row r="1862" spans="5:15" ht="31.5">
      <c r="E1862" s="284">
        <v>6143965</v>
      </c>
      <c r="F1862" s="291" t="s">
        <v>132</v>
      </c>
      <c r="G1862" s="315">
        <f t="shared" si="31"/>
        <v>1856</v>
      </c>
      <c r="H1862" s="280" t="s">
        <v>10247</v>
      </c>
      <c r="I1862" s="307" t="s">
        <v>7203</v>
      </c>
      <c r="J1862" s="279">
        <v>2015</v>
      </c>
      <c r="K1862" s="285">
        <v>6100021504</v>
      </c>
      <c r="L1862" s="283">
        <v>41624</v>
      </c>
      <c r="M1862" s="285" t="s">
        <v>10248</v>
      </c>
      <c r="N1862" s="332" t="s">
        <v>14386</v>
      </c>
      <c r="O1862" s="324"/>
    </row>
    <row r="1863" spans="5:15" ht="31.5">
      <c r="E1863" s="284">
        <v>6143479</v>
      </c>
      <c r="F1863" s="291" t="s">
        <v>132</v>
      </c>
      <c r="G1863" s="315">
        <f t="shared" si="31"/>
        <v>1857</v>
      </c>
      <c r="H1863" s="280" t="s">
        <v>10249</v>
      </c>
      <c r="I1863" s="307" t="s">
        <v>7203</v>
      </c>
      <c r="J1863" s="279">
        <v>2015</v>
      </c>
      <c r="K1863" s="285">
        <v>6100021515</v>
      </c>
      <c r="L1863" s="283">
        <v>41624</v>
      </c>
      <c r="M1863" s="285" t="s">
        <v>10250</v>
      </c>
      <c r="N1863" s="332" t="s">
        <v>14387</v>
      </c>
      <c r="O1863" s="324"/>
    </row>
    <row r="1864" spans="5:15" ht="31.5">
      <c r="E1864" s="284">
        <v>43481</v>
      </c>
      <c r="F1864" s="291" t="s">
        <v>132</v>
      </c>
      <c r="G1864" s="315">
        <f t="shared" si="31"/>
        <v>1858</v>
      </c>
      <c r="H1864" s="280" t="s">
        <v>10251</v>
      </c>
      <c r="I1864" s="307" t="s">
        <v>7203</v>
      </c>
      <c r="J1864" s="279">
        <v>2015</v>
      </c>
      <c r="K1864" s="285">
        <v>6100021524</v>
      </c>
      <c r="L1864" s="283">
        <v>41619</v>
      </c>
      <c r="M1864" s="285" t="s">
        <v>10252</v>
      </c>
      <c r="N1864" s="332" t="s">
        <v>14388</v>
      </c>
      <c r="O1864" s="324"/>
    </row>
    <row r="1865" spans="5:15" ht="31.5">
      <c r="E1865" s="284">
        <v>43482</v>
      </c>
      <c r="F1865" s="291" t="s">
        <v>132</v>
      </c>
      <c r="G1865" s="315">
        <f t="shared" si="31"/>
        <v>1859</v>
      </c>
      <c r="H1865" s="280" t="s">
        <v>10253</v>
      </c>
      <c r="I1865" s="307" t="s">
        <v>7203</v>
      </c>
      <c r="J1865" s="279">
        <v>2015</v>
      </c>
      <c r="K1865" s="285">
        <v>6100021530</v>
      </c>
      <c r="L1865" s="283">
        <v>41619</v>
      </c>
      <c r="M1865" s="285" t="s">
        <v>10254</v>
      </c>
      <c r="N1865" s="332" t="s">
        <v>14389</v>
      </c>
      <c r="O1865" s="324"/>
    </row>
    <row r="1866" spans="5:15" ht="31.5">
      <c r="E1866" s="284">
        <v>6143503</v>
      </c>
      <c r="F1866" s="291" t="s">
        <v>132</v>
      </c>
      <c r="G1866" s="315">
        <f t="shared" si="31"/>
        <v>1860</v>
      </c>
      <c r="H1866" s="280" t="s">
        <v>10255</v>
      </c>
      <c r="I1866" s="307" t="s">
        <v>7203</v>
      </c>
      <c r="J1866" s="279">
        <v>2015</v>
      </c>
      <c r="K1866" s="285">
        <v>6100021532</v>
      </c>
      <c r="L1866" s="283">
        <v>41619</v>
      </c>
      <c r="M1866" s="285" t="s">
        <v>10256</v>
      </c>
      <c r="N1866" s="331" t="s">
        <v>16381</v>
      </c>
      <c r="O1866" s="325"/>
    </row>
    <row r="1867" spans="5:15" ht="31.5">
      <c r="E1867" s="284" t="s">
        <v>10257</v>
      </c>
      <c r="F1867" s="291" t="s">
        <v>132</v>
      </c>
      <c r="G1867" s="315">
        <f t="shared" si="31"/>
        <v>1861</v>
      </c>
      <c r="H1867" s="280" t="s">
        <v>10258</v>
      </c>
      <c r="I1867" s="307" t="s">
        <v>7203</v>
      </c>
      <c r="J1867" s="279">
        <v>2015</v>
      </c>
      <c r="K1867" s="285">
        <v>6100021534</v>
      </c>
      <c r="L1867" s="283">
        <v>41619</v>
      </c>
      <c r="M1867" s="285" t="s">
        <v>10259</v>
      </c>
      <c r="N1867" s="332" t="s">
        <v>14390</v>
      </c>
      <c r="O1867" s="324"/>
    </row>
    <row r="1868" spans="5:15" ht="31.5">
      <c r="E1868" s="284">
        <v>6143475</v>
      </c>
      <c r="F1868" s="291" t="s">
        <v>132</v>
      </c>
      <c r="G1868" s="315">
        <f t="shared" si="31"/>
        <v>1862</v>
      </c>
      <c r="H1868" s="280" t="s">
        <v>10158</v>
      </c>
      <c r="I1868" s="307" t="s">
        <v>7203</v>
      </c>
      <c r="J1868" s="279">
        <v>2015</v>
      </c>
      <c r="K1868" s="285">
        <v>6100021562</v>
      </c>
      <c r="L1868" s="283">
        <v>41624</v>
      </c>
      <c r="M1868" s="285" t="s">
        <v>10260</v>
      </c>
      <c r="N1868" s="332" t="s">
        <v>14391</v>
      </c>
      <c r="O1868" s="324"/>
    </row>
    <row r="1869" spans="5:15" ht="31.5">
      <c r="E1869" s="284">
        <v>95</v>
      </c>
      <c r="F1869" s="291" t="s">
        <v>132</v>
      </c>
      <c r="G1869" s="315">
        <f t="shared" si="31"/>
        <v>1863</v>
      </c>
      <c r="H1869" s="280" t="s">
        <v>10261</v>
      </c>
      <c r="I1869" s="307" t="s">
        <v>7203</v>
      </c>
      <c r="J1869" s="279">
        <v>2015</v>
      </c>
      <c r="K1869" s="285">
        <v>6100021565</v>
      </c>
      <c r="L1869" s="283">
        <v>41624</v>
      </c>
      <c r="M1869" s="285" t="s">
        <v>10262</v>
      </c>
      <c r="N1869" s="331" t="s">
        <v>16382</v>
      </c>
      <c r="O1869" s="325"/>
    </row>
    <row r="1870" spans="5:15" ht="31.5">
      <c r="E1870" s="284" t="s">
        <v>10263</v>
      </c>
      <c r="F1870" s="291" t="s">
        <v>132</v>
      </c>
      <c r="G1870" s="315">
        <f t="shared" si="31"/>
        <v>1864</v>
      </c>
      <c r="H1870" s="280" t="s">
        <v>10264</v>
      </c>
      <c r="I1870" s="307" t="s">
        <v>7203</v>
      </c>
      <c r="J1870" s="279">
        <v>2015</v>
      </c>
      <c r="K1870" s="285">
        <v>6100021566</v>
      </c>
      <c r="L1870" s="283">
        <v>41624</v>
      </c>
      <c r="M1870" s="285" t="s">
        <v>10265</v>
      </c>
      <c r="N1870" s="332" t="s">
        <v>14392</v>
      </c>
      <c r="O1870" s="324"/>
    </row>
    <row r="1871" spans="5:15" ht="31.5">
      <c r="E1871" s="284">
        <v>6143570</v>
      </c>
      <c r="F1871" s="291" t="s">
        <v>132</v>
      </c>
      <c r="G1871" s="315">
        <f t="shared" si="31"/>
        <v>1865</v>
      </c>
      <c r="H1871" s="280" t="s">
        <v>10266</v>
      </c>
      <c r="I1871" s="307" t="s">
        <v>7203</v>
      </c>
      <c r="J1871" s="279">
        <v>2015</v>
      </c>
      <c r="K1871" s="285">
        <v>6100021568</v>
      </c>
      <c r="L1871" s="283">
        <v>41624</v>
      </c>
      <c r="M1871" s="285" t="s">
        <v>10267</v>
      </c>
      <c r="N1871" s="332" t="s">
        <v>14392</v>
      </c>
      <c r="O1871" s="324"/>
    </row>
    <row r="1872" spans="5:15" ht="31.5">
      <c r="E1872" s="284">
        <v>6143591</v>
      </c>
      <c r="F1872" s="291" t="s">
        <v>132</v>
      </c>
      <c r="G1872" s="315">
        <f t="shared" si="31"/>
        <v>1866</v>
      </c>
      <c r="H1872" s="280" t="s">
        <v>10158</v>
      </c>
      <c r="I1872" s="307" t="s">
        <v>7203</v>
      </c>
      <c r="J1872" s="279">
        <v>2015</v>
      </c>
      <c r="K1872" s="285">
        <v>6100021570</v>
      </c>
      <c r="L1872" s="283">
        <v>41624</v>
      </c>
      <c r="M1872" s="285" t="s">
        <v>10268</v>
      </c>
      <c r="N1872" s="332" t="s">
        <v>14393</v>
      </c>
      <c r="O1872" s="324"/>
    </row>
    <row r="1873" spans="5:15" ht="31.5">
      <c r="E1873" s="284">
        <v>6143487</v>
      </c>
      <c r="F1873" s="291" t="s">
        <v>132</v>
      </c>
      <c r="G1873" s="315">
        <f t="shared" si="31"/>
        <v>1867</v>
      </c>
      <c r="H1873" s="280" t="s">
        <v>10269</v>
      </c>
      <c r="I1873" s="307" t="s">
        <v>7203</v>
      </c>
      <c r="J1873" s="279">
        <v>2015</v>
      </c>
      <c r="K1873" s="285">
        <v>6100021571</v>
      </c>
      <c r="L1873" s="283">
        <v>41624</v>
      </c>
      <c r="M1873" s="285" t="s">
        <v>10270</v>
      </c>
      <c r="N1873" s="332" t="s">
        <v>14394</v>
      </c>
      <c r="O1873" s="324"/>
    </row>
    <row r="1874" spans="5:15" ht="31.5">
      <c r="E1874" s="284">
        <v>86</v>
      </c>
      <c r="F1874" s="291" t="s">
        <v>132</v>
      </c>
      <c r="G1874" s="315">
        <f t="shared" si="31"/>
        <v>1868</v>
      </c>
      <c r="H1874" s="280" t="s">
        <v>10269</v>
      </c>
      <c r="I1874" s="307" t="s">
        <v>7203</v>
      </c>
      <c r="J1874" s="279">
        <v>2015</v>
      </c>
      <c r="K1874" s="285">
        <v>6100021572</v>
      </c>
      <c r="L1874" s="283">
        <v>41624</v>
      </c>
      <c r="M1874" s="285" t="s">
        <v>10271</v>
      </c>
      <c r="N1874" s="332" t="s">
        <v>14395</v>
      </c>
      <c r="O1874" s="324"/>
    </row>
    <row r="1875" spans="5:15" ht="31.5">
      <c r="E1875" s="284">
        <v>88</v>
      </c>
      <c r="F1875" s="291" t="s">
        <v>132</v>
      </c>
      <c r="G1875" s="315">
        <f t="shared" si="31"/>
        <v>1869</v>
      </c>
      <c r="H1875" s="280" t="s">
        <v>10272</v>
      </c>
      <c r="I1875" s="307" t="s">
        <v>7203</v>
      </c>
      <c r="J1875" s="279">
        <v>2015</v>
      </c>
      <c r="K1875" s="285">
        <v>6100021575</v>
      </c>
      <c r="L1875" s="283">
        <v>41624</v>
      </c>
      <c r="M1875" s="285" t="s">
        <v>10273</v>
      </c>
      <c r="N1875" s="332" t="s">
        <v>14102</v>
      </c>
      <c r="O1875" s="324"/>
    </row>
    <row r="1876" spans="5:15" ht="31.5">
      <c r="E1876" s="284">
        <v>6143600</v>
      </c>
      <c r="F1876" s="291" t="s">
        <v>132</v>
      </c>
      <c r="G1876" s="315">
        <f t="shared" si="31"/>
        <v>1870</v>
      </c>
      <c r="H1876" s="280" t="s">
        <v>9466</v>
      </c>
      <c r="I1876" s="307" t="s">
        <v>7203</v>
      </c>
      <c r="J1876" s="279">
        <v>2015</v>
      </c>
      <c r="K1876" s="285">
        <v>6100021577</v>
      </c>
      <c r="L1876" s="283">
        <v>41624</v>
      </c>
      <c r="M1876" s="285" t="s">
        <v>9470</v>
      </c>
      <c r="N1876" s="331" t="s">
        <v>16350</v>
      </c>
      <c r="O1876" s="325"/>
    </row>
    <row r="1877" spans="5:15" ht="31.5">
      <c r="E1877" s="284">
        <v>6143420</v>
      </c>
      <c r="F1877" s="291" t="s">
        <v>132</v>
      </c>
      <c r="G1877" s="315">
        <f t="shared" si="31"/>
        <v>1871</v>
      </c>
      <c r="H1877" s="280" t="s">
        <v>9460</v>
      </c>
      <c r="I1877" s="307" t="s">
        <v>7203</v>
      </c>
      <c r="J1877" s="279">
        <v>2015</v>
      </c>
      <c r="K1877" s="285">
        <v>6100021597</v>
      </c>
      <c r="L1877" s="283">
        <v>41624</v>
      </c>
      <c r="M1877" s="285" t="s">
        <v>10274</v>
      </c>
      <c r="N1877" s="331" t="s">
        <v>16383</v>
      </c>
      <c r="O1877" s="325"/>
    </row>
    <row r="1878" spans="5:15" ht="31.5">
      <c r="E1878" s="284">
        <v>6143521</v>
      </c>
      <c r="F1878" s="291" t="s">
        <v>132</v>
      </c>
      <c r="G1878" s="315">
        <f t="shared" si="31"/>
        <v>1872</v>
      </c>
      <c r="H1878" s="280" t="s">
        <v>9460</v>
      </c>
      <c r="I1878" s="307" t="s">
        <v>7203</v>
      </c>
      <c r="J1878" s="279">
        <v>2015</v>
      </c>
      <c r="K1878" s="285">
        <v>6100021598</v>
      </c>
      <c r="L1878" s="283">
        <v>41624</v>
      </c>
      <c r="M1878" s="285" t="s">
        <v>10275</v>
      </c>
      <c r="N1878" s="331" t="s">
        <v>16384</v>
      </c>
      <c r="O1878" s="325"/>
    </row>
    <row r="1879" spans="5:15" ht="31.5">
      <c r="E1879" s="284">
        <v>6143553</v>
      </c>
      <c r="F1879" s="291" t="s">
        <v>132</v>
      </c>
      <c r="G1879" s="315">
        <f t="shared" si="31"/>
        <v>1873</v>
      </c>
      <c r="H1879" s="280" t="s">
        <v>10189</v>
      </c>
      <c r="I1879" s="307" t="s">
        <v>7203</v>
      </c>
      <c r="J1879" s="279">
        <v>2015</v>
      </c>
      <c r="K1879" s="285">
        <v>6100021602</v>
      </c>
      <c r="L1879" s="283">
        <v>41624</v>
      </c>
      <c r="M1879" s="285" t="s">
        <v>10276</v>
      </c>
      <c r="N1879" s="331" t="s">
        <v>16385</v>
      </c>
      <c r="O1879" s="325"/>
    </row>
    <row r="1880" spans="5:15" ht="31.5">
      <c r="E1880" s="284" t="s">
        <v>10277</v>
      </c>
      <c r="F1880" s="291" t="s">
        <v>132</v>
      </c>
      <c r="G1880" s="315">
        <f t="shared" si="31"/>
        <v>1874</v>
      </c>
      <c r="H1880" s="280" t="s">
        <v>10120</v>
      </c>
      <c r="I1880" s="307" t="s">
        <v>7203</v>
      </c>
      <c r="J1880" s="279">
        <v>2015</v>
      </c>
      <c r="K1880" s="285">
        <v>6100021628</v>
      </c>
      <c r="L1880" s="283">
        <v>41621</v>
      </c>
      <c r="M1880" s="285" t="s">
        <v>10278</v>
      </c>
      <c r="N1880" s="332" t="s">
        <v>14396</v>
      </c>
      <c r="O1880" s="324"/>
    </row>
    <row r="1881" spans="5:15" ht="31.5">
      <c r="E1881" s="284">
        <v>6143561</v>
      </c>
      <c r="F1881" s="291" t="s">
        <v>132</v>
      </c>
      <c r="G1881" s="315">
        <f t="shared" si="31"/>
        <v>1875</v>
      </c>
      <c r="H1881" s="280" t="s">
        <v>10279</v>
      </c>
      <c r="I1881" s="307" t="s">
        <v>7203</v>
      </c>
      <c r="J1881" s="279">
        <v>2015</v>
      </c>
      <c r="K1881" s="285">
        <v>6100021730</v>
      </c>
      <c r="L1881" s="283">
        <v>41628</v>
      </c>
      <c r="M1881" s="285" t="s">
        <v>10280</v>
      </c>
      <c r="N1881" s="332" t="s">
        <v>14103</v>
      </c>
      <c r="O1881" s="324"/>
    </row>
    <row r="1882" spans="5:15" ht="31.5">
      <c r="E1882" s="284">
        <v>91</v>
      </c>
      <c r="F1882" s="291" t="s">
        <v>132</v>
      </c>
      <c r="G1882" s="315">
        <f t="shared" si="31"/>
        <v>1876</v>
      </c>
      <c r="H1882" s="280" t="s">
        <v>10281</v>
      </c>
      <c r="I1882" s="307" t="s">
        <v>7203</v>
      </c>
      <c r="J1882" s="279">
        <v>2015</v>
      </c>
      <c r="K1882" s="285">
        <v>6100021740</v>
      </c>
      <c r="L1882" s="283">
        <v>41628</v>
      </c>
      <c r="M1882" s="285" t="s">
        <v>10282</v>
      </c>
      <c r="N1882" s="332" t="s">
        <v>14397</v>
      </c>
      <c r="O1882" s="324"/>
    </row>
    <row r="1883" spans="5:15" ht="31.5">
      <c r="E1883" s="284">
        <v>6143508</v>
      </c>
      <c r="F1883" s="291" t="s">
        <v>132</v>
      </c>
      <c r="G1883" s="315">
        <f t="shared" si="31"/>
        <v>1877</v>
      </c>
      <c r="H1883" s="280" t="s">
        <v>13313</v>
      </c>
      <c r="I1883" s="307" t="s">
        <v>7203</v>
      </c>
      <c r="J1883" s="279">
        <v>2015</v>
      </c>
      <c r="K1883" s="285">
        <v>6100021742</v>
      </c>
      <c r="L1883" s="283">
        <v>41628</v>
      </c>
      <c r="M1883" s="285" t="s">
        <v>10283</v>
      </c>
      <c r="N1883" s="331" t="s">
        <v>16386</v>
      </c>
      <c r="O1883" s="325"/>
    </row>
    <row r="1884" spans="5:15" ht="31.5">
      <c r="E1884" s="284">
        <v>6143519</v>
      </c>
      <c r="F1884" s="291" t="s">
        <v>132</v>
      </c>
      <c r="G1884" s="315">
        <f t="shared" si="31"/>
        <v>1878</v>
      </c>
      <c r="H1884" s="280" t="s">
        <v>7986</v>
      </c>
      <c r="I1884" s="307" t="s">
        <v>7203</v>
      </c>
      <c r="J1884" s="279">
        <v>2015</v>
      </c>
      <c r="K1884" s="285">
        <v>6100021743</v>
      </c>
      <c r="L1884" s="283">
        <v>41628</v>
      </c>
      <c r="M1884" s="285" t="s">
        <v>8007</v>
      </c>
      <c r="N1884" s="332" t="s">
        <v>14398</v>
      </c>
      <c r="O1884" s="324"/>
    </row>
    <row r="1885" spans="5:15" ht="31.5">
      <c r="E1885" s="284">
        <v>92</v>
      </c>
      <c r="F1885" s="291" t="s">
        <v>132</v>
      </c>
      <c r="G1885" s="315">
        <f t="shared" si="31"/>
        <v>1879</v>
      </c>
      <c r="H1885" s="280" t="s">
        <v>10284</v>
      </c>
      <c r="I1885" s="307" t="s">
        <v>7203</v>
      </c>
      <c r="J1885" s="279">
        <v>2015</v>
      </c>
      <c r="K1885" s="285">
        <v>6100021750</v>
      </c>
      <c r="L1885" s="283">
        <v>41628</v>
      </c>
      <c r="M1885" s="285" t="s">
        <v>9458</v>
      </c>
      <c r="N1885" s="332" t="s">
        <v>14294</v>
      </c>
      <c r="O1885" s="324"/>
    </row>
    <row r="1886" spans="5:15" ht="31.5">
      <c r="E1886" s="284">
        <v>6143552</v>
      </c>
      <c r="F1886" s="291" t="s">
        <v>132</v>
      </c>
      <c r="G1886" s="315">
        <f t="shared" si="31"/>
        <v>1880</v>
      </c>
      <c r="H1886" s="280" t="s">
        <v>10285</v>
      </c>
      <c r="I1886" s="307" t="s">
        <v>7203</v>
      </c>
      <c r="J1886" s="279">
        <v>2015</v>
      </c>
      <c r="K1886" s="285">
        <v>6100021754</v>
      </c>
      <c r="L1886" s="283">
        <v>41628</v>
      </c>
      <c r="M1886" s="285" t="s">
        <v>10286</v>
      </c>
      <c r="N1886" s="332" t="s">
        <v>15051</v>
      </c>
      <c r="O1886" s="324"/>
    </row>
    <row r="1887" spans="5:15" ht="31.5">
      <c r="E1887" s="284">
        <v>6143838</v>
      </c>
      <c r="F1887" s="291" t="s">
        <v>132</v>
      </c>
      <c r="G1887" s="315">
        <f t="shared" si="31"/>
        <v>1881</v>
      </c>
      <c r="H1887" s="280" t="s">
        <v>9466</v>
      </c>
      <c r="I1887" s="307" t="s">
        <v>7203</v>
      </c>
      <c r="J1887" s="279">
        <v>2015</v>
      </c>
      <c r="K1887" s="285">
        <v>6100021756</v>
      </c>
      <c r="L1887" s="283">
        <v>41628</v>
      </c>
      <c r="M1887" s="285" t="s">
        <v>10287</v>
      </c>
      <c r="N1887" s="332" t="s">
        <v>14104</v>
      </c>
      <c r="O1887" s="324"/>
    </row>
    <row r="1888" spans="5:15" ht="31.5">
      <c r="E1888" s="284">
        <v>6143602</v>
      </c>
      <c r="F1888" s="291" t="s">
        <v>132</v>
      </c>
      <c r="G1888" s="315">
        <f t="shared" si="31"/>
        <v>1882</v>
      </c>
      <c r="H1888" s="280" t="s">
        <v>10288</v>
      </c>
      <c r="I1888" s="307" t="s">
        <v>7203</v>
      </c>
      <c r="J1888" s="279">
        <v>2015</v>
      </c>
      <c r="K1888" s="285">
        <v>6100021764</v>
      </c>
      <c r="L1888" s="283">
        <v>41628</v>
      </c>
      <c r="M1888" s="285" t="s">
        <v>10289</v>
      </c>
      <c r="N1888" s="332" t="s">
        <v>14105</v>
      </c>
      <c r="O1888" s="324"/>
    </row>
    <row r="1889" spans="5:15" ht="31.5">
      <c r="E1889" s="284">
        <v>90</v>
      </c>
      <c r="F1889" s="291" t="s">
        <v>132</v>
      </c>
      <c r="G1889" s="315">
        <f t="shared" si="31"/>
        <v>1883</v>
      </c>
      <c r="H1889" s="280" t="s">
        <v>10290</v>
      </c>
      <c r="I1889" s="307" t="s">
        <v>7203</v>
      </c>
      <c r="J1889" s="279">
        <v>2015</v>
      </c>
      <c r="K1889" s="285">
        <v>6100021769</v>
      </c>
      <c r="L1889" s="283">
        <v>41628</v>
      </c>
      <c r="M1889" s="285" t="s">
        <v>10291</v>
      </c>
      <c r="N1889" s="332" t="s">
        <v>14399</v>
      </c>
      <c r="O1889" s="324"/>
    </row>
    <row r="1890" spans="5:15" ht="31.5">
      <c r="E1890" s="284">
        <v>6143700</v>
      </c>
      <c r="F1890" s="291" t="s">
        <v>132</v>
      </c>
      <c r="G1890" s="315">
        <f t="shared" si="31"/>
        <v>1884</v>
      </c>
      <c r="H1890" s="280" t="s">
        <v>9462</v>
      </c>
      <c r="I1890" s="307" t="s">
        <v>7203</v>
      </c>
      <c r="J1890" s="279">
        <v>2015</v>
      </c>
      <c r="K1890" s="285">
        <v>6100021855</v>
      </c>
      <c r="L1890" s="283">
        <v>41632</v>
      </c>
      <c r="M1890" s="285" t="s">
        <v>10292</v>
      </c>
      <c r="N1890" s="332" t="s">
        <v>14400</v>
      </c>
      <c r="O1890" s="324"/>
    </row>
    <row r="1891" spans="5:15" ht="31.5">
      <c r="E1891" s="284">
        <v>6143621</v>
      </c>
      <c r="F1891" s="291" t="s">
        <v>132</v>
      </c>
      <c r="G1891" s="315">
        <f t="shared" si="31"/>
        <v>1885</v>
      </c>
      <c r="H1891" s="280" t="s">
        <v>9462</v>
      </c>
      <c r="I1891" s="307" t="s">
        <v>7203</v>
      </c>
      <c r="J1891" s="279">
        <v>2015</v>
      </c>
      <c r="K1891" s="285">
        <v>6100021876</v>
      </c>
      <c r="L1891" s="283">
        <v>41634</v>
      </c>
      <c r="M1891" s="285" t="s">
        <v>10293</v>
      </c>
      <c r="N1891" s="331" t="s">
        <v>16387</v>
      </c>
      <c r="O1891" s="325"/>
    </row>
    <row r="1892" spans="5:15" ht="31.5">
      <c r="E1892" s="284">
        <v>103</v>
      </c>
      <c r="F1892" s="291" t="s">
        <v>132</v>
      </c>
      <c r="G1892" s="315">
        <f t="shared" si="31"/>
        <v>1886</v>
      </c>
      <c r="H1892" s="280" t="s">
        <v>10294</v>
      </c>
      <c r="I1892" s="307" t="s">
        <v>7203</v>
      </c>
      <c r="J1892" s="279">
        <v>2015</v>
      </c>
      <c r="K1892" s="285">
        <v>6100021877</v>
      </c>
      <c r="L1892" s="283">
        <v>41634</v>
      </c>
      <c r="M1892" s="285" t="s">
        <v>10295</v>
      </c>
      <c r="N1892" s="332" t="s">
        <v>14401</v>
      </c>
      <c r="O1892" s="324"/>
    </row>
    <row r="1893" spans="5:15" ht="31.5">
      <c r="E1893" s="284">
        <v>6143612</v>
      </c>
      <c r="F1893" s="291" t="s">
        <v>132</v>
      </c>
      <c r="G1893" s="315">
        <f t="shared" si="31"/>
        <v>1887</v>
      </c>
      <c r="H1893" s="280" t="s">
        <v>10296</v>
      </c>
      <c r="I1893" s="307" t="s">
        <v>7203</v>
      </c>
      <c r="J1893" s="279">
        <v>2015</v>
      </c>
      <c r="K1893" s="285">
        <v>6100021893</v>
      </c>
      <c r="L1893" s="283">
        <v>41634</v>
      </c>
      <c r="M1893" s="285" t="s">
        <v>10297</v>
      </c>
      <c r="N1893" s="332" t="s">
        <v>14402</v>
      </c>
      <c r="O1893" s="324"/>
    </row>
    <row r="1894" spans="5:15" ht="31.5">
      <c r="E1894" s="284">
        <v>6143609</v>
      </c>
      <c r="F1894" s="291" t="s">
        <v>132</v>
      </c>
      <c r="G1894" s="315">
        <f t="shared" si="31"/>
        <v>1888</v>
      </c>
      <c r="H1894" s="280" t="s">
        <v>10298</v>
      </c>
      <c r="I1894" s="307" t="s">
        <v>7203</v>
      </c>
      <c r="J1894" s="279">
        <v>2015</v>
      </c>
      <c r="K1894" s="285">
        <v>6100021896</v>
      </c>
      <c r="L1894" s="283">
        <v>41634</v>
      </c>
      <c r="M1894" s="285" t="s">
        <v>10299</v>
      </c>
      <c r="N1894" s="331" t="s">
        <v>16206</v>
      </c>
      <c r="O1894" s="325"/>
    </row>
    <row r="1895" spans="5:15" ht="31.5">
      <c r="E1895" s="284">
        <v>6143610</v>
      </c>
      <c r="F1895" s="291" t="s">
        <v>132</v>
      </c>
      <c r="G1895" s="315">
        <f t="shared" si="31"/>
        <v>1889</v>
      </c>
      <c r="H1895" s="280" t="s">
        <v>10183</v>
      </c>
      <c r="I1895" s="307" t="s">
        <v>7203</v>
      </c>
      <c r="J1895" s="279">
        <v>2015</v>
      </c>
      <c r="K1895" s="285">
        <v>6100021904</v>
      </c>
      <c r="L1895" s="283">
        <v>41634</v>
      </c>
      <c r="M1895" s="285" t="s">
        <v>10300</v>
      </c>
      <c r="N1895" s="332" t="s">
        <v>14403</v>
      </c>
      <c r="O1895" s="324"/>
    </row>
    <row r="1896" spans="5:15" ht="31.5">
      <c r="E1896" s="284">
        <v>6143630</v>
      </c>
      <c r="F1896" s="291" t="s">
        <v>132</v>
      </c>
      <c r="G1896" s="315">
        <f t="shared" si="31"/>
        <v>1890</v>
      </c>
      <c r="H1896" s="280" t="s">
        <v>10269</v>
      </c>
      <c r="I1896" s="307" t="s">
        <v>7203</v>
      </c>
      <c r="J1896" s="279">
        <v>2015</v>
      </c>
      <c r="K1896" s="285">
        <v>6100021912</v>
      </c>
      <c r="L1896" s="283">
        <v>41634</v>
      </c>
      <c r="M1896" s="285" t="s">
        <v>10301</v>
      </c>
      <c r="N1896" s="331" t="s">
        <v>16164</v>
      </c>
      <c r="O1896" s="325"/>
    </row>
    <row r="1897" spans="5:15" ht="31.5">
      <c r="E1897" s="284">
        <v>6143634</v>
      </c>
      <c r="F1897" s="291" t="s">
        <v>132</v>
      </c>
      <c r="G1897" s="315">
        <f t="shared" si="31"/>
        <v>1891</v>
      </c>
      <c r="H1897" s="280" t="s">
        <v>10302</v>
      </c>
      <c r="I1897" s="307" t="s">
        <v>7203</v>
      </c>
      <c r="J1897" s="279">
        <v>2015</v>
      </c>
      <c r="K1897" s="285">
        <v>6100021915</v>
      </c>
      <c r="L1897" s="283">
        <v>41634</v>
      </c>
      <c r="M1897" s="285" t="s">
        <v>10303</v>
      </c>
      <c r="N1897" s="332" t="s">
        <v>14404</v>
      </c>
      <c r="O1897" s="324"/>
    </row>
    <row r="1898" spans="5:15" ht="31.5">
      <c r="E1898" s="284">
        <v>6143683</v>
      </c>
      <c r="F1898" s="291" t="s">
        <v>132</v>
      </c>
      <c r="G1898" s="315">
        <f t="shared" si="31"/>
        <v>1892</v>
      </c>
      <c r="H1898" s="280" t="s">
        <v>10304</v>
      </c>
      <c r="I1898" s="307" t="s">
        <v>7203</v>
      </c>
      <c r="J1898" s="279">
        <v>2015</v>
      </c>
      <c r="K1898" s="285">
        <v>6100021919</v>
      </c>
      <c r="L1898" s="283">
        <v>41634</v>
      </c>
      <c r="M1898" s="285" t="s">
        <v>10305</v>
      </c>
      <c r="N1898" s="331" t="s">
        <v>16207</v>
      </c>
      <c r="O1898" s="325"/>
    </row>
    <row r="1899" spans="5:15" ht="31.5">
      <c r="E1899" s="284">
        <v>6143631</v>
      </c>
      <c r="F1899" s="291" t="s">
        <v>132</v>
      </c>
      <c r="G1899" s="315">
        <f t="shared" si="31"/>
        <v>1893</v>
      </c>
      <c r="H1899" s="280" t="s">
        <v>10269</v>
      </c>
      <c r="I1899" s="307" t="s">
        <v>7203</v>
      </c>
      <c r="J1899" s="279">
        <v>2015</v>
      </c>
      <c r="K1899" s="285">
        <v>6100021920</v>
      </c>
      <c r="L1899" s="283">
        <v>41634</v>
      </c>
      <c r="M1899" s="285" t="s">
        <v>10306</v>
      </c>
      <c r="N1899" s="332" t="s">
        <v>14405</v>
      </c>
      <c r="O1899" s="324"/>
    </row>
    <row r="1900" spans="5:15" ht="31.5">
      <c r="E1900" s="284">
        <v>6143703</v>
      </c>
      <c r="F1900" s="291" t="s">
        <v>132</v>
      </c>
      <c r="G1900" s="315">
        <f t="shared" si="31"/>
        <v>1894</v>
      </c>
      <c r="H1900" s="280" t="s">
        <v>10307</v>
      </c>
      <c r="I1900" s="307" t="s">
        <v>7203</v>
      </c>
      <c r="J1900" s="279">
        <v>2015</v>
      </c>
      <c r="K1900" s="285">
        <v>6100021921</v>
      </c>
      <c r="L1900" s="283">
        <v>41634</v>
      </c>
      <c r="M1900" s="285" t="s">
        <v>10308</v>
      </c>
      <c r="N1900" s="332" t="s">
        <v>14406</v>
      </c>
      <c r="O1900" s="324"/>
    </row>
    <row r="1901" spans="5:15" ht="31.5">
      <c r="E1901" s="284">
        <v>6143839</v>
      </c>
      <c r="F1901" s="291" t="s">
        <v>132</v>
      </c>
      <c r="G1901" s="315">
        <f t="shared" si="31"/>
        <v>1895</v>
      </c>
      <c r="H1901" s="280" t="s">
        <v>10251</v>
      </c>
      <c r="I1901" s="307" t="s">
        <v>7203</v>
      </c>
      <c r="J1901" s="279">
        <v>2015</v>
      </c>
      <c r="K1901" s="285">
        <v>6100021961</v>
      </c>
      <c r="L1901" s="283">
        <v>41639</v>
      </c>
      <c r="M1901" s="285" t="s">
        <v>10309</v>
      </c>
      <c r="N1901" s="332" t="s">
        <v>14106</v>
      </c>
      <c r="O1901" s="324"/>
    </row>
    <row r="1902" spans="5:15" ht="31.5">
      <c r="E1902" s="284">
        <v>6143848</v>
      </c>
      <c r="F1902" s="291" t="s">
        <v>132</v>
      </c>
      <c r="G1902" s="315">
        <f t="shared" si="31"/>
        <v>1896</v>
      </c>
      <c r="H1902" s="280" t="s">
        <v>10156</v>
      </c>
      <c r="I1902" s="307" t="s">
        <v>7203</v>
      </c>
      <c r="J1902" s="279">
        <v>2015</v>
      </c>
      <c r="K1902" s="285">
        <v>6100021971</v>
      </c>
      <c r="L1902" s="283">
        <v>41639</v>
      </c>
      <c r="M1902" s="285" t="s">
        <v>10310</v>
      </c>
      <c r="N1902" s="332" t="s">
        <v>14407</v>
      </c>
      <c r="O1902" s="324"/>
    </row>
    <row r="1903" spans="5:15" ht="31.5">
      <c r="E1903" s="284">
        <v>6143706</v>
      </c>
      <c r="F1903" s="291" t="s">
        <v>132</v>
      </c>
      <c r="G1903" s="315">
        <f t="shared" si="31"/>
        <v>1897</v>
      </c>
      <c r="H1903" s="280" t="s">
        <v>10251</v>
      </c>
      <c r="I1903" s="307" t="s">
        <v>7203</v>
      </c>
      <c r="J1903" s="279">
        <v>2015</v>
      </c>
      <c r="K1903" s="285">
        <v>6100021975</v>
      </c>
      <c r="L1903" s="283">
        <v>41639</v>
      </c>
      <c r="M1903" s="285" t="s">
        <v>10311</v>
      </c>
      <c r="N1903" s="332" t="s">
        <v>14408</v>
      </c>
      <c r="O1903" s="324"/>
    </row>
    <row r="1904" spans="5:15" ht="31.5">
      <c r="E1904" s="284">
        <v>6143632</v>
      </c>
      <c r="F1904" s="291" t="s">
        <v>132</v>
      </c>
      <c r="G1904" s="315">
        <f t="shared" si="31"/>
        <v>1898</v>
      </c>
      <c r="H1904" s="280" t="s">
        <v>9454</v>
      </c>
      <c r="I1904" s="307" t="s">
        <v>7203</v>
      </c>
      <c r="J1904" s="279">
        <v>2015</v>
      </c>
      <c r="K1904" s="285">
        <v>6100021988</v>
      </c>
      <c r="L1904" s="283">
        <v>41639</v>
      </c>
      <c r="M1904" s="285" t="s">
        <v>10312</v>
      </c>
      <c r="N1904" s="332" t="s">
        <v>14409</v>
      </c>
      <c r="O1904" s="324"/>
    </row>
    <row r="1905" spans="5:15" ht="31.5">
      <c r="E1905" s="284">
        <v>6143701</v>
      </c>
      <c r="F1905" s="291" t="s">
        <v>132</v>
      </c>
      <c r="G1905" s="315">
        <f t="shared" si="31"/>
        <v>1899</v>
      </c>
      <c r="H1905" s="280" t="s">
        <v>10313</v>
      </c>
      <c r="I1905" s="307" t="s">
        <v>7203</v>
      </c>
      <c r="J1905" s="279">
        <v>2015</v>
      </c>
      <c r="K1905" s="285">
        <v>6100022018</v>
      </c>
      <c r="L1905" s="283">
        <v>41659</v>
      </c>
      <c r="M1905" s="285" t="s">
        <v>10314</v>
      </c>
      <c r="N1905" s="332" t="s">
        <v>14410</v>
      </c>
      <c r="O1905" s="324"/>
    </row>
    <row r="1906" spans="5:15" ht="31.5">
      <c r="E1906" s="284">
        <v>6143705</v>
      </c>
      <c r="F1906" s="291" t="s">
        <v>132</v>
      </c>
      <c r="G1906" s="315">
        <f t="shared" si="31"/>
        <v>1900</v>
      </c>
      <c r="H1906" s="280" t="s">
        <v>10120</v>
      </c>
      <c r="I1906" s="307" t="s">
        <v>7203</v>
      </c>
      <c r="J1906" s="279">
        <v>2015</v>
      </c>
      <c r="K1906" s="285">
        <v>6100022025</v>
      </c>
      <c r="L1906" s="283">
        <v>41659</v>
      </c>
      <c r="M1906" s="285" t="s">
        <v>10315</v>
      </c>
      <c r="N1906" s="331" t="s">
        <v>16208</v>
      </c>
      <c r="O1906" s="325"/>
    </row>
    <row r="1907" spans="5:15" ht="31.5">
      <c r="E1907" s="284">
        <v>6143716</v>
      </c>
      <c r="F1907" s="291" t="s">
        <v>132</v>
      </c>
      <c r="G1907" s="315">
        <f t="shared" si="31"/>
        <v>1901</v>
      </c>
      <c r="H1907" s="280" t="s">
        <v>10316</v>
      </c>
      <c r="I1907" s="307" t="s">
        <v>7203</v>
      </c>
      <c r="J1907" s="279">
        <v>2015</v>
      </c>
      <c r="K1907" s="285">
        <v>6100022087</v>
      </c>
      <c r="L1907" s="283">
        <v>41666</v>
      </c>
      <c r="M1907" s="285" t="s">
        <v>10317</v>
      </c>
      <c r="N1907" s="332" t="s">
        <v>14411</v>
      </c>
      <c r="O1907" s="324"/>
    </row>
    <row r="1908" spans="5:15" ht="31.5">
      <c r="E1908" s="284">
        <v>6143702</v>
      </c>
      <c r="F1908" s="291" t="s">
        <v>132</v>
      </c>
      <c r="G1908" s="315">
        <f t="shared" si="31"/>
        <v>1902</v>
      </c>
      <c r="H1908" s="280" t="s">
        <v>9462</v>
      </c>
      <c r="I1908" s="307" t="s">
        <v>7203</v>
      </c>
      <c r="J1908" s="279">
        <v>2015</v>
      </c>
      <c r="K1908" s="285">
        <v>6100022089</v>
      </c>
      <c r="L1908" s="283">
        <v>41666</v>
      </c>
      <c r="M1908" s="285" t="s">
        <v>9442</v>
      </c>
      <c r="N1908" s="332" t="s">
        <v>14288</v>
      </c>
      <c r="O1908" s="324"/>
    </row>
    <row r="1909" spans="5:15" ht="38.25">
      <c r="E1909" s="284">
        <v>113</v>
      </c>
      <c r="F1909" s="291" t="s">
        <v>132</v>
      </c>
      <c r="G1909" s="315">
        <f t="shared" si="31"/>
        <v>1903</v>
      </c>
      <c r="H1909" s="280" t="s">
        <v>10318</v>
      </c>
      <c r="I1909" s="307" t="s">
        <v>7203</v>
      </c>
      <c r="J1909" s="279">
        <v>2015</v>
      </c>
      <c r="K1909" s="285">
        <v>6100022101</v>
      </c>
      <c r="L1909" s="283">
        <v>41666</v>
      </c>
      <c r="M1909" s="285" t="s">
        <v>10319</v>
      </c>
      <c r="N1909" s="332" t="s">
        <v>14412</v>
      </c>
      <c r="O1909" s="324"/>
    </row>
    <row r="1910" spans="5:15" ht="31.5">
      <c r="E1910" s="284">
        <v>6143830</v>
      </c>
      <c r="F1910" s="291" t="s">
        <v>132</v>
      </c>
      <c r="G1910" s="315">
        <f t="shared" si="31"/>
        <v>1904</v>
      </c>
      <c r="H1910" s="280" t="s">
        <v>10320</v>
      </c>
      <c r="I1910" s="307" t="s">
        <v>7203</v>
      </c>
      <c r="J1910" s="279">
        <v>2015</v>
      </c>
      <c r="K1910" s="285">
        <v>6100022104</v>
      </c>
      <c r="L1910" s="283">
        <v>41666</v>
      </c>
      <c r="M1910" s="285" t="s">
        <v>10321</v>
      </c>
      <c r="N1910" s="332" t="s">
        <v>14304</v>
      </c>
      <c r="O1910" s="324"/>
    </row>
    <row r="1911" spans="5:15" ht="31.5">
      <c r="E1911" s="284">
        <v>6143844</v>
      </c>
      <c r="F1911" s="291" t="s">
        <v>132</v>
      </c>
      <c r="G1911" s="315">
        <f t="shared" si="31"/>
        <v>1905</v>
      </c>
      <c r="H1911" s="280" t="s">
        <v>10322</v>
      </c>
      <c r="I1911" s="307" t="s">
        <v>7203</v>
      </c>
      <c r="J1911" s="279">
        <v>2015</v>
      </c>
      <c r="K1911" s="285">
        <v>6100022107</v>
      </c>
      <c r="L1911" s="283">
        <v>41666</v>
      </c>
      <c r="M1911" s="285" t="s">
        <v>10323</v>
      </c>
      <c r="N1911" s="332" t="s">
        <v>14413</v>
      </c>
      <c r="O1911" s="324"/>
    </row>
    <row r="1912" spans="5:15" ht="31.5">
      <c r="E1912" s="284">
        <v>6143715</v>
      </c>
      <c r="F1912" s="291" t="s">
        <v>132</v>
      </c>
      <c r="G1912" s="315">
        <f t="shared" si="31"/>
        <v>1906</v>
      </c>
      <c r="H1912" s="280" t="s">
        <v>10324</v>
      </c>
      <c r="I1912" s="307" t="s">
        <v>7203</v>
      </c>
      <c r="J1912" s="279">
        <v>2015</v>
      </c>
      <c r="K1912" s="285">
        <v>6100022156</v>
      </c>
      <c r="L1912" s="283">
        <v>41666</v>
      </c>
      <c r="M1912" s="285" t="s">
        <v>10325</v>
      </c>
      <c r="N1912" s="332" t="s">
        <v>14414</v>
      </c>
      <c r="O1912" s="324"/>
    </row>
    <row r="1913" spans="5:15" ht="31.5">
      <c r="E1913" s="284">
        <v>6143722</v>
      </c>
      <c r="F1913" s="291" t="s">
        <v>132</v>
      </c>
      <c r="G1913" s="315">
        <f t="shared" si="31"/>
        <v>1907</v>
      </c>
      <c r="H1913" s="280" t="s">
        <v>10326</v>
      </c>
      <c r="I1913" s="307" t="s">
        <v>7203</v>
      </c>
      <c r="J1913" s="279">
        <v>2015</v>
      </c>
      <c r="K1913" s="285">
        <v>6100022268</v>
      </c>
      <c r="L1913" s="283">
        <v>41675</v>
      </c>
      <c r="M1913" s="285" t="s">
        <v>10327</v>
      </c>
      <c r="N1913" s="331" t="s">
        <v>16440</v>
      </c>
      <c r="O1913" s="324"/>
    </row>
    <row r="1914" spans="5:15" ht="31.5">
      <c r="E1914" s="284">
        <v>6143713</v>
      </c>
      <c r="F1914" s="291" t="s">
        <v>132</v>
      </c>
      <c r="G1914" s="315">
        <f t="shared" si="31"/>
        <v>1908</v>
      </c>
      <c r="H1914" s="280" t="s">
        <v>10328</v>
      </c>
      <c r="I1914" s="307" t="s">
        <v>7203</v>
      </c>
      <c r="J1914" s="279">
        <v>2015</v>
      </c>
      <c r="K1914" s="285">
        <v>6100022277</v>
      </c>
      <c r="L1914" s="283">
        <v>41675</v>
      </c>
      <c r="M1914" s="285" t="s">
        <v>10329</v>
      </c>
      <c r="N1914" s="332" t="s">
        <v>14415</v>
      </c>
      <c r="O1914" s="324"/>
    </row>
    <row r="1915" spans="5:15" ht="31.5">
      <c r="E1915" s="284">
        <v>6143829</v>
      </c>
      <c r="F1915" s="291" t="s">
        <v>132</v>
      </c>
      <c r="G1915" s="315">
        <f t="shared" si="31"/>
        <v>1909</v>
      </c>
      <c r="H1915" s="280" t="s">
        <v>10158</v>
      </c>
      <c r="I1915" s="307" t="s">
        <v>7203</v>
      </c>
      <c r="J1915" s="279">
        <v>2015</v>
      </c>
      <c r="K1915" s="285">
        <v>6100022279</v>
      </c>
      <c r="L1915" s="283">
        <v>41673</v>
      </c>
      <c r="M1915" s="285" t="s">
        <v>10330</v>
      </c>
      <c r="N1915" s="332" t="s">
        <v>14107</v>
      </c>
      <c r="O1915" s="324"/>
    </row>
    <row r="1916" spans="5:15" ht="31.5">
      <c r="E1916" s="284">
        <v>6143828</v>
      </c>
      <c r="F1916" s="291" t="s">
        <v>132</v>
      </c>
      <c r="G1916" s="315">
        <f t="shared" si="31"/>
        <v>1910</v>
      </c>
      <c r="H1916" s="280" t="s">
        <v>10243</v>
      </c>
      <c r="I1916" s="307" t="s">
        <v>7203</v>
      </c>
      <c r="J1916" s="279">
        <v>2015</v>
      </c>
      <c r="K1916" s="285">
        <v>6100022281</v>
      </c>
      <c r="L1916" s="283">
        <v>41675</v>
      </c>
      <c r="M1916" s="285" t="s">
        <v>9490</v>
      </c>
      <c r="N1916" s="332" t="s">
        <v>14307</v>
      </c>
      <c r="O1916" s="324"/>
    </row>
    <row r="1917" spans="5:15" ht="31.5">
      <c r="E1917" s="284">
        <v>6143740</v>
      </c>
      <c r="F1917" s="291" t="s">
        <v>132</v>
      </c>
      <c r="G1917" s="315">
        <f t="shared" si="31"/>
        <v>1911</v>
      </c>
      <c r="H1917" s="280" t="s">
        <v>10331</v>
      </c>
      <c r="I1917" s="307" t="s">
        <v>7203</v>
      </c>
      <c r="J1917" s="279">
        <v>2015</v>
      </c>
      <c r="K1917" s="285">
        <v>6100022283</v>
      </c>
      <c r="L1917" s="283">
        <v>41675</v>
      </c>
      <c r="M1917" s="285" t="s">
        <v>10332</v>
      </c>
      <c r="N1917" s="332" t="s">
        <v>14416</v>
      </c>
      <c r="O1917" s="324"/>
    </row>
    <row r="1918" spans="5:15" ht="31.5">
      <c r="E1918" s="284">
        <v>6143985</v>
      </c>
      <c r="F1918" s="291" t="s">
        <v>132</v>
      </c>
      <c r="G1918" s="315">
        <f t="shared" ref="G1918:G1981" si="32">G1917+1</f>
        <v>1912</v>
      </c>
      <c r="H1918" s="280" t="s">
        <v>10333</v>
      </c>
      <c r="I1918" s="307" t="s">
        <v>7203</v>
      </c>
      <c r="J1918" s="279">
        <v>2015</v>
      </c>
      <c r="K1918" s="285">
        <v>6100022290</v>
      </c>
      <c r="L1918" s="283">
        <v>41675</v>
      </c>
      <c r="M1918" s="285" t="s">
        <v>10334</v>
      </c>
      <c r="N1918" s="332" t="s">
        <v>14417</v>
      </c>
      <c r="O1918" s="324"/>
    </row>
    <row r="1919" spans="5:15" ht="31.5">
      <c r="E1919" s="284">
        <v>6143968</v>
      </c>
      <c r="F1919" s="291" t="s">
        <v>132</v>
      </c>
      <c r="G1919" s="315">
        <f t="shared" si="32"/>
        <v>1913</v>
      </c>
      <c r="H1919" s="280" t="s">
        <v>10335</v>
      </c>
      <c r="I1919" s="307" t="s">
        <v>7203</v>
      </c>
      <c r="J1919" s="279">
        <v>2015</v>
      </c>
      <c r="K1919" s="285">
        <v>6100022292</v>
      </c>
      <c r="L1919" s="283">
        <v>41675</v>
      </c>
      <c r="M1919" s="285" t="s">
        <v>10336</v>
      </c>
      <c r="N1919" s="332" t="s">
        <v>14418</v>
      </c>
      <c r="O1919" s="324"/>
    </row>
    <row r="1920" spans="5:15" ht="31.5">
      <c r="E1920" s="284">
        <v>6143741</v>
      </c>
      <c r="F1920" s="291" t="s">
        <v>132</v>
      </c>
      <c r="G1920" s="315">
        <f t="shared" si="32"/>
        <v>1914</v>
      </c>
      <c r="H1920" s="280" t="s">
        <v>10331</v>
      </c>
      <c r="I1920" s="307" t="s">
        <v>7203</v>
      </c>
      <c r="J1920" s="279">
        <v>2015</v>
      </c>
      <c r="K1920" s="285">
        <v>6100022297</v>
      </c>
      <c r="L1920" s="283">
        <v>41675</v>
      </c>
      <c r="M1920" s="285" t="s">
        <v>10337</v>
      </c>
      <c r="N1920" s="332" t="s">
        <v>14108</v>
      </c>
      <c r="O1920" s="324"/>
    </row>
    <row r="1921" spans="5:15" ht="31.5">
      <c r="E1921" s="284">
        <v>6143738</v>
      </c>
      <c r="F1921" s="291" t="s">
        <v>132</v>
      </c>
      <c r="G1921" s="315">
        <f t="shared" si="32"/>
        <v>1915</v>
      </c>
      <c r="H1921" s="280" t="s">
        <v>10338</v>
      </c>
      <c r="I1921" s="307" t="s">
        <v>7203</v>
      </c>
      <c r="J1921" s="279">
        <v>2015</v>
      </c>
      <c r="K1921" s="285">
        <v>6100022300</v>
      </c>
      <c r="L1921" s="283">
        <v>41675</v>
      </c>
      <c r="M1921" s="285" t="s">
        <v>10339</v>
      </c>
      <c r="N1921" s="332" t="s">
        <v>14419</v>
      </c>
      <c r="O1921" s="324"/>
    </row>
    <row r="1922" spans="5:15" ht="31.5">
      <c r="E1922" s="284">
        <v>6143736</v>
      </c>
      <c r="F1922" s="291" t="s">
        <v>132</v>
      </c>
      <c r="G1922" s="315">
        <f t="shared" si="32"/>
        <v>1916</v>
      </c>
      <c r="H1922" s="280" t="s">
        <v>10340</v>
      </c>
      <c r="I1922" s="307" t="s">
        <v>7203</v>
      </c>
      <c r="J1922" s="279">
        <v>2015</v>
      </c>
      <c r="K1922" s="285">
        <v>6100022356</v>
      </c>
      <c r="L1922" s="283">
        <v>41681</v>
      </c>
      <c r="M1922" s="285" t="s">
        <v>10341</v>
      </c>
      <c r="N1922" s="332" t="s">
        <v>14420</v>
      </c>
      <c r="O1922" s="324"/>
    </row>
    <row r="1923" spans="5:15" ht="31.5">
      <c r="E1923" s="284">
        <v>6143836</v>
      </c>
      <c r="F1923" s="291" t="s">
        <v>132</v>
      </c>
      <c r="G1923" s="315">
        <f t="shared" si="32"/>
        <v>1917</v>
      </c>
      <c r="H1923" s="280" t="s">
        <v>10342</v>
      </c>
      <c r="I1923" s="307" t="s">
        <v>7203</v>
      </c>
      <c r="J1923" s="279">
        <v>2015</v>
      </c>
      <c r="K1923" s="285">
        <v>6100022357</v>
      </c>
      <c r="L1923" s="283">
        <v>41681</v>
      </c>
      <c r="M1923" s="285" t="s">
        <v>10343</v>
      </c>
      <c r="N1923" s="332" t="s">
        <v>15052</v>
      </c>
      <c r="O1923" s="324"/>
    </row>
    <row r="1924" spans="5:15" ht="31.5">
      <c r="E1924" s="284">
        <v>6143832</v>
      </c>
      <c r="F1924" s="291" t="s">
        <v>132</v>
      </c>
      <c r="G1924" s="315">
        <f t="shared" si="32"/>
        <v>1918</v>
      </c>
      <c r="H1924" s="280" t="s">
        <v>10191</v>
      </c>
      <c r="I1924" s="307" t="s">
        <v>7203</v>
      </c>
      <c r="J1924" s="279">
        <v>2015</v>
      </c>
      <c r="K1924" s="285">
        <v>6100022358</v>
      </c>
      <c r="L1924" s="283">
        <v>41671</v>
      </c>
      <c r="M1924" s="285" t="s">
        <v>10344</v>
      </c>
      <c r="N1924" s="332" t="s">
        <v>14421</v>
      </c>
      <c r="O1924" s="324"/>
    </row>
    <row r="1925" spans="5:15" ht="31.5">
      <c r="E1925" s="284">
        <v>6143735</v>
      </c>
      <c r="F1925" s="291" t="s">
        <v>132</v>
      </c>
      <c r="G1925" s="315">
        <f t="shared" si="32"/>
        <v>1919</v>
      </c>
      <c r="H1925" s="280" t="s">
        <v>10345</v>
      </c>
      <c r="I1925" s="307" t="s">
        <v>7203</v>
      </c>
      <c r="J1925" s="279">
        <v>2015</v>
      </c>
      <c r="K1925" s="285">
        <v>6100022359</v>
      </c>
      <c r="L1925" s="283">
        <v>41681</v>
      </c>
      <c r="M1925" s="285" t="s">
        <v>10346</v>
      </c>
      <c r="N1925" s="332" t="s">
        <v>14422</v>
      </c>
      <c r="O1925" s="324"/>
    </row>
    <row r="1926" spans="5:15" ht="31.5">
      <c r="E1926" s="284">
        <v>108</v>
      </c>
      <c r="F1926" s="291" t="s">
        <v>132</v>
      </c>
      <c r="G1926" s="315">
        <f t="shared" si="32"/>
        <v>1920</v>
      </c>
      <c r="H1926" s="280" t="s">
        <v>10345</v>
      </c>
      <c r="I1926" s="307" t="s">
        <v>7203</v>
      </c>
      <c r="J1926" s="279">
        <v>2015</v>
      </c>
      <c r="K1926" s="285">
        <v>6100022361</v>
      </c>
      <c r="L1926" s="283">
        <v>41681</v>
      </c>
      <c r="M1926" s="285" t="s">
        <v>10347</v>
      </c>
      <c r="N1926" s="332" t="s">
        <v>14423</v>
      </c>
      <c r="O1926" s="324"/>
    </row>
    <row r="1927" spans="5:15" ht="31.5">
      <c r="E1927" s="284">
        <v>6143843</v>
      </c>
      <c r="F1927" s="291" t="s">
        <v>132</v>
      </c>
      <c r="G1927" s="315">
        <f t="shared" si="32"/>
        <v>1921</v>
      </c>
      <c r="H1927" s="280" t="s">
        <v>10348</v>
      </c>
      <c r="I1927" s="307" t="s">
        <v>7203</v>
      </c>
      <c r="J1927" s="279">
        <v>2015</v>
      </c>
      <c r="K1927" s="285">
        <v>6100022362</v>
      </c>
      <c r="L1927" s="283">
        <v>41681</v>
      </c>
      <c r="M1927" s="285" t="s">
        <v>10349</v>
      </c>
      <c r="N1927" s="332" t="s">
        <v>14424</v>
      </c>
      <c r="O1927" s="324"/>
    </row>
    <row r="1928" spans="5:15" ht="31.5">
      <c r="E1928" s="284">
        <v>6143834</v>
      </c>
      <c r="F1928" s="291" t="s">
        <v>132</v>
      </c>
      <c r="G1928" s="315">
        <f t="shared" si="32"/>
        <v>1922</v>
      </c>
      <c r="H1928" s="280" t="s">
        <v>10350</v>
      </c>
      <c r="I1928" s="307" t="s">
        <v>7203</v>
      </c>
      <c r="J1928" s="279">
        <v>2015</v>
      </c>
      <c r="K1928" s="285">
        <v>6100022373</v>
      </c>
      <c r="L1928" s="283">
        <v>41681</v>
      </c>
      <c r="M1928" s="285" t="s">
        <v>10351</v>
      </c>
      <c r="N1928" s="332" t="s">
        <v>14109</v>
      </c>
      <c r="O1928" s="324"/>
    </row>
    <row r="1929" spans="5:15" ht="31.5">
      <c r="E1929" s="284">
        <v>6143833</v>
      </c>
      <c r="F1929" s="291" t="s">
        <v>132</v>
      </c>
      <c r="G1929" s="315">
        <f t="shared" si="32"/>
        <v>1923</v>
      </c>
      <c r="H1929" s="280" t="s">
        <v>9460</v>
      </c>
      <c r="I1929" s="307" t="s">
        <v>7203</v>
      </c>
      <c r="J1929" s="279">
        <v>2015</v>
      </c>
      <c r="K1929" s="285">
        <v>6100022393</v>
      </c>
      <c r="L1929" s="283">
        <v>41681</v>
      </c>
      <c r="M1929" s="285" t="s">
        <v>10352</v>
      </c>
      <c r="N1929" s="332" t="s">
        <v>14425</v>
      </c>
      <c r="O1929" s="324"/>
    </row>
    <row r="1930" spans="5:15" ht="31.5">
      <c r="E1930" s="284">
        <v>6143737</v>
      </c>
      <c r="F1930" s="291" t="s">
        <v>132</v>
      </c>
      <c r="G1930" s="315">
        <f t="shared" si="32"/>
        <v>1924</v>
      </c>
      <c r="H1930" s="280" t="s">
        <v>10353</v>
      </c>
      <c r="I1930" s="307" t="s">
        <v>7203</v>
      </c>
      <c r="J1930" s="279">
        <v>2015</v>
      </c>
      <c r="K1930" s="285">
        <v>6100022401</v>
      </c>
      <c r="L1930" s="283">
        <v>41681</v>
      </c>
      <c r="M1930" s="285" t="s">
        <v>10354</v>
      </c>
      <c r="N1930" s="331" t="s">
        <v>16388</v>
      </c>
      <c r="O1930" s="325"/>
    </row>
    <row r="1931" spans="5:15" ht="31.5">
      <c r="E1931" s="284">
        <v>6143842</v>
      </c>
      <c r="F1931" s="291" t="s">
        <v>132</v>
      </c>
      <c r="G1931" s="315">
        <f t="shared" si="32"/>
        <v>1925</v>
      </c>
      <c r="H1931" s="280" t="s">
        <v>9462</v>
      </c>
      <c r="I1931" s="307" t="s">
        <v>7203</v>
      </c>
      <c r="J1931" s="279">
        <v>2015</v>
      </c>
      <c r="K1931" s="285">
        <v>6100022416</v>
      </c>
      <c r="L1931" s="283">
        <v>41681</v>
      </c>
      <c r="M1931" s="285" t="s">
        <v>10355</v>
      </c>
      <c r="N1931" s="331" t="s">
        <v>16439</v>
      </c>
      <c r="O1931" s="324"/>
    </row>
    <row r="1932" spans="5:15" ht="31.5">
      <c r="E1932" s="284">
        <v>6143853</v>
      </c>
      <c r="F1932" s="291" t="s">
        <v>132</v>
      </c>
      <c r="G1932" s="315">
        <f t="shared" si="32"/>
        <v>1926</v>
      </c>
      <c r="H1932" s="280" t="s">
        <v>9462</v>
      </c>
      <c r="I1932" s="307" t="s">
        <v>7203</v>
      </c>
      <c r="J1932" s="279">
        <v>2015</v>
      </c>
      <c r="K1932" s="285">
        <v>6100022422</v>
      </c>
      <c r="L1932" s="283">
        <v>41681</v>
      </c>
      <c r="M1932" s="285" t="s">
        <v>10356</v>
      </c>
      <c r="N1932" s="332" t="s">
        <v>14110</v>
      </c>
      <c r="O1932" s="324"/>
    </row>
    <row r="1933" spans="5:15" ht="31.5">
      <c r="E1933" s="284">
        <v>6143827</v>
      </c>
      <c r="F1933" s="291" t="s">
        <v>132</v>
      </c>
      <c r="G1933" s="315">
        <f t="shared" si="32"/>
        <v>1927</v>
      </c>
      <c r="H1933" s="280" t="s">
        <v>9466</v>
      </c>
      <c r="I1933" s="307" t="s">
        <v>7203</v>
      </c>
      <c r="J1933" s="279">
        <v>2015</v>
      </c>
      <c r="K1933" s="285">
        <v>6100022427</v>
      </c>
      <c r="L1933" s="283">
        <v>41687</v>
      </c>
      <c r="M1933" s="285" t="s">
        <v>10357</v>
      </c>
      <c r="N1933" s="332" t="s">
        <v>14426</v>
      </c>
      <c r="O1933" s="324"/>
    </row>
    <row r="1934" spans="5:15" ht="31.5">
      <c r="E1934" s="284">
        <v>6143850</v>
      </c>
      <c r="F1934" s="291" t="s">
        <v>132</v>
      </c>
      <c r="G1934" s="315">
        <f t="shared" si="32"/>
        <v>1928</v>
      </c>
      <c r="H1934" s="280" t="s">
        <v>10358</v>
      </c>
      <c r="I1934" s="307" t="s">
        <v>7203</v>
      </c>
      <c r="J1934" s="279">
        <v>2015</v>
      </c>
      <c r="K1934" s="285">
        <v>6100022428</v>
      </c>
      <c r="L1934" s="283">
        <v>41687</v>
      </c>
      <c r="M1934" s="285" t="s">
        <v>10359</v>
      </c>
      <c r="N1934" s="332" t="s">
        <v>15053</v>
      </c>
      <c r="O1934" s="324"/>
    </row>
    <row r="1935" spans="5:15" ht="31.5">
      <c r="E1935" s="284">
        <v>6143837</v>
      </c>
      <c r="F1935" s="291" t="s">
        <v>132</v>
      </c>
      <c r="G1935" s="315">
        <f t="shared" si="32"/>
        <v>1929</v>
      </c>
      <c r="H1935" s="280" t="s">
        <v>10360</v>
      </c>
      <c r="I1935" s="307" t="s">
        <v>7203</v>
      </c>
      <c r="J1935" s="279">
        <v>2015</v>
      </c>
      <c r="K1935" s="285">
        <v>6100022437</v>
      </c>
      <c r="L1935" s="283">
        <v>41687</v>
      </c>
      <c r="M1935" s="285" t="s">
        <v>9474</v>
      </c>
      <c r="N1935" s="332" t="s">
        <v>14301</v>
      </c>
      <c r="O1935" s="324"/>
    </row>
    <row r="1936" spans="5:15" ht="31.5">
      <c r="E1936" s="284">
        <v>6143970</v>
      </c>
      <c r="F1936" s="291" t="s">
        <v>132</v>
      </c>
      <c r="G1936" s="315">
        <f t="shared" si="32"/>
        <v>1930</v>
      </c>
      <c r="H1936" s="280" t="s">
        <v>10361</v>
      </c>
      <c r="I1936" s="307" t="s">
        <v>7203</v>
      </c>
      <c r="J1936" s="279">
        <v>2015</v>
      </c>
      <c r="K1936" s="285">
        <v>6100022457</v>
      </c>
      <c r="L1936" s="283">
        <v>41691</v>
      </c>
      <c r="M1936" s="285" t="s">
        <v>10246</v>
      </c>
      <c r="N1936" s="332" t="s">
        <v>14427</v>
      </c>
      <c r="O1936" s="324"/>
    </row>
    <row r="1937" spans="5:15" ht="31.5">
      <c r="E1937" s="284">
        <v>6143971</v>
      </c>
      <c r="F1937" s="291" t="s">
        <v>132</v>
      </c>
      <c r="G1937" s="315">
        <f t="shared" si="32"/>
        <v>1931</v>
      </c>
      <c r="H1937" s="280" t="s">
        <v>10362</v>
      </c>
      <c r="I1937" s="307" t="s">
        <v>7203</v>
      </c>
      <c r="J1937" s="279">
        <v>2015</v>
      </c>
      <c r="K1937" s="285">
        <v>6100022460</v>
      </c>
      <c r="L1937" s="283">
        <v>41691</v>
      </c>
      <c r="M1937" s="285" t="s">
        <v>10363</v>
      </c>
      <c r="N1937" s="332" t="s">
        <v>14428</v>
      </c>
      <c r="O1937" s="324"/>
    </row>
    <row r="1938" spans="5:15" ht="31.5">
      <c r="E1938" s="284">
        <v>6143922</v>
      </c>
      <c r="F1938" s="291" t="s">
        <v>132</v>
      </c>
      <c r="G1938" s="315">
        <f t="shared" si="32"/>
        <v>1932</v>
      </c>
      <c r="H1938" s="280" t="s">
        <v>10364</v>
      </c>
      <c r="I1938" s="307" t="s">
        <v>7203</v>
      </c>
      <c r="J1938" s="279">
        <v>2015</v>
      </c>
      <c r="K1938" s="285">
        <v>6100022525</v>
      </c>
      <c r="L1938" s="283">
        <v>41701</v>
      </c>
      <c r="M1938" s="285" t="s">
        <v>10365</v>
      </c>
      <c r="N1938" s="331" t="s">
        <v>16389</v>
      </c>
      <c r="O1938" s="325"/>
    </row>
    <row r="1939" spans="5:15" ht="31.5">
      <c r="E1939" s="284">
        <v>6143983</v>
      </c>
      <c r="F1939" s="291" t="s">
        <v>132</v>
      </c>
      <c r="G1939" s="315">
        <f t="shared" si="32"/>
        <v>1933</v>
      </c>
      <c r="H1939" s="280" t="s">
        <v>10366</v>
      </c>
      <c r="I1939" s="307" t="s">
        <v>7203</v>
      </c>
      <c r="J1939" s="279">
        <v>2015</v>
      </c>
      <c r="K1939" s="285">
        <v>6100022678</v>
      </c>
      <c r="L1939" s="283">
        <v>41701</v>
      </c>
      <c r="M1939" s="285" t="s">
        <v>10367</v>
      </c>
      <c r="N1939" s="332" t="s">
        <v>14111</v>
      </c>
      <c r="O1939" s="324"/>
    </row>
    <row r="1940" spans="5:15" ht="31.5">
      <c r="E1940" s="284">
        <v>6143856</v>
      </c>
      <c r="F1940" s="291" t="s">
        <v>132</v>
      </c>
      <c r="G1940" s="315">
        <f t="shared" si="32"/>
        <v>1934</v>
      </c>
      <c r="H1940" s="280" t="s">
        <v>10368</v>
      </c>
      <c r="I1940" s="307" t="s">
        <v>7203</v>
      </c>
      <c r="J1940" s="279">
        <v>2015</v>
      </c>
      <c r="K1940" s="285">
        <v>6100022681</v>
      </c>
      <c r="L1940" s="283">
        <v>41701</v>
      </c>
      <c r="M1940" s="285" t="s">
        <v>10369</v>
      </c>
      <c r="N1940" s="332" t="s">
        <v>14112</v>
      </c>
      <c r="O1940" s="324"/>
    </row>
    <row r="1941" spans="5:15" ht="31.5">
      <c r="E1941" s="284">
        <v>6143857</v>
      </c>
      <c r="F1941" s="291" t="s">
        <v>132</v>
      </c>
      <c r="G1941" s="315">
        <f t="shared" si="32"/>
        <v>1935</v>
      </c>
      <c r="H1941" s="280" t="s">
        <v>10368</v>
      </c>
      <c r="I1941" s="307" t="s">
        <v>7203</v>
      </c>
      <c r="J1941" s="279">
        <v>2015</v>
      </c>
      <c r="K1941" s="285">
        <v>6100022683</v>
      </c>
      <c r="L1941" s="283">
        <v>41701</v>
      </c>
      <c r="M1941" s="285" t="s">
        <v>10370</v>
      </c>
      <c r="N1941" s="331" t="s">
        <v>16356</v>
      </c>
      <c r="O1941" s="325"/>
    </row>
    <row r="1942" spans="5:15" ht="31.5">
      <c r="E1942" s="284">
        <v>6143974</v>
      </c>
      <c r="F1942" s="291" t="s">
        <v>132</v>
      </c>
      <c r="G1942" s="315">
        <f t="shared" si="32"/>
        <v>1936</v>
      </c>
      <c r="H1942" s="280" t="s">
        <v>10366</v>
      </c>
      <c r="I1942" s="307" t="s">
        <v>7203</v>
      </c>
      <c r="J1942" s="279">
        <v>2015</v>
      </c>
      <c r="K1942" s="285">
        <v>6100022684</v>
      </c>
      <c r="L1942" s="283">
        <v>41701</v>
      </c>
      <c r="M1942" s="285" t="s">
        <v>10371</v>
      </c>
      <c r="N1942" s="331" t="s">
        <v>16356</v>
      </c>
      <c r="O1942" s="325"/>
    </row>
    <row r="1943" spans="5:15" ht="31.5">
      <c r="E1943" s="284">
        <v>6144094</v>
      </c>
      <c r="F1943" s="291" t="s">
        <v>132</v>
      </c>
      <c r="G1943" s="315">
        <f t="shared" si="32"/>
        <v>1937</v>
      </c>
      <c r="H1943" s="280" t="s">
        <v>10366</v>
      </c>
      <c r="I1943" s="307" t="s">
        <v>7203</v>
      </c>
      <c r="J1943" s="279">
        <v>2015</v>
      </c>
      <c r="K1943" s="285">
        <v>6100022685</v>
      </c>
      <c r="L1943" s="283">
        <v>41701</v>
      </c>
      <c r="M1943" s="285" t="s">
        <v>10372</v>
      </c>
      <c r="N1943" s="332" t="s">
        <v>14429</v>
      </c>
      <c r="O1943" s="324"/>
    </row>
    <row r="1944" spans="5:15" ht="31.5">
      <c r="E1944" s="284">
        <v>6143966</v>
      </c>
      <c r="F1944" s="291" t="s">
        <v>132</v>
      </c>
      <c r="G1944" s="315">
        <f t="shared" si="32"/>
        <v>1938</v>
      </c>
      <c r="H1944" s="280" t="s">
        <v>10373</v>
      </c>
      <c r="I1944" s="307" t="s">
        <v>7203</v>
      </c>
      <c r="J1944" s="279">
        <v>2015</v>
      </c>
      <c r="K1944" s="285">
        <v>6100022688</v>
      </c>
      <c r="L1944" s="283">
        <v>41701</v>
      </c>
      <c r="M1944" s="285" t="s">
        <v>10374</v>
      </c>
      <c r="N1944" s="332" t="s">
        <v>14430</v>
      </c>
      <c r="O1944" s="324"/>
    </row>
    <row r="1945" spans="5:15" ht="31.5">
      <c r="E1945" s="284">
        <v>6143972</v>
      </c>
      <c r="F1945" s="291" t="s">
        <v>132</v>
      </c>
      <c r="G1945" s="315">
        <f t="shared" si="32"/>
        <v>1939</v>
      </c>
      <c r="H1945" s="280" t="s">
        <v>10375</v>
      </c>
      <c r="I1945" s="307" t="s">
        <v>7203</v>
      </c>
      <c r="J1945" s="279">
        <v>2015</v>
      </c>
      <c r="K1945" s="285">
        <v>6100022717</v>
      </c>
      <c r="L1945" s="283">
        <v>41702</v>
      </c>
      <c r="M1945" s="285" t="s">
        <v>9476</v>
      </c>
      <c r="N1945" s="332" t="s">
        <v>14302</v>
      </c>
      <c r="O1945" s="324"/>
    </row>
    <row r="1946" spans="5:15" ht="31.5">
      <c r="E1946" s="284">
        <v>6143998</v>
      </c>
      <c r="F1946" s="291" t="s">
        <v>132</v>
      </c>
      <c r="G1946" s="315">
        <f t="shared" si="32"/>
        <v>1940</v>
      </c>
      <c r="H1946" s="280" t="s">
        <v>10376</v>
      </c>
      <c r="I1946" s="307" t="s">
        <v>7203</v>
      </c>
      <c r="J1946" s="279">
        <v>2015</v>
      </c>
      <c r="K1946" s="285">
        <v>6100022740</v>
      </c>
      <c r="L1946" s="283">
        <v>41702</v>
      </c>
      <c r="M1946" s="285" t="s">
        <v>10377</v>
      </c>
      <c r="N1946" s="332" t="s">
        <v>14431</v>
      </c>
      <c r="O1946" s="324"/>
    </row>
    <row r="1947" spans="5:15" ht="31.5">
      <c r="E1947" s="284">
        <v>121</v>
      </c>
      <c r="F1947" s="291" t="s">
        <v>132</v>
      </c>
      <c r="G1947" s="315">
        <f t="shared" si="32"/>
        <v>1941</v>
      </c>
      <c r="H1947" s="280" t="s">
        <v>10362</v>
      </c>
      <c r="I1947" s="307" t="s">
        <v>7203</v>
      </c>
      <c r="J1947" s="279">
        <v>2015</v>
      </c>
      <c r="K1947" s="285">
        <v>6100022745</v>
      </c>
      <c r="L1947" s="283">
        <v>41702</v>
      </c>
      <c r="M1947" s="285" t="s">
        <v>10378</v>
      </c>
      <c r="N1947" s="332" t="s">
        <v>14432</v>
      </c>
      <c r="O1947" s="324"/>
    </row>
    <row r="1948" spans="5:15" ht="31.5">
      <c r="E1948" s="284" t="s">
        <v>10379</v>
      </c>
      <c r="F1948" s="291" t="s">
        <v>132</v>
      </c>
      <c r="G1948" s="315">
        <f t="shared" si="32"/>
        <v>1942</v>
      </c>
      <c r="H1948" s="280" t="s">
        <v>10361</v>
      </c>
      <c r="I1948" s="307" t="s">
        <v>7203</v>
      </c>
      <c r="J1948" s="279">
        <v>2015</v>
      </c>
      <c r="K1948" s="285">
        <v>6100022750</v>
      </c>
      <c r="L1948" s="283">
        <v>41702</v>
      </c>
      <c r="M1948" s="285" t="s">
        <v>10380</v>
      </c>
      <c r="N1948" s="332" t="s">
        <v>14433</v>
      </c>
      <c r="O1948" s="324"/>
    </row>
    <row r="1949" spans="5:15" ht="31.5">
      <c r="E1949" s="284">
        <v>127</v>
      </c>
      <c r="F1949" s="291" t="s">
        <v>132</v>
      </c>
      <c r="G1949" s="315">
        <f t="shared" si="32"/>
        <v>1943</v>
      </c>
      <c r="H1949" s="280" t="s">
        <v>10381</v>
      </c>
      <c r="I1949" s="307" t="s">
        <v>7203</v>
      </c>
      <c r="J1949" s="279">
        <v>2015</v>
      </c>
      <c r="K1949" s="285">
        <v>6100022760</v>
      </c>
      <c r="L1949" s="283">
        <v>41702</v>
      </c>
      <c r="M1949" s="285" t="s">
        <v>10382</v>
      </c>
      <c r="N1949" s="332" t="s">
        <v>14434</v>
      </c>
      <c r="O1949" s="324"/>
    </row>
    <row r="1950" spans="5:15" ht="38.25">
      <c r="E1950" s="284">
        <v>6143979</v>
      </c>
      <c r="F1950" s="291" t="s">
        <v>132</v>
      </c>
      <c r="G1950" s="315">
        <f t="shared" si="32"/>
        <v>1944</v>
      </c>
      <c r="H1950" s="280" t="s">
        <v>10364</v>
      </c>
      <c r="I1950" s="307" t="s">
        <v>7203</v>
      </c>
      <c r="J1950" s="279">
        <v>2015</v>
      </c>
      <c r="K1950" s="285">
        <v>6100022798</v>
      </c>
      <c r="L1950" s="283">
        <v>41710</v>
      </c>
      <c r="M1950" s="285" t="s">
        <v>10383</v>
      </c>
      <c r="N1950" s="331" t="s">
        <v>16389</v>
      </c>
      <c r="O1950" s="325"/>
    </row>
    <row r="1951" spans="5:15" ht="31.5">
      <c r="E1951" s="284">
        <v>6143981</v>
      </c>
      <c r="F1951" s="291" t="s">
        <v>132</v>
      </c>
      <c r="G1951" s="315">
        <f t="shared" si="32"/>
        <v>1945</v>
      </c>
      <c r="H1951" s="280" t="s">
        <v>10384</v>
      </c>
      <c r="I1951" s="307" t="s">
        <v>7203</v>
      </c>
      <c r="J1951" s="279">
        <v>2015</v>
      </c>
      <c r="K1951" s="285">
        <v>6100022800</v>
      </c>
      <c r="L1951" s="283">
        <v>41702</v>
      </c>
      <c r="M1951" s="285" t="s">
        <v>10385</v>
      </c>
      <c r="N1951" s="332" t="s">
        <v>14435</v>
      </c>
      <c r="O1951" s="324"/>
    </row>
    <row r="1952" spans="5:15" ht="31.5">
      <c r="E1952" s="284">
        <v>6143964</v>
      </c>
      <c r="F1952" s="291" t="s">
        <v>132</v>
      </c>
      <c r="G1952" s="315">
        <f t="shared" si="32"/>
        <v>1946</v>
      </c>
      <c r="H1952" s="280" t="s">
        <v>10386</v>
      </c>
      <c r="I1952" s="307" t="s">
        <v>7203</v>
      </c>
      <c r="J1952" s="279">
        <v>2015</v>
      </c>
      <c r="K1952" s="285">
        <v>6100022805</v>
      </c>
      <c r="L1952" s="283">
        <v>41705</v>
      </c>
      <c r="M1952" s="285" t="s">
        <v>10387</v>
      </c>
      <c r="N1952" s="332" t="s">
        <v>14436</v>
      </c>
      <c r="O1952" s="324"/>
    </row>
    <row r="1953" spans="5:15" ht="31.5">
      <c r="E1953" s="284">
        <v>6143913</v>
      </c>
      <c r="F1953" s="291" t="s">
        <v>132</v>
      </c>
      <c r="G1953" s="315">
        <f t="shared" si="32"/>
        <v>1947</v>
      </c>
      <c r="H1953" s="280" t="s">
        <v>9186</v>
      </c>
      <c r="I1953" s="307" t="s">
        <v>7203</v>
      </c>
      <c r="J1953" s="279">
        <v>2015</v>
      </c>
      <c r="K1953" s="285">
        <v>6100022808</v>
      </c>
      <c r="L1953" s="283">
        <v>41705</v>
      </c>
      <c r="M1953" s="285" t="s">
        <v>10388</v>
      </c>
      <c r="N1953" s="331" t="s">
        <v>16110</v>
      </c>
      <c r="O1953" s="325"/>
    </row>
    <row r="1954" spans="5:15" ht="31.5">
      <c r="E1954" s="284">
        <v>6143976</v>
      </c>
      <c r="F1954" s="291" t="s">
        <v>132</v>
      </c>
      <c r="G1954" s="315">
        <f t="shared" si="32"/>
        <v>1948</v>
      </c>
      <c r="H1954" s="280" t="s">
        <v>10376</v>
      </c>
      <c r="I1954" s="307" t="s">
        <v>7203</v>
      </c>
      <c r="J1954" s="279">
        <v>2015</v>
      </c>
      <c r="K1954" s="285">
        <v>6100022809</v>
      </c>
      <c r="L1954" s="283">
        <v>41705</v>
      </c>
      <c r="M1954" s="285" t="s">
        <v>10389</v>
      </c>
      <c r="N1954" s="332" t="s">
        <v>14437</v>
      </c>
      <c r="O1954" s="324"/>
    </row>
    <row r="1955" spans="5:15" ht="31.5">
      <c r="E1955" s="284">
        <v>6143959</v>
      </c>
      <c r="F1955" s="291" t="s">
        <v>132</v>
      </c>
      <c r="G1955" s="315">
        <f t="shared" si="32"/>
        <v>1949</v>
      </c>
      <c r="H1955" s="280" t="s">
        <v>10390</v>
      </c>
      <c r="I1955" s="307" t="s">
        <v>7203</v>
      </c>
      <c r="J1955" s="279">
        <v>2015</v>
      </c>
      <c r="K1955" s="285">
        <v>6100022810</v>
      </c>
      <c r="L1955" s="283">
        <v>41705</v>
      </c>
      <c r="M1955" s="285" t="s">
        <v>10391</v>
      </c>
      <c r="N1955" s="332" t="s">
        <v>14438</v>
      </c>
      <c r="O1955" s="324"/>
    </row>
    <row r="1956" spans="5:15" ht="31.5">
      <c r="E1956" s="284">
        <v>6144099</v>
      </c>
      <c r="F1956" s="291" t="s">
        <v>132</v>
      </c>
      <c r="G1956" s="315">
        <f t="shared" si="32"/>
        <v>1950</v>
      </c>
      <c r="H1956" s="280" t="s">
        <v>10392</v>
      </c>
      <c r="I1956" s="307" t="s">
        <v>7203</v>
      </c>
      <c r="J1956" s="279">
        <v>2015</v>
      </c>
      <c r="K1956" s="285">
        <v>6100022814</v>
      </c>
      <c r="L1956" s="283">
        <v>41705</v>
      </c>
      <c r="M1956" s="285" t="s">
        <v>10393</v>
      </c>
      <c r="N1956" s="331" t="s">
        <v>14887</v>
      </c>
      <c r="O1956" s="325"/>
    </row>
    <row r="1957" spans="5:15" ht="31.5">
      <c r="E1957" s="284">
        <v>43961</v>
      </c>
      <c r="F1957" s="291" t="s">
        <v>132</v>
      </c>
      <c r="G1957" s="315">
        <f t="shared" si="32"/>
        <v>1951</v>
      </c>
      <c r="H1957" s="280" t="s">
        <v>10386</v>
      </c>
      <c r="I1957" s="307" t="s">
        <v>7203</v>
      </c>
      <c r="J1957" s="279">
        <v>2015</v>
      </c>
      <c r="K1957" s="285">
        <v>6100022815</v>
      </c>
      <c r="L1957" s="283">
        <v>41705</v>
      </c>
      <c r="M1957" s="285" t="s">
        <v>10394</v>
      </c>
      <c r="N1957" s="332" t="s">
        <v>14439</v>
      </c>
      <c r="O1957" s="324"/>
    </row>
    <row r="1958" spans="5:15" ht="31.5">
      <c r="E1958" s="284">
        <v>6144893</v>
      </c>
      <c r="F1958" s="291" t="s">
        <v>132</v>
      </c>
      <c r="G1958" s="315">
        <f t="shared" si="32"/>
        <v>1952</v>
      </c>
      <c r="H1958" s="280" t="s">
        <v>10395</v>
      </c>
      <c r="I1958" s="307" t="s">
        <v>7203</v>
      </c>
      <c r="J1958" s="279">
        <v>2015</v>
      </c>
      <c r="K1958" s="285">
        <v>6100022818</v>
      </c>
      <c r="L1958" s="283">
        <v>41705</v>
      </c>
      <c r="M1958" s="285" t="s">
        <v>5996</v>
      </c>
      <c r="N1958" s="332" t="s">
        <v>14440</v>
      </c>
      <c r="O1958" s="324"/>
    </row>
    <row r="1959" spans="5:15" ht="31.5">
      <c r="E1959" s="284">
        <v>6143960</v>
      </c>
      <c r="F1959" s="291" t="s">
        <v>132</v>
      </c>
      <c r="G1959" s="315">
        <f t="shared" si="32"/>
        <v>1953</v>
      </c>
      <c r="H1959" s="280" t="s">
        <v>10396</v>
      </c>
      <c r="I1959" s="307" t="s">
        <v>7203</v>
      </c>
      <c r="J1959" s="279">
        <v>2015</v>
      </c>
      <c r="K1959" s="285">
        <v>6100022839</v>
      </c>
      <c r="L1959" s="283">
        <v>41705</v>
      </c>
      <c r="M1959" s="285" t="s">
        <v>10397</v>
      </c>
      <c r="N1959" s="332" t="s">
        <v>14113</v>
      </c>
      <c r="O1959" s="324"/>
    </row>
    <row r="1960" spans="5:15" ht="31.5">
      <c r="E1960" s="284">
        <v>132</v>
      </c>
      <c r="F1960" s="291" t="s">
        <v>132</v>
      </c>
      <c r="G1960" s="315">
        <f t="shared" si="32"/>
        <v>1954</v>
      </c>
      <c r="H1960" s="280" t="s">
        <v>10398</v>
      </c>
      <c r="I1960" s="307" t="s">
        <v>7203</v>
      </c>
      <c r="J1960" s="279">
        <v>2015</v>
      </c>
      <c r="K1960" s="285">
        <v>6100022856</v>
      </c>
      <c r="L1960" s="283">
        <v>41736</v>
      </c>
      <c r="M1960" s="285" t="s">
        <v>10399</v>
      </c>
      <c r="N1960" s="332" t="s">
        <v>14114</v>
      </c>
      <c r="O1960" s="324"/>
    </row>
    <row r="1961" spans="5:15" ht="31.5">
      <c r="E1961" s="284">
        <v>6143992</v>
      </c>
      <c r="F1961" s="291" t="s">
        <v>132</v>
      </c>
      <c r="G1961" s="315">
        <f t="shared" si="32"/>
        <v>1955</v>
      </c>
      <c r="H1961" s="280" t="s">
        <v>10381</v>
      </c>
      <c r="I1961" s="307" t="s">
        <v>7203</v>
      </c>
      <c r="J1961" s="279">
        <v>2015</v>
      </c>
      <c r="K1961" s="285">
        <v>6100022862</v>
      </c>
      <c r="L1961" s="283">
        <v>41710</v>
      </c>
      <c r="M1961" s="285" t="s">
        <v>10400</v>
      </c>
      <c r="N1961" s="332" t="s">
        <v>14441</v>
      </c>
      <c r="O1961" s="324"/>
    </row>
    <row r="1962" spans="5:15" ht="31.5">
      <c r="E1962" s="284">
        <v>6144104</v>
      </c>
      <c r="F1962" s="291" t="s">
        <v>132</v>
      </c>
      <c r="G1962" s="315">
        <f t="shared" si="32"/>
        <v>1956</v>
      </c>
      <c r="H1962" s="280" t="s">
        <v>10401</v>
      </c>
      <c r="I1962" s="307" t="s">
        <v>7203</v>
      </c>
      <c r="J1962" s="279">
        <v>2015</v>
      </c>
      <c r="K1962" s="285">
        <v>6100022863</v>
      </c>
      <c r="L1962" s="283">
        <v>41710</v>
      </c>
      <c r="M1962" s="285" t="s">
        <v>10402</v>
      </c>
      <c r="N1962" s="332" t="s">
        <v>16444</v>
      </c>
      <c r="O1962" s="324"/>
    </row>
    <row r="1963" spans="5:15" ht="31.5">
      <c r="E1963" s="284">
        <v>6143984</v>
      </c>
      <c r="F1963" s="291" t="s">
        <v>132</v>
      </c>
      <c r="G1963" s="315">
        <f t="shared" si="32"/>
        <v>1957</v>
      </c>
      <c r="H1963" s="280" t="s">
        <v>10403</v>
      </c>
      <c r="I1963" s="307" t="s">
        <v>7203</v>
      </c>
      <c r="J1963" s="279">
        <v>2015</v>
      </c>
      <c r="K1963" s="285">
        <v>6100022865</v>
      </c>
      <c r="L1963" s="283">
        <v>41710</v>
      </c>
      <c r="M1963" s="285" t="s">
        <v>10404</v>
      </c>
      <c r="N1963" s="331" t="s">
        <v>16253</v>
      </c>
      <c r="O1963" s="325"/>
    </row>
    <row r="1964" spans="5:15" ht="31.5">
      <c r="E1964" s="284">
        <v>6144103</v>
      </c>
      <c r="F1964" s="291" t="s">
        <v>132</v>
      </c>
      <c r="G1964" s="315">
        <f t="shared" si="32"/>
        <v>1958</v>
      </c>
      <c r="H1964" s="280" t="s">
        <v>10405</v>
      </c>
      <c r="I1964" s="307" t="s">
        <v>7203</v>
      </c>
      <c r="J1964" s="279">
        <v>2015</v>
      </c>
      <c r="K1964" s="285">
        <v>6100023044</v>
      </c>
      <c r="L1964" s="283">
        <v>41722</v>
      </c>
      <c r="M1964" s="285" t="s">
        <v>10406</v>
      </c>
      <c r="N1964" s="332" t="s">
        <v>14442</v>
      </c>
      <c r="O1964" s="324"/>
    </row>
    <row r="1965" spans="5:15" ht="31.5">
      <c r="E1965" s="284">
        <v>6144077</v>
      </c>
      <c r="F1965" s="291" t="s">
        <v>132</v>
      </c>
      <c r="G1965" s="315">
        <f t="shared" si="32"/>
        <v>1959</v>
      </c>
      <c r="H1965" s="280" t="s">
        <v>10407</v>
      </c>
      <c r="I1965" s="307" t="s">
        <v>7203</v>
      </c>
      <c r="J1965" s="279">
        <v>2015</v>
      </c>
      <c r="K1965" s="285">
        <v>6100023074</v>
      </c>
      <c r="L1965" s="283">
        <v>41722</v>
      </c>
      <c r="M1965" s="285" t="s">
        <v>10408</v>
      </c>
      <c r="N1965" s="332" t="s">
        <v>14443</v>
      </c>
      <c r="O1965" s="324"/>
    </row>
    <row r="1966" spans="5:15" ht="31.5">
      <c r="E1966" s="284">
        <v>6144078</v>
      </c>
      <c r="F1966" s="291" t="s">
        <v>132</v>
      </c>
      <c r="G1966" s="315">
        <f t="shared" si="32"/>
        <v>1960</v>
      </c>
      <c r="H1966" s="280" t="s">
        <v>10409</v>
      </c>
      <c r="I1966" s="307" t="s">
        <v>7203</v>
      </c>
      <c r="J1966" s="279">
        <v>2015</v>
      </c>
      <c r="K1966" s="285">
        <v>6100023079</v>
      </c>
      <c r="L1966" s="283">
        <v>41722</v>
      </c>
      <c r="M1966" s="285" t="s">
        <v>10410</v>
      </c>
      <c r="N1966" s="331" t="s">
        <v>16237</v>
      </c>
      <c r="O1966" s="325"/>
    </row>
    <row r="1967" spans="5:15" ht="31.5">
      <c r="E1967" s="284">
        <v>6144085</v>
      </c>
      <c r="F1967" s="291" t="s">
        <v>132</v>
      </c>
      <c r="G1967" s="315">
        <f t="shared" si="32"/>
        <v>1961</v>
      </c>
      <c r="H1967" s="280" t="s">
        <v>10411</v>
      </c>
      <c r="I1967" s="307" t="s">
        <v>7203</v>
      </c>
      <c r="J1967" s="279">
        <v>2015</v>
      </c>
      <c r="K1967" s="285">
        <v>6100023081</v>
      </c>
      <c r="L1967" s="283">
        <v>41723</v>
      </c>
      <c r="M1967" s="285" t="s">
        <v>10412</v>
      </c>
      <c r="N1967" s="332" t="s">
        <v>14444</v>
      </c>
      <c r="O1967" s="324"/>
    </row>
    <row r="1968" spans="5:15" ht="31.5">
      <c r="E1968" s="284">
        <v>6144087</v>
      </c>
      <c r="F1968" s="291" t="s">
        <v>132</v>
      </c>
      <c r="G1968" s="315">
        <f t="shared" si="32"/>
        <v>1962</v>
      </c>
      <c r="H1968" s="280" t="s">
        <v>10413</v>
      </c>
      <c r="I1968" s="307" t="s">
        <v>7203</v>
      </c>
      <c r="J1968" s="279">
        <v>2015</v>
      </c>
      <c r="K1968" s="285">
        <v>6100023086</v>
      </c>
      <c r="L1968" s="283">
        <v>41723</v>
      </c>
      <c r="M1968" s="285" t="s">
        <v>10414</v>
      </c>
      <c r="N1968" s="332" t="s">
        <v>14115</v>
      </c>
      <c r="O1968" s="324"/>
    </row>
    <row r="1969" spans="5:15" ht="31.5">
      <c r="E1969" s="284">
        <v>6144079</v>
      </c>
      <c r="F1969" s="291" t="s">
        <v>132</v>
      </c>
      <c r="G1969" s="315">
        <f t="shared" si="32"/>
        <v>1963</v>
      </c>
      <c r="H1969" s="280" t="s">
        <v>10415</v>
      </c>
      <c r="I1969" s="307" t="s">
        <v>7203</v>
      </c>
      <c r="J1969" s="279">
        <v>2015</v>
      </c>
      <c r="K1969" s="285">
        <v>6100023092</v>
      </c>
      <c r="L1969" s="283">
        <v>41723</v>
      </c>
      <c r="M1969" s="285" t="s">
        <v>10416</v>
      </c>
      <c r="N1969" s="331" t="s">
        <v>16438</v>
      </c>
      <c r="O1969" s="324"/>
    </row>
    <row r="1970" spans="5:15" ht="31.5">
      <c r="E1970" s="284">
        <v>6144092</v>
      </c>
      <c r="F1970" s="291" t="s">
        <v>132</v>
      </c>
      <c r="G1970" s="315">
        <f t="shared" si="32"/>
        <v>1964</v>
      </c>
      <c r="H1970" s="280" t="s">
        <v>10376</v>
      </c>
      <c r="I1970" s="307" t="s">
        <v>7203</v>
      </c>
      <c r="J1970" s="279">
        <v>2015</v>
      </c>
      <c r="K1970" s="285">
        <v>6100023101</v>
      </c>
      <c r="L1970" s="283">
        <v>41723</v>
      </c>
      <c r="M1970" s="285" t="s">
        <v>10417</v>
      </c>
      <c r="N1970" s="332" t="s">
        <v>14445</v>
      </c>
      <c r="O1970" s="324"/>
    </row>
    <row r="1971" spans="5:15" ht="31.5">
      <c r="E1971" s="284">
        <v>6144218</v>
      </c>
      <c r="F1971" s="291" t="s">
        <v>132</v>
      </c>
      <c r="G1971" s="315">
        <f t="shared" si="32"/>
        <v>1965</v>
      </c>
      <c r="H1971" s="280" t="s">
        <v>10418</v>
      </c>
      <c r="I1971" s="307" t="s">
        <v>7203</v>
      </c>
      <c r="J1971" s="279">
        <v>2015</v>
      </c>
      <c r="K1971" s="285">
        <v>6100023103</v>
      </c>
      <c r="L1971" s="283">
        <v>41723</v>
      </c>
      <c r="M1971" s="285" t="s">
        <v>10419</v>
      </c>
      <c r="N1971" s="332" t="s">
        <v>14446</v>
      </c>
      <c r="O1971" s="324"/>
    </row>
    <row r="1972" spans="5:15" ht="31.5">
      <c r="E1972" s="284">
        <v>6144082</v>
      </c>
      <c r="F1972" s="291" t="s">
        <v>132</v>
      </c>
      <c r="G1972" s="315">
        <f t="shared" si="32"/>
        <v>1966</v>
      </c>
      <c r="H1972" s="280" t="s">
        <v>10403</v>
      </c>
      <c r="I1972" s="307" t="s">
        <v>7203</v>
      </c>
      <c r="J1972" s="279">
        <v>2015</v>
      </c>
      <c r="K1972" s="285">
        <v>6100023107</v>
      </c>
      <c r="L1972" s="283">
        <v>41723</v>
      </c>
      <c r="M1972" s="285" t="s">
        <v>10420</v>
      </c>
      <c r="N1972" s="331" t="s">
        <v>16253</v>
      </c>
      <c r="O1972" s="325"/>
    </row>
    <row r="1973" spans="5:15" ht="31.5">
      <c r="E1973" s="284">
        <v>6144253</v>
      </c>
      <c r="F1973" s="291" t="s">
        <v>132</v>
      </c>
      <c r="G1973" s="315">
        <f t="shared" si="32"/>
        <v>1967</v>
      </c>
      <c r="H1973" s="280" t="s">
        <v>10421</v>
      </c>
      <c r="I1973" s="307" t="s">
        <v>7203</v>
      </c>
      <c r="J1973" s="279">
        <v>2015</v>
      </c>
      <c r="K1973" s="285">
        <v>6100023137</v>
      </c>
      <c r="L1973" s="283">
        <v>41725</v>
      </c>
      <c r="M1973" s="285" t="s">
        <v>10422</v>
      </c>
      <c r="N1973" s="331" t="s">
        <v>16390</v>
      </c>
      <c r="O1973" s="325"/>
    </row>
    <row r="1974" spans="5:15" ht="31.5">
      <c r="E1974" s="284">
        <v>6144091</v>
      </c>
      <c r="F1974" s="291" t="s">
        <v>132</v>
      </c>
      <c r="G1974" s="315">
        <f t="shared" si="32"/>
        <v>1968</v>
      </c>
      <c r="H1974" s="280" t="s">
        <v>10381</v>
      </c>
      <c r="I1974" s="307" t="s">
        <v>7203</v>
      </c>
      <c r="J1974" s="279">
        <v>2015</v>
      </c>
      <c r="K1974" s="285">
        <v>6100023138</v>
      </c>
      <c r="L1974" s="283">
        <v>41725</v>
      </c>
      <c r="M1974" s="285" t="s">
        <v>10423</v>
      </c>
      <c r="N1974" s="332" t="s">
        <v>14447</v>
      </c>
      <c r="O1974" s="324"/>
    </row>
    <row r="1975" spans="5:15" ht="31.5">
      <c r="E1975" s="284">
        <v>6144073</v>
      </c>
      <c r="F1975" s="291" t="s">
        <v>132</v>
      </c>
      <c r="G1975" s="315">
        <f t="shared" si="32"/>
        <v>1969</v>
      </c>
      <c r="H1975" s="280" t="s">
        <v>10424</v>
      </c>
      <c r="I1975" s="307" t="s">
        <v>7203</v>
      </c>
      <c r="J1975" s="279">
        <v>2015</v>
      </c>
      <c r="K1975" s="285">
        <v>6100023141</v>
      </c>
      <c r="L1975" s="283">
        <v>41725</v>
      </c>
      <c r="M1975" s="285" t="s">
        <v>10425</v>
      </c>
      <c r="N1975" s="332" t="s">
        <v>15054</v>
      </c>
      <c r="O1975" s="324"/>
    </row>
    <row r="1976" spans="5:15" ht="31.5">
      <c r="E1976" s="284">
        <v>6144076</v>
      </c>
      <c r="F1976" s="291" t="s">
        <v>132</v>
      </c>
      <c r="G1976" s="315">
        <f t="shared" si="32"/>
        <v>1970</v>
      </c>
      <c r="H1976" s="280" t="s">
        <v>10426</v>
      </c>
      <c r="I1976" s="307" t="s">
        <v>7203</v>
      </c>
      <c r="J1976" s="279">
        <v>2015</v>
      </c>
      <c r="K1976" s="285">
        <v>6100023144</v>
      </c>
      <c r="L1976" s="283">
        <v>41725</v>
      </c>
      <c r="M1976" s="285" t="s">
        <v>10427</v>
      </c>
      <c r="N1976" s="331" t="s">
        <v>16313</v>
      </c>
      <c r="O1976" s="325"/>
    </row>
    <row r="1977" spans="5:15" ht="31.5">
      <c r="E1977" s="284">
        <v>6144108</v>
      </c>
      <c r="F1977" s="291" t="s">
        <v>132</v>
      </c>
      <c r="G1977" s="315">
        <f t="shared" si="32"/>
        <v>1971</v>
      </c>
      <c r="H1977" s="280" t="s">
        <v>10428</v>
      </c>
      <c r="I1977" s="307" t="s">
        <v>7203</v>
      </c>
      <c r="J1977" s="279">
        <v>2015</v>
      </c>
      <c r="K1977" s="285">
        <v>6100023195</v>
      </c>
      <c r="L1977" s="283">
        <v>41729</v>
      </c>
      <c r="M1977" s="285" t="s">
        <v>10429</v>
      </c>
      <c r="N1977" s="332" t="s">
        <v>16445</v>
      </c>
      <c r="O1977" s="324"/>
    </row>
    <row r="1978" spans="5:15" ht="31.5">
      <c r="E1978" s="284">
        <v>6144109</v>
      </c>
      <c r="F1978" s="291" t="s">
        <v>132</v>
      </c>
      <c r="G1978" s="315">
        <f t="shared" si="32"/>
        <v>1972</v>
      </c>
      <c r="H1978" s="280" t="s">
        <v>10430</v>
      </c>
      <c r="I1978" s="307" t="s">
        <v>7203</v>
      </c>
      <c r="J1978" s="279">
        <v>2015</v>
      </c>
      <c r="K1978" s="285">
        <v>6100023199</v>
      </c>
      <c r="L1978" s="283">
        <v>41729</v>
      </c>
      <c r="M1978" s="285" t="s">
        <v>10431</v>
      </c>
      <c r="N1978" s="332" t="s">
        <v>14116</v>
      </c>
      <c r="O1978" s="324"/>
    </row>
    <row r="1979" spans="5:15" ht="31.5">
      <c r="E1979" s="284">
        <v>129</v>
      </c>
      <c r="F1979" s="291" t="s">
        <v>132</v>
      </c>
      <c r="G1979" s="315">
        <f t="shared" si="32"/>
        <v>1973</v>
      </c>
      <c r="H1979" s="280" t="s">
        <v>10432</v>
      </c>
      <c r="I1979" s="307" t="s">
        <v>7203</v>
      </c>
      <c r="J1979" s="279">
        <v>2015</v>
      </c>
      <c r="K1979" s="285">
        <v>6100023201</v>
      </c>
      <c r="L1979" s="283">
        <v>41729</v>
      </c>
      <c r="M1979" s="285" t="s">
        <v>10433</v>
      </c>
      <c r="N1979" s="332" t="s">
        <v>14448</v>
      </c>
      <c r="O1979" s="324"/>
    </row>
    <row r="1980" spans="5:15" ht="31.5">
      <c r="E1980" s="284">
        <v>6144081</v>
      </c>
      <c r="F1980" s="291" t="s">
        <v>132</v>
      </c>
      <c r="G1980" s="315">
        <f t="shared" si="32"/>
        <v>1974</v>
      </c>
      <c r="H1980" s="280" t="s">
        <v>10434</v>
      </c>
      <c r="I1980" s="307" t="s">
        <v>7203</v>
      </c>
      <c r="J1980" s="279">
        <v>2015</v>
      </c>
      <c r="K1980" s="285">
        <v>6100023235</v>
      </c>
      <c r="L1980" s="283">
        <v>41732</v>
      </c>
      <c r="M1980" s="285" t="s">
        <v>10435</v>
      </c>
      <c r="N1980" s="332" t="s">
        <v>14449</v>
      </c>
      <c r="O1980" s="324"/>
    </row>
    <row r="1981" spans="5:15" ht="31.5">
      <c r="E1981" s="284">
        <v>6144098</v>
      </c>
      <c r="F1981" s="291" t="s">
        <v>132</v>
      </c>
      <c r="G1981" s="315">
        <f t="shared" si="32"/>
        <v>1975</v>
      </c>
      <c r="H1981" s="280" t="s">
        <v>10436</v>
      </c>
      <c r="I1981" s="307" t="s">
        <v>7203</v>
      </c>
      <c r="J1981" s="279">
        <v>2015</v>
      </c>
      <c r="K1981" s="285">
        <v>6100023237</v>
      </c>
      <c r="L1981" s="283">
        <v>41730</v>
      </c>
      <c r="M1981" s="285" t="s">
        <v>10437</v>
      </c>
      <c r="N1981" s="332" t="s">
        <v>14450</v>
      </c>
      <c r="O1981" s="324"/>
    </row>
    <row r="1982" spans="5:15" ht="31.5">
      <c r="E1982" s="284">
        <v>6144265</v>
      </c>
      <c r="F1982" s="291" t="s">
        <v>132</v>
      </c>
      <c r="G1982" s="315">
        <f t="shared" ref="G1982:G2045" si="33">G1981+1</f>
        <v>1976</v>
      </c>
      <c r="H1982" s="280" t="s">
        <v>10438</v>
      </c>
      <c r="I1982" s="307" t="s">
        <v>7203</v>
      </c>
      <c r="J1982" s="279">
        <v>2015</v>
      </c>
      <c r="K1982" s="285">
        <v>6100023242</v>
      </c>
      <c r="L1982" s="283">
        <v>41730</v>
      </c>
      <c r="M1982" s="285" t="s">
        <v>10439</v>
      </c>
      <c r="N1982" s="332" t="s">
        <v>14451</v>
      </c>
      <c r="O1982" s="324"/>
    </row>
    <row r="1983" spans="5:15" ht="31.5">
      <c r="E1983" s="284">
        <v>6144097</v>
      </c>
      <c r="F1983" s="291" t="s">
        <v>132</v>
      </c>
      <c r="G1983" s="315">
        <f t="shared" si="33"/>
        <v>1977</v>
      </c>
      <c r="H1983" s="280" t="s">
        <v>10392</v>
      </c>
      <c r="I1983" s="307" t="s">
        <v>7203</v>
      </c>
      <c r="J1983" s="279">
        <v>2015</v>
      </c>
      <c r="K1983" s="285">
        <v>6100023244</v>
      </c>
      <c r="L1983" s="283">
        <v>41730</v>
      </c>
      <c r="M1983" s="285" t="s">
        <v>10440</v>
      </c>
      <c r="N1983" s="332" t="s">
        <v>14452</v>
      </c>
      <c r="O1983" s="324"/>
    </row>
    <row r="1984" spans="5:15" ht="31.5">
      <c r="E1984" s="284">
        <v>6144090</v>
      </c>
      <c r="F1984" s="291" t="s">
        <v>132</v>
      </c>
      <c r="G1984" s="315">
        <f t="shared" si="33"/>
        <v>1978</v>
      </c>
      <c r="H1984" s="280" t="s">
        <v>10441</v>
      </c>
      <c r="I1984" s="307" t="s">
        <v>7203</v>
      </c>
      <c r="J1984" s="279">
        <v>2015</v>
      </c>
      <c r="K1984" s="285">
        <v>6100023245</v>
      </c>
      <c r="L1984" s="283">
        <v>41730</v>
      </c>
      <c r="M1984" s="285" t="s">
        <v>10442</v>
      </c>
      <c r="N1984" s="332" t="s">
        <v>14453</v>
      </c>
      <c r="O1984" s="324"/>
    </row>
    <row r="1985" spans="5:15" ht="31.5">
      <c r="E1985" s="284">
        <v>6144110</v>
      </c>
      <c r="F1985" s="291" t="s">
        <v>132</v>
      </c>
      <c r="G1985" s="315">
        <f t="shared" si="33"/>
        <v>1979</v>
      </c>
      <c r="H1985" s="280" t="s">
        <v>10443</v>
      </c>
      <c r="I1985" s="307" t="s">
        <v>7203</v>
      </c>
      <c r="J1985" s="279">
        <v>2015</v>
      </c>
      <c r="K1985" s="285">
        <v>6100023278</v>
      </c>
      <c r="L1985" s="283">
        <v>41738</v>
      </c>
      <c r="M1985" s="285" t="s">
        <v>10444</v>
      </c>
      <c r="N1985" s="332" t="s">
        <v>14454</v>
      </c>
      <c r="O1985" s="324"/>
    </row>
    <row r="1986" spans="5:15" ht="31.5">
      <c r="E1986" s="284">
        <v>6144263</v>
      </c>
      <c r="F1986" s="291" t="s">
        <v>132</v>
      </c>
      <c r="G1986" s="315">
        <f t="shared" si="33"/>
        <v>1980</v>
      </c>
      <c r="H1986" s="280" t="s">
        <v>10445</v>
      </c>
      <c r="I1986" s="307" t="s">
        <v>7203</v>
      </c>
      <c r="J1986" s="279">
        <v>2015</v>
      </c>
      <c r="K1986" s="285">
        <v>6100023281</v>
      </c>
      <c r="L1986" s="283">
        <v>41744</v>
      </c>
      <c r="M1986" s="285" t="s">
        <v>10446</v>
      </c>
      <c r="N1986" s="331" t="s">
        <v>16354</v>
      </c>
      <c r="O1986" s="325"/>
    </row>
    <row r="1987" spans="5:15" ht="31.5">
      <c r="E1987" s="284">
        <v>6144057</v>
      </c>
      <c r="F1987" s="291" t="s">
        <v>132</v>
      </c>
      <c r="G1987" s="315">
        <f t="shared" si="33"/>
        <v>1981</v>
      </c>
      <c r="H1987" s="280" t="s">
        <v>10447</v>
      </c>
      <c r="I1987" s="307" t="s">
        <v>7203</v>
      </c>
      <c r="J1987" s="279">
        <v>2015</v>
      </c>
      <c r="K1987" s="285">
        <v>6100023282</v>
      </c>
      <c r="L1987" s="283">
        <v>41738</v>
      </c>
      <c r="M1987" s="285" t="s">
        <v>10448</v>
      </c>
      <c r="N1987" s="332" t="s">
        <v>14455</v>
      </c>
      <c r="O1987" s="324"/>
    </row>
    <row r="1988" spans="5:15" ht="31.5">
      <c r="E1988" s="284" t="s">
        <v>10449</v>
      </c>
      <c r="F1988" s="291" t="s">
        <v>132</v>
      </c>
      <c r="G1988" s="315">
        <f t="shared" si="33"/>
        <v>1982</v>
      </c>
      <c r="H1988" s="280" t="s">
        <v>10366</v>
      </c>
      <c r="I1988" s="307" t="s">
        <v>7203</v>
      </c>
      <c r="J1988" s="279">
        <v>2015</v>
      </c>
      <c r="K1988" s="285">
        <v>6100023350</v>
      </c>
      <c r="L1988" s="283">
        <v>41736</v>
      </c>
      <c r="M1988" s="285" t="s">
        <v>10450</v>
      </c>
      <c r="N1988" s="331" t="s">
        <v>16356</v>
      </c>
      <c r="O1988" s="325"/>
    </row>
    <row r="1989" spans="5:15" ht="31.5">
      <c r="E1989" s="284">
        <v>6144259</v>
      </c>
      <c r="F1989" s="291" t="s">
        <v>132</v>
      </c>
      <c r="G1989" s="315">
        <f t="shared" si="33"/>
        <v>1983</v>
      </c>
      <c r="H1989" s="280" t="s">
        <v>10451</v>
      </c>
      <c r="I1989" s="307" t="s">
        <v>7203</v>
      </c>
      <c r="J1989" s="279">
        <v>2015</v>
      </c>
      <c r="K1989" s="285">
        <v>6100033555</v>
      </c>
      <c r="L1989" s="283">
        <v>41736</v>
      </c>
      <c r="M1989" s="285" t="s">
        <v>10452</v>
      </c>
      <c r="N1989" s="332" t="s">
        <v>15055</v>
      </c>
      <c r="O1989" s="324"/>
    </row>
    <row r="1990" spans="5:15" ht="31.5">
      <c r="E1990" s="284">
        <v>6144107</v>
      </c>
      <c r="F1990" s="291" t="s">
        <v>132</v>
      </c>
      <c r="G1990" s="315">
        <f t="shared" si="33"/>
        <v>1984</v>
      </c>
      <c r="H1990" s="280" t="s">
        <v>10453</v>
      </c>
      <c r="I1990" s="307" t="s">
        <v>7203</v>
      </c>
      <c r="J1990" s="279">
        <v>2015</v>
      </c>
      <c r="K1990" s="285">
        <v>6100023368</v>
      </c>
      <c r="L1990" s="283">
        <v>41737</v>
      </c>
      <c r="M1990" s="285" t="s">
        <v>10454</v>
      </c>
      <c r="N1990" s="332" t="s">
        <v>14456</v>
      </c>
      <c r="O1990" s="324"/>
    </row>
    <row r="1991" spans="5:15" ht="31.5">
      <c r="E1991" s="284">
        <v>6144434</v>
      </c>
      <c r="F1991" s="291" t="s">
        <v>132</v>
      </c>
      <c r="G1991" s="315">
        <f t="shared" si="33"/>
        <v>1985</v>
      </c>
      <c r="H1991" s="280" t="s">
        <v>10455</v>
      </c>
      <c r="I1991" s="307" t="s">
        <v>7203</v>
      </c>
      <c r="J1991" s="279">
        <v>2015</v>
      </c>
      <c r="K1991" s="285">
        <v>6100023379</v>
      </c>
      <c r="L1991" s="283">
        <v>41738</v>
      </c>
      <c r="M1991" s="285" t="s">
        <v>10456</v>
      </c>
      <c r="N1991" s="332" t="s">
        <v>14457</v>
      </c>
      <c r="O1991" s="324"/>
    </row>
    <row r="1992" spans="5:15" ht="31.5">
      <c r="E1992" s="284">
        <v>6144105</v>
      </c>
      <c r="F1992" s="291" t="s">
        <v>132</v>
      </c>
      <c r="G1992" s="315">
        <f t="shared" si="33"/>
        <v>1986</v>
      </c>
      <c r="H1992" s="280" t="s">
        <v>10457</v>
      </c>
      <c r="I1992" s="307" t="s">
        <v>7203</v>
      </c>
      <c r="J1992" s="279">
        <v>2015</v>
      </c>
      <c r="K1992" s="285">
        <v>6100023381</v>
      </c>
      <c r="L1992" s="283">
        <v>41738</v>
      </c>
      <c r="M1992" s="285" t="s">
        <v>10458</v>
      </c>
      <c r="N1992" s="332" t="s">
        <v>14458</v>
      </c>
      <c r="O1992" s="324"/>
    </row>
    <row r="1993" spans="5:15" ht="31.5">
      <c r="E1993" s="284" t="s">
        <v>10459</v>
      </c>
      <c r="F1993" s="291" t="s">
        <v>132</v>
      </c>
      <c r="G1993" s="315">
        <f t="shared" si="33"/>
        <v>1987</v>
      </c>
      <c r="H1993" s="280" t="s">
        <v>10366</v>
      </c>
      <c r="I1993" s="307" t="s">
        <v>7203</v>
      </c>
      <c r="J1993" s="279">
        <v>2015</v>
      </c>
      <c r="K1993" s="285">
        <v>6100023382</v>
      </c>
      <c r="L1993" s="283">
        <v>41738</v>
      </c>
      <c r="M1993" s="285" t="s">
        <v>10460</v>
      </c>
      <c r="N1993" s="331" t="s">
        <v>16356</v>
      </c>
      <c r="O1993" s="325"/>
    </row>
    <row r="1994" spans="5:15" ht="31.5">
      <c r="E1994" s="284">
        <v>6144111</v>
      </c>
      <c r="F1994" s="291" t="s">
        <v>132</v>
      </c>
      <c r="G1994" s="315">
        <f t="shared" si="33"/>
        <v>1988</v>
      </c>
      <c r="H1994" s="280" t="s">
        <v>10461</v>
      </c>
      <c r="I1994" s="307" t="s">
        <v>7203</v>
      </c>
      <c r="J1994" s="279">
        <v>2015</v>
      </c>
      <c r="K1994" s="285">
        <v>6100023385</v>
      </c>
      <c r="L1994" s="283">
        <v>41738</v>
      </c>
      <c r="M1994" s="285" t="s">
        <v>10462</v>
      </c>
      <c r="N1994" s="332" t="s">
        <v>14117</v>
      </c>
      <c r="O1994" s="324"/>
    </row>
    <row r="1995" spans="5:15" ht="31.5">
      <c r="E1995" s="284">
        <v>6144106</v>
      </c>
      <c r="F1995" s="291" t="s">
        <v>132</v>
      </c>
      <c r="G1995" s="315">
        <f t="shared" si="33"/>
        <v>1989</v>
      </c>
      <c r="H1995" s="280" t="s">
        <v>10428</v>
      </c>
      <c r="I1995" s="307" t="s">
        <v>7203</v>
      </c>
      <c r="J1995" s="279">
        <v>2015</v>
      </c>
      <c r="K1995" s="285">
        <v>6100023386</v>
      </c>
      <c r="L1995" s="283">
        <v>41738</v>
      </c>
      <c r="M1995" s="285" t="s">
        <v>10463</v>
      </c>
      <c r="N1995" s="331" t="s">
        <v>16209</v>
      </c>
      <c r="O1995" s="325"/>
    </row>
    <row r="1996" spans="5:15" ht="31.5">
      <c r="E1996" s="284" t="s">
        <v>10464</v>
      </c>
      <c r="F1996" s="291" t="s">
        <v>132</v>
      </c>
      <c r="G1996" s="315">
        <f t="shared" si="33"/>
        <v>1990</v>
      </c>
      <c r="H1996" s="280" t="s">
        <v>10421</v>
      </c>
      <c r="I1996" s="307" t="s">
        <v>7203</v>
      </c>
      <c r="J1996" s="279">
        <v>2015</v>
      </c>
      <c r="K1996" s="285">
        <v>6100023387</v>
      </c>
      <c r="L1996" s="283">
        <v>41738</v>
      </c>
      <c r="M1996" s="285" t="s">
        <v>10465</v>
      </c>
      <c r="N1996" s="331" t="s">
        <v>16390</v>
      </c>
      <c r="O1996" s="325"/>
    </row>
    <row r="1997" spans="5:15" ht="31.5">
      <c r="E1997" s="284">
        <v>6144100</v>
      </c>
      <c r="F1997" s="291" t="s">
        <v>132</v>
      </c>
      <c r="G1997" s="315">
        <f t="shared" si="33"/>
        <v>1991</v>
      </c>
      <c r="H1997" s="280" t="s">
        <v>10466</v>
      </c>
      <c r="I1997" s="307" t="s">
        <v>7203</v>
      </c>
      <c r="J1997" s="279">
        <v>2015</v>
      </c>
      <c r="K1997" s="285">
        <v>6100023403</v>
      </c>
      <c r="L1997" s="283">
        <v>41738</v>
      </c>
      <c r="M1997" s="285" t="s">
        <v>10467</v>
      </c>
      <c r="N1997" s="332" t="s">
        <v>15056</v>
      </c>
      <c r="O1997" s="324"/>
    </row>
    <row r="1998" spans="5:15" ht="31.5">
      <c r="E1998" s="284">
        <v>6144260</v>
      </c>
      <c r="F1998" s="291" t="s">
        <v>132</v>
      </c>
      <c r="G1998" s="315">
        <f t="shared" si="33"/>
        <v>1992</v>
      </c>
      <c r="H1998" s="280" t="s">
        <v>10247</v>
      </c>
      <c r="I1998" s="307" t="s">
        <v>7203</v>
      </c>
      <c r="J1998" s="279">
        <v>2015</v>
      </c>
      <c r="K1998" s="285">
        <v>6100023439</v>
      </c>
      <c r="L1998" s="283">
        <v>41739</v>
      </c>
      <c r="M1998" s="285" t="s">
        <v>10468</v>
      </c>
      <c r="N1998" s="332" t="s">
        <v>14118</v>
      </c>
      <c r="O1998" s="324"/>
    </row>
    <row r="1999" spans="5:15" ht="31.5">
      <c r="E1999" s="284">
        <v>6144286</v>
      </c>
      <c r="F1999" s="291" t="s">
        <v>132</v>
      </c>
      <c r="G1999" s="315">
        <f t="shared" si="33"/>
        <v>1993</v>
      </c>
      <c r="H1999" s="280" t="s">
        <v>10415</v>
      </c>
      <c r="I1999" s="307" t="s">
        <v>7203</v>
      </c>
      <c r="J1999" s="279">
        <v>2015</v>
      </c>
      <c r="K1999" s="285">
        <v>6100023440</v>
      </c>
      <c r="L1999" s="283">
        <v>41739</v>
      </c>
      <c r="M1999" s="285" t="s">
        <v>10469</v>
      </c>
      <c r="N1999" s="332" t="s">
        <v>14459</v>
      </c>
      <c r="O1999" s="324"/>
    </row>
    <row r="2000" spans="5:15" ht="31.5">
      <c r="E2000" s="284">
        <v>6144199</v>
      </c>
      <c r="F2000" s="291" t="s">
        <v>132</v>
      </c>
      <c r="G2000" s="315">
        <f t="shared" si="33"/>
        <v>1994</v>
      </c>
      <c r="H2000" s="280" t="s">
        <v>10470</v>
      </c>
      <c r="I2000" s="307" t="s">
        <v>7203</v>
      </c>
      <c r="J2000" s="279">
        <v>2015</v>
      </c>
      <c r="K2000" s="285">
        <v>6100023500</v>
      </c>
      <c r="L2000" s="283">
        <v>41744</v>
      </c>
      <c r="M2000" s="285" t="s">
        <v>10471</v>
      </c>
      <c r="N2000" s="332" t="s">
        <v>14460</v>
      </c>
      <c r="O2000" s="324"/>
    </row>
    <row r="2001" spans="5:15" ht="31.5">
      <c r="E2001" s="284">
        <v>6144271</v>
      </c>
      <c r="F2001" s="291" t="s">
        <v>132</v>
      </c>
      <c r="G2001" s="315">
        <f t="shared" si="33"/>
        <v>1995</v>
      </c>
      <c r="H2001" s="280" t="s">
        <v>10472</v>
      </c>
      <c r="I2001" s="307" t="s">
        <v>7203</v>
      </c>
      <c r="J2001" s="279">
        <v>2015</v>
      </c>
      <c r="K2001" s="285">
        <v>6100023512</v>
      </c>
      <c r="L2001" s="283">
        <v>41744</v>
      </c>
      <c r="M2001" s="285" t="s">
        <v>10473</v>
      </c>
      <c r="N2001" s="332" t="s">
        <v>14461</v>
      </c>
      <c r="O2001" s="324"/>
    </row>
    <row r="2002" spans="5:15" ht="31.5">
      <c r="E2002" s="284">
        <v>6144258</v>
      </c>
      <c r="F2002" s="291" t="s">
        <v>132</v>
      </c>
      <c r="G2002" s="315">
        <f t="shared" si="33"/>
        <v>1996</v>
      </c>
      <c r="H2002" s="280" t="s">
        <v>10392</v>
      </c>
      <c r="I2002" s="307" t="s">
        <v>7203</v>
      </c>
      <c r="J2002" s="279">
        <v>2015</v>
      </c>
      <c r="K2002" s="285">
        <v>6100023523</v>
      </c>
      <c r="L2002" s="283">
        <v>41750</v>
      </c>
      <c r="M2002" s="285" t="s">
        <v>10474</v>
      </c>
      <c r="N2002" s="331" t="s">
        <v>16259</v>
      </c>
      <c r="O2002" s="325"/>
    </row>
    <row r="2003" spans="5:15" ht="31.5">
      <c r="E2003" s="284">
        <v>6144261</v>
      </c>
      <c r="F2003" s="291" t="s">
        <v>132</v>
      </c>
      <c r="G2003" s="315">
        <f t="shared" si="33"/>
        <v>1997</v>
      </c>
      <c r="H2003" s="280" t="s">
        <v>10403</v>
      </c>
      <c r="I2003" s="307" t="s">
        <v>7203</v>
      </c>
      <c r="J2003" s="279">
        <v>2015</v>
      </c>
      <c r="K2003" s="285">
        <v>6100023543</v>
      </c>
      <c r="L2003" s="283">
        <v>41745</v>
      </c>
      <c r="M2003" s="285" t="s">
        <v>9258</v>
      </c>
      <c r="N2003" s="332" t="s">
        <v>14916</v>
      </c>
      <c r="O2003" s="324"/>
    </row>
    <row r="2004" spans="5:15" ht="31.5">
      <c r="E2004" s="284">
        <v>6144262</v>
      </c>
      <c r="F2004" s="291" t="s">
        <v>132</v>
      </c>
      <c r="G2004" s="315">
        <f t="shared" si="33"/>
        <v>1998</v>
      </c>
      <c r="H2004" s="280" t="s">
        <v>10415</v>
      </c>
      <c r="I2004" s="307" t="s">
        <v>7203</v>
      </c>
      <c r="J2004" s="279">
        <v>2015</v>
      </c>
      <c r="K2004" s="285">
        <v>6100023544</v>
      </c>
      <c r="L2004" s="283">
        <v>41752</v>
      </c>
      <c r="M2004" s="285" t="s">
        <v>10475</v>
      </c>
      <c r="N2004" s="331" t="s">
        <v>16260</v>
      </c>
      <c r="O2004" s="325"/>
    </row>
    <row r="2005" spans="5:15" ht="31.5">
      <c r="E2005" s="284">
        <v>6144254</v>
      </c>
      <c r="F2005" s="291" t="s">
        <v>132</v>
      </c>
      <c r="G2005" s="315">
        <f t="shared" si="33"/>
        <v>1999</v>
      </c>
      <c r="H2005" s="280" t="s">
        <v>10476</v>
      </c>
      <c r="I2005" s="307" t="s">
        <v>7203</v>
      </c>
      <c r="J2005" s="279">
        <v>2015</v>
      </c>
      <c r="K2005" s="285">
        <v>6100023546</v>
      </c>
      <c r="L2005" s="283">
        <v>41745</v>
      </c>
      <c r="M2005" s="285" t="s">
        <v>9296</v>
      </c>
      <c r="N2005" s="332" t="s">
        <v>14267</v>
      </c>
      <c r="O2005" s="324"/>
    </row>
    <row r="2006" spans="5:15" ht="31.5">
      <c r="E2006" s="284" t="s">
        <v>10477</v>
      </c>
      <c r="F2006" s="291" t="s">
        <v>132</v>
      </c>
      <c r="G2006" s="315">
        <f t="shared" si="33"/>
        <v>2000</v>
      </c>
      <c r="H2006" s="280" t="s">
        <v>10476</v>
      </c>
      <c r="I2006" s="307" t="s">
        <v>7203</v>
      </c>
      <c r="J2006" s="279">
        <v>2015</v>
      </c>
      <c r="K2006" s="285">
        <v>6100023547</v>
      </c>
      <c r="L2006" s="283">
        <v>41745</v>
      </c>
      <c r="M2006" s="285" t="s">
        <v>10478</v>
      </c>
      <c r="N2006" s="332" t="s">
        <v>14267</v>
      </c>
      <c r="O2006" s="324"/>
    </row>
    <row r="2007" spans="5:15" ht="31.5">
      <c r="E2007" s="284">
        <v>6144222</v>
      </c>
      <c r="F2007" s="291" t="s">
        <v>132</v>
      </c>
      <c r="G2007" s="315">
        <f t="shared" si="33"/>
        <v>2001</v>
      </c>
      <c r="H2007" s="280" t="s">
        <v>10479</v>
      </c>
      <c r="I2007" s="307" t="s">
        <v>7203</v>
      </c>
      <c r="J2007" s="279">
        <v>2015</v>
      </c>
      <c r="K2007" s="285">
        <v>6100023548</v>
      </c>
      <c r="L2007" s="283">
        <v>41745</v>
      </c>
      <c r="M2007" s="285" t="s">
        <v>10480</v>
      </c>
      <c r="N2007" s="332" t="s">
        <v>14462</v>
      </c>
      <c r="O2007" s="324"/>
    </row>
    <row r="2008" spans="5:15" ht="31.5">
      <c r="E2008" s="284">
        <v>6144198</v>
      </c>
      <c r="F2008" s="291" t="s">
        <v>132</v>
      </c>
      <c r="G2008" s="315">
        <f t="shared" si="33"/>
        <v>2002</v>
      </c>
      <c r="H2008" s="280" t="s">
        <v>10481</v>
      </c>
      <c r="I2008" s="307" t="s">
        <v>7203</v>
      </c>
      <c r="J2008" s="279">
        <v>2015</v>
      </c>
      <c r="K2008" s="285">
        <v>6100023576</v>
      </c>
      <c r="L2008" s="283">
        <v>41747</v>
      </c>
      <c r="M2008" s="285" t="s">
        <v>10482</v>
      </c>
      <c r="N2008" s="332" t="s">
        <v>14463</v>
      </c>
      <c r="O2008" s="324"/>
    </row>
    <row r="2009" spans="5:15" ht="31.5">
      <c r="E2009" s="284">
        <v>6144221</v>
      </c>
      <c r="F2009" s="291" t="s">
        <v>132</v>
      </c>
      <c r="G2009" s="315">
        <f t="shared" si="33"/>
        <v>2003</v>
      </c>
      <c r="H2009" s="280" t="s">
        <v>10381</v>
      </c>
      <c r="I2009" s="307" t="s">
        <v>7203</v>
      </c>
      <c r="J2009" s="279">
        <v>2015</v>
      </c>
      <c r="K2009" s="285">
        <v>6100023577</v>
      </c>
      <c r="L2009" s="283">
        <v>41752</v>
      </c>
      <c r="M2009" s="285" t="s">
        <v>10483</v>
      </c>
      <c r="N2009" s="332" t="s">
        <v>14464</v>
      </c>
      <c r="O2009" s="324"/>
    </row>
    <row r="2010" spans="5:15" ht="31.5">
      <c r="E2010" s="284">
        <v>6144267</v>
      </c>
      <c r="F2010" s="291" t="s">
        <v>132</v>
      </c>
      <c r="G2010" s="315">
        <f t="shared" si="33"/>
        <v>2004</v>
      </c>
      <c r="H2010" s="280" t="s">
        <v>10105</v>
      </c>
      <c r="I2010" s="307" t="s">
        <v>7203</v>
      </c>
      <c r="J2010" s="279">
        <v>2015</v>
      </c>
      <c r="K2010" s="285">
        <v>6100023581</v>
      </c>
      <c r="L2010" s="283">
        <v>41747</v>
      </c>
      <c r="M2010" s="285" t="s">
        <v>10484</v>
      </c>
      <c r="N2010" s="332" t="s">
        <v>14119</v>
      </c>
      <c r="O2010" s="324"/>
    </row>
    <row r="2011" spans="5:15" ht="31.5">
      <c r="E2011" s="284">
        <v>6144273</v>
      </c>
      <c r="F2011" s="291" t="s">
        <v>132</v>
      </c>
      <c r="G2011" s="315">
        <f t="shared" si="33"/>
        <v>2005</v>
      </c>
      <c r="H2011" s="280" t="s">
        <v>10415</v>
      </c>
      <c r="I2011" s="307" t="s">
        <v>7203</v>
      </c>
      <c r="J2011" s="279">
        <v>2015</v>
      </c>
      <c r="K2011" s="285">
        <v>6100023601</v>
      </c>
      <c r="L2011" s="283">
        <v>41750</v>
      </c>
      <c r="M2011" s="285" t="s">
        <v>10485</v>
      </c>
      <c r="N2011" s="332" t="s">
        <v>14465</v>
      </c>
      <c r="O2011" s="324"/>
    </row>
    <row r="2012" spans="5:15" ht="31.5">
      <c r="E2012" s="284">
        <v>6144272</v>
      </c>
      <c r="F2012" s="291" t="s">
        <v>132</v>
      </c>
      <c r="G2012" s="315">
        <f t="shared" si="33"/>
        <v>2006</v>
      </c>
      <c r="H2012" s="280" t="s">
        <v>10486</v>
      </c>
      <c r="I2012" s="307" t="s">
        <v>7203</v>
      </c>
      <c r="J2012" s="279">
        <v>2015</v>
      </c>
      <c r="K2012" s="285">
        <v>6100023602</v>
      </c>
      <c r="L2012" s="283">
        <v>41765</v>
      </c>
      <c r="M2012" s="285" t="s">
        <v>10487</v>
      </c>
      <c r="N2012" s="332" t="s">
        <v>14466</v>
      </c>
      <c r="O2012" s="324"/>
    </row>
    <row r="2013" spans="5:15" ht="31.5">
      <c r="E2013" s="284">
        <v>6144255</v>
      </c>
      <c r="F2013" s="291" t="s">
        <v>132</v>
      </c>
      <c r="G2013" s="315">
        <f t="shared" si="33"/>
        <v>2007</v>
      </c>
      <c r="H2013" s="280" t="s">
        <v>10488</v>
      </c>
      <c r="I2013" s="307" t="s">
        <v>7203</v>
      </c>
      <c r="J2013" s="279">
        <v>2015</v>
      </c>
      <c r="K2013" s="285">
        <v>6100023607</v>
      </c>
      <c r="L2013" s="283">
        <v>41750</v>
      </c>
      <c r="M2013" s="285" t="s">
        <v>10489</v>
      </c>
      <c r="N2013" s="332" t="s">
        <v>14120</v>
      </c>
      <c r="O2013" s="324"/>
    </row>
    <row r="2014" spans="5:15" ht="31.5">
      <c r="E2014" s="284" t="s">
        <v>10490</v>
      </c>
      <c r="F2014" s="291" t="s">
        <v>132</v>
      </c>
      <c r="G2014" s="315">
        <f t="shared" si="33"/>
        <v>2008</v>
      </c>
      <c r="H2014" s="280" t="s">
        <v>10476</v>
      </c>
      <c r="I2014" s="307" t="s">
        <v>7203</v>
      </c>
      <c r="J2014" s="279">
        <v>2015</v>
      </c>
      <c r="K2014" s="285">
        <v>6100023608</v>
      </c>
      <c r="L2014" s="283">
        <v>41750</v>
      </c>
      <c r="M2014" s="285" t="s">
        <v>10491</v>
      </c>
      <c r="N2014" s="332" t="s">
        <v>14467</v>
      </c>
      <c r="O2014" s="324"/>
    </row>
    <row r="2015" spans="5:15" ht="31.5">
      <c r="E2015" s="284" t="s">
        <v>10492</v>
      </c>
      <c r="F2015" s="291" t="s">
        <v>132</v>
      </c>
      <c r="G2015" s="315">
        <f t="shared" si="33"/>
        <v>2009</v>
      </c>
      <c r="H2015" s="280" t="s">
        <v>10451</v>
      </c>
      <c r="I2015" s="307" t="s">
        <v>7203</v>
      </c>
      <c r="J2015" s="279">
        <v>2015</v>
      </c>
      <c r="K2015" s="285">
        <v>6100023609</v>
      </c>
      <c r="L2015" s="283">
        <v>41750</v>
      </c>
      <c r="M2015" s="285" t="s">
        <v>10489</v>
      </c>
      <c r="N2015" s="332" t="s">
        <v>14468</v>
      </c>
      <c r="O2015" s="324"/>
    </row>
    <row r="2016" spans="5:15" ht="31.5">
      <c r="E2016" s="284">
        <v>6144274</v>
      </c>
      <c r="F2016" s="291" t="s">
        <v>132</v>
      </c>
      <c r="G2016" s="315">
        <f t="shared" si="33"/>
        <v>2010</v>
      </c>
      <c r="H2016" s="280" t="s">
        <v>10493</v>
      </c>
      <c r="I2016" s="307" t="s">
        <v>7203</v>
      </c>
      <c r="J2016" s="279">
        <v>2015</v>
      </c>
      <c r="K2016" s="285">
        <v>6100023644</v>
      </c>
      <c r="L2016" s="283">
        <v>41752</v>
      </c>
      <c r="M2016" s="285" t="s">
        <v>10494</v>
      </c>
      <c r="N2016" s="332" t="s">
        <v>14469</v>
      </c>
      <c r="O2016" s="324"/>
    </row>
    <row r="2017" spans="5:15" ht="31.5">
      <c r="E2017" s="284">
        <v>6144256</v>
      </c>
      <c r="F2017" s="291" t="s">
        <v>132</v>
      </c>
      <c r="G2017" s="315">
        <f t="shared" si="33"/>
        <v>2011</v>
      </c>
      <c r="H2017" s="280" t="s">
        <v>10495</v>
      </c>
      <c r="I2017" s="307" t="s">
        <v>7203</v>
      </c>
      <c r="J2017" s="279">
        <v>2015</v>
      </c>
      <c r="K2017" s="285">
        <v>6100023646</v>
      </c>
      <c r="L2017" s="283">
        <v>41751</v>
      </c>
      <c r="M2017" s="285" t="s">
        <v>10496</v>
      </c>
      <c r="N2017" s="332" t="s">
        <v>14470</v>
      </c>
      <c r="O2017" s="324"/>
    </row>
    <row r="2018" spans="5:15" ht="31.5">
      <c r="E2018" s="284">
        <v>6144266</v>
      </c>
      <c r="F2018" s="291" t="s">
        <v>132</v>
      </c>
      <c r="G2018" s="315">
        <f t="shared" si="33"/>
        <v>2012</v>
      </c>
      <c r="H2018" s="280" t="s">
        <v>10361</v>
      </c>
      <c r="I2018" s="307" t="s">
        <v>7203</v>
      </c>
      <c r="J2018" s="279">
        <v>2015</v>
      </c>
      <c r="K2018" s="285">
        <v>6100023707</v>
      </c>
      <c r="L2018" s="283">
        <v>41754</v>
      </c>
      <c r="M2018" s="285" t="s">
        <v>10497</v>
      </c>
      <c r="N2018" s="332" t="s">
        <v>14471</v>
      </c>
      <c r="O2018" s="324"/>
    </row>
    <row r="2019" spans="5:15" ht="31.5">
      <c r="E2019" s="284">
        <v>6144282</v>
      </c>
      <c r="F2019" s="291" t="s">
        <v>132</v>
      </c>
      <c r="G2019" s="315">
        <f t="shared" si="33"/>
        <v>2013</v>
      </c>
      <c r="H2019" s="280" t="s">
        <v>10386</v>
      </c>
      <c r="I2019" s="307" t="s">
        <v>7203</v>
      </c>
      <c r="J2019" s="279">
        <v>2015</v>
      </c>
      <c r="K2019" s="285">
        <v>6100023710</v>
      </c>
      <c r="L2019" s="283">
        <v>41754</v>
      </c>
      <c r="M2019" s="285" t="s">
        <v>10498</v>
      </c>
      <c r="N2019" s="332" t="s">
        <v>14472</v>
      </c>
      <c r="O2019" s="324"/>
    </row>
    <row r="2020" spans="5:15" ht="31.5">
      <c r="E2020" s="284" t="s">
        <v>10499</v>
      </c>
      <c r="F2020" s="291" t="s">
        <v>132</v>
      </c>
      <c r="G2020" s="315">
        <f t="shared" si="33"/>
        <v>2014</v>
      </c>
      <c r="H2020" s="280" t="s">
        <v>10500</v>
      </c>
      <c r="I2020" s="307" t="s">
        <v>7203</v>
      </c>
      <c r="J2020" s="279">
        <v>2015</v>
      </c>
      <c r="K2020" s="285">
        <v>6100023714</v>
      </c>
      <c r="L2020" s="283">
        <v>41757</v>
      </c>
      <c r="M2020" s="285" t="s">
        <v>10501</v>
      </c>
      <c r="N2020" s="332" t="s">
        <v>15057</v>
      </c>
      <c r="O2020" s="324"/>
    </row>
    <row r="2021" spans="5:15" ht="31.5">
      <c r="E2021" s="284">
        <v>6144268</v>
      </c>
      <c r="F2021" s="291" t="s">
        <v>132</v>
      </c>
      <c r="G2021" s="315">
        <f t="shared" si="33"/>
        <v>2015</v>
      </c>
      <c r="H2021" s="280" t="s">
        <v>10500</v>
      </c>
      <c r="I2021" s="307" t="s">
        <v>7203</v>
      </c>
      <c r="J2021" s="279">
        <v>2015</v>
      </c>
      <c r="K2021" s="285">
        <v>6100023715</v>
      </c>
      <c r="L2021" s="283">
        <v>41757</v>
      </c>
      <c r="M2021" s="285" t="s">
        <v>10502</v>
      </c>
      <c r="N2021" s="332" t="s">
        <v>16446</v>
      </c>
      <c r="O2021" s="324"/>
    </row>
    <row r="2022" spans="5:15" ht="31.5">
      <c r="E2022" s="284" t="s">
        <v>10503</v>
      </c>
      <c r="F2022" s="291" t="s">
        <v>132</v>
      </c>
      <c r="G2022" s="315">
        <f t="shared" si="33"/>
        <v>2016</v>
      </c>
      <c r="H2022" s="280" t="s">
        <v>10421</v>
      </c>
      <c r="I2022" s="307" t="s">
        <v>7203</v>
      </c>
      <c r="J2022" s="279">
        <v>2015</v>
      </c>
      <c r="K2022" s="285">
        <v>6100023719</v>
      </c>
      <c r="L2022" s="283">
        <v>41758</v>
      </c>
      <c r="M2022" s="285" t="s">
        <v>10504</v>
      </c>
      <c r="N2022" s="331" t="s">
        <v>16390</v>
      </c>
      <c r="O2022" s="325"/>
    </row>
    <row r="2023" spans="5:15" ht="31.5">
      <c r="E2023" s="284">
        <v>6144269</v>
      </c>
      <c r="F2023" s="291" t="s">
        <v>132</v>
      </c>
      <c r="G2023" s="315">
        <f t="shared" si="33"/>
        <v>2017</v>
      </c>
      <c r="H2023" s="280" t="s">
        <v>10505</v>
      </c>
      <c r="I2023" s="307" t="s">
        <v>7203</v>
      </c>
      <c r="J2023" s="279">
        <v>2015</v>
      </c>
      <c r="K2023" s="285">
        <v>6100023725</v>
      </c>
      <c r="L2023" s="283">
        <v>41758</v>
      </c>
      <c r="M2023" s="285" t="s">
        <v>10506</v>
      </c>
      <c r="N2023" s="332" t="s">
        <v>14121</v>
      </c>
      <c r="O2023" s="324"/>
    </row>
    <row r="2024" spans="5:15" ht="31.5">
      <c r="E2024" s="284">
        <v>6144270</v>
      </c>
      <c r="F2024" s="291" t="s">
        <v>132</v>
      </c>
      <c r="G2024" s="315">
        <f t="shared" si="33"/>
        <v>2018</v>
      </c>
      <c r="H2024" s="280" t="s">
        <v>10366</v>
      </c>
      <c r="I2024" s="307" t="s">
        <v>7203</v>
      </c>
      <c r="J2024" s="279">
        <v>2015</v>
      </c>
      <c r="K2024" s="285">
        <v>6100023745</v>
      </c>
      <c r="L2024" s="283">
        <v>41758</v>
      </c>
      <c r="M2024" s="285" t="s">
        <v>10507</v>
      </c>
      <c r="N2024" s="332" t="s">
        <v>14122</v>
      </c>
      <c r="O2024" s="324"/>
    </row>
    <row r="2025" spans="5:15" ht="31.5">
      <c r="E2025" s="284">
        <v>6144283</v>
      </c>
      <c r="F2025" s="291" t="s">
        <v>132</v>
      </c>
      <c r="G2025" s="315">
        <f t="shared" si="33"/>
        <v>2019</v>
      </c>
      <c r="H2025" s="280" t="s">
        <v>10386</v>
      </c>
      <c r="I2025" s="307" t="s">
        <v>7203</v>
      </c>
      <c r="J2025" s="279">
        <v>2015</v>
      </c>
      <c r="K2025" s="285">
        <v>6100023749</v>
      </c>
      <c r="L2025" s="283">
        <v>41758</v>
      </c>
      <c r="M2025" s="285" t="s">
        <v>10508</v>
      </c>
      <c r="N2025" s="332" t="s">
        <v>14473</v>
      </c>
      <c r="O2025" s="324"/>
    </row>
    <row r="2026" spans="5:15" ht="31.5">
      <c r="E2026" s="284" t="s">
        <v>10509</v>
      </c>
      <c r="F2026" s="291" t="s">
        <v>132</v>
      </c>
      <c r="G2026" s="315">
        <f t="shared" si="33"/>
        <v>2020</v>
      </c>
      <c r="H2026" s="280" t="s">
        <v>10500</v>
      </c>
      <c r="I2026" s="307" t="s">
        <v>7203</v>
      </c>
      <c r="J2026" s="279">
        <v>2015</v>
      </c>
      <c r="K2026" s="285">
        <v>6100023765</v>
      </c>
      <c r="L2026" s="283">
        <v>41765</v>
      </c>
      <c r="M2026" s="285" t="s">
        <v>10510</v>
      </c>
      <c r="N2026" s="332" t="s">
        <v>15058</v>
      </c>
      <c r="O2026" s="324"/>
    </row>
    <row r="2027" spans="5:15" ht="31.5">
      <c r="E2027" s="284" t="s">
        <v>10511</v>
      </c>
      <c r="F2027" s="291" t="s">
        <v>132</v>
      </c>
      <c r="G2027" s="315">
        <f t="shared" si="33"/>
        <v>2021</v>
      </c>
      <c r="H2027" s="280" t="s">
        <v>10476</v>
      </c>
      <c r="I2027" s="307" t="s">
        <v>7203</v>
      </c>
      <c r="J2027" s="279">
        <v>2015</v>
      </c>
      <c r="K2027" s="285">
        <v>6100023769</v>
      </c>
      <c r="L2027" s="283">
        <v>41757</v>
      </c>
      <c r="M2027" s="285" t="s">
        <v>10512</v>
      </c>
      <c r="N2027" s="332" t="s">
        <v>14474</v>
      </c>
      <c r="O2027" s="324"/>
    </row>
    <row r="2028" spans="5:15" ht="31.5">
      <c r="E2028" s="284" t="s">
        <v>10513</v>
      </c>
      <c r="F2028" s="291" t="s">
        <v>132</v>
      </c>
      <c r="G2028" s="315">
        <f t="shared" si="33"/>
        <v>2022</v>
      </c>
      <c r="H2028" s="280" t="s">
        <v>10476</v>
      </c>
      <c r="I2028" s="307" t="s">
        <v>7203</v>
      </c>
      <c r="J2028" s="279">
        <v>2015</v>
      </c>
      <c r="K2028" s="285">
        <v>6100023770</v>
      </c>
      <c r="L2028" s="283">
        <v>41757</v>
      </c>
      <c r="M2028" s="285" t="s">
        <v>10514</v>
      </c>
      <c r="N2028" s="332" t="s">
        <v>14475</v>
      </c>
      <c r="O2028" s="324"/>
    </row>
    <row r="2029" spans="5:15" ht="31.5">
      <c r="E2029" s="284">
        <v>6144218</v>
      </c>
      <c r="F2029" s="291" t="s">
        <v>132</v>
      </c>
      <c r="G2029" s="315">
        <f t="shared" si="33"/>
        <v>2023</v>
      </c>
      <c r="H2029" s="280" t="s">
        <v>10418</v>
      </c>
      <c r="I2029" s="307" t="s">
        <v>7203</v>
      </c>
      <c r="J2029" s="279">
        <v>2015</v>
      </c>
      <c r="K2029" s="285">
        <v>6100023777</v>
      </c>
      <c r="L2029" s="283">
        <v>41758</v>
      </c>
      <c r="M2029" s="285" t="s">
        <v>10515</v>
      </c>
      <c r="N2029" s="332" t="s">
        <v>14476</v>
      </c>
      <c r="O2029" s="324"/>
    </row>
    <row r="2030" spans="5:15" ht="31.5">
      <c r="E2030" s="284" t="s">
        <v>10516</v>
      </c>
      <c r="F2030" s="291" t="s">
        <v>132</v>
      </c>
      <c r="G2030" s="315">
        <f t="shared" si="33"/>
        <v>2024</v>
      </c>
      <c r="H2030" s="280" t="s">
        <v>10476</v>
      </c>
      <c r="I2030" s="307" t="s">
        <v>7203</v>
      </c>
      <c r="J2030" s="279">
        <v>2015</v>
      </c>
      <c r="K2030" s="285">
        <v>6100023779</v>
      </c>
      <c r="L2030" s="283">
        <v>41758</v>
      </c>
      <c r="M2030" s="285" t="s">
        <v>10517</v>
      </c>
      <c r="N2030" s="332" t="s">
        <v>14477</v>
      </c>
      <c r="O2030" s="324"/>
    </row>
    <row r="2031" spans="5:15" ht="31.5">
      <c r="E2031" s="284">
        <v>6144230</v>
      </c>
      <c r="F2031" s="291" t="s">
        <v>132</v>
      </c>
      <c r="G2031" s="315">
        <f t="shared" si="33"/>
        <v>2025</v>
      </c>
      <c r="H2031" s="280" t="s">
        <v>10495</v>
      </c>
      <c r="I2031" s="307" t="s">
        <v>7203</v>
      </c>
      <c r="J2031" s="279">
        <v>2015</v>
      </c>
      <c r="K2031" s="285">
        <v>6100023780</v>
      </c>
      <c r="L2031" s="283">
        <v>41758</v>
      </c>
      <c r="M2031" s="285" t="s">
        <v>10518</v>
      </c>
      <c r="N2031" s="332" t="s">
        <v>14478</v>
      </c>
      <c r="O2031" s="324"/>
    </row>
    <row r="2032" spans="5:15" ht="31.5">
      <c r="E2032" s="284">
        <v>6144275</v>
      </c>
      <c r="F2032" s="291" t="s">
        <v>132</v>
      </c>
      <c r="G2032" s="315">
        <f t="shared" si="33"/>
        <v>2026</v>
      </c>
      <c r="H2032" s="280" t="s">
        <v>10476</v>
      </c>
      <c r="I2032" s="307" t="s">
        <v>7203</v>
      </c>
      <c r="J2032" s="279">
        <v>2015</v>
      </c>
      <c r="K2032" s="285">
        <v>6100023782</v>
      </c>
      <c r="L2032" s="283">
        <v>41758</v>
      </c>
      <c r="M2032" s="285" t="s">
        <v>9302</v>
      </c>
      <c r="N2032" s="332" t="s">
        <v>14269</v>
      </c>
      <c r="O2032" s="324"/>
    </row>
    <row r="2033" spans="5:15" ht="31.5">
      <c r="E2033" s="284">
        <v>6144411</v>
      </c>
      <c r="F2033" s="291" t="s">
        <v>132</v>
      </c>
      <c r="G2033" s="315">
        <f t="shared" si="33"/>
        <v>2027</v>
      </c>
      <c r="H2033" s="280" t="s">
        <v>10381</v>
      </c>
      <c r="I2033" s="307" t="s">
        <v>7203</v>
      </c>
      <c r="J2033" s="279">
        <v>2015</v>
      </c>
      <c r="K2033" s="285">
        <v>6100023786</v>
      </c>
      <c r="L2033" s="283">
        <v>41778</v>
      </c>
      <c r="M2033" s="285" t="s">
        <v>10519</v>
      </c>
      <c r="N2033" s="332" t="s">
        <v>14479</v>
      </c>
      <c r="O2033" s="324"/>
    </row>
    <row r="2034" spans="5:15" ht="31.5">
      <c r="E2034" s="284">
        <v>6144278</v>
      </c>
      <c r="F2034" s="291" t="s">
        <v>132</v>
      </c>
      <c r="G2034" s="315">
        <f t="shared" si="33"/>
        <v>2028</v>
      </c>
      <c r="H2034" s="280" t="s">
        <v>10495</v>
      </c>
      <c r="I2034" s="307" t="s">
        <v>7203</v>
      </c>
      <c r="J2034" s="279">
        <v>2015</v>
      </c>
      <c r="K2034" s="285">
        <v>6100023809</v>
      </c>
      <c r="L2034" s="283">
        <v>41766</v>
      </c>
      <c r="M2034" s="285" t="s">
        <v>10520</v>
      </c>
      <c r="N2034" s="332" t="s">
        <v>14480</v>
      </c>
      <c r="O2034" s="324"/>
    </row>
    <row r="2035" spans="5:15" ht="31.5">
      <c r="E2035" s="284">
        <v>6144231</v>
      </c>
      <c r="F2035" s="291" t="s">
        <v>132</v>
      </c>
      <c r="G2035" s="315">
        <f t="shared" si="33"/>
        <v>2029</v>
      </c>
      <c r="H2035" s="280" t="s">
        <v>10495</v>
      </c>
      <c r="I2035" s="307" t="s">
        <v>7203</v>
      </c>
      <c r="J2035" s="279">
        <v>2015</v>
      </c>
      <c r="K2035" s="285">
        <v>6100023862</v>
      </c>
      <c r="L2035" s="283">
        <v>41764</v>
      </c>
      <c r="M2035" s="285" t="s">
        <v>10521</v>
      </c>
      <c r="N2035" s="332" t="s">
        <v>14481</v>
      </c>
      <c r="O2035" s="324"/>
    </row>
    <row r="2036" spans="5:15" ht="31.5">
      <c r="E2036" s="284">
        <v>6144281</v>
      </c>
      <c r="F2036" s="291" t="s">
        <v>132</v>
      </c>
      <c r="G2036" s="315">
        <f t="shared" si="33"/>
        <v>2030</v>
      </c>
      <c r="H2036" s="280" t="s">
        <v>10247</v>
      </c>
      <c r="I2036" s="307" t="s">
        <v>7203</v>
      </c>
      <c r="J2036" s="279">
        <v>2015</v>
      </c>
      <c r="K2036" s="285">
        <v>6100023863</v>
      </c>
      <c r="L2036" s="283">
        <v>41764</v>
      </c>
      <c r="M2036" s="285" t="s">
        <v>10522</v>
      </c>
      <c r="N2036" s="332" t="s">
        <v>14482</v>
      </c>
      <c r="O2036" s="324"/>
    </row>
    <row r="2037" spans="5:15" ht="31.5">
      <c r="E2037" s="284">
        <v>6144417</v>
      </c>
      <c r="F2037" s="291" t="s">
        <v>132</v>
      </c>
      <c r="G2037" s="315">
        <f t="shared" si="33"/>
        <v>2031</v>
      </c>
      <c r="H2037" s="280" t="s">
        <v>10381</v>
      </c>
      <c r="I2037" s="307" t="s">
        <v>7203</v>
      </c>
      <c r="J2037" s="279">
        <v>2015</v>
      </c>
      <c r="K2037" s="285">
        <v>6100023873</v>
      </c>
      <c r="L2037" s="283">
        <v>41779</v>
      </c>
      <c r="M2037" s="285" t="s">
        <v>10523</v>
      </c>
      <c r="N2037" s="332" t="s">
        <v>14123</v>
      </c>
      <c r="O2037" s="324"/>
    </row>
    <row r="2038" spans="5:15" ht="31.5">
      <c r="E2038" s="284">
        <v>6144427</v>
      </c>
      <c r="F2038" s="291" t="s">
        <v>132</v>
      </c>
      <c r="G2038" s="315">
        <f t="shared" si="33"/>
        <v>2032</v>
      </c>
      <c r="H2038" s="280" t="s">
        <v>10524</v>
      </c>
      <c r="I2038" s="307" t="s">
        <v>7203</v>
      </c>
      <c r="J2038" s="279">
        <v>2015</v>
      </c>
      <c r="K2038" s="285">
        <v>6100023885</v>
      </c>
      <c r="L2038" s="283">
        <v>41765</v>
      </c>
      <c r="M2038" s="285" t="s">
        <v>9510</v>
      </c>
      <c r="N2038" s="332" t="s">
        <v>14309</v>
      </c>
      <c r="O2038" s="324"/>
    </row>
    <row r="2039" spans="5:15" ht="31.5">
      <c r="E2039" s="284">
        <v>6144201</v>
      </c>
      <c r="F2039" s="291" t="s">
        <v>132</v>
      </c>
      <c r="G2039" s="315">
        <f t="shared" si="33"/>
        <v>2033</v>
      </c>
      <c r="H2039" s="280" t="s">
        <v>10525</v>
      </c>
      <c r="I2039" s="307" t="s">
        <v>7203</v>
      </c>
      <c r="J2039" s="279">
        <v>2015</v>
      </c>
      <c r="K2039" s="285">
        <v>6100023908</v>
      </c>
      <c r="L2039" s="283">
        <v>41765</v>
      </c>
      <c r="M2039" s="285" t="s">
        <v>10526</v>
      </c>
      <c r="N2039" s="332" t="s">
        <v>14483</v>
      </c>
      <c r="O2039" s="324"/>
    </row>
    <row r="2040" spans="5:15" ht="31.5">
      <c r="E2040" s="284">
        <v>6144279</v>
      </c>
      <c r="F2040" s="291" t="s">
        <v>132</v>
      </c>
      <c r="G2040" s="315">
        <f t="shared" si="33"/>
        <v>2034</v>
      </c>
      <c r="H2040" s="280" t="s">
        <v>10390</v>
      </c>
      <c r="I2040" s="307" t="s">
        <v>7203</v>
      </c>
      <c r="J2040" s="279">
        <v>2015</v>
      </c>
      <c r="K2040" s="285">
        <v>6100023909</v>
      </c>
      <c r="L2040" s="283">
        <v>41765</v>
      </c>
      <c r="M2040" s="285" t="s">
        <v>10527</v>
      </c>
      <c r="N2040" s="332" t="s">
        <v>14484</v>
      </c>
      <c r="O2040" s="324"/>
    </row>
    <row r="2041" spans="5:15" ht="31.5">
      <c r="E2041" s="284">
        <v>6144229</v>
      </c>
      <c r="F2041" s="291" t="s">
        <v>132</v>
      </c>
      <c r="G2041" s="315">
        <f t="shared" si="33"/>
        <v>2035</v>
      </c>
      <c r="H2041" s="280" t="s">
        <v>10528</v>
      </c>
      <c r="I2041" s="307" t="s">
        <v>7203</v>
      </c>
      <c r="J2041" s="279">
        <v>2015</v>
      </c>
      <c r="K2041" s="285">
        <v>6100023934</v>
      </c>
      <c r="L2041" s="283">
        <v>41773</v>
      </c>
      <c r="M2041" s="285" t="s">
        <v>10529</v>
      </c>
      <c r="N2041" s="332" t="s">
        <v>14485</v>
      </c>
      <c r="O2041" s="324"/>
    </row>
    <row r="2042" spans="5:15" ht="31.5">
      <c r="E2042" s="284">
        <v>6144440</v>
      </c>
      <c r="F2042" s="291" t="s">
        <v>132</v>
      </c>
      <c r="G2042" s="315">
        <f t="shared" si="33"/>
        <v>2036</v>
      </c>
      <c r="H2042" s="280" t="s">
        <v>10366</v>
      </c>
      <c r="I2042" s="307" t="s">
        <v>7203</v>
      </c>
      <c r="J2042" s="279">
        <v>2015</v>
      </c>
      <c r="K2042" s="285">
        <v>6100023939</v>
      </c>
      <c r="L2042" s="283">
        <v>41779</v>
      </c>
      <c r="M2042" s="285" t="s">
        <v>10530</v>
      </c>
      <c r="N2042" s="332" t="s">
        <v>15059</v>
      </c>
      <c r="O2042" s="324"/>
    </row>
    <row r="2043" spans="5:15" ht="31.5">
      <c r="E2043" s="284" t="s">
        <v>10531</v>
      </c>
      <c r="F2043" s="291" t="s">
        <v>132</v>
      </c>
      <c r="G2043" s="315">
        <f t="shared" si="33"/>
        <v>2037</v>
      </c>
      <c r="H2043" s="280" t="s">
        <v>10443</v>
      </c>
      <c r="I2043" s="307" t="s">
        <v>7203</v>
      </c>
      <c r="J2043" s="279">
        <v>2015</v>
      </c>
      <c r="K2043" s="285">
        <v>6100023944</v>
      </c>
      <c r="L2043" s="283">
        <v>41766</v>
      </c>
      <c r="M2043" s="285" t="s">
        <v>10532</v>
      </c>
      <c r="N2043" s="332" t="s">
        <v>14486</v>
      </c>
      <c r="O2043" s="324"/>
    </row>
    <row r="2044" spans="5:15" ht="31.5">
      <c r="E2044" s="284">
        <v>6144423</v>
      </c>
      <c r="F2044" s="291" t="s">
        <v>132</v>
      </c>
      <c r="G2044" s="315">
        <f t="shared" si="33"/>
        <v>2038</v>
      </c>
      <c r="H2044" s="280" t="s">
        <v>10533</v>
      </c>
      <c r="I2044" s="307" t="s">
        <v>7203</v>
      </c>
      <c r="J2044" s="279">
        <v>2015</v>
      </c>
      <c r="K2044" s="285">
        <v>6100023946</v>
      </c>
      <c r="L2044" s="283">
        <v>41785</v>
      </c>
      <c r="M2044" s="285" t="s">
        <v>10534</v>
      </c>
      <c r="N2044" s="332" t="s">
        <v>15060</v>
      </c>
      <c r="O2044" s="324"/>
    </row>
    <row r="2045" spans="5:15" ht="31.5">
      <c r="E2045" s="284">
        <v>6144435</v>
      </c>
      <c r="F2045" s="291" t="s">
        <v>132</v>
      </c>
      <c r="G2045" s="315">
        <f t="shared" si="33"/>
        <v>2039</v>
      </c>
      <c r="H2045" s="280" t="s">
        <v>10247</v>
      </c>
      <c r="I2045" s="307" t="s">
        <v>7203</v>
      </c>
      <c r="J2045" s="279">
        <v>2015</v>
      </c>
      <c r="K2045" s="285">
        <v>6100024026</v>
      </c>
      <c r="L2045" s="283">
        <v>41780</v>
      </c>
      <c r="M2045" s="285" t="s">
        <v>10535</v>
      </c>
      <c r="N2045" s="332" t="s">
        <v>15061</v>
      </c>
      <c r="O2045" s="324"/>
    </row>
    <row r="2046" spans="5:15" ht="31.5">
      <c r="E2046" s="284">
        <v>6144410</v>
      </c>
      <c r="F2046" s="291" t="s">
        <v>132</v>
      </c>
      <c r="G2046" s="315">
        <f t="shared" ref="G2046:G2109" si="34">G2045+1</f>
        <v>2040</v>
      </c>
      <c r="H2046" s="280" t="s">
        <v>8847</v>
      </c>
      <c r="I2046" s="307" t="s">
        <v>7203</v>
      </c>
      <c r="J2046" s="279">
        <v>2015</v>
      </c>
      <c r="K2046" s="285">
        <v>6100024027</v>
      </c>
      <c r="L2046" s="283">
        <v>41771</v>
      </c>
      <c r="M2046" s="285" t="s">
        <v>10536</v>
      </c>
      <c r="N2046" s="332" t="s">
        <v>14487</v>
      </c>
      <c r="O2046" s="324"/>
    </row>
    <row r="2047" spans="5:15" ht="31.5">
      <c r="E2047" s="284" t="s">
        <v>10537</v>
      </c>
      <c r="F2047" s="291" t="s">
        <v>132</v>
      </c>
      <c r="G2047" s="315">
        <f t="shared" si="34"/>
        <v>2041</v>
      </c>
      <c r="H2047" s="280" t="s">
        <v>10421</v>
      </c>
      <c r="I2047" s="307" t="s">
        <v>7203</v>
      </c>
      <c r="J2047" s="279">
        <v>2015</v>
      </c>
      <c r="K2047" s="285">
        <v>6100024100</v>
      </c>
      <c r="L2047" s="283">
        <v>41775</v>
      </c>
      <c r="M2047" s="285" t="s">
        <v>10538</v>
      </c>
      <c r="N2047" s="331" t="s">
        <v>16390</v>
      </c>
      <c r="O2047" s="325"/>
    </row>
    <row r="2048" spans="5:15" ht="31.5">
      <c r="E2048" s="284">
        <v>6144420</v>
      </c>
      <c r="F2048" s="291" t="s">
        <v>132</v>
      </c>
      <c r="G2048" s="315">
        <f t="shared" si="34"/>
        <v>2042</v>
      </c>
      <c r="H2048" s="280" t="s">
        <v>10415</v>
      </c>
      <c r="I2048" s="307" t="s">
        <v>7203</v>
      </c>
      <c r="J2048" s="279">
        <v>2015</v>
      </c>
      <c r="K2048" s="285">
        <v>6100024105</v>
      </c>
      <c r="L2048" s="283">
        <v>41775</v>
      </c>
      <c r="M2048" s="285" t="s">
        <v>10539</v>
      </c>
      <c r="N2048" s="332" t="s">
        <v>15062</v>
      </c>
      <c r="O2048" s="324"/>
    </row>
    <row r="2049" spans="5:15" ht="31.5">
      <c r="E2049" s="284">
        <v>6144425</v>
      </c>
      <c r="F2049" s="291" t="s">
        <v>132</v>
      </c>
      <c r="G2049" s="315">
        <f t="shared" si="34"/>
        <v>2043</v>
      </c>
      <c r="H2049" s="280" t="s">
        <v>10415</v>
      </c>
      <c r="I2049" s="307" t="s">
        <v>7203</v>
      </c>
      <c r="J2049" s="279">
        <v>2015</v>
      </c>
      <c r="K2049" s="285">
        <v>6100024109</v>
      </c>
      <c r="L2049" s="283">
        <v>41775</v>
      </c>
      <c r="M2049" s="285" t="s">
        <v>10540</v>
      </c>
      <c r="N2049" s="332" t="s">
        <v>14488</v>
      </c>
      <c r="O2049" s="324"/>
    </row>
    <row r="2050" spans="5:15" ht="31.5">
      <c r="E2050" s="284">
        <v>6144593</v>
      </c>
      <c r="F2050" s="291" t="s">
        <v>132</v>
      </c>
      <c r="G2050" s="315">
        <f t="shared" si="34"/>
        <v>2044</v>
      </c>
      <c r="H2050" s="280" t="s">
        <v>10426</v>
      </c>
      <c r="I2050" s="307" t="s">
        <v>7203</v>
      </c>
      <c r="J2050" s="279">
        <v>2015</v>
      </c>
      <c r="K2050" s="285">
        <v>6100024129</v>
      </c>
      <c r="L2050" s="283">
        <v>41778</v>
      </c>
      <c r="M2050" s="285" t="s">
        <v>10541</v>
      </c>
      <c r="N2050" s="332" t="s">
        <v>14489</v>
      </c>
      <c r="O2050" s="324"/>
    </row>
    <row r="2051" spans="5:15" ht="31.5">
      <c r="E2051" s="284">
        <v>6144372</v>
      </c>
      <c r="F2051" s="291" t="s">
        <v>132</v>
      </c>
      <c r="G2051" s="315">
        <f t="shared" si="34"/>
        <v>2045</v>
      </c>
      <c r="H2051" s="280" t="s">
        <v>10488</v>
      </c>
      <c r="I2051" s="307" t="s">
        <v>7203</v>
      </c>
      <c r="J2051" s="279">
        <v>2015</v>
      </c>
      <c r="K2051" s="285">
        <v>6100024147</v>
      </c>
      <c r="L2051" s="283">
        <v>41778</v>
      </c>
      <c r="M2051" s="285" t="s">
        <v>10542</v>
      </c>
      <c r="N2051" s="332" t="s">
        <v>14124</v>
      </c>
      <c r="O2051" s="324"/>
    </row>
    <row r="2052" spans="5:15" ht="31.5">
      <c r="E2052" s="284">
        <v>6144337</v>
      </c>
      <c r="F2052" s="291" t="s">
        <v>132</v>
      </c>
      <c r="G2052" s="315">
        <f t="shared" si="34"/>
        <v>2046</v>
      </c>
      <c r="H2052" s="280" t="s">
        <v>10479</v>
      </c>
      <c r="I2052" s="307" t="s">
        <v>7203</v>
      </c>
      <c r="J2052" s="279">
        <v>2015</v>
      </c>
      <c r="K2052" s="285">
        <v>6100024151</v>
      </c>
      <c r="L2052" s="283">
        <v>41778</v>
      </c>
      <c r="M2052" s="285" t="s">
        <v>10543</v>
      </c>
      <c r="N2052" s="332" t="s">
        <v>15063</v>
      </c>
      <c r="O2052" s="324"/>
    </row>
    <row r="2053" spans="5:15" ht="31.5">
      <c r="E2053" s="284">
        <v>6144431</v>
      </c>
      <c r="F2053" s="291" t="s">
        <v>132</v>
      </c>
      <c r="G2053" s="315">
        <f t="shared" si="34"/>
        <v>2047</v>
      </c>
      <c r="H2053" s="280" t="s">
        <v>10411</v>
      </c>
      <c r="I2053" s="307" t="s">
        <v>7203</v>
      </c>
      <c r="J2053" s="279">
        <v>2015</v>
      </c>
      <c r="K2053" s="285">
        <v>6100024181</v>
      </c>
      <c r="L2053" s="283">
        <v>41779</v>
      </c>
      <c r="M2053" s="285" t="s">
        <v>10544</v>
      </c>
      <c r="N2053" s="332" t="s">
        <v>15064</v>
      </c>
      <c r="O2053" s="324"/>
    </row>
    <row r="2054" spans="5:15" ht="31.5">
      <c r="E2054" s="284">
        <v>6144429</v>
      </c>
      <c r="F2054" s="291" t="s">
        <v>132</v>
      </c>
      <c r="G2054" s="315">
        <f t="shared" si="34"/>
        <v>2048</v>
      </c>
      <c r="H2054" s="280" t="s">
        <v>10381</v>
      </c>
      <c r="I2054" s="307" t="s">
        <v>7203</v>
      </c>
      <c r="J2054" s="279">
        <v>2015</v>
      </c>
      <c r="K2054" s="285">
        <v>6100024193</v>
      </c>
      <c r="L2054" s="283">
        <v>41779</v>
      </c>
      <c r="M2054" s="285" t="s">
        <v>10545</v>
      </c>
      <c r="N2054" s="332" t="s">
        <v>15065</v>
      </c>
      <c r="O2054" s="324"/>
    </row>
    <row r="2055" spans="5:15" ht="31.5">
      <c r="E2055" s="284">
        <v>6144436</v>
      </c>
      <c r="F2055" s="291" t="s">
        <v>132</v>
      </c>
      <c r="G2055" s="315">
        <f t="shared" si="34"/>
        <v>2049</v>
      </c>
      <c r="H2055" s="280" t="s">
        <v>10361</v>
      </c>
      <c r="I2055" s="307" t="s">
        <v>7203</v>
      </c>
      <c r="J2055" s="279">
        <v>2015</v>
      </c>
      <c r="K2055" s="285">
        <v>6100024194</v>
      </c>
      <c r="L2055" s="283">
        <v>41779</v>
      </c>
      <c r="M2055" s="285" t="s">
        <v>10546</v>
      </c>
      <c r="N2055" s="332" t="s">
        <v>15066</v>
      </c>
      <c r="O2055" s="324"/>
    </row>
    <row r="2056" spans="5:15" ht="38.25">
      <c r="E2056" s="284" t="s">
        <v>10547</v>
      </c>
      <c r="F2056" s="291" t="s">
        <v>132</v>
      </c>
      <c r="G2056" s="315">
        <f t="shared" si="34"/>
        <v>2050</v>
      </c>
      <c r="H2056" s="280" t="s">
        <v>10495</v>
      </c>
      <c r="I2056" s="307" t="s">
        <v>7203</v>
      </c>
      <c r="J2056" s="279">
        <v>2015</v>
      </c>
      <c r="K2056" s="285">
        <v>6100024196</v>
      </c>
      <c r="L2056" s="283">
        <v>41779</v>
      </c>
      <c r="M2056" s="285" t="s">
        <v>10548</v>
      </c>
      <c r="N2056" s="332" t="s">
        <v>14490</v>
      </c>
      <c r="O2056" s="324"/>
    </row>
    <row r="2057" spans="5:15" ht="31.5">
      <c r="E2057" s="284">
        <v>6144441</v>
      </c>
      <c r="F2057" s="291" t="s">
        <v>132</v>
      </c>
      <c r="G2057" s="315">
        <f t="shared" si="34"/>
        <v>2051</v>
      </c>
      <c r="H2057" s="280" t="s">
        <v>10549</v>
      </c>
      <c r="I2057" s="307" t="s">
        <v>7203</v>
      </c>
      <c r="J2057" s="279">
        <v>2015</v>
      </c>
      <c r="K2057" s="285">
        <v>6100024197</v>
      </c>
      <c r="L2057" s="283">
        <v>41779</v>
      </c>
      <c r="M2057" s="285" t="s">
        <v>10550</v>
      </c>
      <c r="N2057" s="332" t="s">
        <v>14491</v>
      </c>
      <c r="O2057" s="324"/>
    </row>
    <row r="2058" spans="5:15" ht="31.5">
      <c r="E2058" s="284">
        <v>6144419</v>
      </c>
      <c r="F2058" s="291" t="s">
        <v>132</v>
      </c>
      <c r="G2058" s="315">
        <f t="shared" si="34"/>
        <v>2052</v>
      </c>
      <c r="H2058" s="280" t="s">
        <v>10493</v>
      </c>
      <c r="I2058" s="307" t="s">
        <v>7203</v>
      </c>
      <c r="J2058" s="279">
        <v>2015</v>
      </c>
      <c r="K2058" s="285">
        <v>6100024202</v>
      </c>
      <c r="L2058" s="283">
        <v>41779</v>
      </c>
      <c r="M2058" s="285" t="s">
        <v>10551</v>
      </c>
      <c r="N2058" s="332" t="s">
        <v>14492</v>
      </c>
      <c r="O2058" s="324"/>
    </row>
    <row r="2059" spans="5:15" ht="31.5">
      <c r="E2059" s="284">
        <v>6144416</v>
      </c>
      <c r="F2059" s="291" t="s">
        <v>132</v>
      </c>
      <c r="G2059" s="315">
        <f t="shared" si="34"/>
        <v>2053</v>
      </c>
      <c r="H2059" s="280" t="s">
        <v>10434</v>
      </c>
      <c r="I2059" s="307" t="s">
        <v>7203</v>
      </c>
      <c r="J2059" s="279">
        <v>2015</v>
      </c>
      <c r="K2059" s="285">
        <v>6100024205</v>
      </c>
      <c r="L2059" s="283">
        <v>41792</v>
      </c>
      <c r="M2059" s="285" t="s">
        <v>10552</v>
      </c>
      <c r="N2059" s="332" t="s">
        <v>14125</v>
      </c>
      <c r="O2059" s="324"/>
    </row>
    <row r="2060" spans="5:15" ht="31.5">
      <c r="E2060" s="284">
        <v>6144433</v>
      </c>
      <c r="F2060" s="291" t="s">
        <v>132</v>
      </c>
      <c r="G2060" s="315">
        <f t="shared" si="34"/>
        <v>2054</v>
      </c>
      <c r="H2060" s="280" t="s">
        <v>10553</v>
      </c>
      <c r="I2060" s="307" t="s">
        <v>7203</v>
      </c>
      <c r="J2060" s="279">
        <v>2015</v>
      </c>
      <c r="K2060" s="285">
        <v>6100024222</v>
      </c>
      <c r="L2060" s="283">
        <v>41780</v>
      </c>
      <c r="M2060" s="285" t="s">
        <v>10554</v>
      </c>
      <c r="N2060" s="332" t="s">
        <v>15067</v>
      </c>
      <c r="O2060" s="324"/>
    </row>
    <row r="2061" spans="5:15" ht="31.5">
      <c r="E2061" s="284">
        <v>6145011</v>
      </c>
      <c r="F2061" s="291" t="s">
        <v>132</v>
      </c>
      <c r="G2061" s="315">
        <f t="shared" si="34"/>
        <v>2055</v>
      </c>
      <c r="H2061" s="280" t="s">
        <v>10247</v>
      </c>
      <c r="I2061" s="307" t="s">
        <v>7203</v>
      </c>
      <c r="J2061" s="279">
        <v>2015</v>
      </c>
      <c r="K2061" s="285">
        <v>6100024246</v>
      </c>
      <c r="L2061" s="283">
        <v>41781</v>
      </c>
      <c r="M2061" s="285" t="s">
        <v>10555</v>
      </c>
      <c r="N2061" s="332" t="s">
        <v>14493</v>
      </c>
      <c r="O2061" s="324"/>
    </row>
    <row r="2062" spans="5:15" ht="31.5">
      <c r="E2062" s="284">
        <v>6144437</v>
      </c>
      <c r="F2062" s="291" t="s">
        <v>132</v>
      </c>
      <c r="G2062" s="315">
        <f t="shared" si="34"/>
        <v>2056</v>
      </c>
      <c r="H2062" s="280" t="s">
        <v>10556</v>
      </c>
      <c r="I2062" s="307" t="s">
        <v>7203</v>
      </c>
      <c r="J2062" s="279">
        <v>2015</v>
      </c>
      <c r="K2062" s="285">
        <v>6100024294</v>
      </c>
      <c r="L2062" s="283">
        <v>41785</v>
      </c>
      <c r="M2062" s="285" t="s">
        <v>10557</v>
      </c>
      <c r="N2062" s="332" t="s">
        <v>15068</v>
      </c>
      <c r="O2062" s="324"/>
    </row>
    <row r="2063" spans="5:15" ht="31.5">
      <c r="E2063" s="284">
        <v>6144439</v>
      </c>
      <c r="F2063" s="291" t="s">
        <v>132</v>
      </c>
      <c r="G2063" s="315">
        <f t="shared" si="34"/>
        <v>2057</v>
      </c>
      <c r="H2063" s="280" t="s">
        <v>10493</v>
      </c>
      <c r="I2063" s="307" t="s">
        <v>7203</v>
      </c>
      <c r="J2063" s="279">
        <v>2015</v>
      </c>
      <c r="K2063" s="285">
        <v>6100024295</v>
      </c>
      <c r="L2063" s="283">
        <v>41785</v>
      </c>
      <c r="M2063" s="285" t="s">
        <v>10558</v>
      </c>
      <c r="N2063" s="332" t="s">
        <v>15069</v>
      </c>
      <c r="O2063" s="324"/>
    </row>
    <row r="2064" spans="5:15" ht="31.5">
      <c r="E2064" s="284">
        <v>6144592</v>
      </c>
      <c r="F2064" s="291" t="s">
        <v>132</v>
      </c>
      <c r="G2064" s="315">
        <f t="shared" si="34"/>
        <v>2058</v>
      </c>
      <c r="H2064" s="280" t="s">
        <v>10559</v>
      </c>
      <c r="I2064" s="307" t="s">
        <v>7203</v>
      </c>
      <c r="J2064" s="279">
        <v>2015</v>
      </c>
      <c r="K2064" s="285">
        <v>6100024298</v>
      </c>
      <c r="L2064" s="283">
        <v>41792</v>
      </c>
      <c r="M2064" s="285" t="s">
        <v>10560</v>
      </c>
      <c r="N2064" s="332" t="s">
        <v>14126</v>
      </c>
      <c r="O2064" s="324"/>
    </row>
    <row r="2065" spans="5:15" ht="31.5">
      <c r="E2065" s="284">
        <v>6144611</v>
      </c>
      <c r="F2065" s="291" t="s">
        <v>132</v>
      </c>
      <c r="G2065" s="315">
        <f t="shared" si="34"/>
        <v>2059</v>
      </c>
      <c r="H2065" s="280" t="s">
        <v>10443</v>
      </c>
      <c r="I2065" s="307" t="s">
        <v>7203</v>
      </c>
      <c r="J2065" s="279">
        <v>2015</v>
      </c>
      <c r="K2065" s="285">
        <v>6100024306</v>
      </c>
      <c r="L2065" s="283">
        <v>41794</v>
      </c>
      <c r="M2065" s="285" t="s">
        <v>10561</v>
      </c>
      <c r="N2065" s="332" t="s">
        <v>15070</v>
      </c>
      <c r="O2065" s="324"/>
    </row>
    <row r="2066" spans="5:15" ht="31.5">
      <c r="E2066" s="284">
        <v>6144442</v>
      </c>
      <c r="F2066" s="291" t="s">
        <v>132</v>
      </c>
      <c r="G2066" s="315">
        <f t="shared" si="34"/>
        <v>2060</v>
      </c>
      <c r="H2066" s="280" t="s">
        <v>10390</v>
      </c>
      <c r="I2066" s="307" t="s">
        <v>7203</v>
      </c>
      <c r="J2066" s="279">
        <v>2015</v>
      </c>
      <c r="K2066" s="285">
        <v>6100024317</v>
      </c>
      <c r="L2066" s="283">
        <v>41794</v>
      </c>
      <c r="M2066" s="285" t="s">
        <v>10562</v>
      </c>
      <c r="N2066" s="332" t="s">
        <v>14127</v>
      </c>
      <c r="O2066" s="324"/>
    </row>
    <row r="2067" spans="5:15" ht="31.5">
      <c r="E2067" s="284">
        <v>6144452</v>
      </c>
      <c r="F2067" s="291" t="s">
        <v>132</v>
      </c>
      <c r="G2067" s="315">
        <f t="shared" si="34"/>
        <v>2061</v>
      </c>
      <c r="H2067" s="280" t="s">
        <v>10563</v>
      </c>
      <c r="I2067" s="307" t="s">
        <v>7203</v>
      </c>
      <c r="J2067" s="279">
        <v>2015</v>
      </c>
      <c r="K2067" s="285">
        <v>6100024320</v>
      </c>
      <c r="L2067" s="283">
        <v>41793</v>
      </c>
      <c r="M2067" s="285" t="s">
        <v>10564</v>
      </c>
      <c r="N2067" s="332" t="s">
        <v>14494</v>
      </c>
      <c r="O2067" s="324"/>
    </row>
    <row r="2068" spans="5:15" ht="31.5">
      <c r="E2068" s="284">
        <v>6144450</v>
      </c>
      <c r="F2068" s="291" t="s">
        <v>132</v>
      </c>
      <c r="G2068" s="315">
        <f t="shared" si="34"/>
        <v>2062</v>
      </c>
      <c r="H2068" s="280" t="s">
        <v>10376</v>
      </c>
      <c r="I2068" s="307" t="s">
        <v>7203</v>
      </c>
      <c r="J2068" s="279">
        <v>2015</v>
      </c>
      <c r="K2068" s="285">
        <v>6100024321</v>
      </c>
      <c r="L2068" s="283">
        <v>41795</v>
      </c>
      <c r="M2068" s="285" t="s">
        <v>10565</v>
      </c>
      <c r="N2068" s="332" t="s">
        <v>15071</v>
      </c>
      <c r="O2068" s="324"/>
    </row>
    <row r="2069" spans="5:15" ht="31.5">
      <c r="E2069" s="284">
        <v>6145169</v>
      </c>
      <c r="F2069" s="291" t="s">
        <v>132</v>
      </c>
      <c r="G2069" s="315">
        <f t="shared" si="34"/>
        <v>2063</v>
      </c>
      <c r="H2069" s="280" t="s">
        <v>10495</v>
      </c>
      <c r="I2069" s="307" t="s">
        <v>7203</v>
      </c>
      <c r="J2069" s="279">
        <v>2015</v>
      </c>
      <c r="K2069" s="285">
        <v>6100024328</v>
      </c>
      <c r="L2069" s="283">
        <v>41781</v>
      </c>
      <c r="M2069" s="285" t="s">
        <v>10566</v>
      </c>
      <c r="N2069" s="332" t="s">
        <v>14495</v>
      </c>
      <c r="O2069" s="324"/>
    </row>
    <row r="2070" spans="5:15" ht="31.5">
      <c r="E2070" s="284">
        <v>6150894</v>
      </c>
      <c r="F2070" s="291" t="s">
        <v>132</v>
      </c>
      <c r="G2070" s="315">
        <f t="shared" si="34"/>
        <v>2064</v>
      </c>
      <c r="H2070" s="280" t="s">
        <v>10567</v>
      </c>
      <c r="I2070" s="307" t="s">
        <v>7203</v>
      </c>
      <c r="J2070" s="279">
        <v>2015</v>
      </c>
      <c r="K2070" s="285">
        <v>6100024329</v>
      </c>
      <c r="L2070" s="283">
        <v>41795</v>
      </c>
      <c r="M2070" s="285" t="s">
        <v>10568</v>
      </c>
      <c r="N2070" s="331" t="s">
        <v>16391</v>
      </c>
      <c r="O2070" s="325"/>
    </row>
    <row r="2071" spans="5:15" ht="31.5">
      <c r="E2071" s="284">
        <v>6144444</v>
      </c>
      <c r="F2071" s="291" t="s">
        <v>132</v>
      </c>
      <c r="G2071" s="315">
        <f t="shared" si="34"/>
        <v>2065</v>
      </c>
      <c r="H2071" s="280" t="s">
        <v>10373</v>
      </c>
      <c r="I2071" s="307" t="s">
        <v>7203</v>
      </c>
      <c r="J2071" s="279">
        <v>2015</v>
      </c>
      <c r="K2071" s="285">
        <v>6100024334</v>
      </c>
      <c r="L2071" s="283">
        <v>41799</v>
      </c>
      <c r="M2071" s="285" t="s">
        <v>10569</v>
      </c>
      <c r="N2071" s="332" t="s">
        <v>14496</v>
      </c>
      <c r="O2071" s="324"/>
    </row>
    <row r="2072" spans="5:15" ht="31.5">
      <c r="E2072" s="284">
        <v>6144438</v>
      </c>
      <c r="F2072" s="291" t="s">
        <v>132</v>
      </c>
      <c r="G2072" s="315">
        <f t="shared" si="34"/>
        <v>2066</v>
      </c>
      <c r="H2072" s="280" t="s">
        <v>10415</v>
      </c>
      <c r="I2072" s="307" t="s">
        <v>7203</v>
      </c>
      <c r="J2072" s="279">
        <v>2015</v>
      </c>
      <c r="K2072" s="285">
        <v>6100024339</v>
      </c>
      <c r="L2072" s="283">
        <v>41794</v>
      </c>
      <c r="M2072" s="285" t="s">
        <v>10570</v>
      </c>
      <c r="N2072" s="332" t="s">
        <v>14497</v>
      </c>
      <c r="O2072" s="324"/>
    </row>
    <row r="2073" spans="5:15" ht="31.5">
      <c r="E2073" s="284">
        <v>6144596</v>
      </c>
      <c r="F2073" s="291" t="s">
        <v>132</v>
      </c>
      <c r="G2073" s="315">
        <f t="shared" si="34"/>
        <v>2067</v>
      </c>
      <c r="H2073" s="280" t="s">
        <v>10426</v>
      </c>
      <c r="I2073" s="307" t="s">
        <v>7203</v>
      </c>
      <c r="J2073" s="279">
        <v>2015</v>
      </c>
      <c r="K2073" s="285">
        <v>6100024340</v>
      </c>
      <c r="L2073" s="283">
        <v>41800</v>
      </c>
      <c r="M2073" s="285" t="s">
        <v>10571</v>
      </c>
      <c r="N2073" s="332" t="s">
        <v>14498</v>
      </c>
      <c r="O2073" s="324"/>
    </row>
    <row r="2074" spans="5:15" ht="31.5">
      <c r="E2074" s="284">
        <v>6144448</v>
      </c>
      <c r="F2074" s="291" t="s">
        <v>132</v>
      </c>
      <c r="G2074" s="315">
        <f t="shared" si="34"/>
        <v>2068</v>
      </c>
      <c r="H2074" s="280" t="s">
        <v>10572</v>
      </c>
      <c r="I2074" s="307" t="s">
        <v>7203</v>
      </c>
      <c r="J2074" s="279">
        <v>2015</v>
      </c>
      <c r="K2074" s="285">
        <v>6100024352</v>
      </c>
      <c r="L2074" s="283">
        <v>41800</v>
      </c>
      <c r="M2074" s="285" t="s">
        <v>10573</v>
      </c>
      <c r="N2074" s="332" t="s">
        <v>15072</v>
      </c>
      <c r="O2074" s="324"/>
    </row>
    <row r="2075" spans="5:15" ht="31.5">
      <c r="E2075" s="284">
        <v>614444631192</v>
      </c>
      <c r="F2075" s="291" t="s">
        <v>132</v>
      </c>
      <c r="G2075" s="315">
        <f t="shared" si="34"/>
        <v>2069</v>
      </c>
      <c r="H2075" s="280" t="s">
        <v>10479</v>
      </c>
      <c r="I2075" s="307" t="s">
        <v>7203</v>
      </c>
      <c r="J2075" s="279">
        <v>2015</v>
      </c>
      <c r="K2075" s="285">
        <v>6100024358</v>
      </c>
      <c r="L2075" s="283">
        <v>41796</v>
      </c>
      <c r="M2075" s="285" t="s">
        <v>10574</v>
      </c>
      <c r="N2075" s="332" t="s">
        <v>15073</v>
      </c>
      <c r="O2075" s="324"/>
    </row>
    <row r="2076" spans="5:15" ht="31.5">
      <c r="E2076" s="284">
        <v>6144451</v>
      </c>
      <c r="F2076" s="291" t="s">
        <v>132</v>
      </c>
      <c r="G2076" s="315">
        <f t="shared" si="34"/>
        <v>2070</v>
      </c>
      <c r="H2076" s="280" t="s">
        <v>10575</v>
      </c>
      <c r="I2076" s="307" t="s">
        <v>7203</v>
      </c>
      <c r="J2076" s="279">
        <v>2015</v>
      </c>
      <c r="K2076" s="285">
        <v>6100024455</v>
      </c>
      <c r="L2076" s="283">
        <v>41806</v>
      </c>
      <c r="M2076" s="285" t="s">
        <v>10576</v>
      </c>
      <c r="N2076" s="332" t="s">
        <v>15074</v>
      </c>
      <c r="O2076" s="324"/>
    </row>
    <row r="2077" spans="5:15" ht="31.5">
      <c r="E2077" s="284">
        <v>6144445</v>
      </c>
      <c r="F2077" s="291" t="s">
        <v>132</v>
      </c>
      <c r="G2077" s="315">
        <f t="shared" si="34"/>
        <v>2071</v>
      </c>
      <c r="H2077" s="280" t="s">
        <v>10451</v>
      </c>
      <c r="I2077" s="307" t="s">
        <v>7203</v>
      </c>
      <c r="J2077" s="279">
        <v>2015</v>
      </c>
      <c r="K2077" s="285">
        <v>6100024514</v>
      </c>
      <c r="L2077" s="283">
        <v>41800</v>
      </c>
      <c r="M2077" s="285" t="s">
        <v>10577</v>
      </c>
      <c r="N2077" s="332" t="s">
        <v>14128</v>
      </c>
      <c r="O2077" s="324"/>
    </row>
    <row r="2078" spans="5:15" ht="31.5">
      <c r="E2078" s="284">
        <v>145</v>
      </c>
      <c r="F2078" s="291" t="s">
        <v>132</v>
      </c>
      <c r="G2078" s="315">
        <f t="shared" si="34"/>
        <v>2072</v>
      </c>
      <c r="H2078" s="280" t="s">
        <v>10415</v>
      </c>
      <c r="I2078" s="307" t="s">
        <v>7203</v>
      </c>
      <c r="J2078" s="279">
        <v>2015</v>
      </c>
      <c r="K2078" s="285">
        <v>6100024575</v>
      </c>
      <c r="L2078" s="283">
        <v>41815</v>
      </c>
      <c r="M2078" s="285" t="s">
        <v>10578</v>
      </c>
      <c r="N2078" s="332" t="s">
        <v>14499</v>
      </c>
      <c r="O2078" s="324"/>
    </row>
    <row r="2079" spans="5:15" ht="31.5">
      <c r="E2079" s="284">
        <v>6144610</v>
      </c>
      <c r="F2079" s="291" t="s">
        <v>132</v>
      </c>
      <c r="G2079" s="315">
        <f t="shared" si="34"/>
        <v>2073</v>
      </c>
      <c r="H2079" s="280" t="s">
        <v>10579</v>
      </c>
      <c r="I2079" s="307" t="s">
        <v>7203</v>
      </c>
      <c r="J2079" s="279">
        <v>2015</v>
      </c>
      <c r="K2079" s="285">
        <v>6100024578</v>
      </c>
      <c r="L2079" s="283">
        <v>41809</v>
      </c>
      <c r="M2079" s="285" t="s">
        <v>10580</v>
      </c>
      <c r="N2079" s="332" t="s">
        <v>14129</v>
      </c>
      <c r="O2079" s="324"/>
    </row>
    <row r="2080" spans="5:15" ht="31.5">
      <c r="E2080" s="284">
        <v>6144607</v>
      </c>
      <c r="F2080" s="291" t="s">
        <v>132</v>
      </c>
      <c r="G2080" s="315">
        <f t="shared" si="34"/>
        <v>2074</v>
      </c>
      <c r="H2080" s="280" t="s">
        <v>10415</v>
      </c>
      <c r="I2080" s="307" t="s">
        <v>7203</v>
      </c>
      <c r="J2080" s="279">
        <v>2015</v>
      </c>
      <c r="K2080" s="285">
        <v>6100024603</v>
      </c>
      <c r="L2080" s="283">
        <v>41809</v>
      </c>
      <c r="M2080" s="285" t="s">
        <v>10581</v>
      </c>
      <c r="N2080" s="332" t="s">
        <v>15075</v>
      </c>
      <c r="O2080" s="324"/>
    </row>
    <row r="2081" spans="5:15" ht="31.5">
      <c r="E2081" s="284">
        <v>6144609</v>
      </c>
      <c r="F2081" s="291" t="s">
        <v>132</v>
      </c>
      <c r="G2081" s="315">
        <f t="shared" si="34"/>
        <v>2075</v>
      </c>
      <c r="H2081" s="280" t="s">
        <v>10488</v>
      </c>
      <c r="I2081" s="307" t="s">
        <v>7203</v>
      </c>
      <c r="J2081" s="279">
        <v>2015</v>
      </c>
      <c r="K2081" s="285">
        <v>6100024609</v>
      </c>
      <c r="L2081" s="283">
        <v>41815</v>
      </c>
      <c r="M2081" s="285" t="s">
        <v>10582</v>
      </c>
      <c r="N2081" s="332" t="s">
        <v>15076</v>
      </c>
      <c r="O2081" s="324"/>
    </row>
    <row r="2082" spans="5:15" ht="31.5">
      <c r="E2082" s="284">
        <v>6144602</v>
      </c>
      <c r="F2082" s="291" t="s">
        <v>132</v>
      </c>
      <c r="G2082" s="315">
        <f t="shared" si="34"/>
        <v>2076</v>
      </c>
      <c r="H2082" s="280" t="s">
        <v>10583</v>
      </c>
      <c r="I2082" s="307" t="s">
        <v>7203</v>
      </c>
      <c r="J2082" s="279">
        <v>2015</v>
      </c>
      <c r="K2082" s="285">
        <v>6100024611</v>
      </c>
      <c r="L2082" s="283">
        <v>41814</v>
      </c>
      <c r="M2082" s="285" t="s">
        <v>10584</v>
      </c>
      <c r="N2082" s="332" t="s">
        <v>15077</v>
      </c>
      <c r="O2082" s="324"/>
    </row>
    <row r="2083" spans="5:15" ht="31.5">
      <c r="E2083" s="284">
        <v>6144595</v>
      </c>
      <c r="F2083" s="291" t="s">
        <v>132</v>
      </c>
      <c r="G2083" s="315">
        <f t="shared" si="34"/>
        <v>2077</v>
      </c>
      <c r="H2083" s="280" t="s">
        <v>10447</v>
      </c>
      <c r="I2083" s="307" t="s">
        <v>7203</v>
      </c>
      <c r="J2083" s="279">
        <v>2015</v>
      </c>
      <c r="K2083" s="285">
        <v>6100024612</v>
      </c>
      <c r="L2083" s="283">
        <v>41813</v>
      </c>
      <c r="M2083" s="285" t="s">
        <v>10585</v>
      </c>
      <c r="N2083" s="332" t="s">
        <v>14500</v>
      </c>
      <c r="O2083" s="324"/>
    </row>
    <row r="2084" spans="5:15" ht="31.5">
      <c r="E2084" s="284">
        <v>6144546</v>
      </c>
      <c r="F2084" s="291" t="s">
        <v>132</v>
      </c>
      <c r="G2084" s="315">
        <f t="shared" si="34"/>
        <v>2078</v>
      </c>
      <c r="H2084" s="280" t="s">
        <v>10411</v>
      </c>
      <c r="I2084" s="307" t="s">
        <v>7203</v>
      </c>
      <c r="J2084" s="279">
        <v>2015</v>
      </c>
      <c r="K2084" s="285">
        <v>6100024613</v>
      </c>
      <c r="L2084" s="283">
        <v>41815</v>
      </c>
      <c r="M2084" s="285" t="s">
        <v>10586</v>
      </c>
      <c r="N2084" s="332" t="s">
        <v>15078</v>
      </c>
      <c r="O2084" s="324"/>
    </row>
    <row r="2085" spans="5:15" ht="31.5">
      <c r="E2085" s="284">
        <v>146</v>
      </c>
      <c r="F2085" s="291" t="s">
        <v>132</v>
      </c>
      <c r="G2085" s="315">
        <f t="shared" si="34"/>
        <v>2079</v>
      </c>
      <c r="H2085" s="280" t="s">
        <v>10533</v>
      </c>
      <c r="I2085" s="307" t="s">
        <v>7203</v>
      </c>
      <c r="J2085" s="279">
        <v>2015</v>
      </c>
      <c r="K2085" s="285">
        <v>6100024617</v>
      </c>
      <c r="L2085" s="283">
        <v>41813</v>
      </c>
      <c r="M2085" s="285" t="s">
        <v>10587</v>
      </c>
      <c r="N2085" s="332" t="s">
        <v>14501</v>
      </c>
      <c r="O2085" s="324"/>
    </row>
    <row r="2086" spans="5:15" ht="31.5">
      <c r="E2086" s="284">
        <v>6144453</v>
      </c>
      <c r="F2086" s="291" t="s">
        <v>132</v>
      </c>
      <c r="G2086" s="315">
        <f t="shared" si="34"/>
        <v>2080</v>
      </c>
      <c r="H2086" s="280" t="s">
        <v>10445</v>
      </c>
      <c r="I2086" s="307" t="s">
        <v>7203</v>
      </c>
      <c r="J2086" s="279">
        <v>2015</v>
      </c>
      <c r="K2086" s="285">
        <v>6100024619</v>
      </c>
      <c r="L2086" s="283">
        <v>41809</v>
      </c>
      <c r="M2086" s="285" t="s">
        <v>10588</v>
      </c>
      <c r="N2086" s="332" t="s">
        <v>15079</v>
      </c>
      <c r="O2086" s="324"/>
    </row>
    <row r="2087" spans="5:15" ht="31.5">
      <c r="E2087" s="284">
        <v>6144617</v>
      </c>
      <c r="F2087" s="291" t="s">
        <v>132</v>
      </c>
      <c r="G2087" s="315">
        <f t="shared" si="34"/>
        <v>2081</v>
      </c>
      <c r="H2087" s="280" t="s">
        <v>10589</v>
      </c>
      <c r="I2087" s="307" t="s">
        <v>7203</v>
      </c>
      <c r="J2087" s="279">
        <v>2015</v>
      </c>
      <c r="K2087" s="285">
        <v>6100024620</v>
      </c>
      <c r="L2087" s="283">
        <v>41814</v>
      </c>
      <c r="M2087" s="285" t="s">
        <v>10590</v>
      </c>
      <c r="N2087" s="332" t="s">
        <v>15080</v>
      </c>
      <c r="O2087" s="324"/>
    </row>
    <row r="2088" spans="5:15" ht="31.5">
      <c r="E2088" s="284">
        <v>6144614</v>
      </c>
      <c r="F2088" s="291" t="s">
        <v>132</v>
      </c>
      <c r="G2088" s="315">
        <f t="shared" si="34"/>
        <v>2082</v>
      </c>
      <c r="H2088" s="280" t="s">
        <v>10591</v>
      </c>
      <c r="I2088" s="307" t="s">
        <v>7203</v>
      </c>
      <c r="J2088" s="279">
        <v>2015</v>
      </c>
      <c r="K2088" s="285">
        <v>6100024645</v>
      </c>
      <c r="L2088" s="283">
        <v>41814</v>
      </c>
      <c r="M2088" s="285" t="s">
        <v>10592</v>
      </c>
      <c r="N2088" s="332" t="s">
        <v>14502</v>
      </c>
      <c r="O2088" s="324"/>
    </row>
    <row r="2089" spans="5:15" ht="31.5">
      <c r="E2089" s="284">
        <v>6144547</v>
      </c>
      <c r="F2089" s="291" t="s">
        <v>132</v>
      </c>
      <c r="G2089" s="315">
        <f t="shared" si="34"/>
        <v>2083</v>
      </c>
      <c r="H2089" s="280" t="s">
        <v>10376</v>
      </c>
      <c r="I2089" s="307" t="s">
        <v>7203</v>
      </c>
      <c r="J2089" s="279">
        <v>2015</v>
      </c>
      <c r="K2089" s="285">
        <v>6100024646</v>
      </c>
      <c r="L2089" s="283">
        <v>41815</v>
      </c>
      <c r="M2089" s="285" t="s">
        <v>10593</v>
      </c>
      <c r="N2089" s="332" t="s">
        <v>15081</v>
      </c>
      <c r="O2089" s="324"/>
    </row>
    <row r="2090" spans="5:15" ht="31.5">
      <c r="E2090" s="284">
        <v>6144615</v>
      </c>
      <c r="F2090" s="291" t="s">
        <v>132</v>
      </c>
      <c r="G2090" s="315">
        <f t="shared" si="34"/>
        <v>2084</v>
      </c>
      <c r="H2090" s="280" t="s">
        <v>8847</v>
      </c>
      <c r="I2090" s="307" t="s">
        <v>7203</v>
      </c>
      <c r="J2090" s="279">
        <v>2015</v>
      </c>
      <c r="K2090" s="285">
        <v>6100024658</v>
      </c>
      <c r="L2090" s="283">
        <v>41815</v>
      </c>
      <c r="M2090" s="285" t="s">
        <v>10594</v>
      </c>
      <c r="N2090" s="332" t="s">
        <v>14503</v>
      </c>
      <c r="O2090" s="324"/>
    </row>
    <row r="2091" spans="5:15" ht="31.5">
      <c r="E2091" s="284">
        <v>6144618</v>
      </c>
      <c r="F2091" s="291" t="s">
        <v>132</v>
      </c>
      <c r="G2091" s="315">
        <f t="shared" si="34"/>
        <v>2085</v>
      </c>
      <c r="H2091" s="280" t="s">
        <v>10595</v>
      </c>
      <c r="I2091" s="307" t="s">
        <v>7203</v>
      </c>
      <c r="J2091" s="279">
        <v>2015</v>
      </c>
      <c r="K2091" s="285">
        <v>6100024660</v>
      </c>
      <c r="L2091" s="283">
        <v>41824</v>
      </c>
      <c r="M2091" s="285" t="s">
        <v>10596</v>
      </c>
      <c r="N2091" s="332" t="s">
        <v>14504</v>
      </c>
      <c r="O2091" s="324"/>
    </row>
    <row r="2092" spans="5:15" ht="31.5">
      <c r="E2092" s="284">
        <v>6144597</v>
      </c>
      <c r="F2092" s="291" t="s">
        <v>132</v>
      </c>
      <c r="G2092" s="315">
        <f t="shared" si="34"/>
        <v>2086</v>
      </c>
      <c r="H2092" s="280" t="s">
        <v>10583</v>
      </c>
      <c r="I2092" s="307" t="s">
        <v>7203</v>
      </c>
      <c r="J2092" s="279">
        <v>2015</v>
      </c>
      <c r="K2092" s="285">
        <v>6100024676</v>
      </c>
      <c r="L2092" s="283">
        <v>41816</v>
      </c>
      <c r="M2092" s="285" t="s">
        <v>10597</v>
      </c>
      <c r="N2092" s="332" t="s">
        <v>15082</v>
      </c>
      <c r="O2092" s="324"/>
    </row>
    <row r="2093" spans="5:15" ht="31.5">
      <c r="E2093" s="284">
        <v>6144604</v>
      </c>
      <c r="F2093" s="291" t="s">
        <v>132</v>
      </c>
      <c r="G2093" s="315">
        <f t="shared" si="34"/>
        <v>2087</v>
      </c>
      <c r="H2093" s="280" t="s">
        <v>10366</v>
      </c>
      <c r="I2093" s="307" t="s">
        <v>7203</v>
      </c>
      <c r="J2093" s="279">
        <v>2015</v>
      </c>
      <c r="K2093" s="285">
        <v>6100024719</v>
      </c>
      <c r="L2093" s="283">
        <v>41816</v>
      </c>
      <c r="M2093" s="285" t="s">
        <v>10598</v>
      </c>
      <c r="N2093" s="332" t="s">
        <v>15083</v>
      </c>
      <c r="O2093" s="324"/>
    </row>
    <row r="2094" spans="5:15" ht="31.5">
      <c r="E2094" s="284">
        <v>6144616</v>
      </c>
      <c r="F2094" s="291" t="s">
        <v>132</v>
      </c>
      <c r="G2094" s="315">
        <f t="shared" si="34"/>
        <v>2088</v>
      </c>
      <c r="H2094" s="280" t="s">
        <v>10381</v>
      </c>
      <c r="I2094" s="307" t="s">
        <v>7203</v>
      </c>
      <c r="J2094" s="279">
        <v>2015</v>
      </c>
      <c r="K2094" s="285">
        <v>6100024720</v>
      </c>
      <c r="L2094" s="283">
        <v>41816</v>
      </c>
      <c r="M2094" s="285" t="s">
        <v>10599</v>
      </c>
      <c r="N2094" s="332" t="s">
        <v>14505</v>
      </c>
      <c r="O2094" s="324"/>
    </row>
    <row r="2095" spans="5:15" ht="31.5">
      <c r="E2095" s="284">
        <v>6144606</v>
      </c>
      <c r="F2095" s="291" t="s">
        <v>132</v>
      </c>
      <c r="G2095" s="315">
        <f t="shared" si="34"/>
        <v>2089</v>
      </c>
      <c r="H2095" s="280" t="s">
        <v>8847</v>
      </c>
      <c r="I2095" s="307" t="s">
        <v>7203</v>
      </c>
      <c r="J2095" s="279">
        <v>2015</v>
      </c>
      <c r="K2095" s="285">
        <v>6100024733</v>
      </c>
      <c r="L2095" s="283">
        <v>41815</v>
      </c>
      <c r="M2095" s="285" t="s">
        <v>10600</v>
      </c>
      <c r="N2095" s="332" t="s">
        <v>14130</v>
      </c>
      <c r="O2095" s="324"/>
    </row>
    <row r="2096" spans="5:15" ht="31.5">
      <c r="E2096" s="284">
        <v>6144621</v>
      </c>
      <c r="F2096" s="291" t="s">
        <v>132</v>
      </c>
      <c r="G2096" s="315">
        <f t="shared" si="34"/>
        <v>2090</v>
      </c>
      <c r="H2096" s="280" t="s">
        <v>10479</v>
      </c>
      <c r="I2096" s="307" t="s">
        <v>7203</v>
      </c>
      <c r="J2096" s="279">
        <v>2015</v>
      </c>
      <c r="K2096" s="285">
        <v>6100024763</v>
      </c>
      <c r="L2096" s="283">
        <v>41830</v>
      </c>
      <c r="M2096" s="285" t="s">
        <v>10601</v>
      </c>
      <c r="N2096" s="332" t="s">
        <v>14506</v>
      </c>
      <c r="O2096" s="324"/>
    </row>
    <row r="2097" spans="5:15" ht="38.25">
      <c r="E2097" s="284">
        <v>6144628</v>
      </c>
      <c r="F2097" s="291" t="s">
        <v>132</v>
      </c>
      <c r="G2097" s="315">
        <f t="shared" si="34"/>
        <v>2091</v>
      </c>
      <c r="H2097" s="280" t="s">
        <v>10602</v>
      </c>
      <c r="I2097" s="307" t="s">
        <v>7203</v>
      </c>
      <c r="J2097" s="279">
        <v>2015</v>
      </c>
      <c r="K2097" s="285">
        <v>6100024782</v>
      </c>
      <c r="L2097" s="283">
        <v>41830</v>
      </c>
      <c r="M2097" s="285" t="s">
        <v>10603</v>
      </c>
      <c r="N2097" s="332" t="s">
        <v>15084</v>
      </c>
      <c r="O2097" s="324"/>
    </row>
    <row r="2098" spans="5:15" ht="31.5">
      <c r="E2098" s="284">
        <v>6144806</v>
      </c>
      <c r="F2098" s="291" t="s">
        <v>132</v>
      </c>
      <c r="G2098" s="315">
        <f t="shared" si="34"/>
        <v>2092</v>
      </c>
      <c r="H2098" s="280" t="s">
        <v>10505</v>
      </c>
      <c r="I2098" s="307" t="s">
        <v>7203</v>
      </c>
      <c r="J2098" s="279">
        <v>2015</v>
      </c>
      <c r="K2098" s="285">
        <v>6100024829</v>
      </c>
      <c r="L2098" s="283">
        <v>41829</v>
      </c>
      <c r="M2098" s="285" t="s">
        <v>10604</v>
      </c>
      <c r="N2098" s="332" t="s">
        <v>15085</v>
      </c>
      <c r="O2098" s="324"/>
    </row>
    <row r="2099" spans="5:15" ht="31.5">
      <c r="E2099" s="284">
        <v>6144619</v>
      </c>
      <c r="F2099" s="291" t="s">
        <v>132</v>
      </c>
      <c r="G2099" s="315">
        <f t="shared" si="34"/>
        <v>2093</v>
      </c>
      <c r="H2099" s="280" t="s">
        <v>10605</v>
      </c>
      <c r="I2099" s="307" t="s">
        <v>7203</v>
      </c>
      <c r="J2099" s="279">
        <v>2015</v>
      </c>
      <c r="K2099" s="285">
        <v>6100024830</v>
      </c>
      <c r="L2099" s="283">
        <v>41822</v>
      </c>
      <c r="M2099" s="285" t="s">
        <v>10606</v>
      </c>
      <c r="N2099" s="332" t="s">
        <v>15086</v>
      </c>
      <c r="O2099" s="324"/>
    </row>
    <row r="2100" spans="5:15" ht="31.5">
      <c r="E2100" s="284">
        <v>6144626</v>
      </c>
      <c r="F2100" s="291" t="s">
        <v>132</v>
      </c>
      <c r="G2100" s="315">
        <f t="shared" si="34"/>
        <v>2094</v>
      </c>
      <c r="H2100" s="280" t="s">
        <v>10366</v>
      </c>
      <c r="I2100" s="307" t="s">
        <v>7203</v>
      </c>
      <c r="J2100" s="279">
        <v>2015</v>
      </c>
      <c r="K2100" s="285">
        <v>6100024832</v>
      </c>
      <c r="L2100" s="283">
        <v>41828</v>
      </c>
      <c r="M2100" s="285" t="s">
        <v>10607</v>
      </c>
      <c r="N2100" s="332" t="s">
        <v>14507</v>
      </c>
      <c r="O2100" s="324"/>
    </row>
    <row r="2101" spans="5:15" ht="31.5">
      <c r="E2101" s="284">
        <v>6144642</v>
      </c>
      <c r="F2101" s="291" t="s">
        <v>132</v>
      </c>
      <c r="G2101" s="315">
        <f t="shared" si="34"/>
        <v>2095</v>
      </c>
      <c r="H2101" s="280" t="s">
        <v>10362</v>
      </c>
      <c r="I2101" s="307" t="s">
        <v>7203</v>
      </c>
      <c r="J2101" s="279">
        <v>2015</v>
      </c>
      <c r="K2101" s="285">
        <v>6100024833</v>
      </c>
      <c r="L2101" s="283">
        <v>41824</v>
      </c>
      <c r="M2101" s="285" t="s">
        <v>10608</v>
      </c>
      <c r="N2101" s="332" t="s">
        <v>15087</v>
      </c>
      <c r="O2101" s="324"/>
    </row>
    <row r="2102" spans="5:15" ht="31.5">
      <c r="E2102" s="284">
        <v>6144627</v>
      </c>
      <c r="F2102" s="291" t="s">
        <v>132</v>
      </c>
      <c r="G2102" s="315">
        <f t="shared" si="34"/>
        <v>2096</v>
      </c>
      <c r="H2102" s="280" t="s">
        <v>10361</v>
      </c>
      <c r="I2102" s="307" t="s">
        <v>7203</v>
      </c>
      <c r="J2102" s="279">
        <v>2015</v>
      </c>
      <c r="K2102" s="285">
        <v>6100024840</v>
      </c>
      <c r="L2102" s="283">
        <v>41830</v>
      </c>
      <c r="M2102" s="285" t="s">
        <v>10609</v>
      </c>
      <c r="N2102" s="332" t="s">
        <v>14508</v>
      </c>
      <c r="O2102" s="324"/>
    </row>
    <row r="2103" spans="5:15" ht="31.5">
      <c r="E2103" s="284">
        <v>6144639</v>
      </c>
      <c r="F2103" s="291" t="s">
        <v>132</v>
      </c>
      <c r="G2103" s="315">
        <f t="shared" si="34"/>
        <v>2097</v>
      </c>
      <c r="H2103" s="280" t="s">
        <v>10610</v>
      </c>
      <c r="I2103" s="307" t="s">
        <v>7203</v>
      </c>
      <c r="J2103" s="279">
        <v>2015</v>
      </c>
      <c r="K2103" s="285">
        <v>6100024853</v>
      </c>
      <c r="L2103" s="283">
        <v>41817</v>
      </c>
      <c r="M2103" s="285" t="s">
        <v>10611</v>
      </c>
      <c r="N2103" s="332" t="s">
        <v>15088</v>
      </c>
      <c r="O2103" s="324"/>
    </row>
    <row r="2104" spans="5:15" ht="31.5">
      <c r="E2104" s="284">
        <v>6144643</v>
      </c>
      <c r="F2104" s="291" t="s">
        <v>132</v>
      </c>
      <c r="G2104" s="315">
        <f t="shared" si="34"/>
        <v>2098</v>
      </c>
      <c r="H2104" s="280" t="s">
        <v>10415</v>
      </c>
      <c r="I2104" s="307" t="s">
        <v>7203</v>
      </c>
      <c r="J2104" s="279">
        <v>2015</v>
      </c>
      <c r="K2104" s="285">
        <v>6100024858</v>
      </c>
      <c r="L2104" s="283">
        <v>41827</v>
      </c>
      <c r="M2104" s="285" t="s">
        <v>10612</v>
      </c>
      <c r="N2104" s="332" t="s">
        <v>14509</v>
      </c>
      <c r="O2104" s="324"/>
    </row>
    <row r="2105" spans="5:15" ht="31.5">
      <c r="E2105" s="284">
        <v>6144623</v>
      </c>
      <c r="F2105" s="291" t="s">
        <v>132</v>
      </c>
      <c r="G2105" s="315">
        <f t="shared" si="34"/>
        <v>2099</v>
      </c>
      <c r="H2105" s="280" t="s">
        <v>10613</v>
      </c>
      <c r="I2105" s="307" t="s">
        <v>7203</v>
      </c>
      <c r="J2105" s="279">
        <v>2015</v>
      </c>
      <c r="K2105" s="285">
        <v>6100024873</v>
      </c>
      <c r="L2105" s="283">
        <v>41823</v>
      </c>
      <c r="M2105" s="285" t="s">
        <v>10614</v>
      </c>
      <c r="N2105" s="332" t="s">
        <v>15089</v>
      </c>
      <c r="O2105" s="324"/>
    </row>
    <row r="2106" spans="5:15" ht="31.5">
      <c r="E2106" s="284">
        <v>6144644</v>
      </c>
      <c r="F2106" s="291" t="s">
        <v>132</v>
      </c>
      <c r="G2106" s="315">
        <f t="shared" si="34"/>
        <v>2100</v>
      </c>
      <c r="H2106" s="280" t="s">
        <v>10495</v>
      </c>
      <c r="I2106" s="307" t="s">
        <v>7203</v>
      </c>
      <c r="J2106" s="279">
        <v>2015</v>
      </c>
      <c r="K2106" s="285">
        <v>6100024875</v>
      </c>
      <c r="L2106" s="283">
        <v>41834</v>
      </c>
      <c r="M2106" s="285" t="s">
        <v>10615</v>
      </c>
      <c r="N2106" s="332" t="s">
        <v>14510</v>
      </c>
      <c r="O2106" s="324"/>
    </row>
    <row r="2107" spans="5:15" ht="31.5">
      <c r="E2107" s="284">
        <v>6144811</v>
      </c>
      <c r="F2107" s="291" t="s">
        <v>132</v>
      </c>
      <c r="G2107" s="315">
        <f t="shared" si="34"/>
        <v>2101</v>
      </c>
      <c r="H2107" s="280" t="s">
        <v>10505</v>
      </c>
      <c r="I2107" s="307" t="s">
        <v>7203</v>
      </c>
      <c r="J2107" s="279">
        <v>2015</v>
      </c>
      <c r="K2107" s="285">
        <v>6100024905</v>
      </c>
      <c r="L2107" s="283">
        <v>41831</v>
      </c>
      <c r="M2107" s="285" t="s">
        <v>10616</v>
      </c>
      <c r="N2107" s="332" t="s">
        <v>15090</v>
      </c>
      <c r="O2107" s="324"/>
    </row>
    <row r="2108" spans="5:15" ht="31.5">
      <c r="E2108" s="284">
        <v>6144789</v>
      </c>
      <c r="F2108" s="291" t="s">
        <v>132</v>
      </c>
      <c r="G2108" s="315">
        <f t="shared" si="34"/>
        <v>2102</v>
      </c>
      <c r="H2108" s="280" t="s">
        <v>10436</v>
      </c>
      <c r="I2108" s="307" t="s">
        <v>7203</v>
      </c>
      <c r="J2108" s="279">
        <v>2015</v>
      </c>
      <c r="K2108" s="285">
        <v>6100024919</v>
      </c>
      <c r="L2108" s="283">
        <v>41828</v>
      </c>
      <c r="M2108" s="285" t="s">
        <v>10617</v>
      </c>
      <c r="N2108" s="332" t="s">
        <v>15091</v>
      </c>
      <c r="O2108" s="324"/>
    </row>
    <row r="2109" spans="5:15" ht="38.25">
      <c r="E2109" s="284">
        <v>6144549</v>
      </c>
      <c r="F2109" s="291" t="s">
        <v>132</v>
      </c>
      <c r="G2109" s="315">
        <f t="shared" si="34"/>
        <v>2103</v>
      </c>
      <c r="H2109" s="280" t="s">
        <v>10618</v>
      </c>
      <c r="I2109" s="307" t="s">
        <v>7203</v>
      </c>
      <c r="J2109" s="279">
        <v>2015</v>
      </c>
      <c r="K2109" s="285">
        <v>6100024927</v>
      </c>
      <c r="L2109" s="283">
        <v>41829</v>
      </c>
      <c r="M2109" s="285" t="s">
        <v>10619</v>
      </c>
      <c r="N2109" s="332" t="s">
        <v>15092</v>
      </c>
      <c r="O2109" s="324"/>
    </row>
    <row r="2110" spans="5:15" ht="38.25">
      <c r="E2110" s="284">
        <v>6144612</v>
      </c>
      <c r="F2110" s="291" t="s">
        <v>132</v>
      </c>
      <c r="G2110" s="315">
        <f t="shared" ref="G2110:G2173" si="35">G2109+1</f>
        <v>2104</v>
      </c>
      <c r="H2110" s="280" t="s">
        <v>10620</v>
      </c>
      <c r="I2110" s="307" t="s">
        <v>7203</v>
      </c>
      <c r="J2110" s="279">
        <v>2015</v>
      </c>
      <c r="K2110" s="285">
        <v>6100024937</v>
      </c>
      <c r="L2110" s="283">
        <v>41827</v>
      </c>
      <c r="M2110" s="285" t="s">
        <v>10621</v>
      </c>
      <c r="N2110" s="332" t="s">
        <v>14511</v>
      </c>
      <c r="O2110" s="324"/>
    </row>
    <row r="2111" spans="5:15" ht="31.5">
      <c r="E2111" s="284">
        <v>6144749</v>
      </c>
      <c r="F2111" s="291" t="s">
        <v>132</v>
      </c>
      <c r="G2111" s="315">
        <f t="shared" si="35"/>
        <v>2105</v>
      </c>
      <c r="H2111" s="280" t="s">
        <v>10472</v>
      </c>
      <c r="I2111" s="307" t="s">
        <v>7203</v>
      </c>
      <c r="J2111" s="279">
        <v>2015</v>
      </c>
      <c r="K2111" s="285">
        <v>6100025039</v>
      </c>
      <c r="L2111" s="283">
        <v>41837</v>
      </c>
      <c r="M2111" s="285" t="s">
        <v>10622</v>
      </c>
      <c r="N2111" s="332" t="s">
        <v>15093</v>
      </c>
      <c r="O2111" s="324"/>
    </row>
    <row r="2112" spans="5:15" ht="31.5">
      <c r="E2112" s="284">
        <v>6144620</v>
      </c>
      <c r="F2112" s="291" t="s">
        <v>132</v>
      </c>
      <c r="G2112" s="315">
        <f t="shared" si="35"/>
        <v>2106</v>
      </c>
      <c r="H2112" s="280" t="s">
        <v>10426</v>
      </c>
      <c r="I2112" s="307" t="s">
        <v>7203</v>
      </c>
      <c r="J2112" s="279">
        <v>2015</v>
      </c>
      <c r="K2112" s="285">
        <v>6100025040</v>
      </c>
      <c r="L2112" s="283">
        <v>41830</v>
      </c>
      <c r="M2112" s="285" t="s">
        <v>10623</v>
      </c>
      <c r="N2112" s="332" t="s">
        <v>15094</v>
      </c>
      <c r="O2112" s="324"/>
    </row>
    <row r="2113" spans="5:15" ht="31.5">
      <c r="E2113" s="284">
        <v>6144649</v>
      </c>
      <c r="F2113" s="291" t="s">
        <v>132</v>
      </c>
      <c r="G2113" s="315">
        <f t="shared" si="35"/>
        <v>2107</v>
      </c>
      <c r="H2113" s="280" t="s">
        <v>10381</v>
      </c>
      <c r="I2113" s="307" t="s">
        <v>7203</v>
      </c>
      <c r="J2113" s="279">
        <v>2015</v>
      </c>
      <c r="K2113" s="285">
        <v>6100025041</v>
      </c>
      <c r="L2113" s="283">
        <v>41844</v>
      </c>
      <c r="M2113" s="285" t="s">
        <v>10624</v>
      </c>
      <c r="N2113" s="332" t="s">
        <v>15095</v>
      </c>
      <c r="O2113" s="324"/>
    </row>
    <row r="2114" spans="5:15" ht="31.5">
      <c r="E2114" s="284">
        <v>6144648</v>
      </c>
      <c r="F2114" s="291" t="s">
        <v>132</v>
      </c>
      <c r="G2114" s="315">
        <f t="shared" si="35"/>
        <v>2108</v>
      </c>
      <c r="H2114" s="280" t="s">
        <v>10625</v>
      </c>
      <c r="I2114" s="307" t="s">
        <v>7203</v>
      </c>
      <c r="J2114" s="279">
        <v>2015</v>
      </c>
      <c r="K2114" s="285">
        <v>6100025148</v>
      </c>
      <c r="L2114" s="283">
        <v>41841</v>
      </c>
      <c r="M2114" s="285" t="s">
        <v>10626</v>
      </c>
      <c r="N2114" s="332" t="s">
        <v>15096</v>
      </c>
      <c r="O2114" s="324"/>
    </row>
    <row r="2115" spans="5:15" ht="31.5">
      <c r="E2115" s="284">
        <v>6144659</v>
      </c>
      <c r="F2115" s="291" t="s">
        <v>132</v>
      </c>
      <c r="G2115" s="315">
        <f t="shared" si="35"/>
        <v>2109</v>
      </c>
      <c r="H2115" s="280" t="s">
        <v>10495</v>
      </c>
      <c r="I2115" s="307" t="s">
        <v>7203</v>
      </c>
      <c r="J2115" s="279">
        <v>2015</v>
      </c>
      <c r="K2115" s="285">
        <v>6100025150</v>
      </c>
      <c r="L2115" s="283">
        <v>41837</v>
      </c>
      <c r="M2115" s="285" t="s">
        <v>10627</v>
      </c>
      <c r="N2115" s="331" t="s">
        <v>16462</v>
      </c>
      <c r="O2115" s="324"/>
    </row>
    <row r="2116" spans="5:15" ht="31.5">
      <c r="E2116" s="284">
        <v>6144788</v>
      </c>
      <c r="F2116" s="291" t="s">
        <v>132</v>
      </c>
      <c r="G2116" s="315">
        <f t="shared" si="35"/>
        <v>2110</v>
      </c>
      <c r="H2116" s="280" t="s">
        <v>10556</v>
      </c>
      <c r="I2116" s="307" t="s">
        <v>7203</v>
      </c>
      <c r="J2116" s="279">
        <v>2015</v>
      </c>
      <c r="K2116" s="285">
        <v>6100025159</v>
      </c>
      <c r="L2116" s="283">
        <v>41836</v>
      </c>
      <c r="M2116" s="285" t="s">
        <v>10628</v>
      </c>
      <c r="N2116" s="332" t="s">
        <v>15097</v>
      </c>
      <c r="O2116" s="324"/>
    </row>
    <row r="2117" spans="5:15" ht="31.5">
      <c r="E2117" s="284">
        <v>6144631</v>
      </c>
      <c r="F2117" s="291" t="s">
        <v>132</v>
      </c>
      <c r="G2117" s="315">
        <f t="shared" si="35"/>
        <v>2111</v>
      </c>
      <c r="H2117" s="280" t="s">
        <v>10629</v>
      </c>
      <c r="I2117" s="307" t="s">
        <v>7203</v>
      </c>
      <c r="J2117" s="279">
        <v>2015</v>
      </c>
      <c r="K2117" s="285">
        <v>6100025160</v>
      </c>
      <c r="L2117" s="283">
        <v>41835</v>
      </c>
      <c r="M2117" s="285" t="s">
        <v>10630</v>
      </c>
      <c r="N2117" s="332" t="s">
        <v>14512</v>
      </c>
      <c r="O2117" s="324"/>
    </row>
    <row r="2118" spans="5:15" ht="31.5">
      <c r="E2118" s="284">
        <v>6144764</v>
      </c>
      <c r="F2118" s="291" t="s">
        <v>132</v>
      </c>
      <c r="G2118" s="315">
        <f t="shared" si="35"/>
        <v>2112</v>
      </c>
      <c r="H2118" s="280" t="s">
        <v>10631</v>
      </c>
      <c r="I2118" s="307" t="s">
        <v>7203</v>
      </c>
      <c r="J2118" s="279">
        <v>2015</v>
      </c>
      <c r="K2118" s="285">
        <v>6100025197</v>
      </c>
      <c r="L2118" s="283">
        <v>41837</v>
      </c>
      <c r="M2118" s="285" t="s">
        <v>10632</v>
      </c>
      <c r="N2118" s="332" t="s">
        <v>15098</v>
      </c>
      <c r="O2118" s="324"/>
    </row>
    <row r="2119" spans="5:15" ht="31.5">
      <c r="E2119" s="284">
        <v>6144799</v>
      </c>
      <c r="F2119" s="291" t="s">
        <v>132</v>
      </c>
      <c r="G2119" s="315">
        <f t="shared" si="35"/>
        <v>2113</v>
      </c>
      <c r="H2119" s="280" t="s">
        <v>10361</v>
      </c>
      <c r="I2119" s="307" t="s">
        <v>7203</v>
      </c>
      <c r="J2119" s="279">
        <v>2015</v>
      </c>
      <c r="K2119" s="285">
        <v>6100025199</v>
      </c>
      <c r="L2119" s="283">
        <v>41844</v>
      </c>
      <c r="M2119" s="285" t="s">
        <v>10633</v>
      </c>
      <c r="N2119" s="332" t="s">
        <v>15099</v>
      </c>
      <c r="O2119" s="324"/>
    </row>
    <row r="2120" spans="5:15" ht="31.5">
      <c r="E2120" s="284">
        <v>6145004</v>
      </c>
      <c r="F2120" s="291" t="s">
        <v>132</v>
      </c>
      <c r="G2120" s="315">
        <f t="shared" si="35"/>
        <v>2114</v>
      </c>
      <c r="H2120" s="280" t="s">
        <v>10634</v>
      </c>
      <c r="I2120" s="307" t="s">
        <v>7203</v>
      </c>
      <c r="J2120" s="279">
        <v>2015</v>
      </c>
      <c r="K2120" s="285">
        <v>6100025214</v>
      </c>
      <c r="L2120" s="283">
        <v>41886</v>
      </c>
      <c r="M2120" s="285" t="s">
        <v>10635</v>
      </c>
      <c r="N2120" s="332" t="s">
        <v>14513</v>
      </c>
      <c r="O2120" s="324"/>
    </row>
    <row r="2121" spans="5:15" ht="31.5">
      <c r="E2121" s="284">
        <v>6144550</v>
      </c>
      <c r="F2121" s="291" t="s">
        <v>132</v>
      </c>
      <c r="G2121" s="315">
        <f t="shared" si="35"/>
        <v>2115</v>
      </c>
      <c r="H2121" s="280" t="s">
        <v>10361</v>
      </c>
      <c r="I2121" s="307" t="s">
        <v>7203</v>
      </c>
      <c r="J2121" s="279">
        <v>2015</v>
      </c>
      <c r="K2121" s="285">
        <v>6100025239</v>
      </c>
      <c r="L2121" s="283">
        <v>41842</v>
      </c>
      <c r="M2121" s="285" t="s">
        <v>10636</v>
      </c>
      <c r="N2121" s="332" t="s">
        <v>14514</v>
      </c>
      <c r="O2121" s="324"/>
    </row>
    <row r="2122" spans="5:15" ht="31.5">
      <c r="E2122" s="284">
        <v>6144790</v>
      </c>
      <c r="F2122" s="291" t="s">
        <v>132</v>
      </c>
      <c r="G2122" s="315">
        <f t="shared" si="35"/>
        <v>2116</v>
      </c>
      <c r="H2122" s="280" t="s">
        <v>10415</v>
      </c>
      <c r="I2122" s="307" t="s">
        <v>7203</v>
      </c>
      <c r="J2122" s="279">
        <v>2015</v>
      </c>
      <c r="K2122" s="285">
        <v>6100025244</v>
      </c>
      <c r="L2122" s="283">
        <v>41848</v>
      </c>
      <c r="M2122" s="285" t="s">
        <v>10637</v>
      </c>
      <c r="N2122" s="332" t="s">
        <v>15100</v>
      </c>
      <c r="O2122" s="324"/>
    </row>
    <row r="2123" spans="5:15" ht="31.5">
      <c r="E2123" s="284">
        <v>6144657</v>
      </c>
      <c r="F2123" s="291" t="s">
        <v>132</v>
      </c>
      <c r="G2123" s="315">
        <f t="shared" si="35"/>
        <v>2117</v>
      </c>
      <c r="H2123" s="280" t="s">
        <v>10638</v>
      </c>
      <c r="I2123" s="307" t="s">
        <v>7203</v>
      </c>
      <c r="J2123" s="279">
        <v>2015</v>
      </c>
      <c r="K2123" s="285">
        <v>6100025264</v>
      </c>
      <c r="L2123" s="283">
        <v>41844</v>
      </c>
      <c r="M2123" s="285" t="s">
        <v>10639</v>
      </c>
      <c r="N2123" s="332" t="s">
        <v>14131</v>
      </c>
      <c r="O2123" s="324"/>
    </row>
    <row r="2124" spans="5:15" ht="31.5">
      <c r="E2124" s="284">
        <v>6144569</v>
      </c>
      <c r="F2124" s="291" t="s">
        <v>132</v>
      </c>
      <c r="G2124" s="315">
        <f t="shared" si="35"/>
        <v>2118</v>
      </c>
      <c r="H2124" s="280" t="s">
        <v>10640</v>
      </c>
      <c r="I2124" s="307" t="s">
        <v>7203</v>
      </c>
      <c r="J2124" s="279">
        <v>2015</v>
      </c>
      <c r="K2124" s="285">
        <v>6100025268</v>
      </c>
      <c r="L2124" s="283">
        <v>41783</v>
      </c>
      <c r="M2124" s="285" t="s">
        <v>10641</v>
      </c>
      <c r="N2124" s="332" t="s">
        <v>14515</v>
      </c>
      <c r="O2124" s="324"/>
    </row>
    <row r="2125" spans="5:15" ht="31.5">
      <c r="E2125" s="284">
        <v>6144794</v>
      </c>
      <c r="F2125" s="291" t="s">
        <v>132</v>
      </c>
      <c r="G2125" s="315">
        <f t="shared" si="35"/>
        <v>2119</v>
      </c>
      <c r="H2125" s="280" t="s">
        <v>10642</v>
      </c>
      <c r="I2125" s="307" t="s">
        <v>7203</v>
      </c>
      <c r="J2125" s="279">
        <v>2015</v>
      </c>
      <c r="K2125" s="285">
        <v>6100025350</v>
      </c>
      <c r="L2125" s="283">
        <v>41849</v>
      </c>
      <c r="M2125" s="285" t="s">
        <v>10643</v>
      </c>
      <c r="N2125" s="332" t="s">
        <v>15101</v>
      </c>
      <c r="O2125" s="324"/>
    </row>
    <row r="2126" spans="5:15" ht="31.5">
      <c r="E2126" s="284">
        <v>6144793</v>
      </c>
      <c r="F2126" s="291" t="s">
        <v>132</v>
      </c>
      <c r="G2126" s="315">
        <f t="shared" si="35"/>
        <v>2120</v>
      </c>
      <c r="H2126" s="280" t="s">
        <v>10644</v>
      </c>
      <c r="I2126" s="307" t="s">
        <v>7203</v>
      </c>
      <c r="J2126" s="279">
        <v>2015</v>
      </c>
      <c r="K2126" s="285">
        <v>6100025370</v>
      </c>
      <c r="L2126" s="283">
        <v>41850</v>
      </c>
      <c r="M2126" s="285" t="s">
        <v>10645</v>
      </c>
      <c r="N2126" s="332" t="s">
        <v>15102</v>
      </c>
      <c r="O2126" s="324"/>
    </row>
    <row r="2127" spans="5:15" ht="31.5">
      <c r="E2127" s="284">
        <v>6144802</v>
      </c>
      <c r="F2127" s="291" t="s">
        <v>132</v>
      </c>
      <c r="G2127" s="315">
        <f t="shared" si="35"/>
        <v>2121</v>
      </c>
      <c r="H2127" s="280" t="s">
        <v>10381</v>
      </c>
      <c r="I2127" s="307" t="s">
        <v>7203</v>
      </c>
      <c r="J2127" s="279">
        <v>2015</v>
      </c>
      <c r="K2127" s="285">
        <v>6100025374</v>
      </c>
      <c r="L2127" s="283">
        <v>41849</v>
      </c>
      <c r="M2127" s="285" t="s">
        <v>10646</v>
      </c>
      <c r="N2127" s="332" t="s">
        <v>15103</v>
      </c>
      <c r="O2127" s="324"/>
    </row>
    <row r="2128" spans="5:15" ht="31.5">
      <c r="E2128" s="284">
        <v>6144792</v>
      </c>
      <c r="F2128" s="291" t="s">
        <v>132</v>
      </c>
      <c r="G2128" s="315">
        <f t="shared" si="35"/>
        <v>2122</v>
      </c>
      <c r="H2128" s="280" t="s">
        <v>10589</v>
      </c>
      <c r="I2128" s="307" t="s">
        <v>7203</v>
      </c>
      <c r="J2128" s="279">
        <v>2015</v>
      </c>
      <c r="K2128" s="285">
        <v>6100025381</v>
      </c>
      <c r="L2128" s="283">
        <v>41850</v>
      </c>
      <c r="M2128" s="285" t="s">
        <v>10647</v>
      </c>
      <c r="N2128" s="332" t="s">
        <v>15104</v>
      </c>
      <c r="O2128" s="324"/>
    </row>
    <row r="2129" spans="5:15" ht="31.5">
      <c r="E2129" s="284">
        <v>6144809</v>
      </c>
      <c r="F2129" s="291" t="s">
        <v>132</v>
      </c>
      <c r="G2129" s="315">
        <f t="shared" si="35"/>
        <v>2123</v>
      </c>
      <c r="H2129" s="280" t="s">
        <v>10451</v>
      </c>
      <c r="I2129" s="307" t="s">
        <v>7203</v>
      </c>
      <c r="J2129" s="279">
        <v>2015</v>
      </c>
      <c r="K2129" s="285">
        <v>6100025414</v>
      </c>
      <c r="L2129" s="283">
        <v>41856</v>
      </c>
      <c r="M2129" s="285" t="s">
        <v>10648</v>
      </c>
      <c r="N2129" s="332" t="s">
        <v>14132</v>
      </c>
      <c r="O2129" s="324"/>
    </row>
    <row r="2130" spans="5:15" ht="31.5">
      <c r="E2130" s="284">
        <v>6144823</v>
      </c>
      <c r="F2130" s="291" t="s">
        <v>132</v>
      </c>
      <c r="G2130" s="315">
        <f t="shared" si="35"/>
        <v>2124</v>
      </c>
      <c r="H2130" s="280" t="s">
        <v>10572</v>
      </c>
      <c r="I2130" s="307" t="s">
        <v>7203</v>
      </c>
      <c r="J2130" s="279">
        <v>2015</v>
      </c>
      <c r="K2130" s="285">
        <v>6100025494</v>
      </c>
      <c r="L2130" s="283">
        <v>41857</v>
      </c>
      <c r="M2130" s="285" t="s">
        <v>10649</v>
      </c>
      <c r="N2130" s="332" t="s">
        <v>15105</v>
      </c>
      <c r="O2130" s="324"/>
    </row>
    <row r="2131" spans="5:15" ht="31.5">
      <c r="E2131" s="284">
        <v>6144815</v>
      </c>
      <c r="F2131" s="291" t="s">
        <v>132</v>
      </c>
      <c r="G2131" s="315">
        <f t="shared" si="35"/>
        <v>2125</v>
      </c>
      <c r="H2131" s="280" t="s">
        <v>10650</v>
      </c>
      <c r="I2131" s="307" t="s">
        <v>7203</v>
      </c>
      <c r="J2131" s="279">
        <v>2015</v>
      </c>
      <c r="K2131" s="285">
        <v>6100025495</v>
      </c>
      <c r="L2131" s="283">
        <v>41857</v>
      </c>
      <c r="M2131" s="285" t="s">
        <v>10651</v>
      </c>
      <c r="N2131" s="331" t="s">
        <v>16392</v>
      </c>
      <c r="O2131" s="325"/>
    </row>
    <row r="2132" spans="5:15" ht="31.5">
      <c r="E2132" s="284">
        <v>6144810</v>
      </c>
      <c r="F2132" s="291" t="s">
        <v>132</v>
      </c>
      <c r="G2132" s="315">
        <f t="shared" si="35"/>
        <v>2126</v>
      </c>
      <c r="H2132" s="280" t="s">
        <v>10366</v>
      </c>
      <c r="I2132" s="307" t="s">
        <v>7203</v>
      </c>
      <c r="J2132" s="279">
        <v>2015</v>
      </c>
      <c r="K2132" s="285">
        <v>6100025502</v>
      </c>
      <c r="L2132" s="283">
        <v>41857</v>
      </c>
      <c r="M2132" s="285" t="s">
        <v>10652</v>
      </c>
      <c r="N2132" s="332" t="s">
        <v>15106</v>
      </c>
      <c r="O2132" s="324"/>
    </row>
    <row r="2133" spans="5:15" ht="31.5">
      <c r="E2133" s="284">
        <v>6144959</v>
      </c>
      <c r="F2133" s="291" t="s">
        <v>132</v>
      </c>
      <c r="G2133" s="315">
        <f t="shared" si="35"/>
        <v>2127</v>
      </c>
      <c r="H2133" s="280" t="s">
        <v>10653</v>
      </c>
      <c r="I2133" s="307" t="s">
        <v>7203</v>
      </c>
      <c r="J2133" s="279">
        <v>2015</v>
      </c>
      <c r="K2133" s="285">
        <v>6100025530</v>
      </c>
      <c r="L2133" s="283">
        <v>41863</v>
      </c>
      <c r="M2133" s="285" t="s">
        <v>10654</v>
      </c>
      <c r="N2133" s="332" t="s">
        <v>15107</v>
      </c>
      <c r="O2133" s="324"/>
    </row>
    <row r="2134" spans="5:15" ht="31.5">
      <c r="E2134" s="284">
        <v>6144817</v>
      </c>
      <c r="F2134" s="291" t="s">
        <v>132</v>
      </c>
      <c r="G2134" s="315">
        <f t="shared" si="35"/>
        <v>2128</v>
      </c>
      <c r="H2134" s="280" t="s">
        <v>10655</v>
      </c>
      <c r="I2134" s="307" t="s">
        <v>7203</v>
      </c>
      <c r="J2134" s="279">
        <v>2015</v>
      </c>
      <c r="K2134" s="285">
        <v>6100025544</v>
      </c>
      <c r="L2134" s="283">
        <v>41858</v>
      </c>
      <c r="M2134" s="285" t="s">
        <v>10656</v>
      </c>
      <c r="N2134" s="332" t="s">
        <v>14133</v>
      </c>
      <c r="O2134" s="324"/>
    </row>
    <row r="2135" spans="5:15" ht="31.5">
      <c r="E2135" s="284">
        <v>6145015</v>
      </c>
      <c r="F2135" s="291" t="s">
        <v>132</v>
      </c>
      <c r="G2135" s="315">
        <f t="shared" si="35"/>
        <v>2129</v>
      </c>
      <c r="H2135" s="280" t="s">
        <v>10657</v>
      </c>
      <c r="I2135" s="307" t="s">
        <v>7203</v>
      </c>
      <c r="J2135" s="279">
        <v>2015</v>
      </c>
      <c r="K2135" s="285">
        <v>6100025556</v>
      </c>
      <c r="L2135" s="283">
        <v>41893</v>
      </c>
      <c r="M2135" s="285" t="s">
        <v>10658</v>
      </c>
      <c r="N2135" s="332" t="s">
        <v>15108</v>
      </c>
      <c r="O2135" s="324"/>
    </row>
    <row r="2136" spans="5:15" ht="31.5">
      <c r="E2136" s="284">
        <v>6144821</v>
      </c>
      <c r="F2136" s="291" t="s">
        <v>132</v>
      </c>
      <c r="G2136" s="315">
        <f t="shared" si="35"/>
        <v>2130</v>
      </c>
      <c r="H2136" s="280" t="s">
        <v>10659</v>
      </c>
      <c r="I2136" s="307" t="s">
        <v>7203</v>
      </c>
      <c r="J2136" s="279">
        <v>2015</v>
      </c>
      <c r="K2136" s="285">
        <v>6100025566</v>
      </c>
      <c r="L2136" s="283">
        <v>41862</v>
      </c>
      <c r="M2136" s="285" t="s">
        <v>10660</v>
      </c>
      <c r="N2136" s="332" t="s">
        <v>15109</v>
      </c>
      <c r="O2136" s="324"/>
    </row>
    <row r="2137" spans="5:15" ht="31.5">
      <c r="E2137" s="284">
        <v>6144818</v>
      </c>
      <c r="F2137" s="291" t="s">
        <v>132</v>
      </c>
      <c r="G2137" s="315">
        <f t="shared" si="35"/>
        <v>2131</v>
      </c>
      <c r="H2137" s="280" t="s">
        <v>10361</v>
      </c>
      <c r="I2137" s="307" t="s">
        <v>7203</v>
      </c>
      <c r="J2137" s="279">
        <v>2015</v>
      </c>
      <c r="K2137" s="285">
        <v>6100025584</v>
      </c>
      <c r="L2137" s="283">
        <v>41863</v>
      </c>
      <c r="M2137" s="285" t="s">
        <v>10661</v>
      </c>
      <c r="N2137" s="332" t="s">
        <v>14516</v>
      </c>
      <c r="O2137" s="324"/>
    </row>
    <row r="2138" spans="5:15" ht="31.5">
      <c r="E2138" s="284">
        <v>6144813</v>
      </c>
      <c r="F2138" s="291" t="s">
        <v>132</v>
      </c>
      <c r="G2138" s="315">
        <f t="shared" si="35"/>
        <v>2132</v>
      </c>
      <c r="H2138" s="280" t="s">
        <v>10415</v>
      </c>
      <c r="I2138" s="307" t="s">
        <v>7203</v>
      </c>
      <c r="J2138" s="279">
        <v>2015</v>
      </c>
      <c r="K2138" s="285">
        <v>6100025597</v>
      </c>
      <c r="L2138" s="283">
        <v>41862</v>
      </c>
      <c r="M2138" s="285" t="s">
        <v>10662</v>
      </c>
      <c r="N2138" s="332" t="s">
        <v>15110</v>
      </c>
      <c r="O2138" s="324"/>
    </row>
    <row r="2139" spans="5:15" ht="31.5">
      <c r="E2139" s="284">
        <v>6144763</v>
      </c>
      <c r="F2139" s="291" t="s">
        <v>132</v>
      </c>
      <c r="G2139" s="315">
        <f t="shared" si="35"/>
        <v>2133</v>
      </c>
      <c r="H2139" s="280" t="s">
        <v>10663</v>
      </c>
      <c r="I2139" s="307" t="s">
        <v>7203</v>
      </c>
      <c r="J2139" s="279">
        <v>2015</v>
      </c>
      <c r="K2139" s="285">
        <v>6100025606</v>
      </c>
      <c r="L2139" s="283">
        <v>41864</v>
      </c>
      <c r="M2139" s="285" t="s">
        <v>10664</v>
      </c>
      <c r="N2139" s="332" t="s">
        <v>15111</v>
      </c>
      <c r="O2139" s="324"/>
    </row>
    <row r="2140" spans="5:15" ht="31.5">
      <c r="E2140" s="284">
        <v>6144973</v>
      </c>
      <c r="F2140" s="291" t="s">
        <v>132</v>
      </c>
      <c r="G2140" s="315">
        <f t="shared" si="35"/>
        <v>2134</v>
      </c>
      <c r="H2140" s="280" t="s">
        <v>10505</v>
      </c>
      <c r="I2140" s="307" t="s">
        <v>7203</v>
      </c>
      <c r="J2140" s="279">
        <v>2015</v>
      </c>
      <c r="K2140" s="285">
        <v>6100025626</v>
      </c>
      <c r="L2140" s="283">
        <v>41864</v>
      </c>
      <c r="M2140" s="285" t="s">
        <v>10665</v>
      </c>
      <c r="N2140" s="332" t="s">
        <v>14517</v>
      </c>
      <c r="O2140" s="324"/>
    </row>
    <row r="2141" spans="5:15" ht="31.5">
      <c r="E2141" s="284">
        <v>6144947</v>
      </c>
      <c r="F2141" s="291" t="s">
        <v>132</v>
      </c>
      <c r="G2141" s="315">
        <f t="shared" si="35"/>
        <v>2135</v>
      </c>
      <c r="H2141" s="280" t="s">
        <v>10376</v>
      </c>
      <c r="I2141" s="307" t="s">
        <v>7203</v>
      </c>
      <c r="J2141" s="279">
        <v>2015</v>
      </c>
      <c r="K2141" s="285">
        <v>6100025632</v>
      </c>
      <c r="L2141" s="283">
        <v>41873</v>
      </c>
      <c r="M2141" s="285" t="s">
        <v>10666</v>
      </c>
      <c r="N2141" s="332" t="s">
        <v>14518</v>
      </c>
      <c r="O2141" s="324"/>
    </row>
    <row r="2142" spans="5:15" ht="31.5">
      <c r="E2142" s="284">
        <v>6144950</v>
      </c>
      <c r="F2142" s="291" t="s">
        <v>132</v>
      </c>
      <c r="G2142" s="315">
        <f t="shared" si="35"/>
        <v>2136</v>
      </c>
      <c r="H2142" s="280" t="s">
        <v>8847</v>
      </c>
      <c r="I2142" s="307" t="s">
        <v>7203</v>
      </c>
      <c r="J2142" s="279">
        <v>2015</v>
      </c>
      <c r="K2142" s="285">
        <v>6100025703</v>
      </c>
      <c r="L2142" s="283">
        <v>41871</v>
      </c>
      <c r="M2142" s="285" t="s">
        <v>10667</v>
      </c>
      <c r="N2142" s="332" t="s">
        <v>14134</v>
      </c>
      <c r="O2142" s="324"/>
    </row>
    <row r="2143" spans="5:15" ht="31.5">
      <c r="E2143" s="284">
        <v>6144827</v>
      </c>
      <c r="F2143" s="291" t="s">
        <v>132</v>
      </c>
      <c r="G2143" s="315">
        <f t="shared" si="35"/>
        <v>2137</v>
      </c>
      <c r="H2143" s="280" t="s">
        <v>10361</v>
      </c>
      <c r="I2143" s="307" t="s">
        <v>7203</v>
      </c>
      <c r="J2143" s="279">
        <v>2015</v>
      </c>
      <c r="K2143" s="285">
        <v>6100025721</v>
      </c>
      <c r="L2143" s="283">
        <v>41869</v>
      </c>
      <c r="M2143" s="285" t="s">
        <v>10668</v>
      </c>
      <c r="N2143" s="332" t="s">
        <v>15112</v>
      </c>
      <c r="O2143" s="324"/>
    </row>
    <row r="2144" spans="5:15" ht="31.5">
      <c r="E2144" s="284">
        <v>6144949</v>
      </c>
      <c r="F2144" s="291" t="s">
        <v>132</v>
      </c>
      <c r="G2144" s="315">
        <f t="shared" si="35"/>
        <v>2138</v>
      </c>
      <c r="H2144" s="280" t="s">
        <v>10669</v>
      </c>
      <c r="I2144" s="307" t="s">
        <v>7203</v>
      </c>
      <c r="J2144" s="279">
        <v>2015</v>
      </c>
      <c r="K2144" s="285">
        <v>6100025727</v>
      </c>
      <c r="L2144" s="283">
        <v>41865</v>
      </c>
      <c r="M2144" s="285" t="s">
        <v>10670</v>
      </c>
      <c r="N2144" s="332" t="s">
        <v>14519</v>
      </c>
      <c r="O2144" s="324"/>
    </row>
    <row r="2145" spans="5:15" ht="38.25">
      <c r="E2145" s="284">
        <v>6144826</v>
      </c>
      <c r="F2145" s="291" t="s">
        <v>132</v>
      </c>
      <c r="G2145" s="315">
        <f t="shared" si="35"/>
        <v>2139</v>
      </c>
      <c r="H2145" s="280" t="s">
        <v>10495</v>
      </c>
      <c r="I2145" s="307" t="s">
        <v>7203</v>
      </c>
      <c r="J2145" s="279">
        <v>2015</v>
      </c>
      <c r="K2145" s="285">
        <v>6100025778</v>
      </c>
      <c r="L2145" s="283">
        <v>41869</v>
      </c>
      <c r="M2145" s="285" t="s">
        <v>10671</v>
      </c>
      <c r="N2145" s="332" t="s">
        <v>15113</v>
      </c>
      <c r="O2145" s="324"/>
    </row>
    <row r="2146" spans="5:15" ht="31.5">
      <c r="E2146" s="284">
        <v>6144945</v>
      </c>
      <c r="F2146" s="291" t="s">
        <v>132</v>
      </c>
      <c r="G2146" s="315">
        <f t="shared" si="35"/>
        <v>2140</v>
      </c>
      <c r="H2146" s="280" t="s">
        <v>10493</v>
      </c>
      <c r="I2146" s="307" t="s">
        <v>7203</v>
      </c>
      <c r="J2146" s="279">
        <v>2015</v>
      </c>
      <c r="K2146" s="285">
        <v>6100025860</v>
      </c>
      <c r="L2146" s="283">
        <v>41872</v>
      </c>
      <c r="M2146" s="285" t="s">
        <v>10672</v>
      </c>
      <c r="N2146" s="332" t="s">
        <v>14520</v>
      </c>
      <c r="O2146" s="324"/>
    </row>
    <row r="2147" spans="5:15" ht="31.5">
      <c r="E2147" s="284">
        <v>6144990</v>
      </c>
      <c r="F2147" s="291" t="s">
        <v>132</v>
      </c>
      <c r="G2147" s="315">
        <f t="shared" si="35"/>
        <v>2141</v>
      </c>
      <c r="H2147" s="280" t="s">
        <v>10361</v>
      </c>
      <c r="I2147" s="307" t="s">
        <v>7203</v>
      </c>
      <c r="J2147" s="279">
        <v>2015</v>
      </c>
      <c r="K2147" s="285">
        <v>6100025863</v>
      </c>
      <c r="L2147" s="283">
        <v>41886</v>
      </c>
      <c r="M2147" s="285" t="s">
        <v>10673</v>
      </c>
      <c r="N2147" s="332" t="s">
        <v>14521</v>
      </c>
      <c r="O2147" s="324"/>
    </row>
    <row r="2148" spans="5:15" ht="31.5">
      <c r="E2148" s="284">
        <v>6144986</v>
      </c>
      <c r="F2148" s="291" t="s">
        <v>132</v>
      </c>
      <c r="G2148" s="315">
        <f t="shared" si="35"/>
        <v>2142</v>
      </c>
      <c r="H2148" s="280" t="s">
        <v>10415</v>
      </c>
      <c r="I2148" s="307" t="s">
        <v>7203</v>
      </c>
      <c r="J2148" s="279">
        <v>2015</v>
      </c>
      <c r="K2148" s="285">
        <v>6100025876</v>
      </c>
      <c r="L2148" s="283">
        <v>41871</v>
      </c>
      <c r="M2148" s="285" t="s">
        <v>10674</v>
      </c>
      <c r="N2148" s="332" t="s">
        <v>14522</v>
      </c>
      <c r="O2148" s="324"/>
    </row>
    <row r="2149" spans="5:15" ht="31.5">
      <c r="E2149" s="284">
        <v>6144956</v>
      </c>
      <c r="F2149" s="291" t="s">
        <v>132</v>
      </c>
      <c r="G2149" s="315">
        <f t="shared" si="35"/>
        <v>2143</v>
      </c>
      <c r="H2149" s="280" t="s">
        <v>10436</v>
      </c>
      <c r="I2149" s="307" t="s">
        <v>7203</v>
      </c>
      <c r="J2149" s="279">
        <v>2015</v>
      </c>
      <c r="K2149" s="285">
        <v>6100025878</v>
      </c>
      <c r="L2149" s="283">
        <v>41872</v>
      </c>
      <c r="M2149" s="285" t="s">
        <v>10675</v>
      </c>
      <c r="N2149" s="332" t="s">
        <v>15114</v>
      </c>
      <c r="O2149" s="324"/>
    </row>
    <row r="2150" spans="5:15" ht="31.5">
      <c r="E2150" s="284">
        <v>6145200</v>
      </c>
      <c r="F2150" s="291" t="s">
        <v>132</v>
      </c>
      <c r="G2150" s="315">
        <f t="shared" si="35"/>
        <v>2144</v>
      </c>
      <c r="H2150" s="280" t="s">
        <v>10676</v>
      </c>
      <c r="I2150" s="307" t="s">
        <v>7203</v>
      </c>
      <c r="J2150" s="279">
        <v>2015</v>
      </c>
      <c r="K2150" s="285">
        <v>6100025885</v>
      </c>
      <c r="L2150" s="283">
        <v>41907</v>
      </c>
      <c r="M2150" s="285" t="s">
        <v>10677</v>
      </c>
      <c r="N2150" s="332" t="s">
        <v>14135</v>
      </c>
      <c r="O2150" s="324"/>
    </row>
    <row r="2151" spans="5:15" ht="31.5">
      <c r="E2151" s="284">
        <v>6144967</v>
      </c>
      <c r="F2151" s="291" t="s">
        <v>132</v>
      </c>
      <c r="G2151" s="315">
        <f t="shared" si="35"/>
        <v>2145</v>
      </c>
      <c r="H2151" s="280" t="s">
        <v>10362</v>
      </c>
      <c r="I2151" s="307" t="s">
        <v>7203</v>
      </c>
      <c r="J2151" s="279">
        <v>2015</v>
      </c>
      <c r="K2151" s="285">
        <v>6100025886</v>
      </c>
      <c r="L2151" s="283">
        <v>41879</v>
      </c>
      <c r="M2151" s="285" t="s">
        <v>10678</v>
      </c>
      <c r="N2151" s="332" t="s">
        <v>15115</v>
      </c>
      <c r="O2151" s="324"/>
    </row>
    <row r="2152" spans="5:15" ht="31.5">
      <c r="E2152" s="284">
        <v>6144957</v>
      </c>
      <c r="F2152" s="291" t="s">
        <v>132</v>
      </c>
      <c r="G2152" s="315">
        <f t="shared" si="35"/>
        <v>2146</v>
      </c>
      <c r="H2152" s="280" t="s">
        <v>10434</v>
      </c>
      <c r="I2152" s="307" t="s">
        <v>7203</v>
      </c>
      <c r="J2152" s="279">
        <v>2015</v>
      </c>
      <c r="K2152" s="285">
        <v>6100025892</v>
      </c>
      <c r="L2152" s="283">
        <v>41873</v>
      </c>
      <c r="M2152" s="285" t="s">
        <v>10679</v>
      </c>
      <c r="N2152" s="332" t="s">
        <v>15116</v>
      </c>
      <c r="O2152" s="324"/>
    </row>
    <row r="2153" spans="5:15" ht="31.5">
      <c r="E2153" s="284">
        <v>6144951</v>
      </c>
      <c r="F2153" s="291" t="s">
        <v>132</v>
      </c>
      <c r="G2153" s="315">
        <f t="shared" si="35"/>
        <v>2147</v>
      </c>
      <c r="H2153" s="280" t="s">
        <v>10680</v>
      </c>
      <c r="I2153" s="307" t="s">
        <v>7203</v>
      </c>
      <c r="J2153" s="279">
        <v>2015</v>
      </c>
      <c r="K2153" s="285">
        <v>6100025903</v>
      </c>
      <c r="L2153" s="283">
        <v>41876</v>
      </c>
      <c r="M2153" s="285" t="s">
        <v>10681</v>
      </c>
      <c r="N2153" s="332" t="s">
        <v>14523</v>
      </c>
      <c r="O2153" s="324"/>
    </row>
    <row r="2154" spans="5:15" ht="31.5">
      <c r="E2154" s="284">
        <v>6145005</v>
      </c>
      <c r="F2154" s="291" t="s">
        <v>132</v>
      </c>
      <c r="G2154" s="315">
        <f t="shared" si="35"/>
        <v>2148</v>
      </c>
      <c r="H2154" s="280" t="s">
        <v>8847</v>
      </c>
      <c r="I2154" s="307" t="s">
        <v>7203</v>
      </c>
      <c r="J2154" s="279">
        <v>2015</v>
      </c>
      <c r="K2154" s="285">
        <v>6100025935</v>
      </c>
      <c r="L2154" s="283">
        <v>41890</v>
      </c>
      <c r="M2154" s="285" t="s">
        <v>10682</v>
      </c>
      <c r="N2154" s="332" t="s">
        <v>14524</v>
      </c>
      <c r="O2154" s="324"/>
    </row>
    <row r="2155" spans="5:15" ht="31.5">
      <c r="E2155" s="284">
        <v>6145194</v>
      </c>
      <c r="F2155" s="291" t="s">
        <v>132</v>
      </c>
      <c r="G2155" s="315">
        <f t="shared" si="35"/>
        <v>2149</v>
      </c>
      <c r="H2155" s="280" t="s">
        <v>10683</v>
      </c>
      <c r="I2155" s="307" t="s">
        <v>7203</v>
      </c>
      <c r="J2155" s="279">
        <v>2015</v>
      </c>
      <c r="K2155" s="285">
        <v>6100025966</v>
      </c>
      <c r="L2155" s="283">
        <v>41907</v>
      </c>
      <c r="M2155" s="285" t="s">
        <v>10684</v>
      </c>
      <c r="N2155" s="332" t="s">
        <v>14525</v>
      </c>
      <c r="O2155" s="324"/>
    </row>
    <row r="2156" spans="5:15" ht="31.5">
      <c r="E2156" s="284">
        <v>6144971</v>
      </c>
      <c r="F2156" s="291" t="s">
        <v>132</v>
      </c>
      <c r="G2156" s="315">
        <f t="shared" si="35"/>
        <v>2150</v>
      </c>
      <c r="H2156" s="280" t="s">
        <v>10685</v>
      </c>
      <c r="I2156" s="307" t="s">
        <v>7203</v>
      </c>
      <c r="J2156" s="279">
        <v>2015</v>
      </c>
      <c r="K2156" s="285">
        <v>6100025983</v>
      </c>
      <c r="L2156" s="283">
        <v>41877</v>
      </c>
      <c r="M2156" s="285" t="s">
        <v>10686</v>
      </c>
      <c r="N2156" s="332" t="s">
        <v>14526</v>
      </c>
      <c r="O2156" s="324"/>
    </row>
    <row r="2157" spans="5:15" ht="31.5">
      <c r="E2157" s="284">
        <v>6144958</v>
      </c>
      <c r="F2157" s="291" t="s">
        <v>132</v>
      </c>
      <c r="G2157" s="315">
        <f t="shared" si="35"/>
        <v>2151</v>
      </c>
      <c r="H2157" s="280" t="s">
        <v>10669</v>
      </c>
      <c r="I2157" s="307" t="s">
        <v>7203</v>
      </c>
      <c r="J2157" s="279">
        <v>2015</v>
      </c>
      <c r="K2157" s="285">
        <v>6100025986</v>
      </c>
      <c r="L2157" s="283">
        <v>41876</v>
      </c>
      <c r="M2157" s="285" t="s">
        <v>10687</v>
      </c>
      <c r="N2157" s="332" t="s">
        <v>14527</v>
      </c>
      <c r="O2157" s="324"/>
    </row>
    <row r="2158" spans="5:15" ht="31.5">
      <c r="E2158" s="284">
        <v>6145007</v>
      </c>
      <c r="F2158" s="291" t="s">
        <v>132</v>
      </c>
      <c r="G2158" s="315">
        <f t="shared" si="35"/>
        <v>2152</v>
      </c>
      <c r="H2158" s="280" t="s">
        <v>10575</v>
      </c>
      <c r="I2158" s="307" t="s">
        <v>7203</v>
      </c>
      <c r="J2158" s="279">
        <v>2015</v>
      </c>
      <c r="K2158" s="285">
        <v>6100025994</v>
      </c>
      <c r="L2158" s="283">
        <v>41877</v>
      </c>
      <c r="M2158" s="285" t="s">
        <v>10688</v>
      </c>
      <c r="N2158" s="332" t="s">
        <v>14528</v>
      </c>
      <c r="O2158" s="324"/>
    </row>
    <row r="2159" spans="5:15" ht="31.5">
      <c r="E2159" s="284">
        <v>6144972</v>
      </c>
      <c r="F2159" s="291" t="s">
        <v>132</v>
      </c>
      <c r="G2159" s="315">
        <f t="shared" si="35"/>
        <v>2153</v>
      </c>
      <c r="H2159" s="280" t="s">
        <v>10689</v>
      </c>
      <c r="I2159" s="307" t="s">
        <v>7203</v>
      </c>
      <c r="J2159" s="279">
        <v>2015</v>
      </c>
      <c r="K2159" s="285">
        <v>6100025998</v>
      </c>
      <c r="L2159" s="283">
        <v>41877</v>
      </c>
      <c r="M2159" s="285" t="s">
        <v>10690</v>
      </c>
      <c r="N2159" s="332" t="s">
        <v>14529</v>
      </c>
      <c r="O2159" s="324"/>
    </row>
    <row r="2160" spans="5:15" ht="31.5">
      <c r="E2160" s="284">
        <v>6145434</v>
      </c>
      <c r="F2160" s="291" t="s">
        <v>132</v>
      </c>
      <c r="G2160" s="315">
        <f t="shared" si="35"/>
        <v>2154</v>
      </c>
      <c r="H2160" s="280" t="s">
        <v>10424</v>
      </c>
      <c r="I2160" s="307" t="s">
        <v>7203</v>
      </c>
      <c r="J2160" s="279">
        <v>2015</v>
      </c>
      <c r="K2160" s="285">
        <v>6100026000</v>
      </c>
      <c r="L2160" s="283">
        <v>41922</v>
      </c>
      <c r="M2160" s="285" t="s">
        <v>10691</v>
      </c>
      <c r="N2160" s="332" t="s">
        <v>14530</v>
      </c>
      <c r="O2160" s="324"/>
    </row>
    <row r="2161" spans="5:15" ht="31.5">
      <c r="E2161" s="284">
        <v>6144960</v>
      </c>
      <c r="F2161" s="291" t="s">
        <v>132</v>
      </c>
      <c r="G2161" s="315">
        <f t="shared" si="35"/>
        <v>2155</v>
      </c>
      <c r="H2161" s="280" t="s">
        <v>10575</v>
      </c>
      <c r="I2161" s="307" t="s">
        <v>7203</v>
      </c>
      <c r="J2161" s="279">
        <v>2015</v>
      </c>
      <c r="K2161" s="285">
        <v>6100026005</v>
      </c>
      <c r="L2161" s="283">
        <v>41879</v>
      </c>
      <c r="M2161" s="285" t="s">
        <v>10692</v>
      </c>
      <c r="N2161" s="332" t="s">
        <v>14531</v>
      </c>
      <c r="O2161" s="324"/>
    </row>
    <row r="2162" spans="5:15" ht="31.5">
      <c r="E2162" s="284">
        <v>6144968</v>
      </c>
      <c r="F2162" s="291" t="s">
        <v>132</v>
      </c>
      <c r="G2162" s="315">
        <f t="shared" si="35"/>
        <v>2156</v>
      </c>
      <c r="H2162" s="280" t="s">
        <v>10451</v>
      </c>
      <c r="I2162" s="307" t="s">
        <v>7203</v>
      </c>
      <c r="J2162" s="279">
        <v>2015</v>
      </c>
      <c r="K2162" s="285">
        <v>6100026006</v>
      </c>
      <c r="L2162" s="283">
        <v>41877</v>
      </c>
      <c r="M2162" s="285" t="s">
        <v>10693</v>
      </c>
      <c r="N2162" s="332" t="s">
        <v>14532</v>
      </c>
      <c r="O2162" s="324"/>
    </row>
    <row r="2163" spans="5:15" ht="31.5">
      <c r="E2163" s="284">
        <v>6144998</v>
      </c>
      <c r="F2163" s="291" t="s">
        <v>132</v>
      </c>
      <c r="G2163" s="315">
        <f t="shared" si="35"/>
        <v>2157</v>
      </c>
      <c r="H2163" s="280" t="s">
        <v>10403</v>
      </c>
      <c r="I2163" s="307" t="s">
        <v>7203</v>
      </c>
      <c r="J2163" s="279">
        <v>2015</v>
      </c>
      <c r="K2163" s="285">
        <v>6100026019</v>
      </c>
      <c r="L2163" s="283">
        <v>41883</v>
      </c>
      <c r="M2163" s="285" t="s">
        <v>10694</v>
      </c>
      <c r="N2163" s="332" t="s">
        <v>14533</v>
      </c>
      <c r="O2163" s="324"/>
    </row>
    <row r="2164" spans="5:15" ht="31.5">
      <c r="E2164" s="284">
        <v>6145210</v>
      </c>
      <c r="F2164" s="291" t="s">
        <v>132</v>
      </c>
      <c r="G2164" s="315">
        <f t="shared" si="35"/>
        <v>2158</v>
      </c>
      <c r="H2164" s="280" t="s">
        <v>10695</v>
      </c>
      <c r="I2164" s="307" t="s">
        <v>7203</v>
      </c>
      <c r="J2164" s="279">
        <v>2015</v>
      </c>
      <c r="K2164" s="285">
        <v>6100026067</v>
      </c>
      <c r="L2164" s="283">
        <v>41893</v>
      </c>
      <c r="M2164" s="285" t="s">
        <v>10696</v>
      </c>
      <c r="N2164" s="332" t="s">
        <v>14534</v>
      </c>
      <c r="O2164" s="324"/>
    </row>
    <row r="2165" spans="5:15" ht="31.5">
      <c r="E2165" s="284">
        <v>6144976</v>
      </c>
      <c r="F2165" s="291" t="s">
        <v>132</v>
      </c>
      <c r="G2165" s="315">
        <f t="shared" si="35"/>
        <v>2159</v>
      </c>
      <c r="H2165" s="280" t="s">
        <v>10697</v>
      </c>
      <c r="I2165" s="307" t="s">
        <v>7203</v>
      </c>
      <c r="J2165" s="279">
        <v>2015</v>
      </c>
      <c r="K2165" s="285">
        <v>6100026081</v>
      </c>
      <c r="L2165" s="283">
        <v>41883</v>
      </c>
      <c r="M2165" s="285" t="s">
        <v>10698</v>
      </c>
      <c r="N2165" s="332" t="s">
        <v>14136</v>
      </c>
      <c r="O2165" s="324"/>
    </row>
    <row r="2166" spans="5:15" ht="31.5">
      <c r="E2166" s="284">
        <v>6145216</v>
      </c>
      <c r="F2166" s="291" t="s">
        <v>132</v>
      </c>
      <c r="G2166" s="315">
        <f t="shared" si="35"/>
        <v>2160</v>
      </c>
      <c r="H2166" s="280" t="s">
        <v>10695</v>
      </c>
      <c r="I2166" s="307" t="s">
        <v>7203</v>
      </c>
      <c r="J2166" s="279">
        <v>2015</v>
      </c>
      <c r="K2166" s="285">
        <v>6100026085</v>
      </c>
      <c r="L2166" s="283">
        <v>41918</v>
      </c>
      <c r="M2166" s="285" t="s">
        <v>10699</v>
      </c>
      <c r="N2166" s="332" t="s">
        <v>14535</v>
      </c>
      <c r="O2166" s="324"/>
    </row>
    <row r="2167" spans="5:15" ht="31.5">
      <c r="E2167" s="284">
        <v>6144984</v>
      </c>
      <c r="F2167" s="291" t="s">
        <v>132</v>
      </c>
      <c r="G2167" s="315">
        <f t="shared" si="35"/>
        <v>2161</v>
      </c>
      <c r="H2167" s="280" t="s">
        <v>10392</v>
      </c>
      <c r="I2167" s="307" t="s">
        <v>7203</v>
      </c>
      <c r="J2167" s="279">
        <v>2015</v>
      </c>
      <c r="K2167" s="285">
        <v>6100026090</v>
      </c>
      <c r="L2167" s="283">
        <v>41883</v>
      </c>
      <c r="M2167" s="285" t="s">
        <v>10700</v>
      </c>
      <c r="N2167" s="332" t="s">
        <v>14536</v>
      </c>
      <c r="O2167" s="324"/>
    </row>
    <row r="2168" spans="5:15" ht="31.5">
      <c r="E2168" s="284">
        <v>6144975</v>
      </c>
      <c r="F2168" s="291" t="s">
        <v>132</v>
      </c>
      <c r="G2168" s="315">
        <f t="shared" si="35"/>
        <v>2162</v>
      </c>
      <c r="H2168" s="280" t="s">
        <v>10247</v>
      </c>
      <c r="I2168" s="307" t="s">
        <v>7203</v>
      </c>
      <c r="J2168" s="279">
        <v>2015</v>
      </c>
      <c r="K2168" s="285">
        <v>6100026092</v>
      </c>
      <c r="L2168" s="283">
        <v>41883</v>
      </c>
      <c r="M2168" s="285" t="s">
        <v>10701</v>
      </c>
      <c r="N2168" s="332" t="s">
        <v>14537</v>
      </c>
      <c r="O2168" s="324"/>
    </row>
    <row r="2169" spans="5:15" ht="31.5">
      <c r="E2169" s="284">
        <v>6144985</v>
      </c>
      <c r="F2169" s="291" t="s">
        <v>132</v>
      </c>
      <c r="G2169" s="315">
        <f t="shared" si="35"/>
        <v>2163</v>
      </c>
      <c r="H2169" s="280" t="s">
        <v>10366</v>
      </c>
      <c r="I2169" s="307" t="s">
        <v>7203</v>
      </c>
      <c r="J2169" s="279">
        <v>2015</v>
      </c>
      <c r="K2169" s="285">
        <v>6100026093</v>
      </c>
      <c r="L2169" s="283">
        <v>41885</v>
      </c>
      <c r="M2169" s="285" t="s">
        <v>10702</v>
      </c>
      <c r="N2169" s="332" t="s">
        <v>14538</v>
      </c>
      <c r="O2169" s="324"/>
    </row>
    <row r="2170" spans="5:15" ht="31.5">
      <c r="E2170" s="284">
        <v>6144993</v>
      </c>
      <c r="F2170" s="291" t="s">
        <v>132</v>
      </c>
      <c r="G2170" s="315">
        <f t="shared" si="35"/>
        <v>2164</v>
      </c>
      <c r="H2170" s="280" t="s">
        <v>10366</v>
      </c>
      <c r="I2170" s="307" t="s">
        <v>7203</v>
      </c>
      <c r="J2170" s="279">
        <v>2015</v>
      </c>
      <c r="K2170" s="285">
        <v>6100026096</v>
      </c>
      <c r="L2170" s="283">
        <v>41885</v>
      </c>
      <c r="M2170" s="285" t="s">
        <v>10703</v>
      </c>
      <c r="N2170" s="332" t="s">
        <v>14539</v>
      </c>
      <c r="O2170" s="324"/>
    </row>
    <row r="2171" spans="5:15" ht="31.5">
      <c r="E2171" s="284">
        <v>6145000</v>
      </c>
      <c r="F2171" s="291" t="s">
        <v>132</v>
      </c>
      <c r="G2171" s="315">
        <f t="shared" si="35"/>
        <v>2165</v>
      </c>
      <c r="H2171" s="280" t="s">
        <v>10366</v>
      </c>
      <c r="I2171" s="307" t="s">
        <v>7203</v>
      </c>
      <c r="J2171" s="279">
        <v>2015</v>
      </c>
      <c r="K2171" s="285">
        <v>6100026097</v>
      </c>
      <c r="L2171" s="283">
        <v>41885</v>
      </c>
      <c r="M2171" s="285" t="s">
        <v>10704</v>
      </c>
      <c r="N2171" s="332" t="s">
        <v>14540</v>
      </c>
      <c r="O2171" s="324"/>
    </row>
    <row r="2172" spans="5:15" ht="31.5">
      <c r="E2172" s="284" t="s">
        <v>10705</v>
      </c>
      <c r="F2172" s="291" t="s">
        <v>132</v>
      </c>
      <c r="G2172" s="315">
        <f t="shared" si="35"/>
        <v>2166</v>
      </c>
      <c r="H2172" s="280" t="s">
        <v>10495</v>
      </c>
      <c r="I2172" s="307" t="s">
        <v>7203</v>
      </c>
      <c r="J2172" s="279">
        <v>2015</v>
      </c>
      <c r="K2172" s="285">
        <v>6100026139</v>
      </c>
      <c r="L2172" s="283">
        <v>41885</v>
      </c>
      <c r="M2172" s="285" t="s">
        <v>10706</v>
      </c>
      <c r="N2172" s="332" t="s">
        <v>15117</v>
      </c>
      <c r="O2172" s="324"/>
    </row>
    <row r="2173" spans="5:15" ht="31.5">
      <c r="E2173" s="284" t="s">
        <v>10707</v>
      </c>
      <c r="F2173" s="291" t="s">
        <v>132</v>
      </c>
      <c r="G2173" s="315">
        <f t="shared" si="35"/>
        <v>2167</v>
      </c>
      <c r="H2173" s="280" t="s">
        <v>10495</v>
      </c>
      <c r="I2173" s="307" t="s">
        <v>7203</v>
      </c>
      <c r="J2173" s="279">
        <v>2015</v>
      </c>
      <c r="K2173" s="285">
        <v>6100026146</v>
      </c>
      <c r="L2173" s="283">
        <v>41885</v>
      </c>
      <c r="M2173" s="285" t="s">
        <v>10708</v>
      </c>
      <c r="N2173" s="332" t="s">
        <v>15118</v>
      </c>
      <c r="O2173" s="324"/>
    </row>
    <row r="2174" spans="5:15" ht="31.5">
      <c r="E2174" s="284">
        <v>6145186</v>
      </c>
      <c r="F2174" s="291" t="s">
        <v>132</v>
      </c>
      <c r="G2174" s="315">
        <f t="shared" ref="G2174:G2237" si="36">G2173+1</f>
        <v>2168</v>
      </c>
      <c r="H2174" s="280" t="s">
        <v>10709</v>
      </c>
      <c r="I2174" s="307" t="s">
        <v>7203</v>
      </c>
      <c r="J2174" s="279">
        <v>2015</v>
      </c>
      <c r="K2174" s="285">
        <v>6100026148</v>
      </c>
      <c r="L2174" s="283">
        <v>41905</v>
      </c>
      <c r="M2174" s="285" t="s">
        <v>10710</v>
      </c>
      <c r="N2174" s="332" t="s">
        <v>14137</v>
      </c>
      <c r="O2174" s="324"/>
    </row>
    <row r="2175" spans="5:15" ht="31.5">
      <c r="E2175" s="284">
        <v>6145008</v>
      </c>
      <c r="F2175" s="291" t="s">
        <v>132</v>
      </c>
      <c r="G2175" s="315">
        <f t="shared" si="36"/>
        <v>2169</v>
      </c>
      <c r="H2175" s="280" t="s">
        <v>10563</v>
      </c>
      <c r="I2175" s="307" t="s">
        <v>7203</v>
      </c>
      <c r="J2175" s="279">
        <v>2015</v>
      </c>
      <c r="K2175" s="285">
        <v>6100026151</v>
      </c>
      <c r="L2175" s="283">
        <v>41885</v>
      </c>
      <c r="M2175" s="285" t="s">
        <v>10711</v>
      </c>
      <c r="N2175" s="332" t="s">
        <v>16447</v>
      </c>
      <c r="O2175" s="324"/>
    </row>
    <row r="2176" spans="5:15" ht="31.5">
      <c r="E2176" s="284">
        <v>6144982</v>
      </c>
      <c r="F2176" s="291" t="s">
        <v>132</v>
      </c>
      <c r="G2176" s="315">
        <f t="shared" si="36"/>
        <v>2170</v>
      </c>
      <c r="H2176" s="280" t="s">
        <v>10712</v>
      </c>
      <c r="I2176" s="307" t="s">
        <v>7203</v>
      </c>
      <c r="J2176" s="279">
        <v>2015</v>
      </c>
      <c r="K2176" s="285">
        <v>6100026157</v>
      </c>
      <c r="L2176" s="283">
        <v>41885</v>
      </c>
      <c r="M2176" s="285" t="s">
        <v>10713</v>
      </c>
      <c r="N2176" s="332" t="s">
        <v>15119</v>
      </c>
      <c r="O2176" s="324"/>
    </row>
    <row r="2177" spans="5:15" ht="31.5">
      <c r="E2177" s="284">
        <v>6144987</v>
      </c>
      <c r="F2177" s="291" t="s">
        <v>132</v>
      </c>
      <c r="G2177" s="315">
        <f t="shared" si="36"/>
        <v>2171</v>
      </c>
      <c r="H2177" s="280" t="s">
        <v>10441</v>
      </c>
      <c r="I2177" s="307" t="s">
        <v>7203</v>
      </c>
      <c r="J2177" s="279">
        <v>2015</v>
      </c>
      <c r="K2177" s="285">
        <v>6100026160</v>
      </c>
      <c r="L2177" s="283">
        <v>41885</v>
      </c>
      <c r="M2177" s="285" t="s">
        <v>10714</v>
      </c>
      <c r="N2177" s="332" t="s">
        <v>14541</v>
      </c>
      <c r="O2177" s="324"/>
    </row>
    <row r="2178" spans="5:15" ht="31.5">
      <c r="E2178" s="284">
        <v>6144994</v>
      </c>
      <c r="F2178" s="291" t="s">
        <v>132</v>
      </c>
      <c r="G2178" s="315">
        <f t="shared" si="36"/>
        <v>2172</v>
      </c>
      <c r="H2178" s="280" t="s">
        <v>10415</v>
      </c>
      <c r="I2178" s="307" t="s">
        <v>7203</v>
      </c>
      <c r="J2178" s="279">
        <v>2015</v>
      </c>
      <c r="K2178" s="285">
        <v>6100026244</v>
      </c>
      <c r="L2178" s="283">
        <v>41891</v>
      </c>
      <c r="M2178" s="285" t="s">
        <v>10715</v>
      </c>
      <c r="N2178" s="332" t="s">
        <v>15120</v>
      </c>
      <c r="O2178" s="324"/>
    </row>
    <row r="2179" spans="5:15" ht="31.5">
      <c r="E2179" s="284">
        <v>6144997</v>
      </c>
      <c r="F2179" s="291" t="s">
        <v>132</v>
      </c>
      <c r="G2179" s="315">
        <f t="shared" si="36"/>
        <v>2173</v>
      </c>
      <c r="H2179" s="280" t="s">
        <v>10505</v>
      </c>
      <c r="I2179" s="307" t="s">
        <v>7203</v>
      </c>
      <c r="J2179" s="279">
        <v>2015</v>
      </c>
      <c r="K2179" s="285">
        <v>6100026302</v>
      </c>
      <c r="L2179" s="283">
        <v>41897</v>
      </c>
      <c r="M2179" s="285" t="s">
        <v>10716</v>
      </c>
      <c r="N2179" s="332" t="s">
        <v>15121</v>
      </c>
      <c r="O2179" s="324"/>
    </row>
    <row r="2180" spans="5:15" ht="31.5">
      <c r="E2180" s="284">
        <v>6145178</v>
      </c>
      <c r="F2180" s="291" t="s">
        <v>132</v>
      </c>
      <c r="G2180" s="315">
        <f t="shared" si="36"/>
        <v>2174</v>
      </c>
      <c r="H2180" s="280" t="s">
        <v>10717</v>
      </c>
      <c r="I2180" s="307" t="s">
        <v>7203</v>
      </c>
      <c r="J2180" s="279">
        <v>2015</v>
      </c>
      <c r="K2180" s="285">
        <v>6100026303</v>
      </c>
      <c r="L2180" s="283">
        <v>41901</v>
      </c>
      <c r="M2180" s="285" t="s">
        <v>10718</v>
      </c>
      <c r="N2180" s="332" t="s">
        <v>14542</v>
      </c>
      <c r="O2180" s="324"/>
    </row>
    <row r="2181" spans="5:15" ht="31.5">
      <c r="E2181" s="284">
        <v>6145193</v>
      </c>
      <c r="F2181" s="291" t="s">
        <v>132</v>
      </c>
      <c r="G2181" s="315">
        <f t="shared" si="36"/>
        <v>2175</v>
      </c>
      <c r="H2181" s="280" t="s">
        <v>10247</v>
      </c>
      <c r="I2181" s="307" t="s">
        <v>7203</v>
      </c>
      <c r="J2181" s="279">
        <v>2015</v>
      </c>
      <c r="K2181" s="285">
        <v>6100026307</v>
      </c>
      <c r="L2181" s="283">
        <v>41900</v>
      </c>
      <c r="M2181" s="285" t="s">
        <v>10719</v>
      </c>
      <c r="N2181" s="332" t="s">
        <v>14543</v>
      </c>
      <c r="O2181" s="324"/>
    </row>
    <row r="2182" spans="5:15" ht="31.5">
      <c r="E2182" s="284">
        <v>6145177</v>
      </c>
      <c r="F2182" s="291" t="s">
        <v>132</v>
      </c>
      <c r="G2182" s="315">
        <f t="shared" si="36"/>
        <v>2176</v>
      </c>
      <c r="H2182" s="280" t="s">
        <v>10362</v>
      </c>
      <c r="I2182" s="307" t="s">
        <v>7203</v>
      </c>
      <c r="J2182" s="279">
        <v>2015</v>
      </c>
      <c r="K2182" s="285">
        <v>6100026314</v>
      </c>
      <c r="L2182" s="283">
        <v>41901</v>
      </c>
      <c r="M2182" s="285" t="s">
        <v>10720</v>
      </c>
      <c r="N2182" s="332" t="s">
        <v>14544</v>
      </c>
      <c r="O2182" s="324"/>
    </row>
    <row r="2183" spans="5:15" ht="31.5">
      <c r="E2183" s="284">
        <v>6145016</v>
      </c>
      <c r="F2183" s="291" t="s">
        <v>132</v>
      </c>
      <c r="G2183" s="315">
        <f t="shared" si="36"/>
        <v>2177</v>
      </c>
      <c r="H2183" s="280" t="s">
        <v>10376</v>
      </c>
      <c r="I2183" s="307" t="s">
        <v>7203</v>
      </c>
      <c r="J2183" s="279">
        <v>2015</v>
      </c>
      <c r="K2183" s="285">
        <v>6100026317</v>
      </c>
      <c r="L2183" s="283">
        <v>41897</v>
      </c>
      <c r="M2183" s="285" t="s">
        <v>10721</v>
      </c>
      <c r="N2183" s="332" t="s">
        <v>14545</v>
      </c>
      <c r="O2183" s="324"/>
    </row>
    <row r="2184" spans="5:15" ht="31.5">
      <c r="E2184" s="284">
        <v>6145179</v>
      </c>
      <c r="F2184" s="291" t="s">
        <v>132</v>
      </c>
      <c r="G2184" s="315">
        <f t="shared" si="36"/>
        <v>2178</v>
      </c>
      <c r="H2184" s="280" t="s">
        <v>10472</v>
      </c>
      <c r="I2184" s="307" t="s">
        <v>7203</v>
      </c>
      <c r="J2184" s="279">
        <v>2015</v>
      </c>
      <c r="K2184" s="285">
        <v>6100026320</v>
      </c>
      <c r="L2184" s="283">
        <v>41904</v>
      </c>
      <c r="M2184" s="285" t="s">
        <v>10722</v>
      </c>
      <c r="N2184" s="332" t="s">
        <v>14546</v>
      </c>
      <c r="O2184" s="324"/>
    </row>
    <row r="2185" spans="5:15" ht="31.5">
      <c r="E2185" s="284">
        <v>6145181</v>
      </c>
      <c r="F2185" s="291" t="s">
        <v>132</v>
      </c>
      <c r="G2185" s="315">
        <f t="shared" si="36"/>
        <v>2179</v>
      </c>
      <c r="H2185" s="280" t="s">
        <v>10247</v>
      </c>
      <c r="I2185" s="307" t="s">
        <v>7203</v>
      </c>
      <c r="J2185" s="279">
        <v>2015</v>
      </c>
      <c r="K2185" s="285">
        <v>6100026328</v>
      </c>
      <c r="L2185" s="283">
        <v>41904</v>
      </c>
      <c r="M2185" s="285" t="s">
        <v>10723</v>
      </c>
      <c r="N2185" s="332" t="s">
        <v>14547</v>
      </c>
      <c r="O2185" s="324"/>
    </row>
    <row r="2186" spans="5:15" ht="31.5">
      <c r="E2186" s="284">
        <v>6145196</v>
      </c>
      <c r="F2186" s="291" t="s">
        <v>132</v>
      </c>
      <c r="G2186" s="315">
        <f t="shared" si="36"/>
        <v>2180</v>
      </c>
      <c r="H2186" s="280" t="s">
        <v>10724</v>
      </c>
      <c r="I2186" s="307" t="s">
        <v>7203</v>
      </c>
      <c r="J2186" s="279">
        <v>2015</v>
      </c>
      <c r="K2186" s="285">
        <v>6100026366</v>
      </c>
      <c r="L2186" s="283">
        <v>41904</v>
      </c>
      <c r="M2186" s="285" t="s">
        <v>10725</v>
      </c>
      <c r="N2186" s="332" t="s">
        <v>14548</v>
      </c>
      <c r="O2186" s="324"/>
    </row>
    <row r="2187" spans="5:15" ht="31.5">
      <c r="E2187" s="284">
        <v>6145176</v>
      </c>
      <c r="F2187" s="291" t="s">
        <v>132</v>
      </c>
      <c r="G2187" s="315">
        <f t="shared" si="36"/>
        <v>2181</v>
      </c>
      <c r="H2187" s="280" t="s">
        <v>10726</v>
      </c>
      <c r="I2187" s="307" t="s">
        <v>7203</v>
      </c>
      <c r="J2187" s="279">
        <v>2015</v>
      </c>
      <c r="K2187" s="285">
        <v>6100026375</v>
      </c>
      <c r="L2187" s="283">
        <v>41905</v>
      </c>
      <c r="M2187" s="285" t="s">
        <v>10727</v>
      </c>
      <c r="N2187" s="332" t="s">
        <v>14549</v>
      </c>
      <c r="O2187" s="324"/>
    </row>
    <row r="2188" spans="5:15" ht="31.5">
      <c r="E2188" s="284" t="s">
        <v>10728</v>
      </c>
      <c r="F2188" s="291" t="s">
        <v>132</v>
      </c>
      <c r="G2188" s="315">
        <f t="shared" si="36"/>
        <v>2182</v>
      </c>
      <c r="H2188" s="280" t="s">
        <v>10495</v>
      </c>
      <c r="I2188" s="307" t="s">
        <v>7203</v>
      </c>
      <c r="J2188" s="279">
        <v>2015</v>
      </c>
      <c r="K2188" s="285">
        <v>6100026389</v>
      </c>
      <c r="L2188" s="283">
        <v>41897</v>
      </c>
      <c r="M2188" s="285" t="s">
        <v>10729</v>
      </c>
      <c r="N2188" s="332" t="s">
        <v>15122</v>
      </c>
      <c r="O2188" s="324"/>
    </row>
    <row r="2189" spans="5:15" ht="31.5">
      <c r="E2189" s="284" t="s">
        <v>10730</v>
      </c>
      <c r="F2189" s="291" t="s">
        <v>132</v>
      </c>
      <c r="G2189" s="315">
        <f t="shared" si="36"/>
        <v>2183</v>
      </c>
      <c r="H2189" s="280" t="s">
        <v>10495</v>
      </c>
      <c r="I2189" s="307" t="s">
        <v>7203</v>
      </c>
      <c r="J2189" s="279">
        <v>2015</v>
      </c>
      <c r="K2189" s="285">
        <v>6100026392</v>
      </c>
      <c r="L2189" s="283">
        <v>41897</v>
      </c>
      <c r="M2189" s="285" t="s">
        <v>10731</v>
      </c>
      <c r="N2189" s="332" t="s">
        <v>15123</v>
      </c>
      <c r="O2189" s="324"/>
    </row>
    <row r="2190" spans="5:15" ht="31.5">
      <c r="E2190" s="284">
        <v>6145219</v>
      </c>
      <c r="F2190" s="291" t="s">
        <v>132</v>
      </c>
      <c r="G2190" s="315">
        <f t="shared" si="36"/>
        <v>2184</v>
      </c>
      <c r="H2190" s="280" t="s">
        <v>10732</v>
      </c>
      <c r="I2190" s="307" t="s">
        <v>7203</v>
      </c>
      <c r="J2190" s="279">
        <v>2015</v>
      </c>
      <c r="K2190" s="285">
        <v>6100026406</v>
      </c>
      <c r="L2190" s="283">
        <v>41901</v>
      </c>
      <c r="M2190" s="285" t="s">
        <v>10733</v>
      </c>
      <c r="N2190" s="332" t="s">
        <v>14550</v>
      </c>
      <c r="O2190" s="324"/>
    </row>
    <row r="2191" spans="5:15" ht="31.5">
      <c r="E2191" s="284">
        <v>6144989</v>
      </c>
      <c r="F2191" s="291" t="s">
        <v>132</v>
      </c>
      <c r="G2191" s="315">
        <f t="shared" si="36"/>
        <v>2185</v>
      </c>
      <c r="H2191" s="280" t="s">
        <v>10361</v>
      </c>
      <c r="I2191" s="307" t="s">
        <v>7203</v>
      </c>
      <c r="J2191" s="279">
        <v>2015</v>
      </c>
      <c r="K2191" s="285">
        <v>6100026424</v>
      </c>
      <c r="L2191" s="283">
        <v>41899</v>
      </c>
      <c r="M2191" s="285" t="s">
        <v>10734</v>
      </c>
      <c r="N2191" s="332" t="s">
        <v>15124</v>
      </c>
      <c r="O2191" s="324"/>
    </row>
    <row r="2192" spans="5:15" ht="31.5">
      <c r="E2192" s="284">
        <v>6145182</v>
      </c>
      <c r="F2192" s="291" t="s">
        <v>132</v>
      </c>
      <c r="G2192" s="315">
        <f t="shared" si="36"/>
        <v>2186</v>
      </c>
      <c r="H2192" s="280" t="s">
        <v>10726</v>
      </c>
      <c r="I2192" s="307" t="s">
        <v>7203</v>
      </c>
      <c r="J2192" s="279">
        <v>2015</v>
      </c>
      <c r="K2192" s="285">
        <v>6100026453</v>
      </c>
      <c r="L2192" s="283">
        <v>41900</v>
      </c>
      <c r="M2192" s="285" t="s">
        <v>10735</v>
      </c>
      <c r="N2192" s="332" t="s">
        <v>14551</v>
      </c>
      <c r="O2192" s="324"/>
    </row>
    <row r="2193" spans="5:15" ht="31.5">
      <c r="E2193" s="284">
        <v>6145183</v>
      </c>
      <c r="F2193" s="291" t="s">
        <v>132</v>
      </c>
      <c r="G2193" s="315">
        <f t="shared" si="36"/>
        <v>2187</v>
      </c>
      <c r="H2193" s="280" t="s">
        <v>10362</v>
      </c>
      <c r="I2193" s="307" t="s">
        <v>7203</v>
      </c>
      <c r="J2193" s="279">
        <v>2015</v>
      </c>
      <c r="K2193" s="285">
        <v>6100026510</v>
      </c>
      <c r="L2193" s="283">
        <v>41906</v>
      </c>
      <c r="M2193" s="285" t="s">
        <v>10736</v>
      </c>
      <c r="N2193" s="332" t="s">
        <v>14552</v>
      </c>
      <c r="O2193" s="324"/>
    </row>
    <row r="2194" spans="5:15" ht="31.5">
      <c r="E2194" s="284">
        <v>6145192</v>
      </c>
      <c r="F2194" s="291" t="s">
        <v>132</v>
      </c>
      <c r="G2194" s="315">
        <f t="shared" si="36"/>
        <v>2188</v>
      </c>
      <c r="H2194" s="280" t="s">
        <v>10426</v>
      </c>
      <c r="I2194" s="307" t="s">
        <v>7203</v>
      </c>
      <c r="J2194" s="279">
        <v>2015</v>
      </c>
      <c r="K2194" s="285">
        <v>6100026530</v>
      </c>
      <c r="L2194" s="283">
        <v>41906</v>
      </c>
      <c r="M2194" s="285" t="s">
        <v>10737</v>
      </c>
      <c r="N2194" s="332" t="s">
        <v>14553</v>
      </c>
      <c r="O2194" s="324"/>
    </row>
    <row r="2195" spans="5:15" ht="31.5">
      <c r="E2195" s="284">
        <v>6145204</v>
      </c>
      <c r="F2195" s="291" t="s">
        <v>132</v>
      </c>
      <c r="G2195" s="315">
        <f t="shared" si="36"/>
        <v>2189</v>
      </c>
      <c r="H2195" s="280" t="s">
        <v>10738</v>
      </c>
      <c r="I2195" s="307" t="s">
        <v>7203</v>
      </c>
      <c r="J2195" s="279">
        <v>2015</v>
      </c>
      <c r="K2195" s="285">
        <v>6100026634</v>
      </c>
      <c r="L2195" s="283">
        <v>41914</v>
      </c>
      <c r="M2195" s="285" t="s">
        <v>10739</v>
      </c>
      <c r="N2195" s="332" t="s">
        <v>15125</v>
      </c>
      <c r="O2195" s="324"/>
    </row>
    <row r="2196" spans="5:15" ht="31.5">
      <c r="E2196" s="284">
        <v>6145214</v>
      </c>
      <c r="F2196" s="291" t="s">
        <v>132</v>
      </c>
      <c r="G2196" s="315">
        <f t="shared" si="36"/>
        <v>2190</v>
      </c>
      <c r="H2196" s="280" t="s">
        <v>10740</v>
      </c>
      <c r="I2196" s="307" t="s">
        <v>7203</v>
      </c>
      <c r="J2196" s="279">
        <v>2015</v>
      </c>
      <c r="K2196" s="285">
        <v>6100026644</v>
      </c>
      <c r="L2196" s="283">
        <v>42293</v>
      </c>
      <c r="M2196" s="285" t="s">
        <v>10741</v>
      </c>
      <c r="N2196" s="332" t="s">
        <v>14554</v>
      </c>
      <c r="O2196" s="324"/>
    </row>
    <row r="2197" spans="5:15" ht="38.25">
      <c r="E2197" s="284">
        <v>6145199</v>
      </c>
      <c r="F2197" s="291" t="s">
        <v>132</v>
      </c>
      <c r="G2197" s="315">
        <f t="shared" si="36"/>
        <v>2191</v>
      </c>
      <c r="H2197" s="280" t="s">
        <v>10742</v>
      </c>
      <c r="I2197" s="307" t="s">
        <v>7203</v>
      </c>
      <c r="J2197" s="279">
        <v>2015</v>
      </c>
      <c r="K2197" s="285">
        <v>6100026668</v>
      </c>
      <c r="L2197" s="283">
        <v>41912</v>
      </c>
      <c r="M2197" s="285" t="s">
        <v>10743</v>
      </c>
      <c r="N2197" s="331" t="s">
        <v>16356</v>
      </c>
      <c r="O2197" s="325"/>
    </row>
    <row r="2198" spans="5:15" ht="31.5">
      <c r="E2198" s="284">
        <v>6145395</v>
      </c>
      <c r="F2198" s="291" t="s">
        <v>132</v>
      </c>
      <c r="G2198" s="315">
        <f t="shared" si="36"/>
        <v>2192</v>
      </c>
      <c r="H2198" s="280" t="s">
        <v>10392</v>
      </c>
      <c r="I2198" s="307" t="s">
        <v>7203</v>
      </c>
      <c r="J2198" s="279">
        <v>2015</v>
      </c>
      <c r="K2198" s="285">
        <v>6100026675</v>
      </c>
      <c r="L2198" s="283">
        <v>41925</v>
      </c>
      <c r="M2198" s="285" t="s">
        <v>10744</v>
      </c>
      <c r="N2198" s="332" t="s">
        <v>14555</v>
      </c>
      <c r="O2198" s="324"/>
    </row>
    <row r="2199" spans="5:15" ht="31.5">
      <c r="E2199" s="284">
        <v>6145206</v>
      </c>
      <c r="F2199" s="291" t="s">
        <v>132</v>
      </c>
      <c r="G2199" s="315">
        <f t="shared" si="36"/>
        <v>2193</v>
      </c>
      <c r="H2199" s="280" t="s">
        <v>10738</v>
      </c>
      <c r="I2199" s="307" t="s">
        <v>7203</v>
      </c>
      <c r="J2199" s="279">
        <v>2015</v>
      </c>
      <c r="K2199" s="285">
        <v>6100026684</v>
      </c>
      <c r="L2199" s="283">
        <v>41919</v>
      </c>
      <c r="M2199" s="285" t="s">
        <v>10745</v>
      </c>
      <c r="N2199" s="332" t="s">
        <v>14556</v>
      </c>
      <c r="O2199" s="324"/>
    </row>
    <row r="2200" spans="5:15" ht="31.5">
      <c r="E2200" s="284">
        <v>6145207</v>
      </c>
      <c r="F2200" s="291" t="s">
        <v>132</v>
      </c>
      <c r="G2200" s="315">
        <f t="shared" si="36"/>
        <v>2194</v>
      </c>
      <c r="H2200" s="280" t="s">
        <v>10746</v>
      </c>
      <c r="I2200" s="307" t="s">
        <v>7203</v>
      </c>
      <c r="J2200" s="279">
        <v>2015</v>
      </c>
      <c r="K2200" s="285">
        <v>6100026687</v>
      </c>
      <c r="L2200" s="283">
        <v>41914</v>
      </c>
      <c r="M2200" s="285" t="s">
        <v>10747</v>
      </c>
      <c r="N2200" s="332" t="s">
        <v>14557</v>
      </c>
      <c r="O2200" s="324"/>
    </row>
    <row r="2201" spans="5:15" ht="31.5">
      <c r="E2201" s="284">
        <v>6145401</v>
      </c>
      <c r="F2201" s="291" t="s">
        <v>132</v>
      </c>
      <c r="G2201" s="315">
        <f t="shared" si="36"/>
        <v>2195</v>
      </c>
      <c r="H2201" s="280" t="s">
        <v>10748</v>
      </c>
      <c r="I2201" s="307" t="s">
        <v>7203</v>
      </c>
      <c r="J2201" s="279">
        <v>2015</v>
      </c>
      <c r="K2201" s="285">
        <v>6100026692</v>
      </c>
      <c r="L2201" s="283">
        <v>41922</v>
      </c>
      <c r="M2201" s="285" t="s">
        <v>10749</v>
      </c>
      <c r="N2201" s="332" t="s">
        <v>14558</v>
      </c>
      <c r="O2201" s="324"/>
    </row>
    <row r="2202" spans="5:15" ht="51">
      <c r="E2202" s="284">
        <v>6151152</v>
      </c>
      <c r="F2202" s="291" t="s">
        <v>132</v>
      </c>
      <c r="G2202" s="315">
        <f t="shared" si="36"/>
        <v>2196</v>
      </c>
      <c r="H2202" s="280" t="s">
        <v>10493</v>
      </c>
      <c r="I2202" s="307" t="s">
        <v>7203</v>
      </c>
      <c r="J2202" s="279">
        <v>2015</v>
      </c>
      <c r="K2202" s="285">
        <v>6100026695</v>
      </c>
      <c r="L2202" s="283">
        <v>42054</v>
      </c>
      <c r="M2202" s="285" t="s">
        <v>10750</v>
      </c>
      <c r="N2202" s="331" t="s">
        <v>16235</v>
      </c>
      <c r="O2202" s="325"/>
    </row>
    <row r="2203" spans="5:15" ht="31.5">
      <c r="E2203" s="284">
        <v>6145205</v>
      </c>
      <c r="F2203" s="291" t="s">
        <v>132</v>
      </c>
      <c r="G2203" s="315">
        <f t="shared" si="36"/>
        <v>2197</v>
      </c>
      <c r="H2203" s="280" t="s">
        <v>10751</v>
      </c>
      <c r="I2203" s="307" t="s">
        <v>7203</v>
      </c>
      <c r="J2203" s="279">
        <v>2015</v>
      </c>
      <c r="K2203" s="285">
        <v>6100026782</v>
      </c>
      <c r="L2203" s="283">
        <v>41920</v>
      </c>
      <c r="M2203" s="285" t="s">
        <v>10752</v>
      </c>
      <c r="N2203" s="332" t="s">
        <v>14114</v>
      </c>
      <c r="O2203" s="324"/>
    </row>
    <row r="2204" spans="5:15" ht="31.5">
      <c r="E2204" s="284">
        <v>6145393</v>
      </c>
      <c r="F2204" s="291" t="s">
        <v>132</v>
      </c>
      <c r="G2204" s="315">
        <f t="shared" si="36"/>
        <v>2198</v>
      </c>
      <c r="H2204" s="280" t="s">
        <v>10392</v>
      </c>
      <c r="I2204" s="307" t="s">
        <v>7203</v>
      </c>
      <c r="J2204" s="279">
        <v>2015</v>
      </c>
      <c r="K2204" s="285">
        <v>6100026853</v>
      </c>
      <c r="L2204" s="283">
        <v>41932</v>
      </c>
      <c r="M2204" s="285" t="s">
        <v>10753</v>
      </c>
      <c r="N2204" s="332" t="s">
        <v>14559</v>
      </c>
      <c r="O2204" s="324"/>
    </row>
    <row r="2205" spans="5:15" ht="31.5">
      <c r="E2205" s="284">
        <v>6145394</v>
      </c>
      <c r="F2205" s="291" t="s">
        <v>132</v>
      </c>
      <c r="G2205" s="315">
        <f t="shared" si="36"/>
        <v>2199</v>
      </c>
      <c r="H2205" s="280" t="s">
        <v>10754</v>
      </c>
      <c r="I2205" s="307" t="s">
        <v>7203</v>
      </c>
      <c r="J2205" s="279">
        <v>2015</v>
      </c>
      <c r="K2205" s="285">
        <v>6100026861</v>
      </c>
      <c r="L2205" s="283">
        <v>41928</v>
      </c>
      <c r="M2205" s="285" t="s">
        <v>10755</v>
      </c>
      <c r="N2205" s="332" t="s">
        <v>15126</v>
      </c>
      <c r="O2205" s="324"/>
    </row>
    <row r="2206" spans="5:15" ht="31.5">
      <c r="E2206" s="284">
        <v>6145209</v>
      </c>
      <c r="F2206" s="291" t="s">
        <v>132</v>
      </c>
      <c r="G2206" s="315">
        <f t="shared" si="36"/>
        <v>2200</v>
      </c>
      <c r="H2206" s="280" t="s">
        <v>10756</v>
      </c>
      <c r="I2206" s="307" t="s">
        <v>7203</v>
      </c>
      <c r="J2206" s="279">
        <v>2015</v>
      </c>
      <c r="K2206" s="285">
        <v>6100026862</v>
      </c>
      <c r="L2206" s="283">
        <v>41925</v>
      </c>
      <c r="M2206" s="285" t="s">
        <v>10757</v>
      </c>
      <c r="N2206" s="332" t="s">
        <v>14560</v>
      </c>
      <c r="O2206" s="324"/>
    </row>
    <row r="2207" spans="5:15" ht="31.5">
      <c r="E2207" s="284">
        <v>6150633</v>
      </c>
      <c r="F2207" s="291" t="s">
        <v>132</v>
      </c>
      <c r="G2207" s="315">
        <f t="shared" si="36"/>
        <v>2201</v>
      </c>
      <c r="H2207" s="280" t="s">
        <v>10376</v>
      </c>
      <c r="I2207" s="307" t="s">
        <v>7203</v>
      </c>
      <c r="J2207" s="279">
        <v>2015</v>
      </c>
      <c r="K2207" s="285">
        <v>6100026863</v>
      </c>
      <c r="L2207" s="283">
        <v>42033</v>
      </c>
      <c r="M2207" s="285" t="s">
        <v>10758</v>
      </c>
      <c r="N2207" s="332" t="s">
        <v>14561</v>
      </c>
      <c r="O2207" s="324"/>
    </row>
    <row r="2208" spans="5:15" ht="31.5">
      <c r="E2208" s="284">
        <v>6145213</v>
      </c>
      <c r="F2208" s="291" t="s">
        <v>132</v>
      </c>
      <c r="G2208" s="315">
        <f t="shared" si="36"/>
        <v>2202</v>
      </c>
      <c r="H2208" s="280" t="s">
        <v>10759</v>
      </c>
      <c r="I2208" s="307" t="s">
        <v>7203</v>
      </c>
      <c r="J2208" s="279">
        <v>2015</v>
      </c>
      <c r="K2208" s="285">
        <v>6100026878</v>
      </c>
      <c r="L2208" s="283">
        <v>41921</v>
      </c>
      <c r="M2208" s="285" t="s">
        <v>10760</v>
      </c>
      <c r="N2208" s="332" t="s">
        <v>14562</v>
      </c>
      <c r="O2208" s="324"/>
    </row>
    <row r="2209" spans="5:15" ht="31.5">
      <c r="E2209" s="284">
        <v>6145409</v>
      </c>
      <c r="F2209" s="291" t="s">
        <v>132</v>
      </c>
      <c r="G2209" s="315">
        <f t="shared" si="36"/>
        <v>2203</v>
      </c>
      <c r="H2209" s="280" t="s">
        <v>10479</v>
      </c>
      <c r="I2209" s="307" t="s">
        <v>7203</v>
      </c>
      <c r="J2209" s="279">
        <v>2015</v>
      </c>
      <c r="K2209" s="285">
        <v>6100026882</v>
      </c>
      <c r="L2209" s="283">
        <v>41926</v>
      </c>
      <c r="M2209" s="285" t="s">
        <v>10761</v>
      </c>
      <c r="N2209" s="332" t="s">
        <v>14563</v>
      </c>
      <c r="O2209" s="324"/>
    </row>
    <row r="2210" spans="5:15" ht="31.5">
      <c r="E2210" s="284">
        <v>6145391</v>
      </c>
      <c r="F2210" s="291" t="s">
        <v>132</v>
      </c>
      <c r="G2210" s="315">
        <f t="shared" si="36"/>
        <v>2204</v>
      </c>
      <c r="H2210" s="280" t="s">
        <v>10392</v>
      </c>
      <c r="I2210" s="307" t="s">
        <v>7203</v>
      </c>
      <c r="J2210" s="279">
        <v>2015</v>
      </c>
      <c r="K2210" s="285">
        <v>6100026884</v>
      </c>
      <c r="L2210" s="283">
        <v>41932</v>
      </c>
      <c r="M2210" s="285" t="s">
        <v>10762</v>
      </c>
      <c r="N2210" s="332" t="s">
        <v>14564</v>
      </c>
      <c r="O2210" s="324"/>
    </row>
    <row r="2211" spans="5:15" ht="31.5">
      <c r="E2211" s="284">
        <v>6145392</v>
      </c>
      <c r="F2211" s="291" t="s">
        <v>132</v>
      </c>
      <c r="G2211" s="315">
        <f t="shared" si="36"/>
        <v>2205</v>
      </c>
      <c r="H2211" s="280" t="s">
        <v>10763</v>
      </c>
      <c r="I2211" s="307" t="s">
        <v>7203</v>
      </c>
      <c r="J2211" s="279">
        <v>2015</v>
      </c>
      <c r="K2211" s="285">
        <v>6100026891</v>
      </c>
      <c r="L2211" s="283">
        <v>41934</v>
      </c>
      <c r="M2211" s="285" t="s">
        <v>10764</v>
      </c>
      <c r="N2211" s="332" t="s">
        <v>14565</v>
      </c>
      <c r="O2211" s="324"/>
    </row>
    <row r="2212" spans="5:15" ht="31.5">
      <c r="E2212" s="284">
        <v>6145396</v>
      </c>
      <c r="F2212" s="291" t="s">
        <v>132</v>
      </c>
      <c r="G2212" s="315">
        <f t="shared" si="36"/>
        <v>2206</v>
      </c>
      <c r="H2212" s="280" t="s">
        <v>10392</v>
      </c>
      <c r="I2212" s="307" t="s">
        <v>7203</v>
      </c>
      <c r="J2212" s="279">
        <v>2015</v>
      </c>
      <c r="K2212" s="285">
        <v>6100026894</v>
      </c>
      <c r="L2212" s="283">
        <v>41934</v>
      </c>
      <c r="M2212" s="285" t="s">
        <v>10765</v>
      </c>
      <c r="N2212" s="332" t="s">
        <v>14138</v>
      </c>
      <c r="O2212" s="324"/>
    </row>
    <row r="2213" spans="5:15" ht="31.5">
      <c r="E2213" s="284">
        <v>6145212</v>
      </c>
      <c r="F2213" s="291" t="s">
        <v>132</v>
      </c>
      <c r="G2213" s="315">
        <f t="shared" si="36"/>
        <v>2207</v>
      </c>
      <c r="H2213" s="280" t="s">
        <v>10766</v>
      </c>
      <c r="I2213" s="307" t="s">
        <v>7203</v>
      </c>
      <c r="J2213" s="279">
        <v>2015</v>
      </c>
      <c r="K2213" s="285">
        <v>6100026922</v>
      </c>
      <c r="L2213" s="283">
        <v>41928</v>
      </c>
      <c r="M2213" s="285" t="s">
        <v>10767</v>
      </c>
      <c r="N2213" s="331" t="s">
        <v>16281</v>
      </c>
      <c r="O2213" s="325"/>
    </row>
    <row r="2214" spans="5:15" ht="31.5">
      <c r="E2214" s="284">
        <v>6145413</v>
      </c>
      <c r="F2214" s="291" t="s">
        <v>132</v>
      </c>
      <c r="G2214" s="315">
        <f t="shared" si="36"/>
        <v>2208</v>
      </c>
      <c r="H2214" s="280" t="s">
        <v>10470</v>
      </c>
      <c r="I2214" s="307" t="s">
        <v>7203</v>
      </c>
      <c r="J2214" s="279">
        <v>2015</v>
      </c>
      <c r="K2214" s="285">
        <v>6100027005</v>
      </c>
      <c r="L2214" s="283">
        <v>41939</v>
      </c>
      <c r="M2214" s="285" t="s">
        <v>10768</v>
      </c>
      <c r="N2214" s="332" t="s">
        <v>14566</v>
      </c>
      <c r="O2214" s="324"/>
    </row>
    <row r="2215" spans="5:15" ht="31.5">
      <c r="E2215" s="284">
        <v>6145418</v>
      </c>
      <c r="F2215" s="291" t="s">
        <v>132</v>
      </c>
      <c r="G2215" s="315">
        <f t="shared" si="36"/>
        <v>2209</v>
      </c>
      <c r="H2215" s="280" t="s">
        <v>10680</v>
      </c>
      <c r="I2215" s="307" t="s">
        <v>7203</v>
      </c>
      <c r="J2215" s="279">
        <v>2015</v>
      </c>
      <c r="K2215" s="285">
        <v>6100027020</v>
      </c>
      <c r="L2215" s="283">
        <v>41940</v>
      </c>
      <c r="M2215" s="285" t="s">
        <v>10769</v>
      </c>
      <c r="N2215" s="332" t="s">
        <v>14567</v>
      </c>
      <c r="O2215" s="324"/>
    </row>
    <row r="2216" spans="5:15" ht="31.5">
      <c r="E2216" s="284">
        <v>6145402</v>
      </c>
      <c r="F2216" s="291" t="s">
        <v>132</v>
      </c>
      <c r="G2216" s="315">
        <f t="shared" si="36"/>
        <v>2210</v>
      </c>
      <c r="H2216" s="280" t="s">
        <v>10247</v>
      </c>
      <c r="I2216" s="307" t="s">
        <v>7203</v>
      </c>
      <c r="J2216" s="279">
        <v>2015</v>
      </c>
      <c r="K2216" s="285">
        <v>6100027021</v>
      </c>
      <c r="L2216" s="283">
        <v>41940</v>
      </c>
      <c r="M2216" s="285" t="s">
        <v>10770</v>
      </c>
      <c r="N2216" s="332" t="s">
        <v>14568</v>
      </c>
      <c r="O2216" s="324"/>
    </row>
    <row r="2217" spans="5:15" ht="31.5">
      <c r="E2217" s="284">
        <v>6145440</v>
      </c>
      <c r="F2217" s="291" t="s">
        <v>132</v>
      </c>
      <c r="G2217" s="315">
        <f t="shared" si="36"/>
        <v>2211</v>
      </c>
      <c r="H2217" s="280" t="s">
        <v>10771</v>
      </c>
      <c r="I2217" s="307" t="s">
        <v>7203</v>
      </c>
      <c r="J2217" s="279">
        <v>2015</v>
      </c>
      <c r="K2217" s="285">
        <v>6100027022</v>
      </c>
      <c r="L2217" s="283">
        <v>41942</v>
      </c>
      <c r="M2217" s="285" t="s">
        <v>10772</v>
      </c>
      <c r="N2217" s="332" t="s">
        <v>15127</v>
      </c>
      <c r="O2217" s="324"/>
    </row>
    <row r="2218" spans="5:15" ht="31.5">
      <c r="E2218" s="284">
        <v>6145428</v>
      </c>
      <c r="F2218" s="291" t="s">
        <v>132</v>
      </c>
      <c r="G2218" s="315">
        <f t="shared" si="36"/>
        <v>2212</v>
      </c>
      <c r="H2218" s="280" t="s">
        <v>10493</v>
      </c>
      <c r="I2218" s="307" t="s">
        <v>7203</v>
      </c>
      <c r="J2218" s="279">
        <v>2015</v>
      </c>
      <c r="K2218" s="285">
        <v>6100027024</v>
      </c>
      <c r="L2218" s="283">
        <v>41939</v>
      </c>
      <c r="M2218" s="285" t="s">
        <v>10773</v>
      </c>
      <c r="N2218" s="332" t="s">
        <v>15128</v>
      </c>
      <c r="O2218" s="324"/>
    </row>
    <row r="2219" spans="5:15" ht="31.5">
      <c r="E2219" s="284">
        <v>6145303</v>
      </c>
      <c r="F2219" s="291" t="s">
        <v>132</v>
      </c>
      <c r="G2219" s="315">
        <f t="shared" si="36"/>
        <v>2213</v>
      </c>
      <c r="H2219" s="280" t="s">
        <v>10415</v>
      </c>
      <c r="I2219" s="307" t="s">
        <v>7203</v>
      </c>
      <c r="J2219" s="279">
        <v>2015</v>
      </c>
      <c r="K2219" s="285">
        <v>6100027028</v>
      </c>
      <c r="L2219" s="283">
        <v>41942</v>
      </c>
      <c r="M2219" s="285" t="s">
        <v>10774</v>
      </c>
      <c r="N2219" s="332" t="s">
        <v>14139</v>
      </c>
      <c r="O2219" s="324"/>
    </row>
    <row r="2220" spans="5:15" ht="31.5">
      <c r="E2220" s="284">
        <v>6145417</v>
      </c>
      <c r="F2220" s="291" t="s">
        <v>132</v>
      </c>
      <c r="G2220" s="315">
        <f t="shared" si="36"/>
        <v>2214</v>
      </c>
      <c r="H2220" s="280" t="s">
        <v>10415</v>
      </c>
      <c r="I2220" s="307" t="s">
        <v>7203</v>
      </c>
      <c r="J2220" s="279">
        <v>2015</v>
      </c>
      <c r="K2220" s="285">
        <v>6100027030</v>
      </c>
      <c r="L2220" s="283">
        <v>41939</v>
      </c>
      <c r="M2220" s="285" t="s">
        <v>10775</v>
      </c>
      <c r="N2220" s="332" t="s">
        <v>14569</v>
      </c>
      <c r="O2220" s="324"/>
    </row>
    <row r="2221" spans="5:15" ht="31.5">
      <c r="E2221" s="284">
        <v>6145319</v>
      </c>
      <c r="F2221" s="291" t="s">
        <v>132</v>
      </c>
      <c r="G2221" s="315">
        <f t="shared" si="36"/>
        <v>2215</v>
      </c>
      <c r="H2221" s="280" t="s">
        <v>10381</v>
      </c>
      <c r="I2221" s="307" t="s">
        <v>7203</v>
      </c>
      <c r="J2221" s="279">
        <v>2015</v>
      </c>
      <c r="K2221" s="285">
        <v>6100027035</v>
      </c>
      <c r="L2221" s="283">
        <v>41936</v>
      </c>
      <c r="M2221" s="285" t="s">
        <v>10776</v>
      </c>
      <c r="N2221" s="332" t="s">
        <v>14570</v>
      </c>
      <c r="O2221" s="324"/>
    </row>
    <row r="2222" spans="5:15" ht="31.5">
      <c r="E2222" s="284">
        <v>6145419</v>
      </c>
      <c r="F2222" s="291" t="s">
        <v>132</v>
      </c>
      <c r="G2222" s="315">
        <f t="shared" si="36"/>
        <v>2216</v>
      </c>
      <c r="H2222" s="280" t="s">
        <v>10390</v>
      </c>
      <c r="I2222" s="307" t="s">
        <v>7203</v>
      </c>
      <c r="J2222" s="279">
        <v>2015</v>
      </c>
      <c r="K2222" s="285">
        <v>6100027067</v>
      </c>
      <c r="L2222" s="283">
        <v>41935</v>
      </c>
      <c r="M2222" s="285" t="s">
        <v>10777</v>
      </c>
      <c r="N2222" s="332" t="s">
        <v>14571</v>
      </c>
      <c r="O2222" s="324"/>
    </row>
    <row r="2223" spans="5:15" ht="31.5">
      <c r="E2223" s="284">
        <v>6145421</v>
      </c>
      <c r="F2223" s="291" t="s">
        <v>132</v>
      </c>
      <c r="G2223" s="315">
        <f t="shared" si="36"/>
        <v>2217</v>
      </c>
      <c r="H2223" s="280" t="s">
        <v>10426</v>
      </c>
      <c r="I2223" s="307" t="s">
        <v>7203</v>
      </c>
      <c r="J2223" s="279">
        <v>2015</v>
      </c>
      <c r="K2223" s="285">
        <v>6100027068</v>
      </c>
      <c r="L2223" s="283">
        <v>41942</v>
      </c>
      <c r="M2223" s="285" t="s">
        <v>10778</v>
      </c>
      <c r="N2223" s="332" t="s">
        <v>14572</v>
      </c>
      <c r="O2223" s="324"/>
    </row>
    <row r="2224" spans="5:15" ht="31.5">
      <c r="E2224" s="284">
        <v>6145432</v>
      </c>
      <c r="F2224" s="291" t="s">
        <v>132</v>
      </c>
      <c r="G2224" s="315">
        <f t="shared" si="36"/>
        <v>2218</v>
      </c>
      <c r="H2224" s="280" t="s">
        <v>10493</v>
      </c>
      <c r="I2224" s="307" t="s">
        <v>7203</v>
      </c>
      <c r="J2224" s="279">
        <v>2015</v>
      </c>
      <c r="K2224" s="285">
        <v>6100027078</v>
      </c>
      <c r="L2224" s="283">
        <v>41939</v>
      </c>
      <c r="M2224" s="285" t="s">
        <v>10779</v>
      </c>
      <c r="N2224" s="332" t="s">
        <v>16448</v>
      </c>
      <c r="O2224" s="324"/>
    </row>
    <row r="2225" spans="5:15" ht="31.5">
      <c r="E2225" s="284">
        <v>6145429</v>
      </c>
      <c r="F2225" s="291" t="s">
        <v>132</v>
      </c>
      <c r="G2225" s="315">
        <f t="shared" si="36"/>
        <v>2219</v>
      </c>
      <c r="H2225" s="280" t="s">
        <v>10780</v>
      </c>
      <c r="I2225" s="307" t="s">
        <v>7203</v>
      </c>
      <c r="J2225" s="279">
        <v>2015</v>
      </c>
      <c r="K2225" s="285">
        <v>6100027083</v>
      </c>
      <c r="L2225" s="283">
        <v>41948</v>
      </c>
      <c r="M2225" s="285" t="s">
        <v>10781</v>
      </c>
      <c r="N2225" s="332" t="s">
        <v>15129</v>
      </c>
      <c r="O2225" s="324"/>
    </row>
    <row r="2226" spans="5:15" ht="31.5">
      <c r="E2226" s="284">
        <v>6145408</v>
      </c>
      <c r="F2226" s="291" t="s">
        <v>132</v>
      </c>
      <c r="G2226" s="315">
        <f t="shared" si="36"/>
        <v>2220</v>
      </c>
      <c r="H2226" s="280" t="s">
        <v>10493</v>
      </c>
      <c r="I2226" s="307" t="s">
        <v>7203</v>
      </c>
      <c r="J2226" s="279">
        <v>2015</v>
      </c>
      <c r="K2226" s="285">
        <v>6100027088</v>
      </c>
      <c r="L2226" s="283">
        <v>41936</v>
      </c>
      <c r="M2226" s="285" t="s">
        <v>10782</v>
      </c>
      <c r="N2226" s="332" t="s">
        <v>14573</v>
      </c>
      <c r="O2226" s="324"/>
    </row>
    <row r="2227" spans="5:15" ht="31.5">
      <c r="E2227" s="284">
        <v>6145412</v>
      </c>
      <c r="F2227" s="291" t="s">
        <v>132</v>
      </c>
      <c r="G2227" s="315">
        <f t="shared" si="36"/>
        <v>2221</v>
      </c>
      <c r="H2227" s="280" t="s">
        <v>10445</v>
      </c>
      <c r="I2227" s="307" t="s">
        <v>7203</v>
      </c>
      <c r="J2227" s="279">
        <v>2015</v>
      </c>
      <c r="K2227" s="285">
        <v>6100027101</v>
      </c>
      <c r="L2227" s="283">
        <v>41940</v>
      </c>
      <c r="M2227" s="285" t="s">
        <v>10783</v>
      </c>
      <c r="N2227" s="331" t="s">
        <v>16354</v>
      </c>
      <c r="O2227" s="325"/>
    </row>
    <row r="2228" spans="5:15" ht="31.5">
      <c r="E2228" s="284">
        <v>6145420</v>
      </c>
      <c r="F2228" s="291" t="s">
        <v>132</v>
      </c>
      <c r="G2228" s="315">
        <f t="shared" si="36"/>
        <v>2222</v>
      </c>
      <c r="H2228" s="280" t="s">
        <v>10361</v>
      </c>
      <c r="I2228" s="307" t="s">
        <v>7203</v>
      </c>
      <c r="J2228" s="279">
        <v>2015</v>
      </c>
      <c r="K2228" s="285">
        <v>6100027113</v>
      </c>
      <c r="L2228" s="283">
        <v>41942</v>
      </c>
      <c r="M2228" s="285" t="s">
        <v>10784</v>
      </c>
      <c r="N2228" s="332" t="s">
        <v>14574</v>
      </c>
      <c r="O2228" s="324"/>
    </row>
    <row r="2229" spans="5:15" ht="31.5">
      <c r="E2229" s="284">
        <v>6145411</v>
      </c>
      <c r="F2229" s="291" t="s">
        <v>132</v>
      </c>
      <c r="G2229" s="315">
        <f t="shared" si="36"/>
        <v>2223</v>
      </c>
      <c r="H2229" s="280" t="s">
        <v>10785</v>
      </c>
      <c r="I2229" s="307" t="s">
        <v>7203</v>
      </c>
      <c r="J2229" s="279">
        <v>2015</v>
      </c>
      <c r="K2229" s="285">
        <v>6100027118</v>
      </c>
      <c r="L2229" s="283">
        <v>41939</v>
      </c>
      <c r="M2229" s="285" t="s">
        <v>10786</v>
      </c>
      <c r="N2229" s="332" t="s">
        <v>15130</v>
      </c>
      <c r="O2229" s="324"/>
    </row>
    <row r="2230" spans="5:15" ht="31.5">
      <c r="E2230" s="284">
        <v>6145427</v>
      </c>
      <c r="F2230" s="291" t="s">
        <v>132</v>
      </c>
      <c r="G2230" s="315">
        <f t="shared" si="36"/>
        <v>2224</v>
      </c>
      <c r="H2230" s="280" t="s">
        <v>10629</v>
      </c>
      <c r="I2230" s="307" t="s">
        <v>7203</v>
      </c>
      <c r="J2230" s="279">
        <v>2015</v>
      </c>
      <c r="K2230" s="285">
        <v>6100027145</v>
      </c>
      <c r="L2230" s="283">
        <v>41943</v>
      </c>
      <c r="M2230" s="285" t="s">
        <v>10787</v>
      </c>
      <c r="N2230" s="332" t="s">
        <v>15131</v>
      </c>
      <c r="O2230" s="324"/>
    </row>
    <row r="2231" spans="5:15" ht="31.5">
      <c r="E2231" s="284">
        <v>6145425</v>
      </c>
      <c r="F2231" s="291" t="s">
        <v>132</v>
      </c>
      <c r="G2231" s="315">
        <f t="shared" si="36"/>
        <v>2225</v>
      </c>
      <c r="H2231" s="280" t="s">
        <v>10376</v>
      </c>
      <c r="I2231" s="307" t="s">
        <v>7203</v>
      </c>
      <c r="J2231" s="279">
        <v>2015</v>
      </c>
      <c r="K2231" s="285">
        <v>6100027149</v>
      </c>
      <c r="L2231" s="283">
        <v>41948</v>
      </c>
      <c r="M2231" s="285" t="s">
        <v>10788</v>
      </c>
      <c r="N2231" s="332" t="s">
        <v>14575</v>
      </c>
      <c r="O2231" s="324"/>
    </row>
    <row r="2232" spans="5:15" ht="31.5">
      <c r="E2232" s="284">
        <v>6145431</v>
      </c>
      <c r="F2232" s="291" t="s">
        <v>132</v>
      </c>
      <c r="G2232" s="315">
        <f t="shared" si="36"/>
        <v>2226</v>
      </c>
      <c r="H2232" s="280" t="s">
        <v>8847</v>
      </c>
      <c r="I2232" s="307" t="s">
        <v>7203</v>
      </c>
      <c r="J2232" s="279">
        <v>2015</v>
      </c>
      <c r="K2232" s="285">
        <v>6100027252</v>
      </c>
      <c r="L2232" s="283">
        <v>41948</v>
      </c>
      <c r="M2232" s="285" t="s">
        <v>10789</v>
      </c>
      <c r="N2232" s="332" t="s">
        <v>15132</v>
      </c>
      <c r="O2232" s="324"/>
    </row>
    <row r="2233" spans="5:15" ht="31.5">
      <c r="E2233" s="284">
        <v>6145439</v>
      </c>
      <c r="F2233" s="291" t="s">
        <v>132</v>
      </c>
      <c r="G2233" s="315">
        <f t="shared" si="36"/>
        <v>2227</v>
      </c>
      <c r="H2233" s="280" t="s">
        <v>10451</v>
      </c>
      <c r="I2233" s="307" t="s">
        <v>7203</v>
      </c>
      <c r="J2233" s="279">
        <v>2015</v>
      </c>
      <c r="K2233" s="285">
        <v>6100027287</v>
      </c>
      <c r="L2233" s="283">
        <v>41953</v>
      </c>
      <c r="M2233" s="285" t="s">
        <v>10790</v>
      </c>
      <c r="N2233" s="332" t="s">
        <v>15133</v>
      </c>
      <c r="O2233" s="324"/>
    </row>
    <row r="2234" spans="5:15" ht="31.5">
      <c r="E2234" s="284">
        <v>6145545</v>
      </c>
      <c r="F2234" s="291" t="s">
        <v>132</v>
      </c>
      <c r="G2234" s="315">
        <f t="shared" si="36"/>
        <v>2228</v>
      </c>
      <c r="H2234" s="280" t="s">
        <v>10791</v>
      </c>
      <c r="I2234" s="307" t="s">
        <v>7203</v>
      </c>
      <c r="J2234" s="279">
        <v>2015</v>
      </c>
      <c r="K2234" s="285">
        <v>6100027288</v>
      </c>
      <c r="L2234" s="283">
        <v>41955</v>
      </c>
      <c r="M2234" s="285" t="s">
        <v>10792</v>
      </c>
      <c r="N2234" s="332" t="s">
        <v>15134</v>
      </c>
      <c r="O2234" s="324"/>
    </row>
    <row r="2235" spans="5:15" ht="31.5">
      <c r="E2235" s="284">
        <v>6145430</v>
      </c>
      <c r="F2235" s="291" t="s">
        <v>132</v>
      </c>
      <c r="G2235" s="315">
        <f t="shared" si="36"/>
        <v>2229</v>
      </c>
      <c r="H2235" s="280" t="s">
        <v>10680</v>
      </c>
      <c r="I2235" s="307" t="s">
        <v>7203</v>
      </c>
      <c r="J2235" s="279">
        <v>2015</v>
      </c>
      <c r="K2235" s="285">
        <v>6100027350</v>
      </c>
      <c r="L2235" s="283">
        <v>41954</v>
      </c>
      <c r="M2235" s="285" t="s">
        <v>10793</v>
      </c>
      <c r="N2235" s="332" t="s">
        <v>15135</v>
      </c>
      <c r="O2235" s="324"/>
    </row>
    <row r="2236" spans="5:15" ht="31.5">
      <c r="E2236" s="284">
        <v>6145551</v>
      </c>
      <c r="F2236" s="291" t="s">
        <v>132</v>
      </c>
      <c r="G2236" s="315">
        <f t="shared" si="36"/>
        <v>2230</v>
      </c>
      <c r="H2236" s="280" t="s">
        <v>10390</v>
      </c>
      <c r="I2236" s="307" t="s">
        <v>7203</v>
      </c>
      <c r="J2236" s="279">
        <v>2015</v>
      </c>
      <c r="K2236" s="285">
        <v>6100027356</v>
      </c>
      <c r="L2236" s="283">
        <v>41961</v>
      </c>
      <c r="M2236" s="285" t="s">
        <v>10794</v>
      </c>
      <c r="N2236" s="332" t="s">
        <v>15136</v>
      </c>
      <c r="O2236" s="324"/>
    </row>
    <row r="2237" spans="5:15" ht="31.5">
      <c r="E2237" s="284">
        <v>6145433</v>
      </c>
      <c r="F2237" s="291" t="s">
        <v>132</v>
      </c>
      <c r="G2237" s="315">
        <f t="shared" si="36"/>
        <v>2231</v>
      </c>
      <c r="H2237" s="280" t="s">
        <v>10366</v>
      </c>
      <c r="I2237" s="307" t="s">
        <v>7203</v>
      </c>
      <c r="J2237" s="279">
        <v>2015</v>
      </c>
      <c r="K2237" s="285">
        <v>6100027359</v>
      </c>
      <c r="L2237" s="283">
        <v>41954</v>
      </c>
      <c r="M2237" s="285" t="s">
        <v>10795</v>
      </c>
      <c r="N2237" s="332" t="s">
        <v>15137</v>
      </c>
      <c r="O2237" s="324"/>
    </row>
    <row r="2238" spans="5:15" ht="31.5">
      <c r="E2238" s="284">
        <v>6145531</v>
      </c>
      <c r="F2238" s="291" t="s">
        <v>132</v>
      </c>
      <c r="G2238" s="315">
        <f t="shared" ref="G2238:G2301" si="37">G2237+1</f>
        <v>2232</v>
      </c>
      <c r="H2238" s="280" t="s">
        <v>10366</v>
      </c>
      <c r="I2238" s="307" t="s">
        <v>7203</v>
      </c>
      <c r="J2238" s="279">
        <v>2015</v>
      </c>
      <c r="K2238" s="285">
        <v>6100027361</v>
      </c>
      <c r="L2238" s="283">
        <v>41960</v>
      </c>
      <c r="M2238" s="285" t="s">
        <v>10796</v>
      </c>
      <c r="N2238" s="332" t="s">
        <v>15138</v>
      </c>
      <c r="O2238" s="324"/>
    </row>
    <row r="2239" spans="5:15" ht="31.5">
      <c r="E2239" s="284">
        <v>6145441</v>
      </c>
      <c r="F2239" s="291" t="s">
        <v>132</v>
      </c>
      <c r="G2239" s="315">
        <f t="shared" si="37"/>
        <v>2233</v>
      </c>
      <c r="H2239" s="280" t="s">
        <v>10495</v>
      </c>
      <c r="I2239" s="307" t="s">
        <v>7203</v>
      </c>
      <c r="J2239" s="279">
        <v>2015</v>
      </c>
      <c r="K2239" s="285">
        <v>6100027363</v>
      </c>
      <c r="L2239" s="283">
        <v>41956</v>
      </c>
      <c r="M2239" s="285" t="s">
        <v>10797</v>
      </c>
      <c r="N2239" s="332" t="s">
        <v>15139</v>
      </c>
      <c r="O2239" s="324"/>
    </row>
    <row r="2240" spans="5:15" ht="31.5">
      <c r="E2240" s="284">
        <v>6145437</v>
      </c>
      <c r="F2240" s="291" t="s">
        <v>132</v>
      </c>
      <c r="G2240" s="315">
        <f t="shared" si="37"/>
        <v>2234</v>
      </c>
      <c r="H2240" s="280" t="s">
        <v>10798</v>
      </c>
      <c r="I2240" s="307" t="s">
        <v>7203</v>
      </c>
      <c r="J2240" s="279">
        <v>2015</v>
      </c>
      <c r="K2240" s="285">
        <v>6100027364</v>
      </c>
      <c r="L2240" s="283">
        <v>41956</v>
      </c>
      <c r="M2240" s="285" t="s">
        <v>10799</v>
      </c>
      <c r="N2240" s="332" t="s">
        <v>14576</v>
      </c>
      <c r="O2240" s="324"/>
    </row>
    <row r="2241" spans="5:15" ht="31.5">
      <c r="E2241" s="284">
        <v>6145550</v>
      </c>
      <c r="F2241" s="291" t="s">
        <v>132</v>
      </c>
      <c r="G2241" s="315">
        <f t="shared" si="37"/>
        <v>2235</v>
      </c>
      <c r="H2241" s="280" t="s">
        <v>10426</v>
      </c>
      <c r="I2241" s="307" t="s">
        <v>7203</v>
      </c>
      <c r="J2241" s="279">
        <v>2015</v>
      </c>
      <c r="K2241" s="285">
        <v>6100027370</v>
      </c>
      <c r="L2241" s="283">
        <v>41961</v>
      </c>
      <c r="M2241" s="285" t="s">
        <v>10800</v>
      </c>
      <c r="N2241" s="332" t="s">
        <v>15140</v>
      </c>
      <c r="O2241" s="324"/>
    </row>
    <row r="2242" spans="5:15" ht="31.5">
      <c r="E2242" s="284">
        <v>6145568</v>
      </c>
      <c r="F2242" s="291" t="s">
        <v>132</v>
      </c>
      <c r="G2242" s="315">
        <f t="shared" si="37"/>
        <v>2236</v>
      </c>
      <c r="H2242" s="280" t="s">
        <v>10801</v>
      </c>
      <c r="I2242" s="307" t="s">
        <v>7203</v>
      </c>
      <c r="J2242" s="279">
        <v>2015</v>
      </c>
      <c r="K2242" s="285">
        <v>6100027372</v>
      </c>
      <c r="L2242" s="283">
        <v>41962</v>
      </c>
      <c r="M2242" s="285" t="s">
        <v>10802</v>
      </c>
      <c r="N2242" s="332" t="s">
        <v>14577</v>
      </c>
      <c r="O2242" s="324"/>
    </row>
    <row r="2243" spans="5:15" ht="31.5">
      <c r="E2243" s="284">
        <v>6150541</v>
      </c>
      <c r="F2243" s="291" t="s">
        <v>132</v>
      </c>
      <c r="G2243" s="315">
        <f t="shared" si="37"/>
        <v>2237</v>
      </c>
      <c r="H2243" s="280" t="s">
        <v>10803</v>
      </c>
      <c r="I2243" s="307" t="s">
        <v>7203</v>
      </c>
      <c r="J2243" s="279">
        <v>2015</v>
      </c>
      <c r="K2243" s="285">
        <v>6100027373</v>
      </c>
      <c r="L2243" s="283">
        <v>41956</v>
      </c>
      <c r="M2243" s="285" t="s">
        <v>10804</v>
      </c>
      <c r="N2243" s="332" t="s">
        <v>14578</v>
      </c>
      <c r="O2243" s="324"/>
    </row>
    <row r="2244" spans="5:15" ht="31.5">
      <c r="E2244" s="284">
        <v>6145552</v>
      </c>
      <c r="F2244" s="291" t="s">
        <v>132</v>
      </c>
      <c r="G2244" s="315">
        <f t="shared" si="37"/>
        <v>2238</v>
      </c>
      <c r="H2244" s="280" t="s">
        <v>10247</v>
      </c>
      <c r="I2244" s="307" t="s">
        <v>7203</v>
      </c>
      <c r="J2244" s="279">
        <v>2015</v>
      </c>
      <c r="K2244" s="285">
        <v>6100027376</v>
      </c>
      <c r="L2244" s="283">
        <v>41963</v>
      </c>
      <c r="M2244" s="285" t="s">
        <v>10805</v>
      </c>
      <c r="N2244" s="332" t="s">
        <v>15141</v>
      </c>
      <c r="O2244" s="324"/>
    </row>
    <row r="2245" spans="5:15" ht="47.25">
      <c r="E2245" s="284">
        <v>6145435</v>
      </c>
      <c r="F2245" s="291" t="s">
        <v>132</v>
      </c>
      <c r="G2245" s="315">
        <f t="shared" si="37"/>
        <v>2239</v>
      </c>
      <c r="H2245" s="280" t="s">
        <v>10806</v>
      </c>
      <c r="I2245" s="307" t="s">
        <v>7203</v>
      </c>
      <c r="J2245" s="279">
        <v>2015</v>
      </c>
      <c r="K2245" s="285">
        <v>6100027381</v>
      </c>
      <c r="L2245" s="283">
        <v>41955</v>
      </c>
      <c r="M2245" s="285" t="s">
        <v>10807</v>
      </c>
      <c r="N2245" s="332" t="s">
        <v>15142</v>
      </c>
      <c r="O2245" s="324"/>
    </row>
    <row r="2246" spans="5:15" ht="31.5">
      <c r="E2246" s="284">
        <v>6145535</v>
      </c>
      <c r="F2246" s="291" t="s">
        <v>132</v>
      </c>
      <c r="G2246" s="315">
        <f t="shared" si="37"/>
        <v>2240</v>
      </c>
      <c r="H2246" s="280" t="s">
        <v>10808</v>
      </c>
      <c r="I2246" s="307" t="s">
        <v>7203</v>
      </c>
      <c r="J2246" s="279">
        <v>2015</v>
      </c>
      <c r="K2246" s="285">
        <v>6100027382</v>
      </c>
      <c r="L2246" s="283">
        <v>41957</v>
      </c>
      <c r="M2246" s="285" t="s">
        <v>10809</v>
      </c>
      <c r="N2246" s="332" t="s">
        <v>14140</v>
      </c>
      <c r="O2246" s="324"/>
    </row>
    <row r="2247" spans="5:15" ht="31.5">
      <c r="E2247" s="284">
        <v>6145520</v>
      </c>
      <c r="F2247" s="291" t="s">
        <v>132</v>
      </c>
      <c r="G2247" s="315">
        <f t="shared" si="37"/>
        <v>2241</v>
      </c>
      <c r="H2247" s="280" t="s">
        <v>10810</v>
      </c>
      <c r="I2247" s="307" t="s">
        <v>7203</v>
      </c>
      <c r="J2247" s="279">
        <v>2015</v>
      </c>
      <c r="K2247" s="285">
        <v>6100027405</v>
      </c>
      <c r="L2247" s="283">
        <v>41956</v>
      </c>
      <c r="M2247" s="285" t="s">
        <v>10811</v>
      </c>
      <c r="N2247" s="332" t="s">
        <v>14579</v>
      </c>
      <c r="O2247" s="324"/>
    </row>
    <row r="2248" spans="5:15" ht="31.5">
      <c r="E2248" s="284">
        <v>6145438</v>
      </c>
      <c r="F2248" s="291" t="s">
        <v>132</v>
      </c>
      <c r="G2248" s="315">
        <f t="shared" si="37"/>
        <v>2242</v>
      </c>
      <c r="H2248" s="280" t="s">
        <v>10443</v>
      </c>
      <c r="I2248" s="307" t="s">
        <v>7203</v>
      </c>
      <c r="J2248" s="279">
        <v>2015</v>
      </c>
      <c r="K2248" s="285">
        <v>6100027415</v>
      </c>
      <c r="L2248" s="283">
        <v>41955</v>
      </c>
      <c r="M2248" s="285" t="s">
        <v>10812</v>
      </c>
      <c r="N2248" s="332" t="s">
        <v>15143</v>
      </c>
      <c r="O2248" s="324"/>
    </row>
    <row r="2249" spans="5:15" ht="31.5">
      <c r="E2249" s="284">
        <v>6145442</v>
      </c>
      <c r="F2249" s="291" t="s">
        <v>132</v>
      </c>
      <c r="G2249" s="315">
        <f t="shared" si="37"/>
        <v>2243</v>
      </c>
      <c r="H2249" s="280" t="s">
        <v>10443</v>
      </c>
      <c r="I2249" s="307" t="s">
        <v>7203</v>
      </c>
      <c r="J2249" s="279">
        <v>2015</v>
      </c>
      <c r="K2249" s="285">
        <v>6100027437</v>
      </c>
      <c r="L2249" s="283">
        <v>41956</v>
      </c>
      <c r="M2249" s="285" t="s">
        <v>10813</v>
      </c>
      <c r="N2249" s="332" t="s">
        <v>15144</v>
      </c>
      <c r="O2249" s="324"/>
    </row>
    <row r="2250" spans="5:15" ht="31.5">
      <c r="E2250" s="284">
        <v>6145543</v>
      </c>
      <c r="F2250" s="291" t="s">
        <v>132</v>
      </c>
      <c r="G2250" s="315">
        <f t="shared" si="37"/>
        <v>2244</v>
      </c>
      <c r="H2250" s="280" t="s">
        <v>10814</v>
      </c>
      <c r="I2250" s="307" t="s">
        <v>7203</v>
      </c>
      <c r="J2250" s="279">
        <v>2015</v>
      </c>
      <c r="K2250" s="285">
        <v>6100027467</v>
      </c>
      <c r="L2250" s="283">
        <v>41968</v>
      </c>
      <c r="M2250" s="285" t="s">
        <v>10815</v>
      </c>
      <c r="N2250" s="332" t="s">
        <v>14580</v>
      </c>
      <c r="O2250" s="324"/>
    </row>
    <row r="2251" spans="5:15" ht="31.5">
      <c r="E2251" s="284">
        <v>6145446</v>
      </c>
      <c r="F2251" s="291" t="s">
        <v>132</v>
      </c>
      <c r="G2251" s="315">
        <f t="shared" si="37"/>
        <v>2245</v>
      </c>
      <c r="H2251" s="280" t="s">
        <v>10415</v>
      </c>
      <c r="I2251" s="307" t="s">
        <v>7203</v>
      </c>
      <c r="J2251" s="279">
        <v>2015</v>
      </c>
      <c r="K2251" s="285">
        <v>6100027469</v>
      </c>
      <c r="L2251" s="283">
        <v>41962</v>
      </c>
      <c r="M2251" s="285" t="s">
        <v>10816</v>
      </c>
      <c r="N2251" s="332" t="s">
        <v>15145</v>
      </c>
      <c r="O2251" s="324"/>
    </row>
    <row r="2252" spans="5:15" ht="31.5">
      <c r="E2252" s="284">
        <v>6145444</v>
      </c>
      <c r="F2252" s="291" t="s">
        <v>132</v>
      </c>
      <c r="G2252" s="315">
        <f t="shared" si="37"/>
        <v>2246</v>
      </c>
      <c r="H2252" s="280" t="s">
        <v>10505</v>
      </c>
      <c r="I2252" s="307" t="s">
        <v>7203</v>
      </c>
      <c r="J2252" s="279">
        <v>2015</v>
      </c>
      <c r="K2252" s="285">
        <v>6100027498</v>
      </c>
      <c r="L2252" s="283">
        <v>41958</v>
      </c>
      <c r="M2252" s="285" t="s">
        <v>10817</v>
      </c>
      <c r="N2252" s="332" t="s">
        <v>15146</v>
      </c>
      <c r="O2252" s="324"/>
    </row>
    <row r="2253" spans="5:15" ht="31.5">
      <c r="E2253" s="284">
        <v>6145549</v>
      </c>
      <c r="F2253" s="291" t="s">
        <v>132</v>
      </c>
      <c r="G2253" s="315">
        <f t="shared" si="37"/>
        <v>2247</v>
      </c>
      <c r="H2253" s="280" t="s">
        <v>10381</v>
      </c>
      <c r="I2253" s="307" t="s">
        <v>7203</v>
      </c>
      <c r="J2253" s="279">
        <v>2015</v>
      </c>
      <c r="K2253" s="285">
        <v>6100027533</v>
      </c>
      <c r="L2253" s="283">
        <v>41970</v>
      </c>
      <c r="M2253" s="285" t="s">
        <v>10818</v>
      </c>
      <c r="N2253" s="332" t="s">
        <v>14581</v>
      </c>
      <c r="O2253" s="324"/>
    </row>
    <row r="2254" spans="5:15" ht="31.5">
      <c r="E2254" s="284">
        <v>6145538</v>
      </c>
      <c r="F2254" s="291" t="s">
        <v>132</v>
      </c>
      <c r="G2254" s="315">
        <f t="shared" si="37"/>
        <v>2248</v>
      </c>
      <c r="H2254" s="280" t="s">
        <v>10415</v>
      </c>
      <c r="I2254" s="307" t="s">
        <v>7203</v>
      </c>
      <c r="J2254" s="279">
        <v>2015</v>
      </c>
      <c r="K2254" s="285">
        <v>6100027591</v>
      </c>
      <c r="L2254" s="283">
        <v>41968</v>
      </c>
      <c r="M2254" s="285" t="s">
        <v>10819</v>
      </c>
      <c r="N2254" s="332" t="s">
        <v>15147</v>
      </c>
      <c r="O2254" s="324"/>
    </row>
    <row r="2255" spans="5:15" ht="31.5">
      <c r="E2255" s="284">
        <v>6145564</v>
      </c>
      <c r="F2255" s="291" t="s">
        <v>132</v>
      </c>
      <c r="G2255" s="315">
        <f t="shared" si="37"/>
        <v>2249</v>
      </c>
      <c r="H2255" s="280" t="s">
        <v>10610</v>
      </c>
      <c r="I2255" s="307" t="s">
        <v>7203</v>
      </c>
      <c r="J2255" s="279">
        <v>2015</v>
      </c>
      <c r="K2255" s="285">
        <v>6100027594</v>
      </c>
      <c r="L2255" s="283">
        <v>41975</v>
      </c>
      <c r="M2255" s="285" t="s">
        <v>10820</v>
      </c>
      <c r="N2255" s="332" t="s">
        <v>15148</v>
      </c>
      <c r="O2255" s="324"/>
    </row>
    <row r="2256" spans="5:15" ht="31.5">
      <c r="E2256" s="284">
        <v>6145539</v>
      </c>
      <c r="F2256" s="291" t="s">
        <v>132</v>
      </c>
      <c r="G2256" s="315">
        <f t="shared" si="37"/>
        <v>2250</v>
      </c>
      <c r="H2256" s="280" t="s">
        <v>10415</v>
      </c>
      <c r="I2256" s="307" t="s">
        <v>7203</v>
      </c>
      <c r="J2256" s="279">
        <v>2015</v>
      </c>
      <c r="K2256" s="285">
        <v>6100027609</v>
      </c>
      <c r="L2256" s="283">
        <v>41968</v>
      </c>
      <c r="M2256" s="285" t="s">
        <v>10821</v>
      </c>
      <c r="N2256" s="332" t="s">
        <v>15149</v>
      </c>
      <c r="O2256" s="324"/>
    </row>
    <row r="2257" spans="5:15" ht="31.5">
      <c r="E2257" s="284">
        <v>6145553</v>
      </c>
      <c r="F2257" s="291" t="s">
        <v>132</v>
      </c>
      <c r="G2257" s="315">
        <f t="shared" si="37"/>
        <v>2251</v>
      </c>
      <c r="H2257" s="280" t="s">
        <v>10493</v>
      </c>
      <c r="I2257" s="307" t="s">
        <v>7203</v>
      </c>
      <c r="J2257" s="279">
        <v>2015</v>
      </c>
      <c r="K2257" s="285">
        <v>6100027670</v>
      </c>
      <c r="L2257" s="283">
        <v>41969</v>
      </c>
      <c r="M2257" s="285" t="s">
        <v>10822</v>
      </c>
      <c r="N2257" s="332" t="s">
        <v>15150</v>
      </c>
      <c r="O2257" s="324"/>
    </row>
    <row r="2258" spans="5:15" ht="31.5">
      <c r="E2258" s="284">
        <v>6145548</v>
      </c>
      <c r="F2258" s="291" t="s">
        <v>132</v>
      </c>
      <c r="G2258" s="315">
        <f t="shared" si="37"/>
        <v>2252</v>
      </c>
      <c r="H2258" s="280" t="s">
        <v>8847</v>
      </c>
      <c r="I2258" s="307" t="s">
        <v>7203</v>
      </c>
      <c r="J2258" s="279">
        <v>2015</v>
      </c>
      <c r="K2258" s="285">
        <v>6100027686</v>
      </c>
      <c r="L2258" s="283">
        <v>41974</v>
      </c>
      <c r="M2258" s="285" t="s">
        <v>10823</v>
      </c>
      <c r="N2258" s="332" t="s">
        <v>15151</v>
      </c>
      <c r="O2258" s="324"/>
    </row>
    <row r="2259" spans="5:15" ht="31.5">
      <c r="E2259" s="284">
        <v>6145563</v>
      </c>
      <c r="F2259" s="291" t="s">
        <v>132</v>
      </c>
      <c r="G2259" s="315">
        <f t="shared" si="37"/>
        <v>2253</v>
      </c>
      <c r="H2259" s="280" t="s">
        <v>10476</v>
      </c>
      <c r="I2259" s="307" t="s">
        <v>7203</v>
      </c>
      <c r="J2259" s="279">
        <v>2015</v>
      </c>
      <c r="K2259" s="285">
        <v>6100027720</v>
      </c>
      <c r="L2259" s="283">
        <v>41980</v>
      </c>
      <c r="M2259" s="285" t="s">
        <v>10824</v>
      </c>
      <c r="N2259" s="332" t="s">
        <v>15152</v>
      </c>
      <c r="O2259" s="324"/>
    </row>
    <row r="2260" spans="5:15" ht="31.5">
      <c r="E2260" s="284">
        <v>6145562</v>
      </c>
      <c r="F2260" s="291" t="s">
        <v>132</v>
      </c>
      <c r="G2260" s="315">
        <f t="shared" si="37"/>
        <v>2254</v>
      </c>
      <c r="H2260" s="280" t="s">
        <v>10451</v>
      </c>
      <c r="I2260" s="307" t="s">
        <v>7203</v>
      </c>
      <c r="J2260" s="279">
        <v>2015</v>
      </c>
      <c r="K2260" s="285">
        <v>6100027726</v>
      </c>
      <c r="L2260" s="283">
        <v>41977</v>
      </c>
      <c r="M2260" s="285" t="s">
        <v>10825</v>
      </c>
      <c r="N2260" s="332" t="s">
        <v>15153</v>
      </c>
      <c r="O2260" s="324"/>
    </row>
    <row r="2261" spans="5:15" ht="31.5">
      <c r="E2261" s="284">
        <v>6145574</v>
      </c>
      <c r="F2261" s="291" t="s">
        <v>132</v>
      </c>
      <c r="G2261" s="315">
        <f t="shared" si="37"/>
        <v>2255</v>
      </c>
      <c r="H2261" s="280" t="s">
        <v>10826</v>
      </c>
      <c r="I2261" s="307" t="s">
        <v>7203</v>
      </c>
      <c r="J2261" s="279">
        <v>2015</v>
      </c>
      <c r="K2261" s="285">
        <v>6100027732</v>
      </c>
      <c r="L2261" s="283">
        <v>41975</v>
      </c>
      <c r="M2261" s="285" t="s">
        <v>10827</v>
      </c>
      <c r="N2261" s="332" t="s">
        <v>14582</v>
      </c>
      <c r="O2261" s="324"/>
    </row>
    <row r="2262" spans="5:15" ht="31.5">
      <c r="E2262" s="284">
        <v>6145558</v>
      </c>
      <c r="F2262" s="291" t="s">
        <v>132</v>
      </c>
      <c r="G2262" s="315">
        <f t="shared" si="37"/>
        <v>2256</v>
      </c>
      <c r="H2262" s="280" t="s">
        <v>10403</v>
      </c>
      <c r="I2262" s="307" t="s">
        <v>7203</v>
      </c>
      <c r="J2262" s="279">
        <v>2015</v>
      </c>
      <c r="K2262" s="285">
        <v>6100027735</v>
      </c>
      <c r="L2262" s="283">
        <v>41977</v>
      </c>
      <c r="M2262" s="285" t="s">
        <v>10828</v>
      </c>
      <c r="N2262" s="332" t="s">
        <v>15154</v>
      </c>
      <c r="O2262" s="324"/>
    </row>
    <row r="2263" spans="5:15" ht="31.5">
      <c r="E2263" s="284">
        <v>6145467</v>
      </c>
      <c r="F2263" s="291" t="s">
        <v>132</v>
      </c>
      <c r="G2263" s="315">
        <f t="shared" si="37"/>
        <v>2257</v>
      </c>
      <c r="H2263" s="280" t="s">
        <v>10829</v>
      </c>
      <c r="I2263" s="307" t="s">
        <v>7203</v>
      </c>
      <c r="J2263" s="279">
        <v>2015</v>
      </c>
      <c r="K2263" s="285">
        <v>6100027736</v>
      </c>
      <c r="L2263" s="283">
        <v>41982</v>
      </c>
      <c r="M2263" s="285" t="s">
        <v>10830</v>
      </c>
      <c r="N2263" s="331" t="s">
        <v>16210</v>
      </c>
      <c r="O2263" s="325"/>
    </row>
    <row r="2264" spans="5:15" ht="31.5">
      <c r="E2264" s="284">
        <v>6145555</v>
      </c>
      <c r="F2264" s="291" t="s">
        <v>132</v>
      </c>
      <c r="G2264" s="315">
        <f t="shared" si="37"/>
        <v>2258</v>
      </c>
      <c r="H2264" s="280" t="s">
        <v>10563</v>
      </c>
      <c r="I2264" s="307" t="s">
        <v>7203</v>
      </c>
      <c r="J2264" s="279">
        <v>2015</v>
      </c>
      <c r="K2264" s="285">
        <v>6100027739</v>
      </c>
      <c r="L2264" s="283">
        <v>41974</v>
      </c>
      <c r="M2264" s="285" t="s">
        <v>10831</v>
      </c>
      <c r="N2264" s="332" t="s">
        <v>15155</v>
      </c>
      <c r="O2264" s="324"/>
    </row>
    <row r="2265" spans="5:15" ht="31.5">
      <c r="E2265" s="284">
        <v>6145584</v>
      </c>
      <c r="F2265" s="291" t="s">
        <v>132</v>
      </c>
      <c r="G2265" s="315">
        <f t="shared" si="37"/>
        <v>2259</v>
      </c>
      <c r="H2265" s="280" t="s">
        <v>10476</v>
      </c>
      <c r="I2265" s="307" t="s">
        <v>7203</v>
      </c>
      <c r="J2265" s="279">
        <v>2015</v>
      </c>
      <c r="K2265" s="285">
        <v>6100027785</v>
      </c>
      <c r="L2265" s="283">
        <v>41995</v>
      </c>
      <c r="M2265" s="285" t="s">
        <v>10832</v>
      </c>
      <c r="N2265" s="332" t="s">
        <v>14583</v>
      </c>
      <c r="O2265" s="324"/>
    </row>
    <row r="2266" spans="5:15" ht="31.5">
      <c r="E2266" s="284">
        <v>6145571</v>
      </c>
      <c r="F2266" s="291" t="s">
        <v>132</v>
      </c>
      <c r="G2266" s="315">
        <f t="shared" si="37"/>
        <v>2260</v>
      </c>
      <c r="H2266" s="280" t="s">
        <v>10434</v>
      </c>
      <c r="I2266" s="307" t="s">
        <v>7203</v>
      </c>
      <c r="J2266" s="279">
        <v>2015</v>
      </c>
      <c r="K2266" s="285">
        <v>6100027846</v>
      </c>
      <c r="L2266" s="283">
        <v>41988</v>
      </c>
      <c r="M2266" s="285" t="s">
        <v>10833</v>
      </c>
      <c r="N2266" s="332" t="s">
        <v>14584</v>
      </c>
      <c r="O2266" s="324"/>
    </row>
    <row r="2267" spans="5:15" ht="31.5">
      <c r="E2267" s="284">
        <v>6145573</v>
      </c>
      <c r="F2267" s="291" t="s">
        <v>132</v>
      </c>
      <c r="G2267" s="315">
        <f t="shared" si="37"/>
        <v>2261</v>
      </c>
      <c r="H2267" s="280" t="s">
        <v>10373</v>
      </c>
      <c r="I2267" s="307" t="s">
        <v>7203</v>
      </c>
      <c r="J2267" s="279">
        <v>2015</v>
      </c>
      <c r="K2267" s="285">
        <v>6100027851</v>
      </c>
      <c r="L2267" s="283">
        <v>41983</v>
      </c>
      <c r="M2267" s="285" t="s">
        <v>10834</v>
      </c>
      <c r="N2267" s="332" t="s">
        <v>15156</v>
      </c>
      <c r="O2267" s="324"/>
    </row>
    <row r="2268" spans="5:15" ht="31.5">
      <c r="E2268" s="284">
        <v>6150531</v>
      </c>
      <c r="F2268" s="291" t="s">
        <v>132</v>
      </c>
      <c r="G2268" s="315">
        <f t="shared" si="37"/>
        <v>2262</v>
      </c>
      <c r="H2268" s="280" t="s">
        <v>10835</v>
      </c>
      <c r="I2268" s="307" t="s">
        <v>7203</v>
      </c>
      <c r="J2268" s="279">
        <v>2015</v>
      </c>
      <c r="K2268" s="285">
        <v>6100027873</v>
      </c>
      <c r="L2268" s="283">
        <v>41992</v>
      </c>
      <c r="M2268" s="285" t="s">
        <v>10836</v>
      </c>
      <c r="N2268" s="332" t="s">
        <v>14141</v>
      </c>
      <c r="O2268" s="324"/>
    </row>
    <row r="2269" spans="5:15" ht="31.5">
      <c r="E2269" s="284">
        <v>6145582</v>
      </c>
      <c r="F2269" s="291" t="s">
        <v>132</v>
      </c>
      <c r="G2269" s="315">
        <f t="shared" si="37"/>
        <v>2263</v>
      </c>
      <c r="H2269" s="280" t="s">
        <v>10443</v>
      </c>
      <c r="I2269" s="307" t="s">
        <v>7203</v>
      </c>
      <c r="J2269" s="279">
        <v>2015</v>
      </c>
      <c r="K2269" s="285">
        <v>6100027878</v>
      </c>
      <c r="L2269" s="283">
        <v>41988</v>
      </c>
      <c r="M2269" s="285" t="s">
        <v>10837</v>
      </c>
      <c r="N2269" s="332" t="s">
        <v>14585</v>
      </c>
      <c r="O2269" s="324"/>
    </row>
    <row r="2270" spans="5:15" ht="31.5">
      <c r="E2270" s="284">
        <v>6145567</v>
      </c>
      <c r="F2270" s="291" t="s">
        <v>132</v>
      </c>
      <c r="G2270" s="315">
        <f t="shared" si="37"/>
        <v>2264</v>
      </c>
      <c r="H2270" s="280" t="s">
        <v>10390</v>
      </c>
      <c r="I2270" s="307" t="s">
        <v>7203</v>
      </c>
      <c r="J2270" s="279">
        <v>2015</v>
      </c>
      <c r="K2270" s="285">
        <v>6100027882</v>
      </c>
      <c r="L2270" s="283">
        <v>41984</v>
      </c>
      <c r="M2270" s="285" t="s">
        <v>10838</v>
      </c>
      <c r="N2270" s="332" t="s">
        <v>15157</v>
      </c>
      <c r="O2270" s="324"/>
    </row>
    <row r="2271" spans="5:15" ht="31.5">
      <c r="E2271" s="284">
        <v>6150781</v>
      </c>
      <c r="F2271" s="291" t="s">
        <v>132</v>
      </c>
      <c r="G2271" s="315">
        <f t="shared" si="37"/>
        <v>2265</v>
      </c>
      <c r="H2271" s="280" t="s">
        <v>10680</v>
      </c>
      <c r="I2271" s="307" t="s">
        <v>7203</v>
      </c>
      <c r="J2271" s="279">
        <v>2015</v>
      </c>
      <c r="K2271" s="285">
        <v>6100027906</v>
      </c>
      <c r="L2271" s="283">
        <v>42050</v>
      </c>
      <c r="M2271" s="285" t="s">
        <v>10839</v>
      </c>
      <c r="N2271" s="332" t="s">
        <v>15158</v>
      </c>
      <c r="O2271" s="324"/>
    </row>
    <row r="2272" spans="5:15" ht="31.5">
      <c r="E2272" s="284">
        <v>6145576</v>
      </c>
      <c r="F2272" s="291" t="s">
        <v>132</v>
      </c>
      <c r="G2272" s="315">
        <f t="shared" si="37"/>
        <v>2266</v>
      </c>
      <c r="H2272" s="280" t="s">
        <v>10680</v>
      </c>
      <c r="I2272" s="307" t="s">
        <v>7203</v>
      </c>
      <c r="J2272" s="279">
        <v>2015</v>
      </c>
      <c r="K2272" s="285">
        <v>6100027907</v>
      </c>
      <c r="L2272" s="283">
        <v>41989</v>
      </c>
      <c r="M2272" s="285" t="s">
        <v>10840</v>
      </c>
      <c r="N2272" s="332" t="s">
        <v>14586</v>
      </c>
      <c r="O2272" s="324"/>
    </row>
    <row r="2273" spans="5:15" ht="31.5">
      <c r="E2273" s="284">
        <v>6145575</v>
      </c>
      <c r="F2273" s="291" t="s">
        <v>132</v>
      </c>
      <c r="G2273" s="315">
        <f t="shared" si="37"/>
        <v>2267</v>
      </c>
      <c r="H2273" s="280" t="s">
        <v>8847</v>
      </c>
      <c r="I2273" s="307" t="s">
        <v>7203</v>
      </c>
      <c r="J2273" s="279">
        <v>2015</v>
      </c>
      <c r="K2273" s="285">
        <v>6100027918</v>
      </c>
      <c r="L2273" s="283">
        <v>41989</v>
      </c>
      <c r="M2273" s="285" t="s">
        <v>10841</v>
      </c>
      <c r="N2273" s="332" t="s">
        <v>15159</v>
      </c>
      <c r="O2273" s="324"/>
    </row>
    <row r="2274" spans="5:15" ht="31.5">
      <c r="E2274" s="284">
        <v>6145590</v>
      </c>
      <c r="F2274" s="291" t="s">
        <v>132</v>
      </c>
      <c r="G2274" s="315">
        <f t="shared" si="37"/>
        <v>2268</v>
      </c>
      <c r="H2274" s="280" t="s">
        <v>10663</v>
      </c>
      <c r="I2274" s="307" t="s">
        <v>7203</v>
      </c>
      <c r="J2274" s="279">
        <v>2015</v>
      </c>
      <c r="K2274" s="285">
        <v>6100027920</v>
      </c>
      <c r="L2274" s="283">
        <v>41990</v>
      </c>
      <c r="M2274" s="285" t="s">
        <v>10842</v>
      </c>
      <c r="N2274" s="331" t="s">
        <v>16281</v>
      </c>
      <c r="O2274" s="325"/>
    </row>
    <row r="2275" spans="5:15" ht="31.5">
      <c r="E2275" s="284">
        <v>6145583</v>
      </c>
      <c r="F2275" s="291" t="s">
        <v>132</v>
      </c>
      <c r="G2275" s="315">
        <f t="shared" si="37"/>
        <v>2269</v>
      </c>
      <c r="H2275" s="280" t="s">
        <v>10415</v>
      </c>
      <c r="I2275" s="307" t="s">
        <v>7203</v>
      </c>
      <c r="J2275" s="279">
        <v>2015</v>
      </c>
      <c r="K2275" s="285">
        <v>6100027921</v>
      </c>
      <c r="L2275" s="283">
        <v>41996</v>
      </c>
      <c r="M2275" s="285" t="s">
        <v>10843</v>
      </c>
      <c r="N2275" s="332" t="s">
        <v>14587</v>
      </c>
      <c r="O2275" s="324"/>
    </row>
    <row r="2276" spans="5:15" ht="31.5">
      <c r="E2276" s="284">
        <v>6145581</v>
      </c>
      <c r="F2276" s="291" t="s">
        <v>132</v>
      </c>
      <c r="G2276" s="315">
        <f t="shared" si="37"/>
        <v>2270</v>
      </c>
      <c r="H2276" s="280" t="s">
        <v>10247</v>
      </c>
      <c r="I2276" s="307" t="s">
        <v>7203</v>
      </c>
      <c r="J2276" s="279">
        <v>2015</v>
      </c>
      <c r="K2276" s="285">
        <v>6100027949</v>
      </c>
      <c r="L2276" s="283">
        <v>41995</v>
      </c>
      <c r="M2276" s="285" t="s">
        <v>10844</v>
      </c>
      <c r="N2276" s="332" t="s">
        <v>15160</v>
      </c>
      <c r="O2276" s="324"/>
    </row>
    <row r="2277" spans="5:15" ht="31.5">
      <c r="E2277" s="284">
        <v>6150538</v>
      </c>
      <c r="F2277" s="291" t="s">
        <v>132</v>
      </c>
      <c r="G2277" s="315">
        <f t="shared" si="37"/>
        <v>2271</v>
      </c>
      <c r="H2277" s="280" t="s">
        <v>10366</v>
      </c>
      <c r="I2277" s="307" t="s">
        <v>7203</v>
      </c>
      <c r="J2277" s="279">
        <v>2015</v>
      </c>
      <c r="K2277" s="285">
        <v>6100027953</v>
      </c>
      <c r="L2277" s="283">
        <v>41984</v>
      </c>
      <c r="M2277" s="285" t="s">
        <v>10845</v>
      </c>
      <c r="N2277" s="332" t="s">
        <v>15161</v>
      </c>
      <c r="O2277" s="324"/>
    </row>
    <row r="2278" spans="5:15" ht="31.5">
      <c r="E2278" s="284">
        <v>6145578</v>
      </c>
      <c r="F2278" s="291" t="s">
        <v>132</v>
      </c>
      <c r="G2278" s="315">
        <f t="shared" si="37"/>
        <v>2272</v>
      </c>
      <c r="H2278" s="280" t="s">
        <v>10680</v>
      </c>
      <c r="I2278" s="307" t="s">
        <v>7203</v>
      </c>
      <c r="J2278" s="279">
        <v>2015</v>
      </c>
      <c r="K2278" s="285">
        <v>6100027967</v>
      </c>
      <c r="L2278" s="283">
        <v>41992</v>
      </c>
      <c r="M2278" s="285" t="s">
        <v>10846</v>
      </c>
      <c r="N2278" s="332" t="s">
        <v>15162</v>
      </c>
      <c r="O2278" s="324"/>
    </row>
    <row r="2279" spans="5:15" ht="31.5">
      <c r="E2279" s="284">
        <v>6145580</v>
      </c>
      <c r="F2279" s="291" t="s">
        <v>132</v>
      </c>
      <c r="G2279" s="315">
        <f t="shared" si="37"/>
        <v>2273</v>
      </c>
      <c r="H2279" s="280" t="s">
        <v>10847</v>
      </c>
      <c r="I2279" s="307" t="s">
        <v>7203</v>
      </c>
      <c r="J2279" s="279">
        <v>2015</v>
      </c>
      <c r="K2279" s="285">
        <v>6100027980</v>
      </c>
      <c r="L2279" s="283">
        <v>41992</v>
      </c>
      <c r="M2279" s="285" t="s">
        <v>10848</v>
      </c>
      <c r="N2279" s="332" t="s">
        <v>15163</v>
      </c>
      <c r="O2279" s="324"/>
    </row>
    <row r="2280" spans="5:15" ht="31.5">
      <c r="E2280" s="284">
        <v>6150545</v>
      </c>
      <c r="F2280" s="291" t="s">
        <v>132</v>
      </c>
      <c r="G2280" s="315">
        <f t="shared" si="37"/>
        <v>2274</v>
      </c>
      <c r="H2280" s="280" t="s">
        <v>10495</v>
      </c>
      <c r="I2280" s="307" t="s">
        <v>7203</v>
      </c>
      <c r="J2280" s="279">
        <v>2015</v>
      </c>
      <c r="K2280" s="285">
        <v>6100027992</v>
      </c>
      <c r="L2280" s="283">
        <v>42003</v>
      </c>
      <c r="M2280" s="285" t="s">
        <v>10849</v>
      </c>
      <c r="N2280" s="332" t="s">
        <v>14588</v>
      </c>
      <c r="O2280" s="324"/>
    </row>
    <row r="2281" spans="5:15" ht="31.5">
      <c r="E2281" s="284">
        <v>6145591</v>
      </c>
      <c r="F2281" s="291" t="s">
        <v>132</v>
      </c>
      <c r="G2281" s="315">
        <f t="shared" si="37"/>
        <v>2275</v>
      </c>
      <c r="H2281" s="280" t="s">
        <v>10850</v>
      </c>
      <c r="I2281" s="307" t="s">
        <v>7203</v>
      </c>
      <c r="J2281" s="279">
        <v>2015</v>
      </c>
      <c r="K2281" s="285">
        <v>6100028004</v>
      </c>
      <c r="L2281" s="283">
        <v>41996</v>
      </c>
      <c r="M2281" s="285" t="s">
        <v>10851</v>
      </c>
      <c r="N2281" s="332" t="s">
        <v>15164</v>
      </c>
      <c r="O2281" s="324"/>
    </row>
    <row r="2282" spans="5:15" ht="31.5">
      <c r="E2282" s="284">
        <v>6150614</v>
      </c>
      <c r="F2282" s="291" t="s">
        <v>132</v>
      </c>
      <c r="G2282" s="315">
        <f t="shared" si="37"/>
        <v>2276</v>
      </c>
      <c r="H2282" s="280" t="s">
        <v>10493</v>
      </c>
      <c r="I2282" s="307" t="s">
        <v>7203</v>
      </c>
      <c r="J2282" s="279">
        <v>2015</v>
      </c>
      <c r="K2282" s="285">
        <v>6100028032</v>
      </c>
      <c r="L2282" s="283">
        <v>42054</v>
      </c>
      <c r="M2282" s="285" t="s">
        <v>10852</v>
      </c>
      <c r="N2282" s="332" t="s">
        <v>14589</v>
      </c>
      <c r="O2282" s="324"/>
    </row>
    <row r="2283" spans="5:15" ht="31.5">
      <c r="E2283" s="284">
        <v>6150548</v>
      </c>
      <c r="F2283" s="291" t="s">
        <v>132</v>
      </c>
      <c r="G2283" s="315">
        <f t="shared" si="37"/>
        <v>2277</v>
      </c>
      <c r="H2283" s="280" t="s">
        <v>10472</v>
      </c>
      <c r="I2283" s="307" t="s">
        <v>7203</v>
      </c>
      <c r="J2283" s="279">
        <v>2015</v>
      </c>
      <c r="K2283" s="285">
        <v>6100028189</v>
      </c>
      <c r="L2283" s="283">
        <v>42016</v>
      </c>
      <c r="M2283" s="285" t="s">
        <v>10853</v>
      </c>
      <c r="N2283" s="331" t="s">
        <v>16363</v>
      </c>
      <c r="O2283" s="325"/>
    </row>
    <row r="2284" spans="5:15" ht="31.5">
      <c r="E2284" s="284">
        <v>6150631</v>
      </c>
      <c r="F2284" s="291" t="s">
        <v>132</v>
      </c>
      <c r="G2284" s="315">
        <f t="shared" si="37"/>
        <v>2278</v>
      </c>
      <c r="H2284" s="280" t="s">
        <v>10629</v>
      </c>
      <c r="I2284" s="307" t="s">
        <v>7203</v>
      </c>
      <c r="J2284" s="279">
        <v>2015</v>
      </c>
      <c r="K2284" s="285">
        <v>6100028207</v>
      </c>
      <c r="L2284" s="283">
        <v>42016</v>
      </c>
      <c r="M2284" s="285" t="s">
        <v>10854</v>
      </c>
      <c r="N2284" s="332" t="s">
        <v>14590</v>
      </c>
      <c r="O2284" s="324"/>
    </row>
    <row r="2285" spans="5:15" ht="31.5">
      <c r="E2285" s="284">
        <v>6150632</v>
      </c>
      <c r="F2285" s="291" t="s">
        <v>132</v>
      </c>
      <c r="G2285" s="315">
        <f t="shared" si="37"/>
        <v>2279</v>
      </c>
      <c r="H2285" s="280" t="s">
        <v>10855</v>
      </c>
      <c r="I2285" s="307" t="s">
        <v>7203</v>
      </c>
      <c r="J2285" s="279">
        <v>2015</v>
      </c>
      <c r="K2285" s="285">
        <v>6100028215</v>
      </c>
      <c r="L2285" s="283">
        <v>42016</v>
      </c>
      <c r="M2285" s="285" t="s">
        <v>10856</v>
      </c>
      <c r="N2285" s="332" t="s">
        <v>14591</v>
      </c>
      <c r="O2285" s="324"/>
    </row>
    <row r="2286" spans="5:15" ht="31.5">
      <c r="E2286" s="284">
        <v>6150555</v>
      </c>
      <c r="F2286" s="291" t="s">
        <v>132</v>
      </c>
      <c r="G2286" s="315">
        <f t="shared" si="37"/>
        <v>2280</v>
      </c>
      <c r="H2286" s="280" t="s">
        <v>10680</v>
      </c>
      <c r="I2286" s="307" t="s">
        <v>7203</v>
      </c>
      <c r="J2286" s="279">
        <v>2015</v>
      </c>
      <c r="K2286" s="285">
        <v>6100028216</v>
      </c>
      <c r="L2286" s="283">
        <v>42023</v>
      </c>
      <c r="M2286" s="285" t="s">
        <v>10857</v>
      </c>
      <c r="N2286" s="332" t="s">
        <v>14592</v>
      </c>
      <c r="O2286" s="324"/>
    </row>
    <row r="2287" spans="5:15" ht="31.5">
      <c r="E2287" s="284">
        <v>6150553</v>
      </c>
      <c r="F2287" s="291" t="s">
        <v>132</v>
      </c>
      <c r="G2287" s="315">
        <f t="shared" si="37"/>
        <v>2281</v>
      </c>
      <c r="H2287" s="280" t="s">
        <v>10411</v>
      </c>
      <c r="I2287" s="307" t="s">
        <v>7203</v>
      </c>
      <c r="J2287" s="279">
        <v>2015</v>
      </c>
      <c r="K2287" s="285">
        <v>6100028299</v>
      </c>
      <c r="L2287" s="283">
        <v>42023</v>
      </c>
      <c r="M2287" s="285" t="s">
        <v>10858</v>
      </c>
      <c r="N2287" s="332" t="s">
        <v>14593</v>
      </c>
      <c r="O2287" s="324"/>
    </row>
    <row r="2288" spans="5:15" ht="31.5">
      <c r="E2288" s="284">
        <v>6150556</v>
      </c>
      <c r="F2288" s="291" t="s">
        <v>132</v>
      </c>
      <c r="G2288" s="315">
        <f t="shared" si="37"/>
        <v>2282</v>
      </c>
      <c r="H2288" s="280" t="s">
        <v>10392</v>
      </c>
      <c r="I2288" s="307" t="s">
        <v>7203</v>
      </c>
      <c r="J2288" s="279">
        <v>2015</v>
      </c>
      <c r="K2288" s="285">
        <v>6100028346</v>
      </c>
      <c r="L2288" s="283">
        <v>42025</v>
      </c>
      <c r="M2288" s="285" t="s">
        <v>10859</v>
      </c>
      <c r="N2288" s="331" t="s">
        <v>16393</v>
      </c>
      <c r="O2288" s="325"/>
    </row>
    <row r="2289" spans="5:15" ht="31.5">
      <c r="E2289" s="284">
        <v>6150552</v>
      </c>
      <c r="F2289" s="291" t="s">
        <v>132</v>
      </c>
      <c r="G2289" s="315">
        <f t="shared" si="37"/>
        <v>2283</v>
      </c>
      <c r="H2289" s="280" t="s">
        <v>10247</v>
      </c>
      <c r="I2289" s="307" t="s">
        <v>7203</v>
      </c>
      <c r="J2289" s="279">
        <v>2015</v>
      </c>
      <c r="K2289" s="285">
        <v>6100028349</v>
      </c>
      <c r="L2289" s="283">
        <v>42024</v>
      </c>
      <c r="M2289" s="285" t="s">
        <v>10860</v>
      </c>
      <c r="N2289" s="332" t="s">
        <v>14594</v>
      </c>
      <c r="O2289" s="324"/>
    </row>
    <row r="2290" spans="5:15" ht="31.5">
      <c r="E2290" s="284">
        <v>6150554</v>
      </c>
      <c r="F2290" s="291" t="s">
        <v>132</v>
      </c>
      <c r="G2290" s="315">
        <f t="shared" si="37"/>
        <v>2284</v>
      </c>
      <c r="H2290" s="280" t="s">
        <v>10669</v>
      </c>
      <c r="I2290" s="307" t="s">
        <v>7203</v>
      </c>
      <c r="J2290" s="279">
        <v>2015</v>
      </c>
      <c r="K2290" s="285">
        <v>6100028352</v>
      </c>
      <c r="L2290" s="283">
        <v>42023</v>
      </c>
      <c r="M2290" s="285" t="s">
        <v>10861</v>
      </c>
      <c r="N2290" s="332" t="s">
        <v>14595</v>
      </c>
      <c r="O2290" s="324"/>
    </row>
    <row r="2291" spans="5:15" ht="31.5">
      <c r="E2291" s="284">
        <v>6150629</v>
      </c>
      <c r="F2291" s="291" t="s">
        <v>132</v>
      </c>
      <c r="G2291" s="315">
        <f t="shared" si="37"/>
        <v>2285</v>
      </c>
      <c r="H2291" s="280" t="s">
        <v>10361</v>
      </c>
      <c r="I2291" s="307" t="s">
        <v>7203</v>
      </c>
      <c r="J2291" s="279">
        <v>2015</v>
      </c>
      <c r="K2291" s="285">
        <v>6100028487</v>
      </c>
      <c r="L2291" s="283">
        <v>42033</v>
      </c>
      <c r="M2291" s="285" t="s">
        <v>10862</v>
      </c>
      <c r="N2291" s="332" t="s">
        <v>14596</v>
      </c>
      <c r="O2291" s="324"/>
    </row>
    <row r="2292" spans="5:15" ht="31.5">
      <c r="E2292" s="284">
        <v>6150644</v>
      </c>
      <c r="F2292" s="291" t="s">
        <v>132</v>
      </c>
      <c r="G2292" s="315">
        <f t="shared" si="37"/>
        <v>2286</v>
      </c>
      <c r="H2292" s="280" t="s">
        <v>10247</v>
      </c>
      <c r="I2292" s="307" t="s">
        <v>7203</v>
      </c>
      <c r="J2292" s="279">
        <v>2015</v>
      </c>
      <c r="K2292" s="285">
        <v>6100028574</v>
      </c>
      <c r="L2292" s="283">
        <v>42045</v>
      </c>
      <c r="M2292" s="285" t="s">
        <v>10863</v>
      </c>
      <c r="N2292" s="332" t="s">
        <v>14597</v>
      </c>
      <c r="O2292" s="324"/>
    </row>
    <row r="2293" spans="5:15" ht="31.5">
      <c r="E2293" s="284">
        <v>6150734</v>
      </c>
      <c r="F2293" s="291" t="s">
        <v>132</v>
      </c>
      <c r="G2293" s="315">
        <f t="shared" si="37"/>
        <v>2287</v>
      </c>
      <c r="H2293" s="280" t="s">
        <v>10864</v>
      </c>
      <c r="I2293" s="307" t="s">
        <v>7203</v>
      </c>
      <c r="J2293" s="279">
        <v>2015</v>
      </c>
      <c r="K2293" s="285">
        <v>6100028575</v>
      </c>
      <c r="L2293" s="283">
        <v>42047</v>
      </c>
      <c r="M2293" s="285" t="s">
        <v>10865</v>
      </c>
      <c r="N2293" s="332" t="s">
        <v>15165</v>
      </c>
      <c r="O2293" s="324"/>
    </row>
    <row r="2294" spans="5:15" ht="31.5">
      <c r="E2294" s="284">
        <v>6150642</v>
      </c>
      <c r="F2294" s="291" t="s">
        <v>132</v>
      </c>
      <c r="G2294" s="315">
        <f t="shared" si="37"/>
        <v>2288</v>
      </c>
      <c r="H2294" s="280" t="s">
        <v>10493</v>
      </c>
      <c r="I2294" s="307" t="s">
        <v>7203</v>
      </c>
      <c r="J2294" s="279">
        <v>2015</v>
      </c>
      <c r="K2294" s="285">
        <v>6100028578</v>
      </c>
      <c r="L2294" s="283">
        <v>42041</v>
      </c>
      <c r="M2294" s="285" t="s">
        <v>10866</v>
      </c>
      <c r="N2294" s="332" t="s">
        <v>14598</v>
      </c>
      <c r="O2294" s="324"/>
    </row>
    <row r="2295" spans="5:15" ht="38.25">
      <c r="E2295" s="284">
        <v>6150738</v>
      </c>
      <c r="F2295" s="291" t="s">
        <v>132</v>
      </c>
      <c r="G2295" s="315">
        <f t="shared" si="37"/>
        <v>2289</v>
      </c>
      <c r="H2295" s="280" t="s">
        <v>9822</v>
      </c>
      <c r="I2295" s="307" t="s">
        <v>7203</v>
      </c>
      <c r="J2295" s="279">
        <v>2015</v>
      </c>
      <c r="K2295" s="285">
        <v>6100028602</v>
      </c>
      <c r="L2295" s="283">
        <v>42048</v>
      </c>
      <c r="M2295" s="285" t="s">
        <v>10867</v>
      </c>
      <c r="N2295" s="332" t="s">
        <v>14599</v>
      </c>
      <c r="O2295" s="324"/>
    </row>
    <row r="2296" spans="5:15" ht="31.5">
      <c r="E2296" s="284">
        <v>6150651</v>
      </c>
      <c r="F2296" s="291" t="s">
        <v>132</v>
      </c>
      <c r="G2296" s="315">
        <f t="shared" si="37"/>
        <v>2290</v>
      </c>
      <c r="H2296" s="280" t="s">
        <v>10634</v>
      </c>
      <c r="I2296" s="307" t="s">
        <v>7203</v>
      </c>
      <c r="J2296" s="279">
        <v>2015</v>
      </c>
      <c r="K2296" s="285">
        <v>6100028650</v>
      </c>
      <c r="L2296" s="283">
        <v>42051</v>
      </c>
      <c r="M2296" s="285" t="s">
        <v>10868</v>
      </c>
      <c r="N2296" s="332" t="s">
        <v>15166</v>
      </c>
      <c r="O2296" s="324"/>
    </row>
    <row r="2297" spans="5:15" ht="31.5">
      <c r="E2297" s="284">
        <v>6150649</v>
      </c>
      <c r="F2297" s="291" t="s">
        <v>132</v>
      </c>
      <c r="G2297" s="315">
        <f t="shared" si="37"/>
        <v>2291</v>
      </c>
      <c r="H2297" s="280" t="s">
        <v>10869</v>
      </c>
      <c r="I2297" s="307" t="s">
        <v>7203</v>
      </c>
      <c r="J2297" s="279">
        <v>2015</v>
      </c>
      <c r="K2297" s="285">
        <v>6100028652</v>
      </c>
      <c r="L2297" s="283">
        <v>42048</v>
      </c>
      <c r="M2297" s="285" t="s">
        <v>10870</v>
      </c>
      <c r="N2297" s="332" t="s">
        <v>14600</v>
      </c>
      <c r="O2297" s="324"/>
    </row>
    <row r="2298" spans="5:15" ht="31.5">
      <c r="E2298" s="284">
        <v>6150732</v>
      </c>
      <c r="F2298" s="291" t="s">
        <v>132</v>
      </c>
      <c r="G2298" s="315">
        <f t="shared" si="37"/>
        <v>2292</v>
      </c>
      <c r="H2298" s="280" t="s">
        <v>10871</v>
      </c>
      <c r="I2298" s="307" t="s">
        <v>7203</v>
      </c>
      <c r="J2298" s="279">
        <v>2015</v>
      </c>
      <c r="K2298" s="285">
        <v>6100028764</v>
      </c>
      <c r="L2298" s="283">
        <v>42053</v>
      </c>
      <c r="M2298" s="285" t="s">
        <v>10872</v>
      </c>
      <c r="N2298" s="332" t="s">
        <v>15167</v>
      </c>
      <c r="O2298" s="324"/>
    </row>
    <row r="2299" spans="5:15" ht="31.5">
      <c r="E2299" s="284">
        <v>6150730</v>
      </c>
      <c r="F2299" s="291" t="s">
        <v>132</v>
      </c>
      <c r="G2299" s="315">
        <f t="shared" si="37"/>
        <v>2293</v>
      </c>
      <c r="H2299" s="280" t="s">
        <v>10493</v>
      </c>
      <c r="I2299" s="307" t="s">
        <v>7203</v>
      </c>
      <c r="J2299" s="279">
        <v>2015</v>
      </c>
      <c r="K2299" s="285">
        <v>6100028804</v>
      </c>
      <c r="L2299" s="283">
        <v>42059</v>
      </c>
      <c r="M2299" s="285" t="s">
        <v>10873</v>
      </c>
      <c r="N2299" s="332" t="s">
        <v>15168</v>
      </c>
      <c r="O2299" s="324"/>
    </row>
    <row r="2300" spans="5:15" ht="31.5">
      <c r="E2300" s="284">
        <v>6150751</v>
      </c>
      <c r="F2300" s="291" t="s">
        <v>132</v>
      </c>
      <c r="G2300" s="315">
        <f t="shared" si="37"/>
        <v>2294</v>
      </c>
      <c r="H2300" s="280" t="s">
        <v>10874</v>
      </c>
      <c r="I2300" s="307" t="s">
        <v>7203</v>
      </c>
      <c r="J2300" s="279">
        <v>2015</v>
      </c>
      <c r="K2300" s="285">
        <v>6100028858</v>
      </c>
      <c r="L2300" s="283">
        <v>42066</v>
      </c>
      <c r="M2300" s="285" t="s">
        <v>10875</v>
      </c>
      <c r="N2300" s="332" t="s">
        <v>15169</v>
      </c>
      <c r="O2300" s="324"/>
    </row>
    <row r="2301" spans="5:15" ht="31.5">
      <c r="E2301" s="284">
        <v>6150776</v>
      </c>
      <c r="F2301" s="291" t="s">
        <v>132</v>
      </c>
      <c r="G2301" s="315">
        <f t="shared" si="37"/>
        <v>2295</v>
      </c>
      <c r="H2301" s="280" t="s">
        <v>10362</v>
      </c>
      <c r="I2301" s="307" t="s">
        <v>7203</v>
      </c>
      <c r="J2301" s="279">
        <v>2015</v>
      </c>
      <c r="K2301" s="285">
        <v>6100028862</v>
      </c>
      <c r="L2301" s="283">
        <v>42074</v>
      </c>
      <c r="M2301" s="285" t="s">
        <v>10876</v>
      </c>
      <c r="N2301" s="332" t="s">
        <v>15170</v>
      </c>
      <c r="O2301" s="324"/>
    </row>
    <row r="2302" spans="5:15" ht="31.5">
      <c r="E2302" s="284">
        <v>6150736</v>
      </c>
      <c r="F2302" s="291" t="s">
        <v>132</v>
      </c>
      <c r="G2302" s="315">
        <f t="shared" ref="G2302:G2365" si="38">G2301+1</f>
        <v>2296</v>
      </c>
      <c r="H2302" s="280" t="s">
        <v>10877</v>
      </c>
      <c r="I2302" s="307" t="s">
        <v>7203</v>
      </c>
      <c r="J2302" s="279">
        <v>2015</v>
      </c>
      <c r="K2302" s="285">
        <v>6100028864</v>
      </c>
      <c r="L2302" s="283">
        <v>42061</v>
      </c>
      <c r="M2302" s="285" t="s">
        <v>10878</v>
      </c>
      <c r="N2302" s="332" t="s">
        <v>15171</v>
      </c>
      <c r="O2302" s="324"/>
    </row>
    <row r="2303" spans="5:15" ht="31.5">
      <c r="E2303" s="284">
        <v>6150758</v>
      </c>
      <c r="F2303" s="291" t="s">
        <v>132</v>
      </c>
      <c r="G2303" s="315">
        <f t="shared" si="38"/>
        <v>2297</v>
      </c>
      <c r="H2303" s="280" t="s">
        <v>10390</v>
      </c>
      <c r="I2303" s="307" t="s">
        <v>7203</v>
      </c>
      <c r="J2303" s="279">
        <v>2015</v>
      </c>
      <c r="K2303" s="285">
        <v>6100028899</v>
      </c>
      <c r="L2303" s="283">
        <v>42068</v>
      </c>
      <c r="M2303" s="285" t="s">
        <v>10879</v>
      </c>
      <c r="N2303" s="332" t="s">
        <v>15172</v>
      </c>
      <c r="O2303" s="324"/>
    </row>
    <row r="2304" spans="5:15" ht="31.5">
      <c r="E2304" s="284">
        <v>6150758</v>
      </c>
      <c r="F2304" s="291" t="s">
        <v>132</v>
      </c>
      <c r="G2304" s="315">
        <f t="shared" si="38"/>
        <v>2298</v>
      </c>
      <c r="H2304" s="280" t="s">
        <v>10390</v>
      </c>
      <c r="I2304" s="307" t="s">
        <v>7203</v>
      </c>
      <c r="J2304" s="279">
        <v>2015</v>
      </c>
      <c r="K2304" s="285">
        <v>6100028900</v>
      </c>
      <c r="L2304" s="283">
        <v>42073</v>
      </c>
      <c r="M2304" s="285" t="s">
        <v>10880</v>
      </c>
      <c r="N2304" s="332" t="s">
        <v>15173</v>
      </c>
      <c r="O2304" s="324"/>
    </row>
    <row r="2305" spans="5:15" ht="31.5">
      <c r="E2305" s="284">
        <v>6150767</v>
      </c>
      <c r="F2305" s="291" t="s">
        <v>132</v>
      </c>
      <c r="G2305" s="315">
        <f t="shared" si="38"/>
        <v>2299</v>
      </c>
      <c r="H2305" s="280" t="s">
        <v>10390</v>
      </c>
      <c r="I2305" s="307" t="s">
        <v>7203</v>
      </c>
      <c r="J2305" s="279">
        <v>2015</v>
      </c>
      <c r="K2305" s="285">
        <v>6100028901</v>
      </c>
      <c r="L2305" s="283">
        <v>42068</v>
      </c>
      <c r="M2305" s="285" t="s">
        <v>10881</v>
      </c>
      <c r="N2305" s="332" t="s">
        <v>15174</v>
      </c>
      <c r="O2305" s="324"/>
    </row>
    <row r="2306" spans="5:15" ht="31.5">
      <c r="E2306" s="284">
        <v>6150762</v>
      </c>
      <c r="F2306" s="291" t="s">
        <v>132</v>
      </c>
      <c r="G2306" s="315">
        <f t="shared" si="38"/>
        <v>2300</v>
      </c>
      <c r="H2306" s="280" t="s">
        <v>10495</v>
      </c>
      <c r="I2306" s="307" t="s">
        <v>7203</v>
      </c>
      <c r="J2306" s="279">
        <v>2015</v>
      </c>
      <c r="K2306" s="285">
        <v>6100028903</v>
      </c>
      <c r="L2306" s="283">
        <v>42069</v>
      </c>
      <c r="M2306" s="285" t="s">
        <v>10882</v>
      </c>
      <c r="N2306" s="331" t="s">
        <v>16463</v>
      </c>
      <c r="O2306" s="324"/>
    </row>
    <row r="2307" spans="5:15" ht="31.5">
      <c r="E2307" s="284">
        <v>6150768</v>
      </c>
      <c r="F2307" s="291" t="s">
        <v>132</v>
      </c>
      <c r="G2307" s="315">
        <f t="shared" si="38"/>
        <v>2301</v>
      </c>
      <c r="H2307" s="280" t="s">
        <v>10392</v>
      </c>
      <c r="I2307" s="307" t="s">
        <v>7203</v>
      </c>
      <c r="J2307" s="279">
        <v>2015</v>
      </c>
      <c r="K2307" s="285">
        <v>6100028905</v>
      </c>
      <c r="L2307" s="283">
        <v>42067</v>
      </c>
      <c r="M2307" s="285" t="s">
        <v>10883</v>
      </c>
      <c r="N2307" s="332" t="s">
        <v>15175</v>
      </c>
      <c r="O2307" s="324"/>
    </row>
    <row r="2308" spans="5:15" ht="31.5">
      <c r="E2308" s="284">
        <v>6150766</v>
      </c>
      <c r="F2308" s="291" t="s">
        <v>132</v>
      </c>
      <c r="G2308" s="315">
        <f t="shared" si="38"/>
        <v>2302</v>
      </c>
      <c r="H2308" s="280" t="s">
        <v>10680</v>
      </c>
      <c r="I2308" s="307" t="s">
        <v>7203</v>
      </c>
      <c r="J2308" s="279">
        <v>2015</v>
      </c>
      <c r="K2308" s="285">
        <v>6100028907</v>
      </c>
      <c r="L2308" s="283">
        <v>42067</v>
      </c>
      <c r="M2308" s="285" t="s">
        <v>10884</v>
      </c>
      <c r="N2308" s="332" t="s">
        <v>15176</v>
      </c>
      <c r="O2308" s="324"/>
    </row>
    <row r="2309" spans="5:15" ht="31.5">
      <c r="E2309" s="284">
        <v>6150759</v>
      </c>
      <c r="F2309" s="291" t="s">
        <v>132</v>
      </c>
      <c r="G2309" s="315">
        <f t="shared" si="38"/>
        <v>2303</v>
      </c>
      <c r="H2309" s="280" t="s">
        <v>10885</v>
      </c>
      <c r="I2309" s="307" t="s">
        <v>7203</v>
      </c>
      <c r="J2309" s="279">
        <v>2015</v>
      </c>
      <c r="K2309" s="285">
        <v>6100028929</v>
      </c>
      <c r="L2309" s="283">
        <v>42065</v>
      </c>
      <c r="M2309" s="285" t="s">
        <v>10886</v>
      </c>
      <c r="N2309" s="332" t="s">
        <v>15177</v>
      </c>
      <c r="O2309" s="324"/>
    </row>
    <row r="2310" spans="5:15" ht="31.5">
      <c r="E2310" s="284">
        <v>6150772</v>
      </c>
      <c r="F2310" s="291" t="s">
        <v>132</v>
      </c>
      <c r="G2310" s="315">
        <f t="shared" si="38"/>
        <v>2304</v>
      </c>
      <c r="H2310" s="280" t="s">
        <v>10381</v>
      </c>
      <c r="I2310" s="307" t="s">
        <v>7203</v>
      </c>
      <c r="J2310" s="279">
        <v>2015</v>
      </c>
      <c r="K2310" s="285">
        <v>6100028932</v>
      </c>
      <c r="L2310" s="283">
        <v>42066</v>
      </c>
      <c r="M2310" s="285" t="s">
        <v>10887</v>
      </c>
      <c r="N2310" s="332" t="s">
        <v>15178</v>
      </c>
      <c r="O2310" s="324"/>
    </row>
    <row r="2311" spans="5:15" ht="31.5">
      <c r="E2311" s="284">
        <v>6150745</v>
      </c>
      <c r="F2311" s="291" t="s">
        <v>132</v>
      </c>
      <c r="G2311" s="315">
        <f t="shared" si="38"/>
        <v>2305</v>
      </c>
      <c r="H2311" s="280" t="s">
        <v>10533</v>
      </c>
      <c r="I2311" s="307" t="s">
        <v>7203</v>
      </c>
      <c r="J2311" s="279">
        <v>2015</v>
      </c>
      <c r="K2311" s="285">
        <v>6100028968</v>
      </c>
      <c r="L2311" s="283">
        <v>42066</v>
      </c>
      <c r="M2311" s="285" t="s">
        <v>10888</v>
      </c>
      <c r="N2311" s="332" t="s">
        <v>15179</v>
      </c>
      <c r="O2311" s="324"/>
    </row>
    <row r="2312" spans="5:15" ht="47.25">
      <c r="E2312" s="284">
        <v>6150765</v>
      </c>
      <c r="F2312" s="291" t="s">
        <v>132</v>
      </c>
      <c r="G2312" s="315">
        <f t="shared" si="38"/>
        <v>2306</v>
      </c>
      <c r="H2312" s="280" t="s">
        <v>10885</v>
      </c>
      <c r="I2312" s="307" t="s">
        <v>7203</v>
      </c>
      <c r="J2312" s="279">
        <v>2015</v>
      </c>
      <c r="K2312" s="285">
        <v>6100028971</v>
      </c>
      <c r="L2312" s="283">
        <v>42067</v>
      </c>
      <c r="M2312" s="285" t="s">
        <v>10889</v>
      </c>
      <c r="N2312" s="332" t="s">
        <v>15180</v>
      </c>
      <c r="O2312" s="324"/>
    </row>
    <row r="2313" spans="5:15" ht="31.5">
      <c r="E2313" s="284">
        <v>6150753</v>
      </c>
      <c r="F2313" s="291" t="s">
        <v>132</v>
      </c>
      <c r="G2313" s="315">
        <f t="shared" si="38"/>
        <v>2307</v>
      </c>
      <c r="H2313" s="280" t="s">
        <v>10476</v>
      </c>
      <c r="I2313" s="307" t="s">
        <v>7203</v>
      </c>
      <c r="J2313" s="279">
        <v>2015</v>
      </c>
      <c r="K2313" s="285">
        <v>6100028981</v>
      </c>
      <c r="L2313" s="283">
        <v>42073</v>
      </c>
      <c r="M2313" s="285" t="s">
        <v>10890</v>
      </c>
      <c r="N2313" s="332" t="s">
        <v>15181</v>
      </c>
      <c r="O2313" s="324"/>
    </row>
    <row r="2314" spans="5:15" ht="31.5">
      <c r="E2314" s="284">
        <v>6150923</v>
      </c>
      <c r="F2314" s="291" t="s">
        <v>132</v>
      </c>
      <c r="G2314" s="315">
        <f t="shared" si="38"/>
        <v>2308</v>
      </c>
      <c r="H2314" s="280" t="s">
        <v>10629</v>
      </c>
      <c r="I2314" s="307" t="s">
        <v>7203</v>
      </c>
      <c r="J2314" s="279">
        <v>2015</v>
      </c>
      <c r="K2314" s="285">
        <v>6100028994</v>
      </c>
      <c r="L2314" s="283">
        <v>42101</v>
      </c>
      <c r="M2314" s="285" t="s">
        <v>10891</v>
      </c>
      <c r="N2314" s="332" t="s">
        <v>15182</v>
      </c>
      <c r="O2314" s="324"/>
    </row>
    <row r="2315" spans="5:15" ht="31.5">
      <c r="E2315" s="284">
        <v>6150754</v>
      </c>
      <c r="F2315" s="291" t="s">
        <v>132</v>
      </c>
      <c r="G2315" s="315">
        <f t="shared" si="38"/>
        <v>2309</v>
      </c>
      <c r="H2315" s="280" t="s">
        <v>10366</v>
      </c>
      <c r="I2315" s="307" t="s">
        <v>7203</v>
      </c>
      <c r="J2315" s="279">
        <v>2015</v>
      </c>
      <c r="K2315" s="285">
        <v>6100029023</v>
      </c>
      <c r="L2315" s="283">
        <v>42068</v>
      </c>
      <c r="M2315" s="285" t="s">
        <v>10892</v>
      </c>
      <c r="N2315" s="332" t="s">
        <v>15183</v>
      </c>
      <c r="O2315" s="324"/>
    </row>
    <row r="2316" spans="5:15" ht="31.5">
      <c r="E2316" s="284">
        <v>6150935</v>
      </c>
      <c r="F2316" s="291" t="s">
        <v>132</v>
      </c>
      <c r="G2316" s="315">
        <f t="shared" si="38"/>
        <v>2310</v>
      </c>
      <c r="H2316" s="280" t="s">
        <v>10362</v>
      </c>
      <c r="I2316" s="307" t="s">
        <v>7203</v>
      </c>
      <c r="J2316" s="279">
        <v>2015</v>
      </c>
      <c r="K2316" s="285">
        <v>6100029028</v>
      </c>
      <c r="L2316" s="283">
        <v>42088</v>
      </c>
      <c r="M2316" s="285" t="s">
        <v>10893</v>
      </c>
      <c r="N2316" s="332" t="s">
        <v>15184</v>
      </c>
      <c r="O2316" s="324"/>
    </row>
    <row r="2317" spans="5:15" ht="31.5">
      <c r="E2317" s="284">
        <v>6150932</v>
      </c>
      <c r="F2317" s="291" t="s">
        <v>132</v>
      </c>
      <c r="G2317" s="315">
        <f t="shared" si="38"/>
        <v>2311</v>
      </c>
      <c r="H2317" s="280" t="s">
        <v>10362</v>
      </c>
      <c r="I2317" s="307" t="s">
        <v>7203</v>
      </c>
      <c r="J2317" s="279">
        <v>2015</v>
      </c>
      <c r="K2317" s="285">
        <v>6100029029</v>
      </c>
      <c r="L2317" s="283">
        <v>42093</v>
      </c>
      <c r="M2317" s="285" t="s">
        <v>10894</v>
      </c>
      <c r="N2317" s="332" t="s">
        <v>15185</v>
      </c>
      <c r="O2317" s="324"/>
    </row>
    <row r="2318" spans="5:15" ht="31.5">
      <c r="E2318" s="284">
        <v>6150757</v>
      </c>
      <c r="F2318" s="291" t="s">
        <v>132</v>
      </c>
      <c r="G2318" s="315">
        <f t="shared" si="38"/>
        <v>2312</v>
      </c>
      <c r="H2318" s="280" t="s">
        <v>10411</v>
      </c>
      <c r="I2318" s="307" t="s">
        <v>7203</v>
      </c>
      <c r="J2318" s="279">
        <v>2015</v>
      </c>
      <c r="K2318" s="285">
        <v>6100029031</v>
      </c>
      <c r="L2318" s="283">
        <v>42068</v>
      </c>
      <c r="M2318" s="285" t="s">
        <v>10895</v>
      </c>
      <c r="N2318" s="332" t="s">
        <v>15186</v>
      </c>
      <c r="O2318" s="324"/>
    </row>
    <row r="2319" spans="5:15" ht="31.5">
      <c r="E2319" s="284">
        <v>6150786</v>
      </c>
      <c r="F2319" s="291" t="s">
        <v>132</v>
      </c>
      <c r="G2319" s="315">
        <f t="shared" si="38"/>
        <v>2313</v>
      </c>
      <c r="H2319" s="280" t="s">
        <v>10247</v>
      </c>
      <c r="I2319" s="307" t="s">
        <v>7203</v>
      </c>
      <c r="J2319" s="279">
        <v>2015</v>
      </c>
      <c r="K2319" s="285">
        <v>6100029034</v>
      </c>
      <c r="L2319" s="283">
        <v>42082</v>
      </c>
      <c r="M2319" s="285" t="s">
        <v>10896</v>
      </c>
      <c r="N2319" s="332" t="s">
        <v>15187</v>
      </c>
      <c r="O2319" s="324"/>
    </row>
    <row r="2320" spans="5:15" ht="31.5">
      <c r="E2320" s="284">
        <v>6150790</v>
      </c>
      <c r="F2320" s="291" t="s">
        <v>132</v>
      </c>
      <c r="G2320" s="315">
        <f t="shared" si="38"/>
        <v>2314</v>
      </c>
      <c r="H2320" s="280" t="s">
        <v>10381</v>
      </c>
      <c r="I2320" s="307" t="s">
        <v>7203</v>
      </c>
      <c r="J2320" s="279">
        <v>2015</v>
      </c>
      <c r="K2320" s="285">
        <v>6100029037</v>
      </c>
      <c r="L2320" s="283">
        <v>42080</v>
      </c>
      <c r="M2320" s="285" t="s">
        <v>10897</v>
      </c>
      <c r="N2320" s="332" t="s">
        <v>15188</v>
      </c>
      <c r="O2320" s="324"/>
    </row>
    <row r="2321" spans="5:15" ht="31.5">
      <c r="E2321" s="284">
        <v>6150771</v>
      </c>
      <c r="F2321" s="291" t="s">
        <v>132</v>
      </c>
      <c r="G2321" s="315">
        <f t="shared" si="38"/>
        <v>2315</v>
      </c>
      <c r="H2321" s="280" t="s">
        <v>10361</v>
      </c>
      <c r="I2321" s="307" t="s">
        <v>7203</v>
      </c>
      <c r="J2321" s="279">
        <v>2015</v>
      </c>
      <c r="K2321" s="285">
        <v>6100029060</v>
      </c>
      <c r="L2321" s="283">
        <v>42075</v>
      </c>
      <c r="M2321" s="285" t="s">
        <v>10898</v>
      </c>
      <c r="N2321" s="332" t="s">
        <v>15189</v>
      </c>
      <c r="O2321" s="324"/>
    </row>
    <row r="2322" spans="5:15" ht="31.5">
      <c r="E2322" s="284">
        <v>6150783</v>
      </c>
      <c r="F2322" s="291" t="s">
        <v>132</v>
      </c>
      <c r="G2322" s="315">
        <f t="shared" si="38"/>
        <v>2316</v>
      </c>
      <c r="H2322" s="280" t="s">
        <v>10426</v>
      </c>
      <c r="I2322" s="307" t="s">
        <v>7203</v>
      </c>
      <c r="J2322" s="279">
        <v>2015</v>
      </c>
      <c r="K2322" s="285">
        <v>6100029062</v>
      </c>
      <c r="L2322" s="283">
        <v>42075</v>
      </c>
      <c r="M2322" s="285" t="s">
        <v>10899</v>
      </c>
      <c r="N2322" s="332" t="s">
        <v>15190</v>
      </c>
      <c r="O2322" s="324"/>
    </row>
    <row r="2323" spans="5:15" ht="31.5">
      <c r="E2323" s="284">
        <v>6150774</v>
      </c>
      <c r="F2323" s="291" t="s">
        <v>132</v>
      </c>
      <c r="G2323" s="315">
        <f t="shared" si="38"/>
        <v>2317</v>
      </c>
      <c r="H2323" s="280" t="s">
        <v>10105</v>
      </c>
      <c r="I2323" s="307" t="s">
        <v>7203</v>
      </c>
      <c r="J2323" s="279">
        <v>2015</v>
      </c>
      <c r="K2323" s="285">
        <v>6100029071</v>
      </c>
      <c r="L2323" s="283">
        <v>42079</v>
      </c>
      <c r="M2323" s="285" t="s">
        <v>10900</v>
      </c>
      <c r="N2323" s="332" t="s">
        <v>15191</v>
      </c>
      <c r="O2323" s="324"/>
    </row>
    <row r="2324" spans="5:15" ht="31.5">
      <c r="E2324" s="284">
        <v>6150750</v>
      </c>
      <c r="F2324" s="291" t="s">
        <v>132</v>
      </c>
      <c r="G2324" s="315">
        <f t="shared" si="38"/>
        <v>2318</v>
      </c>
      <c r="H2324" s="280" t="s">
        <v>10901</v>
      </c>
      <c r="I2324" s="307" t="s">
        <v>7203</v>
      </c>
      <c r="J2324" s="279">
        <v>2015</v>
      </c>
      <c r="K2324" s="285">
        <v>6100029088</v>
      </c>
      <c r="L2324" s="283">
        <v>42073</v>
      </c>
      <c r="M2324" s="285" t="s">
        <v>10902</v>
      </c>
      <c r="N2324" s="332" t="s">
        <v>14601</v>
      </c>
      <c r="O2324" s="324"/>
    </row>
    <row r="2325" spans="5:15" ht="31.5">
      <c r="E2325" s="284">
        <v>6150775</v>
      </c>
      <c r="F2325" s="291" t="s">
        <v>132</v>
      </c>
      <c r="G2325" s="315">
        <f t="shared" si="38"/>
        <v>2319</v>
      </c>
      <c r="H2325" s="280" t="s">
        <v>10680</v>
      </c>
      <c r="I2325" s="307" t="s">
        <v>7203</v>
      </c>
      <c r="J2325" s="279">
        <v>2015</v>
      </c>
      <c r="K2325" s="285">
        <v>6100029110</v>
      </c>
      <c r="L2325" s="283">
        <v>42075</v>
      </c>
      <c r="M2325" s="285" t="s">
        <v>10903</v>
      </c>
      <c r="N2325" s="332" t="s">
        <v>15192</v>
      </c>
      <c r="O2325" s="324"/>
    </row>
    <row r="2326" spans="5:15" ht="31.5">
      <c r="E2326" s="284">
        <v>6151044</v>
      </c>
      <c r="F2326" s="291" t="s">
        <v>132</v>
      </c>
      <c r="G2326" s="315">
        <f t="shared" si="38"/>
        <v>2320</v>
      </c>
      <c r="H2326" s="280" t="s">
        <v>10904</v>
      </c>
      <c r="I2326" s="307" t="s">
        <v>7203</v>
      </c>
      <c r="J2326" s="279">
        <v>2015</v>
      </c>
      <c r="K2326" s="285">
        <v>6100029114</v>
      </c>
      <c r="L2326" s="283">
        <v>42079</v>
      </c>
      <c r="M2326" s="285" t="s">
        <v>10905</v>
      </c>
      <c r="N2326" s="332" t="s">
        <v>15193</v>
      </c>
      <c r="O2326" s="324"/>
    </row>
    <row r="2327" spans="5:15" ht="31.5">
      <c r="E2327" s="284">
        <v>6150791</v>
      </c>
      <c r="F2327" s="291" t="s">
        <v>132</v>
      </c>
      <c r="G2327" s="315">
        <f t="shared" si="38"/>
        <v>2321</v>
      </c>
      <c r="H2327" s="280" t="s">
        <v>10906</v>
      </c>
      <c r="I2327" s="307" t="s">
        <v>7203</v>
      </c>
      <c r="J2327" s="279">
        <v>2015</v>
      </c>
      <c r="K2327" s="285">
        <v>6100029115</v>
      </c>
      <c r="L2327" s="283">
        <v>42079</v>
      </c>
      <c r="M2327" s="285" t="s">
        <v>10907</v>
      </c>
      <c r="N2327" s="332" t="s">
        <v>15194</v>
      </c>
      <c r="O2327" s="324"/>
    </row>
    <row r="2328" spans="5:15" ht="31.5">
      <c r="E2328" s="284">
        <v>6150782</v>
      </c>
      <c r="F2328" s="291" t="s">
        <v>132</v>
      </c>
      <c r="G2328" s="315">
        <f t="shared" si="38"/>
        <v>2322</v>
      </c>
      <c r="H2328" s="280" t="s">
        <v>10610</v>
      </c>
      <c r="I2328" s="307" t="s">
        <v>7203</v>
      </c>
      <c r="J2328" s="279">
        <v>2015</v>
      </c>
      <c r="K2328" s="285">
        <v>6100029117</v>
      </c>
      <c r="L2328" s="283">
        <v>42075</v>
      </c>
      <c r="M2328" s="285" t="s">
        <v>10908</v>
      </c>
      <c r="N2328" s="332" t="s">
        <v>15195</v>
      </c>
      <c r="O2328" s="324"/>
    </row>
    <row r="2329" spans="5:15" ht="31.5">
      <c r="E2329" s="284">
        <v>6150907</v>
      </c>
      <c r="F2329" s="291" t="s">
        <v>132</v>
      </c>
      <c r="G2329" s="315">
        <f t="shared" si="38"/>
        <v>2323</v>
      </c>
      <c r="H2329" s="280" t="s">
        <v>10415</v>
      </c>
      <c r="I2329" s="307" t="s">
        <v>7203</v>
      </c>
      <c r="J2329" s="279">
        <v>2015</v>
      </c>
      <c r="K2329" s="285">
        <v>6100029156</v>
      </c>
      <c r="L2329" s="283">
        <v>42080</v>
      </c>
      <c r="M2329" s="285" t="s">
        <v>10909</v>
      </c>
      <c r="N2329" s="332" t="s">
        <v>15196</v>
      </c>
      <c r="O2329" s="324"/>
    </row>
    <row r="2330" spans="5:15" ht="31.5">
      <c r="E2330" s="284">
        <v>6150901</v>
      </c>
      <c r="F2330" s="291" t="s">
        <v>132</v>
      </c>
      <c r="G2330" s="315">
        <f t="shared" si="38"/>
        <v>2324</v>
      </c>
      <c r="H2330" s="280" t="s">
        <v>10631</v>
      </c>
      <c r="I2330" s="307" t="s">
        <v>7203</v>
      </c>
      <c r="J2330" s="279">
        <v>2015</v>
      </c>
      <c r="K2330" s="285">
        <v>6100029179</v>
      </c>
      <c r="L2330" s="283">
        <v>42095</v>
      </c>
      <c r="M2330" s="285" t="s">
        <v>10910</v>
      </c>
      <c r="N2330" s="332" t="s">
        <v>15197</v>
      </c>
      <c r="O2330" s="324"/>
    </row>
    <row r="2331" spans="5:15" ht="31.5">
      <c r="E2331" s="284">
        <v>6150779</v>
      </c>
      <c r="F2331" s="291" t="s">
        <v>132</v>
      </c>
      <c r="G2331" s="315">
        <f t="shared" si="38"/>
        <v>2325</v>
      </c>
      <c r="H2331" s="280" t="s">
        <v>10434</v>
      </c>
      <c r="I2331" s="307" t="s">
        <v>7203</v>
      </c>
      <c r="J2331" s="279">
        <v>2015</v>
      </c>
      <c r="K2331" s="285">
        <v>6100029184</v>
      </c>
      <c r="L2331" s="283">
        <v>42080</v>
      </c>
      <c r="M2331" s="285" t="s">
        <v>10911</v>
      </c>
      <c r="N2331" s="332" t="s">
        <v>15198</v>
      </c>
      <c r="O2331" s="324"/>
    </row>
    <row r="2332" spans="5:15" ht="31.5">
      <c r="E2332" s="284">
        <v>6150875</v>
      </c>
      <c r="F2332" s="291" t="s">
        <v>132</v>
      </c>
      <c r="G2332" s="315">
        <f t="shared" si="38"/>
        <v>2326</v>
      </c>
      <c r="H2332" s="280" t="s">
        <v>10912</v>
      </c>
      <c r="I2332" s="307" t="s">
        <v>7203</v>
      </c>
      <c r="J2332" s="279">
        <v>2015</v>
      </c>
      <c r="K2332" s="285">
        <v>6100029207</v>
      </c>
      <c r="L2332" s="283">
        <v>42100</v>
      </c>
      <c r="M2332" s="285" t="s">
        <v>10913</v>
      </c>
      <c r="N2332" s="332" t="s">
        <v>15199</v>
      </c>
      <c r="O2332" s="324"/>
    </row>
    <row r="2333" spans="5:15" ht="31.5">
      <c r="E2333" s="284">
        <v>6150890</v>
      </c>
      <c r="F2333" s="291" t="s">
        <v>132</v>
      </c>
      <c r="G2333" s="315">
        <f t="shared" si="38"/>
        <v>2327</v>
      </c>
      <c r="H2333" s="280" t="s">
        <v>10476</v>
      </c>
      <c r="I2333" s="307" t="s">
        <v>7203</v>
      </c>
      <c r="J2333" s="279">
        <v>2015</v>
      </c>
      <c r="K2333" s="285">
        <v>6100029234</v>
      </c>
      <c r="L2333" s="283">
        <v>42093</v>
      </c>
      <c r="M2333" s="285" t="s">
        <v>10914</v>
      </c>
      <c r="N2333" s="332" t="s">
        <v>15200</v>
      </c>
      <c r="O2333" s="324"/>
    </row>
    <row r="2334" spans="5:15" ht="31.5">
      <c r="E2334" s="284">
        <v>6150792</v>
      </c>
      <c r="F2334" s="291" t="s">
        <v>132</v>
      </c>
      <c r="G2334" s="315">
        <f t="shared" si="38"/>
        <v>2328</v>
      </c>
      <c r="H2334" s="280" t="s">
        <v>10500</v>
      </c>
      <c r="I2334" s="307" t="s">
        <v>7203</v>
      </c>
      <c r="J2334" s="279">
        <v>2015</v>
      </c>
      <c r="K2334" s="285">
        <v>6100029249</v>
      </c>
      <c r="L2334" s="283">
        <v>42086</v>
      </c>
      <c r="M2334" s="285" t="s">
        <v>10915</v>
      </c>
      <c r="N2334" s="332" t="s">
        <v>15201</v>
      </c>
      <c r="O2334" s="324"/>
    </row>
    <row r="2335" spans="5:15" ht="31.5">
      <c r="E2335" s="284">
        <v>6150888</v>
      </c>
      <c r="F2335" s="291" t="s">
        <v>132</v>
      </c>
      <c r="G2335" s="315">
        <f t="shared" si="38"/>
        <v>2329</v>
      </c>
      <c r="H2335" s="280" t="s">
        <v>10916</v>
      </c>
      <c r="I2335" s="307" t="s">
        <v>7203</v>
      </c>
      <c r="J2335" s="279">
        <v>2015</v>
      </c>
      <c r="K2335" s="285">
        <v>6100029282</v>
      </c>
      <c r="L2335" s="283">
        <v>42088</v>
      </c>
      <c r="M2335" s="285" t="s">
        <v>10917</v>
      </c>
      <c r="N2335" s="332" t="s">
        <v>15202</v>
      </c>
      <c r="O2335" s="324"/>
    </row>
    <row r="2336" spans="5:15" ht="31.5">
      <c r="E2336" s="284">
        <v>6150793</v>
      </c>
      <c r="F2336" s="291" t="s">
        <v>132</v>
      </c>
      <c r="G2336" s="315">
        <f t="shared" si="38"/>
        <v>2330</v>
      </c>
      <c r="H2336" s="280" t="s">
        <v>10415</v>
      </c>
      <c r="I2336" s="307" t="s">
        <v>7203</v>
      </c>
      <c r="J2336" s="279">
        <v>2015</v>
      </c>
      <c r="K2336" s="285">
        <v>6100029289</v>
      </c>
      <c r="L2336" s="283">
        <v>42086</v>
      </c>
      <c r="M2336" s="285" t="s">
        <v>10918</v>
      </c>
      <c r="N2336" s="332" t="s">
        <v>15203</v>
      </c>
      <c r="O2336" s="324"/>
    </row>
    <row r="2337" spans="5:15" ht="31.5">
      <c r="E2337" s="284">
        <v>6150893</v>
      </c>
      <c r="F2337" s="291" t="s">
        <v>132</v>
      </c>
      <c r="G2337" s="315">
        <f t="shared" si="38"/>
        <v>2331</v>
      </c>
      <c r="H2337" s="280" t="s">
        <v>10476</v>
      </c>
      <c r="I2337" s="307" t="s">
        <v>7203</v>
      </c>
      <c r="J2337" s="279">
        <v>2015</v>
      </c>
      <c r="K2337" s="285">
        <v>6100029321</v>
      </c>
      <c r="L2337" s="283">
        <v>42088</v>
      </c>
      <c r="M2337" s="285" t="s">
        <v>10919</v>
      </c>
      <c r="N2337" s="332" t="s">
        <v>15204</v>
      </c>
      <c r="O2337" s="324"/>
    </row>
    <row r="2338" spans="5:15" ht="31.5">
      <c r="E2338" s="284">
        <v>6150879</v>
      </c>
      <c r="F2338" s="291" t="s">
        <v>132</v>
      </c>
      <c r="G2338" s="315">
        <f t="shared" si="38"/>
        <v>2332</v>
      </c>
      <c r="H2338" s="280" t="s">
        <v>10920</v>
      </c>
      <c r="I2338" s="307" t="s">
        <v>7203</v>
      </c>
      <c r="J2338" s="279">
        <v>2015</v>
      </c>
      <c r="K2338" s="285">
        <v>6100029339</v>
      </c>
      <c r="L2338" s="283">
        <v>42103</v>
      </c>
      <c r="M2338" s="285" t="s">
        <v>10799</v>
      </c>
      <c r="N2338" s="332" t="s">
        <v>15205</v>
      </c>
      <c r="O2338" s="324"/>
    </row>
    <row r="2339" spans="5:15" ht="31.5">
      <c r="E2339" s="284">
        <v>6150910</v>
      </c>
      <c r="F2339" s="291" t="s">
        <v>132</v>
      </c>
      <c r="G2339" s="315">
        <f t="shared" si="38"/>
        <v>2333</v>
      </c>
      <c r="H2339" s="280" t="s">
        <v>10493</v>
      </c>
      <c r="I2339" s="307" t="s">
        <v>7203</v>
      </c>
      <c r="J2339" s="279">
        <v>2015</v>
      </c>
      <c r="K2339" s="285">
        <v>6100029340</v>
      </c>
      <c r="L2339" s="283">
        <v>42093</v>
      </c>
      <c r="M2339" s="285" t="s">
        <v>10921</v>
      </c>
      <c r="N2339" s="332" t="s">
        <v>14602</v>
      </c>
      <c r="O2339" s="324"/>
    </row>
    <row r="2340" spans="5:15" ht="31.5">
      <c r="E2340" s="284">
        <v>6150880</v>
      </c>
      <c r="F2340" s="291" t="s">
        <v>132</v>
      </c>
      <c r="G2340" s="315">
        <f t="shared" si="38"/>
        <v>2334</v>
      </c>
      <c r="H2340" s="280" t="s">
        <v>10922</v>
      </c>
      <c r="I2340" s="307" t="s">
        <v>7203</v>
      </c>
      <c r="J2340" s="279">
        <v>2015</v>
      </c>
      <c r="K2340" s="285">
        <v>6100029341</v>
      </c>
      <c r="L2340" s="283">
        <v>42100</v>
      </c>
      <c r="M2340" s="285" t="s">
        <v>10923</v>
      </c>
      <c r="N2340" s="332" t="s">
        <v>15206</v>
      </c>
      <c r="O2340" s="324"/>
    </row>
    <row r="2341" spans="5:15" ht="31.5">
      <c r="E2341" s="284">
        <v>6150897</v>
      </c>
      <c r="F2341" s="291" t="s">
        <v>132</v>
      </c>
      <c r="G2341" s="315">
        <f t="shared" si="38"/>
        <v>2335</v>
      </c>
      <c r="H2341" s="280" t="s">
        <v>10874</v>
      </c>
      <c r="I2341" s="307" t="s">
        <v>7203</v>
      </c>
      <c r="J2341" s="279">
        <v>2015</v>
      </c>
      <c r="K2341" s="285">
        <v>6100029359</v>
      </c>
      <c r="L2341" s="283">
        <v>42095</v>
      </c>
      <c r="M2341" s="285" t="s">
        <v>10924</v>
      </c>
      <c r="N2341" s="332" t="s">
        <v>15207</v>
      </c>
      <c r="O2341" s="324"/>
    </row>
    <row r="2342" spans="5:15" ht="31.5">
      <c r="E2342" s="284">
        <v>6150896</v>
      </c>
      <c r="F2342" s="291" t="s">
        <v>132</v>
      </c>
      <c r="G2342" s="315">
        <f t="shared" si="38"/>
        <v>2336</v>
      </c>
      <c r="H2342" s="280" t="s">
        <v>10424</v>
      </c>
      <c r="I2342" s="307" t="s">
        <v>7203</v>
      </c>
      <c r="J2342" s="279">
        <v>2015</v>
      </c>
      <c r="K2342" s="285">
        <v>6100029375</v>
      </c>
      <c r="L2342" s="283">
        <v>42096</v>
      </c>
      <c r="M2342" s="285" t="s">
        <v>10925</v>
      </c>
      <c r="N2342" s="332" t="s">
        <v>15208</v>
      </c>
      <c r="O2342" s="324"/>
    </row>
    <row r="2343" spans="5:15" ht="31.5">
      <c r="E2343" s="284">
        <v>6150898</v>
      </c>
      <c r="F2343" s="291" t="s">
        <v>132</v>
      </c>
      <c r="G2343" s="315">
        <f t="shared" si="38"/>
        <v>2337</v>
      </c>
      <c r="H2343" s="280" t="s">
        <v>10563</v>
      </c>
      <c r="I2343" s="307" t="s">
        <v>7203</v>
      </c>
      <c r="J2343" s="279">
        <v>2015</v>
      </c>
      <c r="K2343" s="285">
        <v>6100029376</v>
      </c>
      <c r="L2343" s="283">
        <v>42100</v>
      </c>
      <c r="M2343" s="285" t="s">
        <v>10926</v>
      </c>
      <c r="N2343" s="332" t="s">
        <v>15209</v>
      </c>
      <c r="O2343" s="324"/>
    </row>
    <row r="2344" spans="5:15" ht="31.5">
      <c r="E2344" s="284">
        <v>6150918</v>
      </c>
      <c r="F2344" s="291" t="s">
        <v>132</v>
      </c>
      <c r="G2344" s="315">
        <f t="shared" si="38"/>
        <v>2338</v>
      </c>
      <c r="H2344" s="280" t="s">
        <v>10376</v>
      </c>
      <c r="I2344" s="307" t="s">
        <v>7203</v>
      </c>
      <c r="J2344" s="279">
        <v>2015</v>
      </c>
      <c r="K2344" s="285">
        <v>6100029383</v>
      </c>
      <c r="L2344" s="283">
        <v>42104</v>
      </c>
      <c r="M2344" s="285" t="s">
        <v>10927</v>
      </c>
      <c r="N2344" s="332" t="s">
        <v>15210</v>
      </c>
      <c r="O2344" s="324"/>
    </row>
    <row r="2345" spans="5:15" ht="31.5">
      <c r="E2345" s="284">
        <v>6150919</v>
      </c>
      <c r="F2345" s="291" t="s">
        <v>132</v>
      </c>
      <c r="G2345" s="315">
        <f t="shared" si="38"/>
        <v>2339</v>
      </c>
      <c r="H2345" s="280" t="s">
        <v>10376</v>
      </c>
      <c r="I2345" s="307" t="s">
        <v>7203</v>
      </c>
      <c r="J2345" s="279">
        <v>2015</v>
      </c>
      <c r="K2345" s="285">
        <v>6100029386</v>
      </c>
      <c r="L2345" s="283">
        <v>42107</v>
      </c>
      <c r="M2345" s="285" t="s">
        <v>10928</v>
      </c>
      <c r="N2345" s="332" t="s">
        <v>15211</v>
      </c>
      <c r="O2345" s="324"/>
    </row>
    <row r="2346" spans="5:15" ht="31.5">
      <c r="E2346" s="284">
        <v>6150927</v>
      </c>
      <c r="F2346" s="291" t="s">
        <v>132</v>
      </c>
      <c r="G2346" s="315">
        <f t="shared" si="38"/>
        <v>2340</v>
      </c>
      <c r="H2346" s="280" t="s">
        <v>10366</v>
      </c>
      <c r="I2346" s="307" t="s">
        <v>7203</v>
      </c>
      <c r="J2346" s="279">
        <v>2015</v>
      </c>
      <c r="K2346" s="285">
        <v>6100029389</v>
      </c>
      <c r="L2346" s="283">
        <v>42109</v>
      </c>
      <c r="M2346" s="285" t="s">
        <v>10929</v>
      </c>
      <c r="N2346" s="332" t="s">
        <v>15212</v>
      </c>
      <c r="O2346" s="324"/>
    </row>
    <row r="2347" spans="5:15" ht="31.5">
      <c r="E2347" s="284">
        <v>6150924</v>
      </c>
      <c r="F2347" s="291" t="s">
        <v>132</v>
      </c>
      <c r="G2347" s="315">
        <f t="shared" si="38"/>
        <v>2341</v>
      </c>
      <c r="H2347" s="280" t="s">
        <v>10376</v>
      </c>
      <c r="I2347" s="307" t="s">
        <v>7203</v>
      </c>
      <c r="J2347" s="279">
        <v>2015</v>
      </c>
      <c r="K2347" s="285">
        <v>6100029391</v>
      </c>
      <c r="L2347" s="283">
        <v>42107</v>
      </c>
      <c r="M2347" s="285" t="s">
        <v>10930</v>
      </c>
      <c r="N2347" s="332" t="s">
        <v>15213</v>
      </c>
      <c r="O2347" s="324"/>
    </row>
    <row r="2348" spans="5:15" ht="31.5">
      <c r="E2348" s="284">
        <v>6150917</v>
      </c>
      <c r="F2348" s="291" t="s">
        <v>132</v>
      </c>
      <c r="G2348" s="315">
        <f t="shared" si="38"/>
        <v>2342</v>
      </c>
      <c r="H2348" s="280" t="s">
        <v>10931</v>
      </c>
      <c r="I2348" s="307" t="s">
        <v>7203</v>
      </c>
      <c r="J2348" s="279">
        <v>2015</v>
      </c>
      <c r="K2348" s="285">
        <v>6100029416</v>
      </c>
      <c r="L2348" s="283">
        <v>42100</v>
      </c>
      <c r="M2348" s="285" t="s">
        <v>10932</v>
      </c>
      <c r="N2348" s="332" t="s">
        <v>15214</v>
      </c>
      <c r="O2348" s="324"/>
    </row>
    <row r="2349" spans="5:15" ht="31.5">
      <c r="E2349" s="284">
        <v>6151047</v>
      </c>
      <c r="F2349" s="291" t="s">
        <v>132</v>
      </c>
      <c r="G2349" s="315">
        <f t="shared" si="38"/>
        <v>2343</v>
      </c>
      <c r="H2349" s="280" t="s">
        <v>8632</v>
      </c>
      <c r="I2349" s="307" t="s">
        <v>7203</v>
      </c>
      <c r="J2349" s="279">
        <v>2015</v>
      </c>
      <c r="K2349" s="285">
        <v>6100029421</v>
      </c>
      <c r="L2349" s="283">
        <v>42107</v>
      </c>
      <c r="M2349" s="285" t="s">
        <v>10933</v>
      </c>
      <c r="N2349" s="332" t="s">
        <v>15215</v>
      </c>
      <c r="O2349" s="324"/>
    </row>
    <row r="2350" spans="5:15" ht="31.5">
      <c r="E2350" s="284">
        <v>6150928</v>
      </c>
      <c r="F2350" s="291" t="s">
        <v>132</v>
      </c>
      <c r="G2350" s="315">
        <f t="shared" si="38"/>
        <v>2344</v>
      </c>
      <c r="H2350" s="280" t="s">
        <v>10376</v>
      </c>
      <c r="I2350" s="307" t="s">
        <v>7203</v>
      </c>
      <c r="J2350" s="279">
        <v>2015</v>
      </c>
      <c r="K2350" s="285">
        <v>6100029465</v>
      </c>
      <c r="L2350" s="283">
        <v>42110</v>
      </c>
      <c r="M2350" s="285" t="s">
        <v>10934</v>
      </c>
      <c r="N2350" s="332" t="s">
        <v>15216</v>
      </c>
      <c r="O2350" s="324"/>
    </row>
    <row r="2351" spans="5:15" ht="31.5">
      <c r="E2351" s="284">
        <v>6150908</v>
      </c>
      <c r="F2351" s="291" t="s">
        <v>132</v>
      </c>
      <c r="G2351" s="315">
        <f t="shared" si="38"/>
        <v>2345</v>
      </c>
      <c r="H2351" s="280" t="s">
        <v>10362</v>
      </c>
      <c r="I2351" s="307" t="s">
        <v>7203</v>
      </c>
      <c r="J2351" s="279">
        <v>2015</v>
      </c>
      <c r="K2351" s="285">
        <v>6100029466</v>
      </c>
      <c r="L2351" s="283">
        <v>42101</v>
      </c>
      <c r="M2351" s="285" t="s">
        <v>10935</v>
      </c>
      <c r="N2351" s="332" t="s">
        <v>15217</v>
      </c>
      <c r="O2351" s="324"/>
    </row>
    <row r="2352" spans="5:15" ht="31.5">
      <c r="E2352" s="284">
        <v>6151037</v>
      </c>
      <c r="F2352" s="291" t="s">
        <v>132</v>
      </c>
      <c r="G2352" s="315">
        <f t="shared" si="38"/>
        <v>2346</v>
      </c>
      <c r="H2352" s="280" t="s">
        <v>10426</v>
      </c>
      <c r="I2352" s="307" t="s">
        <v>7203</v>
      </c>
      <c r="J2352" s="279">
        <v>2015</v>
      </c>
      <c r="K2352" s="285">
        <v>6100028861</v>
      </c>
      <c r="L2352" s="283">
        <v>42066</v>
      </c>
      <c r="M2352" s="285" t="s">
        <v>10936</v>
      </c>
      <c r="N2352" s="332" t="s">
        <v>15218</v>
      </c>
      <c r="O2352" s="324"/>
    </row>
    <row r="2353" spans="5:15" ht="31.5">
      <c r="E2353" s="284">
        <v>6150878</v>
      </c>
      <c r="F2353" s="291" t="s">
        <v>132</v>
      </c>
      <c r="G2353" s="315">
        <f t="shared" si="38"/>
        <v>2347</v>
      </c>
      <c r="H2353" s="280" t="s">
        <v>10476</v>
      </c>
      <c r="I2353" s="307" t="s">
        <v>7203</v>
      </c>
      <c r="J2353" s="279">
        <v>2015</v>
      </c>
      <c r="K2353" s="285">
        <v>6100029473</v>
      </c>
      <c r="L2353" s="283">
        <v>42107</v>
      </c>
      <c r="M2353" s="285" t="s">
        <v>10937</v>
      </c>
      <c r="N2353" s="332" t="s">
        <v>14603</v>
      </c>
      <c r="O2353" s="324"/>
    </row>
    <row r="2354" spans="5:15" ht="31.5">
      <c r="E2354" s="284">
        <v>6150902</v>
      </c>
      <c r="F2354" s="291" t="s">
        <v>132</v>
      </c>
      <c r="G2354" s="315">
        <f t="shared" si="38"/>
        <v>2348</v>
      </c>
      <c r="H2354" s="280" t="s">
        <v>10415</v>
      </c>
      <c r="I2354" s="307" t="s">
        <v>7203</v>
      </c>
      <c r="J2354" s="279">
        <v>2015</v>
      </c>
      <c r="K2354" s="285">
        <v>6100029489</v>
      </c>
      <c r="L2354" s="283">
        <v>42102</v>
      </c>
      <c r="M2354" s="285" t="s">
        <v>10938</v>
      </c>
      <c r="N2354" s="332" t="s">
        <v>15219</v>
      </c>
      <c r="O2354" s="324"/>
    </row>
    <row r="2355" spans="5:15" ht="31.5">
      <c r="E2355" s="284">
        <v>6150914</v>
      </c>
      <c r="F2355" s="291" t="s">
        <v>132</v>
      </c>
      <c r="G2355" s="315">
        <f t="shared" si="38"/>
        <v>2349</v>
      </c>
      <c r="H2355" s="280" t="s">
        <v>10871</v>
      </c>
      <c r="I2355" s="307" t="s">
        <v>7203</v>
      </c>
      <c r="J2355" s="279">
        <v>2015</v>
      </c>
      <c r="K2355" s="285">
        <v>6100029490</v>
      </c>
      <c r="L2355" s="283">
        <v>42100</v>
      </c>
      <c r="M2355" s="285" t="s">
        <v>10939</v>
      </c>
      <c r="N2355" s="332" t="s">
        <v>15220</v>
      </c>
      <c r="O2355" s="324"/>
    </row>
    <row r="2356" spans="5:15" ht="31.5">
      <c r="E2356" s="284">
        <v>6150916</v>
      </c>
      <c r="F2356" s="291" t="s">
        <v>132</v>
      </c>
      <c r="G2356" s="315">
        <f t="shared" si="38"/>
        <v>2350</v>
      </c>
      <c r="H2356" s="280" t="s">
        <v>10885</v>
      </c>
      <c r="I2356" s="307" t="s">
        <v>7203</v>
      </c>
      <c r="J2356" s="279">
        <v>2015</v>
      </c>
      <c r="K2356" s="285">
        <v>6100029514</v>
      </c>
      <c r="L2356" s="283">
        <v>42101</v>
      </c>
      <c r="M2356" s="285" t="s">
        <v>10940</v>
      </c>
      <c r="N2356" s="332" t="s">
        <v>15221</v>
      </c>
      <c r="O2356" s="324"/>
    </row>
    <row r="2357" spans="5:15" ht="31.5">
      <c r="E2357" s="284">
        <v>6150905</v>
      </c>
      <c r="F2357" s="291" t="s">
        <v>132</v>
      </c>
      <c r="G2357" s="315">
        <f t="shared" si="38"/>
        <v>2351</v>
      </c>
      <c r="H2357" s="280" t="s">
        <v>10941</v>
      </c>
      <c r="I2357" s="307" t="s">
        <v>7203</v>
      </c>
      <c r="J2357" s="279">
        <v>2015</v>
      </c>
      <c r="K2357" s="285">
        <v>6100029518</v>
      </c>
      <c r="L2357" s="283">
        <v>42101</v>
      </c>
      <c r="M2357" s="285" t="s">
        <v>10942</v>
      </c>
      <c r="N2357" s="332" t="s">
        <v>15222</v>
      </c>
      <c r="O2357" s="324"/>
    </row>
    <row r="2358" spans="5:15" ht="31.5">
      <c r="E2358" s="284">
        <v>6150909</v>
      </c>
      <c r="F2358" s="291" t="s">
        <v>132</v>
      </c>
      <c r="G2358" s="315">
        <f t="shared" si="38"/>
        <v>2352</v>
      </c>
      <c r="H2358" s="280" t="s">
        <v>10361</v>
      </c>
      <c r="I2358" s="307" t="s">
        <v>7203</v>
      </c>
      <c r="J2358" s="279">
        <v>2015</v>
      </c>
      <c r="K2358" s="285">
        <v>6100029521</v>
      </c>
      <c r="L2358" s="283">
        <v>42101</v>
      </c>
      <c r="M2358" s="285" t="s">
        <v>10943</v>
      </c>
      <c r="N2358" s="332" t="s">
        <v>15223</v>
      </c>
      <c r="O2358" s="324"/>
    </row>
    <row r="2359" spans="5:15" ht="31.5">
      <c r="E2359" s="284">
        <v>6151036</v>
      </c>
      <c r="F2359" s="291" t="s">
        <v>132</v>
      </c>
      <c r="G2359" s="315">
        <f t="shared" si="38"/>
        <v>2353</v>
      </c>
      <c r="H2359" s="280" t="s">
        <v>10944</v>
      </c>
      <c r="I2359" s="307" t="s">
        <v>7203</v>
      </c>
      <c r="J2359" s="279">
        <v>2015</v>
      </c>
      <c r="K2359" s="285">
        <v>6100029573</v>
      </c>
      <c r="L2359" s="283">
        <v>42110</v>
      </c>
      <c r="M2359" s="285" t="s">
        <v>10945</v>
      </c>
      <c r="N2359" s="332" t="s">
        <v>15224</v>
      </c>
      <c r="O2359" s="324"/>
    </row>
    <row r="2360" spans="5:15" ht="38.25">
      <c r="E2360" s="284">
        <v>6150933</v>
      </c>
      <c r="F2360" s="291" t="s">
        <v>132</v>
      </c>
      <c r="G2360" s="315">
        <f t="shared" si="38"/>
        <v>2354</v>
      </c>
      <c r="H2360" s="280" t="s">
        <v>10946</v>
      </c>
      <c r="I2360" s="307" t="s">
        <v>7203</v>
      </c>
      <c r="J2360" s="279">
        <v>2015</v>
      </c>
      <c r="K2360" s="285">
        <v>6100029253</v>
      </c>
      <c r="L2360" s="283">
        <v>42094</v>
      </c>
      <c r="M2360" s="285" t="s">
        <v>10947</v>
      </c>
      <c r="N2360" s="332" t="s">
        <v>14142</v>
      </c>
      <c r="O2360" s="324"/>
    </row>
    <row r="2361" spans="5:15" ht="31.5">
      <c r="E2361" s="284">
        <v>6150934</v>
      </c>
      <c r="F2361" s="291" t="s">
        <v>132</v>
      </c>
      <c r="G2361" s="315">
        <f t="shared" si="38"/>
        <v>2355</v>
      </c>
      <c r="H2361" s="280" t="s">
        <v>8536</v>
      </c>
      <c r="I2361" s="307" t="s">
        <v>7203</v>
      </c>
      <c r="J2361" s="279">
        <v>2015</v>
      </c>
      <c r="K2361" s="285">
        <v>6100029609</v>
      </c>
      <c r="L2361" s="283">
        <v>42107</v>
      </c>
      <c r="M2361" s="285" t="s">
        <v>10948</v>
      </c>
      <c r="N2361" s="332" t="s">
        <v>15225</v>
      </c>
      <c r="O2361" s="324"/>
    </row>
    <row r="2362" spans="5:15" ht="31.5">
      <c r="E2362" s="284">
        <v>6151030</v>
      </c>
      <c r="F2362" s="291" t="s">
        <v>132</v>
      </c>
      <c r="G2362" s="315">
        <f t="shared" si="38"/>
        <v>2356</v>
      </c>
      <c r="H2362" s="280" t="s">
        <v>10949</v>
      </c>
      <c r="I2362" s="307" t="s">
        <v>7203</v>
      </c>
      <c r="J2362" s="279">
        <v>2015</v>
      </c>
      <c r="K2362" s="285">
        <v>6100029610</v>
      </c>
      <c r="L2362" s="283">
        <v>42115</v>
      </c>
      <c r="M2362" s="285" t="s">
        <v>10950</v>
      </c>
      <c r="N2362" s="332" t="s">
        <v>14143</v>
      </c>
      <c r="O2362" s="324"/>
    </row>
    <row r="2363" spans="5:15" ht="31.5">
      <c r="E2363" s="284">
        <v>6150926</v>
      </c>
      <c r="F2363" s="291" t="s">
        <v>132</v>
      </c>
      <c r="G2363" s="315">
        <f t="shared" si="38"/>
        <v>2357</v>
      </c>
      <c r="H2363" s="280" t="s">
        <v>10951</v>
      </c>
      <c r="I2363" s="307" t="s">
        <v>7203</v>
      </c>
      <c r="J2363" s="279">
        <v>2015</v>
      </c>
      <c r="K2363" s="285">
        <v>6100029616</v>
      </c>
      <c r="L2363" s="283">
        <v>42110</v>
      </c>
      <c r="M2363" s="285" t="s">
        <v>10952</v>
      </c>
      <c r="N2363" s="332" t="s">
        <v>15226</v>
      </c>
      <c r="O2363" s="324"/>
    </row>
    <row r="2364" spans="5:15" ht="31.5">
      <c r="E2364" s="284">
        <v>6151052</v>
      </c>
      <c r="F2364" s="291" t="s">
        <v>132</v>
      </c>
      <c r="G2364" s="315">
        <f t="shared" si="38"/>
        <v>2358</v>
      </c>
      <c r="H2364" s="280" t="s">
        <v>10953</v>
      </c>
      <c r="I2364" s="307" t="s">
        <v>7203</v>
      </c>
      <c r="J2364" s="279">
        <v>2015</v>
      </c>
      <c r="K2364" s="285">
        <v>6100029673</v>
      </c>
      <c r="L2364" s="283">
        <v>42129</v>
      </c>
      <c r="M2364" s="285" t="s">
        <v>10954</v>
      </c>
      <c r="N2364" s="332" t="s">
        <v>14604</v>
      </c>
      <c r="O2364" s="324"/>
    </row>
    <row r="2365" spans="5:15" ht="31.5">
      <c r="E2365" s="284">
        <v>6151034</v>
      </c>
      <c r="F2365" s="291" t="s">
        <v>132</v>
      </c>
      <c r="G2365" s="315">
        <f t="shared" si="38"/>
        <v>2359</v>
      </c>
      <c r="H2365" s="280" t="s">
        <v>8641</v>
      </c>
      <c r="I2365" s="307" t="s">
        <v>7203</v>
      </c>
      <c r="J2365" s="279">
        <v>2015</v>
      </c>
      <c r="K2365" s="285">
        <v>6100029674</v>
      </c>
      <c r="L2365" s="283">
        <v>42122</v>
      </c>
      <c r="M2365" s="285" t="s">
        <v>10955</v>
      </c>
      <c r="N2365" s="332" t="s">
        <v>15227</v>
      </c>
      <c r="O2365" s="324"/>
    </row>
    <row r="2366" spans="5:15" ht="31.5">
      <c r="E2366" s="284">
        <v>6151035</v>
      </c>
      <c r="F2366" s="291" t="s">
        <v>132</v>
      </c>
      <c r="G2366" s="315">
        <f t="shared" ref="G2366:G2429" si="39">G2365+1</f>
        <v>2360</v>
      </c>
      <c r="H2366" s="280" t="s">
        <v>10956</v>
      </c>
      <c r="I2366" s="307" t="s">
        <v>7203</v>
      </c>
      <c r="J2366" s="279">
        <v>2015</v>
      </c>
      <c r="K2366" s="285">
        <v>6100029677</v>
      </c>
      <c r="L2366" s="283">
        <v>42110</v>
      </c>
      <c r="M2366" s="285" t="s">
        <v>10957</v>
      </c>
      <c r="N2366" s="332" t="s">
        <v>15228</v>
      </c>
      <c r="O2366" s="324"/>
    </row>
    <row r="2367" spans="5:15" ht="31.5">
      <c r="E2367" s="284">
        <v>6151040</v>
      </c>
      <c r="F2367" s="291" t="s">
        <v>132</v>
      </c>
      <c r="G2367" s="315">
        <f t="shared" si="39"/>
        <v>2361</v>
      </c>
      <c r="H2367" s="280" t="s">
        <v>10958</v>
      </c>
      <c r="I2367" s="307" t="s">
        <v>7203</v>
      </c>
      <c r="J2367" s="279">
        <v>2015</v>
      </c>
      <c r="K2367" s="285">
        <v>6100029678</v>
      </c>
      <c r="L2367" s="283">
        <v>42110</v>
      </c>
      <c r="M2367" s="285" t="s">
        <v>10959</v>
      </c>
      <c r="N2367" s="332" t="s">
        <v>15229</v>
      </c>
      <c r="O2367" s="324"/>
    </row>
    <row r="2368" spans="5:15" ht="31.5">
      <c r="E2368" s="284">
        <v>6151062</v>
      </c>
      <c r="F2368" s="291" t="s">
        <v>132</v>
      </c>
      <c r="G2368" s="315">
        <f t="shared" si="39"/>
        <v>2362</v>
      </c>
      <c r="H2368" s="280" t="s">
        <v>10960</v>
      </c>
      <c r="I2368" s="307" t="s">
        <v>7203</v>
      </c>
      <c r="J2368" s="279">
        <v>2015</v>
      </c>
      <c r="K2368" s="285">
        <v>6100029753</v>
      </c>
      <c r="L2368" s="283">
        <v>42121</v>
      </c>
      <c r="M2368" s="285" t="s">
        <v>10961</v>
      </c>
      <c r="N2368" s="332" t="s">
        <v>15230</v>
      </c>
      <c r="O2368" s="324"/>
    </row>
    <row r="2369" spans="5:15" ht="31.5">
      <c r="E2369" s="284">
        <v>6151038</v>
      </c>
      <c r="F2369" s="291" t="s">
        <v>132</v>
      </c>
      <c r="G2369" s="315">
        <f t="shared" si="39"/>
        <v>2363</v>
      </c>
      <c r="H2369" s="280" t="s">
        <v>10962</v>
      </c>
      <c r="I2369" s="307" t="s">
        <v>7203</v>
      </c>
      <c r="J2369" s="279">
        <v>2015</v>
      </c>
      <c r="K2369" s="285">
        <v>6100029758</v>
      </c>
      <c r="L2369" s="283">
        <v>42122</v>
      </c>
      <c r="M2369" s="285" t="s">
        <v>10963</v>
      </c>
      <c r="N2369" s="332" t="s">
        <v>15231</v>
      </c>
      <c r="O2369" s="324"/>
    </row>
    <row r="2370" spans="5:15" ht="31.5">
      <c r="E2370" s="284">
        <v>6151032</v>
      </c>
      <c r="F2370" s="291" t="s">
        <v>132</v>
      </c>
      <c r="G2370" s="315">
        <f t="shared" si="39"/>
        <v>2364</v>
      </c>
      <c r="H2370" s="280" t="s">
        <v>10964</v>
      </c>
      <c r="I2370" s="307" t="s">
        <v>7203</v>
      </c>
      <c r="J2370" s="279">
        <v>2015</v>
      </c>
      <c r="K2370" s="285">
        <v>6100011900</v>
      </c>
      <c r="L2370" s="283">
        <v>41121</v>
      </c>
      <c r="M2370" s="285" t="s">
        <v>10965</v>
      </c>
      <c r="N2370" s="332" t="s">
        <v>15232</v>
      </c>
      <c r="O2370" s="324"/>
    </row>
    <row r="2371" spans="5:15" ht="31.5">
      <c r="E2371" s="284">
        <v>6151023</v>
      </c>
      <c r="F2371" s="291" t="s">
        <v>132</v>
      </c>
      <c r="G2371" s="315">
        <f t="shared" si="39"/>
        <v>2365</v>
      </c>
      <c r="H2371" s="280" t="s">
        <v>10966</v>
      </c>
      <c r="I2371" s="307" t="s">
        <v>7203</v>
      </c>
      <c r="J2371" s="279">
        <v>2015</v>
      </c>
      <c r="K2371" s="285">
        <v>6100029764</v>
      </c>
      <c r="L2371" s="283">
        <v>42129</v>
      </c>
      <c r="M2371" s="285" t="s">
        <v>10967</v>
      </c>
      <c r="N2371" s="332" t="s">
        <v>15233</v>
      </c>
      <c r="O2371" s="324"/>
    </row>
    <row r="2372" spans="5:15" ht="31.5">
      <c r="E2372" s="284">
        <v>6151031</v>
      </c>
      <c r="F2372" s="291" t="s">
        <v>132</v>
      </c>
      <c r="G2372" s="315">
        <f t="shared" si="39"/>
        <v>2366</v>
      </c>
      <c r="H2372" s="280" t="s">
        <v>10968</v>
      </c>
      <c r="I2372" s="307" t="s">
        <v>7203</v>
      </c>
      <c r="J2372" s="279">
        <v>2015</v>
      </c>
      <c r="K2372" s="285">
        <v>6100029766</v>
      </c>
      <c r="L2372" s="283">
        <v>42117</v>
      </c>
      <c r="M2372" s="285" t="s">
        <v>10969</v>
      </c>
      <c r="N2372" s="332" t="s">
        <v>15234</v>
      </c>
      <c r="O2372" s="324"/>
    </row>
    <row r="2373" spans="5:15" ht="31.5">
      <c r="E2373" s="284">
        <v>6150930</v>
      </c>
      <c r="F2373" s="291" t="s">
        <v>132</v>
      </c>
      <c r="G2373" s="315">
        <f t="shared" si="39"/>
        <v>2367</v>
      </c>
      <c r="H2373" s="280" t="s">
        <v>9864</v>
      </c>
      <c r="I2373" s="307" t="s">
        <v>7203</v>
      </c>
      <c r="J2373" s="279">
        <v>2015</v>
      </c>
      <c r="K2373" s="285">
        <v>6100029768</v>
      </c>
      <c r="L2373" s="283">
        <v>42115</v>
      </c>
      <c r="M2373" s="285" t="s">
        <v>10970</v>
      </c>
      <c r="N2373" s="332" t="s">
        <v>15235</v>
      </c>
      <c r="O2373" s="324"/>
    </row>
    <row r="2374" spans="5:15" ht="31.5">
      <c r="E2374" s="284">
        <v>6151029</v>
      </c>
      <c r="F2374" s="291" t="s">
        <v>132</v>
      </c>
      <c r="G2374" s="315">
        <f t="shared" si="39"/>
        <v>2368</v>
      </c>
      <c r="H2374" s="280" t="s">
        <v>8563</v>
      </c>
      <c r="I2374" s="307" t="s">
        <v>7203</v>
      </c>
      <c r="J2374" s="279">
        <v>2015</v>
      </c>
      <c r="K2374" s="285">
        <v>6100029800</v>
      </c>
      <c r="L2374" s="283">
        <v>42117</v>
      </c>
      <c r="M2374" s="285" t="s">
        <v>10971</v>
      </c>
      <c r="N2374" s="332" t="s">
        <v>15236</v>
      </c>
      <c r="O2374" s="324"/>
    </row>
    <row r="2375" spans="5:15" ht="31.5">
      <c r="E2375" s="284">
        <v>6151043</v>
      </c>
      <c r="F2375" s="291" t="s">
        <v>132</v>
      </c>
      <c r="G2375" s="315">
        <f t="shared" si="39"/>
        <v>2369</v>
      </c>
      <c r="H2375" s="280" t="s">
        <v>10972</v>
      </c>
      <c r="I2375" s="307" t="s">
        <v>7203</v>
      </c>
      <c r="J2375" s="279">
        <v>2015</v>
      </c>
      <c r="K2375" s="285">
        <v>6100029804</v>
      </c>
      <c r="L2375" s="283">
        <v>42117</v>
      </c>
      <c r="M2375" s="285" t="s">
        <v>10973</v>
      </c>
      <c r="N2375" s="332" t="s">
        <v>15237</v>
      </c>
      <c r="O2375" s="324"/>
    </row>
    <row r="2376" spans="5:15" ht="31.5">
      <c r="E2376" s="284">
        <v>6151059</v>
      </c>
      <c r="F2376" s="291" t="s">
        <v>132</v>
      </c>
      <c r="G2376" s="315">
        <f t="shared" si="39"/>
        <v>2370</v>
      </c>
      <c r="H2376" s="280" t="s">
        <v>10974</v>
      </c>
      <c r="I2376" s="307" t="s">
        <v>7203</v>
      </c>
      <c r="J2376" s="279">
        <v>2015</v>
      </c>
      <c r="K2376" s="285">
        <v>6100029831</v>
      </c>
      <c r="L2376" s="283">
        <v>42122</v>
      </c>
      <c r="M2376" s="285" t="s">
        <v>10975</v>
      </c>
      <c r="N2376" s="332" t="s">
        <v>15238</v>
      </c>
      <c r="O2376" s="324"/>
    </row>
    <row r="2377" spans="5:15" ht="47.25">
      <c r="E2377" s="284">
        <v>6151068</v>
      </c>
      <c r="F2377" s="291" t="s">
        <v>132</v>
      </c>
      <c r="G2377" s="315">
        <f t="shared" si="39"/>
        <v>2371</v>
      </c>
      <c r="H2377" s="280" t="s">
        <v>10976</v>
      </c>
      <c r="I2377" s="307" t="s">
        <v>7203</v>
      </c>
      <c r="J2377" s="279">
        <v>2015</v>
      </c>
      <c r="K2377" s="285">
        <v>6100029941</v>
      </c>
      <c r="L2377" s="283">
        <v>42131</v>
      </c>
      <c r="M2377" s="285" t="s">
        <v>10977</v>
      </c>
      <c r="N2377" s="332" t="s">
        <v>14605</v>
      </c>
      <c r="O2377" s="324"/>
    </row>
    <row r="2378" spans="5:15" ht="31.5">
      <c r="E2378" s="284">
        <v>6151049</v>
      </c>
      <c r="F2378" s="291" t="s">
        <v>132</v>
      </c>
      <c r="G2378" s="315">
        <f t="shared" si="39"/>
        <v>2372</v>
      </c>
      <c r="H2378" s="280" t="s">
        <v>10978</v>
      </c>
      <c r="I2378" s="307" t="s">
        <v>7203</v>
      </c>
      <c r="J2378" s="279">
        <v>2015</v>
      </c>
      <c r="K2378" s="285">
        <v>6100029978</v>
      </c>
      <c r="L2378" s="283">
        <v>42129</v>
      </c>
      <c r="M2378" s="285" t="s">
        <v>10979</v>
      </c>
      <c r="N2378" s="332" t="s">
        <v>15239</v>
      </c>
      <c r="O2378" s="324"/>
    </row>
    <row r="2379" spans="5:15" ht="31.5">
      <c r="E2379" s="284">
        <v>6151056</v>
      </c>
      <c r="F2379" s="291" t="s">
        <v>132</v>
      </c>
      <c r="G2379" s="315">
        <f t="shared" si="39"/>
        <v>2373</v>
      </c>
      <c r="H2379" s="280" t="s">
        <v>10980</v>
      </c>
      <c r="I2379" s="307" t="s">
        <v>7203</v>
      </c>
      <c r="J2379" s="279">
        <v>2015</v>
      </c>
      <c r="K2379" s="285">
        <v>6100029988</v>
      </c>
      <c r="L2379" s="283">
        <v>42124</v>
      </c>
      <c r="M2379" s="285" t="s">
        <v>10981</v>
      </c>
      <c r="N2379" s="332" t="s">
        <v>15240</v>
      </c>
      <c r="O2379" s="324"/>
    </row>
    <row r="2380" spans="5:15" ht="31.5">
      <c r="E2380" s="284">
        <v>6151060</v>
      </c>
      <c r="F2380" s="291" t="s">
        <v>132</v>
      </c>
      <c r="G2380" s="315">
        <f t="shared" si="39"/>
        <v>2374</v>
      </c>
      <c r="H2380" s="280" t="s">
        <v>10982</v>
      </c>
      <c r="I2380" s="307" t="s">
        <v>7203</v>
      </c>
      <c r="J2380" s="279">
        <v>2015</v>
      </c>
      <c r="K2380" s="285">
        <v>6100029990</v>
      </c>
      <c r="L2380" s="283">
        <v>42131</v>
      </c>
      <c r="M2380" s="285" t="s">
        <v>10983</v>
      </c>
      <c r="N2380" s="332" t="s">
        <v>15241</v>
      </c>
      <c r="O2380" s="324"/>
    </row>
    <row r="2381" spans="5:15" ht="31.5">
      <c r="E2381" s="284">
        <v>6151054</v>
      </c>
      <c r="F2381" s="291" t="s">
        <v>132</v>
      </c>
      <c r="G2381" s="315">
        <f t="shared" si="39"/>
        <v>2375</v>
      </c>
      <c r="H2381" s="280" t="s">
        <v>10984</v>
      </c>
      <c r="I2381" s="307" t="s">
        <v>7203</v>
      </c>
      <c r="J2381" s="279">
        <v>2015</v>
      </c>
      <c r="K2381" s="285">
        <v>6100029992</v>
      </c>
      <c r="L2381" s="283">
        <v>42124</v>
      </c>
      <c r="M2381" s="285" t="s">
        <v>10985</v>
      </c>
      <c r="N2381" s="332" t="s">
        <v>15242</v>
      </c>
      <c r="O2381" s="324"/>
    </row>
    <row r="2382" spans="5:15" ht="31.5">
      <c r="E2382" s="284">
        <v>6151057</v>
      </c>
      <c r="F2382" s="291" t="s">
        <v>132</v>
      </c>
      <c r="G2382" s="315">
        <f t="shared" si="39"/>
        <v>2376</v>
      </c>
      <c r="H2382" s="280" t="s">
        <v>10986</v>
      </c>
      <c r="I2382" s="307" t="s">
        <v>7203</v>
      </c>
      <c r="J2382" s="279">
        <v>2015</v>
      </c>
      <c r="K2382" s="285">
        <v>6100030042</v>
      </c>
      <c r="L2382" s="283">
        <v>42136</v>
      </c>
      <c r="M2382" s="285" t="s">
        <v>10987</v>
      </c>
      <c r="N2382" s="332" t="s">
        <v>15243</v>
      </c>
      <c r="O2382" s="324"/>
    </row>
    <row r="2383" spans="5:15" ht="31.5">
      <c r="E2383" s="284">
        <v>6151064</v>
      </c>
      <c r="F2383" s="291" t="s">
        <v>132</v>
      </c>
      <c r="G2383" s="315">
        <f t="shared" si="39"/>
        <v>2377</v>
      </c>
      <c r="H2383" s="280" t="s">
        <v>10978</v>
      </c>
      <c r="I2383" s="307" t="s">
        <v>7203</v>
      </c>
      <c r="J2383" s="279">
        <v>2015</v>
      </c>
      <c r="K2383" s="285">
        <v>6100030153</v>
      </c>
      <c r="L2383" s="283">
        <v>42136</v>
      </c>
      <c r="M2383" s="285" t="s">
        <v>10988</v>
      </c>
      <c r="N2383" s="332" t="s">
        <v>15244</v>
      </c>
      <c r="O2383" s="324"/>
    </row>
    <row r="2384" spans="5:15" ht="31.5">
      <c r="E2384" s="284">
        <v>6151070</v>
      </c>
      <c r="F2384" s="291" t="s">
        <v>132</v>
      </c>
      <c r="G2384" s="315">
        <f t="shared" si="39"/>
        <v>2378</v>
      </c>
      <c r="H2384" s="280" t="s">
        <v>10989</v>
      </c>
      <c r="I2384" s="307" t="s">
        <v>7203</v>
      </c>
      <c r="J2384" s="279">
        <v>2015</v>
      </c>
      <c r="K2384" s="285">
        <v>6100030215</v>
      </c>
      <c r="L2384" s="283">
        <v>42138</v>
      </c>
      <c r="M2384" s="285" t="s">
        <v>10990</v>
      </c>
      <c r="N2384" s="332" t="s">
        <v>15245</v>
      </c>
      <c r="O2384" s="324"/>
    </row>
    <row r="2385" spans="5:15" ht="31.5">
      <c r="E2385" s="284">
        <v>6151072</v>
      </c>
      <c r="F2385" s="291" t="s">
        <v>132</v>
      </c>
      <c r="G2385" s="315">
        <f t="shared" si="39"/>
        <v>2379</v>
      </c>
      <c r="H2385" s="280" t="s">
        <v>10991</v>
      </c>
      <c r="I2385" s="307" t="s">
        <v>7203</v>
      </c>
      <c r="J2385" s="279">
        <v>2015</v>
      </c>
      <c r="K2385" s="285">
        <v>6100030269</v>
      </c>
      <c r="L2385" s="283">
        <v>42138</v>
      </c>
      <c r="M2385" s="285" t="s">
        <v>10992</v>
      </c>
      <c r="N2385" s="332" t="s">
        <v>15246</v>
      </c>
      <c r="O2385" s="324"/>
    </row>
    <row r="2386" spans="5:15" ht="31.5">
      <c r="E2386" s="284">
        <v>6151074</v>
      </c>
      <c r="F2386" s="291" t="s">
        <v>132</v>
      </c>
      <c r="G2386" s="315">
        <f t="shared" si="39"/>
        <v>2380</v>
      </c>
      <c r="H2386" s="280" t="s">
        <v>10986</v>
      </c>
      <c r="I2386" s="307" t="s">
        <v>7203</v>
      </c>
      <c r="J2386" s="279">
        <v>2015</v>
      </c>
      <c r="K2386" s="285">
        <v>6100030272</v>
      </c>
      <c r="L2386" s="283">
        <v>42142</v>
      </c>
      <c r="M2386" s="285" t="s">
        <v>10993</v>
      </c>
      <c r="N2386" s="332" t="s">
        <v>15247</v>
      </c>
      <c r="O2386" s="324"/>
    </row>
    <row r="2387" spans="5:15" ht="31.5">
      <c r="E2387" s="284">
        <v>6151077</v>
      </c>
      <c r="F2387" s="291" t="s">
        <v>132</v>
      </c>
      <c r="G2387" s="315">
        <f t="shared" si="39"/>
        <v>2381</v>
      </c>
      <c r="H2387" s="280" t="s">
        <v>10994</v>
      </c>
      <c r="I2387" s="307" t="s">
        <v>7203</v>
      </c>
      <c r="J2387" s="279">
        <v>2015</v>
      </c>
      <c r="K2387" s="285">
        <v>6100030298</v>
      </c>
      <c r="L2387" s="283">
        <v>42142</v>
      </c>
      <c r="M2387" s="285" t="s">
        <v>10995</v>
      </c>
      <c r="N2387" s="332" t="s">
        <v>14144</v>
      </c>
      <c r="O2387" s="324"/>
    </row>
    <row r="2388" spans="5:15" ht="31.5">
      <c r="E2388" s="284">
        <v>6151079</v>
      </c>
      <c r="F2388" s="291" t="s">
        <v>132</v>
      </c>
      <c r="G2388" s="315">
        <f t="shared" si="39"/>
        <v>2382</v>
      </c>
      <c r="H2388" s="280" t="s">
        <v>10996</v>
      </c>
      <c r="I2388" s="307" t="s">
        <v>7203</v>
      </c>
      <c r="J2388" s="279">
        <v>2015</v>
      </c>
      <c r="K2388" s="285">
        <v>6100030371</v>
      </c>
      <c r="L2388" s="283">
        <v>42145</v>
      </c>
      <c r="M2388" s="285" t="s">
        <v>10997</v>
      </c>
      <c r="N2388" s="332" t="s">
        <v>14606</v>
      </c>
      <c r="O2388" s="324"/>
    </row>
    <row r="2389" spans="5:15" ht="31.5">
      <c r="E2389" s="284">
        <v>6143847</v>
      </c>
      <c r="F2389" s="291" t="s">
        <v>132</v>
      </c>
      <c r="G2389" s="315">
        <f t="shared" si="39"/>
        <v>2383</v>
      </c>
      <c r="H2389" s="280" t="s">
        <v>10998</v>
      </c>
      <c r="I2389" s="307" t="s">
        <v>7203</v>
      </c>
      <c r="J2389" s="279">
        <v>2015</v>
      </c>
      <c r="K2389" s="282">
        <v>6100022482</v>
      </c>
      <c r="L2389" s="283">
        <v>41691</v>
      </c>
      <c r="M2389" s="282" t="s">
        <v>10999</v>
      </c>
      <c r="N2389" s="332" t="s">
        <v>14607</v>
      </c>
      <c r="O2389" s="324"/>
    </row>
    <row r="2390" spans="5:15" ht="31.5">
      <c r="E2390" s="284">
        <v>6143993</v>
      </c>
      <c r="F2390" s="291" t="s">
        <v>132</v>
      </c>
      <c r="G2390" s="315">
        <f t="shared" si="39"/>
        <v>2384</v>
      </c>
      <c r="H2390" s="280" t="s">
        <v>11000</v>
      </c>
      <c r="I2390" s="307" t="s">
        <v>7203</v>
      </c>
      <c r="J2390" s="279">
        <v>2015</v>
      </c>
      <c r="K2390" s="282">
        <v>6100022891</v>
      </c>
      <c r="L2390" s="283">
        <v>41710</v>
      </c>
      <c r="M2390" s="282" t="s">
        <v>11001</v>
      </c>
      <c r="N2390" s="332" t="s">
        <v>16449</v>
      </c>
      <c r="O2390" s="324"/>
    </row>
    <row r="2391" spans="5:15" ht="31.5">
      <c r="E2391" s="284">
        <v>6132895</v>
      </c>
      <c r="F2391" s="291" t="s">
        <v>132</v>
      </c>
      <c r="G2391" s="315">
        <f t="shared" si="39"/>
        <v>2385</v>
      </c>
      <c r="H2391" s="280" t="s">
        <v>11002</v>
      </c>
      <c r="I2391" s="307" t="s">
        <v>7203</v>
      </c>
      <c r="J2391" s="279">
        <v>2015</v>
      </c>
      <c r="K2391" s="282">
        <v>6100019360</v>
      </c>
      <c r="L2391" s="283">
        <v>41537</v>
      </c>
      <c r="M2391" s="282" t="s">
        <v>9480</v>
      </c>
      <c r="N2391" s="332" t="s">
        <v>13951</v>
      </c>
      <c r="O2391" s="324"/>
    </row>
    <row r="2392" spans="5:15" ht="31.5">
      <c r="E2392" s="284">
        <v>6143720</v>
      </c>
      <c r="F2392" s="291" t="s">
        <v>132</v>
      </c>
      <c r="G2392" s="315">
        <f t="shared" si="39"/>
        <v>2386</v>
      </c>
      <c r="H2392" s="280" t="s">
        <v>11003</v>
      </c>
      <c r="I2392" s="307" t="s">
        <v>7203</v>
      </c>
      <c r="J2392" s="279">
        <v>2015</v>
      </c>
      <c r="K2392" s="282">
        <v>6100022013</v>
      </c>
      <c r="L2392" s="283">
        <v>41659</v>
      </c>
      <c r="M2392" s="282" t="s">
        <v>11004</v>
      </c>
      <c r="N2392" s="332" t="s">
        <v>14608</v>
      </c>
      <c r="O2392" s="324"/>
    </row>
    <row r="2393" spans="5:15" ht="31.5">
      <c r="E2393" s="284">
        <v>6143721</v>
      </c>
      <c r="F2393" s="291" t="s">
        <v>132</v>
      </c>
      <c r="G2393" s="315">
        <f t="shared" si="39"/>
        <v>2387</v>
      </c>
      <c r="H2393" s="280" t="s">
        <v>11005</v>
      </c>
      <c r="I2393" s="307" t="s">
        <v>7203</v>
      </c>
      <c r="J2393" s="279">
        <v>2015</v>
      </c>
      <c r="K2393" s="282">
        <v>6100021729</v>
      </c>
      <c r="L2393" s="283">
        <v>41628</v>
      </c>
      <c r="M2393" s="282" t="s">
        <v>11006</v>
      </c>
      <c r="N2393" s="332" t="s">
        <v>13326</v>
      </c>
      <c r="O2393" s="324"/>
    </row>
    <row r="2394" spans="5:15" ht="31.5">
      <c r="E2394" s="284">
        <v>6143723</v>
      </c>
      <c r="F2394" s="291" t="s">
        <v>132</v>
      </c>
      <c r="G2394" s="315">
        <f t="shared" si="39"/>
        <v>2388</v>
      </c>
      <c r="H2394" s="280" t="s">
        <v>11007</v>
      </c>
      <c r="I2394" s="307" t="s">
        <v>7203</v>
      </c>
      <c r="J2394" s="279">
        <v>2015</v>
      </c>
      <c r="K2394" s="282">
        <v>6100022088</v>
      </c>
      <c r="L2394" s="283">
        <v>41666</v>
      </c>
      <c r="M2394" s="282" t="s">
        <v>11008</v>
      </c>
      <c r="N2394" s="332" t="s">
        <v>14413</v>
      </c>
      <c r="O2394" s="324"/>
    </row>
    <row r="2395" spans="5:15" ht="31.5">
      <c r="E2395" s="284">
        <v>6143724</v>
      </c>
      <c r="F2395" s="291" t="s">
        <v>132</v>
      </c>
      <c r="G2395" s="315">
        <f t="shared" si="39"/>
        <v>2389</v>
      </c>
      <c r="H2395" s="280" t="s">
        <v>11009</v>
      </c>
      <c r="I2395" s="307" t="s">
        <v>7203</v>
      </c>
      <c r="J2395" s="279">
        <v>2015</v>
      </c>
      <c r="K2395" s="282">
        <v>6100022296</v>
      </c>
      <c r="L2395" s="283">
        <v>41675</v>
      </c>
      <c r="M2395" s="282" t="s">
        <v>11010</v>
      </c>
      <c r="N2395" s="332" t="s">
        <v>14145</v>
      </c>
      <c r="O2395" s="324"/>
    </row>
    <row r="2396" spans="5:15" ht="31.5">
      <c r="E2396" s="284">
        <v>6143830</v>
      </c>
      <c r="F2396" s="291" t="s">
        <v>132</v>
      </c>
      <c r="G2396" s="315">
        <f t="shared" si="39"/>
        <v>2390</v>
      </c>
      <c r="H2396" s="280" t="s">
        <v>11011</v>
      </c>
      <c r="I2396" s="307" t="s">
        <v>7203</v>
      </c>
      <c r="J2396" s="279">
        <v>2015</v>
      </c>
      <c r="K2396" s="282">
        <v>6100022104</v>
      </c>
      <c r="L2396" s="283">
        <v>41666</v>
      </c>
      <c r="M2396" s="282" t="s">
        <v>10321</v>
      </c>
      <c r="N2396" s="332" t="s">
        <v>14304</v>
      </c>
      <c r="O2396" s="324"/>
    </row>
    <row r="2397" spans="5:15" ht="31.5">
      <c r="E2397" s="284">
        <v>6143904</v>
      </c>
      <c r="F2397" s="291" t="s">
        <v>132</v>
      </c>
      <c r="G2397" s="315">
        <f t="shared" si="39"/>
        <v>2391</v>
      </c>
      <c r="H2397" s="280" t="s">
        <v>11012</v>
      </c>
      <c r="I2397" s="307" t="s">
        <v>7203</v>
      </c>
      <c r="J2397" s="279">
        <v>2015</v>
      </c>
      <c r="K2397" s="282">
        <v>6100023250</v>
      </c>
      <c r="L2397" s="283">
        <v>41726</v>
      </c>
      <c r="M2397" s="282" t="s">
        <v>9482</v>
      </c>
      <c r="N2397" s="332" t="s">
        <v>14303</v>
      </c>
      <c r="O2397" s="324"/>
    </row>
    <row r="2398" spans="5:15" ht="31.5">
      <c r="E2398" s="284">
        <v>6144093</v>
      </c>
      <c r="F2398" s="291" t="s">
        <v>132</v>
      </c>
      <c r="G2398" s="315">
        <f t="shared" si="39"/>
        <v>2392</v>
      </c>
      <c r="H2398" s="280" t="s">
        <v>11013</v>
      </c>
      <c r="I2398" s="307" t="s">
        <v>7203</v>
      </c>
      <c r="J2398" s="279">
        <v>2015</v>
      </c>
      <c r="K2398" s="282">
        <v>6100023023</v>
      </c>
      <c r="L2398" s="283">
        <v>41722</v>
      </c>
      <c r="M2398" s="282" t="s">
        <v>11014</v>
      </c>
      <c r="N2398" s="332" t="s">
        <v>14609</v>
      </c>
      <c r="O2398" s="324"/>
    </row>
    <row r="2399" spans="5:15" ht="31.5">
      <c r="E2399" s="284">
        <v>6144264</v>
      </c>
      <c r="F2399" s="291" t="s">
        <v>132</v>
      </c>
      <c r="G2399" s="315">
        <f t="shared" si="39"/>
        <v>2393</v>
      </c>
      <c r="H2399" s="280" t="s">
        <v>11015</v>
      </c>
      <c r="I2399" s="307" t="s">
        <v>7203</v>
      </c>
      <c r="J2399" s="279">
        <v>2015</v>
      </c>
      <c r="K2399" s="282">
        <v>6100023279</v>
      </c>
      <c r="L2399" s="283">
        <v>41732</v>
      </c>
      <c r="M2399" s="282" t="s">
        <v>11016</v>
      </c>
      <c r="N2399" s="332" t="s">
        <v>14454</v>
      </c>
      <c r="O2399" s="324"/>
    </row>
    <row r="2400" spans="5:15" ht="31.5">
      <c r="E2400" s="284">
        <v>6144413</v>
      </c>
      <c r="F2400" s="291" t="s">
        <v>132</v>
      </c>
      <c r="G2400" s="315">
        <f t="shared" si="39"/>
        <v>2394</v>
      </c>
      <c r="H2400" s="280" t="s">
        <v>11017</v>
      </c>
      <c r="I2400" s="307" t="s">
        <v>7203</v>
      </c>
      <c r="J2400" s="279">
        <v>2015</v>
      </c>
      <c r="K2400" s="282">
        <v>6100024106</v>
      </c>
      <c r="L2400" s="283">
        <v>41775</v>
      </c>
      <c r="M2400" s="282" t="s">
        <v>11018</v>
      </c>
      <c r="N2400" s="332" t="s">
        <v>14610</v>
      </c>
      <c r="O2400" s="324"/>
    </row>
    <row r="2401" spans="5:15" ht="31.5">
      <c r="E2401" s="284">
        <v>6144892</v>
      </c>
      <c r="F2401" s="291" t="s">
        <v>132</v>
      </c>
      <c r="G2401" s="315">
        <f t="shared" si="39"/>
        <v>2395</v>
      </c>
      <c r="H2401" s="280" t="s">
        <v>11019</v>
      </c>
      <c r="I2401" s="307" t="s">
        <v>7203</v>
      </c>
      <c r="J2401" s="279">
        <v>2015</v>
      </c>
      <c r="K2401" s="282">
        <v>6100026168</v>
      </c>
      <c r="L2401" s="283">
        <v>41885</v>
      </c>
      <c r="M2401" s="282" t="s">
        <v>11020</v>
      </c>
      <c r="N2401" s="332" t="s">
        <v>14611</v>
      </c>
      <c r="O2401" s="324"/>
    </row>
    <row r="2402" spans="5:15" ht="31.5">
      <c r="E2402" s="284">
        <v>6145127</v>
      </c>
      <c r="F2402" s="291" t="s">
        <v>132</v>
      </c>
      <c r="G2402" s="315">
        <f t="shared" si="39"/>
        <v>2396</v>
      </c>
      <c r="H2402" s="280" t="s">
        <v>11021</v>
      </c>
      <c r="I2402" s="307" t="s">
        <v>7203</v>
      </c>
      <c r="J2402" s="279">
        <v>2015</v>
      </c>
      <c r="K2402" s="282">
        <v>6100026501</v>
      </c>
      <c r="L2402" s="283">
        <v>41907</v>
      </c>
      <c r="M2402" s="282" t="s">
        <v>11022</v>
      </c>
      <c r="N2402" s="332" t="s">
        <v>14612</v>
      </c>
      <c r="O2402" s="324"/>
    </row>
    <row r="2403" spans="5:15" ht="31.5">
      <c r="E2403" s="284">
        <v>6150534</v>
      </c>
      <c r="F2403" s="291" t="s">
        <v>132</v>
      </c>
      <c r="G2403" s="315">
        <f t="shared" si="39"/>
        <v>2397</v>
      </c>
      <c r="H2403" s="280" t="s">
        <v>11023</v>
      </c>
      <c r="I2403" s="307" t="s">
        <v>7203</v>
      </c>
      <c r="J2403" s="279">
        <v>2015</v>
      </c>
      <c r="K2403" s="282">
        <v>6100028188</v>
      </c>
      <c r="L2403" s="283">
        <v>42002</v>
      </c>
      <c r="M2403" s="282" t="s">
        <v>11024</v>
      </c>
      <c r="N2403" s="332" t="s">
        <v>14613</v>
      </c>
      <c r="O2403" s="324"/>
    </row>
    <row r="2404" spans="5:15" ht="31.5">
      <c r="E2404" s="284">
        <v>6150544</v>
      </c>
      <c r="F2404" s="291" t="s">
        <v>132</v>
      </c>
      <c r="G2404" s="315">
        <f t="shared" si="39"/>
        <v>2398</v>
      </c>
      <c r="H2404" s="280" t="s">
        <v>11025</v>
      </c>
      <c r="I2404" s="307" t="s">
        <v>7203</v>
      </c>
      <c r="J2404" s="279">
        <v>2015</v>
      </c>
      <c r="K2404" s="282">
        <v>6100027868</v>
      </c>
      <c r="L2404" s="283">
        <v>42026</v>
      </c>
      <c r="M2404" s="282" t="s">
        <v>11026</v>
      </c>
      <c r="N2404" s="332" t="s">
        <v>14614</v>
      </c>
      <c r="O2404" s="324"/>
    </row>
    <row r="2405" spans="5:15" ht="31.5">
      <c r="E2405" s="284">
        <v>6150626</v>
      </c>
      <c r="F2405" s="291" t="s">
        <v>132</v>
      </c>
      <c r="G2405" s="315">
        <f t="shared" si="39"/>
        <v>2399</v>
      </c>
      <c r="H2405" s="280" t="s">
        <v>11027</v>
      </c>
      <c r="I2405" s="307" t="s">
        <v>7203</v>
      </c>
      <c r="J2405" s="279">
        <v>2015</v>
      </c>
      <c r="K2405" s="282">
        <v>6100028335</v>
      </c>
      <c r="L2405" s="283">
        <v>42026</v>
      </c>
      <c r="M2405" s="282" t="s">
        <v>11028</v>
      </c>
      <c r="N2405" s="332" t="s">
        <v>14615</v>
      </c>
      <c r="O2405" s="324"/>
    </row>
    <row r="2406" spans="5:15" ht="31.5">
      <c r="E2406" s="284">
        <v>6150643</v>
      </c>
      <c r="F2406" s="291" t="s">
        <v>132</v>
      </c>
      <c r="G2406" s="315">
        <f t="shared" si="39"/>
        <v>2400</v>
      </c>
      <c r="H2406" s="280" t="s">
        <v>11029</v>
      </c>
      <c r="I2406" s="307" t="s">
        <v>7203</v>
      </c>
      <c r="J2406" s="279">
        <v>2015</v>
      </c>
      <c r="K2406" s="282">
        <v>6100028585</v>
      </c>
      <c r="L2406" s="283">
        <v>42045</v>
      </c>
      <c r="M2406" s="282" t="s">
        <v>11030</v>
      </c>
      <c r="N2406" s="332" t="s">
        <v>14616</v>
      </c>
      <c r="O2406" s="324"/>
    </row>
    <row r="2407" spans="5:15" ht="31.5">
      <c r="E2407" s="284">
        <v>6150645</v>
      </c>
      <c r="F2407" s="291" t="s">
        <v>132</v>
      </c>
      <c r="G2407" s="315">
        <f t="shared" si="39"/>
        <v>2401</v>
      </c>
      <c r="H2407" s="280" t="s">
        <v>11031</v>
      </c>
      <c r="I2407" s="307" t="s">
        <v>7203</v>
      </c>
      <c r="J2407" s="279">
        <v>2015</v>
      </c>
      <c r="K2407" s="282">
        <v>6100028586</v>
      </c>
      <c r="L2407" s="283">
        <v>42044</v>
      </c>
      <c r="M2407" s="282" t="s">
        <v>11032</v>
      </c>
      <c r="N2407" s="332" t="s">
        <v>14617</v>
      </c>
      <c r="O2407" s="324"/>
    </row>
    <row r="2408" spans="5:15" ht="31.5">
      <c r="E2408" s="284">
        <v>6150650</v>
      </c>
      <c r="F2408" s="291" t="s">
        <v>132</v>
      </c>
      <c r="G2408" s="315">
        <f t="shared" si="39"/>
        <v>2402</v>
      </c>
      <c r="H2408" s="280" t="s">
        <v>11033</v>
      </c>
      <c r="I2408" s="307" t="s">
        <v>7203</v>
      </c>
      <c r="J2408" s="279">
        <v>2015</v>
      </c>
      <c r="K2408" s="282">
        <v>6100028628</v>
      </c>
      <c r="L2408" s="283">
        <v>42052</v>
      </c>
      <c r="M2408" s="282" t="s">
        <v>11034</v>
      </c>
      <c r="N2408" s="332" t="s">
        <v>14618</v>
      </c>
      <c r="O2408" s="324"/>
    </row>
    <row r="2409" spans="5:15" ht="31.5">
      <c r="E2409" s="284">
        <v>6150656</v>
      </c>
      <c r="F2409" s="291" t="s">
        <v>132</v>
      </c>
      <c r="G2409" s="315">
        <f t="shared" si="39"/>
        <v>2403</v>
      </c>
      <c r="H2409" s="280" t="s">
        <v>11035</v>
      </c>
      <c r="I2409" s="307" t="s">
        <v>7203</v>
      </c>
      <c r="J2409" s="279">
        <v>2015</v>
      </c>
      <c r="K2409" s="282">
        <v>6100028740</v>
      </c>
      <c r="L2409" s="283">
        <v>42054</v>
      </c>
      <c r="M2409" s="282" t="s">
        <v>11036</v>
      </c>
      <c r="N2409" s="332" t="s">
        <v>14619</v>
      </c>
      <c r="O2409" s="324"/>
    </row>
    <row r="2410" spans="5:15" ht="31.5">
      <c r="E2410" s="284">
        <v>6150749</v>
      </c>
      <c r="F2410" s="291" t="s">
        <v>132</v>
      </c>
      <c r="G2410" s="315">
        <f t="shared" si="39"/>
        <v>2404</v>
      </c>
      <c r="H2410" s="280" t="s">
        <v>11037</v>
      </c>
      <c r="I2410" s="307" t="s">
        <v>7203</v>
      </c>
      <c r="J2410" s="279">
        <v>2015</v>
      </c>
      <c r="K2410" s="282">
        <v>6100029064</v>
      </c>
      <c r="L2410" s="283">
        <v>42068</v>
      </c>
      <c r="M2410" s="282" t="s">
        <v>11038</v>
      </c>
      <c r="N2410" s="332" t="s">
        <v>14620</v>
      </c>
      <c r="O2410" s="324"/>
    </row>
    <row r="2411" spans="5:15" ht="31.5">
      <c r="E2411" s="284">
        <v>6131192</v>
      </c>
      <c r="F2411" s="291" t="s">
        <v>132</v>
      </c>
      <c r="G2411" s="315">
        <f t="shared" si="39"/>
        <v>2405</v>
      </c>
      <c r="H2411" s="280" t="s">
        <v>11039</v>
      </c>
      <c r="I2411" s="307" t="s">
        <v>7203</v>
      </c>
      <c r="J2411" s="279">
        <v>2015</v>
      </c>
      <c r="K2411" s="282">
        <v>6100012410</v>
      </c>
      <c r="L2411" s="283">
        <v>41156</v>
      </c>
      <c r="M2411" s="282" t="s">
        <v>7724</v>
      </c>
      <c r="N2411" s="332" t="s">
        <v>13397</v>
      </c>
      <c r="O2411" s="324"/>
    </row>
    <row r="2412" spans="5:15" ht="31.5">
      <c r="E2412" s="284">
        <v>6132682</v>
      </c>
      <c r="F2412" s="291" t="s">
        <v>132</v>
      </c>
      <c r="G2412" s="315">
        <f t="shared" si="39"/>
        <v>2406</v>
      </c>
      <c r="H2412" s="280" t="s">
        <v>16128</v>
      </c>
      <c r="I2412" s="307" t="s">
        <v>7203</v>
      </c>
      <c r="J2412" s="279">
        <v>2015</v>
      </c>
      <c r="K2412" s="282">
        <v>6100018290</v>
      </c>
      <c r="L2412" s="283" t="s">
        <v>3488</v>
      </c>
      <c r="M2412" s="282" t="s">
        <v>8789</v>
      </c>
      <c r="N2412" s="333" t="s">
        <v>16362</v>
      </c>
      <c r="O2412" s="325"/>
    </row>
    <row r="2413" spans="5:15" ht="31.5">
      <c r="E2413" s="284">
        <v>6143704</v>
      </c>
      <c r="F2413" s="291" t="s">
        <v>132</v>
      </c>
      <c r="G2413" s="315">
        <f t="shared" si="39"/>
        <v>2407</v>
      </c>
      <c r="H2413" s="280" t="s">
        <v>11040</v>
      </c>
      <c r="I2413" s="307" t="s">
        <v>7203</v>
      </c>
      <c r="J2413" s="279">
        <v>2015</v>
      </c>
      <c r="K2413" s="282">
        <v>6100015774</v>
      </c>
      <c r="L2413" s="283">
        <v>41368</v>
      </c>
      <c r="M2413" s="282" t="s">
        <v>11041</v>
      </c>
      <c r="N2413" s="332" t="s">
        <v>14146</v>
      </c>
      <c r="O2413" s="324"/>
    </row>
    <row r="2414" spans="5:15" ht="31.5">
      <c r="E2414" s="284">
        <v>6143711</v>
      </c>
      <c r="F2414" s="291" t="s">
        <v>132</v>
      </c>
      <c r="G2414" s="315">
        <f t="shared" si="39"/>
        <v>2408</v>
      </c>
      <c r="H2414" s="280" t="s">
        <v>11042</v>
      </c>
      <c r="I2414" s="307" t="s">
        <v>7203</v>
      </c>
      <c r="J2414" s="279">
        <v>2015</v>
      </c>
      <c r="K2414" s="282">
        <v>6100022280</v>
      </c>
      <c r="L2414" s="283">
        <v>41675</v>
      </c>
      <c r="M2414" s="282" t="s">
        <v>11043</v>
      </c>
      <c r="N2414" s="332" t="s">
        <v>14621</v>
      </c>
      <c r="O2414" s="324"/>
    </row>
    <row r="2415" spans="5:15" ht="31.5">
      <c r="E2415" s="284">
        <v>6143714</v>
      </c>
      <c r="F2415" s="291" t="s">
        <v>132</v>
      </c>
      <c r="G2415" s="315">
        <f t="shared" si="39"/>
        <v>2409</v>
      </c>
      <c r="H2415" s="280" t="s">
        <v>11044</v>
      </c>
      <c r="I2415" s="307" t="s">
        <v>7203</v>
      </c>
      <c r="J2415" s="279">
        <v>2015</v>
      </c>
      <c r="K2415" s="282">
        <v>6100022294</v>
      </c>
      <c r="L2415" s="283">
        <v>41675</v>
      </c>
      <c r="M2415" s="282" t="s">
        <v>11045</v>
      </c>
      <c r="N2415" s="332" t="s">
        <v>14622</v>
      </c>
      <c r="O2415" s="324"/>
    </row>
    <row r="2416" spans="5:15" ht="31.5">
      <c r="E2416" s="284">
        <v>6143726</v>
      </c>
      <c r="F2416" s="291" t="s">
        <v>132</v>
      </c>
      <c r="G2416" s="315">
        <f t="shared" si="39"/>
        <v>2410</v>
      </c>
      <c r="H2416" s="280" t="s">
        <v>11046</v>
      </c>
      <c r="I2416" s="307" t="s">
        <v>7203</v>
      </c>
      <c r="J2416" s="279">
        <v>2015</v>
      </c>
      <c r="K2416" s="282">
        <v>6100021928</v>
      </c>
      <c r="L2416" s="283">
        <v>41634</v>
      </c>
      <c r="M2416" s="282" t="s">
        <v>11047</v>
      </c>
      <c r="N2416" s="332" t="s">
        <v>14623</v>
      </c>
      <c r="O2416" s="324"/>
    </row>
    <row r="2417" spans="5:15" ht="31.5">
      <c r="E2417" s="284">
        <v>6144059</v>
      </c>
      <c r="F2417" s="291" t="s">
        <v>132</v>
      </c>
      <c r="G2417" s="315">
        <f t="shared" si="39"/>
        <v>2411</v>
      </c>
      <c r="H2417" s="280" t="s">
        <v>11048</v>
      </c>
      <c r="I2417" s="307" t="s">
        <v>7203</v>
      </c>
      <c r="J2417" s="279">
        <v>2015</v>
      </c>
      <c r="K2417" s="282">
        <v>6100015435</v>
      </c>
      <c r="L2417" s="283">
        <v>41348</v>
      </c>
      <c r="M2417" s="282" t="s">
        <v>9890</v>
      </c>
      <c r="N2417" s="332" t="s">
        <v>14147</v>
      </c>
      <c r="O2417" s="324"/>
    </row>
    <row r="2418" spans="5:15" ht="31.5">
      <c r="E2418" s="284">
        <v>6144449</v>
      </c>
      <c r="F2418" s="291" t="s">
        <v>132</v>
      </c>
      <c r="G2418" s="315">
        <f t="shared" si="39"/>
        <v>2412</v>
      </c>
      <c r="H2418" s="280" t="s">
        <v>11049</v>
      </c>
      <c r="I2418" s="307" t="s">
        <v>7203</v>
      </c>
      <c r="J2418" s="279">
        <v>2015</v>
      </c>
      <c r="K2418" s="282">
        <v>6100024178</v>
      </c>
      <c r="L2418" s="283">
        <v>41779</v>
      </c>
      <c r="M2418" s="282" t="s">
        <v>11050</v>
      </c>
      <c r="N2418" s="332" t="s">
        <v>15248</v>
      </c>
      <c r="O2418" s="324"/>
    </row>
    <row r="2419" spans="5:15" ht="31.5">
      <c r="E2419" s="284">
        <v>6144560</v>
      </c>
      <c r="F2419" s="291" t="s">
        <v>132</v>
      </c>
      <c r="G2419" s="315">
        <f t="shared" si="39"/>
        <v>2413</v>
      </c>
      <c r="H2419" s="280" t="s">
        <v>11051</v>
      </c>
      <c r="I2419" s="307" t="s">
        <v>7203</v>
      </c>
      <c r="J2419" s="279">
        <v>2015</v>
      </c>
      <c r="K2419" s="282">
        <v>6100025050</v>
      </c>
      <c r="L2419" s="283">
        <v>41830</v>
      </c>
      <c r="M2419" s="282" t="s">
        <v>11052</v>
      </c>
      <c r="N2419" s="332" t="s">
        <v>14624</v>
      </c>
      <c r="O2419" s="324"/>
    </row>
    <row r="2420" spans="5:15" ht="51">
      <c r="E2420" s="284">
        <v>6144564</v>
      </c>
      <c r="F2420" s="291" t="s">
        <v>132</v>
      </c>
      <c r="G2420" s="315">
        <f t="shared" si="39"/>
        <v>2414</v>
      </c>
      <c r="H2420" s="280" t="s">
        <v>11053</v>
      </c>
      <c r="I2420" s="307" t="s">
        <v>7203</v>
      </c>
      <c r="J2420" s="279">
        <v>2015</v>
      </c>
      <c r="K2420" s="282">
        <v>6100024792</v>
      </c>
      <c r="L2420" s="283">
        <v>41827</v>
      </c>
      <c r="M2420" s="282" t="s">
        <v>11054</v>
      </c>
      <c r="N2420" s="332" t="s">
        <v>15249</v>
      </c>
      <c r="O2420" s="324"/>
    </row>
    <row r="2421" spans="5:15" ht="31.5">
      <c r="E2421" s="284">
        <v>6144624</v>
      </c>
      <c r="F2421" s="291" t="s">
        <v>132</v>
      </c>
      <c r="G2421" s="315">
        <f t="shared" si="39"/>
        <v>2415</v>
      </c>
      <c r="H2421" s="280" t="s">
        <v>11055</v>
      </c>
      <c r="I2421" s="307" t="s">
        <v>7203</v>
      </c>
      <c r="J2421" s="279">
        <v>2015</v>
      </c>
      <c r="K2421" s="282">
        <v>6100024848</v>
      </c>
      <c r="L2421" s="283">
        <v>41828</v>
      </c>
      <c r="M2421" s="282" t="s">
        <v>11056</v>
      </c>
      <c r="N2421" s="332" t="s">
        <v>14625</v>
      </c>
      <c r="O2421" s="324"/>
    </row>
    <row r="2422" spans="5:15" ht="31.5">
      <c r="E2422" s="284">
        <v>6144652</v>
      </c>
      <c r="F2422" s="291" t="s">
        <v>132</v>
      </c>
      <c r="G2422" s="315">
        <f t="shared" si="39"/>
        <v>2416</v>
      </c>
      <c r="H2422" s="280" t="s">
        <v>11057</v>
      </c>
      <c r="I2422" s="307" t="s">
        <v>7203</v>
      </c>
      <c r="J2422" s="279">
        <v>2015</v>
      </c>
      <c r="K2422" s="282">
        <v>6100025087</v>
      </c>
      <c r="L2422" s="283">
        <v>41834</v>
      </c>
      <c r="M2422" s="282" t="s">
        <v>9511</v>
      </c>
      <c r="N2422" s="332" t="s">
        <v>14310</v>
      </c>
      <c r="O2422" s="324"/>
    </row>
    <row r="2423" spans="5:15" ht="31.5">
      <c r="E2423" s="284">
        <v>6144658</v>
      </c>
      <c r="F2423" s="291" t="s">
        <v>132</v>
      </c>
      <c r="G2423" s="315">
        <f t="shared" si="39"/>
        <v>2417</v>
      </c>
      <c r="H2423" s="280" t="s">
        <v>11058</v>
      </c>
      <c r="I2423" s="307" t="s">
        <v>7203</v>
      </c>
      <c r="J2423" s="279">
        <v>2015</v>
      </c>
      <c r="K2423" s="282">
        <v>6100025195</v>
      </c>
      <c r="L2423" s="283">
        <v>41842</v>
      </c>
      <c r="M2423" s="282" t="s">
        <v>11059</v>
      </c>
      <c r="N2423" s="331" t="s">
        <v>16371</v>
      </c>
      <c r="O2423" s="324"/>
    </row>
    <row r="2424" spans="5:15" ht="31.5">
      <c r="E2424" s="284">
        <v>6144923</v>
      </c>
      <c r="F2424" s="291" t="s">
        <v>132</v>
      </c>
      <c r="G2424" s="315">
        <f t="shared" si="39"/>
        <v>2418</v>
      </c>
      <c r="H2424" s="280" t="s">
        <v>11060</v>
      </c>
      <c r="I2424" s="307" t="s">
        <v>7203</v>
      </c>
      <c r="J2424" s="279">
        <v>2015</v>
      </c>
      <c r="K2424" s="282">
        <v>6100029405</v>
      </c>
      <c r="L2424" s="283">
        <v>42103</v>
      </c>
      <c r="M2424" s="282" t="s">
        <v>11061</v>
      </c>
      <c r="N2424" s="332" t="s">
        <v>14626</v>
      </c>
      <c r="O2424" s="324"/>
    </row>
    <row r="2425" spans="5:15" ht="31.5">
      <c r="E2425" s="284">
        <v>6145122</v>
      </c>
      <c r="F2425" s="291" t="s">
        <v>132</v>
      </c>
      <c r="G2425" s="315">
        <f t="shared" si="39"/>
        <v>2419</v>
      </c>
      <c r="H2425" s="280" t="s">
        <v>11062</v>
      </c>
      <c r="I2425" s="307" t="s">
        <v>7203</v>
      </c>
      <c r="J2425" s="279">
        <v>2015</v>
      </c>
      <c r="K2425" s="282">
        <v>6100026439</v>
      </c>
      <c r="L2425" s="283">
        <v>41900</v>
      </c>
      <c r="M2425" s="282" t="s">
        <v>11063</v>
      </c>
      <c r="N2425" s="332" t="s">
        <v>14627</v>
      </c>
      <c r="O2425" s="324"/>
    </row>
    <row r="2426" spans="5:15" ht="31.5">
      <c r="E2426" s="284">
        <v>6145140</v>
      </c>
      <c r="F2426" s="291" t="s">
        <v>132</v>
      </c>
      <c r="G2426" s="315">
        <f t="shared" si="39"/>
        <v>2420</v>
      </c>
      <c r="H2426" s="280" t="s">
        <v>11064</v>
      </c>
      <c r="I2426" s="307" t="s">
        <v>7203</v>
      </c>
      <c r="J2426" s="279">
        <v>2015</v>
      </c>
      <c r="K2426" s="282">
        <v>6100025377</v>
      </c>
      <c r="L2426" s="283">
        <v>41900</v>
      </c>
      <c r="M2426" s="282" t="s">
        <v>11065</v>
      </c>
      <c r="N2426" s="332" t="s">
        <v>14628</v>
      </c>
      <c r="O2426" s="324"/>
    </row>
    <row r="2427" spans="5:15" ht="31.5">
      <c r="E2427" s="284">
        <v>6145141</v>
      </c>
      <c r="F2427" s="291" t="s">
        <v>132</v>
      </c>
      <c r="G2427" s="315">
        <f t="shared" si="39"/>
        <v>2421</v>
      </c>
      <c r="H2427" s="280" t="s">
        <v>11066</v>
      </c>
      <c r="I2427" s="307" t="s">
        <v>7203</v>
      </c>
      <c r="J2427" s="279">
        <v>2015</v>
      </c>
      <c r="K2427" s="282">
        <v>6100026529</v>
      </c>
      <c r="L2427" s="283">
        <v>41911</v>
      </c>
      <c r="M2427" s="282" t="s">
        <v>11067</v>
      </c>
      <c r="N2427" s="332" t="s">
        <v>15250</v>
      </c>
      <c r="O2427" s="324"/>
    </row>
    <row r="2428" spans="5:15" ht="31.5">
      <c r="E2428" s="284">
        <v>6145328</v>
      </c>
      <c r="F2428" s="291" t="s">
        <v>132</v>
      </c>
      <c r="G2428" s="315">
        <f t="shared" si="39"/>
        <v>2422</v>
      </c>
      <c r="H2428" s="280" t="s">
        <v>11068</v>
      </c>
      <c r="I2428" s="307" t="s">
        <v>7203</v>
      </c>
      <c r="J2428" s="279">
        <v>2015</v>
      </c>
      <c r="K2428" s="282">
        <v>6100027097</v>
      </c>
      <c r="L2428" s="283">
        <v>41934</v>
      </c>
      <c r="M2428" s="282" t="s">
        <v>11069</v>
      </c>
      <c r="N2428" s="332" t="s">
        <v>14148</v>
      </c>
      <c r="O2428" s="324"/>
    </row>
    <row r="2429" spans="5:15" ht="31.5">
      <c r="E2429" s="284">
        <v>6145585</v>
      </c>
      <c r="F2429" s="291" t="s">
        <v>132</v>
      </c>
      <c r="G2429" s="315">
        <f t="shared" si="39"/>
        <v>2423</v>
      </c>
      <c r="H2429" s="280" t="s">
        <v>11070</v>
      </c>
      <c r="I2429" s="307" t="s">
        <v>7203</v>
      </c>
      <c r="J2429" s="279">
        <v>2015</v>
      </c>
      <c r="K2429" s="282">
        <v>6100028047</v>
      </c>
      <c r="L2429" s="283">
        <v>41995</v>
      </c>
      <c r="M2429" s="282" t="s">
        <v>11071</v>
      </c>
      <c r="N2429" s="332" t="s">
        <v>14629</v>
      </c>
      <c r="O2429" s="324"/>
    </row>
    <row r="2430" spans="5:15" ht="31.5">
      <c r="E2430" s="284">
        <v>6150540</v>
      </c>
      <c r="F2430" s="291" t="s">
        <v>132</v>
      </c>
      <c r="G2430" s="315">
        <f t="shared" ref="G2430:G2493" si="40">G2429+1</f>
        <v>2424</v>
      </c>
      <c r="H2430" s="280" t="s">
        <v>11072</v>
      </c>
      <c r="I2430" s="307" t="s">
        <v>7203</v>
      </c>
      <c r="J2430" s="279">
        <v>2015</v>
      </c>
      <c r="K2430" s="282">
        <v>6100028295</v>
      </c>
      <c r="L2430" s="283">
        <v>42020</v>
      </c>
      <c r="M2430" s="282" t="s">
        <v>11073</v>
      </c>
      <c r="N2430" s="332" t="s">
        <v>14630</v>
      </c>
      <c r="O2430" s="324"/>
    </row>
    <row r="2431" spans="5:15" ht="31.5">
      <c r="E2431" s="284">
        <v>6150546</v>
      </c>
      <c r="F2431" s="291" t="s">
        <v>132</v>
      </c>
      <c r="G2431" s="315">
        <f t="shared" si="40"/>
        <v>2425</v>
      </c>
      <c r="H2431" s="280" t="s">
        <v>13331</v>
      </c>
      <c r="I2431" s="307" t="s">
        <v>7203</v>
      </c>
      <c r="J2431" s="279">
        <v>2015</v>
      </c>
      <c r="K2431" s="282">
        <v>6100028190</v>
      </c>
      <c r="L2431" s="283">
        <v>42016</v>
      </c>
      <c r="M2431" s="282" t="s">
        <v>11074</v>
      </c>
      <c r="N2431" s="331" t="s">
        <v>16394</v>
      </c>
      <c r="O2431" s="325"/>
    </row>
    <row r="2432" spans="5:15" ht="31.5">
      <c r="E2432" s="284">
        <v>6150549</v>
      </c>
      <c r="F2432" s="291" t="s">
        <v>132</v>
      </c>
      <c r="G2432" s="315">
        <f t="shared" si="40"/>
        <v>2426</v>
      </c>
      <c r="H2432" s="280" t="s">
        <v>11075</v>
      </c>
      <c r="I2432" s="307" t="s">
        <v>7203</v>
      </c>
      <c r="J2432" s="279">
        <v>2015</v>
      </c>
      <c r="K2432" s="282">
        <v>6100028208</v>
      </c>
      <c r="L2432" s="283">
        <v>42016</v>
      </c>
      <c r="M2432" s="282" t="s">
        <v>11076</v>
      </c>
      <c r="N2432" s="332" t="s">
        <v>14631</v>
      </c>
      <c r="O2432" s="324"/>
    </row>
    <row r="2433" spans="5:15" ht="31.5">
      <c r="E2433" s="284">
        <v>6150637</v>
      </c>
      <c r="F2433" s="291" t="s">
        <v>132</v>
      </c>
      <c r="G2433" s="315">
        <f t="shared" si="40"/>
        <v>2427</v>
      </c>
      <c r="H2433" s="280" t="s">
        <v>11077</v>
      </c>
      <c r="I2433" s="307" t="s">
        <v>7203</v>
      </c>
      <c r="J2433" s="279">
        <v>2015</v>
      </c>
      <c r="K2433" s="282">
        <v>6100028347</v>
      </c>
      <c r="L2433" s="283">
        <v>42039</v>
      </c>
      <c r="M2433" s="282" t="s">
        <v>11078</v>
      </c>
      <c r="N2433" s="332" t="s">
        <v>14632</v>
      </c>
      <c r="O2433" s="324"/>
    </row>
    <row r="2434" spans="5:15" ht="31.5">
      <c r="E2434" s="284">
        <v>6150655</v>
      </c>
      <c r="F2434" s="291" t="s">
        <v>132</v>
      </c>
      <c r="G2434" s="315">
        <f t="shared" si="40"/>
        <v>2428</v>
      </c>
      <c r="H2434" s="280" t="s">
        <v>11079</v>
      </c>
      <c r="I2434" s="307" t="s">
        <v>7203</v>
      </c>
      <c r="J2434" s="279">
        <v>2015</v>
      </c>
      <c r="K2434" s="282">
        <v>6100028576</v>
      </c>
      <c r="L2434" s="283">
        <v>42052</v>
      </c>
      <c r="M2434" s="282" t="s">
        <v>11080</v>
      </c>
      <c r="N2434" s="332" t="s">
        <v>14633</v>
      </c>
      <c r="O2434" s="324"/>
    </row>
    <row r="2435" spans="5:15" ht="31.5">
      <c r="E2435" s="284">
        <v>6150657</v>
      </c>
      <c r="F2435" s="291" t="s">
        <v>132</v>
      </c>
      <c r="G2435" s="315">
        <f t="shared" si="40"/>
        <v>2429</v>
      </c>
      <c r="H2435" s="280" t="s">
        <v>11081</v>
      </c>
      <c r="I2435" s="307" t="s">
        <v>7203</v>
      </c>
      <c r="J2435" s="279">
        <v>2015</v>
      </c>
      <c r="K2435" s="282">
        <v>6100028625</v>
      </c>
      <c r="L2435" s="283">
        <v>42051</v>
      </c>
      <c r="M2435" s="282" t="s">
        <v>11082</v>
      </c>
      <c r="N2435" s="332" t="s">
        <v>14634</v>
      </c>
      <c r="O2435" s="324"/>
    </row>
    <row r="2436" spans="5:15" ht="31.5">
      <c r="E2436" s="284">
        <v>6150714</v>
      </c>
      <c r="F2436" s="291" t="s">
        <v>132</v>
      </c>
      <c r="G2436" s="315">
        <f t="shared" si="40"/>
        <v>2430</v>
      </c>
      <c r="H2436" s="280" t="s">
        <v>11083</v>
      </c>
      <c r="I2436" s="307" t="s">
        <v>7203</v>
      </c>
      <c r="J2436" s="279">
        <v>2015</v>
      </c>
      <c r="K2436" s="282">
        <v>6100028906</v>
      </c>
      <c r="L2436" s="283">
        <v>42079</v>
      </c>
      <c r="M2436" s="282" t="s">
        <v>11084</v>
      </c>
      <c r="N2436" s="332" t="s">
        <v>15251</v>
      </c>
      <c r="O2436" s="324"/>
    </row>
    <row r="2437" spans="5:15" ht="31.5">
      <c r="E2437" s="284">
        <v>6150763</v>
      </c>
      <c r="F2437" s="291" t="s">
        <v>132</v>
      </c>
      <c r="G2437" s="315">
        <f t="shared" si="40"/>
        <v>2431</v>
      </c>
      <c r="H2437" s="280" t="s">
        <v>11085</v>
      </c>
      <c r="I2437" s="307" t="s">
        <v>7203</v>
      </c>
      <c r="J2437" s="279">
        <v>2015</v>
      </c>
      <c r="K2437" s="282">
        <v>6100028866</v>
      </c>
      <c r="L2437" s="283">
        <v>42065</v>
      </c>
      <c r="M2437" s="282" t="s">
        <v>11086</v>
      </c>
      <c r="N2437" s="332" t="s">
        <v>15252</v>
      </c>
      <c r="O2437" s="324"/>
    </row>
    <row r="2438" spans="5:15" ht="31.5">
      <c r="E2438" s="284">
        <v>6151205</v>
      </c>
      <c r="F2438" s="291" t="s">
        <v>132</v>
      </c>
      <c r="G2438" s="315">
        <f t="shared" si="40"/>
        <v>2432</v>
      </c>
      <c r="H2438" s="280" t="s">
        <v>11087</v>
      </c>
      <c r="I2438" s="307" t="s">
        <v>7203</v>
      </c>
      <c r="J2438" s="279">
        <v>2015</v>
      </c>
      <c r="K2438" s="282">
        <v>6100029320</v>
      </c>
      <c r="L2438" s="283">
        <v>42089</v>
      </c>
      <c r="M2438" s="282" t="s">
        <v>11088</v>
      </c>
      <c r="N2438" s="332" t="s">
        <v>15253</v>
      </c>
      <c r="O2438" s="324"/>
    </row>
    <row r="2439" spans="5:15" ht="31.5">
      <c r="E2439" s="284">
        <v>6151209</v>
      </c>
      <c r="F2439" s="291" t="s">
        <v>132</v>
      </c>
      <c r="G2439" s="315">
        <f t="shared" si="40"/>
        <v>2433</v>
      </c>
      <c r="H2439" s="280" t="s">
        <v>11089</v>
      </c>
      <c r="I2439" s="307" t="s">
        <v>7203</v>
      </c>
      <c r="J2439" s="279">
        <v>2015</v>
      </c>
      <c r="K2439" s="282">
        <v>6100030394</v>
      </c>
      <c r="L2439" s="283">
        <v>42150</v>
      </c>
      <c r="M2439" s="282" t="s">
        <v>11090</v>
      </c>
      <c r="N2439" s="332" t="s">
        <v>14635</v>
      </c>
      <c r="O2439" s="324"/>
    </row>
    <row r="2440" spans="5:15" ht="31.5">
      <c r="E2440" s="284">
        <v>6151210</v>
      </c>
      <c r="F2440" s="291" t="s">
        <v>132</v>
      </c>
      <c r="G2440" s="315">
        <f t="shared" si="40"/>
        <v>2434</v>
      </c>
      <c r="H2440" s="280" t="s">
        <v>11091</v>
      </c>
      <c r="I2440" s="307" t="s">
        <v>7203</v>
      </c>
      <c r="J2440" s="279">
        <v>2015</v>
      </c>
      <c r="K2440" s="282">
        <v>6100030408</v>
      </c>
      <c r="L2440" s="283">
        <v>42149</v>
      </c>
      <c r="M2440" s="282" t="s">
        <v>11092</v>
      </c>
      <c r="N2440" s="332" t="s">
        <v>14636</v>
      </c>
      <c r="O2440" s="324"/>
    </row>
    <row r="2441" spans="5:15" ht="31.5">
      <c r="E2441" s="284">
        <v>6151213</v>
      </c>
      <c r="F2441" s="291" t="s">
        <v>132</v>
      </c>
      <c r="G2441" s="315">
        <f t="shared" si="40"/>
        <v>2435</v>
      </c>
      <c r="H2441" s="280" t="s">
        <v>11093</v>
      </c>
      <c r="I2441" s="307" t="s">
        <v>7203</v>
      </c>
      <c r="J2441" s="279">
        <v>2015</v>
      </c>
      <c r="K2441" s="282">
        <v>6100029477</v>
      </c>
      <c r="L2441" s="283">
        <v>42107</v>
      </c>
      <c r="M2441" s="282" t="s">
        <v>11094</v>
      </c>
      <c r="N2441" s="332" t="s">
        <v>14637</v>
      </c>
      <c r="O2441" s="324"/>
    </row>
    <row r="2442" spans="5:15" ht="31.5">
      <c r="E2442" s="284">
        <v>6151220</v>
      </c>
      <c r="F2442" s="291" t="s">
        <v>132</v>
      </c>
      <c r="G2442" s="315">
        <f t="shared" si="40"/>
        <v>2436</v>
      </c>
      <c r="H2442" s="280" t="s">
        <v>11095</v>
      </c>
      <c r="I2442" s="307" t="s">
        <v>7203</v>
      </c>
      <c r="J2442" s="279">
        <v>2015</v>
      </c>
      <c r="K2442" s="282">
        <v>6100029713</v>
      </c>
      <c r="L2442" s="283">
        <v>42115</v>
      </c>
      <c r="M2442" s="282" t="s">
        <v>11096</v>
      </c>
      <c r="N2442" s="332" t="s">
        <v>14638</v>
      </c>
      <c r="O2442" s="324"/>
    </row>
    <row r="2443" spans="5:15" ht="31.5">
      <c r="E2443" s="284">
        <v>6151221</v>
      </c>
      <c r="F2443" s="291" t="s">
        <v>132</v>
      </c>
      <c r="G2443" s="315">
        <f t="shared" si="40"/>
        <v>2437</v>
      </c>
      <c r="H2443" s="280" t="s">
        <v>11097</v>
      </c>
      <c r="I2443" s="307" t="s">
        <v>7203</v>
      </c>
      <c r="J2443" s="279">
        <v>2015</v>
      </c>
      <c r="K2443" s="282">
        <v>6100032363</v>
      </c>
      <c r="L2443" s="283">
        <v>42311</v>
      </c>
      <c r="M2443" s="282" t="s">
        <v>11098</v>
      </c>
      <c r="N2443" s="332" t="s">
        <v>15254</v>
      </c>
      <c r="O2443" s="324"/>
    </row>
    <row r="2444" spans="5:15" ht="31.5">
      <c r="E2444" s="284">
        <v>6151223</v>
      </c>
      <c r="F2444" s="291" t="s">
        <v>132</v>
      </c>
      <c r="G2444" s="315">
        <f t="shared" si="40"/>
        <v>2438</v>
      </c>
      <c r="H2444" s="280" t="s">
        <v>11099</v>
      </c>
      <c r="I2444" s="307" t="s">
        <v>7203</v>
      </c>
      <c r="J2444" s="279">
        <v>2015</v>
      </c>
      <c r="K2444" s="282">
        <v>6100030734</v>
      </c>
      <c r="L2444" s="283">
        <v>42163</v>
      </c>
      <c r="M2444" s="282" t="s">
        <v>11100</v>
      </c>
      <c r="N2444" s="332" t="s">
        <v>14639</v>
      </c>
      <c r="O2444" s="324"/>
    </row>
    <row r="2445" spans="5:15" ht="47.25">
      <c r="E2445" s="284">
        <v>6151224</v>
      </c>
      <c r="F2445" s="291" t="s">
        <v>132</v>
      </c>
      <c r="G2445" s="315">
        <f t="shared" si="40"/>
        <v>2439</v>
      </c>
      <c r="H2445" s="280" t="s">
        <v>11101</v>
      </c>
      <c r="I2445" s="307" t="s">
        <v>7203</v>
      </c>
      <c r="J2445" s="279">
        <v>2015</v>
      </c>
      <c r="K2445" s="282">
        <v>6100030736</v>
      </c>
      <c r="L2445" s="283">
        <v>42163</v>
      </c>
      <c r="M2445" s="282" t="s">
        <v>11102</v>
      </c>
      <c r="N2445" s="332" t="s">
        <v>14640</v>
      </c>
      <c r="O2445" s="324"/>
    </row>
    <row r="2446" spans="5:15" ht="31.5">
      <c r="E2446" s="284">
        <v>6151234</v>
      </c>
      <c r="F2446" s="291" t="s">
        <v>132</v>
      </c>
      <c r="G2446" s="315">
        <f t="shared" si="40"/>
        <v>2440</v>
      </c>
      <c r="H2446" s="280" t="s">
        <v>11103</v>
      </c>
      <c r="I2446" s="307" t="s">
        <v>7203</v>
      </c>
      <c r="J2446" s="279">
        <v>2015</v>
      </c>
      <c r="K2446" s="282">
        <v>6100029836</v>
      </c>
      <c r="L2446" s="283">
        <v>42159</v>
      </c>
      <c r="M2446" s="282" t="s">
        <v>11104</v>
      </c>
      <c r="N2446" s="332" t="s">
        <v>15255</v>
      </c>
      <c r="O2446" s="324"/>
    </row>
    <row r="2447" spans="5:15" ht="31.5">
      <c r="E2447" s="284">
        <v>6151236</v>
      </c>
      <c r="F2447" s="291" t="s">
        <v>132</v>
      </c>
      <c r="G2447" s="315">
        <f t="shared" si="40"/>
        <v>2441</v>
      </c>
      <c r="H2447" s="280" t="s">
        <v>11105</v>
      </c>
      <c r="I2447" s="307" t="s">
        <v>7203</v>
      </c>
      <c r="J2447" s="279">
        <v>2015</v>
      </c>
      <c r="K2447" s="282">
        <v>6100030682</v>
      </c>
      <c r="L2447" s="283">
        <v>42163</v>
      </c>
      <c r="M2447" s="282" t="s">
        <v>11106</v>
      </c>
      <c r="N2447" s="332" t="s">
        <v>15256</v>
      </c>
      <c r="O2447" s="324"/>
    </row>
    <row r="2448" spans="5:15" ht="31.5">
      <c r="E2448" s="284">
        <v>6151240</v>
      </c>
      <c r="F2448" s="291" t="s">
        <v>132</v>
      </c>
      <c r="G2448" s="315">
        <f t="shared" si="40"/>
        <v>2442</v>
      </c>
      <c r="H2448" s="280" t="s">
        <v>11107</v>
      </c>
      <c r="I2448" s="307" t="s">
        <v>7203</v>
      </c>
      <c r="J2448" s="279">
        <v>2015</v>
      </c>
      <c r="K2448" s="282">
        <v>6100033235</v>
      </c>
      <c r="L2448" s="283">
        <v>42303</v>
      </c>
      <c r="M2448" s="282" t="s">
        <v>11108</v>
      </c>
      <c r="N2448" s="332" t="s">
        <v>15257</v>
      </c>
      <c r="O2448" s="324"/>
    </row>
    <row r="2449" spans="5:15" ht="31.5">
      <c r="E2449" s="284">
        <v>6151242</v>
      </c>
      <c r="F2449" s="291" t="s">
        <v>132</v>
      </c>
      <c r="G2449" s="315">
        <f t="shared" si="40"/>
        <v>2443</v>
      </c>
      <c r="H2449" s="280" t="s">
        <v>11109</v>
      </c>
      <c r="I2449" s="307" t="s">
        <v>7203</v>
      </c>
      <c r="J2449" s="279">
        <v>2015</v>
      </c>
      <c r="K2449" s="282">
        <v>6100030944</v>
      </c>
      <c r="L2449" s="283">
        <v>42173</v>
      </c>
      <c r="M2449" s="282" t="s">
        <v>11110</v>
      </c>
      <c r="N2449" s="332" t="s">
        <v>15258</v>
      </c>
      <c r="O2449" s="324"/>
    </row>
    <row r="2450" spans="5:15" ht="31.5">
      <c r="E2450" s="284">
        <v>6151246</v>
      </c>
      <c r="F2450" s="291" t="s">
        <v>132</v>
      </c>
      <c r="G2450" s="315">
        <f t="shared" si="40"/>
        <v>2444</v>
      </c>
      <c r="H2450" s="280" t="s">
        <v>11111</v>
      </c>
      <c r="I2450" s="307" t="s">
        <v>7203</v>
      </c>
      <c r="J2450" s="279">
        <v>2015</v>
      </c>
      <c r="K2450" s="282">
        <v>6100030041</v>
      </c>
      <c r="L2450" s="283">
        <v>42166</v>
      </c>
      <c r="M2450" s="282" t="s">
        <v>11112</v>
      </c>
      <c r="N2450" s="332" t="s">
        <v>15259</v>
      </c>
      <c r="O2450" s="324"/>
    </row>
    <row r="2451" spans="5:15" ht="31.5">
      <c r="E2451" s="284">
        <v>6151249</v>
      </c>
      <c r="F2451" s="291" t="s">
        <v>132</v>
      </c>
      <c r="G2451" s="315">
        <f t="shared" si="40"/>
        <v>2445</v>
      </c>
      <c r="H2451" s="280" t="s">
        <v>11113</v>
      </c>
      <c r="I2451" s="307" t="s">
        <v>7203</v>
      </c>
      <c r="J2451" s="279">
        <v>2015</v>
      </c>
      <c r="K2451" s="282">
        <v>6100030735</v>
      </c>
      <c r="L2451" s="283">
        <v>42171</v>
      </c>
      <c r="M2451" s="282" t="s">
        <v>11114</v>
      </c>
      <c r="N2451" s="332" t="s">
        <v>15260</v>
      </c>
      <c r="O2451" s="324"/>
    </row>
    <row r="2452" spans="5:15" ht="31.5">
      <c r="E2452" s="284">
        <v>6151254</v>
      </c>
      <c r="F2452" s="291" t="s">
        <v>132</v>
      </c>
      <c r="G2452" s="315">
        <f t="shared" si="40"/>
        <v>2446</v>
      </c>
      <c r="H2452" s="280" t="s">
        <v>11115</v>
      </c>
      <c r="I2452" s="307" t="s">
        <v>7203</v>
      </c>
      <c r="J2452" s="279">
        <v>2015</v>
      </c>
      <c r="K2452" s="282">
        <v>6100030979</v>
      </c>
      <c r="L2452" s="283">
        <v>42177</v>
      </c>
      <c r="M2452" s="282" t="s">
        <v>11116</v>
      </c>
      <c r="N2452" s="332" t="s">
        <v>15261</v>
      </c>
      <c r="O2452" s="324"/>
    </row>
    <row r="2453" spans="5:15" ht="31.5">
      <c r="E2453" s="284">
        <v>6151331</v>
      </c>
      <c r="F2453" s="291" t="s">
        <v>132</v>
      </c>
      <c r="G2453" s="315">
        <f t="shared" si="40"/>
        <v>2447</v>
      </c>
      <c r="H2453" s="280" t="s">
        <v>11117</v>
      </c>
      <c r="I2453" s="307" t="s">
        <v>7203</v>
      </c>
      <c r="J2453" s="279">
        <v>2015</v>
      </c>
      <c r="K2453" s="282">
        <v>6100030691</v>
      </c>
      <c r="L2453" s="283">
        <v>42187</v>
      </c>
      <c r="M2453" s="282" t="s">
        <v>11118</v>
      </c>
      <c r="N2453" s="332" t="s">
        <v>15262</v>
      </c>
      <c r="O2453" s="324"/>
    </row>
    <row r="2454" spans="5:15" ht="31.5">
      <c r="E2454" s="284">
        <v>6151333</v>
      </c>
      <c r="F2454" s="291" t="s">
        <v>132</v>
      </c>
      <c r="G2454" s="315">
        <f t="shared" si="40"/>
        <v>2448</v>
      </c>
      <c r="H2454" s="280" t="s">
        <v>11119</v>
      </c>
      <c r="I2454" s="307" t="s">
        <v>7203</v>
      </c>
      <c r="J2454" s="279">
        <v>2015</v>
      </c>
      <c r="K2454" s="282">
        <v>6100030742</v>
      </c>
      <c r="L2454" s="283">
        <v>42187</v>
      </c>
      <c r="M2454" s="282" t="s">
        <v>11120</v>
      </c>
      <c r="N2454" s="332" t="s">
        <v>15263</v>
      </c>
      <c r="O2454" s="324"/>
    </row>
    <row r="2455" spans="5:15" ht="31.5">
      <c r="E2455" s="284">
        <v>6151338</v>
      </c>
      <c r="F2455" s="291" t="s">
        <v>132</v>
      </c>
      <c r="G2455" s="315">
        <f t="shared" si="40"/>
        <v>2449</v>
      </c>
      <c r="H2455" s="280" t="s">
        <v>11121</v>
      </c>
      <c r="I2455" s="307" t="s">
        <v>7203</v>
      </c>
      <c r="J2455" s="279">
        <v>2015</v>
      </c>
      <c r="K2455" s="282">
        <v>6100030780</v>
      </c>
      <c r="L2455" s="283">
        <v>42187</v>
      </c>
      <c r="M2455" s="282" t="s">
        <v>11122</v>
      </c>
      <c r="N2455" s="332" t="s">
        <v>15264</v>
      </c>
      <c r="O2455" s="324"/>
    </row>
    <row r="2456" spans="5:15" ht="31.5">
      <c r="E2456" s="284">
        <v>6151346</v>
      </c>
      <c r="F2456" s="291" t="s">
        <v>132</v>
      </c>
      <c r="G2456" s="315">
        <f t="shared" si="40"/>
        <v>2450</v>
      </c>
      <c r="H2456" s="280" t="s">
        <v>11123</v>
      </c>
      <c r="I2456" s="307" t="s">
        <v>7203</v>
      </c>
      <c r="J2456" s="279">
        <v>2015</v>
      </c>
      <c r="K2456" s="282">
        <v>6100031069</v>
      </c>
      <c r="L2456" s="283">
        <v>42187</v>
      </c>
      <c r="M2456" s="282" t="s">
        <v>11124</v>
      </c>
      <c r="N2456" s="332" t="s">
        <v>15265</v>
      </c>
      <c r="O2456" s="324"/>
    </row>
    <row r="2457" spans="5:15" ht="31.5">
      <c r="E2457" s="284">
        <v>6151351</v>
      </c>
      <c r="F2457" s="291" t="s">
        <v>132</v>
      </c>
      <c r="G2457" s="315">
        <f t="shared" si="40"/>
        <v>2451</v>
      </c>
      <c r="H2457" s="280" t="s">
        <v>11125</v>
      </c>
      <c r="I2457" s="307" t="s">
        <v>7203</v>
      </c>
      <c r="J2457" s="279">
        <v>2015</v>
      </c>
      <c r="K2457" s="282">
        <v>6100030981</v>
      </c>
      <c r="L2457" s="283">
        <v>42188</v>
      </c>
      <c r="M2457" s="282" t="s">
        <v>11126</v>
      </c>
      <c r="N2457" s="332" t="s">
        <v>15266</v>
      </c>
      <c r="O2457" s="324"/>
    </row>
    <row r="2458" spans="5:15" ht="31.5">
      <c r="E2458" s="284">
        <v>6151460</v>
      </c>
      <c r="F2458" s="291" t="s">
        <v>132</v>
      </c>
      <c r="G2458" s="315">
        <f t="shared" si="40"/>
        <v>2452</v>
      </c>
      <c r="H2458" s="280" t="s">
        <v>11127</v>
      </c>
      <c r="I2458" s="307" t="s">
        <v>7203</v>
      </c>
      <c r="J2458" s="279">
        <v>2015</v>
      </c>
      <c r="K2458" s="282">
        <v>6100031669</v>
      </c>
      <c r="L2458" s="283">
        <v>42221</v>
      </c>
      <c r="M2458" s="282" t="s">
        <v>11128</v>
      </c>
      <c r="N2458" s="332" t="s">
        <v>15267</v>
      </c>
      <c r="O2458" s="324"/>
    </row>
    <row r="2459" spans="5:15" ht="31.5">
      <c r="E2459" s="284">
        <v>6151501</v>
      </c>
      <c r="F2459" s="291" t="s">
        <v>132</v>
      </c>
      <c r="G2459" s="315">
        <f t="shared" si="40"/>
        <v>2453</v>
      </c>
      <c r="H2459" s="280" t="s">
        <v>11129</v>
      </c>
      <c r="I2459" s="307" t="s">
        <v>7203</v>
      </c>
      <c r="J2459" s="279">
        <v>2015</v>
      </c>
      <c r="K2459" s="282">
        <v>6100031913</v>
      </c>
      <c r="L2459" s="283">
        <v>42229</v>
      </c>
      <c r="M2459" s="282" t="s">
        <v>11130</v>
      </c>
      <c r="N2459" s="332" t="s">
        <v>15268</v>
      </c>
      <c r="O2459" s="324"/>
    </row>
    <row r="2460" spans="5:15" ht="31.5">
      <c r="E2460" s="284">
        <v>6151510</v>
      </c>
      <c r="F2460" s="291" t="s">
        <v>132</v>
      </c>
      <c r="G2460" s="315">
        <f t="shared" si="40"/>
        <v>2454</v>
      </c>
      <c r="H2460" s="280" t="s">
        <v>11131</v>
      </c>
      <c r="I2460" s="307" t="s">
        <v>7203</v>
      </c>
      <c r="J2460" s="279">
        <v>2015</v>
      </c>
      <c r="K2460" s="282">
        <v>6100031925</v>
      </c>
      <c r="L2460" s="283">
        <v>42229</v>
      </c>
      <c r="M2460" s="282" t="s">
        <v>11132</v>
      </c>
      <c r="N2460" s="332" t="s">
        <v>15269</v>
      </c>
      <c r="O2460" s="324"/>
    </row>
    <row r="2461" spans="5:15" ht="31.5">
      <c r="E2461" s="284">
        <v>6151615</v>
      </c>
      <c r="F2461" s="291" t="s">
        <v>132</v>
      </c>
      <c r="G2461" s="315">
        <f t="shared" si="40"/>
        <v>2455</v>
      </c>
      <c r="H2461" s="280" t="s">
        <v>11133</v>
      </c>
      <c r="I2461" s="307" t="s">
        <v>7203</v>
      </c>
      <c r="J2461" s="279">
        <v>2015</v>
      </c>
      <c r="K2461" s="282">
        <v>6100031936</v>
      </c>
      <c r="L2461" s="283">
        <v>42233</v>
      </c>
      <c r="M2461" s="282" t="s">
        <v>8772</v>
      </c>
      <c r="N2461" s="332" t="s">
        <v>15270</v>
      </c>
      <c r="O2461" s="324"/>
    </row>
    <row r="2462" spans="5:15" ht="31.5">
      <c r="E2462" s="284">
        <v>6151627</v>
      </c>
      <c r="F2462" s="291" t="s">
        <v>132</v>
      </c>
      <c r="G2462" s="315">
        <f t="shared" si="40"/>
        <v>2456</v>
      </c>
      <c r="H2462" s="280" t="s">
        <v>11134</v>
      </c>
      <c r="I2462" s="307" t="s">
        <v>7203</v>
      </c>
      <c r="J2462" s="279">
        <v>2015</v>
      </c>
      <c r="K2462" s="282">
        <v>6100031522</v>
      </c>
      <c r="L2462" s="283">
        <v>42208</v>
      </c>
      <c r="M2462" s="282" t="s">
        <v>11135</v>
      </c>
      <c r="N2462" s="332" t="s">
        <v>15271</v>
      </c>
      <c r="O2462" s="324"/>
    </row>
    <row r="2463" spans="5:15" ht="31.5">
      <c r="E2463" s="284">
        <v>6151632</v>
      </c>
      <c r="F2463" s="291" t="s">
        <v>132</v>
      </c>
      <c r="G2463" s="315">
        <f t="shared" si="40"/>
        <v>2457</v>
      </c>
      <c r="H2463" s="280" t="s">
        <v>11136</v>
      </c>
      <c r="I2463" s="307" t="s">
        <v>7203</v>
      </c>
      <c r="J2463" s="279">
        <v>2015</v>
      </c>
      <c r="K2463" s="282">
        <v>6100032072</v>
      </c>
      <c r="L2463" s="283">
        <v>42250</v>
      </c>
      <c r="M2463" s="282" t="s">
        <v>11137</v>
      </c>
      <c r="N2463" s="332" t="s">
        <v>15272</v>
      </c>
      <c r="O2463" s="324"/>
    </row>
    <row r="2464" spans="5:15" ht="31.5">
      <c r="E2464" s="284">
        <v>6151639</v>
      </c>
      <c r="F2464" s="291" t="s">
        <v>132</v>
      </c>
      <c r="G2464" s="315">
        <f t="shared" si="40"/>
        <v>2458</v>
      </c>
      <c r="H2464" s="280" t="s">
        <v>11138</v>
      </c>
      <c r="I2464" s="307" t="s">
        <v>7203</v>
      </c>
      <c r="J2464" s="279">
        <v>2015</v>
      </c>
      <c r="K2464" s="282">
        <v>6100032268</v>
      </c>
      <c r="L2464" s="283">
        <v>42254</v>
      </c>
      <c r="M2464" s="282" t="s">
        <v>11139</v>
      </c>
      <c r="N2464" s="332" t="s">
        <v>15273</v>
      </c>
      <c r="O2464" s="324"/>
    </row>
    <row r="2465" spans="5:15" ht="31.5">
      <c r="E2465" s="284">
        <v>6151641</v>
      </c>
      <c r="F2465" s="291" t="s">
        <v>132</v>
      </c>
      <c r="G2465" s="315">
        <f t="shared" si="40"/>
        <v>2459</v>
      </c>
      <c r="H2465" s="280" t="s">
        <v>11140</v>
      </c>
      <c r="I2465" s="307" t="s">
        <v>7203</v>
      </c>
      <c r="J2465" s="279">
        <v>2015</v>
      </c>
      <c r="K2465" s="282">
        <v>6100032269</v>
      </c>
      <c r="L2465" s="283">
        <v>42254</v>
      </c>
      <c r="M2465" s="282" t="s">
        <v>11141</v>
      </c>
      <c r="N2465" s="332" t="s">
        <v>15274</v>
      </c>
      <c r="O2465" s="324"/>
    </row>
    <row r="2466" spans="5:15" ht="31.5">
      <c r="E2466" s="284">
        <v>6151643</v>
      </c>
      <c r="F2466" s="291" t="s">
        <v>132</v>
      </c>
      <c r="G2466" s="315">
        <f t="shared" si="40"/>
        <v>2460</v>
      </c>
      <c r="H2466" s="280" t="s">
        <v>11142</v>
      </c>
      <c r="I2466" s="307" t="s">
        <v>7203</v>
      </c>
      <c r="J2466" s="279">
        <v>2015</v>
      </c>
      <c r="K2466" s="282">
        <v>6100032366</v>
      </c>
      <c r="L2466" s="283">
        <v>42255</v>
      </c>
      <c r="M2466" s="282" t="s">
        <v>11143</v>
      </c>
      <c r="N2466" s="332" t="s">
        <v>15275</v>
      </c>
      <c r="O2466" s="324"/>
    </row>
    <row r="2467" spans="5:15" ht="47.25">
      <c r="E2467" s="284">
        <v>6151670</v>
      </c>
      <c r="F2467" s="291" t="s">
        <v>132</v>
      </c>
      <c r="G2467" s="315">
        <f t="shared" si="40"/>
        <v>2461</v>
      </c>
      <c r="H2467" s="280" t="s">
        <v>11144</v>
      </c>
      <c r="I2467" s="307" t="s">
        <v>7203</v>
      </c>
      <c r="J2467" s="279">
        <v>2015</v>
      </c>
      <c r="K2467" s="282">
        <v>6100032484</v>
      </c>
      <c r="L2467" s="283">
        <v>42257</v>
      </c>
      <c r="M2467" s="282" t="s">
        <v>11145</v>
      </c>
      <c r="N2467" s="332" t="s">
        <v>14641</v>
      </c>
      <c r="O2467" s="324"/>
    </row>
    <row r="2468" spans="5:15" ht="31.5">
      <c r="E2468" s="284">
        <v>6151704</v>
      </c>
      <c r="F2468" s="291" t="s">
        <v>132</v>
      </c>
      <c r="G2468" s="315">
        <f t="shared" si="40"/>
        <v>2462</v>
      </c>
      <c r="H2468" s="280" t="s">
        <v>11146</v>
      </c>
      <c r="I2468" s="307" t="s">
        <v>7203</v>
      </c>
      <c r="J2468" s="279">
        <v>2015</v>
      </c>
      <c r="K2468" s="282">
        <v>6100031490</v>
      </c>
      <c r="L2468" s="283">
        <v>42208</v>
      </c>
      <c r="M2468" s="282" t="s">
        <v>11147</v>
      </c>
      <c r="N2468" s="332" t="s">
        <v>15276</v>
      </c>
      <c r="O2468" s="324"/>
    </row>
    <row r="2469" spans="5:15" ht="31.5">
      <c r="E2469" s="284">
        <v>6151709</v>
      </c>
      <c r="F2469" s="291" t="s">
        <v>132</v>
      </c>
      <c r="G2469" s="315">
        <f t="shared" si="40"/>
        <v>2463</v>
      </c>
      <c r="H2469" s="280" t="s">
        <v>11148</v>
      </c>
      <c r="I2469" s="307" t="s">
        <v>7203</v>
      </c>
      <c r="J2469" s="279">
        <v>2015</v>
      </c>
      <c r="K2469" s="282">
        <v>6100032698</v>
      </c>
      <c r="L2469" s="283">
        <v>42278</v>
      </c>
      <c r="M2469" s="282" t="s">
        <v>10262</v>
      </c>
      <c r="N2469" s="332" t="s">
        <v>14642</v>
      </c>
      <c r="O2469" s="324"/>
    </row>
    <row r="2470" spans="5:15" ht="31.5">
      <c r="E2470" s="284">
        <v>6151720</v>
      </c>
      <c r="F2470" s="291" t="s">
        <v>132</v>
      </c>
      <c r="G2470" s="315">
        <f t="shared" si="40"/>
        <v>2464</v>
      </c>
      <c r="H2470" s="280" t="s">
        <v>11149</v>
      </c>
      <c r="I2470" s="307" t="s">
        <v>7203</v>
      </c>
      <c r="J2470" s="279">
        <v>2015</v>
      </c>
      <c r="K2470" s="282">
        <v>6100032043</v>
      </c>
      <c r="L2470" s="283">
        <v>42311</v>
      </c>
      <c r="M2470" s="282" t="s">
        <v>11150</v>
      </c>
      <c r="N2470" s="332" t="s">
        <v>15277</v>
      </c>
      <c r="O2470" s="324"/>
    </row>
    <row r="2471" spans="5:15" ht="31.5">
      <c r="E2471" s="284">
        <v>6151724</v>
      </c>
      <c r="F2471" s="291" t="s">
        <v>132</v>
      </c>
      <c r="G2471" s="315">
        <f t="shared" si="40"/>
        <v>2465</v>
      </c>
      <c r="H2471" s="280" t="s">
        <v>11151</v>
      </c>
      <c r="I2471" s="307" t="s">
        <v>7203</v>
      </c>
      <c r="J2471" s="279">
        <v>2015</v>
      </c>
      <c r="K2471" s="282">
        <v>6100032283</v>
      </c>
      <c r="L2471" s="283">
        <v>42250</v>
      </c>
      <c r="M2471" s="282" t="s">
        <v>11152</v>
      </c>
      <c r="N2471" s="332" t="s">
        <v>15278</v>
      </c>
      <c r="O2471" s="324"/>
    </row>
    <row r="2472" spans="5:15" ht="31.5">
      <c r="E2472" s="284">
        <v>6151725</v>
      </c>
      <c r="F2472" s="291" t="s">
        <v>132</v>
      </c>
      <c r="G2472" s="315">
        <f t="shared" si="40"/>
        <v>2466</v>
      </c>
      <c r="H2472" s="280" t="s">
        <v>11153</v>
      </c>
      <c r="I2472" s="307" t="s">
        <v>7203</v>
      </c>
      <c r="J2472" s="279">
        <v>2015</v>
      </c>
      <c r="K2472" s="282">
        <v>6100032782</v>
      </c>
      <c r="L2472" s="283">
        <v>42278</v>
      </c>
      <c r="M2472" s="282" t="s">
        <v>11154</v>
      </c>
      <c r="N2472" s="332" t="s">
        <v>15279</v>
      </c>
      <c r="O2472" s="324"/>
    </row>
    <row r="2473" spans="5:15" ht="31.5">
      <c r="E2473" s="284">
        <v>6151811</v>
      </c>
      <c r="F2473" s="291" t="s">
        <v>132</v>
      </c>
      <c r="G2473" s="315">
        <f t="shared" si="40"/>
        <v>2467</v>
      </c>
      <c r="H2473" s="280" t="s">
        <v>11155</v>
      </c>
      <c r="I2473" s="307" t="s">
        <v>7203</v>
      </c>
      <c r="J2473" s="279">
        <v>2015</v>
      </c>
      <c r="K2473" s="282">
        <v>6100032838</v>
      </c>
      <c r="L2473" s="283">
        <v>42285</v>
      </c>
      <c r="M2473" s="282" t="s">
        <v>11156</v>
      </c>
      <c r="N2473" s="332" t="s">
        <v>15280</v>
      </c>
      <c r="O2473" s="324"/>
    </row>
    <row r="2474" spans="5:15" ht="31.5">
      <c r="E2474" s="284">
        <v>6151890</v>
      </c>
      <c r="F2474" s="291" t="s">
        <v>132</v>
      </c>
      <c r="G2474" s="315">
        <f t="shared" si="40"/>
        <v>2468</v>
      </c>
      <c r="H2474" s="280" t="s">
        <v>11157</v>
      </c>
      <c r="I2474" s="307" t="s">
        <v>7203</v>
      </c>
      <c r="J2474" s="279">
        <v>2015</v>
      </c>
      <c r="K2474" s="282">
        <v>6100033084</v>
      </c>
      <c r="L2474" s="283">
        <v>42292</v>
      </c>
      <c r="M2474" s="282" t="s">
        <v>11158</v>
      </c>
      <c r="N2474" s="332" t="s">
        <v>15281</v>
      </c>
      <c r="O2474" s="324"/>
    </row>
    <row r="2475" spans="5:15" ht="31.5">
      <c r="E2475" s="284">
        <v>6151894</v>
      </c>
      <c r="F2475" s="291" t="s">
        <v>132</v>
      </c>
      <c r="G2475" s="315">
        <f t="shared" si="40"/>
        <v>2469</v>
      </c>
      <c r="H2475" s="280" t="s">
        <v>11159</v>
      </c>
      <c r="I2475" s="307" t="s">
        <v>7203</v>
      </c>
      <c r="J2475" s="279">
        <v>2015</v>
      </c>
      <c r="K2475" s="282">
        <v>6100032485</v>
      </c>
      <c r="L2475" s="283">
        <v>42257</v>
      </c>
      <c r="M2475" s="282" t="s">
        <v>11160</v>
      </c>
      <c r="N2475" s="332" t="s">
        <v>14643</v>
      </c>
      <c r="O2475" s="324"/>
    </row>
    <row r="2476" spans="5:15" ht="31.5">
      <c r="E2476" s="284">
        <v>6151897</v>
      </c>
      <c r="F2476" s="291" t="s">
        <v>132</v>
      </c>
      <c r="G2476" s="315">
        <f t="shared" si="40"/>
        <v>2470</v>
      </c>
      <c r="H2476" s="280" t="s">
        <v>11161</v>
      </c>
      <c r="I2476" s="307" t="s">
        <v>7203</v>
      </c>
      <c r="J2476" s="279">
        <v>2015</v>
      </c>
      <c r="K2476" s="282">
        <v>6100031414</v>
      </c>
      <c r="L2476" s="283">
        <v>42290</v>
      </c>
      <c r="M2476" s="282" t="s">
        <v>11162</v>
      </c>
      <c r="N2476" s="332" t="s">
        <v>15282</v>
      </c>
      <c r="O2476" s="324"/>
    </row>
    <row r="2477" spans="5:15" ht="31.5">
      <c r="E2477" s="284">
        <v>6151898</v>
      </c>
      <c r="F2477" s="291" t="s">
        <v>132</v>
      </c>
      <c r="G2477" s="315">
        <f t="shared" si="40"/>
        <v>2471</v>
      </c>
      <c r="H2477" s="280" t="s">
        <v>11163</v>
      </c>
      <c r="I2477" s="307" t="s">
        <v>7203</v>
      </c>
      <c r="J2477" s="279">
        <v>2015</v>
      </c>
      <c r="K2477" s="282">
        <v>6100032153</v>
      </c>
      <c r="L2477" s="283">
        <v>42241</v>
      </c>
      <c r="M2477" s="282" t="s">
        <v>11164</v>
      </c>
      <c r="N2477" s="332" t="s">
        <v>15283</v>
      </c>
      <c r="O2477" s="324"/>
    </row>
    <row r="2478" spans="5:15" ht="31.5">
      <c r="E2478" s="284">
        <v>6151902</v>
      </c>
      <c r="F2478" s="291" t="s">
        <v>132</v>
      </c>
      <c r="G2478" s="315">
        <f t="shared" si="40"/>
        <v>2472</v>
      </c>
      <c r="H2478" s="280" t="s">
        <v>11165</v>
      </c>
      <c r="I2478" s="307" t="s">
        <v>7203</v>
      </c>
      <c r="J2478" s="279">
        <v>2015</v>
      </c>
      <c r="K2478" s="282">
        <v>6100032473</v>
      </c>
      <c r="L2478" s="283">
        <v>42303</v>
      </c>
      <c r="M2478" s="282" t="s">
        <v>11166</v>
      </c>
      <c r="N2478" s="332" t="s">
        <v>15284</v>
      </c>
      <c r="O2478" s="324"/>
    </row>
    <row r="2479" spans="5:15" ht="31.5">
      <c r="E2479" s="284">
        <v>6151924</v>
      </c>
      <c r="F2479" s="291" t="s">
        <v>132</v>
      </c>
      <c r="G2479" s="315">
        <f t="shared" si="40"/>
        <v>2473</v>
      </c>
      <c r="H2479" s="280" t="s">
        <v>11167</v>
      </c>
      <c r="I2479" s="307" t="s">
        <v>7203</v>
      </c>
      <c r="J2479" s="279">
        <v>2015</v>
      </c>
      <c r="K2479" s="282">
        <v>6100033493</v>
      </c>
      <c r="L2479" s="283">
        <v>42310</v>
      </c>
      <c r="M2479" s="282" t="s">
        <v>11168</v>
      </c>
      <c r="N2479" s="332" t="s">
        <v>15285</v>
      </c>
      <c r="O2479" s="324"/>
    </row>
    <row r="2480" spans="5:15" ht="31.5">
      <c r="E2480" s="284">
        <v>6151925</v>
      </c>
      <c r="F2480" s="291" t="s">
        <v>132</v>
      </c>
      <c r="G2480" s="315">
        <f t="shared" si="40"/>
        <v>2474</v>
      </c>
      <c r="H2480" s="280" t="s">
        <v>11169</v>
      </c>
      <c r="I2480" s="307" t="s">
        <v>7203</v>
      </c>
      <c r="J2480" s="279">
        <v>2015</v>
      </c>
      <c r="K2480" s="282">
        <v>6100033428</v>
      </c>
      <c r="L2480" s="283">
        <v>42313</v>
      </c>
      <c r="M2480" s="282" t="s">
        <v>11170</v>
      </c>
      <c r="N2480" s="332" t="s">
        <v>15286</v>
      </c>
      <c r="O2480" s="324"/>
    </row>
    <row r="2481" spans="5:15" ht="31.5">
      <c r="E2481" s="284">
        <v>6151941</v>
      </c>
      <c r="F2481" s="291" t="s">
        <v>132</v>
      </c>
      <c r="G2481" s="315">
        <f t="shared" si="40"/>
        <v>2475</v>
      </c>
      <c r="H2481" s="280" t="s">
        <v>11171</v>
      </c>
      <c r="I2481" s="307" t="s">
        <v>7203</v>
      </c>
      <c r="J2481" s="279">
        <v>2015</v>
      </c>
      <c r="K2481" s="282">
        <v>6100033544</v>
      </c>
      <c r="L2481" s="283">
        <v>42317</v>
      </c>
      <c r="M2481" s="282" t="s">
        <v>11172</v>
      </c>
      <c r="N2481" s="332" t="s">
        <v>15287</v>
      </c>
      <c r="O2481" s="324"/>
    </row>
    <row r="2482" spans="5:15" ht="47.25">
      <c r="E2482" s="284">
        <v>6151946</v>
      </c>
      <c r="F2482" s="291" t="s">
        <v>132</v>
      </c>
      <c r="G2482" s="315">
        <f t="shared" si="40"/>
        <v>2476</v>
      </c>
      <c r="H2482" s="280" t="s">
        <v>11173</v>
      </c>
      <c r="I2482" s="307" t="s">
        <v>7203</v>
      </c>
      <c r="J2482" s="279">
        <v>2015</v>
      </c>
      <c r="K2482" s="282">
        <v>6100033368</v>
      </c>
      <c r="L2482" s="283">
        <v>42317</v>
      </c>
      <c r="M2482" s="282" t="s">
        <v>11174</v>
      </c>
      <c r="N2482" s="332" t="s">
        <v>15288</v>
      </c>
      <c r="O2482" s="324"/>
    </row>
    <row r="2483" spans="5:15" ht="31.5">
      <c r="E2483" s="284">
        <v>6152041</v>
      </c>
      <c r="F2483" s="291" t="s">
        <v>132</v>
      </c>
      <c r="G2483" s="315">
        <f t="shared" si="40"/>
        <v>2477</v>
      </c>
      <c r="H2483" s="280" t="s">
        <v>11175</v>
      </c>
      <c r="I2483" s="307" t="s">
        <v>7203</v>
      </c>
      <c r="J2483" s="279">
        <v>2015</v>
      </c>
      <c r="K2483" s="282">
        <v>6100033369</v>
      </c>
      <c r="L2483" s="283">
        <v>42313</v>
      </c>
      <c r="M2483" s="282" t="s">
        <v>11176</v>
      </c>
      <c r="N2483" s="332" t="s">
        <v>15289</v>
      </c>
      <c r="O2483" s="324"/>
    </row>
    <row r="2484" spans="5:15" ht="31.5">
      <c r="E2484" s="284">
        <v>6152042</v>
      </c>
      <c r="F2484" s="291" t="s">
        <v>132</v>
      </c>
      <c r="G2484" s="315">
        <f t="shared" si="40"/>
        <v>2478</v>
      </c>
      <c r="H2484" s="280" t="s">
        <v>11177</v>
      </c>
      <c r="I2484" s="307" t="s">
        <v>7203</v>
      </c>
      <c r="J2484" s="279">
        <v>2015</v>
      </c>
      <c r="K2484" s="282">
        <v>6100029000</v>
      </c>
      <c r="L2484" s="283">
        <v>42075</v>
      </c>
      <c r="M2484" s="282" t="s">
        <v>11178</v>
      </c>
      <c r="N2484" s="332" t="s">
        <v>15290</v>
      </c>
      <c r="O2484" s="324"/>
    </row>
    <row r="2485" spans="5:15" ht="31.5">
      <c r="E2485" s="284">
        <v>6152043</v>
      </c>
      <c r="F2485" s="291" t="s">
        <v>132</v>
      </c>
      <c r="G2485" s="315">
        <f t="shared" si="40"/>
        <v>2479</v>
      </c>
      <c r="H2485" s="280" t="s">
        <v>11179</v>
      </c>
      <c r="I2485" s="307" t="s">
        <v>7203</v>
      </c>
      <c r="J2485" s="279">
        <v>2015</v>
      </c>
      <c r="K2485" s="282">
        <v>6100030404</v>
      </c>
      <c r="L2485" s="283">
        <v>42187</v>
      </c>
      <c r="M2485" s="282" t="s">
        <v>11180</v>
      </c>
      <c r="N2485" s="332" t="s">
        <v>15291</v>
      </c>
      <c r="O2485" s="324"/>
    </row>
    <row r="2486" spans="5:15" ht="31.5">
      <c r="E2486" s="284">
        <v>6132963</v>
      </c>
      <c r="F2486" s="291" t="s">
        <v>132</v>
      </c>
      <c r="G2486" s="315">
        <f t="shared" si="40"/>
        <v>2480</v>
      </c>
      <c r="H2486" s="280" t="s">
        <v>11181</v>
      </c>
      <c r="I2486" s="307" t="s">
        <v>7203</v>
      </c>
      <c r="J2486" s="279">
        <v>2015</v>
      </c>
      <c r="K2486" s="282">
        <v>6100018187</v>
      </c>
      <c r="L2486" s="283">
        <v>41502</v>
      </c>
      <c r="M2486" s="282" t="s">
        <v>11182</v>
      </c>
      <c r="N2486" s="332" t="s">
        <v>14149</v>
      </c>
      <c r="O2486" s="324"/>
    </row>
    <row r="2487" spans="5:15" ht="31.5">
      <c r="E2487" s="284">
        <v>6143914</v>
      </c>
      <c r="F2487" s="291" t="s">
        <v>132</v>
      </c>
      <c r="G2487" s="315">
        <f t="shared" si="40"/>
        <v>2481</v>
      </c>
      <c r="H2487" s="280" t="s">
        <v>11183</v>
      </c>
      <c r="I2487" s="307" t="s">
        <v>7203</v>
      </c>
      <c r="J2487" s="279">
        <v>2015</v>
      </c>
      <c r="K2487" s="282">
        <v>6100022962</v>
      </c>
      <c r="L2487" s="283">
        <v>41717</v>
      </c>
      <c r="M2487" s="282" t="s">
        <v>11184</v>
      </c>
      <c r="N2487" s="332" t="s">
        <v>14644</v>
      </c>
      <c r="O2487" s="324"/>
    </row>
    <row r="2488" spans="5:15" ht="31.5">
      <c r="E2488" s="284">
        <v>6144562</v>
      </c>
      <c r="F2488" s="291" t="s">
        <v>132</v>
      </c>
      <c r="G2488" s="315">
        <f t="shared" si="40"/>
        <v>2482</v>
      </c>
      <c r="H2488" s="280" t="s">
        <v>11185</v>
      </c>
      <c r="I2488" s="307" t="s">
        <v>7203</v>
      </c>
      <c r="J2488" s="279">
        <v>2015</v>
      </c>
      <c r="K2488" s="282">
        <v>6100024663</v>
      </c>
      <c r="L2488" s="283">
        <v>41816</v>
      </c>
      <c r="M2488" s="282" t="s">
        <v>11186</v>
      </c>
      <c r="N2488" s="332" t="s">
        <v>15292</v>
      </c>
      <c r="O2488" s="324"/>
    </row>
    <row r="2489" spans="5:15" ht="31.5">
      <c r="E2489" s="284">
        <v>6144567</v>
      </c>
      <c r="F2489" s="291" t="s">
        <v>132</v>
      </c>
      <c r="G2489" s="315">
        <f t="shared" si="40"/>
        <v>2483</v>
      </c>
      <c r="H2489" s="280" t="s">
        <v>11187</v>
      </c>
      <c r="I2489" s="307" t="s">
        <v>7203</v>
      </c>
      <c r="J2489" s="279">
        <v>2015</v>
      </c>
      <c r="K2489" s="282">
        <v>6100024668</v>
      </c>
      <c r="L2489" s="283">
        <v>41830</v>
      </c>
      <c r="M2489" s="282" t="s">
        <v>11188</v>
      </c>
      <c r="N2489" s="332" t="s">
        <v>14645</v>
      </c>
      <c r="O2489" s="324"/>
    </row>
    <row r="2490" spans="5:15" ht="31.5">
      <c r="E2490" s="284">
        <v>6144930</v>
      </c>
      <c r="F2490" s="291" t="s">
        <v>132</v>
      </c>
      <c r="G2490" s="315">
        <f t="shared" si="40"/>
        <v>2484</v>
      </c>
      <c r="H2490" s="280" t="s">
        <v>11189</v>
      </c>
      <c r="I2490" s="307" t="s">
        <v>7203</v>
      </c>
      <c r="J2490" s="279">
        <v>2015</v>
      </c>
      <c r="K2490" s="282">
        <v>6100025641</v>
      </c>
      <c r="L2490" s="283">
        <v>41870</v>
      </c>
      <c r="M2490" s="282" t="s">
        <v>11190</v>
      </c>
      <c r="N2490" s="332" t="s">
        <v>15293</v>
      </c>
      <c r="O2490" s="324"/>
    </row>
    <row r="2491" spans="5:15" ht="31.5">
      <c r="E2491" s="284">
        <v>6145154</v>
      </c>
      <c r="F2491" s="291" t="s">
        <v>132</v>
      </c>
      <c r="G2491" s="315">
        <f t="shared" si="40"/>
        <v>2485</v>
      </c>
      <c r="H2491" s="280" t="s">
        <v>11191</v>
      </c>
      <c r="I2491" s="307" t="s">
        <v>7203</v>
      </c>
      <c r="J2491" s="279">
        <v>2015</v>
      </c>
      <c r="K2491" s="282">
        <v>6100026789</v>
      </c>
      <c r="L2491" s="283">
        <v>41919</v>
      </c>
      <c r="M2491" s="282" t="s">
        <v>11192</v>
      </c>
      <c r="N2491" s="332" t="s">
        <v>15294</v>
      </c>
      <c r="O2491" s="324"/>
    </row>
    <row r="2492" spans="5:15" ht="31.5">
      <c r="E2492" s="284">
        <v>6150513</v>
      </c>
      <c r="F2492" s="291" t="s">
        <v>132</v>
      </c>
      <c r="G2492" s="315">
        <f t="shared" si="40"/>
        <v>2486</v>
      </c>
      <c r="H2492" s="280" t="s">
        <v>11193</v>
      </c>
      <c r="I2492" s="307" t="s">
        <v>7203</v>
      </c>
      <c r="J2492" s="279">
        <v>2015</v>
      </c>
      <c r="K2492" s="282">
        <v>6100028152</v>
      </c>
      <c r="L2492" s="283">
        <v>41998</v>
      </c>
      <c r="M2492" s="282" t="s">
        <v>11194</v>
      </c>
      <c r="N2492" s="332" t="s">
        <v>14646</v>
      </c>
      <c r="O2492" s="324"/>
    </row>
    <row r="2493" spans="5:15" ht="31.5">
      <c r="E2493" s="284">
        <v>6150543</v>
      </c>
      <c r="F2493" s="291" t="s">
        <v>132</v>
      </c>
      <c r="G2493" s="315">
        <f t="shared" si="40"/>
        <v>2487</v>
      </c>
      <c r="H2493" s="280" t="s">
        <v>11195</v>
      </c>
      <c r="I2493" s="307" t="s">
        <v>7203</v>
      </c>
      <c r="J2493" s="279">
        <v>2015</v>
      </c>
      <c r="K2493" s="282">
        <v>6100028212</v>
      </c>
      <c r="L2493" s="283">
        <v>42016</v>
      </c>
      <c r="M2493" s="282" t="s">
        <v>11196</v>
      </c>
      <c r="N2493" s="332" t="s">
        <v>14150</v>
      </c>
      <c r="O2493" s="324"/>
    </row>
    <row r="2494" spans="5:15" ht="31.5">
      <c r="E2494" s="284">
        <v>6150557</v>
      </c>
      <c r="F2494" s="291" t="s">
        <v>132</v>
      </c>
      <c r="G2494" s="315">
        <f t="shared" ref="G2494:G2557" si="41">G2493+1</f>
        <v>2488</v>
      </c>
      <c r="H2494" s="280" t="s">
        <v>11197</v>
      </c>
      <c r="I2494" s="307" t="s">
        <v>7203</v>
      </c>
      <c r="J2494" s="279">
        <v>2015</v>
      </c>
      <c r="K2494" s="282">
        <v>6100028421</v>
      </c>
      <c r="L2494" s="283">
        <v>42030</v>
      </c>
      <c r="M2494" s="282" t="s">
        <v>11198</v>
      </c>
      <c r="N2494" s="332" t="s">
        <v>14647</v>
      </c>
      <c r="O2494" s="324"/>
    </row>
    <row r="2495" spans="5:15" ht="31.5">
      <c r="E2495" s="284">
        <v>6150628</v>
      </c>
      <c r="F2495" s="291" t="s">
        <v>132</v>
      </c>
      <c r="G2495" s="315">
        <f t="shared" si="41"/>
        <v>2489</v>
      </c>
      <c r="H2495" s="280" t="s">
        <v>11199</v>
      </c>
      <c r="I2495" s="307" t="s">
        <v>7203</v>
      </c>
      <c r="J2495" s="279">
        <v>2015</v>
      </c>
      <c r="K2495" s="282">
        <v>6100027171</v>
      </c>
      <c r="L2495" s="283">
        <v>42033</v>
      </c>
      <c r="M2495" s="282" t="s">
        <v>11200</v>
      </c>
      <c r="N2495" s="332" t="s">
        <v>14648</v>
      </c>
      <c r="O2495" s="324"/>
    </row>
    <row r="2496" spans="5:15" ht="31.5">
      <c r="E2496" s="284">
        <v>6150640</v>
      </c>
      <c r="F2496" s="291" t="s">
        <v>132</v>
      </c>
      <c r="G2496" s="315">
        <f t="shared" si="41"/>
        <v>2490</v>
      </c>
      <c r="H2496" s="280" t="s">
        <v>11201</v>
      </c>
      <c r="I2496" s="307" t="s">
        <v>7203</v>
      </c>
      <c r="J2496" s="279">
        <v>2015</v>
      </c>
      <c r="K2496" s="282">
        <v>6100028554</v>
      </c>
      <c r="L2496" s="283">
        <v>42040</v>
      </c>
      <c r="M2496" s="282" t="s">
        <v>11202</v>
      </c>
      <c r="N2496" s="332" t="s">
        <v>14649</v>
      </c>
      <c r="O2496" s="324"/>
    </row>
    <row r="2497" spans="5:15" ht="31.5">
      <c r="E2497" s="284">
        <v>6150652</v>
      </c>
      <c r="F2497" s="291" t="s">
        <v>132</v>
      </c>
      <c r="G2497" s="315">
        <f t="shared" si="41"/>
        <v>2491</v>
      </c>
      <c r="H2497" s="280" t="s">
        <v>11203</v>
      </c>
      <c r="I2497" s="307" t="s">
        <v>7203</v>
      </c>
      <c r="J2497" s="279">
        <v>2015</v>
      </c>
      <c r="K2497" s="282">
        <v>6100028577</v>
      </c>
      <c r="L2497" s="283">
        <v>42051</v>
      </c>
      <c r="M2497" s="282" t="s">
        <v>11204</v>
      </c>
      <c r="N2497" s="332" t="s">
        <v>15295</v>
      </c>
      <c r="O2497" s="324"/>
    </row>
    <row r="2498" spans="5:15" ht="31.5">
      <c r="E2498" s="284">
        <v>6150654</v>
      </c>
      <c r="F2498" s="291" t="s">
        <v>132</v>
      </c>
      <c r="G2498" s="315">
        <f t="shared" si="41"/>
        <v>2492</v>
      </c>
      <c r="H2498" s="280" t="s">
        <v>11205</v>
      </c>
      <c r="I2498" s="307" t="s">
        <v>7203</v>
      </c>
      <c r="J2498" s="279">
        <v>2015</v>
      </c>
      <c r="K2498" s="282">
        <v>6100028720</v>
      </c>
      <c r="L2498" s="283">
        <v>42052</v>
      </c>
      <c r="M2498" s="282" t="s">
        <v>11206</v>
      </c>
      <c r="N2498" s="332" t="s">
        <v>14650</v>
      </c>
      <c r="O2498" s="324"/>
    </row>
    <row r="2499" spans="5:15" ht="31.5">
      <c r="E2499" s="284">
        <v>6150761</v>
      </c>
      <c r="F2499" s="291" t="s">
        <v>132</v>
      </c>
      <c r="G2499" s="315">
        <f t="shared" si="41"/>
        <v>2493</v>
      </c>
      <c r="H2499" s="280" t="s">
        <v>11207</v>
      </c>
      <c r="I2499" s="307" t="s">
        <v>7203</v>
      </c>
      <c r="J2499" s="279">
        <v>2015</v>
      </c>
      <c r="K2499" s="282">
        <v>6100028863</v>
      </c>
      <c r="L2499" s="283">
        <v>42067</v>
      </c>
      <c r="M2499" s="282" t="s">
        <v>11208</v>
      </c>
      <c r="N2499" s="332" t="s">
        <v>15296</v>
      </c>
      <c r="O2499" s="324"/>
    </row>
    <row r="2500" spans="5:15" ht="31.5">
      <c r="E2500" s="284">
        <v>6150997</v>
      </c>
      <c r="F2500" s="291" t="s">
        <v>132</v>
      </c>
      <c r="G2500" s="315">
        <f t="shared" si="41"/>
        <v>2494</v>
      </c>
      <c r="H2500" s="280" t="s">
        <v>11209</v>
      </c>
      <c r="I2500" s="307" t="s">
        <v>7203</v>
      </c>
      <c r="J2500" s="279">
        <v>2015</v>
      </c>
      <c r="K2500" s="282">
        <v>6100029755</v>
      </c>
      <c r="L2500" s="283">
        <v>42117</v>
      </c>
      <c r="M2500" s="282" t="s">
        <v>11210</v>
      </c>
      <c r="N2500" s="332" t="s">
        <v>15297</v>
      </c>
      <c r="O2500" s="324"/>
    </row>
    <row r="2501" spans="5:15" ht="31.5">
      <c r="E2501" s="284">
        <v>6150999</v>
      </c>
      <c r="F2501" s="291" t="s">
        <v>132</v>
      </c>
      <c r="G2501" s="315">
        <f t="shared" si="41"/>
        <v>2495</v>
      </c>
      <c r="H2501" s="280" t="s">
        <v>11211</v>
      </c>
      <c r="I2501" s="307" t="s">
        <v>7203</v>
      </c>
      <c r="J2501" s="279">
        <v>2015</v>
      </c>
      <c r="K2501" s="282">
        <v>6100030039</v>
      </c>
      <c r="L2501" s="283">
        <v>42138</v>
      </c>
      <c r="M2501" s="282" t="s">
        <v>11212</v>
      </c>
      <c r="N2501" s="332" t="s">
        <v>15298</v>
      </c>
      <c r="O2501" s="324"/>
    </row>
    <row r="2502" spans="5:15" ht="31.5">
      <c r="E2502" s="284">
        <v>6151172</v>
      </c>
      <c r="F2502" s="291" t="s">
        <v>132</v>
      </c>
      <c r="G2502" s="315">
        <f t="shared" si="41"/>
        <v>2496</v>
      </c>
      <c r="H2502" s="280" t="s">
        <v>11213</v>
      </c>
      <c r="I2502" s="307" t="s">
        <v>7203</v>
      </c>
      <c r="J2502" s="279">
        <v>2015</v>
      </c>
      <c r="K2502" s="282">
        <v>6100030774</v>
      </c>
      <c r="L2502" s="283">
        <v>42163</v>
      </c>
      <c r="M2502" s="282" t="s">
        <v>11214</v>
      </c>
      <c r="N2502" s="332" t="s">
        <v>15299</v>
      </c>
      <c r="O2502" s="324"/>
    </row>
    <row r="2503" spans="5:15" ht="31.5">
      <c r="E2503" s="284">
        <v>6151175</v>
      </c>
      <c r="F2503" s="291" t="s">
        <v>132</v>
      </c>
      <c r="G2503" s="315">
        <f t="shared" si="41"/>
        <v>2497</v>
      </c>
      <c r="H2503" s="280" t="s">
        <v>11215</v>
      </c>
      <c r="I2503" s="307" t="s">
        <v>7203</v>
      </c>
      <c r="J2503" s="279">
        <v>2015</v>
      </c>
      <c r="K2503" s="282">
        <v>6100030683</v>
      </c>
      <c r="L2503" s="283">
        <v>42163</v>
      </c>
      <c r="M2503" s="282" t="s">
        <v>11216</v>
      </c>
      <c r="N2503" s="332" t="s">
        <v>15300</v>
      </c>
      <c r="O2503" s="324"/>
    </row>
    <row r="2504" spans="5:15" ht="31.5">
      <c r="E2504" s="284">
        <v>6151199</v>
      </c>
      <c r="F2504" s="291" t="s">
        <v>132</v>
      </c>
      <c r="G2504" s="315">
        <f t="shared" si="41"/>
        <v>2498</v>
      </c>
      <c r="H2504" s="280" t="s">
        <v>11217</v>
      </c>
      <c r="I2504" s="307" t="s">
        <v>7203</v>
      </c>
      <c r="J2504" s="279">
        <v>2015</v>
      </c>
      <c r="K2504" s="282">
        <v>6100030484</v>
      </c>
      <c r="L2504" s="283">
        <v>42152</v>
      </c>
      <c r="M2504" s="282" t="s">
        <v>11218</v>
      </c>
      <c r="N2504" s="332" t="s">
        <v>14651</v>
      </c>
      <c r="O2504" s="324"/>
    </row>
    <row r="2505" spans="5:15" ht="31.5">
      <c r="E2505" s="284">
        <v>6151200</v>
      </c>
      <c r="F2505" s="291" t="s">
        <v>132</v>
      </c>
      <c r="G2505" s="315">
        <f t="shared" si="41"/>
        <v>2499</v>
      </c>
      <c r="H2505" s="280" t="s">
        <v>11219</v>
      </c>
      <c r="I2505" s="307" t="s">
        <v>7203</v>
      </c>
      <c r="J2505" s="279">
        <v>2015</v>
      </c>
      <c r="K2505" s="282">
        <v>6100030299</v>
      </c>
      <c r="L2505" s="283">
        <v>42144</v>
      </c>
      <c r="M2505" s="282" t="s">
        <v>11220</v>
      </c>
      <c r="N2505" s="332" t="s">
        <v>14652</v>
      </c>
      <c r="O2505" s="324"/>
    </row>
    <row r="2506" spans="5:15" ht="31.5">
      <c r="E2506" s="284">
        <v>6151203</v>
      </c>
      <c r="F2506" s="291" t="s">
        <v>132</v>
      </c>
      <c r="G2506" s="315">
        <f t="shared" si="41"/>
        <v>2500</v>
      </c>
      <c r="H2506" s="280" t="s">
        <v>11221</v>
      </c>
      <c r="I2506" s="307" t="s">
        <v>7203</v>
      </c>
      <c r="J2506" s="279">
        <v>2015</v>
      </c>
      <c r="K2506" s="282">
        <v>6100030397</v>
      </c>
      <c r="L2506" s="283">
        <v>42152</v>
      </c>
      <c r="M2506" s="282" t="s">
        <v>11222</v>
      </c>
      <c r="N2506" s="332" t="s">
        <v>14653</v>
      </c>
      <c r="O2506" s="324"/>
    </row>
    <row r="2507" spans="5:15" ht="31.5">
      <c r="E2507" s="284">
        <v>6151219</v>
      </c>
      <c r="F2507" s="291" t="s">
        <v>132</v>
      </c>
      <c r="G2507" s="315">
        <f t="shared" si="41"/>
        <v>2501</v>
      </c>
      <c r="H2507" s="280" t="s">
        <v>11223</v>
      </c>
      <c r="I2507" s="307" t="s">
        <v>7203</v>
      </c>
      <c r="J2507" s="279">
        <v>2015</v>
      </c>
      <c r="K2507" s="282">
        <v>6100030684</v>
      </c>
      <c r="L2507" s="283">
        <v>42159</v>
      </c>
      <c r="M2507" s="282" t="s">
        <v>11224</v>
      </c>
      <c r="N2507" s="332" t="s">
        <v>14654</v>
      </c>
      <c r="O2507" s="324"/>
    </row>
    <row r="2508" spans="5:15" ht="31.5">
      <c r="E2508" s="284">
        <v>6151225</v>
      </c>
      <c r="F2508" s="291" t="s">
        <v>132</v>
      </c>
      <c r="G2508" s="315">
        <f t="shared" si="41"/>
        <v>2502</v>
      </c>
      <c r="H2508" s="280" t="s">
        <v>11225</v>
      </c>
      <c r="I2508" s="307" t="s">
        <v>7203</v>
      </c>
      <c r="J2508" s="279">
        <v>2015</v>
      </c>
      <c r="K2508" s="282">
        <v>6100030765</v>
      </c>
      <c r="L2508" s="283">
        <v>42163</v>
      </c>
      <c r="M2508" s="282" t="s">
        <v>11226</v>
      </c>
      <c r="N2508" s="332" t="s">
        <v>14655</v>
      </c>
      <c r="O2508" s="324"/>
    </row>
    <row r="2509" spans="5:15" ht="31.5">
      <c r="E2509" s="284">
        <v>6151226</v>
      </c>
      <c r="F2509" s="291" t="s">
        <v>132</v>
      </c>
      <c r="G2509" s="315">
        <f t="shared" si="41"/>
        <v>2503</v>
      </c>
      <c r="H2509" s="280" t="s">
        <v>11227</v>
      </c>
      <c r="I2509" s="307" t="s">
        <v>7203</v>
      </c>
      <c r="J2509" s="279">
        <v>2015</v>
      </c>
      <c r="K2509" s="282">
        <v>6100030570</v>
      </c>
      <c r="L2509" s="283">
        <v>42164</v>
      </c>
      <c r="M2509" s="282" t="s">
        <v>11228</v>
      </c>
      <c r="N2509" s="332" t="s">
        <v>14656</v>
      </c>
      <c r="O2509" s="324"/>
    </row>
    <row r="2510" spans="5:15" ht="31.5">
      <c r="E2510" s="284">
        <v>6151229</v>
      </c>
      <c r="F2510" s="291" t="s">
        <v>132</v>
      </c>
      <c r="G2510" s="315">
        <f t="shared" si="41"/>
        <v>2504</v>
      </c>
      <c r="H2510" s="280" t="s">
        <v>11229</v>
      </c>
      <c r="I2510" s="307" t="s">
        <v>7203</v>
      </c>
      <c r="J2510" s="279">
        <v>2015</v>
      </c>
      <c r="K2510" s="282">
        <v>6100030573</v>
      </c>
      <c r="L2510" s="283">
        <v>42163</v>
      </c>
      <c r="M2510" s="282" t="s">
        <v>11230</v>
      </c>
      <c r="N2510" s="332" t="s">
        <v>15301</v>
      </c>
      <c r="O2510" s="324"/>
    </row>
    <row r="2511" spans="5:15" ht="31.5">
      <c r="E2511" s="284">
        <v>6151231</v>
      </c>
      <c r="F2511" s="291" t="s">
        <v>132</v>
      </c>
      <c r="G2511" s="315">
        <f t="shared" si="41"/>
        <v>2505</v>
      </c>
      <c r="H2511" s="280" t="s">
        <v>11231</v>
      </c>
      <c r="I2511" s="307" t="s">
        <v>7203</v>
      </c>
      <c r="J2511" s="279">
        <v>2015</v>
      </c>
      <c r="K2511" s="282">
        <v>6100030782</v>
      </c>
      <c r="L2511" s="283">
        <v>42164</v>
      </c>
      <c r="M2511" s="282" t="s">
        <v>11232</v>
      </c>
      <c r="N2511" s="332" t="s">
        <v>14657</v>
      </c>
      <c r="O2511" s="324"/>
    </row>
    <row r="2512" spans="5:15" ht="31.5">
      <c r="E2512" s="284">
        <v>6151232</v>
      </c>
      <c r="F2512" s="291" t="s">
        <v>132</v>
      </c>
      <c r="G2512" s="315">
        <f t="shared" si="41"/>
        <v>2506</v>
      </c>
      <c r="H2512" s="280" t="s">
        <v>11233</v>
      </c>
      <c r="I2512" s="307" t="s">
        <v>7203</v>
      </c>
      <c r="J2512" s="279">
        <v>2015</v>
      </c>
      <c r="K2512" s="282">
        <v>6100030764</v>
      </c>
      <c r="L2512" s="283">
        <v>42171</v>
      </c>
      <c r="M2512" s="282" t="s">
        <v>11234</v>
      </c>
      <c r="N2512" s="332" t="s">
        <v>15302</v>
      </c>
      <c r="O2512" s="324"/>
    </row>
    <row r="2513" spans="5:15" ht="31.5">
      <c r="E2513" s="284">
        <v>6151235</v>
      </c>
      <c r="F2513" s="291" t="s">
        <v>132</v>
      </c>
      <c r="G2513" s="315">
        <f t="shared" si="41"/>
        <v>2507</v>
      </c>
      <c r="H2513" s="280" t="s">
        <v>11235</v>
      </c>
      <c r="I2513" s="307" t="s">
        <v>7203</v>
      </c>
      <c r="J2513" s="279">
        <v>2015</v>
      </c>
      <c r="K2513" s="282">
        <v>6100030690</v>
      </c>
      <c r="L2513" s="283">
        <v>42171</v>
      </c>
      <c r="M2513" s="282" t="s">
        <v>11236</v>
      </c>
      <c r="N2513" s="332" t="s">
        <v>15303</v>
      </c>
      <c r="O2513" s="324"/>
    </row>
    <row r="2514" spans="5:15" ht="31.5">
      <c r="E2514" s="284">
        <v>6151237</v>
      </c>
      <c r="F2514" s="291" t="s">
        <v>132</v>
      </c>
      <c r="G2514" s="315">
        <f t="shared" si="41"/>
        <v>2508</v>
      </c>
      <c r="H2514" s="280" t="s">
        <v>11237</v>
      </c>
      <c r="I2514" s="307" t="s">
        <v>7203</v>
      </c>
      <c r="J2514" s="279">
        <v>2015</v>
      </c>
      <c r="K2514" s="282">
        <v>6100030069</v>
      </c>
      <c r="L2514" s="283">
        <v>42166</v>
      </c>
      <c r="M2514" s="282" t="s">
        <v>11238</v>
      </c>
      <c r="N2514" s="332" t="s">
        <v>15304</v>
      </c>
      <c r="O2514" s="324"/>
    </row>
    <row r="2515" spans="5:15" ht="31.5">
      <c r="E2515" s="284">
        <v>6151239</v>
      </c>
      <c r="F2515" s="291" t="s">
        <v>132</v>
      </c>
      <c r="G2515" s="315">
        <f t="shared" si="41"/>
        <v>2509</v>
      </c>
      <c r="H2515" s="280" t="s">
        <v>11239</v>
      </c>
      <c r="I2515" s="307" t="s">
        <v>7203</v>
      </c>
      <c r="J2515" s="279">
        <v>2015</v>
      </c>
      <c r="K2515" s="282">
        <v>6100030872</v>
      </c>
      <c r="L2515" s="283">
        <v>42173</v>
      </c>
      <c r="M2515" s="282" t="s">
        <v>11240</v>
      </c>
      <c r="N2515" s="332" t="s">
        <v>15305</v>
      </c>
      <c r="O2515" s="324"/>
    </row>
    <row r="2516" spans="5:15" ht="31.5">
      <c r="E2516" s="284">
        <v>6151244</v>
      </c>
      <c r="F2516" s="291" t="s">
        <v>132</v>
      </c>
      <c r="G2516" s="315">
        <f t="shared" si="41"/>
        <v>2510</v>
      </c>
      <c r="H2516" s="280" t="s">
        <v>11241</v>
      </c>
      <c r="I2516" s="307" t="s">
        <v>7203</v>
      </c>
      <c r="J2516" s="279">
        <v>2015</v>
      </c>
      <c r="K2516" s="282">
        <v>6100030956</v>
      </c>
      <c r="L2516" s="283">
        <v>42173</v>
      </c>
      <c r="M2516" s="282" t="s">
        <v>11242</v>
      </c>
      <c r="N2516" s="332" t="s">
        <v>15306</v>
      </c>
      <c r="O2516" s="324"/>
    </row>
    <row r="2517" spans="5:15" ht="38.25">
      <c r="E2517" s="284">
        <v>6151245</v>
      </c>
      <c r="F2517" s="291" t="s">
        <v>132</v>
      </c>
      <c r="G2517" s="315">
        <f t="shared" si="41"/>
        <v>2511</v>
      </c>
      <c r="H2517" s="280" t="s">
        <v>11243</v>
      </c>
      <c r="I2517" s="307" t="s">
        <v>7203</v>
      </c>
      <c r="J2517" s="279">
        <v>2015</v>
      </c>
      <c r="K2517" s="282">
        <v>6100030581</v>
      </c>
      <c r="L2517" s="283">
        <v>42170</v>
      </c>
      <c r="M2517" s="282" t="s">
        <v>11244</v>
      </c>
      <c r="N2517" s="332" t="s">
        <v>14658</v>
      </c>
      <c r="O2517" s="324"/>
    </row>
    <row r="2518" spans="5:15" ht="31.5">
      <c r="E2518" s="284">
        <v>6151247</v>
      </c>
      <c r="F2518" s="291" t="s">
        <v>132</v>
      </c>
      <c r="G2518" s="315">
        <f t="shared" si="41"/>
        <v>2512</v>
      </c>
      <c r="H2518" s="280" t="s">
        <v>11245</v>
      </c>
      <c r="I2518" s="307" t="s">
        <v>7203</v>
      </c>
      <c r="J2518" s="279">
        <v>2015</v>
      </c>
      <c r="K2518" s="282">
        <v>6100030740</v>
      </c>
      <c r="L2518" s="283">
        <v>42170</v>
      </c>
      <c r="M2518" s="282" t="s">
        <v>11246</v>
      </c>
      <c r="N2518" s="332" t="s">
        <v>15307</v>
      </c>
      <c r="O2518" s="324"/>
    </row>
    <row r="2519" spans="5:15" ht="31.5">
      <c r="E2519" s="284">
        <v>6151248</v>
      </c>
      <c r="F2519" s="291" t="s">
        <v>132</v>
      </c>
      <c r="G2519" s="315">
        <f t="shared" si="41"/>
        <v>2513</v>
      </c>
      <c r="H2519" s="280" t="s">
        <v>11247</v>
      </c>
      <c r="I2519" s="307" t="s">
        <v>7203</v>
      </c>
      <c r="J2519" s="279">
        <v>2015</v>
      </c>
      <c r="K2519" s="282">
        <v>6100030832</v>
      </c>
      <c r="L2519" s="283">
        <v>42170</v>
      </c>
      <c r="M2519" s="282" t="s">
        <v>11248</v>
      </c>
      <c r="N2519" s="332" t="s">
        <v>15308</v>
      </c>
      <c r="O2519" s="324"/>
    </row>
    <row r="2520" spans="5:15" ht="47.25">
      <c r="E2520" s="284">
        <v>6151251</v>
      </c>
      <c r="F2520" s="291" t="s">
        <v>132</v>
      </c>
      <c r="G2520" s="315">
        <f t="shared" si="41"/>
        <v>2514</v>
      </c>
      <c r="H2520" s="280" t="s">
        <v>11249</v>
      </c>
      <c r="I2520" s="307" t="s">
        <v>7203</v>
      </c>
      <c r="J2520" s="279">
        <v>2015</v>
      </c>
      <c r="K2520" s="282">
        <v>6100030575</v>
      </c>
      <c r="L2520" s="283">
        <v>42171</v>
      </c>
      <c r="M2520" s="282" t="s">
        <v>11250</v>
      </c>
      <c r="N2520" s="332" t="s">
        <v>15309</v>
      </c>
      <c r="O2520" s="324"/>
    </row>
    <row r="2521" spans="5:15" ht="31.5">
      <c r="E2521" s="284">
        <v>6151252</v>
      </c>
      <c r="F2521" s="291" t="s">
        <v>132</v>
      </c>
      <c r="G2521" s="315">
        <f t="shared" si="41"/>
        <v>2515</v>
      </c>
      <c r="H2521" s="280" t="s">
        <v>11251</v>
      </c>
      <c r="I2521" s="307" t="s">
        <v>7203</v>
      </c>
      <c r="J2521" s="279">
        <v>2015</v>
      </c>
      <c r="K2521" s="282">
        <v>6100030878</v>
      </c>
      <c r="L2521" s="283">
        <v>42178</v>
      </c>
      <c r="M2521" s="282" t="s">
        <v>11252</v>
      </c>
      <c r="N2521" s="332" t="s">
        <v>15310</v>
      </c>
      <c r="O2521" s="324"/>
    </row>
    <row r="2522" spans="5:15" ht="31.5">
      <c r="E2522" s="284">
        <v>6151255</v>
      </c>
      <c r="F2522" s="291" t="s">
        <v>132</v>
      </c>
      <c r="G2522" s="315">
        <f t="shared" si="41"/>
        <v>2516</v>
      </c>
      <c r="H2522" s="280" t="s">
        <v>11253</v>
      </c>
      <c r="I2522" s="307" t="s">
        <v>7203</v>
      </c>
      <c r="J2522" s="279">
        <v>2015</v>
      </c>
      <c r="K2522" s="282">
        <v>6100030897</v>
      </c>
      <c r="L2522" s="283">
        <v>42178</v>
      </c>
      <c r="M2522" s="282" t="s">
        <v>11254</v>
      </c>
      <c r="N2522" s="332" t="s">
        <v>15311</v>
      </c>
      <c r="O2522" s="324"/>
    </row>
    <row r="2523" spans="5:15" ht="31.5">
      <c r="E2523" s="284">
        <v>6151256</v>
      </c>
      <c r="F2523" s="291" t="s">
        <v>132</v>
      </c>
      <c r="G2523" s="315">
        <f t="shared" si="41"/>
        <v>2517</v>
      </c>
      <c r="H2523" s="280" t="s">
        <v>11255</v>
      </c>
      <c r="I2523" s="307" t="s">
        <v>7203</v>
      </c>
      <c r="J2523" s="279">
        <v>2015</v>
      </c>
      <c r="K2523" s="282">
        <v>6100030950</v>
      </c>
      <c r="L2523" s="283">
        <v>42178</v>
      </c>
      <c r="M2523" s="282" t="s">
        <v>11256</v>
      </c>
      <c r="N2523" s="332" t="s">
        <v>15312</v>
      </c>
      <c r="O2523" s="324"/>
    </row>
    <row r="2524" spans="5:15" ht="31.5">
      <c r="E2524" s="284">
        <v>6151257</v>
      </c>
      <c r="F2524" s="291" t="s">
        <v>132</v>
      </c>
      <c r="G2524" s="315">
        <f t="shared" si="41"/>
        <v>2518</v>
      </c>
      <c r="H2524" s="280" t="s">
        <v>11257</v>
      </c>
      <c r="I2524" s="307" t="s">
        <v>7203</v>
      </c>
      <c r="J2524" s="279">
        <v>2015</v>
      </c>
      <c r="K2524" s="282">
        <v>6100030962</v>
      </c>
      <c r="L2524" s="283">
        <v>42177</v>
      </c>
      <c r="M2524" s="282" t="s">
        <v>11258</v>
      </c>
      <c r="N2524" s="332" t="s">
        <v>15313</v>
      </c>
      <c r="O2524" s="324"/>
    </row>
    <row r="2525" spans="5:15" ht="31.5">
      <c r="E2525" s="284">
        <v>6151258</v>
      </c>
      <c r="F2525" s="291" t="s">
        <v>132</v>
      </c>
      <c r="G2525" s="315">
        <f t="shared" si="41"/>
        <v>2519</v>
      </c>
      <c r="H2525" s="280" t="s">
        <v>11259</v>
      </c>
      <c r="I2525" s="307" t="s">
        <v>7203</v>
      </c>
      <c r="J2525" s="279">
        <v>2015</v>
      </c>
      <c r="K2525" s="282">
        <v>6100030978</v>
      </c>
      <c r="L2525" s="283">
        <v>42178</v>
      </c>
      <c r="M2525" s="282" t="s">
        <v>11260</v>
      </c>
      <c r="N2525" s="332" t="s">
        <v>14659</v>
      </c>
      <c r="O2525" s="324"/>
    </row>
    <row r="2526" spans="5:15" ht="31.5">
      <c r="E2526" s="284">
        <v>6151259</v>
      </c>
      <c r="F2526" s="291" t="s">
        <v>132</v>
      </c>
      <c r="G2526" s="315">
        <f t="shared" si="41"/>
        <v>2520</v>
      </c>
      <c r="H2526" s="280" t="s">
        <v>11261</v>
      </c>
      <c r="I2526" s="307" t="s">
        <v>7203</v>
      </c>
      <c r="J2526" s="279">
        <v>2015</v>
      </c>
      <c r="K2526" s="282">
        <v>6100030275</v>
      </c>
      <c r="L2526" s="283">
        <v>42178</v>
      </c>
      <c r="M2526" s="282" t="s">
        <v>11262</v>
      </c>
      <c r="N2526" s="332" t="s">
        <v>15314</v>
      </c>
      <c r="O2526" s="324"/>
    </row>
    <row r="2527" spans="5:15" ht="31.5">
      <c r="E2527" s="284">
        <v>6151261</v>
      </c>
      <c r="F2527" s="291" t="s">
        <v>132</v>
      </c>
      <c r="G2527" s="315">
        <f t="shared" si="41"/>
        <v>2521</v>
      </c>
      <c r="H2527" s="280" t="s">
        <v>11263</v>
      </c>
      <c r="I2527" s="307" t="s">
        <v>7203</v>
      </c>
      <c r="J2527" s="279">
        <v>2015</v>
      </c>
      <c r="K2527" s="282">
        <v>6100030958</v>
      </c>
      <c r="L2527" s="283">
        <v>42178</v>
      </c>
      <c r="M2527" s="282" t="s">
        <v>11264</v>
      </c>
      <c r="N2527" s="332" t="s">
        <v>15315</v>
      </c>
      <c r="O2527" s="324"/>
    </row>
    <row r="2528" spans="5:15" ht="31.5">
      <c r="E2528" s="284">
        <v>6151317</v>
      </c>
      <c r="F2528" s="291" t="s">
        <v>132</v>
      </c>
      <c r="G2528" s="315">
        <f t="shared" si="41"/>
        <v>2522</v>
      </c>
      <c r="H2528" s="280" t="s">
        <v>11265</v>
      </c>
      <c r="I2528" s="307" t="s">
        <v>7203</v>
      </c>
      <c r="J2528" s="279">
        <v>2015</v>
      </c>
      <c r="K2528" s="282">
        <v>6100030392</v>
      </c>
      <c r="L2528" s="283">
        <v>42187</v>
      </c>
      <c r="M2528" s="282" t="s">
        <v>11266</v>
      </c>
      <c r="N2528" s="332" t="s">
        <v>15316</v>
      </c>
      <c r="O2528" s="324"/>
    </row>
    <row r="2529" spans="5:15" ht="31.5">
      <c r="E2529" s="284">
        <v>6151318</v>
      </c>
      <c r="F2529" s="291" t="s">
        <v>132</v>
      </c>
      <c r="G2529" s="315">
        <f t="shared" si="41"/>
        <v>2523</v>
      </c>
      <c r="H2529" s="280" t="s">
        <v>11267</v>
      </c>
      <c r="I2529" s="307" t="s">
        <v>7203</v>
      </c>
      <c r="J2529" s="279">
        <v>2015</v>
      </c>
      <c r="K2529" s="282">
        <v>6100031073</v>
      </c>
      <c r="L2529" s="283">
        <v>42192</v>
      </c>
      <c r="M2529" s="282" t="s">
        <v>11268</v>
      </c>
      <c r="N2529" s="332" t="s">
        <v>15317</v>
      </c>
      <c r="O2529" s="324"/>
    </row>
    <row r="2530" spans="5:15" ht="31.5">
      <c r="E2530" s="284">
        <v>6151324</v>
      </c>
      <c r="F2530" s="291" t="s">
        <v>132</v>
      </c>
      <c r="G2530" s="315">
        <f t="shared" si="41"/>
        <v>2524</v>
      </c>
      <c r="H2530" s="280" t="s">
        <v>11269</v>
      </c>
      <c r="I2530" s="307" t="s">
        <v>7203</v>
      </c>
      <c r="J2530" s="279">
        <v>2015</v>
      </c>
      <c r="K2530" s="282">
        <v>6100031124</v>
      </c>
      <c r="L2530" s="283">
        <v>42187</v>
      </c>
      <c r="M2530" s="282" t="s">
        <v>11270</v>
      </c>
      <c r="N2530" s="332" t="s">
        <v>15318</v>
      </c>
      <c r="O2530" s="324"/>
    </row>
    <row r="2531" spans="5:15" ht="31.5">
      <c r="E2531" s="284">
        <v>6151325</v>
      </c>
      <c r="F2531" s="291" t="s">
        <v>132</v>
      </c>
      <c r="G2531" s="315">
        <f t="shared" si="41"/>
        <v>2525</v>
      </c>
      <c r="H2531" s="280" t="s">
        <v>11271</v>
      </c>
      <c r="I2531" s="307" t="s">
        <v>7203</v>
      </c>
      <c r="J2531" s="279">
        <v>2015</v>
      </c>
      <c r="K2531" s="282">
        <v>6100030943</v>
      </c>
      <c r="L2531" s="283">
        <v>42191</v>
      </c>
      <c r="M2531" s="282" t="s">
        <v>11272</v>
      </c>
      <c r="N2531" s="332" t="s">
        <v>15319</v>
      </c>
      <c r="O2531" s="324"/>
    </row>
    <row r="2532" spans="5:15" ht="31.5">
      <c r="E2532" s="284">
        <v>6151326</v>
      </c>
      <c r="F2532" s="291" t="s">
        <v>132</v>
      </c>
      <c r="G2532" s="315">
        <f t="shared" si="41"/>
        <v>2526</v>
      </c>
      <c r="H2532" s="280" t="s">
        <v>11273</v>
      </c>
      <c r="I2532" s="307" t="s">
        <v>7203</v>
      </c>
      <c r="J2532" s="279">
        <v>2015</v>
      </c>
      <c r="K2532" s="282">
        <v>6100030960</v>
      </c>
      <c r="L2532" s="283">
        <v>42187</v>
      </c>
      <c r="M2532" s="282" t="s">
        <v>11274</v>
      </c>
      <c r="N2532" s="332" t="s">
        <v>15320</v>
      </c>
      <c r="O2532" s="324"/>
    </row>
    <row r="2533" spans="5:15" ht="31.5">
      <c r="E2533" s="284">
        <v>6151327</v>
      </c>
      <c r="F2533" s="291" t="s">
        <v>132</v>
      </c>
      <c r="G2533" s="315">
        <f t="shared" si="41"/>
        <v>2527</v>
      </c>
      <c r="H2533" s="280" t="s">
        <v>11275</v>
      </c>
      <c r="I2533" s="307" t="s">
        <v>7203</v>
      </c>
      <c r="J2533" s="279">
        <v>2015</v>
      </c>
      <c r="K2533" s="282">
        <v>6100031150</v>
      </c>
      <c r="L2533" s="283">
        <v>42192</v>
      </c>
      <c r="M2533" s="282" t="s">
        <v>11276</v>
      </c>
      <c r="N2533" s="332" t="s">
        <v>15321</v>
      </c>
      <c r="O2533" s="324"/>
    </row>
    <row r="2534" spans="5:15" ht="31.5">
      <c r="E2534" s="284">
        <v>6151328</v>
      </c>
      <c r="F2534" s="291" t="s">
        <v>132</v>
      </c>
      <c r="G2534" s="315">
        <f t="shared" si="41"/>
        <v>2528</v>
      </c>
      <c r="H2534" s="280" t="s">
        <v>11277</v>
      </c>
      <c r="I2534" s="307" t="s">
        <v>7203</v>
      </c>
      <c r="J2534" s="279">
        <v>2015</v>
      </c>
      <c r="K2534" s="282">
        <v>6100031264</v>
      </c>
      <c r="L2534" s="283">
        <v>42191</v>
      </c>
      <c r="M2534" s="282" t="s">
        <v>11278</v>
      </c>
      <c r="N2534" s="332" t="s">
        <v>15322</v>
      </c>
      <c r="O2534" s="324"/>
    </row>
    <row r="2535" spans="5:15" ht="31.5">
      <c r="E2535" s="284">
        <v>6151330</v>
      </c>
      <c r="F2535" s="291" t="s">
        <v>132</v>
      </c>
      <c r="G2535" s="315">
        <f t="shared" si="41"/>
        <v>2529</v>
      </c>
      <c r="H2535" s="280" t="s">
        <v>11279</v>
      </c>
      <c r="I2535" s="307" t="s">
        <v>7203</v>
      </c>
      <c r="J2535" s="279">
        <v>2015</v>
      </c>
      <c r="K2535" s="282">
        <v>6100031189</v>
      </c>
      <c r="L2535" s="283">
        <v>42191</v>
      </c>
      <c r="M2535" s="282" t="s">
        <v>11280</v>
      </c>
      <c r="N2535" s="332" t="s">
        <v>15323</v>
      </c>
      <c r="O2535" s="324"/>
    </row>
    <row r="2536" spans="5:15" ht="31.5">
      <c r="E2536" s="284">
        <v>6151332</v>
      </c>
      <c r="F2536" s="291" t="s">
        <v>132</v>
      </c>
      <c r="G2536" s="315">
        <f t="shared" si="41"/>
        <v>2530</v>
      </c>
      <c r="H2536" s="280" t="s">
        <v>11281</v>
      </c>
      <c r="I2536" s="307" t="s">
        <v>7203</v>
      </c>
      <c r="J2536" s="279">
        <v>2015</v>
      </c>
      <c r="K2536" s="282">
        <v>6100031037</v>
      </c>
      <c r="L2536" s="283">
        <v>42187</v>
      </c>
      <c r="M2536" s="282" t="s">
        <v>11282</v>
      </c>
      <c r="N2536" s="332" t="s">
        <v>15324</v>
      </c>
      <c r="O2536" s="324"/>
    </row>
    <row r="2537" spans="5:15" ht="31.5">
      <c r="E2537" s="284">
        <v>6151334</v>
      </c>
      <c r="F2537" s="291" t="s">
        <v>132</v>
      </c>
      <c r="G2537" s="315">
        <f t="shared" si="41"/>
        <v>2531</v>
      </c>
      <c r="H2537" s="280" t="s">
        <v>11283</v>
      </c>
      <c r="I2537" s="307" t="s">
        <v>7203</v>
      </c>
      <c r="J2537" s="279">
        <v>2015</v>
      </c>
      <c r="K2537" s="282">
        <v>6100030713</v>
      </c>
      <c r="L2537" s="283">
        <v>42187</v>
      </c>
      <c r="M2537" s="282" t="s">
        <v>11284</v>
      </c>
      <c r="N2537" s="332" t="s">
        <v>15325</v>
      </c>
      <c r="O2537" s="324"/>
    </row>
    <row r="2538" spans="5:15" ht="31.5">
      <c r="E2538" s="284">
        <v>6151335</v>
      </c>
      <c r="F2538" s="291" t="s">
        <v>132</v>
      </c>
      <c r="G2538" s="315">
        <f t="shared" si="41"/>
        <v>2532</v>
      </c>
      <c r="H2538" s="280" t="s">
        <v>11285</v>
      </c>
      <c r="I2538" s="307" t="s">
        <v>7203</v>
      </c>
      <c r="J2538" s="279">
        <v>2015</v>
      </c>
      <c r="K2538" s="282">
        <v>6100029472</v>
      </c>
      <c r="L2538" s="283">
        <v>42186</v>
      </c>
      <c r="M2538" s="282" t="s">
        <v>11286</v>
      </c>
      <c r="N2538" s="332" t="s">
        <v>15326</v>
      </c>
      <c r="O2538" s="324"/>
    </row>
    <row r="2539" spans="5:15" ht="31.5">
      <c r="E2539" s="284">
        <v>6151336</v>
      </c>
      <c r="F2539" s="291" t="s">
        <v>132</v>
      </c>
      <c r="G2539" s="315">
        <f t="shared" si="41"/>
        <v>2533</v>
      </c>
      <c r="H2539" s="280" t="s">
        <v>11287</v>
      </c>
      <c r="I2539" s="307" t="s">
        <v>7203</v>
      </c>
      <c r="J2539" s="279">
        <v>2015</v>
      </c>
      <c r="K2539" s="282">
        <v>6100030959</v>
      </c>
      <c r="L2539" s="283">
        <v>42186</v>
      </c>
      <c r="M2539" s="282" t="s">
        <v>11288</v>
      </c>
      <c r="N2539" s="332" t="s">
        <v>15327</v>
      </c>
      <c r="O2539" s="324"/>
    </row>
    <row r="2540" spans="5:15" ht="31.5">
      <c r="E2540" s="284">
        <v>6151337</v>
      </c>
      <c r="F2540" s="291" t="s">
        <v>132</v>
      </c>
      <c r="G2540" s="315">
        <f t="shared" si="41"/>
        <v>2534</v>
      </c>
      <c r="H2540" s="280" t="s">
        <v>11289</v>
      </c>
      <c r="I2540" s="307" t="s">
        <v>7203</v>
      </c>
      <c r="J2540" s="279">
        <v>2015</v>
      </c>
      <c r="K2540" s="282">
        <v>6100031066</v>
      </c>
      <c r="L2540" s="283">
        <v>42187</v>
      </c>
      <c r="M2540" s="282" t="s">
        <v>11290</v>
      </c>
      <c r="N2540" s="332" t="s">
        <v>15328</v>
      </c>
      <c r="O2540" s="324"/>
    </row>
    <row r="2541" spans="5:15" ht="31.5">
      <c r="E2541" s="284">
        <v>6151339</v>
      </c>
      <c r="F2541" s="291" t="s">
        <v>132</v>
      </c>
      <c r="G2541" s="315">
        <f t="shared" si="41"/>
        <v>2535</v>
      </c>
      <c r="H2541" s="280" t="s">
        <v>11291</v>
      </c>
      <c r="I2541" s="307" t="s">
        <v>7203</v>
      </c>
      <c r="J2541" s="279">
        <v>2015</v>
      </c>
      <c r="K2541" s="282">
        <v>6100029467</v>
      </c>
      <c r="L2541" s="283">
        <v>42187</v>
      </c>
      <c r="M2541" s="282" t="s">
        <v>11292</v>
      </c>
      <c r="N2541" s="332" t="s">
        <v>15329</v>
      </c>
      <c r="O2541" s="324"/>
    </row>
    <row r="2542" spans="5:15" ht="31.5">
      <c r="E2542" s="284">
        <v>6151340</v>
      </c>
      <c r="F2542" s="291" t="s">
        <v>132</v>
      </c>
      <c r="G2542" s="315">
        <f t="shared" si="41"/>
        <v>2536</v>
      </c>
      <c r="H2542" s="280" t="s">
        <v>11293</v>
      </c>
      <c r="I2542" s="307" t="s">
        <v>7203</v>
      </c>
      <c r="J2542" s="279">
        <v>2015</v>
      </c>
      <c r="K2542" s="282">
        <v>6100030830</v>
      </c>
      <c r="L2542" s="283">
        <v>42186</v>
      </c>
      <c r="M2542" s="282" t="s">
        <v>11294</v>
      </c>
      <c r="N2542" s="332" t="s">
        <v>15330</v>
      </c>
      <c r="O2542" s="324"/>
    </row>
    <row r="2543" spans="5:15" ht="31.5">
      <c r="E2543" s="284">
        <v>6151341</v>
      </c>
      <c r="F2543" s="291" t="s">
        <v>132</v>
      </c>
      <c r="G2543" s="315">
        <f t="shared" si="41"/>
        <v>2537</v>
      </c>
      <c r="H2543" s="280" t="s">
        <v>11295</v>
      </c>
      <c r="I2543" s="307" t="s">
        <v>7203</v>
      </c>
      <c r="J2543" s="279">
        <v>2015</v>
      </c>
      <c r="K2543" s="282">
        <v>6100031242</v>
      </c>
      <c r="L2543" s="283">
        <v>42192</v>
      </c>
      <c r="M2543" s="282" t="s">
        <v>11296</v>
      </c>
      <c r="N2543" s="332" t="s">
        <v>15331</v>
      </c>
      <c r="O2543" s="324"/>
    </row>
    <row r="2544" spans="5:15" ht="31.5">
      <c r="E2544" s="284">
        <v>6151342</v>
      </c>
      <c r="F2544" s="291" t="s">
        <v>132</v>
      </c>
      <c r="G2544" s="315">
        <f t="shared" si="41"/>
        <v>2538</v>
      </c>
      <c r="H2544" s="280" t="s">
        <v>11297</v>
      </c>
      <c r="I2544" s="307" t="s">
        <v>7203</v>
      </c>
      <c r="J2544" s="279">
        <v>2015</v>
      </c>
      <c r="K2544" s="282">
        <v>6100031074</v>
      </c>
      <c r="L2544" s="283">
        <v>42188</v>
      </c>
      <c r="M2544" s="282" t="s">
        <v>11298</v>
      </c>
      <c r="N2544" s="332" t="s">
        <v>15332</v>
      </c>
      <c r="O2544" s="324"/>
    </row>
    <row r="2545" spans="5:15" ht="31.5">
      <c r="E2545" s="284">
        <v>6151343</v>
      </c>
      <c r="F2545" s="291" t="s">
        <v>132</v>
      </c>
      <c r="G2545" s="315">
        <f t="shared" si="41"/>
        <v>2539</v>
      </c>
      <c r="H2545" s="280" t="s">
        <v>11299</v>
      </c>
      <c r="I2545" s="307" t="s">
        <v>7203</v>
      </c>
      <c r="J2545" s="279">
        <v>2015</v>
      </c>
      <c r="K2545" s="282">
        <v>6100030898</v>
      </c>
      <c r="L2545" s="283">
        <v>42192</v>
      </c>
      <c r="M2545" s="282" t="s">
        <v>11300</v>
      </c>
      <c r="N2545" s="332" t="s">
        <v>15333</v>
      </c>
      <c r="O2545" s="324"/>
    </row>
    <row r="2546" spans="5:15" ht="31.5">
      <c r="E2546" s="284">
        <v>6151344</v>
      </c>
      <c r="F2546" s="291" t="s">
        <v>132</v>
      </c>
      <c r="G2546" s="315">
        <f t="shared" si="41"/>
        <v>2540</v>
      </c>
      <c r="H2546" s="280" t="s">
        <v>11301</v>
      </c>
      <c r="I2546" s="307" t="s">
        <v>7203</v>
      </c>
      <c r="J2546" s="279">
        <v>2015</v>
      </c>
      <c r="K2546" s="282">
        <v>6100031057</v>
      </c>
      <c r="L2546" s="283">
        <v>42187</v>
      </c>
      <c r="M2546" s="282" t="s">
        <v>11302</v>
      </c>
      <c r="N2546" s="332" t="s">
        <v>15334</v>
      </c>
      <c r="O2546" s="324"/>
    </row>
    <row r="2547" spans="5:15" ht="31.5">
      <c r="E2547" s="284">
        <v>6151345</v>
      </c>
      <c r="F2547" s="291" t="s">
        <v>132</v>
      </c>
      <c r="G2547" s="315">
        <f t="shared" si="41"/>
        <v>2541</v>
      </c>
      <c r="H2547" s="280" t="s">
        <v>11303</v>
      </c>
      <c r="I2547" s="307" t="s">
        <v>7203</v>
      </c>
      <c r="J2547" s="279">
        <v>2015</v>
      </c>
      <c r="K2547" s="282">
        <v>6100031039</v>
      </c>
      <c r="L2547" s="283">
        <v>42187</v>
      </c>
      <c r="M2547" s="282" t="s">
        <v>11304</v>
      </c>
      <c r="N2547" s="332" t="s">
        <v>15335</v>
      </c>
      <c r="O2547" s="324"/>
    </row>
    <row r="2548" spans="5:15" ht="31.5">
      <c r="E2548" s="284">
        <v>6151348</v>
      </c>
      <c r="F2548" s="291" t="s">
        <v>132</v>
      </c>
      <c r="G2548" s="315">
        <f t="shared" si="41"/>
        <v>2542</v>
      </c>
      <c r="H2548" s="280" t="s">
        <v>11305</v>
      </c>
      <c r="I2548" s="307" t="s">
        <v>7203</v>
      </c>
      <c r="J2548" s="279">
        <v>2015</v>
      </c>
      <c r="K2548" s="282">
        <v>6100031070</v>
      </c>
      <c r="L2548" s="283">
        <v>42186</v>
      </c>
      <c r="M2548" s="282" t="s">
        <v>11306</v>
      </c>
      <c r="N2548" s="332" t="s">
        <v>15336</v>
      </c>
      <c r="O2548" s="324"/>
    </row>
    <row r="2549" spans="5:15" ht="31.5">
      <c r="E2549" s="284">
        <v>6151349</v>
      </c>
      <c r="F2549" s="291" t="s">
        <v>132</v>
      </c>
      <c r="G2549" s="315">
        <f t="shared" si="41"/>
        <v>2543</v>
      </c>
      <c r="H2549" s="280" t="s">
        <v>11307</v>
      </c>
      <c r="I2549" s="307" t="s">
        <v>7203</v>
      </c>
      <c r="J2549" s="279">
        <v>2015</v>
      </c>
      <c r="K2549" s="282">
        <v>6100031080</v>
      </c>
      <c r="L2549" s="283">
        <v>42194</v>
      </c>
      <c r="M2549" s="282" t="s">
        <v>11308</v>
      </c>
      <c r="N2549" s="332" t="s">
        <v>15337</v>
      </c>
      <c r="O2549" s="324"/>
    </row>
    <row r="2550" spans="5:15" ht="31.5">
      <c r="E2550" s="284">
        <v>6151350</v>
      </c>
      <c r="F2550" s="291" t="s">
        <v>132</v>
      </c>
      <c r="G2550" s="315">
        <f t="shared" si="41"/>
        <v>2544</v>
      </c>
      <c r="H2550" s="280" t="s">
        <v>11309</v>
      </c>
      <c r="I2550" s="307" t="s">
        <v>7203</v>
      </c>
      <c r="J2550" s="279">
        <v>2015</v>
      </c>
      <c r="K2550" s="282">
        <v>6100031126</v>
      </c>
      <c r="L2550" s="283">
        <v>42186</v>
      </c>
      <c r="M2550" s="282" t="s">
        <v>11310</v>
      </c>
      <c r="N2550" s="332" t="s">
        <v>15338</v>
      </c>
      <c r="O2550" s="324"/>
    </row>
    <row r="2551" spans="5:15" ht="31.5">
      <c r="E2551" s="284">
        <v>6151352</v>
      </c>
      <c r="F2551" s="291" t="s">
        <v>132</v>
      </c>
      <c r="G2551" s="315">
        <f t="shared" si="41"/>
        <v>2545</v>
      </c>
      <c r="H2551" s="280" t="s">
        <v>11311</v>
      </c>
      <c r="I2551" s="307" t="s">
        <v>7203</v>
      </c>
      <c r="J2551" s="279">
        <v>2015</v>
      </c>
      <c r="K2551" s="282">
        <v>6100031356</v>
      </c>
      <c r="L2551" s="283">
        <v>42198</v>
      </c>
      <c r="M2551" s="282" t="s">
        <v>10145</v>
      </c>
      <c r="N2551" s="332" t="s">
        <v>15339</v>
      </c>
      <c r="O2551" s="324"/>
    </row>
    <row r="2552" spans="5:15" ht="31.5">
      <c r="E2552" s="284">
        <v>6151353</v>
      </c>
      <c r="F2552" s="291" t="s">
        <v>132</v>
      </c>
      <c r="G2552" s="315">
        <f t="shared" si="41"/>
        <v>2546</v>
      </c>
      <c r="H2552" s="280" t="s">
        <v>11312</v>
      </c>
      <c r="I2552" s="307" t="s">
        <v>7203</v>
      </c>
      <c r="J2552" s="279">
        <v>2015</v>
      </c>
      <c r="K2552" s="282">
        <v>6100031184</v>
      </c>
      <c r="L2552" s="283">
        <v>42191</v>
      </c>
      <c r="M2552" s="282" t="s">
        <v>11313</v>
      </c>
      <c r="N2552" s="332" t="s">
        <v>15340</v>
      </c>
      <c r="O2552" s="324"/>
    </row>
    <row r="2553" spans="5:15" ht="31.5">
      <c r="E2553" s="284">
        <v>6151354</v>
      </c>
      <c r="F2553" s="291" t="s">
        <v>132</v>
      </c>
      <c r="G2553" s="315">
        <f t="shared" si="41"/>
        <v>2547</v>
      </c>
      <c r="H2553" s="280" t="s">
        <v>11314</v>
      </c>
      <c r="I2553" s="307" t="s">
        <v>7203</v>
      </c>
      <c r="J2553" s="279">
        <v>2015</v>
      </c>
      <c r="K2553" s="282">
        <v>6100030114</v>
      </c>
      <c r="L2553" s="283">
        <v>42131</v>
      </c>
      <c r="M2553" s="282" t="s">
        <v>11315</v>
      </c>
      <c r="N2553" s="332" t="s">
        <v>14660</v>
      </c>
      <c r="O2553" s="324"/>
    </row>
    <row r="2554" spans="5:15" ht="31.5">
      <c r="E2554" s="284">
        <v>6151369</v>
      </c>
      <c r="F2554" s="291" t="s">
        <v>132</v>
      </c>
      <c r="G2554" s="315">
        <f t="shared" si="41"/>
        <v>2548</v>
      </c>
      <c r="H2554" s="280" t="s">
        <v>11316</v>
      </c>
      <c r="I2554" s="307" t="s">
        <v>7203</v>
      </c>
      <c r="J2554" s="279">
        <v>2015</v>
      </c>
      <c r="K2554" s="282">
        <v>6100031412</v>
      </c>
      <c r="L2554" s="283">
        <v>42206</v>
      </c>
      <c r="M2554" s="282" t="s">
        <v>11317</v>
      </c>
      <c r="N2554" s="332" t="s">
        <v>15341</v>
      </c>
      <c r="O2554" s="324"/>
    </row>
    <row r="2555" spans="5:15" ht="31.5">
      <c r="E2555" s="284">
        <v>6151371</v>
      </c>
      <c r="F2555" s="291" t="s">
        <v>132</v>
      </c>
      <c r="G2555" s="315">
        <f t="shared" si="41"/>
        <v>2549</v>
      </c>
      <c r="H2555" s="280" t="s">
        <v>11318</v>
      </c>
      <c r="I2555" s="307" t="s">
        <v>7203</v>
      </c>
      <c r="J2555" s="279">
        <v>2015</v>
      </c>
      <c r="K2555" s="282">
        <v>6100029718</v>
      </c>
      <c r="L2555" s="283">
        <v>42205</v>
      </c>
      <c r="M2555" s="282" t="s">
        <v>11319</v>
      </c>
      <c r="N2555" s="332" t="s">
        <v>15342</v>
      </c>
      <c r="O2555" s="324"/>
    </row>
    <row r="2556" spans="5:15" ht="31.5">
      <c r="E2556" s="284">
        <v>6151372</v>
      </c>
      <c r="F2556" s="291" t="s">
        <v>132</v>
      </c>
      <c r="G2556" s="315">
        <f t="shared" si="41"/>
        <v>2550</v>
      </c>
      <c r="H2556" s="280" t="s">
        <v>11320</v>
      </c>
      <c r="I2556" s="307" t="s">
        <v>7203</v>
      </c>
      <c r="J2556" s="279">
        <v>2015</v>
      </c>
      <c r="K2556" s="282">
        <v>6100031415</v>
      </c>
      <c r="L2556" s="283">
        <v>42205</v>
      </c>
      <c r="M2556" s="282" t="s">
        <v>11321</v>
      </c>
      <c r="N2556" s="332" t="s">
        <v>15343</v>
      </c>
      <c r="O2556" s="324"/>
    </row>
    <row r="2557" spans="5:15" ht="31.5">
      <c r="E2557" s="284">
        <v>6151373</v>
      </c>
      <c r="F2557" s="291" t="s">
        <v>132</v>
      </c>
      <c r="G2557" s="315">
        <f t="shared" si="41"/>
        <v>2551</v>
      </c>
      <c r="H2557" s="280" t="s">
        <v>11322</v>
      </c>
      <c r="I2557" s="307" t="s">
        <v>7203</v>
      </c>
      <c r="J2557" s="279">
        <v>2015</v>
      </c>
      <c r="K2557" s="282">
        <v>6100031190</v>
      </c>
      <c r="L2557" s="283">
        <v>42191</v>
      </c>
      <c r="M2557" s="282" t="s">
        <v>11323</v>
      </c>
      <c r="N2557" s="332" t="s">
        <v>15344</v>
      </c>
      <c r="O2557" s="324"/>
    </row>
    <row r="2558" spans="5:15" ht="31.5">
      <c r="E2558" s="284">
        <v>6151374</v>
      </c>
      <c r="F2558" s="291" t="s">
        <v>132</v>
      </c>
      <c r="G2558" s="315">
        <f t="shared" ref="G2558:G2621" si="42">G2557+1</f>
        <v>2552</v>
      </c>
      <c r="H2558" s="280" t="s">
        <v>11324</v>
      </c>
      <c r="I2558" s="307" t="s">
        <v>7203</v>
      </c>
      <c r="J2558" s="279">
        <v>2015</v>
      </c>
      <c r="K2558" s="282">
        <v>6100031554</v>
      </c>
      <c r="L2558" s="283">
        <v>42208</v>
      </c>
      <c r="M2558" s="282" t="s">
        <v>11325</v>
      </c>
      <c r="N2558" s="332" t="s">
        <v>15345</v>
      </c>
      <c r="O2558" s="324"/>
    </row>
    <row r="2559" spans="5:15" ht="31.5">
      <c r="E2559" s="284">
        <v>6151459</v>
      </c>
      <c r="F2559" s="291" t="s">
        <v>132</v>
      </c>
      <c r="G2559" s="315">
        <f t="shared" si="42"/>
        <v>2553</v>
      </c>
      <c r="H2559" s="280" t="s">
        <v>11326</v>
      </c>
      <c r="I2559" s="307" t="s">
        <v>7203</v>
      </c>
      <c r="J2559" s="279">
        <v>2015</v>
      </c>
      <c r="K2559" s="282">
        <v>6100030401</v>
      </c>
      <c r="L2559" s="283">
        <v>42206</v>
      </c>
      <c r="M2559" s="282" t="s">
        <v>11327</v>
      </c>
      <c r="N2559" s="332" t="s">
        <v>15346</v>
      </c>
      <c r="O2559" s="324"/>
    </row>
    <row r="2560" spans="5:15" ht="31.5">
      <c r="E2560" s="284">
        <v>6151464</v>
      </c>
      <c r="F2560" s="291" t="s">
        <v>132</v>
      </c>
      <c r="G2560" s="315">
        <f t="shared" si="42"/>
        <v>2554</v>
      </c>
      <c r="H2560" s="280" t="s">
        <v>11328</v>
      </c>
      <c r="I2560" s="307" t="s">
        <v>7203</v>
      </c>
      <c r="J2560" s="279">
        <v>2015</v>
      </c>
      <c r="K2560" s="282">
        <v>6100031287</v>
      </c>
      <c r="L2560" s="283">
        <v>42208</v>
      </c>
      <c r="M2560" s="282" t="s">
        <v>11329</v>
      </c>
      <c r="N2560" s="332" t="s">
        <v>15347</v>
      </c>
      <c r="O2560" s="324"/>
    </row>
    <row r="2561" spans="5:15" ht="31.5">
      <c r="E2561" s="284">
        <v>6151465</v>
      </c>
      <c r="F2561" s="291" t="s">
        <v>132</v>
      </c>
      <c r="G2561" s="315">
        <f t="shared" si="42"/>
        <v>2555</v>
      </c>
      <c r="H2561" s="280" t="s">
        <v>11330</v>
      </c>
      <c r="I2561" s="307" t="s">
        <v>7203</v>
      </c>
      <c r="J2561" s="279">
        <v>2015</v>
      </c>
      <c r="K2561" s="282">
        <v>6100030681</v>
      </c>
      <c r="L2561" s="283">
        <v>42209</v>
      </c>
      <c r="M2561" s="282" t="s">
        <v>11331</v>
      </c>
      <c r="N2561" s="332" t="s">
        <v>15348</v>
      </c>
      <c r="O2561" s="324"/>
    </row>
    <row r="2562" spans="5:15" ht="31.5">
      <c r="E2562" s="284">
        <v>6151466</v>
      </c>
      <c r="F2562" s="291" t="s">
        <v>132</v>
      </c>
      <c r="G2562" s="315">
        <f t="shared" si="42"/>
        <v>2556</v>
      </c>
      <c r="H2562" s="280" t="s">
        <v>11332</v>
      </c>
      <c r="I2562" s="307" t="s">
        <v>7203</v>
      </c>
      <c r="J2562" s="279">
        <v>2015</v>
      </c>
      <c r="K2562" s="282">
        <v>6100031416</v>
      </c>
      <c r="L2562" s="283">
        <v>42208</v>
      </c>
      <c r="M2562" s="282" t="s">
        <v>11333</v>
      </c>
      <c r="N2562" s="332" t="s">
        <v>15349</v>
      </c>
      <c r="O2562" s="324"/>
    </row>
    <row r="2563" spans="5:15" ht="31.5">
      <c r="E2563" s="284">
        <v>6151468</v>
      </c>
      <c r="F2563" s="291" t="s">
        <v>132</v>
      </c>
      <c r="G2563" s="315">
        <f t="shared" si="42"/>
        <v>2557</v>
      </c>
      <c r="H2563" s="280" t="s">
        <v>11334</v>
      </c>
      <c r="I2563" s="307" t="s">
        <v>7203</v>
      </c>
      <c r="J2563" s="279">
        <v>2015</v>
      </c>
      <c r="K2563" s="282">
        <v>6100031642</v>
      </c>
      <c r="L2563" s="283">
        <v>42213</v>
      </c>
      <c r="M2563" s="282" t="s">
        <v>11335</v>
      </c>
      <c r="N2563" s="332" t="s">
        <v>15350</v>
      </c>
      <c r="O2563" s="324"/>
    </row>
    <row r="2564" spans="5:15" ht="31.5">
      <c r="E2564" s="284">
        <v>6151469</v>
      </c>
      <c r="F2564" s="291" t="s">
        <v>132</v>
      </c>
      <c r="G2564" s="315">
        <f t="shared" si="42"/>
        <v>2558</v>
      </c>
      <c r="H2564" s="280" t="s">
        <v>11336</v>
      </c>
      <c r="I2564" s="307" t="s">
        <v>7203</v>
      </c>
      <c r="J2564" s="279">
        <v>2015</v>
      </c>
      <c r="K2564" s="282">
        <v>6100030864</v>
      </c>
      <c r="L2564" s="283">
        <v>42208</v>
      </c>
      <c r="M2564" s="282" t="s">
        <v>11337</v>
      </c>
      <c r="N2564" s="332" t="s">
        <v>15351</v>
      </c>
      <c r="O2564" s="324"/>
    </row>
    <row r="2565" spans="5:15" ht="31.5">
      <c r="E2565" s="284">
        <v>6151470</v>
      </c>
      <c r="F2565" s="291" t="s">
        <v>132</v>
      </c>
      <c r="G2565" s="315">
        <f t="shared" si="42"/>
        <v>2559</v>
      </c>
      <c r="H2565" s="280" t="s">
        <v>11338</v>
      </c>
      <c r="I2565" s="307" t="s">
        <v>7203</v>
      </c>
      <c r="J2565" s="279">
        <v>2015</v>
      </c>
      <c r="K2565" s="282">
        <v>6100031638</v>
      </c>
      <c r="L2565" s="283">
        <v>42213</v>
      </c>
      <c r="M2565" s="282" t="s">
        <v>11339</v>
      </c>
      <c r="N2565" s="332" t="s">
        <v>15352</v>
      </c>
      <c r="O2565" s="324"/>
    </row>
    <row r="2566" spans="5:15" ht="31.5">
      <c r="E2566" s="284">
        <v>6151471</v>
      </c>
      <c r="F2566" s="291" t="s">
        <v>132</v>
      </c>
      <c r="G2566" s="315">
        <f t="shared" si="42"/>
        <v>2560</v>
      </c>
      <c r="H2566" s="280" t="s">
        <v>11340</v>
      </c>
      <c r="I2566" s="307" t="s">
        <v>7203</v>
      </c>
      <c r="J2566" s="279">
        <v>2015</v>
      </c>
      <c r="K2566" s="282">
        <v>6100031419</v>
      </c>
      <c r="L2566" s="283">
        <v>42205</v>
      </c>
      <c r="M2566" s="282" t="s">
        <v>11341</v>
      </c>
      <c r="N2566" s="332" t="s">
        <v>15353</v>
      </c>
      <c r="O2566" s="324"/>
    </row>
    <row r="2567" spans="5:15" ht="31.5">
      <c r="E2567" s="284">
        <v>6151472</v>
      </c>
      <c r="F2567" s="291" t="s">
        <v>132</v>
      </c>
      <c r="G2567" s="315">
        <f t="shared" si="42"/>
        <v>2561</v>
      </c>
      <c r="H2567" s="280" t="s">
        <v>11342</v>
      </c>
      <c r="I2567" s="307" t="s">
        <v>7203</v>
      </c>
      <c r="J2567" s="279">
        <v>2015</v>
      </c>
      <c r="K2567" s="282">
        <v>6100031752</v>
      </c>
      <c r="L2567" s="283">
        <v>42221</v>
      </c>
      <c r="M2567" s="282" t="s">
        <v>11343</v>
      </c>
      <c r="N2567" s="332" t="s">
        <v>15354</v>
      </c>
      <c r="O2567" s="324"/>
    </row>
    <row r="2568" spans="5:15" ht="31.5">
      <c r="E2568" s="284">
        <v>6151473</v>
      </c>
      <c r="F2568" s="291" t="s">
        <v>132</v>
      </c>
      <c r="G2568" s="315">
        <f t="shared" si="42"/>
        <v>2562</v>
      </c>
      <c r="H2568" s="280" t="s">
        <v>11344</v>
      </c>
      <c r="I2568" s="307" t="s">
        <v>7203</v>
      </c>
      <c r="J2568" s="279">
        <v>2015</v>
      </c>
      <c r="K2568" s="282">
        <v>6100031643</v>
      </c>
      <c r="L2568" s="283">
        <v>42219</v>
      </c>
      <c r="M2568" s="282" t="s">
        <v>11345</v>
      </c>
      <c r="N2568" s="332" t="s">
        <v>15355</v>
      </c>
      <c r="O2568" s="324"/>
    </row>
    <row r="2569" spans="5:15" ht="31.5">
      <c r="E2569" s="284">
        <v>6151474</v>
      </c>
      <c r="F2569" s="291" t="s">
        <v>132</v>
      </c>
      <c r="G2569" s="315">
        <f t="shared" si="42"/>
        <v>2563</v>
      </c>
      <c r="H2569" s="280" t="s">
        <v>11346</v>
      </c>
      <c r="I2569" s="307" t="s">
        <v>7203</v>
      </c>
      <c r="J2569" s="279">
        <v>2015</v>
      </c>
      <c r="K2569" s="282">
        <v>6100031636</v>
      </c>
      <c r="L2569" s="283">
        <v>42219</v>
      </c>
      <c r="M2569" s="282" t="s">
        <v>11347</v>
      </c>
      <c r="N2569" s="332" t="s">
        <v>15356</v>
      </c>
      <c r="O2569" s="324"/>
    </row>
    <row r="2570" spans="5:15" ht="31.5">
      <c r="E2570" s="284">
        <v>6151475</v>
      </c>
      <c r="F2570" s="291" t="s">
        <v>132</v>
      </c>
      <c r="G2570" s="315">
        <f t="shared" si="42"/>
        <v>2564</v>
      </c>
      <c r="H2570" s="280" t="s">
        <v>11348</v>
      </c>
      <c r="I2570" s="307" t="s">
        <v>7203</v>
      </c>
      <c r="J2570" s="279">
        <v>2015</v>
      </c>
      <c r="K2570" s="282">
        <v>6100031754</v>
      </c>
      <c r="L2570" s="283">
        <v>42221</v>
      </c>
      <c r="M2570" s="282" t="s">
        <v>11349</v>
      </c>
      <c r="N2570" s="332" t="s">
        <v>15357</v>
      </c>
      <c r="O2570" s="324"/>
    </row>
    <row r="2571" spans="5:15" ht="31.5">
      <c r="E2571" s="284">
        <v>6151476</v>
      </c>
      <c r="F2571" s="291" t="s">
        <v>132</v>
      </c>
      <c r="G2571" s="315">
        <f t="shared" si="42"/>
        <v>2565</v>
      </c>
      <c r="H2571" s="280" t="s">
        <v>11350</v>
      </c>
      <c r="I2571" s="307" t="s">
        <v>7203</v>
      </c>
      <c r="J2571" s="279">
        <v>2015</v>
      </c>
      <c r="K2571" s="282">
        <v>6100030405</v>
      </c>
      <c r="L2571" s="283">
        <v>42215</v>
      </c>
      <c r="M2571" s="282" t="s">
        <v>11351</v>
      </c>
      <c r="N2571" s="332" t="s">
        <v>15358</v>
      </c>
      <c r="O2571" s="324"/>
    </row>
    <row r="2572" spans="5:15" ht="31.5">
      <c r="E2572" s="284">
        <v>6151480</v>
      </c>
      <c r="F2572" s="291" t="s">
        <v>132</v>
      </c>
      <c r="G2572" s="315">
        <f t="shared" si="42"/>
        <v>2566</v>
      </c>
      <c r="H2572" s="280" t="s">
        <v>11352</v>
      </c>
      <c r="I2572" s="307" t="s">
        <v>7203</v>
      </c>
      <c r="J2572" s="279">
        <v>2015</v>
      </c>
      <c r="K2572" s="282">
        <v>6100031786</v>
      </c>
      <c r="L2572" s="283">
        <v>42222</v>
      </c>
      <c r="M2572" s="282" t="s">
        <v>11353</v>
      </c>
      <c r="N2572" s="332" t="s">
        <v>15359</v>
      </c>
      <c r="O2572" s="324"/>
    </row>
    <row r="2573" spans="5:15" ht="31.5">
      <c r="E2573" s="284">
        <v>6151484</v>
      </c>
      <c r="F2573" s="291" t="s">
        <v>132</v>
      </c>
      <c r="G2573" s="315">
        <f t="shared" si="42"/>
        <v>2567</v>
      </c>
      <c r="H2573" s="280" t="s">
        <v>11354</v>
      </c>
      <c r="I2573" s="307" t="s">
        <v>7203</v>
      </c>
      <c r="J2573" s="279">
        <v>2015</v>
      </c>
      <c r="K2573" s="282">
        <v>6100031653</v>
      </c>
      <c r="L2573" s="283">
        <v>42222</v>
      </c>
      <c r="M2573" s="282" t="s">
        <v>11355</v>
      </c>
      <c r="N2573" s="332" t="s">
        <v>15360</v>
      </c>
      <c r="O2573" s="324"/>
    </row>
    <row r="2574" spans="5:15" ht="31.5">
      <c r="E2574" s="284">
        <v>6151487</v>
      </c>
      <c r="F2574" s="291" t="s">
        <v>132</v>
      </c>
      <c r="G2574" s="315">
        <f t="shared" si="42"/>
        <v>2568</v>
      </c>
      <c r="H2574" s="280" t="s">
        <v>11356</v>
      </c>
      <c r="I2574" s="307" t="s">
        <v>7203</v>
      </c>
      <c r="J2574" s="279">
        <v>2015</v>
      </c>
      <c r="K2574" s="282">
        <v>6100031635</v>
      </c>
      <c r="L2574" s="283">
        <v>42222</v>
      </c>
      <c r="M2574" s="282" t="s">
        <v>11357</v>
      </c>
      <c r="N2574" s="332" t="s">
        <v>15361</v>
      </c>
      <c r="O2574" s="324"/>
    </row>
    <row r="2575" spans="5:15" ht="31.5">
      <c r="E2575" s="284">
        <v>6151488</v>
      </c>
      <c r="F2575" s="291" t="s">
        <v>132</v>
      </c>
      <c r="G2575" s="315">
        <f t="shared" si="42"/>
        <v>2569</v>
      </c>
      <c r="H2575" s="280" t="s">
        <v>11358</v>
      </c>
      <c r="I2575" s="307" t="s">
        <v>7203</v>
      </c>
      <c r="J2575" s="279">
        <v>2015</v>
      </c>
      <c r="K2575" s="282">
        <v>6100031918</v>
      </c>
      <c r="L2575" s="283">
        <v>42228</v>
      </c>
      <c r="M2575" s="282" t="s">
        <v>11359</v>
      </c>
      <c r="N2575" s="332" t="s">
        <v>15362</v>
      </c>
      <c r="O2575" s="324"/>
    </row>
    <row r="2576" spans="5:15" ht="31.5">
      <c r="E2576" s="284">
        <v>6151491</v>
      </c>
      <c r="F2576" s="291" t="s">
        <v>132</v>
      </c>
      <c r="G2576" s="315">
        <f t="shared" si="42"/>
        <v>2570</v>
      </c>
      <c r="H2576" s="280" t="s">
        <v>11360</v>
      </c>
      <c r="I2576" s="307" t="s">
        <v>7203</v>
      </c>
      <c r="J2576" s="279">
        <v>2015</v>
      </c>
      <c r="K2576" s="282">
        <v>6100031879</v>
      </c>
      <c r="L2576" s="283">
        <v>42227</v>
      </c>
      <c r="M2576" s="282" t="s">
        <v>11361</v>
      </c>
      <c r="N2576" s="332" t="s">
        <v>15363</v>
      </c>
      <c r="O2576" s="324"/>
    </row>
    <row r="2577" spans="5:15" ht="76.5">
      <c r="E2577" s="284">
        <v>6151494</v>
      </c>
      <c r="F2577" s="291" t="s">
        <v>132</v>
      </c>
      <c r="G2577" s="315">
        <f t="shared" si="42"/>
        <v>2571</v>
      </c>
      <c r="H2577" s="280" t="s">
        <v>11362</v>
      </c>
      <c r="I2577" s="307" t="s">
        <v>7203</v>
      </c>
      <c r="J2577" s="279">
        <v>2015</v>
      </c>
      <c r="K2577" s="282">
        <v>6100030492</v>
      </c>
      <c r="L2577" s="283">
        <v>42233</v>
      </c>
      <c r="M2577" s="282" t="s">
        <v>11363</v>
      </c>
      <c r="N2577" s="332" t="s">
        <v>15364</v>
      </c>
      <c r="O2577" s="324"/>
    </row>
    <row r="2578" spans="5:15" ht="31.5">
      <c r="E2578" s="284">
        <v>6151495</v>
      </c>
      <c r="F2578" s="291" t="s">
        <v>132</v>
      </c>
      <c r="G2578" s="315">
        <f t="shared" si="42"/>
        <v>2572</v>
      </c>
      <c r="H2578" s="280" t="s">
        <v>11364</v>
      </c>
      <c r="I2578" s="307" t="s">
        <v>7203</v>
      </c>
      <c r="J2578" s="279">
        <v>2015</v>
      </c>
      <c r="K2578" s="282">
        <v>6100031785</v>
      </c>
      <c r="L2578" s="283">
        <v>42234</v>
      </c>
      <c r="M2578" s="282" t="s">
        <v>11365</v>
      </c>
      <c r="N2578" s="332" t="s">
        <v>15365</v>
      </c>
      <c r="O2578" s="324"/>
    </row>
    <row r="2579" spans="5:15" ht="31.5">
      <c r="E2579" s="284">
        <v>6151496</v>
      </c>
      <c r="F2579" s="291" t="s">
        <v>132</v>
      </c>
      <c r="G2579" s="315">
        <f t="shared" si="42"/>
        <v>2573</v>
      </c>
      <c r="H2579" s="280" t="s">
        <v>11366</v>
      </c>
      <c r="I2579" s="307" t="s">
        <v>7203</v>
      </c>
      <c r="J2579" s="279">
        <v>2015</v>
      </c>
      <c r="K2579" s="282">
        <v>6100031927</v>
      </c>
      <c r="L2579" s="283">
        <v>42229</v>
      </c>
      <c r="M2579" s="282" t="s">
        <v>11367</v>
      </c>
      <c r="N2579" s="332" t="s">
        <v>15366</v>
      </c>
      <c r="O2579" s="324"/>
    </row>
    <row r="2580" spans="5:15" ht="31.5">
      <c r="E2580" s="284">
        <v>6151498</v>
      </c>
      <c r="F2580" s="291" t="s">
        <v>132</v>
      </c>
      <c r="G2580" s="315">
        <f t="shared" si="42"/>
        <v>2574</v>
      </c>
      <c r="H2580" s="280" t="s">
        <v>11368</v>
      </c>
      <c r="I2580" s="307" t="s">
        <v>7203</v>
      </c>
      <c r="J2580" s="279">
        <v>2015</v>
      </c>
      <c r="K2580" s="282">
        <v>6100031805</v>
      </c>
      <c r="L2580" s="283">
        <v>42229</v>
      </c>
      <c r="M2580" s="282" t="s">
        <v>11369</v>
      </c>
      <c r="N2580" s="332" t="s">
        <v>15367</v>
      </c>
      <c r="O2580" s="324"/>
    </row>
    <row r="2581" spans="5:15" ht="31.5">
      <c r="E2581" s="284">
        <v>6151500</v>
      </c>
      <c r="F2581" s="291" t="s">
        <v>132</v>
      </c>
      <c r="G2581" s="315">
        <f t="shared" si="42"/>
        <v>2575</v>
      </c>
      <c r="H2581" s="280" t="s">
        <v>11370</v>
      </c>
      <c r="I2581" s="307" t="s">
        <v>7203</v>
      </c>
      <c r="J2581" s="279">
        <v>2015</v>
      </c>
      <c r="K2581" s="282">
        <v>6100031850</v>
      </c>
      <c r="L2581" s="283">
        <v>42233</v>
      </c>
      <c r="M2581" s="282" t="s">
        <v>11371</v>
      </c>
      <c r="N2581" s="332" t="s">
        <v>15368</v>
      </c>
      <c r="O2581" s="324"/>
    </row>
    <row r="2582" spans="5:15" ht="31.5">
      <c r="E2582" s="284">
        <v>6151502</v>
      </c>
      <c r="F2582" s="291" t="s">
        <v>132</v>
      </c>
      <c r="G2582" s="315">
        <f t="shared" si="42"/>
        <v>2576</v>
      </c>
      <c r="H2582" s="280" t="s">
        <v>11372</v>
      </c>
      <c r="I2582" s="307" t="s">
        <v>7203</v>
      </c>
      <c r="J2582" s="279">
        <v>2015</v>
      </c>
      <c r="K2582" s="282">
        <v>6100031934</v>
      </c>
      <c r="L2582" s="283">
        <v>42229</v>
      </c>
      <c r="M2582" s="282" t="s">
        <v>11373</v>
      </c>
      <c r="N2582" s="332" t="s">
        <v>15369</v>
      </c>
      <c r="O2582" s="324"/>
    </row>
    <row r="2583" spans="5:15" ht="31.5">
      <c r="E2583" s="284">
        <v>6151503</v>
      </c>
      <c r="F2583" s="291" t="s">
        <v>132</v>
      </c>
      <c r="G2583" s="315">
        <f t="shared" si="42"/>
        <v>2577</v>
      </c>
      <c r="H2583" s="280" t="s">
        <v>11374</v>
      </c>
      <c r="I2583" s="307" t="s">
        <v>7203</v>
      </c>
      <c r="J2583" s="279">
        <v>2015</v>
      </c>
      <c r="K2583" s="282">
        <v>6100030680</v>
      </c>
      <c r="L2583" s="283">
        <v>42220</v>
      </c>
      <c r="M2583" s="282" t="s">
        <v>11375</v>
      </c>
      <c r="N2583" s="332" t="s">
        <v>15370</v>
      </c>
      <c r="O2583" s="324"/>
    </row>
    <row r="2584" spans="5:15" ht="31.5">
      <c r="E2584" s="284">
        <v>6151504</v>
      </c>
      <c r="F2584" s="291" t="s">
        <v>132</v>
      </c>
      <c r="G2584" s="315">
        <f t="shared" si="42"/>
        <v>2578</v>
      </c>
      <c r="H2584" s="280" t="s">
        <v>11376</v>
      </c>
      <c r="I2584" s="307" t="s">
        <v>7203</v>
      </c>
      <c r="J2584" s="279">
        <v>2015</v>
      </c>
      <c r="K2584" s="282">
        <v>6100031881</v>
      </c>
      <c r="L2584" s="283">
        <v>42229</v>
      </c>
      <c r="M2584" s="282" t="s">
        <v>11377</v>
      </c>
      <c r="N2584" s="332" t="s">
        <v>15371</v>
      </c>
      <c r="O2584" s="324"/>
    </row>
    <row r="2585" spans="5:15" ht="31.5">
      <c r="E2585" s="284">
        <v>6151505</v>
      </c>
      <c r="F2585" s="291" t="s">
        <v>132</v>
      </c>
      <c r="G2585" s="315">
        <f t="shared" si="42"/>
        <v>2579</v>
      </c>
      <c r="H2585" s="280" t="s">
        <v>11378</v>
      </c>
      <c r="I2585" s="307" t="s">
        <v>7203</v>
      </c>
      <c r="J2585" s="279">
        <v>2015</v>
      </c>
      <c r="K2585" s="282">
        <v>6100031929</v>
      </c>
      <c r="L2585" s="283">
        <v>42229</v>
      </c>
      <c r="M2585" s="282" t="s">
        <v>11379</v>
      </c>
      <c r="N2585" s="332" t="s">
        <v>15372</v>
      </c>
      <c r="O2585" s="324"/>
    </row>
    <row r="2586" spans="5:15" ht="31.5">
      <c r="E2586" s="284">
        <v>6151506</v>
      </c>
      <c r="F2586" s="291" t="s">
        <v>132</v>
      </c>
      <c r="G2586" s="315">
        <f t="shared" si="42"/>
        <v>2580</v>
      </c>
      <c r="H2586" s="280" t="s">
        <v>11380</v>
      </c>
      <c r="I2586" s="307" t="s">
        <v>7203</v>
      </c>
      <c r="J2586" s="279">
        <v>2015</v>
      </c>
      <c r="K2586" s="282">
        <v>6100033359</v>
      </c>
      <c r="L2586" s="283">
        <v>42306</v>
      </c>
      <c r="M2586" s="282" t="s">
        <v>11381</v>
      </c>
      <c r="N2586" s="332" t="s">
        <v>15373</v>
      </c>
      <c r="O2586" s="324"/>
    </row>
    <row r="2587" spans="5:15" ht="31.5">
      <c r="E2587" s="284">
        <v>6151507</v>
      </c>
      <c r="F2587" s="291" t="s">
        <v>132</v>
      </c>
      <c r="G2587" s="315">
        <f t="shared" si="42"/>
        <v>2581</v>
      </c>
      <c r="H2587" s="280" t="s">
        <v>11382</v>
      </c>
      <c r="I2587" s="307" t="s">
        <v>7203</v>
      </c>
      <c r="J2587" s="279">
        <v>2015</v>
      </c>
      <c r="K2587" s="282">
        <v>6100031640</v>
      </c>
      <c r="L2587" s="283">
        <v>42227</v>
      </c>
      <c r="M2587" s="282" t="s">
        <v>11383</v>
      </c>
      <c r="N2587" s="332" t="s">
        <v>15374</v>
      </c>
      <c r="O2587" s="324"/>
    </row>
    <row r="2588" spans="5:15" ht="31.5">
      <c r="E2588" s="284">
        <v>6151508</v>
      </c>
      <c r="F2588" s="291" t="s">
        <v>132</v>
      </c>
      <c r="G2588" s="315">
        <f t="shared" si="42"/>
        <v>2582</v>
      </c>
      <c r="H2588" s="280" t="s">
        <v>11384</v>
      </c>
      <c r="I2588" s="307" t="s">
        <v>7203</v>
      </c>
      <c r="J2588" s="279">
        <v>2015</v>
      </c>
      <c r="K2588" s="282">
        <v>6100032071</v>
      </c>
      <c r="L2588" s="283">
        <v>42234</v>
      </c>
      <c r="M2588" s="282" t="s">
        <v>11385</v>
      </c>
      <c r="N2588" s="332" t="s">
        <v>15375</v>
      </c>
      <c r="O2588" s="324"/>
    </row>
    <row r="2589" spans="5:15" ht="31.5">
      <c r="E2589" s="284">
        <v>6151513</v>
      </c>
      <c r="F2589" s="291" t="s">
        <v>132</v>
      </c>
      <c r="G2589" s="315">
        <f t="shared" si="42"/>
        <v>2583</v>
      </c>
      <c r="H2589" s="280" t="s">
        <v>11386</v>
      </c>
      <c r="I2589" s="307" t="s">
        <v>7203</v>
      </c>
      <c r="J2589" s="279">
        <v>2015</v>
      </c>
      <c r="K2589" s="282">
        <v>6100031859</v>
      </c>
      <c r="L2589" s="283">
        <v>42234</v>
      </c>
      <c r="M2589" s="282" t="s">
        <v>11387</v>
      </c>
      <c r="N2589" s="332" t="s">
        <v>15376</v>
      </c>
      <c r="O2589" s="324"/>
    </row>
    <row r="2590" spans="5:15" ht="31.5">
      <c r="E2590" s="284">
        <v>6151515</v>
      </c>
      <c r="F2590" s="291" t="s">
        <v>132</v>
      </c>
      <c r="G2590" s="315">
        <f t="shared" si="42"/>
        <v>2584</v>
      </c>
      <c r="H2590" s="280" t="s">
        <v>11388</v>
      </c>
      <c r="I2590" s="307" t="s">
        <v>7203</v>
      </c>
      <c r="J2590" s="279">
        <v>2015</v>
      </c>
      <c r="K2590" s="282">
        <v>6100030775</v>
      </c>
      <c r="L2590" s="283">
        <v>42186</v>
      </c>
      <c r="M2590" s="282" t="s">
        <v>11389</v>
      </c>
      <c r="N2590" s="332" t="s">
        <v>15377</v>
      </c>
      <c r="O2590" s="324"/>
    </row>
    <row r="2591" spans="5:15" ht="31.5">
      <c r="E2591" s="284">
        <v>6151578</v>
      </c>
      <c r="F2591" s="291" t="s">
        <v>132</v>
      </c>
      <c r="G2591" s="315">
        <f t="shared" si="42"/>
        <v>2585</v>
      </c>
      <c r="H2591" s="280" t="s">
        <v>11390</v>
      </c>
      <c r="I2591" s="307" t="s">
        <v>7203</v>
      </c>
      <c r="J2591" s="279">
        <v>2015</v>
      </c>
      <c r="K2591" s="282">
        <v>6100031241</v>
      </c>
      <c r="L2591" s="283">
        <v>42247</v>
      </c>
      <c r="M2591" s="282" t="s">
        <v>11391</v>
      </c>
      <c r="N2591" s="332" t="s">
        <v>15378</v>
      </c>
      <c r="O2591" s="324"/>
    </row>
    <row r="2592" spans="5:15" ht="31.5">
      <c r="E2592" s="284">
        <v>6151586</v>
      </c>
      <c r="F2592" s="291" t="s">
        <v>132</v>
      </c>
      <c r="G2592" s="315">
        <f t="shared" si="42"/>
        <v>2586</v>
      </c>
      <c r="H2592" s="280" t="s">
        <v>11392</v>
      </c>
      <c r="I2592" s="307" t="s">
        <v>7203</v>
      </c>
      <c r="J2592" s="279">
        <v>2015</v>
      </c>
      <c r="K2592" s="282">
        <v>6100032271</v>
      </c>
      <c r="L2592" s="283">
        <v>42247</v>
      </c>
      <c r="M2592" s="282" t="s">
        <v>11393</v>
      </c>
      <c r="N2592" s="332" t="s">
        <v>15379</v>
      </c>
      <c r="O2592" s="324"/>
    </row>
    <row r="2593" spans="5:15" ht="31.5">
      <c r="E2593" s="284">
        <v>6151587</v>
      </c>
      <c r="F2593" s="291" t="s">
        <v>132</v>
      </c>
      <c r="G2593" s="315">
        <f t="shared" si="42"/>
        <v>2587</v>
      </c>
      <c r="H2593" s="280" t="s">
        <v>11394</v>
      </c>
      <c r="I2593" s="307" t="s">
        <v>7203</v>
      </c>
      <c r="J2593" s="279">
        <v>2015</v>
      </c>
      <c r="K2593" s="282">
        <v>6100032261</v>
      </c>
      <c r="L2593" s="283">
        <v>42248</v>
      </c>
      <c r="M2593" s="282" t="s">
        <v>11395</v>
      </c>
      <c r="N2593" s="332" t="s">
        <v>15380</v>
      </c>
      <c r="O2593" s="324"/>
    </row>
    <row r="2594" spans="5:15" ht="31.5">
      <c r="E2594" s="284">
        <v>6151591</v>
      </c>
      <c r="F2594" s="291" t="s">
        <v>132</v>
      </c>
      <c r="G2594" s="315">
        <f t="shared" si="42"/>
        <v>2588</v>
      </c>
      <c r="H2594" s="280" t="s">
        <v>11396</v>
      </c>
      <c r="I2594" s="307" t="s">
        <v>7203</v>
      </c>
      <c r="J2594" s="279">
        <v>2015</v>
      </c>
      <c r="K2594" s="282">
        <v>6100032260</v>
      </c>
      <c r="L2594" s="283">
        <v>42248</v>
      </c>
      <c r="M2594" s="282" t="s">
        <v>11397</v>
      </c>
      <c r="N2594" s="332" t="s">
        <v>15381</v>
      </c>
      <c r="O2594" s="324"/>
    </row>
    <row r="2595" spans="5:15" ht="31.5">
      <c r="E2595" s="284">
        <v>6151600</v>
      </c>
      <c r="F2595" s="291" t="s">
        <v>132</v>
      </c>
      <c r="G2595" s="315">
        <f t="shared" si="42"/>
        <v>2589</v>
      </c>
      <c r="H2595" s="280" t="s">
        <v>11398</v>
      </c>
      <c r="I2595" s="307" t="s">
        <v>7203</v>
      </c>
      <c r="J2595" s="279">
        <v>2015</v>
      </c>
      <c r="K2595" s="282">
        <v>6100032266</v>
      </c>
      <c r="L2595" s="283">
        <v>42247</v>
      </c>
      <c r="M2595" s="282" t="s">
        <v>11399</v>
      </c>
      <c r="N2595" s="332" t="s">
        <v>15382</v>
      </c>
      <c r="O2595" s="324"/>
    </row>
    <row r="2596" spans="5:15" ht="31.5">
      <c r="E2596" s="284">
        <v>6151602</v>
      </c>
      <c r="F2596" s="291" t="s">
        <v>132</v>
      </c>
      <c r="G2596" s="315">
        <f t="shared" si="42"/>
        <v>2590</v>
      </c>
      <c r="H2596" s="280" t="s">
        <v>11400</v>
      </c>
      <c r="I2596" s="307" t="s">
        <v>7203</v>
      </c>
      <c r="J2596" s="279">
        <v>2015</v>
      </c>
      <c r="K2596" s="282">
        <v>6100032262</v>
      </c>
      <c r="L2596" s="283">
        <v>42247</v>
      </c>
      <c r="M2596" s="282" t="s">
        <v>11401</v>
      </c>
      <c r="N2596" s="332" t="s">
        <v>15383</v>
      </c>
      <c r="O2596" s="324"/>
    </row>
    <row r="2597" spans="5:15" ht="31.5">
      <c r="E2597" s="284">
        <v>6151607</v>
      </c>
      <c r="F2597" s="291" t="s">
        <v>132</v>
      </c>
      <c r="G2597" s="315">
        <f t="shared" si="42"/>
        <v>2591</v>
      </c>
      <c r="H2597" s="280" t="s">
        <v>11402</v>
      </c>
      <c r="I2597" s="307" t="s">
        <v>7203</v>
      </c>
      <c r="J2597" s="279">
        <v>2015</v>
      </c>
      <c r="K2597" s="282">
        <v>6100031459</v>
      </c>
      <c r="L2597" s="283">
        <v>42242</v>
      </c>
      <c r="M2597" s="282" t="s">
        <v>11403</v>
      </c>
      <c r="N2597" s="332" t="s">
        <v>15384</v>
      </c>
      <c r="O2597" s="324"/>
    </row>
    <row r="2598" spans="5:15" ht="31.5">
      <c r="E2598" s="284">
        <v>6151621</v>
      </c>
      <c r="F2598" s="291" t="s">
        <v>132</v>
      </c>
      <c r="G2598" s="315">
        <f t="shared" si="42"/>
        <v>2592</v>
      </c>
      <c r="H2598" s="280" t="s">
        <v>11404</v>
      </c>
      <c r="I2598" s="307" t="s">
        <v>7203</v>
      </c>
      <c r="J2598" s="279">
        <v>2015</v>
      </c>
      <c r="K2598" s="282">
        <v>6100032165</v>
      </c>
      <c r="L2598" s="283">
        <v>42240</v>
      </c>
      <c r="M2598" s="282" t="s">
        <v>11405</v>
      </c>
      <c r="N2598" s="332" t="s">
        <v>15385</v>
      </c>
      <c r="O2598" s="324"/>
    </row>
    <row r="2599" spans="5:15" ht="31.5">
      <c r="E2599" s="284">
        <v>6151623</v>
      </c>
      <c r="F2599" s="291" t="s">
        <v>132</v>
      </c>
      <c r="G2599" s="315">
        <f t="shared" si="42"/>
        <v>2593</v>
      </c>
      <c r="H2599" s="280" t="s">
        <v>11406</v>
      </c>
      <c r="I2599" s="307" t="s">
        <v>7203</v>
      </c>
      <c r="J2599" s="279">
        <v>2015</v>
      </c>
      <c r="K2599" s="282">
        <v>6100032168</v>
      </c>
      <c r="L2599" s="283">
        <v>42241</v>
      </c>
      <c r="M2599" s="282" t="s">
        <v>11407</v>
      </c>
      <c r="N2599" s="332" t="s">
        <v>15386</v>
      </c>
      <c r="O2599" s="324"/>
    </row>
    <row r="2600" spans="5:15" ht="31.5">
      <c r="E2600" s="284">
        <v>6151633</v>
      </c>
      <c r="F2600" s="291" t="s">
        <v>132</v>
      </c>
      <c r="G2600" s="315">
        <f t="shared" si="42"/>
        <v>2594</v>
      </c>
      <c r="H2600" s="280" t="s">
        <v>11408</v>
      </c>
      <c r="I2600" s="307" t="s">
        <v>7203</v>
      </c>
      <c r="J2600" s="279">
        <v>2015</v>
      </c>
      <c r="K2600" s="282">
        <v>6100032092</v>
      </c>
      <c r="L2600" s="283">
        <v>42250</v>
      </c>
      <c r="M2600" s="282" t="s">
        <v>11409</v>
      </c>
      <c r="N2600" s="332" t="s">
        <v>15387</v>
      </c>
      <c r="O2600" s="324"/>
    </row>
    <row r="2601" spans="5:15" ht="31.5">
      <c r="E2601" s="284">
        <v>6151634</v>
      </c>
      <c r="F2601" s="291" t="s">
        <v>132</v>
      </c>
      <c r="G2601" s="315">
        <f t="shared" si="42"/>
        <v>2595</v>
      </c>
      <c r="H2601" s="280" t="s">
        <v>11410</v>
      </c>
      <c r="I2601" s="307" t="s">
        <v>7203</v>
      </c>
      <c r="J2601" s="279">
        <v>2015</v>
      </c>
      <c r="K2601" s="282">
        <v>6100031933</v>
      </c>
      <c r="L2601" s="283">
        <v>42250</v>
      </c>
      <c r="M2601" s="282" t="s">
        <v>11411</v>
      </c>
      <c r="N2601" s="332" t="s">
        <v>15388</v>
      </c>
      <c r="O2601" s="324"/>
    </row>
    <row r="2602" spans="5:15" ht="31.5">
      <c r="E2602" s="284">
        <v>6151637</v>
      </c>
      <c r="F2602" s="291" t="s">
        <v>132</v>
      </c>
      <c r="G2602" s="315">
        <f t="shared" si="42"/>
        <v>2596</v>
      </c>
      <c r="H2602" s="280" t="s">
        <v>11412</v>
      </c>
      <c r="I2602" s="307" t="s">
        <v>7203</v>
      </c>
      <c r="J2602" s="279">
        <v>2015</v>
      </c>
      <c r="K2602" s="282">
        <v>6100032343</v>
      </c>
      <c r="L2602" s="283">
        <v>42254</v>
      </c>
      <c r="M2602" s="282" t="s">
        <v>11413</v>
      </c>
      <c r="N2602" s="332" t="s">
        <v>15389</v>
      </c>
      <c r="O2602" s="324"/>
    </row>
    <row r="2603" spans="5:15" ht="31.5">
      <c r="E2603" s="284">
        <v>6151638</v>
      </c>
      <c r="F2603" s="291" t="s">
        <v>132</v>
      </c>
      <c r="G2603" s="315">
        <f t="shared" si="42"/>
        <v>2597</v>
      </c>
      <c r="H2603" s="280" t="s">
        <v>11414</v>
      </c>
      <c r="I2603" s="307" t="s">
        <v>7203</v>
      </c>
      <c r="J2603" s="279">
        <v>2015</v>
      </c>
      <c r="K2603" s="282">
        <v>6100032365</v>
      </c>
      <c r="L2603" s="283">
        <v>42255</v>
      </c>
      <c r="M2603" s="282" t="s">
        <v>11415</v>
      </c>
      <c r="N2603" s="332" t="s">
        <v>15390</v>
      </c>
      <c r="O2603" s="324"/>
    </row>
    <row r="2604" spans="5:15" ht="31.5">
      <c r="E2604" s="284">
        <v>6151640</v>
      </c>
      <c r="F2604" s="291" t="s">
        <v>132</v>
      </c>
      <c r="G2604" s="315">
        <f t="shared" si="42"/>
        <v>2598</v>
      </c>
      <c r="H2604" s="280" t="s">
        <v>11416</v>
      </c>
      <c r="I2604" s="307" t="s">
        <v>7203</v>
      </c>
      <c r="J2604" s="279">
        <v>2015</v>
      </c>
      <c r="K2604" s="282">
        <v>6100033389</v>
      </c>
      <c r="L2604" s="283">
        <v>42321</v>
      </c>
      <c r="M2604" s="282" t="s">
        <v>11417</v>
      </c>
      <c r="N2604" s="332" t="s">
        <v>15391</v>
      </c>
      <c r="O2604" s="324"/>
    </row>
    <row r="2605" spans="5:15" ht="31.5">
      <c r="E2605" s="284">
        <v>6151642</v>
      </c>
      <c r="F2605" s="291" t="s">
        <v>132</v>
      </c>
      <c r="G2605" s="315">
        <f t="shared" si="42"/>
        <v>2599</v>
      </c>
      <c r="H2605" s="280" t="s">
        <v>11418</v>
      </c>
      <c r="I2605" s="307" t="s">
        <v>7203</v>
      </c>
      <c r="J2605" s="279">
        <v>2015</v>
      </c>
      <c r="K2605" s="282">
        <v>6100032288</v>
      </c>
      <c r="L2605" s="283">
        <v>42254</v>
      </c>
      <c r="M2605" s="282" t="s">
        <v>11419</v>
      </c>
      <c r="N2605" s="332" t="s">
        <v>15392</v>
      </c>
      <c r="O2605" s="324"/>
    </row>
    <row r="2606" spans="5:15" ht="31.5">
      <c r="E2606" s="284">
        <v>6151644</v>
      </c>
      <c r="F2606" s="291" t="s">
        <v>132</v>
      </c>
      <c r="G2606" s="315">
        <f t="shared" si="42"/>
        <v>2600</v>
      </c>
      <c r="H2606" s="280" t="s">
        <v>11420</v>
      </c>
      <c r="I2606" s="307" t="s">
        <v>7203</v>
      </c>
      <c r="J2606" s="279">
        <v>2015</v>
      </c>
      <c r="K2606" s="282">
        <v>6100031813</v>
      </c>
      <c r="L2606" s="283">
        <v>42227</v>
      </c>
      <c r="M2606" s="282" t="s">
        <v>11421</v>
      </c>
      <c r="N2606" s="332" t="s">
        <v>15393</v>
      </c>
      <c r="O2606" s="324"/>
    </row>
    <row r="2607" spans="5:15" ht="31.5">
      <c r="E2607" s="284">
        <v>6151663</v>
      </c>
      <c r="F2607" s="291" t="s">
        <v>132</v>
      </c>
      <c r="G2607" s="315">
        <f t="shared" si="42"/>
        <v>2601</v>
      </c>
      <c r="H2607" s="280" t="s">
        <v>11422</v>
      </c>
      <c r="I2607" s="307" t="s">
        <v>7203</v>
      </c>
      <c r="J2607" s="279">
        <v>2015</v>
      </c>
      <c r="K2607" s="282">
        <v>6100031187</v>
      </c>
      <c r="L2607" s="283">
        <v>42250</v>
      </c>
      <c r="M2607" s="282" t="s">
        <v>11423</v>
      </c>
      <c r="N2607" s="332" t="s">
        <v>14661</v>
      </c>
      <c r="O2607" s="324"/>
    </row>
    <row r="2608" spans="5:15" ht="31.5">
      <c r="E2608" s="284">
        <v>6151665</v>
      </c>
      <c r="F2608" s="291" t="s">
        <v>132</v>
      </c>
      <c r="G2608" s="315">
        <f t="shared" si="42"/>
        <v>2602</v>
      </c>
      <c r="H2608" s="280" t="s">
        <v>11424</v>
      </c>
      <c r="I2608" s="307" t="s">
        <v>7203</v>
      </c>
      <c r="J2608" s="279">
        <v>2015</v>
      </c>
      <c r="K2608" s="282">
        <v>6100032264</v>
      </c>
      <c r="L2608" s="283">
        <v>42257</v>
      </c>
      <c r="M2608" s="282" t="s">
        <v>11425</v>
      </c>
      <c r="N2608" s="332" t="s">
        <v>14662</v>
      </c>
      <c r="O2608" s="324"/>
    </row>
    <row r="2609" spans="5:15" ht="31.5">
      <c r="E2609" s="284">
        <v>6151666</v>
      </c>
      <c r="F2609" s="291" t="s">
        <v>132</v>
      </c>
      <c r="G2609" s="315">
        <f t="shared" si="42"/>
        <v>2603</v>
      </c>
      <c r="H2609" s="280" t="s">
        <v>11426</v>
      </c>
      <c r="I2609" s="307" t="s">
        <v>7203</v>
      </c>
      <c r="J2609" s="279">
        <v>2015</v>
      </c>
      <c r="K2609" s="282">
        <v>6100032558</v>
      </c>
      <c r="L2609" s="283">
        <v>42262</v>
      </c>
      <c r="M2609" s="282" t="s">
        <v>11427</v>
      </c>
      <c r="N2609" s="332" t="s">
        <v>14643</v>
      </c>
      <c r="O2609" s="324"/>
    </row>
    <row r="2610" spans="5:15" ht="31.5">
      <c r="E2610" s="284">
        <v>6151668</v>
      </c>
      <c r="F2610" s="291" t="s">
        <v>132</v>
      </c>
      <c r="G2610" s="315">
        <f t="shared" si="42"/>
        <v>2604</v>
      </c>
      <c r="H2610" s="280" t="s">
        <v>11428</v>
      </c>
      <c r="I2610" s="307" t="s">
        <v>7203</v>
      </c>
      <c r="J2610" s="279">
        <v>2015</v>
      </c>
      <c r="K2610" s="282">
        <v>6100031882</v>
      </c>
      <c r="L2610" s="283">
        <v>42227</v>
      </c>
      <c r="M2610" s="282" t="s">
        <v>11429</v>
      </c>
      <c r="N2610" s="332" t="s">
        <v>15394</v>
      </c>
      <c r="O2610" s="324"/>
    </row>
    <row r="2611" spans="5:15" ht="31.5">
      <c r="E2611" s="284">
        <v>6151672</v>
      </c>
      <c r="F2611" s="291" t="s">
        <v>132</v>
      </c>
      <c r="G2611" s="315">
        <f t="shared" si="42"/>
        <v>2605</v>
      </c>
      <c r="H2611" s="280" t="s">
        <v>11430</v>
      </c>
      <c r="I2611" s="307" t="s">
        <v>7203</v>
      </c>
      <c r="J2611" s="279">
        <v>2015</v>
      </c>
      <c r="K2611" s="282">
        <v>6100032336</v>
      </c>
      <c r="L2611" s="283">
        <v>42257</v>
      </c>
      <c r="M2611" s="282" t="s">
        <v>11431</v>
      </c>
      <c r="N2611" s="332" t="s">
        <v>14663</v>
      </c>
      <c r="O2611" s="324"/>
    </row>
    <row r="2612" spans="5:15" ht="31.5">
      <c r="E2612" s="284">
        <v>6151673</v>
      </c>
      <c r="F2612" s="291" t="s">
        <v>132</v>
      </c>
      <c r="G2612" s="315">
        <f t="shared" si="42"/>
        <v>2606</v>
      </c>
      <c r="H2612" s="280" t="s">
        <v>11432</v>
      </c>
      <c r="I2612" s="307" t="s">
        <v>7203</v>
      </c>
      <c r="J2612" s="279">
        <v>2015</v>
      </c>
      <c r="K2612" s="282">
        <v>6100022585</v>
      </c>
      <c r="L2612" s="283">
        <v>41691</v>
      </c>
      <c r="M2612" s="282" t="s">
        <v>11433</v>
      </c>
      <c r="N2612" s="332" t="s">
        <v>14664</v>
      </c>
      <c r="O2612" s="324"/>
    </row>
    <row r="2613" spans="5:15" ht="31.5">
      <c r="E2613" s="284">
        <v>6151701</v>
      </c>
      <c r="F2613" s="291" t="s">
        <v>132</v>
      </c>
      <c r="G2613" s="315">
        <f t="shared" si="42"/>
        <v>2607</v>
      </c>
      <c r="H2613" s="280" t="s">
        <v>11434</v>
      </c>
      <c r="I2613" s="307" t="s">
        <v>7203</v>
      </c>
      <c r="J2613" s="279">
        <v>2015</v>
      </c>
      <c r="K2613" s="282">
        <v>6100032708</v>
      </c>
      <c r="L2613" s="283">
        <v>42278</v>
      </c>
      <c r="M2613" s="282" t="s">
        <v>11435</v>
      </c>
      <c r="N2613" s="332" t="s">
        <v>14665</v>
      </c>
      <c r="O2613" s="324"/>
    </row>
    <row r="2614" spans="5:15" ht="31.5">
      <c r="E2614" s="284">
        <v>6151706</v>
      </c>
      <c r="F2614" s="291" t="s">
        <v>132</v>
      </c>
      <c r="G2614" s="315">
        <f t="shared" si="42"/>
        <v>2608</v>
      </c>
      <c r="H2614" s="280" t="s">
        <v>11436</v>
      </c>
      <c r="I2614" s="307" t="s">
        <v>7203</v>
      </c>
      <c r="J2614" s="279">
        <v>2015</v>
      </c>
      <c r="K2614" s="282">
        <v>6100032739</v>
      </c>
      <c r="L2614" s="283">
        <v>42278</v>
      </c>
      <c r="M2614" s="282" t="s">
        <v>11437</v>
      </c>
      <c r="N2614" s="332" t="s">
        <v>14666</v>
      </c>
      <c r="O2614" s="324"/>
    </row>
    <row r="2615" spans="5:15" ht="31.5">
      <c r="E2615" s="284">
        <v>6151707</v>
      </c>
      <c r="F2615" s="291" t="s">
        <v>132</v>
      </c>
      <c r="G2615" s="315">
        <f t="shared" si="42"/>
        <v>2609</v>
      </c>
      <c r="H2615" s="280" t="s">
        <v>11438</v>
      </c>
      <c r="I2615" s="307" t="s">
        <v>7203</v>
      </c>
      <c r="J2615" s="279">
        <v>2015</v>
      </c>
      <c r="K2615" s="282">
        <v>6100032272</v>
      </c>
      <c r="L2615" s="283">
        <v>42279</v>
      </c>
      <c r="M2615" s="282" t="s">
        <v>11439</v>
      </c>
      <c r="N2615" s="332" t="s">
        <v>14667</v>
      </c>
      <c r="O2615" s="324"/>
    </row>
    <row r="2616" spans="5:15" ht="31.5">
      <c r="E2616" s="284">
        <v>6151710</v>
      </c>
      <c r="F2616" s="291" t="s">
        <v>132</v>
      </c>
      <c r="G2616" s="315">
        <f t="shared" si="42"/>
        <v>2610</v>
      </c>
      <c r="H2616" s="280" t="s">
        <v>11440</v>
      </c>
      <c r="I2616" s="307" t="s">
        <v>7203</v>
      </c>
      <c r="J2616" s="279">
        <v>2015</v>
      </c>
      <c r="K2616" s="282">
        <v>6100032774</v>
      </c>
      <c r="L2616" s="283">
        <v>42279</v>
      </c>
      <c r="M2616" s="282" t="s">
        <v>11441</v>
      </c>
      <c r="N2616" s="332" t="s">
        <v>14668</v>
      </c>
      <c r="O2616" s="324"/>
    </row>
    <row r="2617" spans="5:15" ht="31.5">
      <c r="E2617" s="284">
        <v>6151712</v>
      </c>
      <c r="F2617" s="291" t="s">
        <v>132</v>
      </c>
      <c r="G2617" s="315">
        <f t="shared" si="42"/>
        <v>2611</v>
      </c>
      <c r="H2617" s="280" t="s">
        <v>11442</v>
      </c>
      <c r="I2617" s="307" t="s">
        <v>7203</v>
      </c>
      <c r="J2617" s="279">
        <v>2015</v>
      </c>
      <c r="K2617" s="282">
        <v>6100032773</v>
      </c>
      <c r="L2617" s="283">
        <v>42278</v>
      </c>
      <c r="M2617" s="282" t="s">
        <v>11443</v>
      </c>
      <c r="N2617" s="332" t="s">
        <v>14669</v>
      </c>
      <c r="O2617" s="324"/>
    </row>
    <row r="2618" spans="5:15" ht="31.5">
      <c r="E2618" s="284">
        <v>6151717</v>
      </c>
      <c r="F2618" s="291" t="s">
        <v>132</v>
      </c>
      <c r="G2618" s="315">
        <f t="shared" si="42"/>
        <v>2612</v>
      </c>
      <c r="H2618" s="280" t="s">
        <v>11444</v>
      </c>
      <c r="I2618" s="307" t="s">
        <v>7203</v>
      </c>
      <c r="J2618" s="279">
        <v>2015</v>
      </c>
      <c r="K2618" s="282">
        <v>6100032715</v>
      </c>
      <c r="L2618" s="283">
        <v>42278</v>
      </c>
      <c r="M2618" s="282" t="s">
        <v>11445</v>
      </c>
      <c r="N2618" s="332" t="s">
        <v>14670</v>
      </c>
      <c r="O2618" s="324"/>
    </row>
    <row r="2619" spans="5:15" ht="31.5">
      <c r="E2619" s="284">
        <v>6151718</v>
      </c>
      <c r="F2619" s="291" t="s">
        <v>132</v>
      </c>
      <c r="G2619" s="315">
        <f t="shared" si="42"/>
        <v>2613</v>
      </c>
      <c r="H2619" s="280" t="s">
        <v>11446</v>
      </c>
      <c r="I2619" s="307" t="s">
        <v>7203</v>
      </c>
      <c r="J2619" s="279">
        <v>2015</v>
      </c>
      <c r="K2619" s="282">
        <v>6100032820</v>
      </c>
      <c r="L2619" s="283">
        <v>42278</v>
      </c>
      <c r="M2619" s="282" t="s">
        <v>11447</v>
      </c>
      <c r="N2619" s="332" t="s">
        <v>14671</v>
      </c>
      <c r="O2619" s="324"/>
    </row>
    <row r="2620" spans="5:15" ht="31.5">
      <c r="E2620" s="284">
        <v>6151721</v>
      </c>
      <c r="F2620" s="291" t="s">
        <v>132</v>
      </c>
      <c r="G2620" s="315">
        <f t="shared" si="42"/>
        <v>2614</v>
      </c>
      <c r="H2620" s="280" t="s">
        <v>11448</v>
      </c>
      <c r="I2620" s="307" t="s">
        <v>7203</v>
      </c>
      <c r="J2620" s="279">
        <v>2015</v>
      </c>
      <c r="K2620" s="282">
        <v>6100032678</v>
      </c>
      <c r="L2620" s="283">
        <v>42278</v>
      </c>
      <c r="M2620" s="282" t="s">
        <v>11449</v>
      </c>
      <c r="N2620" s="332" t="s">
        <v>14672</v>
      </c>
      <c r="O2620" s="324"/>
    </row>
    <row r="2621" spans="5:15" ht="47.25">
      <c r="E2621" s="284">
        <v>6151723</v>
      </c>
      <c r="F2621" s="291" t="s">
        <v>132</v>
      </c>
      <c r="G2621" s="315">
        <f t="shared" si="42"/>
        <v>2615</v>
      </c>
      <c r="H2621" s="280" t="s">
        <v>11450</v>
      </c>
      <c r="I2621" s="307" t="s">
        <v>7203</v>
      </c>
      <c r="J2621" s="279">
        <v>2015</v>
      </c>
      <c r="K2621" s="282">
        <v>6100032487</v>
      </c>
      <c r="L2621" s="283">
        <v>42278</v>
      </c>
      <c r="M2621" s="282" t="s">
        <v>11451</v>
      </c>
      <c r="N2621" s="332" t="s">
        <v>14673</v>
      </c>
      <c r="O2621" s="324"/>
    </row>
    <row r="2622" spans="5:15" ht="31.5">
      <c r="E2622" s="284">
        <v>6151726</v>
      </c>
      <c r="F2622" s="291" t="s">
        <v>132</v>
      </c>
      <c r="G2622" s="315">
        <f t="shared" ref="G2622:G2685" si="43">G2621+1</f>
        <v>2616</v>
      </c>
      <c r="H2622" s="280" t="s">
        <v>11452</v>
      </c>
      <c r="I2622" s="307" t="s">
        <v>7203</v>
      </c>
      <c r="J2622" s="279">
        <v>2015</v>
      </c>
      <c r="K2622" s="282">
        <v>6100029052</v>
      </c>
      <c r="L2622" s="283">
        <v>42069</v>
      </c>
      <c r="M2622" s="282" t="s">
        <v>9809</v>
      </c>
      <c r="N2622" s="332" t="s">
        <v>15031</v>
      </c>
      <c r="O2622" s="324"/>
    </row>
    <row r="2623" spans="5:15" ht="31.5">
      <c r="E2623" s="284">
        <v>6151727</v>
      </c>
      <c r="F2623" s="291" t="s">
        <v>132</v>
      </c>
      <c r="G2623" s="315">
        <f t="shared" si="43"/>
        <v>2617</v>
      </c>
      <c r="H2623" s="280" t="s">
        <v>11453</v>
      </c>
      <c r="I2623" s="307" t="s">
        <v>7203</v>
      </c>
      <c r="J2623" s="279">
        <v>2015</v>
      </c>
      <c r="K2623" s="282">
        <v>6100032922</v>
      </c>
      <c r="L2623" s="283">
        <v>42283</v>
      </c>
      <c r="M2623" s="282" t="s">
        <v>11454</v>
      </c>
      <c r="N2623" s="332" t="s">
        <v>15395</v>
      </c>
      <c r="O2623" s="324"/>
    </row>
    <row r="2624" spans="5:15" ht="31.5">
      <c r="E2624" s="284">
        <v>6151729</v>
      </c>
      <c r="F2624" s="291" t="s">
        <v>132</v>
      </c>
      <c r="G2624" s="315">
        <f t="shared" si="43"/>
        <v>2618</v>
      </c>
      <c r="H2624" s="280" t="s">
        <v>11455</v>
      </c>
      <c r="I2624" s="307" t="s">
        <v>7203</v>
      </c>
      <c r="J2624" s="279">
        <v>2015</v>
      </c>
      <c r="K2624" s="282">
        <v>6100032069</v>
      </c>
      <c r="L2624" s="283">
        <v>42278</v>
      </c>
      <c r="M2624" s="282" t="s">
        <v>11456</v>
      </c>
      <c r="N2624" s="332" t="s">
        <v>15396</v>
      </c>
      <c r="O2624" s="324"/>
    </row>
    <row r="2625" spans="5:15" ht="31.5">
      <c r="E2625" s="284">
        <v>6151731</v>
      </c>
      <c r="F2625" s="291" t="s">
        <v>132</v>
      </c>
      <c r="G2625" s="315">
        <f t="shared" si="43"/>
        <v>2619</v>
      </c>
      <c r="H2625" s="280" t="s">
        <v>11457</v>
      </c>
      <c r="I2625" s="307" t="s">
        <v>7203</v>
      </c>
      <c r="J2625" s="279">
        <v>2015</v>
      </c>
      <c r="K2625" s="282">
        <v>6100032825</v>
      </c>
      <c r="L2625" s="283">
        <v>42279</v>
      </c>
      <c r="M2625" s="282" t="s">
        <v>11458</v>
      </c>
      <c r="N2625" s="332" t="s">
        <v>14674</v>
      </c>
      <c r="O2625" s="324"/>
    </row>
    <row r="2626" spans="5:15" ht="47.25">
      <c r="E2626" s="284">
        <v>6151732</v>
      </c>
      <c r="F2626" s="291" t="s">
        <v>132</v>
      </c>
      <c r="G2626" s="315">
        <f t="shared" si="43"/>
        <v>2620</v>
      </c>
      <c r="H2626" s="280" t="s">
        <v>11459</v>
      </c>
      <c r="I2626" s="307" t="s">
        <v>7203</v>
      </c>
      <c r="J2626" s="279">
        <v>2015</v>
      </c>
      <c r="K2626" s="282">
        <v>6100032826</v>
      </c>
      <c r="L2626" s="283">
        <v>42279</v>
      </c>
      <c r="M2626" s="282" t="s">
        <v>11460</v>
      </c>
      <c r="N2626" s="332" t="s">
        <v>14675</v>
      </c>
      <c r="O2626" s="324"/>
    </row>
    <row r="2627" spans="5:15" ht="31.5">
      <c r="E2627" s="284">
        <v>6151733</v>
      </c>
      <c r="F2627" s="291" t="s">
        <v>132</v>
      </c>
      <c r="G2627" s="315">
        <f t="shared" si="43"/>
        <v>2621</v>
      </c>
      <c r="H2627" s="280" t="s">
        <v>11461</v>
      </c>
      <c r="I2627" s="307" t="s">
        <v>7203</v>
      </c>
      <c r="J2627" s="279">
        <v>2015</v>
      </c>
      <c r="K2627" s="282">
        <v>6100032738</v>
      </c>
      <c r="L2627" s="283">
        <v>42279</v>
      </c>
      <c r="M2627" s="282" t="s">
        <v>11462</v>
      </c>
      <c r="N2627" s="332" t="s">
        <v>14676</v>
      </c>
      <c r="O2627" s="324"/>
    </row>
    <row r="2628" spans="5:15" ht="31.5">
      <c r="E2628" s="284">
        <v>6151738</v>
      </c>
      <c r="F2628" s="291" t="s">
        <v>132</v>
      </c>
      <c r="G2628" s="315">
        <f t="shared" si="43"/>
        <v>2622</v>
      </c>
      <c r="H2628" s="280" t="s">
        <v>11463</v>
      </c>
      <c r="I2628" s="307" t="s">
        <v>7203</v>
      </c>
      <c r="J2628" s="279">
        <v>2015</v>
      </c>
      <c r="K2628" s="282">
        <v>6100032984</v>
      </c>
      <c r="L2628" s="283">
        <v>42283</v>
      </c>
      <c r="M2628" s="282" t="s">
        <v>11464</v>
      </c>
      <c r="N2628" s="332" t="s">
        <v>15397</v>
      </c>
      <c r="O2628" s="324"/>
    </row>
    <row r="2629" spans="5:15" ht="31.5">
      <c r="E2629" s="284">
        <v>6151739</v>
      </c>
      <c r="F2629" s="291" t="s">
        <v>132</v>
      </c>
      <c r="G2629" s="315">
        <f t="shared" si="43"/>
        <v>2623</v>
      </c>
      <c r="H2629" s="280" t="s">
        <v>11465</v>
      </c>
      <c r="I2629" s="307" t="s">
        <v>7203</v>
      </c>
      <c r="J2629" s="279">
        <v>2015</v>
      </c>
      <c r="K2629" s="282">
        <v>6100031059</v>
      </c>
      <c r="L2629" s="283">
        <v>42186</v>
      </c>
      <c r="M2629" s="282" t="s">
        <v>11466</v>
      </c>
      <c r="N2629" s="332" t="s">
        <v>15398</v>
      </c>
      <c r="O2629" s="324"/>
    </row>
    <row r="2630" spans="5:15" ht="31.5">
      <c r="E2630" s="284">
        <v>6151742</v>
      </c>
      <c r="F2630" s="291" t="s">
        <v>132</v>
      </c>
      <c r="G2630" s="315">
        <f t="shared" si="43"/>
        <v>2624</v>
      </c>
      <c r="H2630" s="280" t="s">
        <v>11467</v>
      </c>
      <c r="I2630" s="307" t="s">
        <v>7203</v>
      </c>
      <c r="J2630" s="279">
        <v>2015</v>
      </c>
      <c r="K2630" s="282">
        <v>6100032714</v>
      </c>
      <c r="L2630" s="283">
        <v>42282</v>
      </c>
      <c r="M2630" s="282" t="s">
        <v>11468</v>
      </c>
      <c r="N2630" s="332" t="s">
        <v>15399</v>
      </c>
      <c r="O2630" s="324"/>
    </row>
    <row r="2631" spans="5:15" ht="31.5">
      <c r="E2631" s="284">
        <v>6151743</v>
      </c>
      <c r="F2631" s="291" t="s">
        <v>132</v>
      </c>
      <c r="G2631" s="315">
        <f t="shared" si="43"/>
        <v>2625</v>
      </c>
      <c r="H2631" s="280" t="s">
        <v>11469</v>
      </c>
      <c r="I2631" s="307" t="s">
        <v>7203</v>
      </c>
      <c r="J2631" s="279">
        <v>2015</v>
      </c>
      <c r="K2631" s="282">
        <v>6100032712</v>
      </c>
      <c r="L2631" s="283">
        <v>42278</v>
      </c>
      <c r="M2631" s="282" t="s">
        <v>11470</v>
      </c>
      <c r="N2631" s="332" t="s">
        <v>15400</v>
      </c>
      <c r="O2631" s="324"/>
    </row>
    <row r="2632" spans="5:15" ht="31.5">
      <c r="E2632" s="284">
        <v>6151781</v>
      </c>
      <c r="F2632" s="291" t="s">
        <v>132</v>
      </c>
      <c r="G2632" s="315">
        <f t="shared" si="43"/>
        <v>2626</v>
      </c>
      <c r="H2632" s="280" t="s">
        <v>11471</v>
      </c>
      <c r="I2632" s="307" t="s">
        <v>7203</v>
      </c>
      <c r="J2632" s="279">
        <v>2015</v>
      </c>
      <c r="K2632" s="282">
        <v>6100032777</v>
      </c>
      <c r="L2632" s="283">
        <v>42278</v>
      </c>
      <c r="M2632" s="282" t="s">
        <v>11472</v>
      </c>
      <c r="N2632" s="332" t="s">
        <v>15401</v>
      </c>
      <c r="O2632" s="324"/>
    </row>
    <row r="2633" spans="5:15" ht="31.5">
      <c r="E2633" s="284">
        <v>6151783</v>
      </c>
      <c r="F2633" s="291" t="s">
        <v>132</v>
      </c>
      <c r="G2633" s="315">
        <f t="shared" si="43"/>
        <v>2627</v>
      </c>
      <c r="H2633" s="280" t="s">
        <v>11473</v>
      </c>
      <c r="I2633" s="307" t="s">
        <v>7203</v>
      </c>
      <c r="J2633" s="279">
        <v>2015</v>
      </c>
      <c r="K2633" s="282">
        <v>6100032699</v>
      </c>
      <c r="L2633" s="283">
        <v>42281</v>
      </c>
      <c r="M2633" s="282" t="s">
        <v>11474</v>
      </c>
      <c r="N2633" s="332" t="s">
        <v>15402</v>
      </c>
      <c r="O2633" s="324"/>
    </row>
    <row r="2634" spans="5:15" ht="31.5">
      <c r="E2634" s="284">
        <v>6151784</v>
      </c>
      <c r="F2634" s="291" t="s">
        <v>132</v>
      </c>
      <c r="G2634" s="315">
        <f t="shared" si="43"/>
        <v>2628</v>
      </c>
      <c r="H2634" s="280" t="s">
        <v>11475</v>
      </c>
      <c r="I2634" s="307" t="s">
        <v>7203</v>
      </c>
      <c r="J2634" s="279">
        <v>2015</v>
      </c>
      <c r="K2634" s="282">
        <v>6100032987</v>
      </c>
      <c r="L2634" s="283">
        <v>42282</v>
      </c>
      <c r="M2634" s="282" t="s">
        <v>11476</v>
      </c>
      <c r="N2634" s="332" t="s">
        <v>15403</v>
      </c>
      <c r="O2634" s="324"/>
    </row>
    <row r="2635" spans="5:15" ht="31.5">
      <c r="E2635" s="284">
        <v>6151787</v>
      </c>
      <c r="F2635" s="291" t="s">
        <v>132</v>
      </c>
      <c r="G2635" s="315">
        <f t="shared" si="43"/>
        <v>2629</v>
      </c>
      <c r="H2635" s="280" t="s">
        <v>11477</v>
      </c>
      <c r="I2635" s="307" t="s">
        <v>7203</v>
      </c>
      <c r="J2635" s="279">
        <v>2015</v>
      </c>
      <c r="K2635" s="282">
        <v>6100032703</v>
      </c>
      <c r="L2635" s="283">
        <v>42281</v>
      </c>
      <c r="M2635" s="282" t="s">
        <v>11478</v>
      </c>
      <c r="N2635" s="332" t="s">
        <v>15404</v>
      </c>
      <c r="O2635" s="324"/>
    </row>
    <row r="2636" spans="5:15" ht="31.5">
      <c r="E2636" s="284">
        <v>6151788</v>
      </c>
      <c r="F2636" s="291" t="s">
        <v>132</v>
      </c>
      <c r="G2636" s="315">
        <f t="shared" si="43"/>
        <v>2630</v>
      </c>
      <c r="H2636" s="280" t="s">
        <v>11479</v>
      </c>
      <c r="I2636" s="307" t="s">
        <v>7203</v>
      </c>
      <c r="J2636" s="279">
        <v>2015</v>
      </c>
      <c r="K2636" s="282">
        <v>6100033036</v>
      </c>
      <c r="L2636" s="283">
        <v>42285</v>
      </c>
      <c r="M2636" s="282" t="s">
        <v>11480</v>
      </c>
      <c r="N2636" s="332" t="s">
        <v>15405</v>
      </c>
      <c r="O2636" s="324"/>
    </row>
    <row r="2637" spans="5:15" ht="31.5">
      <c r="E2637" s="284">
        <v>6151789</v>
      </c>
      <c r="F2637" s="291" t="s">
        <v>132</v>
      </c>
      <c r="G2637" s="315">
        <f t="shared" si="43"/>
        <v>2631</v>
      </c>
      <c r="H2637" s="280" t="s">
        <v>11481</v>
      </c>
      <c r="I2637" s="307" t="s">
        <v>7203</v>
      </c>
      <c r="J2637" s="279">
        <v>2015</v>
      </c>
      <c r="K2637" s="282">
        <v>6100032818</v>
      </c>
      <c r="L2637" s="283">
        <v>42278</v>
      </c>
      <c r="M2637" s="282" t="s">
        <v>11482</v>
      </c>
      <c r="N2637" s="332" t="s">
        <v>15406</v>
      </c>
      <c r="O2637" s="324"/>
    </row>
    <row r="2638" spans="5:15" ht="31.5">
      <c r="E2638" s="284">
        <v>6151790</v>
      </c>
      <c r="F2638" s="291" t="s">
        <v>132</v>
      </c>
      <c r="G2638" s="315">
        <f t="shared" si="43"/>
        <v>2632</v>
      </c>
      <c r="H2638" s="280" t="s">
        <v>11483</v>
      </c>
      <c r="I2638" s="307" t="s">
        <v>7203</v>
      </c>
      <c r="J2638" s="279">
        <v>2015</v>
      </c>
      <c r="K2638" s="282">
        <v>6100032709</v>
      </c>
      <c r="L2638" s="283">
        <v>42281</v>
      </c>
      <c r="M2638" s="282" t="s">
        <v>11484</v>
      </c>
      <c r="N2638" s="332" t="s">
        <v>15407</v>
      </c>
      <c r="O2638" s="324"/>
    </row>
    <row r="2639" spans="5:15" ht="31.5">
      <c r="E2639" s="284">
        <v>6151795</v>
      </c>
      <c r="F2639" s="291" t="s">
        <v>132</v>
      </c>
      <c r="G2639" s="315">
        <f t="shared" si="43"/>
        <v>2633</v>
      </c>
      <c r="H2639" s="280" t="s">
        <v>11485</v>
      </c>
      <c r="I2639" s="307" t="s">
        <v>7203</v>
      </c>
      <c r="J2639" s="279">
        <v>2015</v>
      </c>
      <c r="K2639" s="282">
        <v>6100033171</v>
      </c>
      <c r="L2639" s="283">
        <v>42296</v>
      </c>
      <c r="M2639" s="282" t="s">
        <v>11486</v>
      </c>
      <c r="N2639" s="332" t="s">
        <v>15408</v>
      </c>
      <c r="O2639" s="324"/>
    </row>
    <row r="2640" spans="5:15" ht="31.5">
      <c r="E2640" s="284">
        <v>6151797</v>
      </c>
      <c r="F2640" s="291" t="s">
        <v>132</v>
      </c>
      <c r="G2640" s="315">
        <f t="shared" si="43"/>
        <v>2634</v>
      </c>
      <c r="H2640" s="280" t="s">
        <v>11487</v>
      </c>
      <c r="I2640" s="307" t="s">
        <v>7203</v>
      </c>
      <c r="J2640" s="279">
        <v>2015</v>
      </c>
      <c r="K2640" s="282">
        <v>6100033132</v>
      </c>
      <c r="L2640" s="283">
        <v>42296</v>
      </c>
      <c r="M2640" s="282" t="s">
        <v>11488</v>
      </c>
      <c r="N2640" s="332" t="s">
        <v>15409</v>
      </c>
      <c r="O2640" s="324"/>
    </row>
    <row r="2641" spans="5:15" ht="31.5">
      <c r="E2641" s="284">
        <v>6151800</v>
      </c>
      <c r="F2641" s="291" t="s">
        <v>132</v>
      </c>
      <c r="G2641" s="315">
        <f t="shared" si="43"/>
        <v>2635</v>
      </c>
      <c r="H2641" s="280" t="s">
        <v>11489</v>
      </c>
      <c r="I2641" s="307" t="s">
        <v>7203</v>
      </c>
      <c r="J2641" s="279">
        <v>2015</v>
      </c>
      <c r="K2641" s="282">
        <v>6100033059</v>
      </c>
      <c r="L2641" s="283">
        <v>42285</v>
      </c>
      <c r="M2641" s="282" t="s">
        <v>11490</v>
      </c>
      <c r="N2641" s="332" t="s">
        <v>15410</v>
      </c>
      <c r="O2641" s="324"/>
    </row>
    <row r="2642" spans="5:15" ht="31.5">
      <c r="E2642" s="284">
        <v>6151801</v>
      </c>
      <c r="F2642" s="291" t="s">
        <v>132</v>
      </c>
      <c r="G2642" s="315">
        <f t="shared" si="43"/>
        <v>2636</v>
      </c>
      <c r="H2642" s="280" t="s">
        <v>11491</v>
      </c>
      <c r="I2642" s="307" t="s">
        <v>7203</v>
      </c>
      <c r="J2642" s="279">
        <v>2015</v>
      </c>
      <c r="K2642" s="282">
        <v>6100033087</v>
      </c>
      <c r="L2642" s="283">
        <v>42289</v>
      </c>
      <c r="M2642" s="282" t="s">
        <v>11492</v>
      </c>
      <c r="N2642" s="332" t="s">
        <v>15411</v>
      </c>
      <c r="O2642" s="324"/>
    </row>
    <row r="2643" spans="5:15" ht="31.5">
      <c r="E2643" s="284">
        <v>6151803</v>
      </c>
      <c r="F2643" s="291" t="s">
        <v>132</v>
      </c>
      <c r="G2643" s="315">
        <f t="shared" si="43"/>
        <v>2637</v>
      </c>
      <c r="H2643" s="280" t="s">
        <v>11493</v>
      </c>
      <c r="I2643" s="307" t="s">
        <v>7203</v>
      </c>
      <c r="J2643" s="279">
        <v>2015</v>
      </c>
      <c r="K2643" s="282">
        <v>6100033079</v>
      </c>
      <c r="L2643" s="283">
        <v>42285</v>
      </c>
      <c r="M2643" s="282" t="s">
        <v>11494</v>
      </c>
      <c r="N2643" s="332" t="s">
        <v>15412</v>
      </c>
      <c r="O2643" s="324"/>
    </row>
    <row r="2644" spans="5:15" ht="31.5">
      <c r="E2644" s="284">
        <v>6151804</v>
      </c>
      <c r="F2644" s="291" t="s">
        <v>132</v>
      </c>
      <c r="G2644" s="315">
        <f t="shared" si="43"/>
        <v>2638</v>
      </c>
      <c r="H2644" s="280" t="s">
        <v>11495</v>
      </c>
      <c r="I2644" s="307" t="s">
        <v>7203</v>
      </c>
      <c r="J2644" s="279">
        <v>2015</v>
      </c>
      <c r="K2644" s="282">
        <v>6100032710</v>
      </c>
      <c r="L2644" s="283">
        <v>42285</v>
      </c>
      <c r="M2644" s="282" t="s">
        <v>8752</v>
      </c>
      <c r="N2644" s="332" t="s">
        <v>15413</v>
      </c>
      <c r="O2644" s="324"/>
    </row>
    <row r="2645" spans="5:15" ht="31.5">
      <c r="E2645" s="284">
        <v>6151805</v>
      </c>
      <c r="F2645" s="291" t="s">
        <v>132</v>
      </c>
      <c r="G2645" s="315">
        <f t="shared" si="43"/>
        <v>2639</v>
      </c>
      <c r="H2645" s="280" t="s">
        <v>11496</v>
      </c>
      <c r="I2645" s="307" t="s">
        <v>7203</v>
      </c>
      <c r="J2645" s="279">
        <v>2015</v>
      </c>
      <c r="K2645" s="282">
        <v>6100033130</v>
      </c>
      <c r="L2645" s="283">
        <v>42290</v>
      </c>
      <c r="M2645" s="282" t="s">
        <v>11497</v>
      </c>
      <c r="N2645" s="332" t="s">
        <v>15414</v>
      </c>
      <c r="O2645" s="324"/>
    </row>
    <row r="2646" spans="5:15" ht="31.5">
      <c r="E2646" s="284">
        <v>6151806</v>
      </c>
      <c r="F2646" s="291" t="s">
        <v>132</v>
      </c>
      <c r="G2646" s="315">
        <f t="shared" si="43"/>
        <v>2640</v>
      </c>
      <c r="H2646" s="280" t="s">
        <v>11498</v>
      </c>
      <c r="I2646" s="307" t="s">
        <v>7203</v>
      </c>
      <c r="J2646" s="279">
        <v>2015</v>
      </c>
      <c r="K2646" s="282">
        <v>6100032927</v>
      </c>
      <c r="L2646" s="283">
        <v>42296</v>
      </c>
      <c r="M2646" s="282" t="s">
        <v>11499</v>
      </c>
      <c r="N2646" s="332" t="s">
        <v>15415</v>
      </c>
      <c r="O2646" s="324"/>
    </row>
    <row r="2647" spans="5:15" ht="31.5">
      <c r="E2647" s="284">
        <v>6151884</v>
      </c>
      <c r="F2647" s="291" t="s">
        <v>132</v>
      </c>
      <c r="G2647" s="315">
        <f t="shared" si="43"/>
        <v>2641</v>
      </c>
      <c r="H2647" s="280" t="s">
        <v>11500</v>
      </c>
      <c r="I2647" s="307" t="s">
        <v>7203</v>
      </c>
      <c r="J2647" s="279">
        <v>2015</v>
      </c>
      <c r="K2647" s="282">
        <v>6100033554</v>
      </c>
      <c r="L2647" s="283">
        <v>42313</v>
      </c>
      <c r="M2647" s="282" t="s">
        <v>11501</v>
      </c>
      <c r="N2647" s="332" t="s">
        <v>15416</v>
      </c>
      <c r="O2647" s="324"/>
    </row>
    <row r="2648" spans="5:15" ht="31.5">
      <c r="E2648" s="284">
        <v>6151885</v>
      </c>
      <c r="F2648" s="291" t="s">
        <v>132</v>
      </c>
      <c r="G2648" s="315">
        <f t="shared" si="43"/>
        <v>2642</v>
      </c>
      <c r="H2648" s="280" t="s">
        <v>11502</v>
      </c>
      <c r="I2648" s="307" t="s">
        <v>7203</v>
      </c>
      <c r="J2648" s="279">
        <v>2015</v>
      </c>
      <c r="K2648" s="282">
        <v>6100033571</v>
      </c>
      <c r="L2648" s="283">
        <v>42318</v>
      </c>
      <c r="M2648" s="282" t="s">
        <v>11503</v>
      </c>
      <c r="N2648" s="332" t="s">
        <v>15417</v>
      </c>
      <c r="O2648" s="324"/>
    </row>
    <row r="2649" spans="5:15" ht="31.5">
      <c r="E2649" s="284">
        <v>6151889</v>
      </c>
      <c r="F2649" s="291" t="s">
        <v>132</v>
      </c>
      <c r="G2649" s="315">
        <f t="shared" si="43"/>
        <v>2643</v>
      </c>
      <c r="H2649" s="280" t="s">
        <v>11504</v>
      </c>
      <c r="I2649" s="307" t="s">
        <v>7203</v>
      </c>
      <c r="J2649" s="279">
        <v>2015</v>
      </c>
      <c r="K2649" s="282">
        <v>6100032711</v>
      </c>
      <c r="L2649" s="283">
        <v>42289</v>
      </c>
      <c r="M2649" s="282" t="s">
        <v>11505</v>
      </c>
      <c r="N2649" s="332" t="s">
        <v>15418</v>
      </c>
      <c r="O2649" s="324"/>
    </row>
    <row r="2650" spans="5:15" ht="31.5">
      <c r="E2650" s="284">
        <v>6151892</v>
      </c>
      <c r="F2650" s="291" t="s">
        <v>132</v>
      </c>
      <c r="G2650" s="315">
        <f t="shared" si="43"/>
        <v>2644</v>
      </c>
      <c r="H2650" s="280" t="s">
        <v>11506</v>
      </c>
      <c r="I2650" s="307" t="s">
        <v>7203</v>
      </c>
      <c r="J2650" s="279">
        <v>2015</v>
      </c>
      <c r="K2650" s="282">
        <v>6100033102</v>
      </c>
      <c r="L2650" s="283">
        <v>42292</v>
      </c>
      <c r="M2650" s="282" t="s">
        <v>11507</v>
      </c>
      <c r="N2650" s="332" t="s">
        <v>15419</v>
      </c>
      <c r="O2650" s="324"/>
    </row>
    <row r="2651" spans="5:15" ht="31.5">
      <c r="E2651" s="284">
        <v>6151893</v>
      </c>
      <c r="F2651" s="291" t="s">
        <v>132</v>
      </c>
      <c r="G2651" s="315">
        <f t="shared" si="43"/>
        <v>2645</v>
      </c>
      <c r="H2651" s="280" t="s">
        <v>11508</v>
      </c>
      <c r="I2651" s="307" t="s">
        <v>7203</v>
      </c>
      <c r="J2651" s="279">
        <v>2015</v>
      </c>
      <c r="K2651" s="282">
        <v>6100033145</v>
      </c>
      <c r="L2651" s="283">
        <v>42296</v>
      </c>
      <c r="M2651" s="282" t="s">
        <v>11509</v>
      </c>
      <c r="N2651" s="332" t="s">
        <v>15420</v>
      </c>
      <c r="O2651" s="324"/>
    </row>
    <row r="2652" spans="5:15" ht="31.5">
      <c r="E2652" s="284">
        <v>6151895</v>
      </c>
      <c r="F2652" s="291" t="s">
        <v>132</v>
      </c>
      <c r="G2652" s="315">
        <f t="shared" si="43"/>
        <v>2646</v>
      </c>
      <c r="H2652" s="280" t="s">
        <v>11510</v>
      </c>
      <c r="I2652" s="307" t="s">
        <v>7203</v>
      </c>
      <c r="J2652" s="279">
        <v>2015</v>
      </c>
      <c r="K2652" s="282">
        <v>6100033069</v>
      </c>
      <c r="L2652" s="283">
        <v>42285</v>
      </c>
      <c r="M2652" s="282" t="s">
        <v>11511</v>
      </c>
      <c r="N2652" s="332" t="s">
        <v>15421</v>
      </c>
      <c r="O2652" s="324"/>
    </row>
    <row r="2653" spans="5:15" ht="31.5">
      <c r="E2653" s="284">
        <v>6151896</v>
      </c>
      <c r="F2653" s="291" t="s">
        <v>132</v>
      </c>
      <c r="G2653" s="315">
        <f t="shared" si="43"/>
        <v>2647</v>
      </c>
      <c r="H2653" s="280" t="s">
        <v>11512</v>
      </c>
      <c r="I2653" s="307" t="s">
        <v>7203</v>
      </c>
      <c r="J2653" s="279">
        <v>2015</v>
      </c>
      <c r="K2653" s="282">
        <v>6100032822</v>
      </c>
      <c r="L2653" s="283">
        <v>42282</v>
      </c>
      <c r="M2653" s="282" t="s">
        <v>11513</v>
      </c>
      <c r="N2653" s="332" t="s">
        <v>15422</v>
      </c>
      <c r="O2653" s="324"/>
    </row>
    <row r="2654" spans="5:15" ht="31.5">
      <c r="E2654" s="284">
        <v>6151899</v>
      </c>
      <c r="F2654" s="291" t="s">
        <v>132</v>
      </c>
      <c r="G2654" s="315">
        <f t="shared" si="43"/>
        <v>2648</v>
      </c>
      <c r="H2654" s="280" t="s">
        <v>11514</v>
      </c>
      <c r="I2654" s="307" t="s">
        <v>7203</v>
      </c>
      <c r="J2654" s="279">
        <v>2015</v>
      </c>
      <c r="K2654" s="282">
        <v>6100031288</v>
      </c>
      <c r="L2654" s="283">
        <v>42291</v>
      </c>
      <c r="M2654" s="282" t="s">
        <v>11515</v>
      </c>
      <c r="N2654" s="332" t="s">
        <v>15423</v>
      </c>
      <c r="O2654" s="324"/>
    </row>
    <row r="2655" spans="5:15" ht="31.5">
      <c r="E2655" s="284">
        <v>6151900</v>
      </c>
      <c r="F2655" s="291" t="s">
        <v>132</v>
      </c>
      <c r="G2655" s="315">
        <f t="shared" si="43"/>
        <v>2649</v>
      </c>
      <c r="H2655" s="280" t="s">
        <v>11516</v>
      </c>
      <c r="I2655" s="307" t="s">
        <v>7203</v>
      </c>
      <c r="J2655" s="279">
        <v>2015</v>
      </c>
      <c r="K2655" s="282">
        <v>6100032737</v>
      </c>
      <c r="L2655" s="283">
        <v>42285</v>
      </c>
      <c r="M2655" s="282" t="s">
        <v>4082</v>
      </c>
      <c r="N2655" s="332" t="s">
        <v>15424</v>
      </c>
      <c r="O2655" s="324"/>
    </row>
    <row r="2656" spans="5:15" ht="31.5">
      <c r="E2656" s="284">
        <v>6151903</v>
      </c>
      <c r="F2656" s="291" t="s">
        <v>132</v>
      </c>
      <c r="G2656" s="315">
        <f t="shared" si="43"/>
        <v>2650</v>
      </c>
      <c r="H2656" s="280" t="s">
        <v>11517</v>
      </c>
      <c r="I2656" s="307" t="s">
        <v>7203</v>
      </c>
      <c r="J2656" s="279">
        <v>2015</v>
      </c>
      <c r="K2656" s="282">
        <v>6100033083</v>
      </c>
      <c r="L2656" s="283">
        <v>42300</v>
      </c>
      <c r="M2656" s="282" t="s">
        <v>11518</v>
      </c>
      <c r="N2656" s="332" t="s">
        <v>15425</v>
      </c>
      <c r="O2656" s="324"/>
    </row>
    <row r="2657" spans="5:15" ht="31.5">
      <c r="E2657" s="284">
        <v>6151906</v>
      </c>
      <c r="F2657" s="291" t="s">
        <v>132</v>
      </c>
      <c r="G2657" s="315">
        <f t="shared" si="43"/>
        <v>2651</v>
      </c>
      <c r="H2657" s="280" t="s">
        <v>11519</v>
      </c>
      <c r="I2657" s="307" t="s">
        <v>7203</v>
      </c>
      <c r="J2657" s="279">
        <v>2015</v>
      </c>
      <c r="K2657" s="282">
        <v>6100029572</v>
      </c>
      <c r="L2657" s="283">
        <v>42108</v>
      </c>
      <c r="M2657" s="282" t="s">
        <v>11520</v>
      </c>
      <c r="N2657" s="332" t="s">
        <v>15426</v>
      </c>
      <c r="O2657" s="324"/>
    </row>
    <row r="2658" spans="5:15" ht="31.5">
      <c r="E2658" s="284">
        <v>6151909</v>
      </c>
      <c r="F2658" s="291" t="s">
        <v>132</v>
      </c>
      <c r="G2658" s="315">
        <f t="shared" si="43"/>
        <v>2652</v>
      </c>
      <c r="H2658" s="280" t="s">
        <v>11521</v>
      </c>
      <c r="I2658" s="307" t="s">
        <v>7203</v>
      </c>
      <c r="J2658" s="279">
        <v>2015</v>
      </c>
      <c r="K2658" s="282">
        <v>6100033316</v>
      </c>
      <c r="L2658" s="283">
        <v>42306</v>
      </c>
      <c r="M2658" s="282" t="s">
        <v>11522</v>
      </c>
      <c r="N2658" s="332" t="s">
        <v>15427</v>
      </c>
      <c r="O2658" s="324"/>
    </row>
    <row r="2659" spans="5:15" ht="31.5">
      <c r="E2659" s="284">
        <v>6151912</v>
      </c>
      <c r="F2659" s="291" t="s">
        <v>132</v>
      </c>
      <c r="G2659" s="315">
        <f t="shared" si="43"/>
        <v>2653</v>
      </c>
      <c r="H2659" s="280" t="s">
        <v>11523</v>
      </c>
      <c r="I2659" s="307" t="s">
        <v>7203</v>
      </c>
      <c r="J2659" s="279">
        <v>2015</v>
      </c>
      <c r="K2659" s="282">
        <v>6100033276</v>
      </c>
      <c r="L2659" s="283">
        <v>42304</v>
      </c>
      <c r="M2659" s="282" t="s">
        <v>11524</v>
      </c>
      <c r="N2659" s="332" t="s">
        <v>15428</v>
      </c>
      <c r="O2659" s="324"/>
    </row>
    <row r="2660" spans="5:15" ht="31.5">
      <c r="E2660" s="284">
        <v>6151916</v>
      </c>
      <c r="F2660" s="291" t="s">
        <v>132</v>
      </c>
      <c r="G2660" s="315">
        <f t="shared" si="43"/>
        <v>2654</v>
      </c>
      <c r="H2660" s="280" t="s">
        <v>11525</v>
      </c>
      <c r="I2660" s="307" t="s">
        <v>7203</v>
      </c>
      <c r="J2660" s="279">
        <v>2015</v>
      </c>
      <c r="K2660" s="282">
        <v>6100033169</v>
      </c>
      <c r="L2660" s="283">
        <v>42306</v>
      </c>
      <c r="M2660" s="282" t="s">
        <v>11526</v>
      </c>
      <c r="N2660" s="332" t="s">
        <v>15429</v>
      </c>
      <c r="O2660" s="324"/>
    </row>
    <row r="2661" spans="5:15" ht="31.5">
      <c r="E2661" s="284">
        <v>6151918</v>
      </c>
      <c r="F2661" s="291" t="s">
        <v>132</v>
      </c>
      <c r="G2661" s="315">
        <f t="shared" si="43"/>
        <v>2655</v>
      </c>
      <c r="H2661" s="280" t="s">
        <v>11527</v>
      </c>
      <c r="I2661" s="307" t="s">
        <v>7203</v>
      </c>
      <c r="J2661" s="279">
        <v>2015</v>
      </c>
      <c r="K2661" s="282">
        <v>6100032896</v>
      </c>
      <c r="L2661" s="283">
        <v>42290</v>
      </c>
      <c r="M2661" s="282" t="s">
        <v>11528</v>
      </c>
      <c r="N2661" s="332" t="s">
        <v>15430</v>
      </c>
      <c r="O2661" s="324"/>
    </row>
    <row r="2662" spans="5:15" ht="31.5">
      <c r="E2662" s="284">
        <v>6151920</v>
      </c>
      <c r="F2662" s="291" t="s">
        <v>132</v>
      </c>
      <c r="G2662" s="315">
        <f t="shared" si="43"/>
        <v>2656</v>
      </c>
      <c r="H2662" s="280" t="s">
        <v>11529</v>
      </c>
      <c r="I2662" s="307" t="s">
        <v>7203</v>
      </c>
      <c r="J2662" s="279">
        <v>2015</v>
      </c>
      <c r="K2662" s="282">
        <v>6100033463</v>
      </c>
      <c r="L2662" s="283">
        <v>42310</v>
      </c>
      <c r="M2662" s="282" t="s">
        <v>11530</v>
      </c>
      <c r="N2662" s="332" t="s">
        <v>15431</v>
      </c>
      <c r="O2662" s="324"/>
    </row>
    <row r="2663" spans="5:15" ht="31.5">
      <c r="E2663" s="284">
        <v>6151921</v>
      </c>
      <c r="F2663" s="291" t="s">
        <v>132</v>
      </c>
      <c r="G2663" s="315">
        <f t="shared" si="43"/>
        <v>2657</v>
      </c>
      <c r="H2663" s="280" t="s">
        <v>11531</v>
      </c>
      <c r="I2663" s="307" t="s">
        <v>7203</v>
      </c>
      <c r="J2663" s="279">
        <v>2015</v>
      </c>
      <c r="K2663" s="282">
        <v>6100033404</v>
      </c>
      <c r="L2663" s="283">
        <v>42310</v>
      </c>
      <c r="M2663" s="282" t="s">
        <v>11532</v>
      </c>
      <c r="N2663" s="332" t="s">
        <v>15432</v>
      </c>
      <c r="O2663" s="324"/>
    </row>
    <row r="2664" spans="5:15" ht="31.5">
      <c r="E2664" s="284">
        <v>6151922</v>
      </c>
      <c r="F2664" s="291" t="s">
        <v>132</v>
      </c>
      <c r="G2664" s="315">
        <f t="shared" si="43"/>
        <v>2658</v>
      </c>
      <c r="H2664" s="280" t="s">
        <v>11533</v>
      </c>
      <c r="I2664" s="307" t="s">
        <v>7203</v>
      </c>
      <c r="J2664" s="279">
        <v>2015</v>
      </c>
      <c r="K2664" s="282">
        <v>6100033443</v>
      </c>
      <c r="L2664" s="283">
        <v>42310</v>
      </c>
      <c r="M2664" s="282" t="s">
        <v>11534</v>
      </c>
      <c r="N2664" s="332" t="s">
        <v>15433</v>
      </c>
      <c r="O2664" s="324"/>
    </row>
    <row r="2665" spans="5:15" ht="31.5">
      <c r="E2665" s="284">
        <v>6151923</v>
      </c>
      <c r="F2665" s="291" t="s">
        <v>132</v>
      </c>
      <c r="G2665" s="315">
        <f t="shared" si="43"/>
        <v>2659</v>
      </c>
      <c r="H2665" s="280" t="s">
        <v>11535</v>
      </c>
      <c r="I2665" s="307" t="s">
        <v>7203</v>
      </c>
      <c r="J2665" s="279">
        <v>2015</v>
      </c>
      <c r="K2665" s="282">
        <v>6100033346</v>
      </c>
      <c r="L2665" s="283">
        <v>42310</v>
      </c>
      <c r="M2665" s="282" t="s">
        <v>11536</v>
      </c>
      <c r="N2665" s="332" t="s">
        <v>15434</v>
      </c>
      <c r="O2665" s="324"/>
    </row>
    <row r="2666" spans="5:15" ht="31.5">
      <c r="E2666" s="284">
        <v>6151927</v>
      </c>
      <c r="F2666" s="291" t="s">
        <v>132</v>
      </c>
      <c r="G2666" s="315">
        <f t="shared" si="43"/>
        <v>2660</v>
      </c>
      <c r="H2666" s="280" t="s">
        <v>16144</v>
      </c>
      <c r="I2666" s="307" t="s">
        <v>7203</v>
      </c>
      <c r="J2666" s="279">
        <v>2015</v>
      </c>
      <c r="K2666" s="282">
        <v>6100033351</v>
      </c>
      <c r="L2666" s="283">
        <v>42313</v>
      </c>
      <c r="M2666" s="282" t="s">
        <v>11537</v>
      </c>
      <c r="N2666" s="333" t="s">
        <v>16278</v>
      </c>
      <c r="O2666" s="324"/>
    </row>
    <row r="2667" spans="5:15" ht="31.5">
      <c r="E2667" s="284">
        <v>6151928</v>
      </c>
      <c r="F2667" s="291" t="s">
        <v>132</v>
      </c>
      <c r="G2667" s="315">
        <f t="shared" si="43"/>
        <v>2661</v>
      </c>
      <c r="H2667" s="280" t="s">
        <v>11538</v>
      </c>
      <c r="I2667" s="307" t="s">
        <v>7203</v>
      </c>
      <c r="J2667" s="279">
        <v>2015</v>
      </c>
      <c r="K2667" s="282">
        <v>6100033398</v>
      </c>
      <c r="L2667" s="283">
        <v>42311</v>
      </c>
      <c r="M2667" s="282" t="s">
        <v>11539</v>
      </c>
      <c r="N2667" s="332" t="s">
        <v>15435</v>
      </c>
      <c r="O2667" s="324"/>
    </row>
    <row r="2668" spans="5:15" ht="31.5">
      <c r="E2668" s="284">
        <v>6151929</v>
      </c>
      <c r="F2668" s="291" t="s">
        <v>132</v>
      </c>
      <c r="G2668" s="315">
        <f t="shared" si="43"/>
        <v>2662</v>
      </c>
      <c r="H2668" s="280" t="s">
        <v>11540</v>
      </c>
      <c r="I2668" s="307" t="s">
        <v>7203</v>
      </c>
      <c r="J2668" s="279">
        <v>2015</v>
      </c>
      <c r="K2668" s="282">
        <v>6100033489</v>
      </c>
      <c r="L2668" s="283">
        <v>42311</v>
      </c>
      <c r="M2668" s="282" t="s">
        <v>11541</v>
      </c>
      <c r="N2668" s="332" t="s">
        <v>15436</v>
      </c>
      <c r="O2668" s="324"/>
    </row>
    <row r="2669" spans="5:15" ht="31.5">
      <c r="E2669" s="284">
        <v>6151934</v>
      </c>
      <c r="F2669" s="291" t="s">
        <v>132</v>
      </c>
      <c r="G2669" s="315">
        <f t="shared" si="43"/>
        <v>2663</v>
      </c>
      <c r="H2669" s="280" t="s">
        <v>11542</v>
      </c>
      <c r="I2669" s="307" t="s">
        <v>7203</v>
      </c>
      <c r="J2669" s="279">
        <v>2015</v>
      </c>
      <c r="K2669" s="282">
        <v>6100033270</v>
      </c>
      <c r="L2669" s="283">
        <v>42311</v>
      </c>
      <c r="M2669" s="282" t="s">
        <v>11543</v>
      </c>
      <c r="N2669" s="332" t="s">
        <v>15437</v>
      </c>
      <c r="O2669" s="324"/>
    </row>
    <row r="2670" spans="5:15" ht="31.5">
      <c r="E2670" s="284">
        <v>6151937</v>
      </c>
      <c r="F2670" s="291" t="s">
        <v>132</v>
      </c>
      <c r="G2670" s="315">
        <f t="shared" si="43"/>
        <v>2664</v>
      </c>
      <c r="H2670" s="280" t="s">
        <v>11544</v>
      </c>
      <c r="I2670" s="307" t="s">
        <v>7203</v>
      </c>
      <c r="J2670" s="279">
        <v>2015</v>
      </c>
      <c r="K2670" s="282">
        <v>6100033367</v>
      </c>
      <c r="L2670" s="283">
        <v>42310</v>
      </c>
      <c r="M2670" s="282" t="s">
        <v>11545</v>
      </c>
      <c r="N2670" s="332" t="s">
        <v>15438</v>
      </c>
      <c r="O2670" s="324"/>
    </row>
    <row r="2671" spans="5:15" ht="31.5">
      <c r="E2671" s="284">
        <v>6151939</v>
      </c>
      <c r="F2671" s="291" t="s">
        <v>132</v>
      </c>
      <c r="G2671" s="315">
        <f t="shared" si="43"/>
        <v>2665</v>
      </c>
      <c r="H2671" s="280" t="s">
        <v>11546</v>
      </c>
      <c r="I2671" s="307" t="s">
        <v>7203</v>
      </c>
      <c r="J2671" s="279">
        <v>2015</v>
      </c>
      <c r="K2671" s="282">
        <v>6100032857</v>
      </c>
      <c r="L2671" s="283">
        <v>42320</v>
      </c>
      <c r="M2671" s="282" t="s">
        <v>11547</v>
      </c>
      <c r="N2671" s="332" t="s">
        <v>15439</v>
      </c>
      <c r="O2671" s="324"/>
    </row>
    <row r="2672" spans="5:15" ht="31.5">
      <c r="E2672" s="284">
        <v>6151945</v>
      </c>
      <c r="F2672" s="291" t="s">
        <v>132</v>
      </c>
      <c r="G2672" s="315">
        <f t="shared" si="43"/>
        <v>2666</v>
      </c>
      <c r="H2672" s="280" t="s">
        <v>11548</v>
      </c>
      <c r="I2672" s="307" t="s">
        <v>7203</v>
      </c>
      <c r="J2672" s="279">
        <v>2015</v>
      </c>
      <c r="K2672" s="282">
        <v>6100033541</v>
      </c>
      <c r="L2672" s="283">
        <v>42317</v>
      </c>
      <c r="M2672" s="282" t="s">
        <v>11549</v>
      </c>
      <c r="N2672" s="332" t="s">
        <v>15440</v>
      </c>
      <c r="O2672" s="324"/>
    </row>
    <row r="2673" spans="5:15" ht="31.5">
      <c r="E2673" s="284">
        <v>6151947</v>
      </c>
      <c r="F2673" s="291" t="s">
        <v>132</v>
      </c>
      <c r="G2673" s="315">
        <f t="shared" si="43"/>
        <v>2667</v>
      </c>
      <c r="H2673" s="280" t="s">
        <v>11550</v>
      </c>
      <c r="I2673" s="307" t="s">
        <v>7203</v>
      </c>
      <c r="J2673" s="279">
        <v>2015</v>
      </c>
      <c r="K2673" s="282">
        <v>6100033598</v>
      </c>
      <c r="L2673" s="283">
        <v>42317</v>
      </c>
      <c r="M2673" s="282" t="s">
        <v>11551</v>
      </c>
      <c r="N2673" s="332" t="s">
        <v>15441</v>
      </c>
      <c r="O2673" s="324"/>
    </row>
    <row r="2674" spans="5:15" ht="31.5">
      <c r="E2674" s="284">
        <v>6151948</v>
      </c>
      <c r="F2674" s="291" t="s">
        <v>132</v>
      </c>
      <c r="G2674" s="315">
        <f t="shared" si="43"/>
        <v>2668</v>
      </c>
      <c r="H2674" s="280" t="s">
        <v>11552</v>
      </c>
      <c r="I2674" s="307" t="s">
        <v>7203</v>
      </c>
      <c r="J2674" s="279">
        <v>2015</v>
      </c>
      <c r="K2674" s="282">
        <v>6100033356</v>
      </c>
      <c r="L2674" s="283">
        <v>42317</v>
      </c>
      <c r="M2674" s="282" t="s">
        <v>11553</v>
      </c>
      <c r="N2674" s="332" t="s">
        <v>15442</v>
      </c>
      <c r="O2674" s="324"/>
    </row>
    <row r="2675" spans="5:15" ht="31.5">
      <c r="E2675" s="284">
        <v>6151949</v>
      </c>
      <c r="F2675" s="291" t="s">
        <v>132</v>
      </c>
      <c r="G2675" s="315">
        <f t="shared" si="43"/>
        <v>2669</v>
      </c>
      <c r="H2675" s="280" t="s">
        <v>11554</v>
      </c>
      <c r="I2675" s="307" t="s">
        <v>7203</v>
      </c>
      <c r="J2675" s="279">
        <v>2015</v>
      </c>
      <c r="K2675" s="282">
        <v>6100033580</v>
      </c>
      <c r="L2675" s="283">
        <v>42317</v>
      </c>
      <c r="M2675" s="282" t="s">
        <v>11555</v>
      </c>
      <c r="N2675" s="332" t="s">
        <v>15443</v>
      </c>
      <c r="O2675" s="324"/>
    </row>
    <row r="2676" spans="5:15" ht="31.5">
      <c r="E2676" s="284">
        <v>6151950</v>
      </c>
      <c r="F2676" s="291" t="s">
        <v>132</v>
      </c>
      <c r="G2676" s="315">
        <f t="shared" si="43"/>
        <v>2670</v>
      </c>
      <c r="H2676" s="280" t="s">
        <v>11556</v>
      </c>
      <c r="I2676" s="307" t="s">
        <v>7203</v>
      </c>
      <c r="J2676" s="279">
        <v>2015</v>
      </c>
      <c r="K2676" s="282">
        <v>6100033653</v>
      </c>
      <c r="L2676" s="283">
        <v>42317</v>
      </c>
      <c r="M2676" s="282" t="s">
        <v>11557</v>
      </c>
      <c r="N2676" s="332" t="s">
        <v>15444</v>
      </c>
      <c r="O2676" s="324"/>
    </row>
    <row r="2677" spans="5:15" ht="31.5">
      <c r="E2677" s="284">
        <v>6151951</v>
      </c>
      <c r="F2677" s="291" t="s">
        <v>132</v>
      </c>
      <c r="G2677" s="315">
        <f t="shared" si="43"/>
        <v>2671</v>
      </c>
      <c r="H2677" s="280" t="s">
        <v>11558</v>
      </c>
      <c r="I2677" s="307" t="s">
        <v>7203</v>
      </c>
      <c r="J2677" s="279">
        <v>2015</v>
      </c>
      <c r="K2677" s="282">
        <v>6100033614</v>
      </c>
      <c r="L2677" s="283">
        <v>42318</v>
      </c>
      <c r="M2677" s="282" t="s">
        <v>11559</v>
      </c>
      <c r="N2677" s="332" t="s">
        <v>15445</v>
      </c>
      <c r="O2677" s="324"/>
    </row>
    <row r="2678" spans="5:15" ht="31.5">
      <c r="E2678" s="284">
        <v>6151952</v>
      </c>
      <c r="F2678" s="291" t="s">
        <v>132</v>
      </c>
      <c r="G2678" s="315">
        <f t="shared" si="43"/>
        <v>2672</v>
      </c>
      <c r="H2678" s="280" t="s">
        <v>11560</v>
      </c>
      <c r="I2678" s="307" t="s">
        <v>7203</v>
      </c>
      <c r="J2678" s="279">
        <v>2015</v>
      </c>
      <c r="K2678" s="282">
        <v>6100033374</v>
      </c>
      <c r="L2678" s="283">
        <v>42317</v>
      </c>
      <c r="M2678" s="282" t="s">
        <v>11561</v>
      </c>
      <c r="N2678" s="332" t="s">
        <v>15446</v>
      </c>
      <c r="O2678" s="324"/>
    </row>
    <row r="2679" spans="5:15" ht="31.5">
      <c r="E2679" s="284">
        <v>6151953</v>
      </c>
      <c r="F2679" s="291" t="s">
        <v>132</v>
      </c>
      <c r="G2679" s="315">
        <f t="shared" si="43"/>
        <v>2673</v>
      </c>
      <c r="H2679" s="280" t="s">
        <v>11562</v>
      </c>
      <c r="I2679" s="307" t="s">
        <v>7203</v>
      </c>
      <c r="J2679" s="279">
        <v>2015</v>
      </c>
      <c r="K2679" s="282">
        <v>6100033355</v>
      </c>
      <c r="L2679" s="283">
        <v>42317</v>
      </c>
      <c r="M2679" s="282" t="s">
        <v>11563</v>
      </c>
      <c r="N2679" s="332" t="s">
        <v>15447</v>
      </c>
      <c r="O2679" s="324"/>
    </row>
    <row r="2680" spans="5:15" ht="31.5">
      <c r="E2680" s="284">
        <v>6151954</v>
      </c>
      <c r="F2680" s="291" t="s">
        <v>132</v>
      </c>
      <c r="G2680" s="315">
        <f t="shared" si="43"/>
        <v>2674</v>
      </c>
      <c r="H2680" s="280" t="s">
        <v>11564</v>
      </c>
      <c r="I2680" s="307" t="s">
        <v>7203</v>
      </c>
      <c r="J2680" s="279">
        <v>2015</v>
      </c>
      <c r="K2680" s="282">
        <v>6100029603</v>
      </c>
      <c r="L2680" s="283">
        <v>42131</v>
      </c>
      <c r="M2680" s="282" t="s">
        <v>11565</v>
      </c>
      <c r="N2680" s="332" t="s">
        <v>15448</v>
      </c>
      <c r="O2680" s="324"/>
    </row>
    <row r="2681" spans="5:15" ht="31.5">
      <c r="E2681" s="284">
        <v>6151955</v>
      </c>
      <c r="F2681" s="291" t="s">
        <v>132</v>
      </c>
      <c r="G2681" s="315">
        <f t="shared" si="43"/>
        <v>2675</v>
      </c>
      <c r="H2681" s="280" t="s">
        <v>11566</v>
      </c>
      <c r="I2681" s="307" t="s">
        <v>7203</v>
      </c>
      <c r="J2681" s="279">
        <v>2015</v>
      </c>
      <c r="K2681" s="282">
        <v>6100033731</v>
      </c>
      <c r="L2681" s="283">
        <v>42320</v>
      </c>
      <c r="M2681" s="282" t="s">
        <v>11567</v>
      </c>
      <c r="N2681" s="332" t="s">
        <v>15449</v>
      </c>
      <c r="O2681" s="324"/>
    </row>
    <row r="2682" spans="5:15" ht="31.5">
      <c r="E2682" s="284">
        <v>6151957</v>
      </c>
      <c r="F2682" s="291" t="s">
        <v>132</v>
      </c>
      <c r="G2682" s="315">
        <f t="shared" si="43"/>
        <v>2676</v>
      </c>
      <c r="H2682" s="280" t="s">
        <v>11568</v>
      </c>
      <c r="I2682" s="307" t="s">
        <v>7203</v>
      </c>
      <c r="J2682" s="279">
        <v>2015</v>
      </c>
      <c r="K2682" s="282">
        <v>6100033399</v>
      </c>
      <c r="L2682" s="283">
        <v>42318</v>
      </c>
      <c r="M2682" s="282" t="s">
        <v>11569</v>
      </c>
      <c r="N2682" s="332" t="s">
        <v>15450</v>
      </c>
      <c r="O2682" s="324"/>
    </row>
    <row r="2683" spans="5:15" ht="31.5">
      <c r="E2683" s="284">
        <v>6151958</v>
      </c>
      <c r="F2683" s="291" t="s">
        <v>132</v>
      </c>
      <c r="G2683" s="315">
        <f t="shared" si="43"/>
        <v>2677</v>
      </c>
      <c r="H2683" s="280" t="s">
        <v>11570</v>
      </c>
      <c r="I2683" s="307" t="s">
        <v>7203</v>
      </c>
      <c r="J2683" s="279">
        <v>2015</v>
      </c>
      <c r="K2683" s="282">
        <v>6100033548</v>
      </c>
      <c r="L2683" s="283">
        <v>42320</v>
      </c>
      <c r="M2683" s="282" t="s">
        <v>11571</v>
      </c>
      <c r="N2683" s="332" t="s">
        <v>15451</v>
      </c>
      <c r="O2683" s="324"/>
    </row>
    <row r="2684" spans="5:15" ht="31.5">
      <c r="E2684" s="284">
        <v>6151960</v>
      </c>
      <c r="F2684" s="291" t="s">
        <v>132</v>
      </c>
      <c r="G2684" s="315">
        <f t="shared" si="43"/>
        <v>2678</v>
      </c>
      <c r="H2684" s="280" t="s">
        <v>11572</v>
      </c>
      <c r="I2684" s="307" t="s">
        <v>7203</v>
      </c>
      <c r="J2684" s="279">
        <v>2015</v>
      </c>
      <c r="K2684" s="282">
        <v>6100032775</v>
      </c>
      <c r="L2684" s="283">
        <v>42324</v>
      </c>
      <c r="M2684" s="282" t="s">
        <v>11573</v>
      </c>
      <c r="N2684" s="332" t="s">
        <v>15452</v>
      </c>
      <c r="O2684" s="324"/>
    </row>
    <row r="2685" spans="5:15" ht="31.5">
      <c r="E2685" s="284">
        <v>6152080</v>
      </c>
      <c r="F2685" s="291" t="s">
        <v>132</v>
      </c>
      <c r="G2685" s="315">
        <f t="shared" si="43"/>
        <v>2679</v>
      </c>
      <c r="H2685" s="280" t="s">
        <v>11574</v>
      </c>
      <c r="I2685" s="307" t="s">
        <v>7203</v>
      </c>
      <c r="J2685" s="279">
        <v>2015</v>
      </c>
      <c r="K2685" s="282">
        <v>6100033446</v>
      </c>
      <c r="L2685" s="283">
        <v>42320</v>
      </c>
      <c r="M2685" s="282" t="s">
        <v>11575</v>
      </c>
      <c r="N2685" s="332" t="s">
        <v>15453</v>
      </c>
      <c r="O2685" s="324"/>
    </row>
    <row r="2686" spans="5:15" ht="31.5">
      <c r="E2686" s="284">
        <v>6152100</v>
      </c>
      <c r="F2686" s="291" t="s">
        <v>132</v>
      </c>
      <c r="G2686" s="315">
        <f t="shared" ref="G2686:G2749" si="44">G2685+1</f>
        <v>2680</v>
      </c>
      <c r="H2686" s="280" t="s">
        <v>11576</v>
      </c>
      <c r="I2686" s="307" t="s">
        <v>7203</v>
      </c>
      <c r="J2686" s="279">
        <v>2015</v>
      </c>
      <c r="K2686" s="282">
        <v>6100031036</v>
      </c>
      <c r="L2686" s="283">
        <v>42187</v>
      </c>
      <c r="M2686" s="282" t="s">
        <v>11577</v>
      </c>
      <c r="N2686" s="332" t="s">
        <v>15454</v>
      </c>
      <c r="O2686" s="324"/>
    </row>
    <row r="2687" spans="5:15" ht="31.5">
      <c r="E2687" s="284">
        <v>6152101</v>
      </c>
      <c r="F2687" s="291" t="s">
        <v>132</v>
      </c>
      <c r="G2687" s="315">
        <f t="shared" si="44"/>
        <v>2681</v>
      </c>
      <c r="H2687" s="280" t="s">
        <v>11578</v>
      </c>
      <c r="I2687" s="307" t="s">
        <v>7203</v>
      </c>
      <c r="J2687" s="279">
        <v>2015</v>
      </c>
      <c r="K2687" s="282">
        <v>6100031125</v>
      </c>
      <c r="L2687" s="283">
        <v>42186</v>
      </c>
      <c r="M2687" s="282" t="s">
        <v>2089</v>
      </c>
      <c r="N2687" s="332" t="s">
        <v>15455</v>
      </c>
      <c r="O2687" s="324"/>
    </row>
    <row r="2688" spans="5:15" ht="31.5">
      <c r="E2688" s="284">
        <v>6152102</v>
      </c>
      <c r="F2688" s="291" t="s">
        <v>132</v>
      </c>
      <c r="G2688" s="315">
        <f t="shared" si="44"/>
        <v>2682</v>
      </c>
      <c r="H2688" s="280" t="s">
        <v>11579</v>
      </c>
      <c r="I2688" s="307" t="s">
        <v>7203</v>
      </c>
      <c r="J2688" s="279">
        <v>2015</v>
      </c>
      <c r="K2688" s="282">
        <v>6100030951</v>
      </c>
      <c r="L2688" s="283">
        <v>42187</v>
      </c>
      <c r="M2688" s="282" t="s">
        <v>11580</v>
      </c>
      <c r="N2688" s="332" t="s">
        <v>15456</v>
      </c>
      <c r="O2688" s="324"/>
    </row>
    <row r="2689" spans="5:15" ht="31.5">
      <c r="E2689" s="284">
        <v>6152103</v>
      </c>
      <c r="F2689" s="291" t="s">
        <v>132</v>
      </c>
      <c r="G2689" s="315">
        <f t="shared" si="44"/>
        <v>2683</v>
      </c>
      <c r="H2689" s="280" t="s">
        <v>11581</v>
      </c>
      <c r="I2689" s="307" t="s">
        <v>7203</v>
      </c>
      <c r="J2689" s="279">
        <v>2015</v>
      </c>
      <c r="K2689" s="282">
        <v>6100030771</v>
      </c>
      <c r="L2689" s="283">
        <v>42187</v>
      </c>
      <c r="M2689" s="282" t="s">
        <v>11582</v>
      </c>
      <c r="N2689" s="332" t="s">
        <v>15457</v>
      </c>
      <c r="O2689" s="324"/>
    </row>
    <row r="2690" spans="5:15" ht="31.5">
      <c r="E2690" s="284">
        <v>6152104</v>
      </c>
      <c r="F2690" s="291" t="s">
        <v>132</v>
      </c>
      <c r="G2690" s="315">
        <f t="shared" si="44"/>
        <v>2684</v>
      </c>
      <c r="H2690" s="280" t="s">
        <v>11583</v>
      </c>
      <c r="I2690" s="307" t="s">
        <v>7203</v>
      </c>
      <c r="J2690" s="279">
        <v>2015</v>
      </c>
      <c r="K2690" s="282">
        <v>6100031123</v>
      </c>
      <c r="L2690" s="283">
        <v>42186</v>
      </c>
      <c r="M2690" s="282" t="s">
        <v>11584</v>
      </c>
      <c r="N2690" s="332" t="s">
        <v>15458</v>
      </c>
      <c r="O2690" s="324"/>
    </row>
    <row r="2691" spans="5:15" ht="31.5">
      <c r="E2691" s="284">
        <v>6152105</v>
      </c>
      <c r="F2691" s="291" t="s">
        <v>132</v>
      </c>
      <c r="G2691" s="315">
        <f t="shared" si="44"/>
        <v>2685</v>
      </c>
      <c r="H2691" s="280" t="s">
        <v>11585</v>
      </c>
      <c r="I2691" s="307" t="s">
        <v>7203</v>
      </c>
      <c r="J2691" s="279">
        <v>2015</v>
      </c>
      <c r="K2691" s="282">
        <v>6100030955</v>
      </c>
      <c r="L2691" s="283">
        <v>42186</v>
      </c>
      <c r="M2691" s="282" t="s">
        <v>11586</v>
      </c>
      <c r="N2691" s="332" t="s">
        <v>15459</v>
      </c>
      <c r="O2691" s="324"/>
    </row>
    <row r="2692" spans="5:15" ht="31.5">
      <c r="E2692" s="284">
        <v>6152106</v>
      </c>
      <c r="F2692" s="291" t="s">
        <v>132</v>
      </c>
      <c r="G2692" s="315">
        <f t="shared" si="44"/>
        <v>2686</v>
      </c>
      <c r="H2692" s="280" t="s">
        <v>11587</v>
      </c>
      <c r="I2692" s="307" t="s">
        <v>7203</v>
      </c>
      <c r="J2692" s="279">
        <v>2015</v>
      </c>
      <c r="K2692" s="282">
        <v>6100031230</v>
      </c>
      <c r="L2692" s="283">
        <v>42191</v>
      </c>
      <c r="M2692" s="282" t="s">
        <v>11588</v>
      </c>
      <c r="N2692" s="332" t="s">
        <v>15460</v>
      </c>
      <c r="O2692" s="324"/>
    </row>
    <row r="2693" spans="5:15" ht="31.5">
      <c r="E2693" s="284">
        <v>6152107</v>
      </c>
      <c r="F2693" s="291" t="s">
        <v>132</v>
      </c>
      <c r="G2693" s="315">
        <f t="shared" si="44"/>
        <v>2687</v>
      </c>
      <c r="H2693" s="280" t="s">
        <v>11589</v>
      </c>
      <c r="I2693" s="307" t="s">
        <v>7203</v>
      </c>
      <c r="J2693" s="279">
        <v>2015</v>
      </c>
      <c r="K2693" s="282">
        <v>6100031286</v>
      </c>
      <c r="L2693" s="283">
        <v>42191</v>
      </c>
      <c r="M2693" s="282" t="s">
        <v>11590</v>
      </c>
      <c r="N2693" s="332" t="s">
        <v>15461</v>
      </c>
      <c r="O2693" s="324"/>
    </row>
    <row r="2694" spans="5:15" ht="31.5">
      <c r="E2694" s="284">
        <v>6152108</v>
      </c>
      <c r="F2694" s="291" t="s">
        <v>132</v>
      </c>
      <c r="G2694" s="315">
        <f t="shared" si="44"/>
        <v>2688</v>
      </c>
      <c r="H2694" s="280" t="s">
        <v>11591</v>
      </c>
      <c r="I2694" s="307" t="s">
        <v>7203</v>
      </c>
      <c r="J2694" s="279">
        <v>2015</v>
      </c>
      <c r="K2694" s="282">
        <v>6100031022</v>
      </c>
      <c r="L2694" s="283">
        <v>42192</v>
      </c>
      <c r="M2694" s="282" t="s">
        <v>11592</v>
      </c>
      <c r="N2694" s="332" t="s">
        <v>15462</v>
      </c>
      <c r="O2694" s="324"/>
    </row>
    <row r="2695" spans="5:15" ht="31.5">
      <c r="E2695" s="284">
        <v>6152109</v>
      </c>
      <c r="F2695" s="291" t="s">
        <v>132</v>
      </c>
      <c r="G2695" s="315">
        <f t="shared" si="44"/>
        <v>2689</v>
      </c>
      <c r="H2695" s="280" t="s">
        <v>11593</v>
      </c>
      <c r="I2695" s="307" t="s">
        <v>7203</v>
      </c>
      <c r="J2695" s="279">
        <v>2015</v>
      </c>
      <c r="K2695" s="282">
        <v>6100031374</v>
      </c>
      <c r="L2695" s="283">
        <v>42199</v>
      </c>
      <c r="M2695" s="282" t="s">
        <v>11594</v>
      </c>
      <c r="N2695" s="332" t="s">
        <v>15463</v>
      </c>
      <c r="O2695" s="324"/>
    </row>
    <row r="2696" spans="5:15" ht="31.5">
      <c r="E2696" s="284">
        <v>6152110</v>
      </c>
      <c r="F2696" s="291" t="s">
        <v>132</v>
      </c>
      <c r="G2696" s="315">
        <f t="shared" si="44"/>
        <v>2690</v>
      </c>
      <c r="H2696" s="280" t="s">
        <v>11595</v>
      </c>
      <c r="I2696" s="307" t="s">
        <v>7203</v>
      </c>
      <c r="J2696" s="279">
        <v>2015</v>
      </c>
      <c r="K2696" s="282">
        <v>6100031355</v>
      </c>
      <c r="L2696" s="283">
        <v>42199</v>
      </c>
      <c r="M2696" s="282" t="s">
        <v>11596</v>
      </c>
      <c r="N2696" s="332" t="s">
        <v>15464</v>
      </c>
      <c r="O2696" s="324"/>
    </row>
    <row r="2697" spans="5:15" ht="31.5">
      <c r="E2697" s="284">
        <v>6152111</v>
      </c>
      <c r="F2697" s="291" t="s">
        <v>132</v>
      </c>
      <c r="G2697" s="315">
        <f t="shared" si="44"/>
        <v>2691</v>
      </c>
      <c r="H2697" s="280" t="s">
        <v>11597</v>
      </c>
      <c r="I2697" s="307" t="s">
        <v>7203</v>
      </c>
      <c r="J2697" s="279">
        <v>2015</v>
      </c>
      <c r="K2697" s="282">
        <v>6100031410</v>
      </c>
      <c r="L2697" s="283">
        <v>42205</v>
      </c>
      <c r="M2697" s="282" t="s">
        <v>11598</v>
      </c>
      <c r="N2697" s="332" t="s">
        <v>15465</v>
      </c>
      <c r="O2697" s="324"/>
    </row>
    <row r="2698" spans="5:15" ht="31.5">
      <c r="E2698" s="284">
        <v>6152112</v>
      </c>
      <c r="F2698" s="291" t="s">
        <v>132</v>
      </c>
      <c r="G2698" s="315">
        <f t="shared" si="44"/>
        <v>2692</v>
      </c>
      <c r="H2698" s="280" t="s">
        <v>11599</v>
      </c>
      <c r="I2698" s="307" t="s">
        <v>7203</v>
      </c>
      <c r="J2698" s="279">
        <v>2015</v>
      </c>
      <c r="K2698" s="282">
        <v>6100030554</v>
      </c>
      <c r="L2698" s="283">
        <v>42187</v>
      </c>
      <c r="M2698" s="282" t="s">
        <v>11600</v>
      </c>
      <c r="N2698" s="332" t="s">
        <v>15466</v>
      </c>
      <c r="O2698" s="324"/>
    </row>
    <row r="2699" spans="5:15" ht="31.5">
      <c r="E2699" s="284">
        <v>6152113</v>
      </c>
      <c r="F2699" s="291" t="s">
        <v>132</v>
      </c>
      <c r="G2699" s="315">
        <f t="shared" si="44"/>
        <v>2693</v>
      </c>
      <c r="H2699" s="280" t="s">
        <v>11601</v>
      </c>
      <c r="I2699" s="307" t="s">
        <v>7203</v>
      </c>
      <c r="J2699" s="279">
        <v>2015</v>
      </c>
      <c r="K2699" s="282">
        <v>6100030731</v>
      </c>
      <c r="L2699" s="283">
        <v>42186</v>
      </c>
      <c r="M2699" s="282" t="s">
        <v>11602</v>
      </c>
      <c r="N2699" s="332" t="s">
        <v>15467</v>
      </c>
      <c r="O2699" s="324"/>
    </row>
    <row r="2700" spans="5:15" ht="31.5">
      <c r="E2700" s="284">
        <v>6152114</v>
      </c>
      <c r="F2700" s="291" t="s">
        <v>132</v>
      </c>
      <c r="G2700" s="315">
        <f t="shared" si="44"/>
        <v>2694</v>
      </c>
      <c r="H2700" s="280" t="s">
        <v>11603</v>
      </c>
      <c r="I2700" s="307" t="s">
        <v>7203</v>
      </c>
      <c r="J2700" s="279">
        <v>2015</v>
      </c>
      <c r="K2700" s="282">
        <v>6100030981</v>
      </c>
      <c r="L2700" s="283">
        <v>42188</v>
      </c>
      <c r="M2700" s="282" t="s">
        <v>11126</v>
      </c>
      <c r="N2700" s="332" t="s">
        <v>15266</v>
      </c>
      <c r="O2700" s="324"/>
    </row>
    <row r="2701" spans="5:15" ht="31.5">
      <c r="E2701" s="284">
        <v>6152116</v>
      </c>
      <c r="F2701" s="291" t="s">
        <v>132</v>
      </c>
      <c r="G2701" s="315">
        <f t="shared" si="44"/>
        <v>2695</v>
      </c>
      <c r="H2701" s="280" t="s">
        <v>11604</v>
      </c>
      <c r="I2701" s="307" t="s">
        <v>7203</v>
      </c>
      <c r="J2701" s="279">
        <v>2015</v>
      </c>
      <c r="K2701" s="282">
        <v>6100031078</v>
      </c>
      <c r="L2701" s="283">
        <v>42187</v>
      </c>
      <c r="M2701" s="282" t="s">
        <v>11605</v>
      </c>
      <c r="N2701" s="332" t="s">
        <v>15468</v>
      </c>
      <c r="O2701" s="324"/>
    </row>
    <row r="2702" spans="5:15" ht="31.5">
      <c r="E2702" s="284">
        <v>6152203</v>
      </c>
      <c r="F2702" s="291" t="s">
        <v>132</v>
      </c>
      <c r="G2702" s="315">
        <f t="shared" si="44"/>
        <v>2696</v>
      </c>
      <c r="H2702" s="280" t="s">
        <v>11606</v>
      </c>
      <c r="I2702" s="307" t="s">
        <v>7203</v>
      </c>
      <c r="J2702" s="279">
        <v>2015</v>
      </c>
      <c r="K2702" s="282">
        <v>6100032486</v>
      </c>
      <c r="L2702" s="283">
        <v>42353</v>
      </c>
      <c r="M2702" s="282" t="s">
        <v>11607</v>
      </c>
      <c r="N2702" s="332" t="s">
        <v>15469</v>
      </c>
      <c r="O2702" s="324"/>
    </row>
    <row r="2703" spans="5:15" ht="31.5">
      <c r="E2703" s="284">
        <v>6152281</v>
      </c>
      <c r="F2703" s="291" t="s">
        <v>132</v>
      </c>
      <c r="G2703" s="315">
        <f t="shared" si="44"/>
        <v>2697</v>
      </c>
      <c r="H2703" s="280" t="s">
        <v>16145</v>
      </c>
      <c r="I2703" s="307" t="s">
        <v>7203</v>
      </c>
      <c r="J2703" s="279">
        <v>2015</v>
      </c>
      <c r="K2703" s="282">
        <v>6100032697</v>
      </c>
      <c r="L2703" s="283">
        <v>42268</v>
      </c>
      <c r="M2703" s="282" t="s">
        <v>11608</v>
      </c>
      <c r="N2703" s="333" t="s">
        <v>16269</v>
      </c>
      <c r="O2703" s="324"/>
    </row>
    <row r="2704" spans="5:15" ht="31.5">
      <c r="E2704" s="284">
        <v>6152282</v>
      </c>
      <c r="F2704" s="291" t="s">
        <v>132</v>
      </c>
      <c r="G2704" s="315">
        <f t="shared" si="44"/>
        <v>2698</v>
      </c>
      <c r="H2704" s="280" t="s">
        <v>11609</v>
      </c>
      <c r="I2704" s="307" t="s">
        <v>7203</v>
      </c>
      <c r="J2704" s="279">
        <v>2015</v>
      </c>
      <c r="K2704" s="282">
        <v>6100025049</v>
      </c>
      <c r="L2704" s="283">
        <v>41836</v>
      </c>
      <c r="M2704" s="282" t="s">
        <v>11610</v>
      </c>
      <c r="N2704" s="332" t="s">
        <v>15470</v>
      </c>
      <c r="O2704" s="324"/>
    </row>
    <row r="2705" spans="5:15" ht="31.5">
      <c r="E2705" s="279">
        <v>6131195</v>
      </c>
      <c r="F2705" s="291" t="s">
        <v>132</v>
      </c>
      <c r="G2705" s="315">
        <f t="shared" si="44"/>
        <v>2699</v>
      </c>
      <c r="H2705" s="280" t="s">
        <v>11611</v>
      </c>
      <c r="I2705" s="307" t="s">
        <v>7203</v>
      </c>
      <c r="J2705" s="279">
        <v>2015</v>
      </c>
      <c r="K2705" s="279">
        <v>6100012646</v>
      </c>
      <c r="L2705" s="281">
        <v>41159</v>
      </c>
      <c r="M2705" s="279" t="s">
        <v>7733</v>
      </c>
      <c r="N2705" s="332" t="s">
        <v>13399</v>
      </c>
      <c r="O2705" s="324"/>
    </row>
    <row r="2706" spans="5:15" ht="31.5">
      <c r="E2706" s="279">
        <v>6144335</v>
      </c>
      <c r="F2706" s="291" t="s">
        <v>132</v>
      </c>
      <c r="G2706" s="315">
        <f t="shared" si="44"/>
        <v>2700</v>
      </c>
      <c r="H2706" s="280" t="s">
        <v>11612</v>
      </c>
      <c r="I2706" s="307" t="s">
        <v>7203</v>
      </c>
      <c r="J2706" s="279">
        <v>2015</v>
      </c>
      <c r="K2706" s="279">
        <v>6100024108</v>
      </c>
      <c r="L2706" s="281">
        <v>41775</v>
      </c>
      <c r="M2706" s="279" t="s">
        <v>11613</v>
      </c>
      <c r="N2706" s="332" t="s">
        <v>14677</v>
      </c>
      <c r="O2706" s="324"/>
    </row>
    <row r="2707" spans="5:15" ht="31.5">
      <c r="E2707" s="284">
        <v>6145143</v>
      </c>
      <c r="F2707" s="291" t="s">
        <v>132</v>
      </c>
      <c r="G2707" s="315">
        <f t="shared" si="44"/>
        <v>2701</v>
      </c>
      <c r="H2707" s="280" t="s">
        <v>11614</v>
      </c>
      <c r="I2707" s="307" t="s">
        <v>7203</v>
      </c>
      <c r="J2707" s="279">
        <v>2015</v>
      </c>
      <c r="K2707" s="285">
        <v>6100026691</v>
      </c>
      <c r="L2707" s="283">
        <v>41922</v>
      </c>
      <c r="M2707" s="285" t="s">
        <v>11615</v>
      </c>
      <c r="N2707" s="332" t="s">
        <v>14678</v>
      </c>
      <c r="O2707" s="324"/>
    </row>
    <row r="2708" spans="5:15" ht="38.25">
      <c r="E2708" s="279">
        <v>6131107</v>
      </c>
      <c r="F2708" s="291" t="s">
        <v>132</v>
      </c>
      <c r="G2708" s="315">
        <f t="shared" si="44"/>
        <v>2702</v>
      </c>
      <c r="H2708" s="280" t="s">
        <v>9519</v>
      </c>
      <c r="I2708" s="307" t="s">
        <v>7203</v>
      </c>
      <c r="J2708" s="279">
        <v>2015</v>
      </c>
      <c r="K2708" s="279">
        <v>6100009559</v>
      </c>
      <c r="L2708" s="281">
        <v>40981</v>
      </c>
      <c r="M2708" s="279" t="s">
        <v>9520</v>
      </c>
      <c r="N2708" s="332" t="s">
        <v>13956</v>
      </c>
      <c r="O2708" s="324"/>
    </row>
    <row r="2709" spans="5:15" ht="38.25">
      <c r="E2709" s="279">
        <v>6143942</v>
      </c>
      <c r="F2709" s="291" t="s">
        <v>132</v>
      </c>
      <c r="G2709" s="315">
        <f t="shared" si="44"/>
        <v>2703</v>
      </c>
      <c r="H2709" s="280" t="s">
        <v>11616</v>
      </c>
      <c r="I2709" s="307" t="s">
        <v>7203</v>
      </c>
      <c r="J2709" s="279">
        <v>2015</v>
      </c>
      <c r="K2709" s="279">
        <v>6100010103</v>
      </c>
      <c r="L2709" s="281">
        <v>41019</v>
      </c>
      <c r="M2709" s="279" t="s">
        <v>9558</v>
      </c>
      <c r="N2709" s="332" t="s">
        <v>15471</v>
      </c>
      <c r="O2709" s="324"/>
    </row>
    <row r="2710" spans="5:15" ht="38.25">
      <c r="E2710" s="279">
        <v>6131065</v>
      </c>
      <c r="F2710" s="291" t="s">
        <v>132</v>
      </c>
      <c r="G2710" s="315">
        <f t="shared" si="44"/>
        <v>2704</v>
      </c>
      <c r="H2710" s="280" t="s">
        <v>9652</v>
      </c>
      <c r="I2710" s="307" t="s">
        <v>7203</v>
      </c>
      <c r="J2710" s="279">
        <v>2015</v>
      </c>
      <c r="K2710" s="279">
        <v>6100012419</v>
      </c>
      <c r="L2710" s="281">
        <v>41149</v>
      </c>
      <c r="M2710" s="279" t="s">
        <v>11617</v>
      </c>
      <c r="N2710" s="332" t="s">
        <v>14151</v>
      </c>
      <c r="O2710" s="324"/>
    </row>
    <row r="2711" spans="5:15" ht="38.25">
      <c r="E2711" s="279">
        <v>6132157</v>
      </c>
      <c r="F2711" s="291" t="s">
        <v>132</v>
      </c>
      <c r="G2711" s="315">
        <f t="shared" si="44"/>
        <v>2705</v>
      </c>
      <c r="H2711" s="280" t="s">
        <v>11618</v>
      </c>
      <c r="I2711" s="307" t="s">
        <v>7203</v>
      </c>
      <c r="J2711" s="279">
        <v>2015</v>
      </c>
      <c r="K2711" s="279">
        <v>6100015839</v>
      </c>
      <c r="L2711" s="281">
        <v>41375</v>
      </c>
      <c r="M2711" s="279" t="s">
        <v>8921</v>
      </c>
      <c r="N2711" s="332" t="s">
        <v>13776</v>
      </c>
      <c r="O2711" s="324"/>
    </row>
    <row r="2712" spans="5:15" ht="38.25">
      <c r="E2712" s="279">
        <v>6132552</v>
      </c>
      <c r="F2712" s="291" t="s">
        <v>132</v>
      </c>
      <c r="G2712" s="315">
        <f t="shared" si="44"/>
        <v>2706</v>
      </c>
      <c r="H2712" s="280" t="s">
        <v>11619</v>
      </c>
      <c r="I2712" s="307" t="s">
        <v>7203</v>
      </c>
      <c r="J2712" s="279">
        <v>2015</v>
      </c>
      <c r="K2712" s="279">
        <v>6100017775</v>
      </c>
      <c r="L2712" s="281">
        <v>41453</v>
      </c>
      <c r="M2712" s="279" t="s">
        <v>11620</v>
      </c>
      <c r="N2712" s="332" t="s">
        <v>14152</v>
      </c>
      <c r="O2712" s="324"/>
    </row>
    <row r="2713" spans="5:15" ht="38.25">
      <c r="E2713" s="279">
        <v>6132563</v>
      </c>
      <c r="F2713" s="291" t="s">
        <v>132</v>
      </c>
      <c r="G2713" s="315">
        <f t="shared" si="44"/>
        <v>2707</v>
      </c>
      <c r="H2713" s="280" t="s">
        <v>11621</v>
      </c>
      <c r="I2713" s="307" t="s">
        <v>7203</v>
      </c>
      <c r="J2713" s="279">
        <v>2015</v>
      </c>
      <c r="K2713" s="279">
        <v>6100017776</v>
      </c>
      <c r="L2713" s="281">
        <v>41453</v>
      </c>
      <c r="M2713" s="279" t="s">
        <v>287</v>
      </c>
      <c r="N2713" s="332" t="s">
        <v>14153</v>
      </c>
      <c r="O2713" s="324"/>
    </row>
    <row r="2714" spans="5:15" ht="38.25">
      <c r="E2714" s="279">
        <v>6132688</v>
      </c>
      <c r="F2714" s="291" t="s">
        <v>132</v>
      </c>
      <c r="G2714" s="315">
        <f t="shared" si="44"/>
        <v>2708</v>
      </c>
      <c r="H2714" s="280" t="s">
        <v>11622</v>
      </c>
      <c r="I2714" s="307" t="s">
        <v>7203</v>
      </c>
      <c r="J2714" s="279">
        <v>2015</v>
      </c>
      <c r="K2714" s="279">
        <v>6100018243</v>
      </c>
      <c r="L2714" s="281">
        <v>41502</v>
      </c>
      <c r="M2714" s="279" t="s">
        <v>11623</v>
      </c>
      <c r="N2714" s="332" t="s">
        <v>14154</v>
      </c>
      <c r="O2714" s="324"/>
    </row>
    <row r="2715" spans="5:15" ht="38.25">
      <c r="E2715" s="279">
        <v>6133132</v>
      </c>
      <c r="F2715" s="291" t="s">
        <v>132</v>
      </c>
      <c r="G2715" s="315">
        <f t="shared" si="44"/>
        <v>2709</v>
      </c>
      <c r="H2715" s="280" t="s">
        <v>11624</v>
      </c>
      <c r="I2715" s="307" t="s">
        <v>7203</v>
      </c>
      <c r="J2715" s="279">
        <v>2015</v>
      </c>
      <c r="K2715" s="279">
        <v>6100020317</v>
      </c>
      <c r="L2715" s="281">
        <v>41561</v>
      </c>
      <c r="M2715" s="279" t="s">
        <v>11625</v>
      </c>
      <c r="N2715" s="332" t="s">
        <v>14155</v>
      </c>
      <c r="O2715" s="324"/>
    </row>
    <row r="2716" spans="5:15" ht="31.5">
      <c r="E2716" s="279">
        <v>6143543</v>
      </c>
      <c r="F2716" s="291" t="s">
        <v>132</v>
      </c>
      <c r="G2716" s="315">
        <f t="shared" si="44"/>
        <v>2710</v>
      </c>
      <c r="H2716" s="280" t="s">
        <v>11626</v>
      </c>
      <c r="I2716" s="307" t="s">
        <v>7203</v>
      </c>
      <c r="J2716" s="279">
        <v>2015</v>
      </c>
      <c r="K2716" s="279">
        <v>6100021574</v>
      </c>
      <c r="L2716" s="281">
        <v>41624</v>
      </c>
      <c r="M2716" s="279" t="s">
        <v>9444</v>
      </c>
      <c r="N2716" s="332" t="s">
        <v>14289</v>
      </c>
      <c r="O2716" s="324"/>
    </row>
    <row r="2717" spans="5:15" ht="38.25">
      <c r="E2717" s="279">
        <v>6143946</v>
      </c>
      <c r="F2717" s="291" t="s">
        <v>132</v>
      </c>
      <c r="G2717" s="315">
        <f t="shared" si="44"/>
        <v>2711</v>
      </c>
      <c r="H2717" s="280" t="s">
        <v>11627</v>
      </c>
      <c r="I2717" s="307" t="s">
        <v>7203</v>
      </c>
      <c r="J2717" s="279">
        <v>2015</v>
      </c>
      <c r="K2717" s="279">
        <v>6100022588</v>
      </c>
      <c r="L2717" s="281">
        <v>41691</v>
      </c>
      <c r="M2717" s="279" t="s">
        <v>11628</v>
      </c>
      <c r="N2717" s="332" t="s">
        <v>14679</v>
      </c>
      <c r="O2717" s="324"/>
    </row>
    <row r="2718" spans="5:15" ht="38.25">
      <c r="E2718" s="279">
        <v>6144233</v>
      </c>
      <c r="F2718" s="291" t="s">
        <v>132</v>
      </c>
      <c r="G2718" s="315">
        <f t="shared" si="44"/>
        <v>2712</v>
      </c>
      <c r="H2718" s="280" t="s">
        <v>11629</v>
      </c>
      <c r="I2718" s="307" t="s">
        <v>7203</v>
      </c>
      <c r="J2718" s="279">
        <v>2015</v>
      </c>
      <c r="K2718" s="279">
        <v>6100023376</v>
      </c>
      <c r="L2718" s="281">
        <v>41738</v>
      </c>
      <c r="M2718" s="279" t="s">
        <v>9273</v>
      </c>
      <c r="N2718" s="332" t="s">
        <v>14261</v>
      </c>
      <c r="O2718" s="324"/>
    </row>
    <row r="2719" spans="5:15" ht="38.25">
      <c r="E2719" s="279">
        <v>6144239</v>
      </c>
      <c r="F2719" s="291" t="s">
        <v>132</v>
      </c>
      <c r="G2719" s="315">
        <f t="shared" si="44"/>
        <v>2713</v>
      </c>
      <c r="H2719" s="280" t="s">
        <v>11630</v>
      </c>
      <c r="I2719" s="307" t="s">
        <v>7203</v>
      </c>
      <c r="J2719" s="279">
        <v>2015</v>
      </c>
      <c r="K2719" s="279">
        <v>6100023384</v>
      </c>
      <c r="L2719" s="281">
        <v>41738</v>
      </c>
      <c r="M2719" s="279" t="s">
        <v>11631</v>
      </c>
      <c r="N2719" s="332" t="s">
        <v>14680</v>
      </c>
      <c r="O2719" s="324"/>
    </row>
    <row r="2720" spans="5:15" ht="38.25">
      <c r="E2720" s="279">
        <v>6144238</v>
      </c>
      <c r="F2720" s="291" t="s">
        <v>132</v>
      </c>
      <c r="G2720" s="315">
        <f t="shared" si="44"/>
        <v>2714</v>
      </c>
      <c r="H2720" s="280" t="s">
        <v>11632</v>
      </c>
      <c r="I2720" s="307" t="s">
        <v>7203</v>
      </c>
      <c r="J2720" s="279">
        <v>2015</v>
      </c>
      <c r="K2720" s="279">
        <v>6100023726</v>
      </c>
      <c r="L2720" s="281">
        <v>41758</v>
      </c>
      <c r="M2720" s="279" t="s">
        <v>11633</v>
      </c>
      <c r="N2720" s="332" t="s">
        <v>14681</v>
      </c>
      <c r="O2720" s="324"/>
    </row>
    <row r="2721" spans="5:15" ht="38.25">
      <c r="E2721" s="279">
        <v>6144240</v>
      </c>
      <c r="F2721" s="291" t="s">
        <v>132</v>
      </c>
      <c r="G2721" s="315">
        <f t="shared" si="44"/>
        <v>2715</v>
      </c>
      <c r="H2721" s="280" t="s">
        <v>11632</v>
      </c>
      <c r="I2721" s="307" t="s">
        <v>7203</v>
      </c>
      <c r="J2721" s="279">
        <v>2015</v>
      </c>
      <c r="K2721" s="279">
        <v>6100023731</v>
      </c>
      <c r="L2721" s="281">
        <v>41758</v>
      </c>
      <c r="M2721" s="279" t="s">
        <v>11634</v>
      </c>
      <c r="N2721" s="332" t="s">
        <v>14682</v>
      </c>
      <c r="O2721" s="324"/>
    </row>
    <row r="2722" spans="5:15" ht="38.25">
      <c r="E2722" s="279">
        <v>6144241</v>
      </c>
      <c r="F2722" s="291" t="s">
        <v>132</v>
      </c>
      <c r="G2722" s="315">
        <f t="shared" si="44"/>
        <v>2716</v>
      </c>
      <c r="H2722" s="280" t="s">
        <v>11635</v>
      </c>
      <c r="I2722" s="307" t="s">
        <v>7203</v>
      </c>
      <c r="J2722" s="279">
        <v>2015</v>
      </c>
      <c r="K2722" s="279">
        <v>6100023746</v>
      </c>
      <c r="L2722" s="281">
        <v>41758</v>
      </c>
      <c r="M2722" s="279" t="s">
        <v>11636</v>
      </c>
      <c r="N2722" s="332" t="s">
        <v>14683</v>
      </c>
      <c r="O2722" s="324"/>
    </row>
    <row r="2723" spans="5:15" ht="38.25">
      <c r="E2723" s="279">
        <v>6144237</v>
      </c>
      <c r="F2723" s="291" t="s">
        <v>132</v>
      </c>
      <c r="G2723" s="315">
        <f t="shared" si="44"/>
        <v>2717</v>
      </c>
      <c r="H2723" s="280" t="s">
        <v>11637</v>
      </c>
      <c r="I2723" s="307" t="s">
        <v>7203</v>
      </c>
      <c r="J2723" s="279">
        <v>2015</v>
      </c>
      <c r="K2723" s="279">
        <v>6100023857</v>
      </c>
      <c r="L2723" s="281">
        <v>41757</v>
      </c>
      <c r="M2723" s="279" t="s">
        <v>11638</v>
      </c>
      <c r="N2723" s="332" t="s">
        <v>14684</v>
      </c>
      <c r="O2723" s="324"/>
    </row>
    <row r="2724" spans="5:15" ht="31.5">
      <c r="E2724" s="279">
        <v>6144388</v>
      </c>
      <c r="F2724" s="291" t="s">
        <v>132</v>
      </c>
      <c r="G2724" s="315">
        <f t="shared" si="44"/>
        <v>2718</v>
      </c>
      <c r="H2724" s="280" t="s">
        <v>11639</v>
      </c>
      <c r="I2724" s="307" t="s">
        <v>7203</v>
      </c>
      <c r="J2724" s="279">
        <v>2015</v>
      </c>
      <c r="K2724" s="279">
        <v>6100024206</v>
      </c>
      <c r="L2724" s="281">
        <v>41779</v>
      </c>
      <c r="M2724" s="279" t="s">
        <v>11640</v>
      </c>
      <c r="N2724" s="332" t="s">
        <v>14685</v>
      </c>
      <c r="O2724" s="324"/>
    </row>
    <row r="2725" spans="5:15" ht="38.25">
      <c r="E2725" s="279">
        <v>6144563</v>
      </c>
      <c r="F2725" s="291" t="s">
        <v>132</v>
      </c>
      <c r="G2725" s="315">
        <f t="shared" si="44"/>
        <v>2719</v>
      </c>
      <c r="H2725" s="280" t="s">
        <v>11641</v>
      </c>
      <c r="I2725" s="307" t="s">
        <v>7203</v>
      </c>
      <c r="J2725" s="279">
        <v>2015</v>
      </c>
      <c r="K2725" s="279">
        <v>6100024665</v>
      </c>
      <c r="L2725" s="281">
        <v>41820</v>
      </c>
      <c r="M2725" s="279" t="s">
        <v>11642</v>
      </c>
      <c r="N2725" s="332" t="s">
        <v>15472</v>
      </c>
      <c r="O2725" s="324"/>
    </row>
    <row r="2726" spans="5:15" ht="38.25">
      <c r="E2726" s="279">
        <v>6144558</v>
      </c>
      <c r="F2726" s="291" t="s">
        <v>132</v>
      </c>
      <c r="G2726" s="315">
        <f t="shared" si="44"/>
        <v>2720</v>
      </c>
      <c r="H2726" s="280" t="s">
        <v>11643</v>
      </c>
      <c r="I2726" s="307" t="s">
        <v>7203</v>
      </c>
      <c r="J2726" s="279">
        <v>2015</v>
      </c>
      <c r="K2726" s="279">
        <v>6100024734</v>
      </c>
      <c r="L2726" s="281">
        <v>41815</v>
      </c>
      <c r="M2726" s="279" t="s">
        <v>11644</v>
      </c>
      <c r="N2726" s="332" t="s">
        <v>14686</v>
      </c>
      <c r="O2726" s="324"/>
    </row>
    <row r="2727" spans="5:15" ht="38.25">
      <c r="E2727" s="279">
        <v>6144769</v>
      </c>
      <c r="F2727" s="291" t="s">
        <v>132</v>
      </c>
      <c r="G2727" s="315">
        <f t="shared" si="44"/>
        <v>2721</v>
      </c>
      <c r="H2727" s="280" t="s">
        <v>11645</v>
      </c>
      <c r="I2727" s="307" t="s">
        <v>7203</v>
      </c>
      <c r="J2727" s="279">
        <v>2015</v>
      </c>
      <c r="K2727" s="279">
        <v>6100025306</v>
      </c>
      <c r="L2727" s="281">
        <v>41855</v>
      </c>
      <c r="M2727" s="279" t="s">
        <v>11646</v>
      </c>
      <c r="N2727" s="332" t="s">
        <v>14687</v>
      </c>
      <c r="O2727" s="324"/>
    </row>
    <row r="2728" spans="5:15" ht="31.5">
      <c r="E2728" s="279">
        <v>6145149</v>
      </c>
      <c r="F2728" s="291" t="s">
        <v>132</v>
      </c>
      <c r="G2728" s="315">
        <f t="shared" si="44"/>
        <v>2722</v>
      </c>
      <c r="H2728" s="280" t="s">
        <v>11647</v>
      </c>
      <c r="I2728" s="307" t="s">
        <v>7203</v>
      </c>
      <c r="J2728" s="279">
        <v>2015</v>
      </c>
      <c r="K2728" s="279">
        <v>6100026442</v>
      </c>
      <c r="L2728" s="281">
        <v>41901</v>
      </c>
      <c r="M2728" s="279" t="s">
        <v>11648</v>
      </c>
      <c r="N2728" s="332" t="s">
        <v>15473</v>
      </c>
      <c r="O2728" s="324"/>
    </row>
    <row r="2729" spans="5:15" ht="38.25">
      <c r="E2729" s="279">
        <v>6145329</v>
      </c>
      <c r="F2729" s="291" t="s">
        <v>132</v>
      </c>
      <c r="G2729" s="315">
        <f t="shared" si="44"/>
        <v>2723</v>
      </c>
      <c r="H2729" s="280" t="s">
        <v>11649</v>
      </c>
      <c r="I2729" s="307" t="s">
        <v>7203</v>
      </c>
      <c r="J2729" s="279">
        <v>2015</v>
      </c>
      <c r="K2729" s="279">
        <v>6100027200</v>
      </c>
      <c r="L2729" s="281">
        <v>41948</v>
      </c>
      <c r="M2729" s="279" t="s">
        <v>11650</v>
      </c>
      <c r="N2729" s="332" t="s">
        <v>14688</v>
      </c>
      <c r="O2729" s="324"/>
    </row>
    <row r="2730" spans="5:15" ht="38.25">
      <c r="E2730" s="279">
        <v>6145330</v>
      </c>
      <c r="F2730" s="291" t="s">
        <v>132</v>
      </c>
      <c r="G2730" s="315">
        <f t="shared" si="44"/>
        <v>2724</v>
      </c>
      <c r="H2730" s="280" t="s">
        <v>11651</v>
      </c>
      <c r="I2730" s="307" t="s">
        <v>7203</v>
      </c>
      <c r="J2730" s="279">
        <v>2015</v>
      </c>
      <c r="K2730" s="279">
        <v>6100027343</v>
      </c>
      <c r="L2730" s="281">
        <v>41954</v>
      </c>
      <c r="M2730" s="279" t="s">
        <v>11652</v>
      </c>
      <c r="N2730" s="332" t="s">
        <v>14689</v>
      </c>
      <c r="O2730" s="324"/>
    </row>
    <row r="2731" spans="5:15" ht="38.25">
      <c r="E2731" s="279">
        <v>6150617</v>
      </c>
      <c r="F2731" s="291" t="s">
        <v>132</v>
      </c>
      <c r="G2731" s="315">
        <f t="shared" si="44"/>
        <v>2725</v>
      </c>
      <c r="H2731" s="280" t="s">
        <v>11653</v>
      </c>
      <c r="I2731" s="307" t="s">
        <v>7203</v>
      </c>
      <c r="J2731" s="279">
        <v>2015</v>
      </c>
      <c r="K2731" s="279">
        <v>6100028226</v>
      </c>
      <c r="L2731" s="281">
        <v>42016</v>
      </c>
      <c r="M2731" s="279" t="s">
        <v>11654</v>
      </c>
      <c r="N2731" s="332" t="s">
        <v>14690</v>
      </c>
      <c r="O2731" s="324"/>
    </row>
    <row r="2732" spans="5:15" ht="31.5">
      <c r="E2732" s="284">
        <v>6131440</v>
      </c>
      <c r="F2732" s="291" t="s">
        <v>132</v>
      </c>
      <c r="G2732" s="315">
        <f t="shared" si="44"/>
        <v>2726</v>
      </c>
      <c r="H2732" s="280" t="s">
        <v>11655</v>
      </c>
      <c r="I2732" s="307" t="s">
        <v>7203</v>
      </c>
      <c r="J2732" s="279">
        <v>2015</v>
      </c>
      <c r="K2732" s="285">
        <v>6100009136</v>
      </c>
      <c r="L2732" s="283">
        <v>40949</v>
      </c>
      <c r="M2732" s="285" t="s">
        <v>305</v>
      </c>
      <c r="N2732" s="332" t="s">
        <v>14156</v>
      </c>
      <c r="O2732" s="324"/>
    </row>
    <row r="2733" spans="5:15" ht="31.5">
      <c r="E2733" s="284">
        <v>6144037</v>
      </c>
      <c r="F2733" s="291" t="s">
        <v>132</v>
      </c>
      <c r="G2733" s="315">
        <f t="shared" si="44"/>
        <v>2727</v>
      </c>
      <c r="H2733" s="280" t="s">
        <v>11656</v>
      </c>
      <c r="I2733" s="307" t="s">
        <v>7203</v>
      </c>
      <c r="J2733" s="279">
        <v>2015</v>
      </c>
      <c r="K2733" s="285">
        <v>6100003201</v>
      </c>
      <c r="L2733" s="283">
        <v>40420</v>
      </c>
      <c r="M2733" s="285" t="s">
        <v>11657</v>
      </c>
      <c r="N2733" s="332" t="s">
        <v>14691</v>
      </c>
      <c r="O2733" s="324"/>
    </row>
    <row r="2734" spans="5:15" ht="31.5">
      <c r="E2734" s="284" t="s">
        <v>11658</v>
      </c>
      <c r="F2734" s="291" t="s">
        <v>132</v>
      </c>
      <c r="G2734" s="315">
        <f t="shared" si="44"/>
        <v>2728</v>
      </c>
      <c r="H2734" s="280" t="s">
        <v>7233</v>
      </c>
      <c r="I2734" s="307" t="s">
        <v>7203</v>
      </c>
      <c r="J2734" s="279">
        <v>2015</v>
      </c>
      <c r="K2734" s="285">
        <v>6100000543</v>
      </c>
      <c r="L2734" s="283">
        <v>41050</v>
      </c>
      <c r="M2734" s="285" t="s">
        <v>11659</v>
      </c>
      <c r="N2734" s="331" t="s">
        <v>16267</v>
      </c>
      <c r="O2734" s="325"/>
    </row>
    <row r="2735" spans="5:15" ht="31.5">
      <c r="E2735" s="284">
        <v>6100966</v>
      </c>
      <c r="F2735" s="291" t="s">
        <v>132</v>
      </c>
      <c r="G2735" s="315">
        <f t="shared" si="44"/>
        <v>2729</v>
      </c>
      <c r="H2735" s="280" t="s">
        <v>11660</v>
      </c>
      <c r="I2735" s="307" t="s">
        <v>7203</v>
      </c>
      <c r="J2735" s="279">
        <v>2015</v>
      </c>
      <c r="K2735" s="285">
        <v>6100007471</v>
      </c>
      <c r="L2735" s="283">
        <v>40787</v>
      </c>
      <c r="M2735" s="285" t="s">
        <v>11661</v>
      </c>
      <c r="N2735" s="331" t="s">
        <v>16273</v>
      </c>
      <c r="O2735" s="325"/>
    </row>
    <row r="2736" spans="5:15" ht="31.5">
      <c r="E2736" s="284">
        <v>6131486</v>
      </c>
      <c r="F2736" s="291" t="s">
        <v>132</v>
      </c>
      <c r="G2736" s="315">
        <f t="shared" si="44"/>
        <v>2730</v>
      </c>
      <c r="H2736" s="280" t="s">
        <v>11662</v>
      </c>
      <c r="I2736" s="307" t="s">
        <v>7203</v>
      </c>
      <c r="J2736" s="279">
        <v>2015</v>
      </c>
      <c r="K2736" s="285">
        <v>6100008230</v>
      </c>
      <c r="L2736" s="283">
        <v>40857</v>
      </c>
      <c r="M2736" s="285" t="s">
        <v>11663</v>
      </c>
      <c r="N2736" s="332" t="s">
        <v>14157</v>
      </c>
      <c r="O2736" s="324"/>
    </row>
    <row r="2737" spans="5:15" ht="31.5">
      <c r="E2737" s="284">
        <v>6131525</v>
      </c>
      <c r="F2737" s="291" t="s">
        <v>132</v>
      </c>
      <c r="G2737" s="315">
        <f t="shared" si="44"/>
        <v>2731</v>
      </c>
      <c r="H2737" s="280" t="s">
        <v>7984</v>
      </c>
      <c r="I2737" s="307" t="s">
        <v>7203</v>
      </c>
      <c r="J2737" s="279">
        <v>2015</v>
      </c>
      <c r="K2737" s="285">
        <v>6100008697</v>
      </c>
      <c r="L2737" s="283">
        <v>40892</v>
      </c>
      <c r="M2737" s="285" t="s">
        <v>11664</v>
      </c>
      <c r="N2737" s="332" t="s">
        <v>13459</v>
      </c>
      <c r="O2737" s="324"/>
    </row>
    <row r="2738" spans="5:15" ht="31.5">
      <c r="E2738" s="284">
        <v>6120652</v>
      </c>
      <c r="F2738" s="291" t="s">
        <v>132</v>
      </c>
      <c r="G2738" s="315">
        <f t="shared" si="44"/>
        <v>2732</v>
      </c>
      <c r="H2738" s="280" t="s">
        <v>7663</v>
      </c>
      <c r="I2738" s="307" t="s">
        <v>7203</v>
      </c>
      <c r="J2738" s="279">
        <v>2015</v>
      </c>
      <c r="K2738" s="285">
        <v>6100008708</v>
      </c>
      <c r="L2738" s="283">
        <v>40892</v>
      </c>
      <c r="M2738" s="285" t="s">
        <v>11665</v>
      </c>
      <c r="N2738" s="332" t="s">
        <v>14158</v>
      </c>
      <c r="O2738" s="324"/>
    </row>
    <row r="2739" spans="5:15" ht="31.5">
      <c r="E2739" s="284">
        <v>6131522</v>
      </c>
      <c r="F2739" s="291" t="s">
        <v>132</v>
      </c>
      <c r="G2739" s="315">
        <f t="shared" si="44"/>
        <v>2733</v>
      </c>
      <c r="H2739" s="280" t="s">
        <v>11666</v>
      </c>
      <c r="I2739" s="307" t="s">
        <v>7203</v>
      </c>
      <c r="J2739" s="279">
        <v>2015</v>
      </c>
      <c r="K2739" s="285">
        <v>6100008768</v>
      </c>
      <c r="L2739" s="283">
        <v>40898</v>
      </c>
      <c r="M2739" s="285" t="s">
        <v>11667</v>
      </c>
      <c r="N2739" s="332" t="s">
        <v>14159</v>
      </c>
      <c r="O2739" s="324"/>
    </row>
    <row r="2740" spans="5:15" ht="31.5">
      <c r="E2740" s="284">
        <v>6131498</v>
      </c>
      <c r="F2740" s="291" t="s">
        <v>132</v>
      </c>
      <c r="G2740" s="315">
        <f t="shared" si="44"/>
        <v>2734</v>
      </c>
      <c r="H2740" s="280" t="s">
        <v>8479</v>
      </c>
      <c r="I2740" s="307" t="s">
        <v>7203</v>
      </c>
      <c r="J2740" s="279">
        <v>2015</v>
      </c>
      <c r="K2740" s="285">
        <v>6100008779</v>
      </c>
      <c r="L2740" s="283">
        <v>40898</v>
      </c>
      <c r="M2740" s="285" t="s">
        <v>8481</v>
      </c>
      <c r="N2740" s="332" t="s">
        <v>13601</v>
      </c>
      <c r="O2740" s="324"/>
    </row>
    <row r="2741" spans="5:15" ht="31.5">
      <c r="E2741" s="284">
        <v>6131543</v>
      </c>
      <c r="F2741" s="291" t="s">
        <v>132</v>
      </c>
      <c r="G2741" s="315">
        <f t="shared" si="44"/>
        <v>2735</v>
      </c>
      <c r="H2741" s="280" t="s">
        <v>11668</v>
      </c>
      <c r="I2741" s="307" t="s">
        <v>7203</v>
      </c>
      <c r="J2741" s="279">
        <v>2015</v>
      </c>
      <c r="K2741" s="285">
        <v>6100008903</v>
      </c>
      <c r="L2741" s="283">
        <v>40904</v>
      </c>
      <c r="M2741" s="285" t="s">
        <v>11669</v>
      </c>
      <c r="N2741" s="332" t="s">
        <v>14160</v>
      </c>
      <c r="O2741" s="324"/>
    </row>
    <row r="2742" spans="5:15" ht="31.5">
      <c r="E2742" s="284">
        <v>6131471</v>
      </c>
      <c r="F2742" s="291" t="s">
        <v>132</v>
      </c>
      <c r="G2742" s="315">
        <f t="shared" si="44"/>
        <v>2736</v>
      </c>
      <c r="H2742" s="280" t="s">
        <v>7912</v>
      </c>
      <c r="I2742" s="307" t="s">
        <v>7203</v>
      </c>
      <c r="J2742" s="279">
        <v>2015</v>
      </c>
      <c r="K2742" s="285">
        <v>6100009237</v>
      </c>
      <c r="L2742" s="283">
        <v>40954</v>
      </c>
      <c r="M2742" s="285" t="s">
        <v>7914</v>
      </c>
      <c r="N2742" s="332" t="s">
        <v>13443</v>
      </c>
      <c r="O2742" s="324"/>
    </row>
    <row r="2743" spans="5:15" ht="38.25">
      <c r="E2743" s="284">
        <v>6131098</v>
      </c>
      <c r="F2743" s="291" t="s">
        <v>132</v>
      </c>
      <c r="G2743" s="315">
        <f t="shared" si="44"/>
        <v>2737</v>
      </c>
      <c r="H2743" s="280" t="s">
        <v>11670</v>
      </c>
      <c r="I2743" s="307" t="s">
        <v>7203</v>
      </c>
      <c r="J2743" s="279">
        <v>2015</v>
      </c>
      <c r="K2743" s="285">
        <v>6100009348</v>
      </c>
      <c r="L2743" s="283">
        <v>40966</v>
      </c>
      <c r="M2743" s="285" t="s">
        <v>7515</v>
      </c>
      <c r="N2743" s="332" t="s">
        <v>13355</v>
      </c>
      <c r="O2743" s="324"/>
    </row>
    <row r="2744" spans="5:15" ht="31.5">
      <c r="E2744" s="284">
        <v>6100891</v>
      </c>
      <c r="F2744" s="291" t="s">
        <v>132</v>
      </c>
      <c r="G2744" s="315">
        <f t="shared" si="44"/>
        <v>2738</v>
      </c>
      <c r="H2744" s="280" t="s">
        <v>11671</v>
      </c>
      <c r="I2744" s="307" t="s">
        <v>7203</v>
      </c>
      <c r="J2744" s="279">
        <v>2015</v>
      </c>
      <c r="K2744" s="285">
        <v>6100009355</v>
      </c>
      <c r="L2744" s="283">
        <v>40966</v>
      </c>
      <c r="M2744" s="285" t="s">
        <v>11672</v>
      </c>
      <c r="N2744" s="332" t="s">
        <v>14161</v>
      </c>
      <c r="O2744" s="324"/>
    </row>
    <row r="2745" spans="5:15" ht="31.5">
      <c r="E2745" s="284">
        <v>6130798</v>
      </c>
      <c r="F2745" s="291" t="s">
        <v>132</v>
      </c>
      <c r="G2745" s="315">
        <f t="shared" si="44"/>
        <v>2739</v>
      </c>
      <c r="H2745" s="280" t="s">
        <v>8756</v>
      </c>
      <c r="I2745" s="307" t="s">
        <v>7203</v>
      </c>
      <c r="J2745" s="279">
        <v>2015</v>
      </c>
      <c r="K2745" s="285">
        <v>6100009444</v>
      </c>
      <c r="L2745" s="283">
        <v>40973</v>
      </c>
      <c r="M2745" s="285" t="s">
        <v>11090</v>
      </c>
      <c r="N2745" s="332" t="s">
        <v>15474</v>
      </c>
      <c r="O2745" s="324"/>
    </row>
    <row r="2746" spans="5:15" ht="31.5">
      <c r="E2746" s="284">
        <v>6131345</v>
      </c>
      <c r="F2746" s="291" t="s">
        <v>132</v>
      </c>
      <c r="G2746" s="315">
        <f t="shared" si="44"/>
        <v>2740</v>
      </c>
      <c r="H2746" s="280" t="s">
        <v>11673</v>
      </c>
      <c r="I2746" s="307" t="s">
        <v>7203</v>
      </c>
      <c r="J2746" s="279">
        <v>2015</v>
      </c>
      <c r="K2746" s="285">
        <v>6100009768</v>
      </c>
      <c r="L2746" s="283">
        <v>41029</v>
      </c>
      <c r="M2746" s="285" t="s">
        <v>11674</v>
      </c>
      <c r="N2746" s="332" t="s">
        <v>14162</v>
      </c>
      <c r="O2746" s="324"/>
    </row>
    <row r="2747" spans="5:15" ht="31.5">
      <c r="E2747" s="284">
        <v>6131391</v>
      </c>
      <c r="F2747" s="291" t="s">
        <v>132</v>
      </c>
      <c r="G2747" s="315">
        <f t="shared" si="44"/>
        <v>2741</v>
      </c>
      <c r="H2747" s="280" t="s">
        <v>7406</v>
      </c>
      <c r="I2747" s="307" t="s">
        <v>7203</v>
      </c>
      <c r="J2747" s="279">
        <v>2015</v>
      </c>
      <c r="K2747" s="285">
        <v>6100009855</v>
      </c>
      <c r="L2747" s="283">
        <v>41008</v>
      </c>
      <c r="M2747" s="285" t="s">
        <v>7408</v>
      </c>
      <c r="N2747" s="331" t="s">
        <v>16264</v>
      </c>
      <c r="O2747" s="325"/>
    </row>
    <row r="2748" spans="5:15" ht="31.5">
      <c r="E2748" s="284">
        <v>6131438</v>
      </c>
      <c r="F2748" s="291" t="s">
        <v>132</v>
      </c>
      <c r="G2748" s="315">
        <f t="shared" si="44"/>
        <v>2742</v>
      </c>
      <c r="H2748" s="280" t="s">
        <v>7260</v>
      </c>
      <c r="I2748" s="307" t="s">
        <v>7203</v>
      </c>
      <c r="J2748" s="279">
        <v>2015</v>
      </c>
      <c r="K2748" s="285">
        <v>6100009924</v>
      </c>
      <c r="L2748" s="283">
        <v>41012</v>
      </c>
      <c r="M2748" s="285" t="s">
        <v>7262</v>
      </c>
      <c r="N2748" s="332" t="s">
        <v>14163</v>
      </c>
      <c r="O2748" s="324"/>
    </row>
    <row r="2749" spans="5:15" ht="31.5">
      <c r="E2749" s="284">
        <v>6131432</v>
      </c>
      <c r="F2749" s="291" t="s">
        <v>132</v>
      </c>
      <c r="G2749" s="315">
        <f t="shared" si="44"/>
        <v>2743</v>
      </c>
      <c r="H2749" s="280" t="s">
        <v>7237</v>
      </c>
      <c r="I2749" s="307" t="s">
        <v>7203</v>
      </c>
      <c r="J2749" s="279">
        <v>2015</v>
      </c>
      <c r="K2749" s="285">
        <v>6100010123</v>
      </c>
      <c r="L2749" s="283">
        <v>41025</v>
      </c>
      <c r="M2749" s="285" t="s">
        <v>11675</v>
      </c>
      <c r="N2749" s="332" t="s">
        <v>14164</v>
      </c>
      <c r="O2749" s="324"/>
    </row>
    <row r="2750" spans="5:15" ht="31.5">
      <c r="E2750" s="284">
        <v>6130545</v>
      </c>
      <c r="F2750" s="291" t="s">
        <v>132</v>
      </c>
      <c r="G2750" s="315">
        <f t="shared" ref="G2750:G2813" si="45">G2749+1</f>
        <v>2744</v>
      </c>
      <c r="H2750" s="280" t="s">
        <v>7336</v>
      </c>
      <c r="I2750" s="307" t="s">
        <v>7203</v>
      </c>
      <c r="J2750" s="279">
        <v>2015</v>
      </c>
      <c r="K2750" s="285">
        <v>6100010427</v>
      </c>
      <c r="L2750" s="283">
        <v>41031</v>
      </c>
      <c r="M2750" s="285" t="s">
        <v>8100</v>
      </c>
      <c r="N2750" s="332" t="s">
        <v>13487</v>
      </c>
      <c r="O2750" s="324"/>
    </row>
    <row r="2751" spans="5:15" ht="31.5">
      <c r="E2751" s="284">
        <v>6130556</v>
      </c>
      <c r="F2751" s="291" t="s">
        <v>132</v>
      </c>
      <c r="G2751" s="315">
        <f t="shared" si="45"/>
        <v>2745</v>
      </c>
      <c r="H2751" s="280" t="s">
        <v>7266</v>
      </c>
      <c r="I2751" s="307" t="s">
        <v>7203</v>
      </c>
      <c r="J2751" s="279">
        <v>2015</v>
      </c>
      <c r="K2751" s="285">
        <v>6100010536</v>
      </c>
      <c r="L2751" s="283">
        <v>41050</v>
      </c>
      <c r="M2751" s="285" t="s">
        <v>11676</v>
      </c>
      <c r="N2751" s="332" t="s">
        <v>14165</v>
      </c>
      <c r="O2751" s="324"/>
    </row>
    <row r="2752" spans="5:15" ht="31.5">
      <c r="E2752" s="284">
        <v>6131352</v>
      </c>
      <c r="F2752" s="291" t="s">
        <v>132</v>
      </c>
      <c r="G2752" s="315">
        <f t="shared" si="45"/>
        <v>2746</v>
      </c>
      <c r="H2752" s="280" t="s">
        <v>7837</v>
      </c>
      <c r="I2752" s="307" t="s">
        <v>7203</v>
      </c>
      <c r="J2752" s="279">
        <v>2015</v>
      </c>
      <c r="K2752" s="285">
        <v>6100010537</v>
      </c>
      <c r="L2752" s="283">
        <v>41050</v>
      </c>
      <c r="M2752" s="285" t="s">
        <v>7839</v>
      </c>
      <c r="N2752" s="332" t="s">
        <v>13428</v>
      </c>
      <c r="O2752" s="324"/>
    </row>
    <row r="2753" spans="5:15" ht="31.5">
      <c r="E2753" s="284">
        <v>6130547</v>
      </c>
      <c r="F2753" s="291" t="s">
        <v>132</v>
      </c>
      <c r="G2753" s="315">
        <f t="shared" si="45"/>
        <v>2747</v>
      </c>
      <c r="H2753" s="280" t="s">
        <v>7233</v>
      </c>
      <c r="I2753" s="307" t="s">
        <v>7203</v>
      </c>
      <c r="J2753" s="279">
        <v>2015</v>
      </c>
      <c r="K2753" s="285">
        <v>6100010541</v>
      </c>
      <c r="L2753" s="283">
        <v>41050</v>
      </c>
      <c r="M2753" s="285" t="s">
        <v>11659</v>
      </c>
      <c r="N2753" s="332" t="s">
        <v>14166</v>
      </c>
      <c r="O2753" s="324"/>
    </row>
    <row r="2754" spans="5:15" ht="31.5">
      <c r="E2754" s="284">
        <v>6130558</v>
      </c>
      <c r="F2754" s="291" t="s">
        <v>132</v>
      </c>
      <c r="G2754" s="315">
        <f t="shared" si="45"/>
        <v>2748</v>
      </c>
      <c r="H2754" s="280" t="s">
        <v>9157</v>
      </c>
      <c r="I2754" s="307" t="s">
        <v>7203</v>
      </c>
      <c r="J2754" s="279">
        <v>2015</v>
      </c>
      <c r="K2754" s="285">
        <v>6100010547</v>
      </c>
      <c r="L2754" s="283">
        <v>41050</v>
      </c>
      <c r="M2754" s="285" t="s">
        <v>11677</v>
      </c>
      <c r="N2754" s="332" t="s">
        <v>14892</v>
      </c>
      <c r="O2754" s="324"/>
    </row>
    <row r="2755" spans="5:15" ht="31.5">
      <c r="E2755" s="284">
        <v>6131449</v>
      </c>
      <c r="F2755" s="291" t="s">
        <v>132</v>
      </c>
      <c r="G2755" s="315">
        <f t="shared" si="45"/>
        <v>2749</v>
      </c>
      <c r="H2755" s="280" t="s">
        <v>11678</v>
      </c>
      <c r="I2755" s="307" t="s">
        <v>7203</v>
      </c>
      <c r="J2755" s="279">
        <v>2015</v>
      </c>
      <c r="K2755" s="285">
        <v>6100010588</v>
      </c>
      <c r="L2755" s="283">
        <v>41050</v>
      </c>
      <c r="M2755" s="285" t="s">
        <v>8065</v>
      </c>
      <c r="N2755" s="332" t="s">
        <v>13479</v>
      </c>
      <c r="O2755" s="324"/>
    </row>
    <row r="2756" spans="5:15" ht="31.5">
      <c r="E2756" s="284">
        <v>6131182</v>
      </c>
      <c r="F2756" s="291" t="s">
        <v>132</v>
      </c>
      <c r="G2756" s="315">
        <f t="shared" si="45"/>
        <v>2750</v>
      </c>
      <c r="H2756" s="280" t="s">
        <v>7230</v>
      </c>
      <c r="I2756" s="307" t="s">
        <v>7203</v>
      </c>
      <c r="J2756" s="279">
        <v>2015</v>
      </c>
      <c r="K2756" s="285">
        <v>6100010589</v>
      </c>
      <c r="L2756" s="283">
        <v>41050</v>
      </c>
      <c r="M2756" s="285" t="s">
        <v>11679</v>
      </c>
      <c r="N2756" s="332" t="s">
        <v>15475</v>
      </c>
      <c r="O2756" s="324"/>
    </row>
    <row r="2757" spans="5:15" ht="31.5">
      <c r="E2757" s="284">
        <v>6143343</v>
      </c>
      <c r="F2757" s="291" t="s">
        <v>132</v>
      </c>
      <c r="G2757" s="315">
        <f t="shared" si="45"/>
        <v>2751</v>
      </c>
      <c r="H2757" s="280" t="s">
        <v>11680</v>
      </c>
      <c r="I2757" s="307" t="s">
        <v>7203</v>
      </c>
      <c r="J2757" s="279">
        <v>2015</v>
      </c>
      <c r="K2757" s="285">
        <v>6100010653</v>
      </c>
      <c r="L2757" s="283">
        <v>41050</v>
      </c>
      <c r="M2757" s="285" t="s">
        <v>9501</v>
      </c>
      <c r="N2757" s="332" t="s">
        <v>14167</v>
      </c>
      <c r="O2757" s="324"/>
    </row>
    <row r="2758" spans="5:15" ht="31.5">
      <c r="E2758" s="284">
        <v>401</v>
      </c>
      <c r="F2758" s="291" t="s">
        <v>132</v>
      </c>
      <c r="G2758" s="315">
        <f t="shared" si="45"/>
        <v>2752</v>
      </c>
      <c r="H2758" s="280" t="s">
        <v>7346</v>
      </c>
      <c r="I2758" s="307" t="s">
        <v>7203</v>
      </c>
      <c r="J2758" s="279">
        <v>2015</v>
      </c>
      <c r="K2758" s="285">
        <v>6100010984</v>
      </c>
      <c r="L2758" s="283">
        <v>41068</v>
      </c>
      <c r="M2758" s="285" t="s">
        <v>8123</v>
      </c>
      <c r="N2758" s="331" t="s">
        <v>16161</v>
      </c>
      <c r="O2758" s="325"/>
    </row>
    <row r="2759" spans="5:15" ht="31.5">
      <c r="E2759" s="284">
        <v>6131013</v>
      </c>
      <c r="F2759" s="291" t="s">
        <v>132</v>
      </c>
      <c r="G2759" s="315">
        <f t="shared" si="45"/>
        <v>2753</v>
      </c>
      <c r="H2759" s="280" t="s">
        <v>11681</v>
      </c>
      <c r="I2759" s="307" t="s">
        <v>7203</v>
      </c>
      <c r="J2759" s="279">
        <v>2015</v>
      </c>
      <c r="K2759" s="285">
        <v>6100011074</v>
      </c>
      <c r="L2759" s="283">
        <v>41073</v>
      </c>
      <c r="M2759" s="285" t="s">
        <v>1953</v>
      </c>
      <c r="N2759" s="332" t="s">
        <v>14168</v>
      </c>
      <c r="O2759" s="324"/>
    </row>
    <row r="2760" spans="5:15" ht="31.5">
      <c r="E2760" s="284">
        <v>6130650</v>
      </c>
      <c r="F2760" s="291" t="s">
        <v>132</v>
      </c>
      <c r="G2760" s="315">
        <f t="shared" si="45"/>
        <v>2754</v>
      </c>
      <c r="H2760" s="280" t="s">
        <v>7328</v>
      </c>
      <c r="I2760" s="307" t="s">
        <v>7203</v>
      </c>
      <c r="J2760" s="279">
        <v>2015</v>
      </c>
      <c r="K2760" s="285">
        <v>6100011085</v>
      </c>
      <c r="L2760" s="283">
        <v>41073</v>
      </c>
      <c r="M2760" s="285" t="s">
        <v>8146</v>
      </c>
      <c r="N2760" s="332" t="s">
        <v>13498</v>
      </c>
      <c r="O2760" s="324"/>
    </row>
    <row r="2761" spans="5:15" ht="31.5">
      <c r="E2761" s="284">
        <v>6130605</v>
      </c>
      <c r="F2761" s="291" t="s">
        <v>132</v>
      </c>
      <c r="G2761" s="315">
        <f t="shared" si="45"/>
        <v>2755</v>
      </c>
      <c r="H2761" s="280" t="s">
        <v>11682</v>
      </c>
      <c r="I2761" s="307" t="s">
        <v>7203</v>
      </c>
      <c r="J2761" s="279">
        <v>2015</v>
      </c>
      <c r="K2761" s="285">
        <v>6100011245</v>
      </c>
      <c r="L2761" s="283">
        <v>41080</v>
      </c>
      <c r="M2761" s="285" t="s">
        <v>7941</v>
      </c>
      <c r="N2761" s="332" t="s">
        <v>14169</v>
      </c>
      <c r="O2761" s="324"/>
    </row>
    <row r="2762" spans="5:15" ht="31.5">
      <c r="E2762" s="284">
        <v>6130606</v>
      </c>
      <c r="F2762" s="291" t="s">
        <v>132</v>
      </c>
      <c r="G2762" s="315">
        <f t="shared" si="45"/>
        <v>2756</v>
      </c>
      <c r="H2762" s="280" t="s">
        <v>7214</v>
      </c>
      <c r="I2762" s="307" t="s">
        <v>7203</v>
      </c>
      <c r="J2762" s="279">
        <v>2015</v>
      </c>
      <c r="K2762" s="285">
        <v>6100011247</v>
      </c>
      <c r="L2762" s="283">
        <v>41080</v>
      </c>
      <c r="M2762" s="285" t="s">
        <v>8133</v>
      </c>
      <c r="N2762" s="332" t="s">
        <v>14893</v>
      </c>
      <c r="O2762" s="324"/>
    </row>
    <row r="2763" spans="5:15" ht="31.5">
      <c r="E2763" s="284">
        <v>6130592</v>
      </c>
      <c r="F2763" s="291" t="s">
        <v>132</v>
      </c>
      <c r="G2763" s="315">
        <f t="shared" si="45"/>
        <v>2757</v>
      </c>
      <c r="H2763" s="280" t="s">
        <v>7792</v>
      </c>
      <c r="I2763" s="307" t="s">
        <v>7203</v>
      </c>
      <c r="J2763" s="279">
        <v>2015</v>
      </c>
      <c r="K2763" s="285">
        <v>6100011354</v>
      </c>
      <c r="L2763" s="283">
        <v>41087</v>
      </c>
      <c r="M2763" s="285" t="s">
        <v>11683</v>
      </c>
      <c r="N2763" s="332" t="s">
        <v>14170</v>
      </c>
      <c r="O2763" s="324"/>
    </row>
    <row r="2764" spans="5:15" ht="31.5">
      <c r="E2764" s="284">
        <v>6131372</v>
      </c>
      <c r="F2764" s="291" t="s">
        <v>132</v>
      </c>
      <c r="G2764" s="315">
        <f t="shared" si="45"/>
        <v>2758</v>
      </c>
      <c r="H2764" s="280" t="s">
        <v>8002</v>
      </c>
      <c r="I2764" s="307" t="s">
        <v>7203</v>
      </c>
      <c r="J2764" s="279">
        <v>2015</v>
      </c>
      <c r="K2764" s="285">
        <v>6100011510</v>
      </c>
      <c r="L2764" s="283">
        <v>41102</v>
      </c>
      <c r="M2764" s="285" t="s">
        <v>11684</v>
      </c>
      <c r="N2764" s="332" t="s">
        <v>15476</v>
      </c>
      <c r="O2764" s="324"/>
    </row>
    <row r="2765" spans="5:15" ht="31.5">
      <c r="E2765" s="284">
        <v>6131180</v>
      </c>
      <c r="F2765" s="291" t="s">
        <v>132</v>
      </c>
      <c r="G2765" s="315">
        <f t="shared" si="45"/>
        <v>2759</v>
      </c>
      <c r="H2765" s="280" t="s">
        <v>7336</v>
      </c>
      <c r="I2765" s="307" t="s">
        <v>7203</v>
      </c>
      <c r="J2765" s="279">
        <v>2015</v>
      </c>
      <c r="K2765" s="285">
        <v>6100011553</v>
      </c>
      <c r="L2765" s="283">
        <v>41102</v>
      </c>
      <c r="M2765" s="285" t="s">
        <v>7714</v>
      </c>
      <c r="N2765" s="331" t="s">
        <v>16239</v>
      </c>
      <c r="O2765" s="325"/>
    </row>
    <row r="2766" spans="5:15" ht="31.5">
      <c r="E2766" s="284">
        <v>6130544</v>
      </c>
      <c r="F2766" s="291" t="s">
        <v>132</v>
      </c>
      <c r="G2766" s="315">
        <f t="shared" si="45"/>
        <v>2760</v>
      </c>
      <c r="H2766" s="280" t="s">
        <v>11685</v>
      </c>
      <c r="I2766" s="307" t="s">
        <v>7203</v>
      </c>
      <c r="J2766" s="279">
        <v>2015</v>
      </c>
      <c r="K2766" s="285">
        <v>6100011682</v>
      </c>
      <c r="L2766" s="283">
        <v>41110</v>
      </c>
      <c r="M2766" s="285" t="s">
        <v>11686</v>
      </c>
      <c r="N2766" s="332" t="s">
        <v>14171</v>
      </c>
      <c r="O2766" s="324"/>
    </row>
    <row r="2767" spans="5:15" ht="31.5">
      <c r="E2767" s="284">
        <v>6130652</v>
      </c>
      <c r="F2767" s="291" t="s">
        <v>132</v>
      </c>
      <c r="G2767" s="315">
        <f t="shared" si="45"/>
        <v>2761</v>
      </c>
      <c r="H2767" s="280" t="s">
        <v>7240</v>
      </c>
      <c r="I2767" s="307" t="s">
        <v>7203</v>
      </c>
      <c r="J2767" s="279">
        <v>2015</v>
      </c>
      <c r="K2767" s="285">
        <v>6100011699</v>
      </c>
      <c r="L2767" s="283">
        <v>41110</v>
      </c>
      <c r="M2767" s="285" t="s">
        <v>7242</v>
      </c>
      <c r="N2767" s="332" t="s">
        <v>14917</v>
      </c>
      <c r="O2767" s="324"/>
    </row>
    <row r="2768" spans="5:15" ht="31.5">
      <c r="E2768" s="284">
        <v>6130623</v>
      </c>
      <c r="F2768" s="291" t="s">
        <v>132</v>
      </c>
      <c r="G2768" s="315">
        <f t="shared" si="45"/>
        <v>2762</v>
      </c>
      <c r="H2768" s="280" t="s">
        <v>7217</v>
      </c>
      <c r="I2768" s="307" t="s">
        <v>7203</v>
      </c>
      <c r="J2768" s="279">
        <v>2015</v>
      </c>
      <c r="K2768" s="285">
        <v>6100011745</v>
      </c>
      <c r="L2768" s="283">
        <v>41113</v>
      </c>
      <c r="M2768" s="285" t="s">
        <v>11687</v>
      </c>
      <c r="N2768" s="332" t="s">
        <v>14172</v>
      </c>
      <c r="O2768" s="324"/>
    </row>
    <row r="2769" spans="5:15" ht="31.5">
      <c r="E2769" s="284">
        <v>6131289</v>
      </c>
      <c r="F2769" s="291" t="s">
        <v>132</v>
      </c>
      <c r="G2769" s="315">
        <f t="shared" si="45"/>
        <v>2763</v>
      </c>
      <c r="H2769" s="280" t="s">
        <v>11688</v>
      </c>
      <c r="I2769" s="307" t="s">
        <v>7203</v>
      </c>
      <c r="J2769" s="279">
        <v>2015</v>
      </c>
      <c r="K2769" s="285">
        <v>6100011787</v>
      </c>
      <c r="L2769" s="283">
        <v>41113</v>
      </c>
      <c r="M2769" s="285" t="s">
        <v>7803</v>
      </c>
      <c r="N2769" s="332" t="s">
        <v>13418</v>
      </c>
      <c r="O2769" s="324"/>
    </row>
    <row r="2770" spans="5:15" ht="31.5">
      <c r="E2770" s="284" t="s">
        <v>11689</v>
      </c>
      <c r="F2770" s="291" t="s">
        <v>132</v>
      </c>
      <c r="G2770" s="315">
        <f t="shared" si="45"/>
        <v>2764</v>
      </c>
      <c r="H2770" s="280" t="s">
        <v>8002</v>
      </c>
      <c r="I2770" s="307" t="s">
        <v>7203</v>
      </c>
      <c r="J2770" s="279">
        <v>2015</v>
      </c>
      <c r="K2770" s="285">
        <v>6100011878</v>
      </c>
      <c r="L2770" s="283">
        <v>41127</v>
      </c>
      <c r="M2770" s="285" t="s">
        <v>11690</v>
      </c>
      <c r="N2770" s="331" t="s">
        <v>16211</v>
      </c>
      <c r="O2770" s="325"/>
    </row>
    <row r="2771" spans="5:15" ht="38.25">
      <c r="E2771" s="284">
        <v>6130622</v>
      </c>
      <c r="F2771" s="291" t="s">
        <v>132</v>
      </c>
      <c r="G2771" s="315">
        <f t="shared" si="45"/>
        <v>2765</v>
      </c>
      <c r="H2771" s="280" t="s">
        <v>8845</v>
      </c>
      <c r="I2771" s="307" t="s">
        <v>7203</v>
      </c>
      <c r="J2771" s="279">
        <v>2015</v>
      </c>
      <c r="K2771" s="285">
        <v>6100011988</v>
      </c>
      <c r="L2771" s="283">
        <v>41129</v>
      </c>
      <c r="M2771" s="285" t="s">
        <v>11691</v>
      </c>
      <c r="N2771" s="332" t="s">
        <v>15477</v>
      </c>
      <c r="O2771" s="324"/>
    </row>
    <row r="2772" spans="5:15" ht="31.5">
      <c r="E2772" s="284">
        <v>6130651</v>
      </c>
      <c r="F2772" s="291" t="s">
        <v>132</v>
      </c>
      <c r="G2772" s="315">
        <f t="shared" si="45"/>
        <v>2766</v>
      </c>
      <c r="H2772" s="280" t="s">
        <v>7230</v>
      </c>
      <c r="I2772" s="307" t="s">
        <v>7203</v>
      </c>
      <c r="J2772" s="279">
        <v>2015</v>
      </c>
      <c r="K2772" s="285">
        <v>6100012001</v>
      </c>
      <c r="L2772" s="283">
        <v>41131</v>
      </c>
      <c r="M2772" s="285" t="s">
        <v>8306</v>
      </c>
      <c r="N2772" s="332" t="s">
        <v>13557</v>
      </c>
      <c r="O2772" s="324"/>
    </row>
    <row r="2773" spans="5:15" ht="31.5">
      <c r="E2773" s="284">
        <v>6131274</v>
      </c>
      <c r="F2773" s="291" t="s">
        <v>132</v>
      </c>
      <c r="G2773" s="315">
        <f t="shared" si="45"/>
        <v>2767</v>
      </c>
      <c r="H2773" s="280" t="s">
        <v>7333</v>
      </c>
      <c r="I2773" s="307" t="s">
        <v>7203</v>
      </c>
      <c r="J2773" s="279">
        <v>2015</v>
      </c>
      <c r="K2773" s="285">
        <v>6100012002</v>
      </c>
      <c r="L2773" s="283">
        <v>41131</v>
      </c>
      <c r="M2773" s="285" t="s">
        <v>7341</v>
      </c>
      <c r="N2773" s="331" t="s">
        <v>16457</v>
      </c>
      <c r="O2773" s="324"/>
    </row>
    <row r="2774" spans="5:15" ht="31.5">
      <c r="E2774" s="284">
        <v>6131381</v>
      </c>
      <c r="F2774" s="291" t="s">
        <v>132</v>
      </c>
      <c r="G2774" s="315">
        <f t="shared" si="45"/>
        <v>2768</v>
      </c>
      <c r="H2774" s="280" t="s">
        <v>7727</v>
      </c>
      <c r="I2774" s="307" t="s">
        <v>7203</v>
      </c>
      <c r="J2774" s="279">
        <v>2015</v>
      </c>
      <c r="K2774" s="285">
        <v>6100012060</v>
      </c>
      <c r="L2774" s="283">
        <v>41138</v>
      </c>
      <c r="M2774" s="285" t="s">
        <v>604</v>
      </c>
      <c r="N2774" s="332" t="s">
        <v>15478</v>
      </c>
      <c r="O2774" s="324"/>
    </row>
    <row r="2775" spans="5:15" ht="31.5">
      <c r="E2775" s="284">
        <v>6131285</v>
      </c>
      <c r="F2775" s="291" t="s">
        <v>132</v>
      </c>
      <c r="G2775" s="315">
        <f t="shared" si="45"/>
        <v>2769</v>
      </c>
      <c r="H2775" s="280" t="s">
        <v>7770</v>
      </c>
      <c r="I2775" s="307" t="s">
        <v>7203</v>
      </c>
      <c r="J2775" s="279">
        <v>2015</v>
      </c>
      <c r="K2775" s="285">
        <v>6100012134</v>
      </c>
      <c r="L2775" s="283">
        <v>41142</v>
      </c>
      <c r="M2775" s="285" t="s">
        <v>7798</v>
      </c>
      <c r="N2775" s="332" t="s">
        <v>13416</v>
      </c>
      <c r="O2775" s="324"/>
    </row>
    <row r="2776" spans="5:15" ht="31.5">
      <c r="E2776" s="284">
        <v>6131275</v>
      </c>
      <c r="F2776" s="291" t="s">
        <v>132</v>
      </c>
      <c r="G2776" s="315">
        <f t="shared" si="45"/>
        <v>2770</v>
      </c>
      <c r="H2776" s="280" t="s">
        <v>7250</v>
      </c>
      <c r="I2776" s="307" t="s">
        <v>7203</v>
      </c>
      <c r="J2776" s="279">
        <v>2015</v>
      </c>
      <c r="K2776" s="285">
        <v>6100012145</v>
      </c>
      <c r="L2776" s="283">
        <v>41138</v>
      </c>
      <c r="M2776" s="285" t="s">
        <v>7252</v>
      </c>
      <c r="N2776" s="332" t="s">
        <v>14173</v>
      </c>
      <c r="O2776" s="324"/>
    </row>
    <row r="2777" spans="5:15" ht="31.5">
      <c r="E2777" s="284" t="s">
        <v>11692</v>
      </c>
      <c r="F2777" s="291" t="s">
        <v>132</v>
      </c>
      <c r="G2777" s="315">
        <f t="shared" si="45"/>
        <v>2771</v>
      </c>
      <c r="H2777" s="280" t="s">
        <v>7398</v>
      </c>
      <c r="I2777" s="307" t="s">
        <v>7203</v>
      </c>
      <c r="J2777" s="279">
        <v>2015</v>
      </c>
      <c r="K2777" s="285">
        <v>6100012155</v>
      </c>
      <c r="L2777" s="283">
        <v>41142</v>
      </c>
      <c r="M2777" s="285" t="s">
        <v>7400</v>
      </c>
      <c r="N2777" s="332" t="s">
        <v>13883</v>
      </c>
      <c r="O2777" s="324"/>
    </row>
    <row r="2778" spans="5:15" ht="31.5">
      <c r="E2778" s="284">
        <v>6131371</v>
      </c>
      <c r="F2778" s="291" t="s">
        <v>132</v>
      </c>
      <c r="G2778" s="315">
        <f t="shared" si="45"/>
        <v>2772</v>
      </c>
      <c r="H2778" s="280" t="s">
        <v>11693</v>
      </c>
      <c r="I2778" s="307" t="s">
        <v>7203</v>
      </c>
      <c r="J2778" s="279">
        <v>2015</v>
      </c>
      <c r="K2778" s="285">
        <v>6100012176</v>
      </c>
      <c r="L2778" s="283">
        <v>41142</v>
      </c>
      <c r="M2778" s="285" t="s">
        <v>11694</v>
      </c>
      <c r="N2778" s="332" t="s">
        <v>15479</v>
      </c>
      <c r="O2778" s="324"/>
    </row>
    <row r="2779" spans="5:15" ht="31.5">
      <c r="E2779" s="284" t="s">
        <v>11695</v>
      </c>
      <c r="F2779" s="291" t="s">
        <v>132</v>
      </c>
      <c r="G2779" s="315">
        <f t="shared" si="45"/>
        <v>2773</v>
      </c>
      <c r="H2779" s="280" t="s">
        <v>11693</v>
      </c>
      <c r="I2779" s="307" t="s">
        <v>7203</v>
      </c>
      <c r="J2779" s="279">
        <v>2015</v>
      </c>
      <c r="K2779" s="285">
        <v>6100012467</v>
      </c>
      <c r="L2779" s="283">
        <v>41156</v>
      </c>
      <c r="M2779" s="285" t="s">
        <v>11696</v>
      </c>
      <c r="N2779" s="332" t="s">
        <v>15480</v>
      </c>
      <c r="O2779" s="324"/>
    </row>
    <row r="2780" spans="5:15" ht="31.5">
      <c r="E2780" s="284">
        <v>6131319</v>
      </c>
      <c r="F2780" s="291" t="s">
        <v>132</v>
      </c>
      <c r="G2780" s="315">
        <f t="shared" si="45"/>
        <v>2774</v>
      </c>
      <c r="H2780" s="280" t="s">
        <v>7230</v>
      </c>
      <c r="I2780" s="307" t="s">
        <v>7203</v>
      </c>
      <c r="J2780" s="279">
        <v>2015</v>
      </c>
      <c r="K2780" s="285">
        <v>6100012586</v>
      </c>
      <c r="L2780" s="283">
        <v>41151</v>
      </c>
      <c r="M2780" s="285" t="s">
        <v>11697</v>
      </c>
      <c r="N2780" s="332" t="s">
        <v>15481</v>
      </c>
      <c r="O2780" s="324"/>
    </row>
    <row r="2781" spans="5:15" ht="31.5">
      <c r="E2781" s="284">
        <v>6131197</v>
      </c>
      <c r="F2781" s="291" t="s">
        <v>132</v>
      </c>
      <c r="G2781" s="315">
        <f t="shared" si="45"/>
        <v>2775</v>
      </c>
      <c r="H2781" s="280" t="s">
        <v>7727</v>
      </c>
      <c r="I2781" s="307" t="s">
        <v>7203</v>
      </c>
      <c r="J2781" s="279">
        <v>2015</v>
      </c>
      <c r="K2781" s="285">
        <v>6100012610</v>
      </c>
      <c r="L2781" s="283">
        <v>41156</v>
      </c>
      <c r="M2781" s="285" t="s">
        <v>7735</v>
      </c>
      <c r="N2781" s="332" t="s">
        <v>13400</v>
      </c>
      <c r="O2781" s="324"/>
    </row>
    <row r="2782" spans="5:15" ht="31.5">
      <c r="E2782" s="284">
        <v>6131216</v>
      </c>
      <c r="F2782" s="291" t="s">
        <v>132</v>
      </c>
      <c r="G2782" s="315">
        <f t="shared" si="45"/>
        <v>2776</v>
      </c>
      <c r="H2782" s="280" t="s">
        <v>8520</v>
      </c>
      <c r="I2782" s="307" t="s">
        <v>7203</v>
      </c>
      <c r="J2782" s="279">
        <v>2015</v>
      </c>
      <c r="K2782" s="285">
        <v>6100012770</v>
      </c>
      <c r="L2782" s="283">
        <v>41166</v>
      </c>
      <c r="M2782" s="285" t="s">
        <v>11698</v>
      </c>
      <c r="N2782" s="332" t="s">
        <v>15482</v>
      </c>
      <c r="O2782" s="324"/>
    </row>
    <row r="2783" spans="5:15" ht="31.5">
      <c r="E2783" s="284">
        <v>6131599</v>
      </c>
      <c r="F2783" s="291" t="s">
        <v>132</v>
      </c>
      <c r="G2783" s="315">
        <f t="shared" si="45"/>
        <v>2777</v>
      </c>
      <c r="H2783" s="280" t="s">
        <v>7792</v>
      </c>
      <c r="I2783" s="307" t="s">
        <v>7203</v>
      </c>
      <c r="J2783" s="279">
        <v>2015</v>
      </c>
      <c r="K2783" s="285">
        <v>6100012945</v>
      </c>
      <c r="L2783" s="283">
        <v>41178</v>
      </c>
      <c r="M2783" s="285" t="s">
        <v>11699</v>
      </c>
      <c r="N2783" s="331" t="s">
        <v>16274</v>
      </c>
      <c r="O2783" s="325"/>
    </row>
    <row r="2784" spans="5:15" ht="31.5">
      <c r="E2784" s="284">
        <v>6131225</v>
      </c>
      <c r="F2784" s="291" t="s">
        <v>132</v>
      </c>
      <c r="G2784" s="315">
        <f t="shared" si="45"/>
        <v>2778</v>
      </c>
      <c r="H2784" s="280" t="s">
        <v>7214</v>
      </c>
      <c r="I2784" s="307" t="s">
        <v>7203</v>
      </c>
      <c r="J2784" s="279">
        <v>2015</v>
      </c>
      <c r="K2784" s="285">
        <v>6100012947</v>
      </c>
      <c r="L2784" s="283">
        <v>41178</v>
      </c>
      <c r="M2784" s="285" t="s">
        <v>7286</v>
      </c>
      <c r="N2784" s="332" t="s">
        <v>14174</v>
      </c>
      <c r="O2784" s="324"/>
    </row>
    <row r="2785" spans="5:15" ht="31.5">
      <c r="E2785" s="284" t="s">
        <v>11700</v>
      </c>
      <c r="F2785" s="291" t="s">
        <v>132</v>
      </c>
      <c r="G2785" s="315">
        <f t="shared" si="45"/>
        <v>2779</v>
      </c>
      <c r="H2785" s="280" t="s">
        <v>7770</v>
      </c>
      <c r="I2785" s="307" t="s">
        <v>7203</v>
      </c>
      <c r="J2785" s="279">
        <v>2015</v>
      </c>
      <c r="K2785" s="285">
        <v>6100013065</v>
      </c>
      <c r="L2785" s="283">
        <v>41184</v>
      </c>
      <c r="M2785" s="285" t="s">
        <v>1956</v>
      </c>
      <c r="N2785" s="332" t="s">
        <v>14175</v>
      </c>
      <c r="O2785" s="324"/>
    </row>
    <row r="2786" spans="5:15" ht="31.5">
      <c r="E2786" s="284">
        <v>6131220</v>
      </c>
      <c r="F2786" s="291" t="s">
        <v>132</v>
      </c>
      <c r="G2786" s="315">
        <f t="shared" si="45"/>
        <v>2780</v>
      </c>
      <c r="H2786" s="280" t="s">
        <v>7747</v>
      </c>
      <c r="I2786" s="307" t="s">
        <v>7203</v>
      </c>
      <c r="J2786" s="279">
        <v>2015</v>
      </c>
      <c r="K2786" s="285">
        <v>6100013131</v>
      </c>
      <c r="L2786" s="283">
        <v>41186</v>
      </c>
      <c r="M2786" s="285" t="s">
        <v>7749</v>
      </c>
      <c r="N2786" s="332" t="s">
        <v>13403</v>
      </c>
      <c r="O2786" s="324"/>
    </row>
    <row r="2787" spans="5:15" ht="31.5">
      <c r="E2787" s="284">
        <v>6131244</v>
      </c>
      <c r="F2787" s="291" t="s">
        <v>132</v>
      </c>
      <c r="G2787" s="315">
        <f t="shared" si="45"/>
        <v>2781</v>
      </c>
      <c r="H2787" s="280" t="s">
        <v>8505</v>
      </c>
      <c r="I2787" s="307" t="s">
        <v>7203</v>
      </c>
      <c r="J2787" s="279">
        <v>2015</v>
      </c>
      <c r="K2787" s="285">
        <v>6100013179</v>
      </c>
      <c r="L2787" s="283">
        <v>41190</v>
      </c>
      <c r="M2787" s="285" t="s">
        <v>7769</v>
      </c>
      <c r="N2787" s="332" t="s">
        <v>14895</v>
      </c>
      <c r="O2787" s="324"/>
    </row>
    <row r="2788" spans="5:15" ht="31.5">
      <c r="E2788" s="284">
        <v>6131595</v>
      </c>
      <c r="F2788" s="291" t="s">
        <v>132</v>
      </c>
      <c r="G2788" s="315">
        <f t="shared" si="45"/>
        <v>2782</v>
      </c>
      <c r="H2788" s="280" t="s">
        <v>7226</v>
      </c>
      <c r="I2788" s="307" t="s">
        <v>7203</v>
      </c>
      <c r="J2788" s="279">
        <v>2015</v>
      </c>
      <c r="K2788" s="285">
        <v>6100013375</v>
      </c>
      <c r="L2788" s="283">
        <v>41204</v>
      </c>
      <c r="M2788" s="285" t="s">
        <v>11701</v>
      </c>
      <c r="N2788" s="332" t="s">
        <v>14176</v>
      </c>
      <c r="O2788" s="324"/>
    </row>
    <row r="2789" spans="5:15" ht="31.5">
      <c r="E2789" s="284" t="s">
        <v>11702</v>
      </c>
      <c r="F2789" s="291" t="s">
        <v>132</v>
      </c>
      <c r="G2789" s="315">
        <f t="shared" si="45"/>
        <v>2783</v>
      </c>
      <c r="H2789" s="280" t="s">
        <v>16146</v>
      </c>
      <c r="I2789" s="307" t="s">
        <v>7203</v>
      </c>
      <c r="J2789" s="279">
        <v>2015</v>
      </c>
      <c r="K2789" s="285">
        <v>6100013410</v>
      </c>
      <c r="L2789" s="283">
        <v>41207</v>
      </c>
      <c r="M2789" s="285" t="s">
        <v>8528</v>
      </c>
      <c r="N2789" s="333" t="s">
        <v>16239</v>
      </c>
      <c r="O2789" s="324"/>
    </row>
    <row r="2790" spans="5:15" ht="31.5">
      <c r="E2790" s="284">
        <v>406</v>
      </c>
      <c r="F2790" s="291" t="s">
        <v>132</v>
      </c>
      <c r="G2790" s="315">
        <f t="shared" si="45"/>
        <v>2784</v>
      </c>
      <c r="H2790" s="280" t="s">
        <v>9213</v>
      </c>
      <c r="I2790" s="307" t="s">
        <v>7203</v>
      </c>
      <c r="J2790" s="279">
        <v>2015</v>
      </c>
      <c r="K2790" s="285">
        <v>6100013476</v>
      </c>
      <c r="L2790" s="283">
        <v>41207</v>
      </c>
      <c r="M2790" s="285" t="s">
        <v>3600</v>
      </c>
      <c r="N2790" s="331" t="s">
        <v>16345</v>
      </c>
      <c r="O2790" s="325"/>
    </row>
    <row r="2791" spans="5:15" ht="31.5">
      <c r="E2791" s="284">
        <v>6143305</v>
      </c>
      <c r="F2791" s="291" t="s">
        <v>132</v>
      </c>
      <c r="G2791" s="315">
        <f t="shared" si="45"/>
        <v>2785</v>
      </c>
      <c r="H2791" s="280" t="s">
        <v>11703</v>
      </c>
      <c r="I2791" s="307" t="s">
        <v>7203</v>
      </c>
      <c r="J2791" s="279">
        <v>2015</v>
      </c>
      <c r="K2791" s="285">
        <v>6100013615</v>
      </c>
      <c r="L2791" s="283">
        <v>41219</v>
      </c>
      <c r="M2791" s="285" t="s">
        <v>11704</v>
      </c>
      <c r="N2791" s="332" t="s">
        <v>15483</v>
      </c>
      <c r="O2791" s="324"/>
    </row>
    <row r="2792" spans="5:15" ht="31.5">
      <c r="E2792" s="284">
        <v>6131658</v>
      </c>
      <c r="F2792" s="291" t="s">
        <v>132</v>
      </c>
      <c r="G2792" s="315">
        <f t="shared" si="45"/>
        <v>2786</v>
      </c>
      <c r="H2792" s="280" t="s">
        <v>7230</v>
      </c>
      <c r="I2792" s="307" t="s">
        <v>7203</v>
      </c>
      <c r="J2792" s="279">
        <v>2015</v>
      </c>
      <c r="K2792" s="285">
        <v>6100013841</v>
      </c>
      <c r="L2792" s="283">
        <v>41233</v>
      </c>
      <c r="M2792" s="285" t="s">
        <v>7309</v>
      </c>
      <c r="N2792" s="332" t="s">
        <v>15484</v>
      </c>
      <c r="O2792" s="324"/>
    </row>
    <row r="2793" spans="5:15" ht="31.5">
      <c r="E2793" s="284">
        <v>6131756</v>
      </c>
      <c r="F2793" s="291" t="s">
        <v>132</v>
      </c>
      <c r="G2793" s="315">
        <f t="shared" si="45"/>
        <v>2787</v>
      </c>
      <c r="H2793" s="280" t="s">
        <v>7214</v>
      </c>
      <c r="I2793" s="307" t="s">
        <v>7203</v>
      </c>
      <c r="J2793" s="279">
        <v>2015</v>
      </c>
      <c r="K2793" s="285">
        <v>6100014149</v>
      </c>
      <c r="L2793" s="283">
        <v>41247</v>
      </c>
      <c r="M2793" s="285" t="s">
        <v>7286</v>
      </c>
      <c r="N2793" s="332" t="s">
        <v>13553</v>
      </c>
      <c r="O2793" s="324"/>
    </row>
    <row r="2794" spans="5:15" ht="31.5">
      <c r="E2794" s="284" t="s">
        <v>11705</v>
      </c>
      <c r="F2794" s="291" t="s">
        <v>132</v>
      </c>
      <c r="G2794" s="315">
        <f t="shared" si="45"/>
        <v>2788</v>
      </c>
      <c r="H2794" s="280" t="s">
        <v>11706</v>
      </c>
      <c r="I2794" s="307" t="s">
        <v>7203</v>
      </c>
      <c r="J2794" s="279">
        <v>2015</v>
      </c>
      <c r="K2794" s="285">
        <v>6100014352</v>
      </c>
      <c r="L2794" s="283">
        <v>41260</v>
      </c>
      <c r="M2794" s="285" t="s">
        <v>8558</v>
      </c>
      <c r="N2794" s="332" t="s">
        <v>13635</v>
      </c>
      <c r="O2794" s="324"/>
    </row>
    <row r="2795" spans="5:15" ht="31.5">
      <c r="E2795" s="284">
        <v>6131841</v>
      </c>
      <c r="F2795" s="291" t="s">
        <v>132</v>
      </c>
      <c r="G2795" s="315">
        <f t="shared" si="45"/>
        <v>2789</v>
      </c>
      <c r="H2795" s="280" t="s">
        <v>11707</v>
      </c>
      <c r="I2795" s="307" t="s">
        <v>7203</v>
      </c>
      <c r="J2795" s="279">
        <v>2015</v>
      </c>
      <c r="K2795" s="285">
        <v>6100014397</v>
      </c>
      <c r="L2795" s="283">
        <v>41264</v>
      </c>
      <c r="M2795" s="285" t="s">
        <v>5145</v>
      </c>
      <c r="N2795" s="332" t="s">
        <v>14177</v>
      </c>
      <c r="O2795" s="324"/>
    </row>
    <row r="2796" spans="5:15" ht="31.5">
      <c r="E2796" s="284">
        <v>407</v>
      </c>
      <c r="F2796" s="291" t="s">
        <v>132</v>
      </c>
      <c r="G2796" s="315">
        <f t="shared" si="45"/>
        <v>2790</v>
      </c>
      <c r="H2796" s="280" t="s">
        <v>7760</v>
      </c>
      <c r="I2796" s="307" t="s">
        <v>7203</v>
      </c>
      <c r="J2796" s="279">
        <v>2015</v>
      </c>
      <c r="K2796" s="285">
        <v>6100014457</v>
      </c>
      <c r="L2796" s="283">
        <v>41269</v>
      </c>
      <c r="M2796" s="285" t="s">
        <v>9831</v>
      </c>
      <c r="N2796" s="332" t="s">
        <v>14178</v>
      </c>
      <c r="O2796" s="324"/>
    </row>
    <row r="2797" spans="5:15" ht="31.5">
      <c r="E2797" s="284" t="s">
        <v>9832</v>
      </c>
      <c r="F2797" s="291" t="s">
        <v>132</v>
      </c>
      <c r="G2797" s="315">
        <f t="shared" si="45"/>
        <v>2791</v>
      </c>
      <c r="H2797" s="280" t="s">
        <v>9833</v>
      </c>
      <c r="I2797" s="307" t="s">
        <v>7203</v>
      </c>
      <c r="J2797" s="279">
        <v>2015</v>
      </c>
      <c r="K2797" s="285">
        <v>6100014514</v>
      </c>
      <c r="L2797" s="283">
        <v>41270</v>
      </c>
      <c r="M2797" s="285" t="s">
        <v>8559</v>
      </c>
      <c r="N2797" s="332" t="s">
        <v>13636</v>
      </c>
      <c r="O2797" s="324"/>
    </row>
    <row r="2798" spans="5:15" ht="31.5">
      <c r="E2798" s="284">
        <v>6131948</v>
      </c>
      <c r="F2798" s="291" t="s">
        <v>132</v>
      </c>
      <c r="G2798" s="315">
        <f t="shared" si="45"/>
        <v>2792</v>
      </c>
      <c r="H2798" s="280" t="s">
        <v>8959</v>
      </c>
      <c r="I2798" s="307" t="s">
        <v>7203</v>
      </c>
      <c r="J2798" s="279">
        <v>2015</v>
      </c>
      <c r="K2798" s="285">
        <v>6100014546</v>
      </c>
      <c r="L2798" s="283">
        <v>41272</v>
      </c>
      <c r="M2798" s="285" t="s">
        <v>11708</v>
      </c>
      <c r="N2798" s="332" t="s">
        <v>15485</v>
      </c>
      <c r="O2798" s="324"/>
    </row>
    <row r="2799" spans="5:15" ht="31.5">
      <c r="E2799" s="284">
        <v>6131893</v>
      </c>
      <c r="F2799" s="291" t="s">
        <v>132</v>
      </c>
      <c r="G2799" s="315">
        <f t="shared" si="45"/>
        <v>2793</v>
      </c>
      <c r="H2799" s="280" t="s">
        <v>11709</v>
      </c>
      <c r="I2799" s="307" t="s">
        <v>7203</v>
      </c>
      <c r="J2799" s="279">
        <v>2015</v>
      </c>
      <c r="K2799" s="285">
        <v>6100014901</v>
      </c>
      <c r="L2799" s="283">
        <v>41303</v>
      </c>
      <c r="M2799" s="285" t="s">
        <v>8633</v>
      </c>
      <c r="N2799" s="332" t="s">
        <v>13677</v>
      </c>
      <c r="O2799" s="324"/>
    </row>
    <row r="2800" spans="5:15" ht="31.5">
      <c r="E2800" s="284">
        <v>6132032</v>
      </c>
      <c r="F2800" s="291" t="s">
        <v>132</v>
      </c>
      <c r="G2800" s="315">
        <f t="shared" si="45"/>
        <v>2794</v>
      </c>
      <c r="H2800" s="280" t="s">
        <v>11710</v>
      </c>
      <c r="I2800" s="307" t="s">
        <v>7203</v>
      </c>
      <c r="J2800" s="279">
        <v>2015</v>
      </c>
      <c r="K2800" s="285">
        <v>6100015371</v>
      </c>
      <c r="L2800" s="283">
        <v>41345</v>
      </c>
      <c r="M2800" s="285" t="s">
        <v>11711</v>
      </c>
      <c r="N2800" s="332" t="s">
        <v>14179</v>
      </c>
      <c r="O2800" s="324"/>
    </row>
    <row r="2801" spans="5:15" ht="31.5">
      <c r="E2801" s="284">
        <v>6132031</v>
      </c>
      <c r="F2801" s="291" t="s">
        <v>132</v>
      </c>
      <c r="G2801" s="315">
        <f t="shared" si="45"/>
        <v>2795</v>
      </c>
      <c r="H2801" s="280" t="s">
        <v>11712</v>
      </c>
      <c r="I2801" s="307" t="s">
        <v>7203</v>
      </c>
      <c r="J2801" s="279">
        <v>2015</v>
      </c>
      <c r="K2801" s="285">
        <v>6100015432</v>
      </c>
      <c r="L2801" s="283">
        <v>41348</v>
      </c>
      <c r="M2801" s="285" t="s">
        <v>9659</v>
      </c>
      <c r="N2801" s="332" t="s">
        <v>13990</v>
      </c>
      <c r="O2801" s="324"/>
    </row>
    <row r="2802" spans="5:15" ht="31.5">
      <c r="E2802" s="284">
        <v>6132165</v>
      </c>
      <c r="F2802" s="291" t="s">
        <v>132</v>
      </c>
      <c r="G2802" s="315">
        <f t="shared" si="45"/>
        <v>2796</v>
      </c>
      <c r="H2802" s="280" t="s">
        <v>11713</v>
      </c>
      <c r="I2802" s="307" t="s">
        <v>7203</v>
      </c>
      <c r="J2802" s="279">
        <v>2015</v>
      </c>
      <c r="K2802" s="285">
        <v>6100015441</v>
      </c>
      <c r="L2802" s="283">
        <v>41348</v>
      </c>
      <c r="M2802" s="285" t="s">
        <v>8923</v>
      </c>
      <c r="N2802" s="331" t="s">
        <v>16254</v>
      </c>
      <c r="O2802" s="325"/>
    </row>
    <row r="2803" spans="5:15" ht="31.5">
      <c r="E2803" s="284">
        <v>6132081</v>
      </c>
      <c r="F2803" s="291" t="s">
        <v>132</v>
      </c>
      <c r="G2803" s="315">
        <f t="shared" si="45"/>
        <v>2797</v>
      </c>
      <c r="H2803" s="280" t="s">
        <v>9437</v>
      </c>
      <c r="I2803" s="307" t="s">
        <v>7203</v>
      </c>
      <c r="J2803" s="279">
        <v>2015</v>
      </c>
      <c r="K2803" s="285">
        <v>6100015502</v>
      </c>
      <c r="L2803" s="283">
        <v>41355</v>
      </c>
      <c r="M2803" s="285" t="s">
        <v>8617</v>
      </c>
      <c r="N2803" s="332" t="s">
        <v>13668</v>
      </c>
      <c r="O2803" s="324"/>
    </row>
    <row r="2804" spans="5:15" ht="31.5">
      <c r="E2804" s="284">
        <v>6132162</v>
      </c>
      <c r="F2804" s="291" t="s">
        <v>132</v>
      </c>
      <c r="G2804" s="315">
        <f t="shared" si="45"/>
        <v>2798</v>
      </c>
      <c r="H2804" s="280" t="s">
        <v>11714</v>
      </c>
      <c r="I2804" s="307" t="s">
        <v>7203</v>
      </c>
      <c r="J2804" s="279">
        <v>2015</v>
      </c>
      <c r="K2804" s="285">
        <v>6100015562</v>
      </c>
      <c r="L2804" s="283">
        <v>41359</v>
      </c>
      <c r="M2804" s="285" t="s">
        <v>11715</v>
      </c>
      <c r="N2804" s="332" t="s">
        <v>14180</v>
      </c>
      <c r="O2804" s="324"/>
    </row>
    <row r="2805" spans="5:15" ht="31.5">
      <c r="E2805" s="284">
        <v>6132199</v>
      </c>
      <c r="F2805" s="291" t="s">
        <v>132</v>
      </c>
      <c r="G2805" s="315">
        <f t="shared" si="45"/>
        <v>2799</v>
      </c>
      <c r="H2805" s="280" t="s">
        <v>11716</v>
      </c>
      <c r="I2805" s="307" t="s">
        <v>7203</v>
      </c>
      <c r="J2805" s="279">
        <v>2015</v>
      </c>
      <c r="K2805" s="285">
        <v>6100015745</v>
      </c>
      <c r="L2805" s="283">
        <v>41368</v>
      </c>
      <c r="M2805" s="285" t="s">
        <v>11717</v>
      </c>
      <c r="N2805" s="332" t="s">
        <v>14181</v>
      </c>
      <c r="O2805" s="324"/>
    </row>
    <row r="2806" spans="5:15" ht="31.5">
      <c r="E2806" s="284">
        <v>6132180</v>
      </c>
      <c r="F2806" s="291" t="s">
        <v>132</v>
      </c>
      <c r="G2806" s="315">
        <f t="shared" si="45"/>
        <v>2800</v>
      </c>
      <c r="H2806" s="280" t="s">
        <v>11718</v>
      </c>
      <c r="I2806" s="307" t="s">
        <v>7203</v>
      </c>
      <c r="J2806" s="279">
        <v>2015</v>
      </c>
      <c r="K2806" s="285">
        <v>6100015833</v>
      </c>
      <c r="L2806" s="283">
        <v>41375</v>
      </c>
      <c r="M2806" s="285" t="s">
        <v>8931</v>
      </c>
      <c r="N2806" s="332" t="s">
        <v>14906</v>
      </c>
      <c r="O2806" s="324"/>
    </row>
    <row r="2807" spans="5:15" ht="31.5">
      <c r="E2807" s="284">
        <v>6132192</v>
      </c>
      <c r="F2807" s="291" t="s">
        <v>132</v>
      </c>
      <c r="G2807" s="315">
        <f t="shared" si="45"/>
        <v>2801</v>
      </c>
      <c r="H2807" s="280" t="s">
        <v>8526</v>
      </c>
      <c r="I2807" s="307" t="s">
        <v>7203</v>
      </c>
      <c r="J2807" s="279">
        <v>2015</v>
      </c>
      <c r="K2807" s="285">
        <v>6100015844</v>
      </c>
      <c r="L2807" s="283">
        <v>41375</v>
      </c>
      <c r="M2807" s="285" t="s">
        <v>8935</v>
      </c>
      <c r="N2807" s="332" t="s">
        <v>13779</v>
      </c>
      <c r="O2807" s="324"/>
    </row>
    <row r="2808" spans="5:15" ht="31.5">
      <c r="E2808" s="284">
        <v>6132277</v>
      </c>
      <c r="F2808" s="291" t="s">
        <v>132</v>
      </c>
      <c r="G2808" s="315">
        <f t="shared" si="45"/>
        <v>2802</v>
      </c>
      <c r="H2808" s="280" t="s">
        <v>9317</v>
      </c>
      <c r="I2808" s="307" t="s">
        <v>7203</v>
      </c>
      <c r="J2808" s="279">
        <v>2015</v>
      </c>
      <c r="K2808" s="285">
        <v>6100016152</v>
      </c>
      <c r="L2808" s="283">
        <v>41394</v>
      </c>
      <c r="M2808" s="285" t="s">
        <v>11719</v>
      </c>
      <c r="N2808" s="332" t="s">
        <v>14182</v>
      </c>
      <c r="O2808" s="324"/>
    </row>
    <row r="2809" spans="5:15" ht="31.5">
      <c r="E2809" s="284">
        <v>6132160</v>
      </c>
      <c r="F2809" s="291" t="s">
        <v>132</v>
      </c>
      <c r="G2809" s="315">
        <f t="shared" si="45"/>
        <v>2803</v>
      </c>
      <c r="H2809" s="280" t="s">
        <v>11720</v>
      </c>
      <c r="I2809" s="307" t="s">
        <v>7203</v>
      </c>
      <c r="J2809" s="279">
        <v>2015</v>
      </c>
      <c r="K2809" s="285">
        <v>6100016195</v>
      </c>
      <c r="L2809" s="283">
        <v>41394</v>
      </c>
      <c r="M2809" s="285" t="s">
        <v>9663</v>
      </c>
      <c r="N2809" s="332" t="s">
        <v>13992</v>
      </c>
      <c r="O2809" s="324"/>
    </row>
    <row r="2810" spans="5:15" ht="31.5">
      <c r="E2810" s="284">
        <v>6132374</v>
      </c>
      <c r="F2810" s="291" t="s">
        <v>132</v>
      </c>
      <c r="G2810" s="315">
        <f t="shared" si="45"/>
        <v>2804</v>
      </c>
      <c r="H2810" s="280" t="s">
        <v>11721</v>
      </c>
      <c r="I2810" s="307" t="s">
        <v>7203</v>
      </c>
      <c r="J2810" s="279">
        <v>2015</v>
      </c>
      <c r="K2810" s="285">
        <v>6100016483</v>
      </c>
      <c r="L2810" s="283">
        <v>41414</v>
      </c>
      <c r="M2810" s="285" t="s">
        <v>8701</v>
      </c>
      <c r="N2810" s="332" t="s">
        <v>14898</v>
      </c>
      <c r="O2810" s="324"/>
    </row>
    <row r="2811" spans="5:15" ht="31.5">
      <c r="E2811" s="284">
        <v>6132304</v>
      </c>
      <c r="F2811" s="291" t="s">
        <v>132</v>
      </c>
      <c r="G2811" s="315">
        <f t="shared" si="45"/>
        <v>2805</v>
      </c>
      <c r="H2811" s="280" t="s">
        <v>9338</v>
      </c>
      <c r="I2811" s="307" t="s">
        <v>7203</v>
      </c>
      <c r="J2811" s="279">
        <v>2015</v>
      </c>
      <c r="K2811" s="285">
        <v>6100016622</v>
      </c>
      <c r="L2811" s="283">
        <v>41422</v>
      </c>
      <c r="M2811" s="285" t="s">
        <v>11722</v>
      </c>
      <c r="N2811" s="332" t="s">
        <v>13700</v>
      </c>
      <c r="O2811" s="324"/>
    </row>
    <row r="2812" spans="5:15" ht="31.5">
      <c r="E2812" s="284" t="s">
        <v>11723</v>
      </c>
      <c r="F2812" s="291" t="s">
        <v>132</v>
      </c>
      <c r="G2812" s="315">
        <f t="shared" si="45"/>
        <v>2806</v>
      </c>
      <c r="H2812" s="280" t="s">
        <v>9864</v>
      </c>
      <c r="I2812" s="307" t="s">
        <v>7203</v>
      </c>
      <c r="J2812" s="279">
        <v>2015</v>
      </c>
      <c r="K2812" s="285">
        <v>6100016763</v>
      </c>
      <c r="L2812" s="283">
        <v>41436</v>
      </c>
      <c r="M2812" s="285" t="s">
        <v>9876</v>
      </c>
      <c r="N2812" s="332" t="s">
        <v>14183</v>
      </c>
      <c r="O2812" s="324"/>
    </row>
    <row r="2813" spans="5:15" ht="31.5">
      <c r="E2813" s="284">
        <v>6132337</v>
      </c>
      <c r="F2813" s="291" t="s">
        <v>132</v>
      </c>
      <c r="G2813" s="315">
        <f t="shared" si="45"/>
        <v>2807</v>
      </c>
      <c r="H2813" s="280" t="s">
        <v>11724</v>
      </c>
      <c r="I2813" s="307" t="s">
        <v>7203</v>
      </c>
      <c r="J2813" s="279">
        <v>2015</v>
      </c>
      <c r="K2813" s="285">
        <v>6100016918</v>
      </c>
      <c r="L2813" s="283">
        <v>41442</v>
      </c>
      <c r="M2813" s="285" t="s">
        <v>9337</v>
      </c>
      <c r="N2813" s="332" t="s">
        <v>13918</v>
      </c>
      <c r="O2813" s="324"/>
    </row>
    <row r="2814" spans="5:15" ht="31.5">
      <c r="E2814" s="284">
        <v>6132410</v>
      </c>
      <c r="F2814" s="291" t="s">
        <v>132</v>
      </c>
      <c r="G2814" s="315">
        <f t="shared" ref="G2814:G2877" si="46">G2813+1</f>
        <v>2808</v>
      </c>
      <c r="H2814" s="280" t="s">
        <v>9883</v>
      </c>
      <c r="I2814" s="307" t="s">
        <v>7203</v>
      </c>
      <c r="J2814" s="279">
        <v>2015</v>
      </c>
      <c r="K2814" s="285">
        <v>6100016980</v>
      </c>
      <c r="L2814" s="283">
        <v>41444</v>
      </c>
      <c r="M2814" s="285" t="s">
        <v>11725</v>
      </c>
      <c r="N2814" s="331" t="s">
        <v>16395</v>
      </c>
      <c r="O2814" s="325"/>
    </row>
    <row r="2815" spans="5:15" ht="31.5">
      <c r="E2815" s="284">
        <v>6132578</v>
      </c>
      <c r="F2815" s="291" t="s">
        <v>132</v>
      </c>
      <c r="G2815" s="315">
        <f t="shared" si="46"/>
        <v>2809</v>
      </c>
      <c r="H2815" s="280" t="s">
        <v>11726</v>
      </c>
      <c r="I2815" s="307" t="s">
        <v>7203</v>
      </c>
      <c r="J2815" s="279">
        <v>2015</v>
      </c>
      <c r="K2815" s="285">
        <v>6100016994</v>
      </c>
      <c r="L2815" s="283">
        <v>41444</v>
      </c>
      <c r="M2815" s="285" t="s">
        <v>9031</v>
      </c>
      <c r="N2815" s="331" t="s">
        <v>16268</v>
      </c>
      <c r="O2815" s="325"/>
    </row>
    <row r="2816" spans="5:15" ht="31.5">
      <c r="E2816" s="284">
        <v>6132501</v>
      </c>
      <c r="F2816" s="291" t="s">
        <v>132</v>
      </c>
      <c r="G2816" s="315">
        <f t="shared" si="46"/>
        <v>2810</v>
      </c>
      <c r="H2816" s="280" t="s">
        <v>8593</v>
      </c>
      <c r="I2816" s="307" t="s">
        <v>7203</v>
      </c>
      <c r="J2816" s="279">
        <v>2015</v>
      </c>
      <c r="K2816" s="285">
        <v>6100017063</v>
      </c>
      <c r="L2816" s="283">
        <v>41449</v>
      </c>
      <c r="M2816" s="285" t="s">
        <v>8988</v>
      </c>
      <c r="N2816" s="332" t="s">
        <v>14908</v>
      </c>
      <c r="O2816" s="324"/>
    </row>
    <row r="2817" spans="5:15" ht="31.5">
      <c r="E2817" s="284">
        <v>6132481</v>
      </c>
      <c r="F2817" s="291" t="s">
        <v>132</v>
      </c>
      <c r="G2817" s="315">
        <f t="shared" si="46"/>
        <v>2811</v>
      </c>
      <c r="H2817" s="280" t="s">
        <v>8727</v>
      </c>
      <c r="I2817" s="307" t="s">
        <v>7203</v>
      </c>
      <c r="J2817" s="279">
        <v>2015</v>
      </c>
      <c r="K2817" s="285">
        <v>6100017135</v>
      </c>
      <c r="L2817" s="283">
        <v>41450</v>
      </c>
      <c r="M2817" s="285" t="s">
        <v>8728</v>
      </c>
      <c r="N2817" s="332" t="s">
        <v>14900</v>
      </c>
      <c r="O2817" s="324"/>
    </row>
    <row r="2818" spans="5:15" ht="31.5">
      <c r="E2818" s="284">
        <v>6132484</v>
      </c>
      <c r="F2818" s="291" t="s">
        <v>132</v>
      </c>
      <c r="G2818" s="315">
        <f t="shared" si="46"/>
        <v>2812</v>
      </c>
      <c r="H2818" s="280" t="s">
        <v>11727</v>
      </c>
      <c r="I2818" s="307" t="s">
        <v>7203</v>
      </c>
      <c r="J2818" s="279">
        <v>2015</v>
      </c>
      <c r="K2818" s="285">
        <v>6100017138</v>
      </c>
      <c r="L2818" s="283">
        <v>41450</v>
      </c>
      <c r="M2818" s="285" t="s">
        <v>8976</v>
      </c>
      <c r="N2818" s="332" t="s">
        <v>13632</v>
      </c>
      <c r="O2818" s="324"/>
    </row>
    <row r="2819" spans="5:15" ht="31.5">
      <c r="E2819" s="284" t="s">
        <v>11728</v>
      </c>
      <c r="F2819" s="291" t="s">
        <v>132</v>
      </c>
      <c r="G2819" s="315">
        <f t="shared" si="46"/>
        <v>2813</v>
      </c>
      <c r="H2819" s="280" t="s">
        <v>8729</v>
      </c>
      <c r="I2819" s="307" t="s">
        <v>7203</v>
      </c>
      <c r="J2819" s="279">
        <v>2015</v>
      </c>
      <c r="K2819" s="285">
        <v>6100017158</v>
      </c>
      <c r="L2819" s="283">
        <v>41450</v>
      </c>
      <c r="M2819" s="285" t="s">
        <v>8730</v>
      </c>
      <c r="N2819" s="332" t="s">
        <v>13711</v>
      </c>
      <c r="O2819" s="324"/>
    </row>
    <row r="2820" spans="5:15" ht="31.5">
      <c r="E2820" s="284" t="s">
        <v>11729</v>
      </c>
      <c r="F2820" s="291" t="s">
        <v>132</v>
      </c>
      <c r="G2820" s="315">
        <f t="shared" si="46"/>
        <v>2814</v>
      </c>
      <c r="H2820" s="280" t="s">
        <v>9909</v>
      </c>
      <c r="I2820" s="307" t="s">
        <v>7203</v>
      </c>
      <c r="J2820" s="279">
        <v>2015</v>
      </c>
      <c r="K2820" s="285">
        <v>6100017223</v>
      </c>
      <c r="L2820" s="283">
        <v>41457</v>
      </c>
      <c r="M2820" s="285" t="s">
        <v>11730</v>
      </c>
      <c r="N2820" s="331" t="s">
        <v>16363</v>
      </c>
      <c r="O2820" s="325"/>
    </row>
    <row r="2821" spans="5:15" ht="31.5">
      <c r="E2821" s="284">
        <v>6132500</v>
      </c>
      <c r="F2821" s="291" t="s">
        <v>132</v>
      </c>
      <c r="G2821" s="315">
        <f t="shared" si="46"/>
        <v>2815</v>
      </c>
      <c r="H2821" s="280" t="s">
        <v>9317</v>
      </c>
      <c r="I2821" s="307" t="s">
        <v>7203</v>
      </c>
      <c r="J2821" s="279">
        <v>2015</v>
      </c>
      <c r="K2821" s="285">
        <v>6100017314</v>
      </c>
      <c r="L2821" s="283">
        <v>41453</v>
      </c>
      <c r="M2821" s="285" t="s">
        <v>11731</v>
      </c>
      <c r="N2821" s="332" t="s">
        <v>15486</v>
      </c>
      <c r="O2821" s="324"/>
    </row>
    <row r="2822" spans="5:15" ht="31.5">
      <c r="E2822" s="284">
        <v>6132689</v>
      </c>
      <c r="F2822" s="291" t="s">
        <v>132</v>
      </c>
      <c r="G2822" s="315">
        <f t="shared" si="46"/>
        <v>2816</v>
      </c>
      <c r="H2822" s="280" t="s">
        <v>9437</v>
      </c>
      <c r="I2822" s="307" t="s">
        <v>7203</v>
      </c>
      <c r="J2822" s="279">
        <v>2015</v>
      </c>
      <c r="K2822" s="285">
        <v>6100017328</v>
      </c>
      <c r="L2822" s="283">
        <v>41453</v>
      </c>
      <c r="M2822" s="285" t="s">
        <v>11732</v>
      </c>
      <c r="N2822" s="331" t="s">
        <v>16235</v>
      </c>
      <c r="O2822" s="325"/>
    </row>
    <row r="2823" spans="5:15" ht="31.5">
      <c r="E2823" s="284">
        <v>6132514</v>
      </c>
      <c r="F2823" s="291" t="s">
        <v>132</v>
      </c>
      <c r="G2823" s="315">
        <f t="shared" si="46"/>
        <v>2817</v>
      </c>
      <c r="H2823" s="280" t="s">
        <v>8593</v>
      </c>
      <c r="I2823" s="307" t="s">
        <v>7203</v>
      </c>
      <c r="J2823" s="279">
        <v>2015</v>
      </c>
      <c r="K2823" s="285">
        <v>6100017345</v>
      </c>
      <c r="L2823" s="283">
        <v>41453</v>
      </c>
      <c r="M2823" s="285" t="s">
        <v>8998</v>
      </c>
      <c r="N2823" s="332" t="s">
        <v>13799</v>
      </c>
      <c r="O2823" s="324"/>
    </row>
    <row r="2824" spans="5:15" ht="38.25">
      <c r="E2824" s="284">
        <v>6132642</v>
      </c>
      <c r="F2824" s="291" t="s">
        <v>132</v>
      </c>
      <c r="G2824" s="315">
        <f t="shared" si="46"/>
        <v>2818</v>
      </c>
      <c r="H2824" s="280" t="s">
        <v>10956</v>
      </c>
      <c r="I2824" s="307" t="s">
        <v>7203</v>
      </c>
      <c r="J2824" s="279">
        <v>2015</v>
      </c>
      <c r="K2824" s="285">
        <v>6100017667</v>
      </c>
      <c r="L2824" s="283">
        <v>41453</v>
      </c>
      <c r="M2824" s="285" t="s">
        <v>11733</v>
      </c>
      <c r="N2824" s="332" t="s">
        <v>13719</v>
      </c>
      <c r="O2824" s="324"/>
    </row>
    <row r="2825" spans="5:15" ht="31.5">
      <c r="E2825" s="284">
        <v>6132607</v>
      </c>
      <c r="F2825" s="291" t="s">
        <v>132</v>
      </c>
      <c r="G2825" s="315">
        <f t="shared" si="46"/>
        <v>2819</v>
      </c>
      <c r="H2825" s="280" t="s">
        <v>9918</v>
      </c>
      <c r="I2825" s="307" t="s">
        <v>7203</v>
      </c>
      <c r="J2825" s="279">
        <v>2015</v>
      </c>
      <c r="K2825" s="285">
        <v>6100017709</v>
      </c>
      <c r="L2825" s="283">
        <v>41480</v>
      </c>
      <c r="M2825" s="285" t="s">
        <v>9041</v>
      </c>
      <c r="N2825" s="331" t="s">
        <v>16342</v>
      </c>
      <c r="O2825" s="325"/>
    </row>
    <row r="2826" spans="5:15" ht="31.5">
      <c r="E2826" s="284" t="s">
        <v>11734</v>
      </c>
      <c r="F2826" s="291" t="s">
        <v>132</v>
      </c>
      <c r="G2826" s="315">
        <f t="shared" si="46"/>
        <v>2820</v>
      </c>
      <c r="H2826" s="280" t="s">
        <v>9912</v>
      </c>
      <c r="I2826" s="307" t="s">
        <v>7203</v>
      </c>
      <c r="J2826" s="279">
        <v>2015</v>
      </c>
      <c r="K2826" s="285">
        <v>6100017714</v>
      </c>
      <c r="L2826" s="283">
        <v>41480</v>
      </c>
      <c r="M2826" s="285" t="s">
        <v>9082</v>
      </c>
      <c r="N2826" s="332" t="s">
        <v>14184</v>
      </c>
      <c r="O2826" s="324"/>
    </row>
    <row r="2827" spans="5:15" ht="31.5">
      <c r="E2827" s="284">
        <v>6132621</v>
      </c>
      <c r="F2827" s="291" t="s">
        <v>132</v>
      </c>
      <c r="G2827" s="315">
        <f t="shared" si="46"/>
        <v>2821</v>
      </c>
      <c r="H2827" s="280" t="s">
        <v>11735</v>
      </c>
      <c r="I2827" s="307" t="s">
        <v>7203</v>
      </c>
      <c r="J2827" s="279">
        <v>2015</v>
      </c>
      <c r="K2827" s="285">
        <v>6100017719</v>
      </c>
      <c r="L2827" s="283">
        <v>41480</v>
      </c>
      <c r="M2827" s="285" t="s">
        <v>8746</v>
      </c>
      <c r="N2827" s="332" t="s">
        <v>14901</v>
      </c>
      <c r="O2827" s="324"/>
    </row>
    <row r="2828" spans="5:15" ht="31.5">
      <c r="E2828" s="284">
        <v>6132646</v>
      </c>
      <c r="F2828" s="291" t="s">
        <v>132</v>
      </c>
      <c r="G2828" s="315">
        <f t="shared" si="46"/>
        <v>2822</v>
      </c>
      <c r="H2828" s="280" t="s">
        <v>11736</v>
      </c>
      <c r="I2828" s="307" t="s">
        <v>7203</v>
      </c>
      <c r="J2828" s="279">
        <v>2015</v>
      </c>
      <c r="K2828" s="285">
        <v>6100017774</v>
      </c>
      <c r="L2828" s="283">
        <v>41453</v>
      </c>
      <c r="M2828" s="285" t="s">
        <v>11737</v>
      </c>
      <c r="N2828" s="331" t="s">
        <v>16396</v>
      </c>
      <c r="O2828" s="325"/>
    </row>
    <row r="2829" spans="5:15" ht="31.5">
      <c r="E2829" s="284">
        <v>6132610</v>
      </c>
      <c r="F2829" s="291" t="s">
        <v>132</v>
      </c>
      <c r="G2829" s="315">
        <f t="shared" si="46"/>
        <v>2823</v>
      </c>
      <c r="H2829" s="280" t="s">
        <v>8641</v>
      </c>
      <c r="I2829" s="307" t="s">
        <v>7203</v>
      </c>
      <c r="J2829" s="279">
        <v>2015</v>
      </c>
      <c r="K2829" s="285">
        <v>6100017849</v>
      </c>
      <c r="L2829" s="283">
        <v>41486</v>
      </c>
      <c r="M2829" s="285" t="s">
        <v>9310</v>
      </c>
      <c r="N2829" s="331" t="s">
        <v>16212</v>
      </c>
      <c r="O2829" s="325"/>
    </row>
    <row r="2830" spans="5:15" ht="31.5">
      <c r="E2830" s="284">
        <v>6132644</v>
      </c>
      <c r="F2830" s="291" t="s">
        <v>132</v>
      </c>
      <c r="G2830" s="315">
        <f t="shared" si="46"/>
        <v>2824</v>
      </c>
      <c r="H2830" s="280" t="s">
        <v>11738</v>
      </c>
      <c r="I2830" s="307" t="s">
        <v>7203</v>
      </c>
      <c r="J2830" s="279">
        <v>2015</v>
      </c>
      <c r="K2830" s="285">
        <v>6100017867</v>
      </c>
      <c r="L2830" s="283">
        <v>41487</v>
      </c>
      <c r="M2830" s="285" t="s">
        <v>9054</v>
      </c>
      <c r="N2830" s="332" t="s">
        <v>13820</v>
      </c>
      <c r="O2830" s="324"/>
    </row>
    <row r="2831" spans="5:15" ht="31.5">
      <c r="E2831" s="284">
        <v>6132824</v>
      </c>
      <c r="F2831" s="291" t="s">
        <v>132</v>
      </c>
      <c r="G2831" s="315">
        <f t="shared" si="46"/>
        <v>2825</v>
      </c>
      <c r="H2831" s="280" t="s">
        <v>11739</v>
      </c>
      <c r="I2831" s="307" t="s">
        <v>7203</v>
      </c>
      <c r="J2831" s="279">
        <v>2015</v>
      </c>
      <c r="K2831" s="285">
        <v>6100017888</v>
      </c>
      <c r="L2831" s="283">
        <v>41487</v>
      </c>
      <c r="M2831" s="285" t="s">
        <v>9014</v>
      </c>
      <c r="N2831" s="331" t="s">
        <v>16397</v>
      </c>
      <c r="O2831" s="325"/>
    </row>
    <row r="2832" spans="5:15" ht="38.25">
      <c r="E2832" s="284">
        <v>6132729</v>
      </c>
      <c r="F2832" s="291" t="s">
        <v>132</v>
      </c>
      <c r="G2832" s="315">
        <f t="shared" si="46"/>
        <v>2826</v>
      </c>
      <c r="H2832" s="280" t="s">
        <v>11740</v>
      </c>
      <c r="I2832" s="307" t="s">
        <v>7203</v>
      </c>
      <c r="J2832" s="279">
        <v>2015</v>
      </c>
      <c r="K2832" s="285">
        <v>6100017955</v>
      </c>
      <c r="L2832" s="283">
        <v>41492</v>
      </c>
      <c r="M2832" s="285" t="s">
        <v>8795</v>
      </c>
      <c r="N2832" s="332" t="s">
        <v>13735</v>
      </c>
      <c r="O2832" s="324"/>
    </row>
    <row r="2833" spans="5:15" ht="31.5">
      <c r="E2833" s="284">
        <v>6132719</v>
      </c>
      <c r="F2833" s="291" t="s">
        <v>132</v>
      </c>
      <c r="G2833" s="315">
        <f t="shared" si="46"/>
        <v>2827</v>
      </c>
      <c r="H2833" s="280" t="s">
        <v>8622</v>
      </c>
      <c r="I2833" s="307" t="s">
        <v>7203</v>
      </c>
      <c r="J2833" s="279">
        <v>2015</v>
      </c>
      <c r="K2833" s="285">
        <v>6100017996</v>
      </c>
      <c r="L2833" s="283">
        <v>41492</v>
      </c>
      <c r="M2833" s="285" t="s">
        <v>8793</v>
      </c>
      <c r="N2833" s="332" t="s">
        <v>13734</v>
      </c>
      <c r="O2833" s="324"/>
    </row>
    <row r="2834" spans="5:15" ht="31.5">
      <c r="E2834" s="284">
        <v>6132764</v>
      </c>
      <c r="F2834" s="291" t="s">
        <v>132</v>
      </c>
      <c r="G2834" s="315">
        <f t="shared" si="46"/>
        <v>2828</v>
      </c>
      <c r="H2834" s="280" t="s">
        <v>9912</v>
      </c>
      <c r="I2834" s="307" t="s">
        <v>7203</v>
      </c>
      <c r="J2834" s="279">
        <v>2015</v>
      </c>
      <c r="K2834" s="285">
        <v>6100018080</v>
      </c>
      <c r="L2834" s="283">
        <v>41493</v>
      </c>
      <c r="M2834" s="285" t="s">
        <v>9082</v>
      </c>
      <c r="N2834" s="332" t="s">
        <v>13830</v>
      </c>
      <c r="O2834" s="324"/>
    </row>
    <row r="2835" spans="5:15" ht="31.5">
      <c r="E2835" s="284">
        <v>6132963</v>
      </c>
      <c r="F2835" s="291" t="s">
        <v>132</v>
      </c>
      <c r="G2835" s="315">
        <f t="shared" si="46"/>
        <v>2829</v>
      </c>
      <c r="H2835" s="280" t="s">
        <v>8781</v>
      </c>
      <c r="I2835" s="307" t="s">
        <v>7203</v>
      </c>
      <c r="J2835" s="279">
        <v>2015</v>
      </c>
      <c r="K2835" s="285">
        <v>6100018187</v>
      </c>
      <c r="L2835" s="283">
        <v>41502</v>
      </c>
      <c r="M2835" s="285" t="s">
        <v>11182</v>
      </c>
      <c r="N2835" s="332" t="s">
        <v>14149</v>
      </c>
      <c r="O2835" s="324"/>
    </row>
    <row r="2836" spans="5:15" ht="31.5">
      <c r="E2836" s="284">
        <v>6132852</v>
      </c>
      <c r="F2836" s="291" t="s">
        <v>132</v>
      </c>
      <c r="G2836" s="315">
        <f t="shared" si="46"/>
        <v>2830</v>
      </c>
      <c r="H2836" s="280" t="s">
        <v>11741</v>
      </c>
      <c r="I2836" s="307" t="s">
        <v>7203</v>
      </c>
      <c r="J2836" s="279">
        <v>2015</v>
      </c>
      <c r="K2836" s="285">
        <v>6100018223</v>
      </c>
      <c r="L2836" s="283">
        <v>41502</v>
      </c>
      <c r="M2836" s="285" t="s">
        <v>11742</v>
      </c>
      <c r="N2836" s="331" t="s">
        <v>13332</v>
      </c>
      <c r="O2836" s="325"/>
    </row>
    <row r="2837" spans="5:15" ht="31.5">
      <c r="E2837" s="284">
        <v>6132743</v>
      </c>
      <c r="F2837" s="291" t="s">
        <v>132</v>
      </c>
      <c r="G2837" s="315">
        <f t="shared" si="46"/>
        <v>2831</v>
      </c>
      <c r="H2837" s="280" t="s">
        <v>11743</v>
      </c>
      <c r="I2837" s="307" t="s">
        <v>7203</v>
      </c>
      <c r="J2837" s="279">
        <v>2015</v>
      </c>
      <c r="K2837" s="285">
        <v>6100018227</v>
      </c>
      <c r="L2837" s="283">
        <v>41502</v>
      </c>
      <c r="M2837" s="285" t="s">
        <v>9075</v>
      </c>
      <c r="N2837" s="332" t="s">
        <v>13828</v>
      </c>
      <c r="O2837" s="324"/>
    </row>
    <row r="2838" spans="5:15" ht="31.5">
      <c r="E2838" s="284">
        <v>6132823</v>
      </c>
      <c r="F2838" s="291" t="s">
        <v>132</v>
      </c>
      <c r="G2838" s="315">
        <f t="shared" si="46"/>
        <v>2832</v>
      </c>
      <c r="H2838" s="280" t="s">
        <v>10033</v>
      </c>
      <c r="I2838" s="307" t="s">
        <v>7203</v>
      </c>
      <c r="J2838" s="279">
        <v>2015</v>
      </c>
      <c r="K2838" s="285">
        <v>6100018228</v>
      </c>
      <c r="L2838" s="283">
        <v>41502</v>
      </c>
      <c r="M2838" s="285" t="s">
        <v>9002</v>
      </c>
      <c r="N2838" s="331" t="s">
        <v>16213</v>
      </c>
      <c r="O2838" s="325"/>
    </row>
    <row r="2839" spans="5:15" ht="31.5">
      <c r="E2839" s="284">
        <v>6132732</v>
      </c>
      <c r="F2839" s="291" t="s">
        <v>132</v>
      </c>
      <c r="G2839" s="315">
        <f t="shared" si="46"/>
        <v>2833</v>
      </c>
      <c r="H2839" s="280" t="s">
        <v>11744</v>
      </c>
      <c r="I2839" s="307" t="s">
        <v>7203</v>
      </c>
      <c r="J2839" s="279">
        <v>2015</v>
      </c>
      <c r="K2839" s="285">
        <v>6100018237</v>
      </c>
      <c r="L2839" s="283">
        <v>41502</v>
      </c>
      <c r="M2839" s="285" t="s">
        <v>9069</v>
      </c>
      <c r="N2839" s="332" t="s">
        <v>13825</v>
      </c>
      <c r="O2839" s="324"/>
    </row>
    <row r="2840" spans="5:15" ht="31.5">
      <c r="E2840" s="284">
        <v>6132741</v>
      </c>
      <c r="F2840" s="291" t="s">
        <v>132</v>
      </c>
      <c r="G2840" s="315">
        <f t="shared" si="46"/>
        <v>2834</v>
      </c>
      <c r="H2840" s="280" t="s">
        <v>11745</v>
      </c>
      <c r="I2840" s="307" t="s">
        <v>7203</v>
      </c>
      <c r="J2840" s="279">
        <v>2015</v>
      </c>
      <c r="K2840" s="285">
        <v>6100018239</v>
      </c>
      <c r="L2840" s="283">
        <v>41502</v>
      </c>
      <c r="M2840" s="285" t="s">
        <v>11746</v>
      </c>
      <c r="N2840" s="332" t="s">
        <v>14185</v>
      </c>
      <c r="O2840" s="324"/>
    </row>
    <row r="2841" spans="5:15" ht="31.5">
      <c r="E2841" s="284">
        <v>6132689</v>
      </c>
      <c r="F2841" s="291" t="s">
        <v>132</v>
      </c>
      <c r="G2841" s="315">
        <f t="shared" si="46"/>
        <v>2835</v>
      </c>
      <c r="H2841" s="280" t="s">
        <v>11747</v>
      </c>
      <c r="I2841" s="307" t="s">
        <v>7203</v>
      </c>
      <c r="J2841" s="279">
        <v>2015</v>
      </c>
      <c r="K2841" s="285">
        <v>6100018276</v>
      </c>
      <c r="L2841" s="283">
        <v>41502</v>
      </c>
      <c r="M2841" s="285" t="s">
        <v>11748</v>
      </c>
      <c r="N2841" s="332" t="s">
        <v>14186</v>
      </c>
      <c r="O2841" s="324"/>
    </row>
    <row r="2842" spans="5:15" ht="31.5">
      <c r="E2842" s="284">
        <v>6132742</v>
      </c>
      <c r="F2842" s="291" t="s">
        <v>132</v>
      </c>
      <c r="G2842" s="315">
        <f t="shared" si="46"/>
        <v>2836</v>
      </c>
      <c r="H2842" s="280" t="s">
        <v>11749</v>
      </c>
      <c r="I2842" s="307" t="s">
        <v>7203</v>
      </c>
      <c r="J2842" s="279">
        <v>2015</v>
      </c>
      <c r="K2842" s="285">
        <v>6100018283</v>
      </c>
      <c r="L2842" s="283">
        <v>41502</v>
      </c>
      <c r="M2842" s="285" t="s">
        <v>8801</v>
      </c>
      <c r="N2842" s="332" t="s">
        <v>13738</v>
      </c>
      <c r="O2842" s="324"/>
    </row>
    <row r="2843" spans="5:15" ht="31.5">
      <c r="E2843" s="284">
        <v>6132787</v>
      </c>
      <c r="F2843" s="291" t="s">
        <v>132</v>
      </c>
      <c r="G2843" s="315">
        <f t="shared" si="46"/>
        <v>2837</v>
      </c>
      <c r="H2843" s="280" t="s">
        <v>11750</v>
      </c>
      <c r="I2843" s="307" t="s">
        <v>7203</v>
      </c>
      <c r="J2843" s="279">
        <v>2015</v>
      </c>
      <c r="K2843" s="285">
        <v>6100018345</v>
      </c>
      <c r="L2843" s="283">
        <v>41507</v>
      </c>
      <c r="M2843" s="285" t="s">
        <v>9009</v>
      </c>
      <c r="N2843" s="332" t="s">
        <v>13805</v>
      </c>
      <c r="O2843" s="324"/>
    </row>
    <row r="2844" spans="5:15" ht="31.5">
      <c r="E2844" s="284">
        <v>6132811</v>
      </c>
      <c r="F2844" s="291" t="s">
        <v>132</v>
      </c>
      <c r="G2844" s="315">
        <f t="shared" si="46"/>
        <v>2838</v>
      </c>
      <c r="H2844" s="280" t="s">
        <v>11751</v>
      </c>
      <c r="I2844" s="307" t="s">
        <v>7203</v>
      </c>
      <c r="J2844" s="279">
        <v>2015</v>
      </c>
      <c r="K2844" s="285">
        <v>6100018351</v>
      </c>
      <c r="L2844" s="283">
        <v>41507</v>
      </c>
      <c r="M2844" s="285" t="s">
        <v>9095</v>
      </c>
      <c r="N2844" s="332" t="s">
        <v>13834</v>
      </c>
      <c r="O2844" s="324"/>
    </row>
    <row r="2845" spans="5:15" ht="31.5">
      <c r="E2845" s="284">
        <v>6132842</v>
      </c>
      <c r="F2845" s="291" t="s">
        <v>132</v>
      </c>
      <c r="G2845" s="315">
        <f t="shared" si="46"/>
        <v>2839</v>
      </c>
      <c r="H2845" s="280" t="s">
        <v>11752</v>
      </c>
      <c r="I2845" s="307" t="s">
        <v>7203</v>
      </c>
      <c r="J2845" s="279">
        <v>2015</v>
      </c>
      <c r="K2845" s="285">
        <v>6100018628</v>
      </c>
      <c r="L2845" s="283">
        <v>41507</v>
      </c>
      <c r="M2845" s="285" t="s">
        <v>9099</v>
      </c>
      <c r="N2845" s="332" t="s">
        <v>13836</v>
      </c>
      <c r="O2845" s="324"/>
    </row>
    <row r="2846" spans="5:15" ht="31.5">
      <c r="E2846" s="284">
        <v>425</v>
      </c>
      <c r="F2846" s="291" t="s">
        <v>132</v>
      </c>
      <c r="G2846" s="315">
        <f t="shared" si="46"/>
        <v>2840</v>
      </c>
      <c r="H2846" s="280" t="s">
        <v>11753</v>
      </c>
      <c r="I2846" s="307" t="s">
        <v>7203</v>
      </c>
      <c r="J2846" s="279">
        <v>2015</v>
      </c>
      <c r="K2846" s="285">
        <v>6100018641</v>
      </c>
      <c r="L2846" s="283">
        <v>41507</v>
      </c>
      <c r="M2846" s="285" t="s">
        <v>11754</v>
      </c>
      <c r="N2846" s="332" t="s">
        <v>14187</v>
      </c>
      <c r="O2846" s="324"/>
    </row>
    <row r="2847" spans="5:15" ht="31.5">
      <c r="E2847" s="284">
        <v>6132842</v>
      </c>
      <c r="F2847" s="291" t="s">
        <v>132</v>
      </c>
      <c r="G2847" s="315">
        <f t="shared" si="46"/>
        <v>2841</v>
      </c>
      <c r="H2847" s="280" t="s">
        <v>11752</v>
      </c>
      <c r="I2847" s="307" t="s">
        <v>7203</v>
      </c>
      <c r="J2847" s="279">
        <v>2015</v>
      </c>
      <c r="K2847" s="285">
        <v>6100018651</v>
      </c>
      <c r="L2847" s="283">
        <v>41507</v>
      </c>
      <c r="M2847" s="285" t="s">
        <v>11755</v>
      </c>
      <c r="N2847" s="332" t="s">
        <v>15487</v>
      </c>
      <c r="O2847" s="324"/>
    </row>
    <row r="2848" spans="5:15" ht="31.5">
      <c r="E2848" s="284">
        <v>6132846</v>
      </c>
      <c r="F2848" s="291" t="s">
        <v>132</v>
      </c>
      <c r="G2848" s="315">
        <f t="shared" si="46"/>
        <v>2842</v>
      </c>
      <c r="H2848" s="280" t="s">
        <v>11756</v>
      </c>
      <c r="I2848" s="307" t="s">
        <v>7203</v>
      </c>
      <c r="J2848" s="279">
        <v>2015</v>
      </c>
      <c r="K2848" s="285">
        <v>6100018657</v>
      </c>
      <c r="L2848" s="283">
        <v>41507</v>
      </c>
      <c r="M2848" s="285" t="s">
        <v>11757</v>
      </c>
      <c r="N2848" s="331" t="s">
        <v>16398</v>
      </c>
      <c r="O2848" s="325"/>
    </row>
    <row r="2849" spans="5:15" ht="31.5">
      <c r="E2849" s="284">
        <v>6132829</v>
      </c>
      <c r="F2849" s="291" t="s">
        <v>132</v>
      </c>
      <c r="G2849" s="315">
        <f t="shared" si="46"/>
        <v>2843</v>
      </c>
      <c r="H2849" s="280" t="s">
        <v>11758</v>
      </c>
      <c r="I2849" s="307" t="s">
        <v>7203</v>
      </c>
      <c r="J2849" s="279">
        <v>2015</v>
      </c>
      <c r="K2849" s="285">
        <v>6100018665</v>
      </c>
      <c r="L2849" s="283">
        <v>41536</v>
      </c>
      <c r="M2849" s="285" t="s">
        <v>9018</v>
      </c>
      <c r="N2849" s="332" t="s">
        <v>13808</v>
      </c>
      <c r="O2849" s="324"/>
    </row>
    <row r="2850" spans="5:15" ht="31.5">
      <c r="E2850" s="284">
        <v>6132715</v>
      </c>
      <c r="F2850" s="291" t="s">
        <v>132</v>
      </c>
      <c r="G2850" s="315">
        <f t="shared" si="46"/>
        <v>2844</v>
      </c>
      <c r="H2850" s="280" t="s">
        <v>8551</v>
      </c>
      <c r="I2850" s="307" t="s">
        <v>7203</v>
      </c>
      <c r="J2850" s="279">
        <v>2015</v>
      </c>
      <c r="K2850" s="285">
        <v>6100018713</v>
      </c>
      <c r="L2850" s="283">
        <v>41502</v>
      </c>
      <c r="M2850" s="285" t="s">
        <v>11759</v>
      </c>
      <c r="N2850" s="332" t="s">
        <v>14188</v>
      </c>
      <c r="O2850" s="324"/>
    </row>
    <row r="2851" spans="5:15" ht="31.5">
      <c r="E2851" s="284" t="s">
        <v>11760</v>
      </c>
      <c r="F2851" s="291" t="s">
        <v>132</v>
      </c>
      <c r="G2851" s="315">
        <f t="shared" si="46"/>
        <v>2845</v>
      </c>
      <c r="H2851" s="280" t="s">
        <v>10015</v>
      </c>
      <c r="I2851" s="307" t="s">
        <v>7203</v>
      </c>
      <c r="J2851" s="279">
        <v>2015</v>
      </c>
      <c r="K2851" s="285">
        <v>6100018731</v>
      </c>
      <c r="L2851" s="283">
        <v>41507</v>
      </c>
      <c r="M2851" s="285" t="s">
        <v>9016</v>
      </c>
      <c r="N2851" s="331" t="s">
        <v>16214</v>
      </c>
      <c r="O2851" s="325"/>
    </row>
    <row r="2852" spans="5:15" ht="31.5">
      <c r="E2852" s="284">
        <v>6133195</v>
      </c>
      <c r="F2852" s="291" t="s">
        <v>132</v>
      </c>
      <c r="G2852" s="315">
        <f t="shared" si="46"/>
        <v>2846</v>
      </c>
      <c r="H2852" s="280" t="s">
        <v>11761</v>
      </c>
      <c r="I2852" s="307" t="s">
        <v>7203</v>
      </c>
      <c r="J2852" s="279">
        <v>2015</v>
      </c>
      <c r="K2852" s="285">
        <v>6100018737</v>
      </c>
      <c r="L2852" s="283">
        <v>41507</v>
      </c>
      <c r="M2852" s="285" t="s">
        <v>11762</v>
      </c>
      <c r="N2852" s="332" t="s">
        <v>14189</v>
      </c>
      <c r="O2852" s="324"/>
    </row>
    <row r="2853" spans="5:15" ht="31.5">
      <c r="E2853" s="284">
        <v>6132825</v>
      </c>
      <c r="F2853" s="291" t="s">
        <v>132</v>
      </c>
      <c r="G2853" s="315">
        <f t="shared" si="46"/>
        <v>2847</v>
      </c>
      <c r="H2853" s="280" t="s">
        <v>10015</v>
      </c>
      <c r="I2853" s="307" t="s">
        <v>7203</v>
      </c>
      <c r="J2853" s="279">
        <v>2015</v>
      </c>
      <c r="K2853" s="285">
        <v>6100018764</v>
      </c>
      <c r="L2853" s="283">
        <v>41507</v>
      </c>
      <c r="M2853" s="285" t="s">
        <v>11763</v>
      </c>
      <c r="N2853" s="331" t="s">
        <v>16399</v>
      </c>
      <c r="O2853" s="325"/>
    </row>
    <row r="2854" spans="5:15" ht="31.5">
      <c r="E2854" s="284">
        <v>6132844</v>
      </c>
      <c r="F2854" s="291" t="s">
        <v>132</v>
      </c>
      <c r="G2854" s="315">
        <f t="shared" si="46"/>
        <v>2848</v>
      </c>
      <c r="H2854" s="280" t="s">
        <v>11764</v>
      </c>
      <c r="I2854" s="307" t="s">
        <v>7203</v>
      </c>
      <c r="J2854" s="279">
        <v>2015</v>
      </c>
      <c r="K2854" s="285">
        <v>6100018820</v>
      </c>
      <c r="L2854" s="283">
        <v>41529</v>
      </c>
      <c r="M2854" s="285" t="s">
        <v>11765</v>
      </c>
      <c r="N2854" s="332" t="s">
        <v>14692</v>
      </c>
      <c r="O2854" s="324"/>
    </row>
    <row r="2855" spans="5:15" ht="31.5">
      <c r="E2855" s="284">
        <v>6132830</v>
      </c>
      <c r="F2855" s="291" t="s">
        <v>132</v>
      </c>
      <c r="G2855" s="315">
        <f t="shared" si="46"/>
        <v>2849</v>
      </c>
      <c r="H2855" s="280" t="s">
        <v>11766</v>
      </c>
      <c r="I2855" s="307" t="s">
        <v>7203</v>
      </c>
      <c r="J2855" s="279">
        <v>2015</v>
      </c>
      <c r="K2855" s="285">
        <v>6100018831</v>
      </c>
      <c r="L2855" s="283">
        <v>41529</v>
      </c>
      <c r="M2855" s="285" t="s">
        <v>9097</v>
      </c>
      <c r="N2855" s="332" t="s">
        <v>13835</v>
      </c>
      <c r="O2855" s="324"/>
    </row>
    <row r="2856" spans="5:15" ht="31.5">
      <c r="E2856" s="284">
        <v>6132897</v>
      </c>
      <c r="F2856" s="291" t="s">
        <v>132</v>
      </c>
      <c r="G2856" s="315">
        <f t="shared" si="46"/>
        <v>2850</v>
      </c>
      <c r="H2856" s="280" t="s">
        <v>11767</v>
      </c>
      <c r="I2856" s="307" t="s">
        <v>7203</v>
      </c>
      <c r="J2856" s="279">
        <v>2015</v>
      </c>
      <c r="K2856" s="285">
        <v>6100018944</v>
      </c>
      <c r="L2856" s="283">
        <v>41507</v>
      </c>
      <c r="M2856" s="285" t="s">
        <v>8660</v>
      </c>
      <c r="N2856" s="332" t="s">
        <v>13692</v>
      </c>
      <c r="O2856" s="324"/>
    </row>
    <row r="2857" spans="5:15" ht="31.5">
      <c r="E2857" s="284">
        <v>6132899</v>
      </c>
      <c r="F2857" s="291" t="s">
        <v>132</v>
      </c>
      <c r="G2857" s="315">
        <f t="shared" si="46"/>
        <v>2851</v>
      </c>
      <c r="H2857" s="280" t="s">
        <v>11768</v>
      </c>
      <c r="I2857" s="307" t="s">
        <v>7203</v>
      </c>
      <c r="J2857" s="279">
        <v>2015</v>
      </c>
      <c r="K2857" s="285">
        <v>6100019073</v>
      </c>
      <c r="L2857" s="283">
        <v>41523</v>
      </c>
      <c r="M2857" s="285" t="s">
        <v>11769</v>
      </c>
      <c r="N2857" s="332" t="s">
        <v>14190</v>
      </c>
      <c r="O2857" s="324"/>
    </row>
    <row r="2858" spans="5:15" ht="31.5">
      <c r="E2858" s="284">
        <v>6133065</v>
      </c>
      <c r="F2858" s="291" t="s">
        <v>132</v>
      </c>
      <c r="G2858" s="315">
        <f t="shared" si="46"/>
        <v>2852</v>
      </c>
      <c r="H2858" s="280" t="s">
        <v>11770</v>
      </c>
      <c r="I2858" s="307" t="s">
        <v>7203</v>
      </c>
      <c r="J2858" s="279">
        <v>2015</v>
      </c>
      <c r="K2858" s="285">
        <v>6100019442</v>
      </c>
      <c r="L2858" s="283">
        <v>41526</v>
      </c>
      <c r="M2858" s="285" t="s">
        <v>8670</v>
      </c>
      <c r="N2858" s="332" t="s">
        <v>13695</v>
      </c>
      <c r="O2858" s="324"/>
    </row>
    <row r="2859" spans="5:15" ht="31.5">
      <c r="E2859" s="284">
        <v>6133069</v>
      </c>
      <c r="F2859" s="291" t="s">
        <v>132</v>
      </c>
      <c r="G2859" s="315">
        <f t="shared" si="46"/>
        <v>2853</v>
      </c>
      <c r="H2859" s="280" t="s">
        <v>11771</v>
      </c>
      <c r="I2859" s="307" t="s">
        <v>7203</v>
      </c>
      <c r="J2859" s="279">
        <v>2015</v>
      </c>
      <c r="K2859" s="285">
        <v>6100019784</v>
      </c>
      <c r="L2859" s="283">
        <v>41551</v>
      </c>
      <c r="M2859" s="285" t="s">
        <v>8678</v>
      </c>
      <c r="N2859" s="331" t="s">
        <v>16417</v>
      </c>
      <c r="O2859" s="324"/>
    </row>
    <row r="2860" spans="5:15" ht="31.5">
      <c r="E2860" s="284">
        <v>6143331</v>
      </c>
      <c r="F2860" s="291" t="s">
        <v>132</v>
      </c>
      <c r="G2860" s="315">
        <f t="shared" si="46"/>
        <v>2854</v>
      </c>
      <c r="H2860" s="280" t="s">
        <v>11772</v>
      </c>
      <c r="I2860" s="307" t="s">
        <v>7203</v>
      </c>
      <c r="J2860" s="279">
        <v>2015</v>
      </c>
      <c r="K2860" s="285">
        <v>6100019822</v>
      </c>
      <c r="L2860" s="283">
        <v>41551</v>
      </c>
      <c r="M2860" s="285" t="s">
        <v>7324</v>
      </c>
      <c r="N2860" s="332" t="s">
        <v>14191</v>
      </c>
      <c r="O2860" s="324"/>
    </row>
    <row r="2861" spans="5:15" ht="31.5">
      <c r="E2861" s="284">
        <v>6143508</v>
      </c>
      <c r="F2861" s="291" t="s">
        <v>132</v>
      </c>
      <c r="G2861" s="315">
        <f t="shared" si="46"/>
        <v>2855</v>
      </c>
      <c r="H2861" s="280" t="s">
        <v>11773</v>
      </c>
      <c r="I2861" s="307" t="s">
        <v>7203</v>
      </c>
      <c r="J2861" s="279">
        <v>2015</v>
      </c>
      <c r="K2861" s="285">
        <v>6100019851</v>
      </c>
      <c r="L2861" s="283">
        <v>41551</v>
      </c>
      <c r="M2861" s="285" t="s">
        <v>11774</v>
      </c>
      <c r="N2861" s="332" t="s">
        <v>14693</v>
      </c>
      <c r="O2861" s="324"/>
    </row>
    <row r="2862" spans="5:15" ht="31.5">
      <c r="E2862" s="284">
        <v>6133187</v>
      </c>
      <c r="F2862" s="291" t="s">
        <v>132</v>
      </c>
      <c r="G2862" s="315">
        <f t="shared" si="46"/>
        <v>2856</v>
      </c>
      <c r="H2862" s="280" t="s">
        <v>11775</v>
      </c>
      <c r="I2862" s="307" t="s">
        <v>7203</v>
      </c>
      <c r="J2862" s="279">
        <v>2015</v>
      </c>
      <c r="K2862" s="285">
        <v>6100019897</v>
      </c>
      <c r="L2862" s="283">
        <v>41551</v>
      </c>
      <c r="M2862" s="285" t="s">
        <v>11776</v>
      </c>
      <c r="N2862" s="331" t="s">
        <v>16215</v>
      </c>
      <c r="O2862" s="325"/>
    </row>
    <row r="2863" spans="5:15" ht="31.5">
      <c r="E2863" s="284">
        <v>6133182</v>
      </c>
      <c r="F2863" s="291" t="s">
        <v>132</v>
      </c>
      <c r="G2863" s="315">
        <f t="shared" si="46"/>
        <v>2857</v>
      </c>
      <c r="H2863" s="280" t="s">
        <v>9457</v>
      </c>
      <c r="I2863" s="307" t="s">
        <v>7203</v>
      </c>
      <c r="J2863" s="279">
        <v>2015</v>
      </c>
      <c r="K2863" s="285">
        <v>6100019898</v>
      </c>
      <c r="L2863" s="283">
        <v>41551</v>
      </c>
      <c r="M2863" s="285" t="s">
        <v>11777</v>
      </c>
      <c r="N2863" s="331" t="s">
        <v>16262</v>
      </c>
      <c r="O2863" s="325"/>
    </row>
    <row r="2864" spans="5:15" ht="38.25">
      <c r="E2864" s="284">
        <v>6143335</v>
      </c>
      <c r="F2864" s="291" t="s">
        <v>132</v>
      </c>
      <c r="G2864" s="315">
        <f t="shared" si="46"/>
        <v>2858</v>
      </c>
      <c r="H2864" s="280" t="s">
        <v>11778</v>
      </c>
      <c r="I2864" s="307" t="s">
        <v>7203</v>
      </c>
      <c r="J2864" s="279">
        <v>2015</v>
      </c>
      <c r="K2864" s="285">
        <v>6100019982</v>
      </c>
      <c r="L2864" s="283">
        <v>41548</v>
      </c>
      <c r="M2864" s="285" t="s">
        <v>11779</v>
      </c>
      <c r="N2864" s="332" t="s">
        <v>14192</v>
      </c>
      <c r="O2864" s="324"/>
    </row>
    <row r="2865" spans="5:15" ht="31.5">
      <c r="E2865" s="284">
        <v>6133190</v>
      </c>
      <c r="F2865" s="291" t="s">
        <v>132</v>
      </c>
      <c r="G2865" s="315">
        <f t="shared" si="46"/>
        <v>2859</v>
      </c>
      <c r="H2865" s="280" t="s">
        <v>11780</v>
      </c>
      <c r="I2865" s="307" t="s">
        <v>7203</v>
      </c>
      <c r="J2865" s="279">
        <v>2015</v>
      </c>
      <c r="K2865" s="285">
        <v>6100020132</v>
      </c>
      <c r="L2865" s="283">
        <v>41558</v>
      </c>
      <c r="M2865" s="285" t="s">
        <v>10109</v>
      </c>
      <c r="N2865" s="332" t="s">
        <v>14193</v>
      </c>
      <c r="O2865" s="324"/>
    </row>
    <row r="2866" spans="5:15" ht="31.5">
      <c r="E2866" s="284">
        <v>6133201</v>
      </c>
      <c r="F2866" s="291" t="s">
        <v>132</v>
      </c>
      <c r="G2866" s="315">
        <f t="shared" si="46"/>
        <v>2860</v>
      </c>
      <c r="H2866" s="280" t="s">
        <v>11781</v>
      </c>
      <c r="I2866" s="307" t="s">
        <v>7203</v>
      </c>
      <c r="J2866" s="279">
        <v>2015</v>
      </c>
      <c r="K2866" s="285">
        <v>6100020143</v>
      </c>
      <c r="L2866" s="283">
        <v>41558</v>
      </c>
      <c r="M2866" s="285" t="s">
        <v>11782</v>
      </c>
      <c r="N2866" s="331" t="s">
        <v>16162</v>
      </c>
      <c r="O2866" s="325"/>
    </row>
    <row r="2867" spans="5:15" ht="31.5">
      <c r="E2867" s="284">
        <v>6133121</v>
      </c>
      <c r="F2867" s="291" t="s">
        <v>132</v>
      </c>
      <c r="G2867" s="315">
        <f t="shared" si="46"/>
        <v>2861</v>
      </c>
      <c r="H2867" s="280" t="s">
        <v>11783</v>
      </c>
      <c r="I2867" s="307" t="s">
        <v>7203</v>
      </c>
      <c r="J2867" s="279">
        <v>2015</v>
      </c>
      <c r="K2867" s="285">
        <v>6100020160</v>
      </c>
      <c r="L2867" s="283">
        <v>41547</v>
      </c>
      <c r="M2867" s="285" t="s">
        <v>5569</v>
      </c>
      <c r="N2867" s="332" t="s">
        <v>14194</v>
      </c>
      <c r="O2867" s="324"/>
    </row>
    <row r="2868" spans="5:15" ht="31.5">
      <c r="E2868" s="284">
        <v>6143444</v>
      </c>
      <c r="F2868" s="291" t="s">
        <v>132</v>
      </c>
      <c r="G2868" s="315">
        <f t="shared" si="46"/>
        <v>2862</v>
      </c>
      <c r="H2868" s="280" t="s">
        <v>11784</v>
      </c>
      <c r="I2868" s="307" t="s">
        <v>7203</v>
      </c>
      <c r="J2868" s="279">
        <v>2015</v>
      </c>
      <c r="K2868" s="285">
        <v>6100020171</v>
      </c>
      <c r="L2868" s="283">
        <v>41558</v>
      </c>
      <c r="M2868" s="285" t="s">
        <v>11785</v>
      </c>
      <c r="N2868" s="332" t="s">
        <v>14195</v>
      </c>
      <c r="O2868" s="324"/>
    </row>
    <row r="2869" spans="5:15" ht="31.5">
      <c r="E2869" s="284">
        <v>6133184</v>
      </c>
      <c r="F2869" s="291" t="s">
        <v>132</v>
      </c>
      <c r="G2869" s="315">
        <f t="shared" si="46"/>
        <v>2863</v>
      </c>
      <c r="H2869" s="280" t="s">
        <v>10158</v>
      </c>
      <c r="I2869" s="307" t="s">
        <v>7203</v>
      </c>
      <c r="J2869" s="279">
        <v>2015</v>
      </c>
      <c r="K2869" s="285">
        <v>6100020253</v>
      </c>
      <c r="L2869" s="283">
        <v>41562</v>
      </c>
      <c r="M2869" s="285" t="s">
        <v>11786</v>
      </c>
      <c r="N2869" s="331" t="s">
        <v>16162</v>
      </c>
      <c r="O2869" s="325"/>
    </row>
    <row r="2870" spans="5:15" ht="31.5">
      <c r="E2870" s="284">
        <v>6133202</v>
      </c>
      <c r="F2870" s="291" t="s">
        <v>132</v>
      </c>
      <c r="G2870" s="315">
        <f t="shared" si="46"/>
        <v>2864</v>
      </c>
      <c r="H2870" s="280" t="s">
        <v>11756</v>
      </c>
      <c r="I2870" s="307" t="s">
        <v>7203</v>
      </c>
      <c r="J2870" s="279">
        <v>2015</v>
      </c>
      <c r="K2870" s="285">
        <v>6100020307</v>
      </c>
      <c r="L2870" s="283">
        <v>41568</v>
      </c>
      <c r="M2870" s="285" t="s">
        <v>11787</v>
      </c>
      <c r="N2870" s="332" t="s">
        <v>14196</v>
      </c>
      <c r="O2870" s="324"/>
    </row>
    <row r="2871" spans="5:15" ht="31.5">
      <c r="E2871" s="284">
        <v>6133178</v>
      </c>
      <c r="F2871" s="291" t="s">
        <v>132</v>
      </c>
      <c r="G2871" s="315">
        <f t="shared" si="46"/>
        <v>2865</v>
      </c>
      <c r="H2871" s="280" t="s">
        <v>11788</v>
      </c>
      <c r="I2871" s="307" t="s">
        <v>7203</v>
      </c>
      <c r="J2871" s="279">
        <v>2015</v>
      </c>
      <c r="K2871" s="285">
        <v>6100020399</v>
      </c>
      <c r="L2871" s="283">
        <v>41570</v>
      </c>
      <c r="M2871" s="285" t="s">
        <v>11789</v>
      </c>
      <c r="N2871" s="331" t="s">
        <v>16216</v>
      </c>
      <c r="O2871" s="325"/>
    </row>
    <row r="2872" spans="5:15" ht="31.5">
      <c r="E2872" s="284">
        <v>6143282</v>
      </c>
      <c r="F2872" s="291" t="s">
        <v>132</v>
      </c>
      <c r="G2872" s="315">
        <f t="shared" si="46"/>
        <v>2866</v>
      </c>
      <c r="H2872" s="280" t="s">
        <v>10269</v>
      </c>
      <c r="I2872" s="307" t="s">
        <v>7203</v>
      </c>
      <c r="J2872" s="279">
        <v>2015</v>
      </c>
      <c r="K2872" s="285">
        <v>6100020498</v>
      </c>
      <c r="L2872" s="283">
        <v>41571</v>
      </c>
      <c r="M2872" s="285" t="s">
        <v>11790</v>
      </c>
      <c r="N2872" s="332" t="s">
        <v>14694</v>
      </c>
      <c r="O2872" s="324"/>
    </row>
    <row r="2873" spans="5:15" ht="31.5">
      <c r="E2873" s="284">
        <v>6133213</v>
      </c>
      <c r="F2873" s="291" t="s">
        <v>132</v>
      </c>
      <c r="G2873" s="315">
        <f t="shared" si="46"/>
        <v>2867</v>
      </c>
      <c r="H2873" s="280" t="s">
        <v>11791</v>
      </c>
      <c r="I2873" s="307" t="s">
        <v>7203</v>
      </c>
      <c r="J2873" s="279">
        <v>2015</v>
      </c>
      <c r="K2873" s="285">
        <v>6100020511</v>
      </c>
      <c r="L2873" s="283">
        <v>41570</v>
      </c>
      <c r="M2873" s="285" t="s">
        <v>11792</v>
      </c>
      <c r="N2873" s="332" t="s">
        <v>14695</v>
      </c>
      <c r="O2873" s="324"/>
    </row>
    <row r="2874" spans="5:15" ht="31.5">
      <c r="E2874" s="284" t="s">
        <v>11793</v>
      </c>
      <c r="F2874" s="291" t="s">
        <v>132</v>
      </c>
      <c r="G2874" s="315">
        <f t="shared" si="46"/>
        <v>2868</v>
      </c>
      <c r="H2874" s="280" t="s">
        <v>11791</v>
      </c>
      <c r="I2874" s="307" t="s">
        <v>7203</v>
      </c>
      <c r="J2874" s="279">
        <v>2015</v>
      </c>
      <c r="K2874" s="285">
        <v>6100020512</v>
      </c>
      <c r="L2874" s="283">
        <v>41570</v>
      </c>
      <c r="M2874" s="285" t="s">
        <v>11792</v>
      </c>
      <c r="N2874" s="332" t="s">
        <v>14696</v>
      </c>
      <c r="O2874" s="324"/>
    </row>
    <row r="2875" spans="5:15" ht="31.5">
      <c r="E2875" s="284" t="s">
        <v>11794</v>
      </c>
      <c r="F2875" s="291" t="s">
        <v>132</v>
      </c>
      <c r="G2875" s="315">
        <f t="shared" si="46"/>
        <v>2869</v>
      </c>
      <c r="H2875" s="280" t="s">
        <v>10203</v>
      </c>
      <c r="I2875" s="307" t="s">
        <v>7203</v>
      </c>
      <c r="J2875" s="279">
        <v>2015</v>
      </c>
      <c r="K2875" s="285">
        <v>6100020538</v>
      </c>
      <c r="L2875" s="283">
        <v>41576</v>
      </c>
      <c r="M2875" s="285" t="s">
        <v>10143</v>
      </c>
      <c r="N2875" s="332" t="s">
        <v>14197</v>
      </c>
      <c r="O2875" s="324"/>
    </row>
    <row r="2876" spans="5:15" ht="31.5">
      <c r="E2876" s="284">
        <v>6143405</v>
      </c>
      <c r="F2876" s="291" t="s">
        <v>132</v>
      </c>
      <c r="G2876" s="315">
        <f t="shared" si="46"/>
        <v>2870</v>
      </c>
      <c r="H2876" s="280" t="s">
        <v>11795</v>
      </c>
      <c r="I2876" s="307" t="s">
        <v>7203</v>
      </c>
      <c r="J2876" s="279">
        <v>2015</v>
      </c>
      <c r="K2876" s="285">
        <v>6100020543</v>
      </c>
      <c r="L2876" s="283">
        <v>41570</v>
      </c>
      <c r="M2876" s="285" t="s">
        <v>11796</v>
      </c>
      <c r="N2876" s="332" t="s">
        <v>13327</v>
      </c>
      <c r="O2876" s="324"/>
    </row>
    <row r="2877" spans="5:15" ht="31.5">
      <c r="E2877" s="284" t="s">
        <v>11797</v>
      </c>
      <c r="F2877" s="291" t="s">
        <v>132</v>
      </c>
      <c r="G2877" s="315">
        <f t="shared" si="46"/>
        <v>2871</v>
      </c>
      <c r="H2877" s="280" t="s">
        <v>11798</v>
      </c>
      <c r="I2877" s="307" t="s">
        <v>7203</v>
      </c>
      <c r="J2877" s="279">
        <v>2015</v>
      </c>
      <c r="K2877" s="285">
        <v>6100020579</v>
      </c>
      <c r="L2877" s="283">
        <v>41576</v>
      </c>
      <c r="M2877" s="285" t="s">
        <v>7252</v>
      </c>
      <c r="N2877" s="331" t="s">
        <v>16256</v>
      </c>
      <c r="O2877" s="325"/>
    </row>
    <row r="2878" spans="5:15" ht="31.5">
      <c r="E2878" s="284">
        <v>6133208</v>
      </c>
      <c r="F2878" s="291" t="s">
        <v>132</v>
      </c>
      <c r="G2878" s="315">
        <f t="shared" ref="G2878:G2941" si="47">G2877+1</f>
        <v>2872</v>
      </c>
      <c r="H2878" s="280" t="s">
        <v>11799</v>
      </c>
      <c r="I2878" s="307" t="s">
        <v>7203</v>
      </c>
      <c r="J2878" s="279">
        <v>2015</v>
      </c>
      <c r="K2878" s="285">
        <v>6100020587</v>
      </c>
      <c r="L2878" s="283">
        <v>41578</v>
      </c>
      <c r="M2878" s="285" t="s">
        <v>11800</v>
      </c>
      <c r="N2878" s="332" t="s">
        <v>14697</v>
      </c>
      <c r="O2878" s="324"/>
    </row>
    <row r="2879" spans="5:15" ht="31.5">
      <c r="E2879" s="284">
        <v>6133135</v>
      </c>
      <c r="F2879" s="291" t="s">
        <v>132</v>
      </c>
      <c r="G2879" s="315">
        <f t="shared" si="47"/>
        <v>2873</v>
      </c>
      <c r="H2879" s="280" t="s">
        <v>11801</v>
      </c>
      <c r="I2879" s="307" t="s">
        <v>7203</v>
      </c>
      <c r="J2879" s="279">
        <v>2015</v>
      </c>
      <c r="K2879" s="285">
        <v>6100020604</v>
      </c>
      <c r="L2879" s="283">
        <v>41576</v>
      </c>
      <c r="M2879" s="285" t="s">
        <v>11802</v>
      </c>
      <c r="N2879" s="332" t="s">
        <v>14198</v>
      </c>
      <c r="O2879" s="324"/>
    </row>
    <row r="2880" spans="5:15" ht="31.5">
      <c r="E2880" s="284">
        <v>6133209</v>
      </c>
      <c r="F2880" s="291" t="s">
        <v>132</v>
      </c>
      <c r="G2880" s="315">
        <f t="shared" si="47"/>
        <v>2874</v>
      </c>
      <c r="H2880" s="280" t="s">
        <v>11799</v>
      </c>
      <c r="I2880" s="307" t="s">
        <v>7203</v>
      </c>
      <c r="J2880" s="279">
        <v>2015</v>
      </c>
      <c r="K2880" s="285">
        <v>6100020633</v>
      </c>
      <c r="L2880" s="283">
        <v>41579</v>
      </c>
      <c r="M2880" s="285" t="s">
        <v>11803</v>
      </c>
      <c r="N2880" s="332" t="s">
        <v>14698</v>
      </c>
      <c r="O2880" s="324"/>
    </row>
    <row r="2881" spans="5:15" ht="31.5">
      <c r="E2881" s="284">
        <v>6143290</v>
      </c>
      <c r="F2881" s="291" t="s">
        <v>132</v>
      </c>
      <c r="G2881" s="315">
        <f t="shared" si="47"/>
        <v>2875</v>
      </c>
      <c r="H2881" s="280" t="s">
        <v>9457</v>
      </c>
      <c r="I2881" s="307" t="s">
        <v>7203</v>
      </c>
      <c r="J2881" s="279">
        <v>2015</v>
      </c>
      <c r="K2881" s="285">
        <v>6100020692</v>
      </c>
      <c r="L2881" s="283">
        <v>41583</v>
      </c>
      <c r="M2881" s="285" t="s">
        <v>11804</v>
      </c>
      <c r="N2881" s="332" t="s">
        <v>14699</v>
      </c>
      <c r="O2881" s="324"/>
    </row>
    <row r="2882" spans="5:15" ht="31.5">
      <c r="E2882" s="284">
        <v>6143293</v>
      </c>
      <c r="F2882" s="291" t="s">
        <v>132</v>
      </c>
      <c r="G2882" s="315">
        <f t="shared" si="47"/>
        <v>2876</v>
      </c>
      <c r="H2882" s="280" t="s">
        <v>9457</v>
      </c>
      <c r="I2882" s="307" t="s">
        <v>7203</v>
      </c>
      <c r="J2882" s="279">
        <v>2015</v>
      </c>
      <c r="K2882" s="285">
        <v>6100020694</v>
      </c>
      <c r="L2882" s="283">
        <v>41583</v>
      </c>
      <c r="M2882" s="285" t="s">
        <v>11805</v>
      </c>
      <c r="N2882" s="332" t="s">
        <v>14700</v>
      </c>
      <c r="O2882" s="324"/>
    </row>
    <row r="2883" spans="5:15" ht="31.5">
      <c r="E2883" s="284">
        <v>6143527</v>
      </c>
      <c r="F2883" s="291" t="s">
        <v>132</v>
      </c>
      <c r="G2883" s="315">
        <f t="shared" si="47"/>
        <v>2877</v>
      </c>
      <c r="H2883" s="280" t="s">
        <v>11806</v>
      </c>
      <c r="I2883" s="307" t="s">
        <v>7203</v>
      </c>
      <c r="J2883" s="279">
        <v>2015</v>
      </c>
      <c r="K2883" s="285">
        <v>6100020755</v>
      </c>
      <c r="L2883" s="283">
        <v>41583</v>
      </c>
      <c r="M2883" s="285" t="s">
        <v>5657</v>
      </c>
      <c r="N2883" s="332" t="s">
        <v>14701</v>
      </c>
      <c r="O2883" s="324"/>
    </row>
    <row r="2884" spans="5:15" ht="31.5">
      <c r="E2884" s="284">
        <v>6143292</v>
      </c>
      <c r="F2884" s="291" t="s">
        <v>132</v>
      </c>
      <c r="G2884" s="315">
        <f t="shared" si="47"/>
        <v>2878</v>
      </c>
      <c r="H2884" s="280" t="s">
        <v>11799</v>
      </c>
      <c r="I2884" s="307" t="s">
        <v>7203</v>
      </c>
      <c r="J2884" s="279">
        <v>2015</v>
      </c>
      <c r="K2884" s="285">
        <v>6100020759</v>
      </c>
      <c r="L2884" s="283">
        <v>41583</v>
      </c>
      <c r="M2884" s="285" t="s">
        <v>11807</v>
      </c>
      <c r="N2884" s="332" t="s">
        <v>14702</v>
      </c>
      <c r="O2884" s="324"/>
    </row>
    <row r="2885" spans="5:15" ht="31.5">
      <c r="E2885" s="284">
        <v>6143599</v>
      </c>
      <c r="F2885" s="291" t="s">
        <v>132</v>
      </c>
      <c r="G2885" s="315">
        <f t="shared" si="47"/>
        <v>2879</v>
      </c>
      <c r="H2885" s="280" t="s">
        <v>11808</v>
      </c>
      <c r="I2885" s="307" t="s">
        <v>7203</v>
      </c>
      <c r="J2885" s="279">
        <v>2015</v>
      </c>
      <c r="K2885" s="285">
        <v>6100020761</v>
      </c>
      <c r="L2885" s="283">
        <v>41589</v>
      </c>
      <c r="M2885" s="285" t="s">
        <v>9166</v>
      </c>
      <c r="N2885" s="331" t="s">
        <v>16217</v>
      </c>
      <c r="O2885" s="325"/>
    </row>
    <row r="2886" spans="5:15" ht="31.5">
      <c r="E2886" s="284">
        <v>6143347</v>
      </c>
      <c r="F2886" s="291" t="s">
        <v>132</v>
      </c>
      <c r="G2886" s="315">
        <f t="shared" si="47"/>
        <v>2880</v>
      </c>
      <c r="H2886" s="280" t="s">
        <v>11809</v>
      </c>
      <c r="I2886" s="307" t="s">
        <v>7203</v>
      </c>
      <c r="J2886" s="279">
        <v>2015</v>
      </c>
      <c r="K2886" s="285">
        <v>6100020911</v>
      </c>
      <c r="L2886" s="283">
        <v>41579</v>
      </c>
      <c r="M2886" s="285" t="s">
        <v>11810</v>
      </c>
      <c r="N2886" s="332" t="s">
        <v>14703</v>
      </c>
      <c r="O2886" s="324"/>
    </row>
    <row r="2887" spans="5:15" ht="31.5">
      <c r="E2887" s="284">
        <v>6143548</v>
      </c>
      <c r="F2887" s="291" t="s">
        <v>132</v>
      </c>
      <c r="G2887" s="315">
        <f t="shared" si="47"/>
        <v>2881</v>
      </c>
      <c r="H2887" s="280" t="s">
        <v>11811</v>
      </c>
      <c r="I2887" s="307" t="s">
        <v>7203</v>
      </c>
      <c r="J2887" s="279">
        <v>2015</v>
      </c>
      <c r="K2887" s="285">
        <v>6100020935</v>
      </c>
      <c r="L2887" s="283">
        <v>41592</v>
      </c>
      <c r="M2887" s="285" t="s">
        <v>9469</v>
      </c>
      <c r="N2887" s="332" t="s">
        <v>14300</v>
      </c>
      <c r="O2887" s="324"/>
    </row>
    <row r="2888" spans="5:15" ht="31.5">
      <c r="E2888" s="284">
        <v>6132387</v>
      </c>
      <c r="F2888" s="291" t="s">
        <v>132</v>
      </c>
      <c r="G2888" s="315">
        <f t="shared" si="47"/>
        <v>2882</v>
      </c>
      <c r="H2888" s="280" t="s">
        <v>11812</v>
      </c>
      <c r="I2888" s="307" t="s">
        <v>7203</v>
      </c>
      <c r="J2888" s="279">
        <v>2015</v>
      </c>
      <c r="K2888" s="285">
        <v>6100016158</v>
      </c>
      <c r="L2888" s="283">
        <v>41394</v>
      </c>
      <c r="M2888" s="285" t="s">
        <v>11813</v>
      </c>
      <c r="N2888" s="331" t="s">
        <v>16400</v>
      </c>
      <c r="O2888" s="325"/>
    </row>
    <row r="2889" spans="5:15" ht="31.5">
      <c r="E2889" s="284">
        <v>6143840</v>
      </c>
      <c r="F2889" s="291" t="s">
        <v>132</v>
      </c>
      <c r="G2889" s="315">
        <f t="shared" si="47"/>
        <v>2883</v>
      </c>
      <c r="H2889" s="280" t="s">
        <v>9460</v>
      </c>
      <c r="I2889" s="307" t="s">
        <v>7203</v>
      </c>
      <c r="J2889" s="279">
        <v>2015</v>
      </c>
      <c r="K2889" s="285">
        <v>6100021248</v>
      </c>
      <c r="L2889" s="283">
        <v>41604</v>
      </c>
      <c r="M2889" s="285" t="s">
        <v>308</v>
      </c>
      <c r="N2889" s="332" t="s">
        <v>14199</v>
      </c>
      <c r="O2889" s="324"/>
    </row>
    <row r="2890" spans="5:15" ht="38.25">
      <c r="E2890" s="284">
        <v>6143603</v>
      </c>
      <c r="F2890" s="291" t="s">
        <v>132</v>
      </c>
      <c r="G2890" s="315">
        <f t="shared" si="47"/>
        <v>2884</v>
      </c>
      <c r="H2890" s="280" t="s">
        <v>11814</v>
      </c>
      <c r="I2890" s="307" t="s">
        <v>7203</v>
      </c>
      <c r="J2890" s="279">
        <v>2015</v>
      </c>
      <c r="K2890" s="285">
        <v>6100021292</v>
      </c>
      <c r="L2890" s="283">
        <v>41592</v>
      </c>
      <c r="M2890" s="285" t="s">
        <v>11815</v>
      </c>
      <c r="N2890" s="332" t="s">
        <v>14704</v>
      </c>
      <c r="O2890" s="324"/>
    </row>
    <row r="2891" spans="5:15" ht="31.5">
      <c r="E2891" s="284">
        <v>6143432</v>
      </c>
      <c r="F2891" s="291" t="s">
        <v>132</v>
      </c>
      <c r="G2891" s="315">
        <f t="shared" si="47"/>
        <v>2885</v>
      </c>
      <c r="H2891" s="280" t="s">
        <v>11816</v>
      </c>
      <c r="I2891" s="307" t="s">
        <v>7203</v>
      </c>
      <c r="J2891" s="279">
        <v>2015</v>
      </c>
      <c r="K2891" s="285">
        <v>6100021316</v>
      </c>
      <c r="L2891" s="283">
        <v>41607</v>
      </c>
      <c r="M2891" s="285" t="s">
        <v>11817</v>
      </c>
      <c r="N2891" s="332" t="s">
        <v>13328</v>
      </c>
      <c r="O2891" s="324"/>
    </row>
    <row r="2892" spans="5:15" ht="31.5">
      <c r="E2892" s="284">
        <v>6144072</v>
      </c>
      <c r="F2892" s="291" t="s">
        <v>132</v>
      </c>
      <c r="G2892" s="315">
        <f t="shared" si="47"/>
        <v>2886</v>
      </c>
      <c r="H2892" s="280" t="s">
        <v>10476</v>
      </c>
      <c r="I2892" s="307" t="s">
        <v>7203</v>
      </c>
      <c r="J2892" s="279">
        <v>2015</v>
      </c>
      <c r="K2892" s="285">
        <v>6100021462</v>
      </c>
      <c r="L2892" s="283">
        <v>41614</v>
      </c>
      <c r="M2892" s="285" t="s">
        <v>11818</v>
      </c>
      <c r="N2892" s="332" t="s">
        <v>14705</v>
      </c>
      <c r="O2892" s="324"/>
    </row>
    <row r="2893" spans="5:15" ht="31.5">
      <c r="E2893" s="284">
        <v>43554</v>
      </c>
      <c r="F2893" s="291" t="s">
        <v>132</v>
      </c>
      <c r="G2893" s="315">
        <f t="shared" si="47"/>
        <v>2887</v>
      </c>
      <c r="H2893" s="280" t="s">
        <v>9454</v>
      </c>
      <c r="I2893" s="307" t="s">
        <v>7203</v>
      </c>
      <c r="J2893" s="279">
        <v>2015</v>
      </c>
      <c r="K2893" s="285">
        <v>6100021506</v>
      </c>
      <c r="L2893" s="283">
        <v>41624</v>
      </c>
      <c r="M2893" s="285" t="s">
        <v>9455</v>
      </c>
      <c r="N2893" s="332" t="s">
        <v>13949</v>
      </c>
      <c r="O2893" s="324"/>
    </row>
    <row r="2894" spans="5:15" ht="31.5">
      <c r="E2894" s="284">
        <v>6143551</v>
      </c>
      <c r="F2894" s="291" t="s">
        <v>132</v>
      </c>
      <c r="G2894" s="315">
        <f t="shared" si="47"/>
        <v>2888</v>
      </c>
      <c r="H2894" s="280" t="s">
        <v>9462</v>
      </c>
      <c r="I2894" s="307" t="s">
        <v>7203</v>
      </c>
      <c r="J2894" s="279">
        <v>2015</v>
      </c>
      <c r="K2894" s="285">
        <v>6100021518</v>
      </c>
      <c r="L2894" s="283">
        <v>41624</v>
      </c>
      <c r="M2894" s="285" t="s">
        <v>11819</v>
      </c>
      <c r="N2894" s="332" t="s">
        <v>14706</v>
      </c>
      <c r="O2894" s="324"/>
    </row>
    <row r="2895" spans="5:15" ht="31.5">
      <c r="E2895" s="284">
        <v>6143478</v>
      </c>
      <c r="F2895" s="291" t="s">
        <v>132</v>
      </c>
      <c r="G2895" s="315">
        <f t="shared" si="47"/>
        <v>2889</v>
      </c>
      <c r="H2895" s="280" t="s">
        <v>9462</v>
      </c>
      <c r="I2895" s="307" t="s">
        <v>7203</v>
      </c>
      <c r="J2895" s="279">
        <v>2015</v>
      </c>
      <c r="K2895" s="285">
        <v>6100021520</v>
      </c>
      <c r="L2895" s="283">
        <v>41624</v>
      </c>
      <c r="M2895" s="285" t="s">
        <v>11820</v>
      </c>
      <c r="N2895" s="332" t="s">
        <v>14707</v>
      </c>
      <c r="O2895" s="324"/>
    </row>
    <row r="2896" spans="5:15" ht="31.5">
      <c r="E2896" s="284">
        <v>6143584</v>
      </c>
      <c r="F2896" s="291" t="s">
        <v>132</v>
      </c>
      <c r="G2896" s="315">
        <f t="shared" si="47"/>
        <v>2890</v>
      </c>
      <c r="H2896" s="280" t="s">
        <v>9460</v>
      </c>
      <c r="I2896" s="307" t="s">
        <v>7203</v>
      </c>
      <c r="J2896" s="279">
        <v>2015</v>
      </c>
      <c r="K2896" s="285">
        <v>6100021525</v>
      </c>
      <c r="L2896" s="283">
        <v>41619</v>
      </c>
      <c r="M2896" s="285" t="s">
        <v>9461</v>
      </c>
      <c r="N2896" s="332" t="s">
        <v>14296</v>
      </c>
      <c r="O2896" s="324"/>
    </row>
    <row r="2897" spans="5:15" ht="31.5">
      <c r="E2897" s="284">
        <v>6143488</v>
      </c>
      <c r="F2897" s="291" t="s">
        <v>132</v>
      </c>
      <c r="G2897" s="315">
        <f t="shared" si="47"/>
        <v>2891</v>
      </c>
      <c r="H2897" s="280" t="s">
        <v>10269</v>
      </c>
      <c r="I2897" s="307" t="s">
        <v>7203</v>
      </c>
      <c r="J2897" s="279">
        <v>2015</v>
      </c>
      <c r="K2897" s="285">
        <v>6100021573</v>
      </c>
      <c r="L2897" s="283">
        <v>41624</v>
      </c>
      <c r="M2897" s="285" t="s">
        <v>11821</v>
      </c>
      <c r="N2897" s="332" t="s">
        <v>14708</v>
      </c>
      <c r="O2897" s="324"/>
    </row>
    <row r="2898" spans="5:15" ht="31.5">
      <c r="E2898" s="284">
        <v>6143495</v>
      </c>
      <c r="F2898" s="291" t="s">
        <v>132</v>
      </c>
      <c r="G2898" s="315">
        <f t="shared" si="47"/>
        <v>2892</v>
      </c>
      <c r="H2898" s="280" t="s">
        <v>10201</v>
      </c>
      <c r="I2898" s="307" t="s">
        <v>7203</v>
      </c>
      <c r="J2898" s="279">
        <v>2015</v>
      </c>
      <c r="K2898" s="285">
        <v>6100021595</v>
      </c>
      <c r="L2898" s="283">
        <v>41624</v>
      </c>
      <c r="M2898" s="285" t="s">
        <v>11822</v>
      </c>
      <c r="N2898" s="332" t="s">
        <v>14709</v>
      </c>
      <c r="O2898" s="324"/>
    </row>
    <row r="2899" spans="5:15" ht="31.5">
      <c r="E2899" s="284">
        <v>6143693</v>
      </c>
      <c r="F2899" s="291" t="s">
        <v>132</v>
      </c>
      <c r="G2899" s="315">
        <f t="shared" si="47"/>
        <v>2893</v>
      </c>
      <c r="H2899" s="280" t="s">
        <v>11823</v>
      </c>
      <c r="I2899" s="307" t="s">
        <v>7203</v>
      </c>
      <c r="J2899" s="279">
        <v>2015</v>
      </c>
      <c r="K2899" s="285">
        <v>6100021601</v>
      </c>
      <c r="L2899" s="283">
        <v>41624</v>
      </c>
      <c r="M2899" s="285" t="s">
        <v>11824</v>
      </c>
      <c r="N2899" s="331" t="s">
        <v>16218</v>
      </c>
      <c r="O2899" s="325"/>
    </row>
    <row r="2900" spans="5:15" ht="31.5">
      <c r="E2900" s="284">
        <v>6144594</v>
      </c>
      <c r="F2900" s="291" t="s">
        <v>132</v>
      </c>
      <c r="G2900" s="315">
        <f t="shared" si="47"/>
        <v>2894</v>
      </c>
      <c r="H2900" s="280" t="s">
        <v>10392</v>
      </c>
      <c r="I2900" s="307" t="s">
        <v>7203</v>
      </c>
      <c r="J2900" s="279">
        <v>2015</v>
      </c>
      <c r="K2900" s="285">
        <v>6100021691</v>
      </c>
      <c r="L2900" s="283">
        <v>41703</v>
      </c>
      <c r="M2900" s="285" t="s">
        <v>11825</v>
      </c>
      <c r="N2900" s="332" t="s">
        <v>14710</v>
      </c>
      <c r="O2900" s="324"/>
    </row>
    <row r="2901" spans="5:15" ht="31.5">
      <c r="E2901" s="284">
        <v>6143680</v>
      </c>
      <c r="F2901" s="291" t="s">
        <v>132</v>
      </c>
      <c r="G2901" s="315">
        <f t="shared" si="47"/>
        <v>2895</v>
      </c>
      <c r="H2901" s="280" t="s">
        <v>11826</v>
      </c>
      <c r="I2901" s="307" t="s">
        <v>7203</v>
      </c>
      <c r="J2901" s="279">
        <v>2015</v>
      </c>
      <c r="K2901" s="285">
        <v>6100021728</v>
      </c>
      <c r="L2901" s="283">
        <v>41628</v>
      </c>
      <c r="M2901" s="285" t="s">
        <v>11827</v>
      </c>
      <c r="N2901" s="332" t="s">
        <v>14711</v>
      </c>
      <c r="O2901" s="324"/>
    </row>
    <row r="2902" spans="5:15" ht="31.5">
      <c r="E2902" s="284">
        <v>6143560</v>
      </c>
      <c r="F2902" s="291" t="s">
        <v>132</v>
      </c>
      <c r="G2902" s="315">
        <f t="shared" si="47"/>
        <v>2896</v>
      </c>
      <c r="H2902" s="280" t="s">
        <v>9454</v>
      </c>
      <c r="I2902" s="307" t="s">
        <v>7203</v>
      </c>
      <c r="J2902" s="279">
        <v>2015</v>
      </c>
      <c r="K2902" s="285">
        <v>6100021746</v>
      </c>
      <c r="L2902" s="283">
        <v>41628</v>
      </c>
      <c r="M2902" s="285" t="s">
        <v>9456</v>
      </c>
      <c r="N2902" s="332" t="s">
        <v>13950</v>
      </c>
      <c r="O2902" s="324"/>
    </row>
    <row r="2903" spans="5:15" ht="31.5">
      <c r="E2903" s="284">
        <v>6143572</v>
      </c>
      <c r="F2903" s="291" t="s">
        <v>132</v>
      </c>
      <c r="G2903" s="315">
        <f t="shared" si="47"/>
        <v>2897</v>
      </c>
      <c r="H2903" s="280" t="s">
        <v>11828</v>
      </c>
      <c r="I2903" s="307" t="s">
        <v>7203</v>
      </c>
      <c r="J2903" s="279">
        <v>2015</v>
      </c>
      <c r="K2903" s="285">
        <v>6100021798</v>
      </c>
      <c r="L2903" s="283">
        <v>41632</v>
      </c>
      <c r="M2903" s="285" t="s">
        <v>8396</v>
      </c>
      <c r="N2903" s="332" t="s">
        <v>14005</v>
      </c>
      <c r="O2903" s="324"/>
    </row>
    <row r="2904" spans="5:15" ht="38.25">
      <c r="E2904" s="284">
        <v>6143540</v>
      </c>
      <c r="F2904" s="291" t="s">
        <v>132</v>
      </c>
      <c r="G2904" s="315">
        <f t="shared" si="47"/>
        <v>2898</v>
      </c>
      <c r="H2904" s="280" t="s">
        <v>11829</v>
      </c>
      <c r="I2904" s="307" t="s">
        <v>7203</v>
      </c>
      <c r="J2904" s="279">
        <v>2015</v>
      </c>
      <c r="K2904" s="285">
        <v>6100021868</v>
      </c>
      <c r="L2904" s="283">
        <v>41652</v>
      </c>
      <c r="M2904" s="285" t="s">
        <v>11830</v>
      </c>
      <c r="N2904" s="332" t="s">
        <v>14712</v>
      </c>
      <c r="O2904" s="324"/>
    </row>
    <row r="2905" spans="5:15" ht="31.5">
      <c r="E2905" s="284">
        <v>6143718</v>
      </c>
      <c r="F2905" s="291" t="s">
        <v>132</v>
      </c>
      <c r="G2905" s="315">
        <f t="shared" si="47"/>
        <v>2899</v>
      </c>
      <c r="H2905" s="280" t="s">
        <v>11831</v>
      </c>
      <c r="I2905" s="307" t="s">
        <v>7203</v>
      </c>
      <c r="J2905" s="279">
        <v>2015</v>
      </c>
      <c r="K2905" s="285">
        <v>6100021890</v>
      </c>
      <c r="L2905" s="283">
        <v>41634</v>
      </c>
      <c r="M2905" s="285" t="s">
        <v>11832</v>
      </c>
      <c r="N2905" s="332" t="s">
        <v>14713</v>
      </c>
      <c r="O2905" s="324"/>
    </row>
    <row r="2906" spans="5:15" ht="31.5">
      <c r="E2906" s="284">
        <v>6143633</v>
      </c>
      <c r="F2906" s="291" t="s">
        <v>132</v>
      </c>
      <c r="G2906" s="315">
        <f t="shared" si="47"/>
        <v>2900</v>
      </c>
      <c r="H2906" s="280" t="s">
        <v>11833</v>
      </c>
      <c r="I2906" s="307" t="s">
        <v>7203</v>
      </c>
      <c r="J2906" s="279">
        <v>2015</v>
      </c>
      <c r="K2906" s="285">
        <v>6100021894</v>
      </c>
      <c r="L2906" s="283">
        <v>41634</v>
      </c>
      <c r="M2906" s="285" t="s">
        <v>9465</v>
      </c>
      <c r="N2906" s="332" t="s">
        <v>14298</v>
      </c>
      <c r="O2906" s="324"/>
    </row>
    <row r="2907" spans="5:15" ht="31.5">
      <c r="E2907" s="284">
        <v>6143571</v>
      </c>
      <c r="F2907" s="291" t="s">
        <v>132</v>
      </c>
      <c r="G2907" s="315">
        <f t="shared" si="47"/>
        <v>2901</v>
      </c>
      <c r="H2907" s="280" t="s">
        <v>10251</v>
      </c>
      <c r="I2907" s="307" t="s">
        <v>7203</v>
      </c>
      <c r="J2907" s="279">
        <v>2015</v>
      </c>
      <c r="K2907" s="285">
        <v>6100021905</v>
      </c>
      <c r="L2907" s="283">
        <v>41634</v>
      </c>
      <c r="M2907" s="285" t="s">
        <v>11834</v>
      </c>
      <c r="N2907" s="332" t="s">
        <v>14200</v>
      </c>
      <c r="O2907" s="324"/>
    </row>
    <row r="2908" spans="5:15" ht="31.5">
      <c r="E2908" s="284">
        <v>6143611</v>
      </c>
      <c r="F2908" s="291" t="s">
        <v>132</v>
      </c>
      <c r="G2908" s="315">
        <f t="shared" si="47"/>
        <v>2902</v>
      </c>
      <c r="H2908" s="280" t="s">
        <v>10191</v>
      </c>
      <c r="I2908" s="307" t="s">
        <v>7203</v>
      </c>
      <c r="J2908" s="279">
        <v>2015</v>
      </c>
      <c r="K2908" s="285">
        <v>6100021906</v>
      </c>
      <c r="L2908" s="283">
        <v>41634</v>
      </c>
      <c r="M2908" s="285" t="s">
        <v>11835</v>
      </c>
      <c r="N2908" s="331" t="s">
        <v>16274</v>
      </c>
      <c r="O2908" s="325"/>
    </row>
    <row r="2909" spans="5:15" ht="31.5">
      <c r="E2909" s="284">
        <v>43699</v>
      </c>
      <c r="F2909" s="291" t="s">
        <v>132</v>
      </c>
      <c r="G2909" s="315">
        <f t="shared" si="47"/>
        <v>2903</v>
      </c>
      <c r="H2909" s="280" t="s">
        <v>11836</v>
      </c>
      <c r="I2909" s="307" t="s">
        <v>7203</v>
      </c>
      <c r="J2909" s="279">
        <v>2015</v>
      </c>
      <c r="K2909" s="285">
        <v>6100021907</v>
      </c>
      <c r="L2909" s="283">
        <v>41634</v>
      </c>
      <c r="M2909" s="285" t="s">
        <v>11837</v>
      </c>
      <c r="N2909" s="332" t="s">
        <v>14714</v>
      </c>
      <c r="O2909" s="324"/>
    </row>
    <row r="2910" spans="5:15" ht="31.5">
      <c r="E2910" s="284">
        <v>6143734</v>
      </c>
      <c r="F2910" s="291" t="s">
        <v>132</v>
      </c>
      <c r="G2910" s="315">
        <f t="shared" si="47"/>
        <v>2904</v>
      </c>
      <c r="H2910" s="280" t="s">
        <v>10340</v>
      </c>
      <c r="I2910" s="307" t="s">
        <v>7203</v>
      </c>
      <c r="J2910" s="279">
        <v>2015</v>
      </c>
      <c r="K2910" s="285">
        <v>6100022009</v>
      </c>
      <c r="L2910" s="283">
        <v>41659</v>
      </c>
      <c r="M2910" s="285" t="s">
        <v>11158</v>
      </c>
      <c r="N2910" s="332" t="s">
        <v>14715</v>
      </c>
      <c r="O2910" s="324"/>
    </row>
    <row r="2911" spans="5:15" ht="31.5">
      <c r="E2911" s="284">
        <v>6143729</v>
      </c>
      <c r="F2911" s="291" t="s">
        <v>132</v>
      </c>
      <c r="G2911" s="315">
        <f t="shared" si="47"/>
        <v>2905</v>
      </c>
      <c r="H2911" s="280" t="s">
        <v>11838</v>
      </c>
      <c r="I2911" s="307" t="s">
        <v>7203</v>
      </c>
      <c r="J2911" s="279">
        <v>2015</v>
      </c>
      <c r="K2911" s="285">
        <v>6100022020</v>
      </c>
      <c r="L2911" s="283">
        <v>41659</v>
      </c>
      <c r="M2911" s="285" t="s">
        <v>11839</v>
      </c>
      <c r="N2911" s="331" t="s">
        <v>16219</v>
      </c>
      <c r="O2911" s="325"/>
    </row>
    <row r="2912" spans="5:15" ht="31.5">
      <c r="E2912" s="284">
        <v>6143739</v>
      </c>
      <c r="F2912" s="291" t="s">
        <v>132</v>
      </c>
      <c r="G2912" s="315">
        <f t="shared" si="47"/>
        <v>2906</v>
      </c>
      <c r="H2912" s="280" t="s">
        <v>10345</v>
      </c>
      <c r="I2912" s="307" t="s">
        <v>7203</v>
      </c>
      <c r="J2912" s="279">
        <v>2015</v>
      </c>
      <c r="K2912" s="285">
        <v>6100022288</v>
      </c>
      <c r="L2912" s="283">
        <v>41675</v>
      </c>
      <c r="M2912" s="285" t="s">
        <v>11840</v>
      </c>
      <c r="N2912" s="332" t="s">
        <v>14716</v>
      </c>
      <c r="O2912" s="324"/>
    </row>
    <row r="2913" spans="5:15" ht="31.5">
      <c r="E2913" s="284">
        <v>6143712</v>
      </c>
      <c r="F2913" s="291" t="s">
        <v>132</v>
      </c>
      <c r="G2913" s="315">
        <f t="shared" si="47"/>
        <v>2907</v>
      </c>
      <c r="H2913" s="280" t="s">
        <v>10353</v>
      </c>
      <c r="I2913" s="307" t="s">
        <v>7203</v>
      </c>
      <c r="J2913" s="279">
        <v>2015</v>
      </c>
      <c r="K2913" s="285">
        <v>6100022295</v>
      </c>
      <c r="L2913" s="283">
        <v>41675</v>
      </c>
      <c r="M2913" s="285" t="s">
        <v>11841</v>
      </c>
      <c r="N2913" s="332" t="s">
        <v>14717</v>
      </c>
      <c r="O2913" s="324"/>
    </row>
    <row r="2914" spans="5:15" ht="31.5">
      <c r="E2914" s="284" t="s">
        <v>11842</v>
      </c>
      <c r="F2914" s="291" t="s">
        <v>132</v>
      </c>
      <c r="G2914" s="315">
        <f t="shared" si="47"/>
        <v>2908</v>
      </c>
      <c r="H2914" s="280" t="s">
        <v>11814</v>
      </c>
      <c r="I2914" s="307" t="s">
        <v>7203</v>
      </c>
      <c r="J2914" s="279">
        <v>2015</v>
      </c>
      <c r="K2914" s="285">
        <v>6100022374</v>
      </c>
      <c r="L2914" s="283">
        <v>41681</v>
      </c>
      <c r="M2914" s="285" t="s">
        <v>11843</v>
      </c>
      <c r="N2914" s="332" t="s">
        <v>14201</v>
      </c>
      <c r="O2914" s="324"/>
    </row>
    <row r="2915" spans="5:15" ht="63.75">
      <c r="E2915" s="284" t="s">
        <v>11844</v>
      </c>
      <c r="F2915" s="291" t="s">
        <v>132</v>
      </c>
      <c r="G2915" s="315">
        <f t="shared" si="47"/>
        <v>2909</v>
      </c>
      <c r="H2915" s="280" t="s">
        <v>10358</v>
      </c>
      <c r="I2915" s="307" t="s">
        <v>7203</v>
      </c>
      <c r="J2915" s="279">
        <v>2015</v>
      </c>
      <c r="K2915" s="285">
        <v>6100022390</v>
      </c>
      <c r="L2915" s="283">
        <v>41681</v>
      </c>
      <c r="M2915" s="285" t="s">
        <v>11845</v>
      </c>
      <c r="N2915" s="332" t="s">
        <v>14718</v>
      </c>
      <c r="O2915" s="324"/>
    </row>
    <row r="2916" spans="5:15" ht="31.5">
      <c r="E2916" s="284" t="s">
        <v>11846</v>
      </c>
      <c r="F2916" s="291" t="s">
        <v>132</v>
      </c>
      <c r="G2916" s="315">
        <f t="shared" si="47"/>
        <v>2910</v>
      </c>
      <c r="H2916" s="280" t="s">
        <v>11847</v>
      </c>
      <c r="I2916" s="307" t="s">
        <v>7203</v>
      </c>
      <c r="J2916" s="279">
        <v>2015</v>
      </c>
      <c r="K2916" s="285">
        <v>6100022391</v>
      </c>
      <c r="L2916" s="283">
        <v>41681</v>
      </c>
      <c r="M2916" s="285" t="s">
        <v>11848</v>
      </c>
      <c r="N2916" s="332" t="s">
        <v>16450</v>
      </c>
      <c r="O2916" s="324"/>
    </row>
    <row r="2917" spans="5:15" ht="38.25">
      <c r="E2917" s="284" t="s">
        <v>11849</v>
      </c>
      <c r="F2917" s="291" t="s">
        <v>132</v>
      </c>
      <c r="G2917" s="315">
        <f t="shared" si="47"/>
        <v>2911</v>
      </c>
      <c r="H2917" s="280" t="s">
        <v>9462</v>
      </c>
      <c r="I2917" s="307" t="s">
        <v>7203</v>
      </c>
      <c r="J2917" s="279">
        <v>2015</v>
      </c>
      <c r="K2917" s="285">
        <v>6100022392</v>
      </c>
      <c r="L2917" s="283">
        <v>41681</v>
      </c>
      <c r="M2917" s="285" t="s">
        <v>11850</v>
      </c>
      <c r="N2917" s="332" t="s">
        <v>14719</v>
      </c>
      <c r="O2917" s="324"/>
    </row>
    <row r="2918" spans="5:15" ht="31.5">
      <c r="E2918" s="284">
        <v>6143852</v>
      </c>
      <c r="F2918" s="291" t="s">
        <v>132</v>
      </c>
      <c r="G2918" s="315">
        <f t="shared" si="47"/>
        <v>2912</v>
      </c>
      <c r="H2918" s="280" t="s">
        <v>10298</v>
      </c>
      <c r="I2918" s="307" t="s">
        <v>7203</v>
      </c>
      <c r="J2918" s="279">
        <v>2015</v>
      </c>
      <c r="K2918" s="285">
        <v>6100022396</v>
      </c>
      <c r="L2918" s="283">
        <v>41681</v>
      </c>
      <c r="M2918" s="285" t="s">
        <v>11851</v>
      </c>
      <c r="N2918" s="332" t="s">
        <v>14720</v>
      </c>
      <c r="O2918" s="324"/>
    </row>
    <row r="2919" spans="5:15" ht="31.5">
      <c r="E2919" s="284">
        <v>6143849</v>
      </c>
      <c r="F2919" s="291" t="s">
        <v>132</v>
      </c>
      <c r="G2919" s="315">
        <f t="shared" si="47"/>
        <v>2913</v>
      </c>
      <c r="H2919" s="280" t="s">
        <v>11852</v>
      </c>
      <c r="I2919" s="307" t="s">
        <v>7203</v>
      </c>
      <c r="J2919" s="279">
        <v>2015</v>
      </c>
      <c r="K2919" s="285">
        <v>6100022429</v>
      </c>
      <c r="L2919" s="283">
        <v>41687</v>
      </c>
      <c r="M2919" s="285" t="s">
        <v>11853</v>
      </c>
      <c r="N2919" s="331" t="s">
        <v>16220</v>
      </c>
      <c r="O2919" s="325"/>
    </row>
    <row r="2920" spans="5:15" ht="31.5">
      <c r="E2920" s="284">
        <v>6143915</v>
      </c>
      <c r="F2920" s="291" t="s">
        <v>132</v>
      </c>
      <c r="G2920" s="315">
        <f t="shared" si="47"/>
        <v>2914</v>
      </c>
      <c r="H2920" s="280" t="s">
        <v>11854</v>
      </c>
      <c r="I2920" s="307" t="s">
        <v>7203</v>
      </c>
      <c r="J2920" s="279">
        <v>2015</v>
      </c>
      <c r="K2920" s="285">
        <v>6100022434</v>
      </c>
      <c r="L2920" s="283">
        <v>41687</v>
      </c>
      <c r="M2920" s="285" t="s">
        <v>11855</v>
      </c>
      <c r="N2920" s="332" t="s">
        <v>14721</v>
      </c>
      <c r="O2920" s="324"/>
    </row>
    <row r="2921" spans="5:15" ht="31.5">
      <c r="E2921" s="284">
        <v>6143987</v>
      </c>
      <c r="F2921" s="291" t="s">
        <v>132</v>
      </c>
      <c r="G2921" s="315">
        <f t="shared" si="47"/>
        <v>2915</v>
      </c>
      <c r="H2921" s="280" t="s">
        <v>10361</v>
      </c>
      <c r="I2921" s="307" t="s">
        <v>7203</v>
      </c>
      <c r="J2921" s="279">
        <v>2015</v>
      </c>
      <c r="K2921" s="285">
        <v>6100022436</v>
      </c>
      <c r="L2921" s="283">
        <v>41687</v>
      </c>
      <c r="M2921" s="285" t="s">
        <v>11856</v>
      </c>
      <c r="N2921" s="332" t="s">
        <v>14722</v>
      </c>
      <c r="O2921" s="324"/>
    </row>
    <row r="2922" spans="5:15" ht="38.25">
      <c r="E2922" s="284">
        <v>6143969</v>
      </c>
      <c r="F2922" s="291" t="s">
        <v>132</v>
      </c>
      <c r="G2922" s="315">
        <f t="shared" si="47"/>
        <v>2916</v>
      </c>
      <c r="H2922" s="280" t="s">
        <v>10763</v>
      </c>
      <c r="I2922" s="307" t="s">
        <v>7203</v>
      </c>
      <c r="J2922" s="279">
        <v>2015</v>
      </c>
      <c r="K2922" s="285">
        <v>6100022454</v>
      </c>
      <c r="L2922" s="283">
        <v>41691</v>
      </c>
      <c r="M2922" s="285" t="s">
        <v>11857</v>
      </c>
      <c r="N2922" s="332" t="s">
        <v>14723</v>
      </c>
      <c r="O2922" s="324"/>
    </row>
    <row r="2923" spans="5:15" ht="31.5">
      <c r="E2923" s="284">
        <v>6143927</v>
      </c>
      <c r="F2923" s="291" t="s">
        <v>132</v>
      </c>
      <c r="G2923" s="315">
        <f t="shared" si="47"/>
        <v>2917</v>
      </c>
      <c r="H2923" s="280" t="s">
        <v>10373</v>
      </c>
      <c r="I2923" s="307" t="s">
        <v>7203</v>
      </c>
      <c r="J2923" s="279">
        <v>2015</v>
      </c>
      <c r="K2923" s="285">
        <v>6100022676</v>
      </c>
      <c r="L2923" s="283">
        <v>41701</v>
      </c>
      <c r="M2923" s="285" t="s">
        <v>11858</v>
      </c>
      <c r="N2923" s="332" t="s">
        <v>14724</v>
      </c>
      <c r="O2923" s="324"/>
    </row>
    <row r="2924" spans="5:15" ht="31.5">
      <c r="E2924" s="284">
        <v>6144084</v>
      </c>
      <c r="F2924" s="291" t="s">
        <v>132</v>
      </c>
      <c r="G2924" s="315">
        <f t="shared" si="47"/>
        <v>2918</v>
      </c>
      <c r="H2924" s="280" t="s">
        <v>10366</v>
      </c>
      <c r="I2924" s="307" t="s">
        <v>7203</v>
      </c>
      <c r="J2924" s="279">
        <v>2015</v>
      </c>
      <c r="K2924" s="285">
        <v>6100022679</v>
      </c>
      <c r="L2924" s="283">
        <v>41701</v>
      </c>
      <c r="M2924" s="285" t="s">
        <v>11859</v>
      </c>
      <c r="N2924" s="332" t="s">
        <v>14202</v>
      </c>
      <c r="O2924" s="324"/>
    </row>
    <row r="2925" spans="5:15" ht="31.5">
      <c r="E2925" s="284">
        <v>6143990</v>
      </c>
      <c r="F2925" s="291" t="s">
        <v>132</v>
      </c>
      <c r="G2925" s="315">
        <f t="shared" si="47"/>
        <v>2919</v>
      </c>
      <c r="H2925" s="280" t="s">
        <v>10247</v>
      </c>
      <c r="I2925" s="307" t="s">
        <v>7203</v>
      </c>
      <c r="J2925" s="279">
        <v>2015</v>
      </c>
      <c r="K2925" s="285">
        <v>6100022686</v>
      </c>
      <c r="L2925" s="283">
        <v>41701</v>
      </c>
      <c r="M2925" s="285" t="s">
        <v>11860</v>
      </c>
      <c r="N2925" s="332" t="s">
        <v>14725</v>
      </c>
      <c r="O2925" s="324"/>
    </row>
    <row r="2926" spans="5:15" ht="31.5">
      <c r="E2926" s="284">
        <v>6143975</v>
      </c>
      <c r="F2926" s="291" t="s">
        <v>132</v>
      </c>
      <c r="G2926" s="315">
        <f t="shared" si="47"/>
        <v>2920</v>
      </c>
      <c r="H2926" s="280" t="s">
        <v>10381</v>
      </c>
      <c r="I2926" s="307" t="s">
        <v>7203</v>
      </c>
      <c r="J2926" s="279">
        <v>2015</v>
      </c>
      <c r="K2926" s="285">
        <v>6100022687</v>
      </c>
      <c r="L2926" s="283">
        <v>41701</v>
      </c>
      <c r="M2926" s="285" t="s">
        <v>292</v>
      </c>
      <c r="N2926" s="332" t="s">
        <v>14726</v>
      </c>
      <c r="O2926" s="324"/>
    </row>
    <row r="2927" spans="5:15" ht="31.5">
      <c r="E2927" s="284">
        <v>6143978</v>
      </c>
      <c r="F2927" s="291" t="s">
        <v>132</v>
      </c>
      <c r="G2927" s="315">
        <f t="shared" si="47"/>
        <v>2921</v>
      </c>
      <c r="H2927" s="280" t="s">
        <v>11861</v>
      </c>
      <c r="I2927" s="307" t="s">
        <v>7203</v>
      </c>
      <c r="J2927" s="279">
        <v>2015</v>
      </c>
      <c r="K2927" s="285">
        <v>6100022689</v>
      </c>
      <c r="L2927" s="283">
        <v>41701</v>
      </c>
      <c r="M2927" s="285" t="s">
        <v>11862</v>
      </c>
      <c r="N2927" s="332" t="s">
        <v>15488</v>
      </c>
      <c r="O2927" s="324"/>
    </row>
    <row r="2928" spans="5:15" ht="31.5">
      <c r="E2928" s="284">
        <v>6143989</v>
      </c>
      <c r="F2928" s="291" t="s">
        <v>132</v>
      </c>
      <c r="G2928" s="315">
        <f t="shared" si="47"/>
        <v>2922</v>
      </c>
      <c r="H2928" s="280" t="s">
        <v>10436</v>
      </c>
      <c r="I2928" s="307" t="s">
        <v>7203</v>
      </c>
      <c r="J2928" s="279">
        <v>2015</v>
      </c>
      <c r="K2928" s="285">
        <v>6100022739</v>
      </c>
      <c r="L2928" s="283">
        <v>41702</v>
      </c>
      <c r="M2928" s="285" t="s">
        <v>11863</v>
      </c>
      <c r="N2928" s="332" t="s">
        <v>14727</v>
      </c>
      <c r="O2928" s="324"/>
    </row>
    <row r="2929" spans="5:15" ht="38.25">
      <c r="E2929" s="284">
        <v>6143978</v>
      </c>
      <c r="F2929" s="291" t="s">
        <v>132</v>
      </c>
      <c r="G2929" s="315">
        <f t="shared" si="47"/>
        <v>2923</v>
      </c>
      <c r="H2929" s="280" t="s">
        <v>11861</v>
      </c>
      <c r="I2929" s="307" t="s">
        <v>7203</v>
      </c>
      <c r="J2929" s="279">
        <v>2015</v>
      </c>
      <c r="K2929" s="285">
        <v>6100022741</v>
      </c>
      <c r="L2929" s="283">
        <v>41702</v>
      </c>
      <c r="M2929" s="285" t="s">
        <v>11864</v>
      </c>
      <c r="N2929" s="332" t="s">
        <v>14203</v>
      </c>
      <c r="O2929" s="324"/>
    </row>
    <row r="2930" spans="5:15" ht="31.5">
      <c r="E2930" s="284">
        <v>6143980</v>
      </c>
      <c r="F2930" s="291" t="s">
        <v>132</v>
      </c>
      <c r="G2930" s="315">
        <f t="shared" si="47"/>
        <v>2924</v>
      </c>
      <c r="H2930" s="280" t="s">
        <v>10941</v>
      </c>
      <c r="I2930" s="307" t="s">
        <v>7203</v>
      </c>
      <c r="J2930" s="279">
        <v>2015</v>
      </c>
      <c r="K2930" s="285">
        <v>6100022807</v>
      </c>
      <c r="L2930" s="283">
        <v>41705</v>
      </c>
      <c r="M2930" s="285" t="s">
        <v>11865</v>
      </c>
      <c r="N2930" s="332" t="s">
        <v>14204</v>
      </c>
      <c r="O2930" s="324"/>
    </row>
    <row r="2931" spans="5:15" ht="31.5">
      <c r="E2931" s="284">
        <v>6143988</v>
      </c>
      <c r="F2931" s="291" t="s">
        <v>132</v>
      </c>
      <c r="G2931" s="315">
        <f t="shared" si="47"/>
        <v>2925</v>
      </c>
      <c r="H2931" s="280" t="s">
        <v>10362</v>
      </c>
      <c r="I2931" s="307" t="s">
        <v>7203</v>
      </c>
      <c r="J2931" s="279">
        <v>2015</v>
      </c>
      <c r="K2931" s="285">
        <v>6100022816</v>
      </c>
      <c r="L2931" s="283">
        <v>41705</v>
      </c>
      <c r="M2931" s="285" t="s">
        <v>11866</v>
      </c>
      <c r="N2931" s="332" t="s">
        <v>14728</v>
      </c>
      <c r="O2931" s="324"/>
    </row>
    <row r="2932" spans="5:15" ht="31.5">
      <c r="E2932" s="284">
        <v>6143967</v>
      </c>
      <c r="F2932" s="291" t="s">
        <v>132</v>
      </c>
      <c r="G2932" s="315">
        <f t="shared" si="47"/>
        <v>2926</v>
      </c>
      <c r="H2932" s="280" t="s">
        <v>10411</v>
      </c>
      <c r="I2932" s="307" t="s">
        <v>7203</v>
      </c>
      <c r="J2932" s="279">
        <v>2015</v>
      </c>
      <c r="K2932" s="285">
        <v>6100022817</v>
      </c>
      <c r="L2932" s="283">
        <v>41705</v>
      </c>
      <c r="M2932" s="285" t="s">
        <v>11867</v>
      </c>
      <c r="N2932" s="332" t="s">
        <v>14729</v>
      </c>
      <c r="O2932" s="324"/>
    </row>
    <row r="2933" spans="5:15" ht="31.5">
      <c r="E2933" s="284">
        <v>6143928</v>
      </c>
      <c r="F2933" s="291" t="s">
        <v>132</v>
      </c>
      <c r="G2933" s="315">
        <f t="shared" si="47"/>
        <v>2927</v>
      </c>
      <c r="H2933" s="280" t="s">
        <v>10373</v>
      </c>
      <c r="I2933" s="307" t="s">
        <v>7203</v>
      </c>
      <c r="J2933" s="279">
        <v>2015</v>
      </c>
      <c r="K2933" s="285">
        <v>6100022819</v>
      </c>
      <c r="L2933" s="283">
        <v>41705</v>
      </c>
      <c r="M2933" s="285" t="s">
        <v>11868</v>
      </c>
      <c r="N2933" s="332" t="s">
        <v>14724</v>
      </c>
      <c r="O2933" s="324"/>
    </row>
    <row r="2934" spans="5:15" ht="31.5">
      <c r="E2934" s="284">
        <v>6143928</v>
      </c>
      <c r="F2934" s="291" t="s">
        <v>132</v>
      </c>
      <c r="G2934" s="315">
        <f t="shared" si="47"/>
        <v>2928</v>
      </c>
      <c r="H2934" s="280" t="s">
        <v>10373</v>
      </c>
      <c r="I2934" s="307" t="s">
        <v>7203</v>
      </c>
      <c r="J2934" s="279">
        <v>2015</v>
      </c>
      <c r="K2934" s="285">
        <v>6100022819</v>
      </c>
      <c r="L2934" s="283">
        <v>41705</v>
      </c>
      <c r="M2934" s="285" t="s">
        <v>11868</v>
      </c>
      <c r="N2934" s="332" t="s">
        <v>14724</v>
      </c>
      <c r="O2934" s="324"/>
    </row>
    <row r="2935" spans="5:15" ht="31.5">
      <c r="E2935" s="284">
        <v>6143933</v>
      </c>
      <c r="F2935" s="291" t="s">
        <v>132</v>
      </c>
      <c r="G2935" s="315">
        <f t="shared" si="47"/>
        <v>2929</v>
      </c>
      <c r="H2935" s="280" t="s">
        <v>11869</v>
      </c>
      <c r="I2935" s="307" t="s">
        <v>7203</v>
      </c>
      <c r="J2935" s="279">
        <v>2015</v>
      </c>
      <c r="K2935" s="285">
        <v>6100022890</v>
      </c>
      <c r="L2935" s="283">
        <v>41710</v>
      </c>
      <c r="M2935" s="285" t="s">
        <v>11870</v>
      </c>
      <c r="N2935" s="332" t="s">
        <v>14205</v>
      </c>
      <c r="O2935" s="324"/>
    </row>
    <row r="2936" spans="5:15" ht="31.5">
      <c r="E2936" s="284">
        <v>6143962</v>
      </c>
      <c r="F2936" s="291" t="s">
        <v>132</v>
      </c>
      <c r="G2936" s="315">
        <f t="shared" si="47"/>
        <v>2930</v>
      </c>
      <c r="H2936" s="280" t="s">
        <v>10381</v>
      </c>
      <c r="I2936" s="307" t="s">
        <v>7203</v>
      </c>
      <c r="J2936" s="279">
        <v>2015</v>
      </c>
      <c r="K2936" s="285">
        <v>6100022892</v>
      </c>
      <c r="L2936" s="283">
        <v>41705</v>
      </c>
      <c r="M2936" s="285" t="s">
        <v>11871</v>
      </c>
      <c r="N2936" s="332" t="s">
        <v>14730</v>
      </c>
      <c r="O2936" s="324"/>
    </row>
    <row r="2937" spans="5:15" ht="31.5">
      <c r="E2937" s="284">
        <v>6143963</v>
      </c>
      <c r="F2937" s="291" t="s">
        <v>132</v>
      </c>
      <c r="G2937" s="315">
        <f t="shared" si="47"/>
        <v>2931</v>
      </c>
      <c r="H2937" s="280" t="s">
        <v>10381</v>
      </c>
      <c r="I2937" s="307" t="s">
        <v>7203</v>
      </c>
      <c r="J2937" s="279">
        <v>2015</v>
      </c>
      <c r="K2937" s="285">
        <v>6100022896</v>
      </c>
      <c r="L2937" s="283">
        <v>41710</v>
      </c>
      <c r="M2937" s="285" t="s">
        <v>11872</v>
      </c>
      <c r="N2937" s="332" t="s">
        <v>16451</v>
      </c>
      <c r="O2937" s="324"/>
    </row>
    <row r="2938" spans="5:15" ht="31.5">
      <c r="E2938" s="284">
        <v>6144083</v>
      </c>
      <c r="F2938" s="291" t="s">
        <v>132</v>
      </c>
      <c r="G2938" s="315">
        <f t="shared" si="47"/>
        <v>2932</v>
      </c>
      <c r="H2938" s="280" t="s">
        <v>10390</v>
      </c>
      <c r="I2938" s="307" t="s">
        <v>7203</v>
      </c>
      <c r="J2938" s="279">
        <v>2015</v>
      </c>
      <c r="K2938" s="285">
        <v>6100022923</v>
      </c>
      <c r="L2938" s="283">
        <v>41712</v>
      </c>
      <c r="M2938" s="285" t="s">
        <v>11873</v>
      </c>
      <c r="N2938" s="331" t="s">
        <v>16221</v>
      </c>
      <c r="O2938" s="325"/>
    </row>
    <row r="2939" spans="5:15" ht="31.5">
      <c r="E2939" s="284">
        <v>6144089</v>
      </c>
      <c r="F2939" s="291" t="s">
        <v>132</v>
      </c>
      <c r="G2939" s="315">
        <f t="shared" si="47"/>
        <v>2933</v>
      </c>
      <c r="H2939" s="280" t="s">
        <v>10415</v>
      </c>
      <c r="I2939" s="307" t="s">
        <v>7203</v>
      </c>
      <c r="J2939" s="279">
        <v>2015</v>
      </c>
      <c r="K2939" s="285">
        <v>6100023043</v>
      </c>
      <c r="L2939" s="283">
        <v>41722</v>
      </c>
      <c r="M2939" s="285" t="s">
        <v>11874</v>
      </c>
      <c r="N2939" s="332" t="s">
        <v>14731</v>
      </c>
      <c r="O2939" s="324"/>
    </row>
    <row r="2940" spans="5:15" ht="31.5">
      <c r="E2940" s="284">
        <v>6143991</v>
      </c>
      <c r="F2940" s="291" t="s">
        <v>132</v>
      </c>
      <c r="G2940" s="315">
        <f t="shared" si="47"/>
        <v>2934</v>
      </c>
      <c r="H2940" s="280" t="s">
        <v>10941</v>
      </c>
      <c r="I2940" s="307" t="s">
        <v>7203</v>
      </c>
      <c r="J2940" s="279">
        <v>2015</v>
      </c>
      <c r="K2940" s="285">
        <v>6100023063</v>
      </c>
      <c r="L2940" s="283">
        <v>41719</v>
      </c>
      <c r="M2940" s="285" t="s">
        <v>11875</v>
      </c>
      <c r="N2940" s="332" t="s">
        <v>14206</v>
      </c>
      <c r="O2940" s="324"/>
    </row>
    <row r="2941" spans="5:15" ht="31.5">
      <c r="E2941" s="284">
        <v>6143994</v>
      </c>
      <c r="F2941" s="291" t="s">
        <v>132</v>
      </c>
      <c r="G2941" s="315">
        <f t="shared" si="47"/>
        <v>2935</v>
      </c>
      <c r="H2941" s="280" t="s">
        <v>10413</v>
      </c>
      <c r="I2941" s="307" t="s">
        <v>7203</v>
      </c>
      <c r="J2941" s="279">
        <v>2015</v>
      </c>
      <c r="K2941" s="285">
        <v>6100023072</v>
      </c>
      <c r="L2941" s="283">
        <v>41722</v>
      </c>
      <c r="M2941" s="285" t="s">
        <v>11876</v>
      </c>
      <c r="N2941" s="332" t="s">
        <v>14732</v>
      </c>
      <c r="O2941" s="324"/>
    </row>
    <row r="2942" spans="5:15" ht="31.5">
      <c r="E2942" s="284">
        <v>6143934</v>
      </c>
      <c r="F2942" s="291" t="s">
        <v>132</v>
      </c>
      <c r="G2942" s="315">
        <f t="shared" ref="G2942:G3005" si="48">G2941+1</f>
        <v>2936</v>
      </c>
      <c r="H2942" s="280" t="s">
        <v>10495</v>
      </c>
      <c r="I2942" s="307" t="s">
        <v>7203</v>
      </c>
      <c r="J2942" s="279">
        <v>2015</v>
      </c>
      <c r="K2942" s="285">
        <v>6100023073</v>
      </c>
      <c r="L2942" s="283">
        <v>41722</v>
      </c>
      <c r="M2942" s="285" t="s">
        <v>11877</v>
      </c>
      <c r="N2942" s="332" t="s">
        <v>14733</v>
      </c>
      <c r="O2942" s="324"/>
    </row>
    <row r="2943" spans="5:15" ht="31.5">
      <c r="E2943" s="284">
        <v>6143995</v>
      </c>
      <c r="F2943" s="291" t="s">
        <v>132</v>
      </c>
      <c r="G2943" s="315">
        <f t="shared" si="48"/>
        <v>2937</v>
      </c>
      <c r="H2943" s="280" t="s">
        <v>10495</v>
      </c>
      <c r="I2943" s="307" t="s">
        <v>7203</v>
      </c>
      <c r="J2943" s="279">
        <v>2015</v>
      </c>
      <c r="K2943" s="285">
        <v>6100023083</v>
      </c>
      <c r="L2943" s="283">
        <v>41723</v>
      </c>
      <c r="M2943" s="285" t="s">
        <v>11878</v>
      </c>
      <c r="N2943" s="332" t="s">
        <v>15489</v>
      </c>
      <c r="O2943" s="324"/>
    </row>
    <row r="2944" spans="5:15" ht="31.5">
      <c r="E2944" s="284">
        <v>6144102</v>
      </c>
      <c r="F2944" s="291" t="s">
        <v>132</v>
      </c>
      <c r="G2944" s="315">
        <f t="shared" si="48"/>
        <v>2938</v>
      </c>
      <c r="H2944" s="280" t="s">
        <v>11879</v>
      </c>
      <c r="I2944" s="307" t="s">
        <v>7203</v>
      </c>
      <c r="J2944" s="279">
        <v>2015</v>
      </c>
      <c r="K2944" s="285">
        <v>6100023085</v>
      </c>
      <c r="L2944" s="283">
        <v>41723</v>
      </c>
      <c r="M2944" s="285" t="s">
        <v>11880</v>
      </c>
      <c r="N2944" s="332" t="s">
        <v>14734</v>
      </c>
      <c r="O2944" s="324"/>
    </row>
    <row r="2945" spans="5:15" ht="31.5">
      <c r="E2945" s="284">
        <v>6144080</v>
      </c>
      <c r="F2945" s="291" t="s">
        <v>132</v>
      </c>
      <c r="G2945" s="315">
        <f t="shared" si="48"/>
        <v>2939</v>
      </c>
      <c r="H2945" s="280" t="s">
        <v>10415</v>
      </c>
      <c r="I2945" s="307" t="s">
        <v>7203</v>
      </c>
      <c r="J2945" s="279">
        <v>2015</v>
      </c>
      <c r="K2945" s="285">
        <v>6100023087</v>
      </c>
      <c r="L2945" s="283">
        <v>41723</v>
      </c>
      <c r="M2945" s="285" t="s">
        <v>11881</v>
      </c>
      <c r="N2945" s="332" t="s">
        <v>14735</v>
      </c>
      <c r="O2945" s="324"/>
    </row>
    <row r="2946" spans="5:15" ht="31.5">
      <c r="E2946" s="284">
        <v>6144638</v>
      </c>
      <c r="F2946" s="291" t="s">
        <v>132</v>
      </c>
      <c r="G2946" s="315">
        <f t="shared" si="48"/>
        <v>2940</v>
      </c>
      <c r="H2946" s="280" t="s">
        <v>10441</v>
      </c>
      <c r="I2946" s="307" t="s">
        <v>7203</v>
      </c>
      <c r="J2946" s="279">
        <v>2015</v>
      </c>
      <c r="K2946" s="285">
        <v>6100023100</v>
      </c>
      <c r="L2946" s="283">
        <v>41823</v>
      </c>
      <c r="M2946" s="285" t="s">
        <v>11882</v>
      </c>
      <c r="N2946" s="332" t="s">
        <v>15490</v>
      </c>
      <c r="O2946" s="324"/>
    </row>
    <row r="2947" spans="5:15" ht="31.5">
      <c r="E2947" s="284">
        <v>6143951</v>
      </c>
      <c r="F2947" s="291" t="s">
        <v>132</v>
      </c>
      <c r="G2947" s="315">
        <f t="shared" si="48"/>
        <v>2941</v>
      </c>
      <c r="H2947" s="280" t="s">
        <v>16131</v>
      </c>
      <c r="I2947" s="307" t="s">
        <v>7203</v>
      </c>
      <c r="J2947" s="279">
        <v>2015</v>
      </c>
      <c r="K2947" s="285">
        <v>6100023105</v>
      </c>
      <c r="L2947" s="283">
        <v>41723</v>
      </c>
      <c r="M2947" s="285" t="s">
        <v>9753</v>
      </c>
      <c r="N2947" s="333" t="s">
        <v>16260</v>
      </c>
      <c r="O2947" s="325"/>
    </row>
    <row r="2948" spans="5:15" ht="31.5">
      <c r="E2948" s="284">
        <v>6144055</v>
      </c>
      <c r="F2948" s="291" t="s">
        <v>132</v>
      </c>
      <c r="G2948" s="315">
        <f t="shared" si="48"/>
        <v>2942</v>
      </c>
      <c r="H2948" s="280" t="s">
        <v>10847</v>
      </c>
      <c r="I2948" s="307" t="s">
        <v>7203</v>
      </c>
      <c r="J2948" s="279">
        <v>2015</v>
      </c>
      <c r="K2948" s="285">
        <v>6100023136</v>
      </c>
      <c r="L2948" s="283">
        <v>41725</v>
      </c>
      <c r="M2948" s="285" t="s">
        <v>11883</v>
      </c>
      <c r="N2948" s="331" t="s">
        <v>16401</v>
      </c>
      <c r="O2948" s="325"/>
    </row>
    <row r="2949" spans="5:15" ht="31.5">
      <c r="E2949" s="284">
        <v>6144101</v>
      </c>
      <c r="F2949" s="291" t="s">
        <v>132</v>
      </c>
      <c r="G2949" s="315">
        <f t="shared" si="48"/>
        <v>2943</v>
      </c>
      <c r="H2949" s="280" t="s">
        <v>10405</v>
      </c>
      <c r="I2949" s="307" t="s">
        <v>7203</v>
      </c>
      <c r="J2949" s="279">
        <v>2015</v>
      </c>
      <c r="K2949" s="285">
        <v>6100023140</v>
      </c>
      <c r="L2949" s="283">
        <v>41725</v>
      </c>
      <c r="M2949" s="285" t="s">
        <v>11884</v>
      </c>
      <c r="N2949" s="332" t="s">
        <v>14736</v>
      </c>
      <c r="O2949" s="324"/>
    </row>
    <row r="2950" spans="5:15" ht="31.5">
      <c r="E2950" s="284">
        <v>6144074</v>
      </c>
      <c r="F2950" s="291" t="s">
        <v>132</v>
      </c>
      <c r="G2950" s="315">
        <f t="shared" si="48"/>
        <v>2944</v>
      </c>
      <c r="H2950" s="280" t="s">
        <v>10712</v>
      </c>
      <c r="I2950" s="307" t="s">
        <v>7203</v>
      </c>
      <c r="J2950" s="279">
        <v>2015</v>
      </c>
      <c r="K2950" s="285">
        <v>6100023145</v>
      </c>
      <c r="L2950" s="283">
        <v>41725</v>
      </c>
      <c r="M2950" s="285" t="s">
        <v>11885</v>
      </c>
      <c r="N2950" s="332" t="s">
        <v>14737</v>
      </c>
      <c r="O2950" s="324"/>
    </row>
    <row r="2951" spans="5:15" ht="31.5">
      <c r="E2951" s="284">
        <v>6144075</v>
      </c>
      <c r="F2951" s="291" t="s">
        <v>132</v>
      </c>
      <c r="G2951" s="315">
        <f t="shared" si="48"/>
        <v>2945</v>
      </c>
      <c r="H2951" s="280" t="s">
        <v>10451</v>
      </c>
      <c r="I2951" s="307" t="s">
        <v>7203</v>
      </c>
      <c r="J2951" s="279">
        <v>2015</v>
      </c>
      <c r="K2951" s="285">
        <v>6100023149</v>
      </c>
      <c r="L2951" s="283">
        <v>41697</v>
      </c>
      <c r="M2951" s="285" t="s">
        <v>11886</v>
      </c>
      <c r="N2951" s="332" t="s">
        <v>14207</v>
      </c>
      <c r="O2951" s="324"/>
    </row>
    <row r="2952" spans="5:15" ht="31.5">
      <c r="E2952" s="284">
        <v>6144075</v>
      </c>
      <c r="F2952" s="291" t="s">
        <v>132</v>
      </c>
      <c r="G2952" s="315">
        <f t="shared" si="48"/>
        <v>2946</v>
      </c>
      <c r="H2952" s="280" t="s">
        <v>11887</v>
      </c>
      <c r="I2952" s="307" t="s">
        <v>7203</v>
      </c>
      <c r="J2952" s="279">
        <v>2015</v>
      </c>
      <c r="K2952" s="285">
        <v>6100023149</v>
      </c>
      <c r="L2952" s="283">
        <v>41725</v>
      </c>
      <c r="M2952" s="285" t="s">
        <v>11886</v>
      </c>
      <c r="N2952" s="332" t="s">
        <v>14207</v>
      </c>
      <c r="O2952" s="324"/>
    </row>
    <row r="2953" spans="5:15" ht="31.5">
      <c r="E2953" s="284">
        <v>6144647</v>
      </c>
      <c r="F2953" s="291" t="s">
        <v>132</v>
      </c>
      <c r="G2953" s="315">
        <f t="shared" si="48"/>
        <v>2947</v>
      </c>
      <c r="H2953" s="280" t="s">
        <v>10549</v>
      </c>
      <c r="I2953" s="307" t="s">
        <v>7203</v>
      </c>
      <c r="J2953" s="279">
        <v>2015</v>
      </c>
      <c r="K2953" s="285">
        <v>6100023196</v>
      </c>
      <c r="L2953" s="283">
        <v>41729</v>
      </c>
      <c r="M2953" s="285" t="s">
        <v>11888</v>
      </c>
      <c r="N2953" s="332" t="s">
        <v>15491</v>
      </c>
      <c r="O2953" s="324"/>
    </row>
    <row r="2954" spans="5:15" ht="47.25">
      <c r="E2954" s="284">
        <v>6144276</v>
      </c>
      <c r="F2954" s="291" t="s">
        <v>132</v>
      </c>
      <c r="G2954" s="315">
        <f t="shared" si="48"/>
        <v>2948</v>
      </c>
      <c r="H2954" s="280" t="s">
        <v>11889</v>
      </c>
      <c r="I2954" s="307" t="s">
        <v>7203</v>
      </c>
      <c r="J2954" s="279">
        <v>2015</v>
      </c>
      <c r="K2954" s="285">
        <v>6100023198</v>
      </c>
      <c r="L2954" s="283">
        <v>41757</v>
      </c>
      <c r="M2954" s="285" t="s">
        <v>11890</v>
      </c>
      <c r="N2954" s="332" t="s">
        <v>14738</v>
      </c>
      <c r="O2954" s="324"/>
    </row>
    <row r="2955" spans="5:15" ht="31.5">
      <c r="E2955" s="284">
        <v>6144088</v>
      </c>
      <c r="F2955" s="291" t="s">
        <v>132</v>
      </c>
      <c r="G2955" s="315">
        <f t="shared" si="48"/>
        <v>2949</v>
      </c>
      <c r="H2955" s="280" t="s">
        <v>10381</v>
      </c>
      <c r="I2955" s="307" t="s">
        <v>7203</v>
      </c>
      <c r="J2955" s="279">
        <v>2015</v>
      </c>
      <c r="K2955" s="285">
        <v>6100023200</v>
      </c>
      <c r="L2955" s="283">
        <v>41729</v>
      </c>
      <c r="M2955" s="285" t="s">
        <v>11891</v>
      </c>
      <c r="N2955" s="332" t="s">
        <v>14739</v>
      </c>
      <c r="O2955" s="324"/>
    </row>
    <row r="2956" spans="5:15" ht="31.5">
      <c r="E2956" s="284">
        <v>6144096</v>
      </c>
      <c r="F2956" s="291" t="s">
        <v>132</v>
      </c>
      <c r="G2956" s="315">
        <f t="shared" si="48"/>
        <v>2950</v>
      </c>
      <c r="H2956" s="280" t="s">
        <v>8847</v>
      </c>
      <c r="I2956" s="307" t="s">
        <v>7203</v>
      </c>
      <c r="J2956" s="279">
        <v>2015</v>
      </c>
      <c r="K2956" s="285">
        <v>6100023234</v>
      </c>
      <c r="L2956" s="283">
        <v>41730</v>
      </c>
      <c r="M2956" s="285" t="s">
        <v>11892</v>
      </c>
      <c r="N2956" s="332" t="s">
        <v>14740</v>
      </c>
      <c r="O2956" s="324"/>
    </row>
    <row r="2957" spans="5:15" ht="38.25">
      <c r="E2957" s="284" t="s">
        <v>11893</v>
      </c>
      <c r="F2957" s="291" t="s">
        <v>132</v>
      </c>
      <c r="G2957" s="315">
        <f t="shared" si="48"/>
        <v>2951</v>
      </c>
      <c r="H2957" s="280" t="s">
        <v>9759</v>
      </c>
      <c r="I2957" s="307" t="s">
        <v>7203</v>
      </c>
      <c r="J2957" s="279">
        <v>2015</v>
      </c>
      <c r="K2957" s="285">
        <v>6100023239</v>
      </c>
      <c r="L2957" s="283">
        <v>41730</v>
      </c>
      <c r="M2957" s="285" t="s">
        <v>11894</v>
      </c>
      <c r="N2957" s="332" t="s">
        <v>14741</v>
      </c>
      <c r="O2957" s="324"/>
    </row>
    <row r="2958" spans="5:15" ht="31.5">
      <c r="E2958" s="284">
        <v>6144095</v>
      </c>
      <c r="F2958" s="291" t="s">
        <v>132</v>
      </c>
      <c r="G2958" s="315">
        <f t="shared" si="48"/>
        <v>2952</v>
      </c>
      <c r="H2958" s="280" t="s">
        <v>10591</v>
      </c>
      <c r="I2958" s="307" t="s">
        <v>7203</v>
      </c>
      <c r="J2958" s="279">
        <v>2015</v>
      </c>
      <c r="K2958" s="285">
        <v>6100023240</v>
      </c>
      <c r="L2958" s="283">
        <v>41736</v>
      </c>
      <c r="M2958" s="285" t="s">
        <v>11895</v>
      </c>
      <c r="N2958" s="332" t="s">
        <v>14742</v>
      </c>
      <c r="O2958" s="324"/>
    </row>
    <row r="2959" spans="5:15" ht="31.5">
      <c r="E2959" s="284">
        <v>6144086</v>
      </c>
      <c r="F2959" s="291" t="s">
        <v>132</v>
      </c>
      <c r="G2959" s="315">
        <f t="shared" si="48"/>
        <v>2953</v>
      </c>
      <c r="H2959" s="280" t="s">
        <v>10361</v>
      </c>
      <c r="I2959" s="307" t="s">
        <v>7203</v>
      </c>
      <c r="J2959" s="279">
        <v>2015</v>
      </c>
      <c r="K2959" s="285">
        <v>6100023267</v>
      </c>
      <c r="L2959" s="283">
        <v>41731</v>
      </c>
      <c r="M2959" s="285" t="s">
        <v>11896</v>
      </c>
      <c r="N2959" s="332" t="s">
        <v>14743</v>
      </c>
      <c r="O2959" s="324"/>
    </row>
    <row r="2960" spans="5:15" ht="31.5">
      <c r="E2960" s="284">
        <v>6144036</v>
      </c>
      <c r="F2960" s="291" t="s">
        <v>132</v>
      </c>
      <c r="G2960" s="315">
        <f t="shared" si="48"/>
        <v>2954</v>
      </c>
      <c r="H2960" s="280" t="s">
        <v>11897</v>
      </c>
      <c r="I2960" s="307" t="s">
        <v>7203</v>
      </c>
      <c r="J2960" s="279">
        <v>2015</v>
      </c>
      <c r="K2960" s="285">
        <v>6100023285</v>
      </c>
      <c r="L2960" s="283">
        <v>41732</v>
      </c>
      <c r="M2960" s="285" t="s">
        <v>11898</v>
      </c>
      <c r="N2960" s="332" t="s">
        <v>14744</v>
      </c>
      <c r="O2960" s="324"/>
    </row>
    <row r="2961" spans="5:15" ht="31.5">
      <c r="E2961" s="284">
        <v>6144054</v>
      </c>
      <c r="F2961" s="291" t="s">
        <v>132</v>
      </c>
      <c r="G2961" s="315">
        <f t="shared" si="48"/>
        <v>2955</v>
      </c>
      <c r="H2961" s="280" t="s">
        <v>11899</v>
      </c>
      <c r="I2961" s="307" t="s">
        <v>7203</v>
      </c>
      <c r="J2961" s="279">
        <v>2015</v>
      </c>
      <c r="K2961" s="285">
        <v>6100023370</v>
      </c>
      <c r="L2961" s="283">
        <v>41737</v>
      </c>
      <c r="M2961" s="285" t="s">
        <v>11900</v>
      </c>
      <c r="N2961" s="332" t="s">
        <v>14745</v>
      </c>
      <c r="O2961" s="324"/>
    </row>
    <row r="2962" spans="5:15" ht="31.5">
      <c r="E2962" s="284">
        <v>6144285</v>
      </c>
      <c r="F2962" s="291" t="s">
        <v>132</v>
      </c>
      <c r="G2962" s="315">
        <f t="shared" si="48"/>
        <v>2956</v>
      </c>
      <c r="H2962" s="280" t="s">
        <v>10803</v>
      </c>
      <c r="I2962" s="307" t="s">
        <v>7203</v>
      </c>
      <c r="J2962" s="279">
        <v>2015</v>
      </c>
      <c r="K2962" s="285">
        <v>6100023401</v>
      </c>
      <c r="L2962" s="283">
        <v>41743</v>
      </c>
      <c r="M2962" s="285" t="s">
        <v>11901</v>
      </c>
      <c r="N2962" s="332" t="s">
        <v>14746</v>
      </c>
      <c r="O2962" s="324"/>
    </row>
    <row r="2963" spans="5:15" ht="31.5">
      <c r="E2963" s="284">
        <v>6144373</v>
      </c>
      <c r="F2963" s="291" t="s">
        <v>132</v>
      </c>
      <c r="G2963" s="315">
        <f t="shared" si="48"/>
        <v>2957</v>
      </c>
      <c r="H2963" s="280" t="s">
        <v>10610</v>
      </c>
      <c r="I2963" s="307" t="s">
        <v>7203</v>
      </c>
      <c r="J2963" s="279">
        <v>2015</v>
      </c>
      <c r="K2963" s="285">
        <v>6100023409</v>
      </c>
      <c r="L2963" s="283">
        <v>41788</v>
      </c>
      <c r="M2963" s="285" t="s">
        <v>11902</v>
      </c>
      <c r="N2963" s="332" t="s">
        <v>14747</v>
      </c>
      <c r="O2963" s="324"/>
    </row>
    <row r="2964" spans="5:15" ht="47.25">
      <c r="E2964" s="284">
        <v>6144257</v>
      </c>
      <c r="F2964" s="291" t="s">
        <v>132</v>
      </c>
      <c r="G2964" s="315">
        <f t="shared" si="48"/>
        <v>2958</v>
      </c>
      <c r="H2964" s="280" t="s">
        <v>10572</v>
      </c>
      <c r="I2964" s="307" t="s">
        <v>7203</v>
      </c>
      <c r="J2964" s="279">
        <v>2015</v>
      </c>
      <c r="K2964" s="285">
        <v>6100023510</v>
      </c>
      <c r="L2964" s="283">
        <v>41750</v>
      </c>
      <c r="M2964" s="285" t="s">
        <v>11903</v>
      </c>
      <c r="N2964" s="332" t="s">
        <v>15492</v>
      </c>
      <c r="O2964" s="324"/>
    </row>
    <row r="2965" spans="5:15" ht="31.5">
      <c r="E2965" s="284">
        <v>6144223</v>
      </c>
      <c r="F2965" s="291" t="s">
        <v>132</v>
      </c>
      <c r="G2965" s="315">
        <f t="shared" si="48"/>
        <v>2959</v>
      </c>
      <c r="H2965" s="280" t="s">
        <v>10415</v>
      </c>
      <c r="I2965" s="307" t="s">
        <v>7203</v>
      </c>
      <c r="J2965" s="279">
        <v>2015</v>
      </c>
      <c r="K2965" s="285">
        <v>6100023539</v>
      </c>
      <c r="L2965" s="283">
        <v>41745</v>
      </c>
      <c r="M2965" s="285" t="s">
        <v>11904</v>
      </c>
      <c r="N2965" s="332" t="s">
        <v>14748</v>
      </c>
      <c r="O2965" s="324"/>
    </row>
    <row r="2966" spans="5:15" ht="31.5">
      <c r="E2966" s="284">
        <v>6144238</v>
      </c>
      <c r="F2966" s="291" t="s">
        <v>132</v>
      </c>
      <c r="G2966" s="315">
        <f t="shared" si="48"/>
        <v>2960</v>
      </c>
      <c r="H2966" s="280" t="s">
        <v>10247</v>
      </c>
      <c r="I2966" s="307" t="s">
        <v>7203</v>
      </c>
      <c r="J2966" s="279">
        <v>2015</v>
      </c>
      <c r="K2966" s="285">
        <v>6100023726</v>
      </c>
      <c r="L2966" s="283">
        <v>41758</v>
      </c>
      <c r="M2966" s="285" t="s">
        <v>11633</v>
      </c>
      <c r="N2966" s="332" t="s">
        <v>14681</v>
      </c>
      <c r="O2966" s="324"/>
    </row>
    <row r="2967" spans="5:15" ht="31.5">
      <c r="E2967" s="284">
        <v>6144422</v>
      </c>
      <c r="F2967" s="291" t="s">
        <v>132</v>
      </c>
      <c r="G2967" s="315">
        <f t="shared" si="48"/>
        <v>2961</v>
      </c>
      <c r="H2967" s="280" t="s">
        <v>11905</v>
      </c>
      <c r="I2967" s="307" t="s">
        <v>7203</v>
      </c>
      <c r="J2967" s="279">
        <v>2015</v>
      </c>
      <c r="K2967" s="285">
        <v>6100023744</v>
      </c>
      <c r="L2967" s="283">
        <v>41783</v>
      </c>
      <c r="M2967" s="285" t="s">
        <v>11906</v>
      </c>
      <c r="N2967" s="332" t="s">
        <v>15493</v>
      </c>
      <c r="O2967" s="324"/>
    </row>
    <row r="2968" spans="5:15" ht="31.5">
      <c r="E2968" s="284">
        <v>6144241</v>
      </c>
      <c r="F2968" s="291" t="s">
        <v>132</v>
      </c>
      <c r="G2968" s="315">
        <f t="shared" si="48"/>
        <v>2962</v>
      </c>
      <c r="H2968" s="280" t="s">
        <v>11907</v>
      </c>
      <c r="I2968" s="307" t="s">
        <v>7203</v>
      </c>
      <c r="J2968" s="279">
        <v>2015</v>
      </c>
      <c r="K2968" s="285">
        <v>6100023746</v>
      </c>
      <c r="L2968" s="283">
        <v>41758</v>
      </c>
      <c r="M2968" s="285" t="s">
        <v>11636</v>
      </c>
      <c r="N2968" s="332" t="s">
        <v>14683</v>
      </c>
      <c r="O2968" s="324"/>
    </row>
    <row r="2969" spans="5:15" ht="31.5">
      <c r="E2969" s="284">
        <v>6144284</v>
      </c>
      <c r="F2969" s="291" t="s">
        <v>132</v>
      </c>
      <c r="G2969" s="315">
        <f t="shared" si="48"/>
        <v>2963</v>
      </c>
      <c r="H2969" s="280" t="s">
        <v>10808</v>
      </c>
      <c r="I2969" s="307" t="s">
        <v>7203</v>
      </c>
      <c r="J2969" s="279">
        <v>2015</v>
      </c>
      <c r="K2969" s="285">
        <v>6100023808</v>
      </c>
      <c r="L2969" s="283">
        <v>41767</v>
      </c>
      <c r="M2969" s="285" t="s">
        <v>11908</v>
      </c>
      <c r="N2969" s="332" t="s">
        <v>14208</v>
      </c>
      <c r="O2969" s="324"/>
    </row>
    <row r="2970" spans="5:15" ht="31.5">
      <c r="E2970" s="284">
        <v>6144332</v>
      </c>
      <c r="F2970" s="291" t="s">
        <v>132</v>
      </c>
      <c r="G2970" s="315">
        <f t="shared" si="48"/>
        <v>2964</v>
      </c>
      <c r="H2970" s="280" t="s">
        <v>10443</v>
      </c>
      <c r="I2970" s="307" t="s">
        <v>7203</v>
      </c>
      <c r="J2970" s="279">
        <v>2015</v>
      </c>
      <c r="K2970" s="285">
        <v>6100023906</v>
      </c>
      <c r="L2970" s="283">
        <v>41772</v>
      </c>
      <c r="M2970" s="285" t="s">
        <v>11909</v>
      </c>
      <c r="N2970" s="332" t="s">
        <v>14749</v>
      </c>
      <c r="O2970" s="324"/>
    </row>
    <row r="2971" spans="5:15" ht="31.5">
      <c r="E2971" s="284">
        <v>6144280</v>
      </c>
      <c r="F2971" s="291" t="s">
        <v>132</v>
      </c>
      <c r="G2971" s="315">
        <f t="shared" si="48"/>
        <v>2965</v>
      </c>
      <c r="H2971" s="280" t="s">
        <v>10549</v>
      </c>
      <c r="I2971" s="307" t="s">
        <v>7203</v>
      </c>
      <c r="J2971" s="279">
        <v>2015</v>
      </c>
      <c r="K2971" s="285">
        <v>6100023938</v>
      </c>
      <c r="L2971" s="283">
        <v>41772</v>
      </c>
      <c r="M2971" s="285" t="s">
        <v>11910</v>
      </c>
      <c r="N2971" s="332" t="s">
        <v>14750</v>
      </c>
      <c r="O2971" s="324"/>
    </row>
    <row r="2972" spans="5:15" ht="31.5">
      <c r="E2972" s="284">
        <v>6144421</v>
      </c>
      <c r="F2972" s="291" t="s">
        <v>132</v>
      </c>
      <c r="G2972" s="315">
        <f t="shared" si="48"/>
        <v>2966</v>
      </c>
      <c r="H2972" s="280" t="s">
        <v>10476</v>
      </c>
      <c r="I2972" s="307" t="s">
        <v>7203</v>
      </c>
      <c r="J2972" s="279">
        <v>2015</v>
      </c>
      <c r="K2972" s="285">
        <v>6100024010</v>
      </c>
      <c r="L2972" s="283">
        <v>41774</v>
      </c>
      <c r="M2972" s="285" t="s">
        <v>11911</v>
      </c>
      <c r="N2972" s="332" t="s">
        <v>14751</v>
      </c>
      <c r="O2972" s="324"/>
    </row>
    <row r="2973" spans="5:15" ht="31.5">
      <c r="E2973" s="284">
        <v>6144772</v>
      </c>
      <c r="F2973" s="291" t="s">
        <v>132</v>
      </c>
      <c r="G2973" s="315">
        <f t="shared" si="48"/>
        <v>2967</v>
      </c>
      <c r="H2973" s="280" t="s">
        <v>11912</v>
      </c>
      <c r="I2973" s="307" t="s">
        <v>7203</v>
      </c>
      <c r="J2973" s="279">
        <v>2015</v>
      </c>
      <c r="K2973" s="285">
        <v>6100024014</v>
      </c>
      <c r="L2973" s="283">
        <v>41855</v>
      </c>
      <c r="M2973" s="285" t="s">
        <v>11913</v>
      </c>
      <c r="N2973" s="332" t="s">
        <v>14752</v>
      </c>
      <c r="O2973" s="324"/>
    </row>
    <row r="2974" spans="5:15" ht="31.5">
      <c r="E2974" s="284">
        <v>6144637</v>
      </c>
      <c r="F2974" s="291" t="s">
        <v>132</v>
      </c>
      <c r="G2974" s="315">
        <f t="shared" si="48"/>
        <v>2968</v>
      </c>
      <c r="H2974" s="280" t="s">
        <v>10247</v>
      </c>
      <c r="I2974" s="307" t="s">
        <v>7203</v>
      </c>
      <c r="J2974" s="279">
        <v>2015</v>
      </c>
      <c r="K2974" s="285">
        <v>6100024131</v>
      </c>
      <c r="L2974" s="283">
        <v>41778</v>
      </c>
      <c r="M2974" s="285" t="s">
        <v>11914</v>
      </c>
      <c r="N2974" s="332" t="s">
        <v>14209</v>
      </c>
      <c r="O2974" s="324"/>
    </row>
    <row r="2975" spans="5:15" ht="31.5">
      <c r="E2975" s="284">
        <v>6144426</v>
      </c>
      <c r="F2975" s="291" t="s">
        <v>132</v>
      </c>
      <c r="G2975" s="315">
        <f t="shared" si="48"/>
        <v>2969</v>
      </c>
      <c r="H2975" s="280" t="s">
        <v>10415</v>
      </c>
      <c r="I2975" s="307" t="s">
        <v>7203</v>
      </c>
      <c r="J2975" s="279">
        <v>2015</v>
      </c>
      <c r="K2975" s="285">
        <v>6100024183</v>
      </c>
      <c r="L2975" s="283">
        <v>41779</v>
      </c>
      <c r="M2975" s="285" t="s">
        <v>11915</v>
      </c>
      <c r="N2975" s="332" t="s">
        <v>14753</v>
      </c>
      <c r="O2975" s="324"/>
    </row>
    <row r="2976" spans="5:15" ht="31.5">
      <c r="E2976" s="284">
        <v>6144386</v>
      </c>
      <c r="F2976" s="291" t="s">
        <v>132</v>
      </c>
      <c r="G2976" s="315">
        <f t="shared" si="48"/>
        <v>2970</v>
      </c>
      <c r="H2976" s="280" t="s">
        <v>11916</v>
      </c>
      <c r="I2976" s="307" t="s">
        <v>7203</v>
      </c>
      <c r="J2976" s="279">
        <v>2015</v>
      </c>
      <c r="K2976" s="285">
        <v>6100024185</v>
      </c>
      <c r="L2976" s="283">
        <v>41779</v>
      </c>
      <c r="M2976" s="285" t="s">
        <v>9766</v>
      </c>
      <c r="N2976" s="332" t="s">
        <v>14326</v>
      </c>
      <c r="O2976" s="324"/>
    </row>
    <row r="2977" spans="5:15" ht="31.5">
      <c r="E2977" s="284">
        <v>6144424</v>
      </c>
      <c r="F2977" s="291" t="s">
        <v>132</v>
      </c>
      <c r="G2977" s="315">
        <f t="shared" si="48"/>
        <v>2971</v>
      </c>
      <c r="H2977" s="280" t="s">
        <v>11917</v>
      </c>
      <c r="I2977" s="307" t="s">
        <v>7203</v>
      </c>
      <c r="J2977" s="279">
        <v>2015</v>
      </c>
      <c r="K2977" s="285">
        <v>6100024192</v>
      </c>
      <c r="L2977" s="283">
        <v>41782</v>
      </c>
      <c r="M2977" s="285" t="s">
        <v>11918</v>
      </c>
      <c r="N2977" s="332" t="s">
        <v>14210</v>
      </c>
      <c r="O2977" s="324"/>
    </row>
    <row r="2978" spans="5:15" ht="31.5">
      <c r="E2978" s="284">
        <v>6144418</v>
      </c>
      <c r="F2978" s="291" t="s">
        <v>132</v>
      </c>
      <c r="G2978" s="315">
        <f t="shared" si="48"/>
        <v>2972</v>
      </c>
      <c r="H2978" s="280" t="s">
        <v>10493</v>
      </c>
      <c r="I2978" s="307" t="s">
        <v>7203</v>
      </c>
      <c r="J2978" s="279">
        <v>2015</v>
      </c>
      <c r="K2978" s="285">
        <v>6100024195</v>
      </c>
      <c r="L2978" s="283">
        <v>41779</v>
      </c>
      <c r="M2978" s="285" t="s">
        <v>11919</v>
      </c>
      <c r="N2978" s="332" t="s">
        <v>14211</v>
      </c>
      <c r="O2978" s="324"/>
    </row>
    <row r="2979" spans="5:15" ht="31.5">
      <c r="E2979" s="284">
        <v>6144981</v>
      </c>
      <c r="F2979" s="291" t="s">
        <v>132</v>
      </c>
      <c r="G2979" s="315">
        <f t="shared" si="48"/>
        <v>2973</v>
      </c>
      <c r="H2979" s="280" t="s">
        <v>11920</v>
      </c>
      <c r="I2979" s="307" t="s">
        <v>7203</v>
      </c>
      <c r="J2979" s="279">
        <v>2015</v>
      </c>
      <c r="K2979" s="285">
        <v>6100024210</v>
      </c>
      <c r="L2979" s="283">
        <v>41788</v>
      </c>
      <c r="M2979" s="285" t="s">
        <v>11921</v>
      </c>
      <c r="N2979" s="332" t="s">
        <v>15494</v>
      </c>
      <c r="O2979" s="324"/>
    </row>
    <row r="2980" spans="5:15" ht="31.5">
      <c r="E2980" s="284">
        <v>6144432</v>
      </c>
      <c r="F2980" s="291" t="s">
        <v>132</v>
      </c>
      <c r="G2980" s="315">
        <f t="shared" si="48"/>
        <v>2974</v>
      </c>
      <c r="H2980" s="280" t="s">
        <v>11922</v>
      </c>
      <c r="I2980" s="307" t="s">
        <v>7203</v>
      </c>
      <c r="J2980" s="279">
        <v>2015</v>
      </c>
      <c r="K2980" s="285">
        <v>6100024234</v>
      </c>
      <c r="L2980" s="283">
        <v>41780</v>
      </c>
      <c r="M2980" s="285" t="s">
        <v>11923</v>
      </c>
      <c r="N2980" s="332" t="s">
        <v>14754</v>
      </c>
      <c r="O2980" s="324"/>
    </row>
    <row r="2981" spans="5:15" ht="31.5">
      <c r="E2981" s="284">
        <v>6144433</v>
      </c>
      <c r="F2981" s="291" t="s">
        <v>132</v>
      </c>
      <c r="G2981" s="315">
        <f t="shared" si="48"/>
        <v>2975</v>
      </c>
      <c r="H2981" s="280" t="s">
        <v>10415</v>
      </c>
      <c r="I2981" s="307" t="s">
        <v>7203</v>
      </c>
      <c r="J2981" s="279">
        <v>2015</v>
      </c>
      <c r="K2981" s="285">
        <v>6100024293</v>
      </c>
      <c r="L2981" s="283">
        <v>41785</v>
      </c>
      <c r="M2981" s="285" t="s">
        <v>11924</v>
      </c>
      <c r="N2981" s="332" t="s">
        <v>15495</v>
      </c>
      <c r="O2981" s="324"/>
    </row>
    <row r="2982" spans="5:15" ht="31.5">
      <c r="E2982" s="284">
        <v>6144443</v>
      </c>
      <c r="F2982" s="291" t="s">
        <v>132</v>
      </c>
      <c r="G2982" s="315">
        <f t="shared" si="48"/>
        <v>2976</v>
      </c>
      <c r="H2982" s="280" t="s">
        <v>10589</v>
      </c>
      <c r="I2982" s="307" t="s">
        <v>7203</v>
      </c>
      <c r="J2982" s="279">
        <v>2015</v>
      </c>
      <c r="K2982" s="285">
        <v>6100024297</v>
      </c>
      <c r="L2982" s="283">
        <v>41792</v>
      </c>
      <c r="M2982" s="285" t="s">
        <v>11925</v>
      </c>
      <c r="N2982" s="332" t="s">
        <v>14755</v>
      </c>
      <c r="O2982" s="324"/>
    </row>
    <row r="2983" spans="5:15" ht="31.5">
      <c r="E2983" s="284">
        <v>6144605</v>
      </c>
      <c r="F2983" s="291" t="s">
        <v>132</v>
      </c>
      <c r="G2983" s="315">
        <f t="shared" si="48"/>
        <v>2977</v>
      </c>
      <c r="H2983" s="280" t="s">
        <v>10247</v>
      </c>
      <c r="I2983" s="307" t="s">
        <v>7203</v>
      </c>
      <c r="J2983" s="279">
        <v>2015</v>
      </c>
      <c r="K2983" s="285">
        <v>6100024323</v>
      </c>
      <c r="L2983" s="283">
        <v>41808</v>
      </c>
      <c r="M2983" s="285" t="s">
        <v>11926</v>
      </c>
      <c r="N2983" s="332" t="s">
        <v>15496</v>
      </c>
      <c r="O2983" s="324"/>
    </row>
    <row r="2984" spans="5:15" ht="31.5">
      <c r="E2984" s="284">
        <v>6144599</v>
      </c>
      <c r="F2984" s="291" t="s">
        <v>132</v>
      </c>
      <c r="G2984" s="315">
        <f t="shared" si="48"/>
        <v>2978</v>
      </c>
      <c r="H2984" s="280" t="s">
        <v>10493</v>
      </c>
      <c r="I2984" s="307" t="s">
        <v>7203</v>
      </c>
      <c r="J2984" s="279">
        <v>2015</v>
      </c>
      <c r="K2984" s="285">
        <v>6100024351</v>
      </c>
      <c r="L2984" s="283">
        <v>41800</v>
      </c>
      <c r="M2984" s="285" t="s">
        <v>11927</v>
      </c>
      <c r="N2984" s="332" t="s">
        <v>15497</v>
      </c>
      <c r="O2984" s="324"/>
    </row>
    <row r="2985" spans="5:15" ht="31.5">
      <c r="E2985" s="284">
        <v>6144377</v>
      </c>
      <c r="F2985" s="291" t="s">
        <v>132</v>
      </c>
      <c r="G2985" s="315">
        <f t="shared" si="48"/>
        <v>2979</v>
      </c>
      <c r="H2985" s="280" t="s">
        <v>10361</v>
      </c>
      <c r="I2985" s="307" t="s">
        <v>7203</v>
      </c>
      <c r="J2985" s="279">
        <v>2015</v>
      </c>
      <c r="K2985" s="285">
        <v>6100024368</v>
      </c>
      <c r="L2985" s="283">
        <v>41794</v>
      </c>
      <c r="M2985" s="285" t="s">
        <v>11928</v>
      </c>
      <c r="N2985" s="332" t="s">
        <v>15498</v>
      </c>
      <c r="O2985" s="324"/>
    </row>
    <row r="2986" spans="5:15" ht="31.5">
      <c r="E2986" s="284" t="s">
        <v>11929</v>
      </c>
      <c r="F2986" s="291" t="s">
        <v>132</v>
      </c>
      <c r="G2986" s="315">
        <f t="shared" si="48"/>
        <v>2980</v>
      </c>
      <c r="H2986" s="280" t="s">
        <v>11930</v>
      </c>
      <c r="I2986" s="307" t="s">
        <v>7203</v>
      </c>
      <c r="J2986" s="279">
        <v>2015</v>
      </c>
      <c r="K2986" s="285">
        <v>6100024579</v>
      </c>
      <c r="L2986" s="283">
        <v>41809</v>
      </c>
      <c r="M2986" s="285" t="s">
        <v>11931</v>
      </c>
      <c r="N2986" s="332" t="s">
        <v>14212</v>
      </c>
      <c r="O2986" s="324"/>
    </row>
    <row r="2987" spans="5:15" ht="31.5">
      <c r="E2987" s="284">
        <v>6144944</v>
      </c>
      <c r="F2987" s="291" t="s">
        <v>132</v>
      </c>
      <c r="G2987" s="315">
        <f t="shared" si="48"/>
        <v>2981</v>
      </c>
      <c r="H2987" s="280" t="s">
        <v>10361</v>
      </c>
      <c r="I2987" s="307" t="s">
        <v>7203</v>
      </c>
      <c r="J2987" s="279">
        <v>2015</v>
      </c>
      <c r="K2987" s="285">
        <v>6100024581</v>
      </c>
      <c r="L2987" s="283">
        <v>41814</v>
      </c>
      <c r="M2987" s="285" t="s">
        <v>11932</v>
      </c>
      <c r="N2987" s="332" t="s">
        <v>14756</v>
      </c>
      <c r="O2987" s="324"/>
    </row>
    <row r="2988" spans="5:15" ht="31.5">
      <c r="E2988" s="284">
        <v>6144608</v>
      </c>
      <c r="F2988" s="291" t="s">
        <v>132</v>
      </c>
      <c r="G2988" s="315">
        <f t="shared" si="48"/>
        <v>2982</v>
      </c>
      <c r="H2988" s="280" t="s">
        <v>10409</v>
      </c>
      <c r="I2988" s="307" t="s">
        <v>7203</v>
      </c>
      <c r="J2988" s="279">
        <v>2015</v>
      </c>
      <c r="K2988" s="285">
        <v>6100024610</v>
      </c>
      <c r="L2988" s="283">
        <v>41813</v>
      </c>
      <c r="M2988" s="285" t="s">
        <v>11933</v>
      </c>
      <c r="N2988" s="332" t="s">
        <v>14213</v>
      </c>
      <c r="O2988" s="324"/>
    </row>
    <row r="2989" spans="5:15" ht="31.5">
      <c r="E2989" s="284">
        <v>6144598</v>
      </c>
      <c r="F2989" s="291" t="s">
        <v>132</v>
      </c>
      <c r="G2989" s="315">
        <f t="shared" si="48"/>
        <v>2983</v>
      </c>
      <c r="H2989" s="280" t="s">
        <v>10493</v>
      </c>
      <c r="I2989" s="307" t="s">
        <v>7203</v>
      </c>
      <c r="J2989" s="279">
        <v>2015</v>
      </c>
      <c r="K2989" s="285">
        <v>6100024614</v>
      </c>
      <c r="L2989" s="283">
        <v>41814</v>
      </c>
      <c r="M2989" s="285" t="s">
        <v>11934</v>
      </c>
      <c r="N2989" s="332" t="s">
        <v>15499</v>
      </c>
      <c r="O2989" s="324"/>
    </row>
    <row r="2990" spans="5:15" ht="31.5">
      <c r="E2990" s="284">
        <v>6144331</v>
      </c>
      <c r="F2990" s="291" t="s">
        <v>132</v>
      </c>
      <c r="G2990" s="315">
        <f t="shared" si="48"/>
        <v>2984</v>
      </c>
      <c r="H2990" s="280" t="s">
        <v>11935</v>
      </c>
      <c r="I2990" s="307" t="s">
        <v>7203</v>
      </c>
      <c r="J2990" s="279">
        <v>2015</v>
      </c>
      <c r="K2990" s="285">
        <v>6100024615</v>
      </c>
      <c r="L2990" s="283">
        <v>41814</v>
      </c>
      <c r="M2990" s="285" t="s">
        <v>11936</v>
      </c>
      <c r="N2990" s="332" t="s">
        <v>14757</v>
      </c>
      <c r="O2990" s="324"/>
    </row>
    <row r="2991" spans="5:15" ht="31.5">
      <c r="E2991" s="284">
        <v>6144603</v>
      </c>
      <c r="F2991" s="291" t="s">
        <v>132</v>
      </c>
      <c r="G2991" s="315">
        <f t="shared" si="48"/>
        <v>2985</v>
      </c>
      <c r="H2991" s="280" t="s">
        <v>10500</v>
      </c>
      <c r="I2991" s="307" t="s">
        <v>7203</v>
      </c>
      <c r="J2991" s="279">
        <v>2015</v>
      </c>
      <c r="K2991" s="285">
        <v>6100024649</v>
      </c>
      <c r="L2991" s="283">
        <v>41814</v>
      </c>
      <c r="M2991" s="285" t="s">
        <v>11937</v>
      </c>
      <c r="N2991" s="332" t="s">
        <v>15500</v>
      </c>
      <c r="O2991" s="324"/>
    </row>
    <row r="2992" spans="5:15" ht="31.5">
      <c r="E2992" s="284">
        <v>6144634</v>
      </c>
      <c r="F2992" s="291" t="s">
        <v>132</v>
      </c>
      <c r="G2992" s="315">
        <f t="shared" si="48"/>
        <v>2986</v>
      </c>
      <c r="H2992" s="280" t="s">
        <v>10247</v>
      </c>
      <c r="I2992" s="307" t="s">
        <v>7203</v>
      </c>
      <c r="J2992" s="279">
        <v>2015</v>
      </c>
      <c r="K2992" s="285">
        <v>6100024662</v>
      </c>
      <c r="L2992" s="283">
        <v>41823</v>
      </c>
      <c r="M2992" s="285" t="s">
        <v>11938</v>
      </c>
      <c r="N2992" s="332" t="s">
        <v>15501</v>
      </c>
      <c r="O2992" s="324"/>
    </row>
    <row r="2993" spans="5:15" ht="31.5">
      <c r="E2993" s="284">
        <v>6144563</v>
      </c>
      <c r="F2993" s="291" t="s">
        <v>132</v>
      </c>
      <c r="G2993" s="315">
        <f t="shared" si="48"/>
        <v>2987</v>
      </c>
      <c r="H2993" s="280" t="s">
        <v>11939</v>
      </c>
      <c r="I2993" s="307" t="s">
        <v>7203</v>
      </c>
      <c r="J2993" s="279">
        <v>2015</v>
      </c>
      <c r="K2993" s="285">
        <v>6100024665</v>
      </c>
      <c r="L2993" s="283">
        <v>41820</v>
      </c>
      <c r="M2993" s="285" t="s">
        <v>11642</v>
      </c>
      <c r="N2993" s="332" t="s">
        <v>15472</v>
      </c>
      <c r="O2993" s="324"/>
    </row>
    <row r="2994" spans="5:15" ht="31.5">
      <c r="E2994" s="284">
        <v>6144653</v>
      </c>
      <c r="F2994" s="291" t="s">
        <v>132</v>
      </c>
      <c r="G2994" s="315">
        <f t="shared" si="48"/>
        <v>2988</v>
      </c>
      <c r="H2994" s="280" t="s">
        <v>11940</v>
      </c>
      <c r="I2994" s="307" t="s">
        <v>7203</v>
      </c>
      <c r="J2994" s="279">
        <v>2015</v>
      </c>
      <c r="K2994" s="285">
        <v>6100024787</v>
      </c>
      <c r="L2994" s="283">
        <v>41828</v>
      </c>
      <c r="M2994" s="285" t="s">
        <v>11941</v>
      </c>
      <c r="N2994" s="332" t="s">
        <v>15502</v>
      </c>
      <c r="O2994" s="324"/>
    </row>
    <row r="2995" spans="5:15" ht="31.5">
      <c r="E2995" s="284">
        <v>6144640</v>
      </c>
      <c r="F2995" s="291" t="s">
        <v>132</v>
      </c>
      <c r="G2995" s="315">
        <f t="shared" si="48"/>
        <v>2989</v>
      </c>
      <c r="H2995" s="280" t="s">
        <v>10403</v>
      </c>
      <c r="I2995" s="307" t="s">
        <v>7203</v>
      </c>
      <c r="J2995" s="279">
        <v>2015</v>
      </c>
      <c r="K2995" s="285">
        <v>6100024851</v>
      </c>
      <c r="L2995" s="283">
        <v>41829</v>
      </c>
      <c r="M2995" s="285" t="s">
        <v>11942</v>
      </c>
      <c r="N2995" s="332" t="s">
        <v>14214</v>
      </c>
      <c r="O2995" s="324"/>
    </row>
    <row r="2996" spans="5:15" ht="31.5">
      <c r="E2996" s="284">
        <v>6144632</v>
      </c>
      <c r="F2996" s="291" t="s">
        <v>132</v>
      </c>
      <c r="G2996" s="315">
        <f t="shared" si="48"/>
        <v>2990</v>
      </c>
      <c r="H2996" s="280" t="s">
        <v>11943</v>
      </c>
      <c r="I2996" s="307" t="s">
        <v>7203</v>
      </c>
      <c r="J2996" s="279">
        <v>2015</v>
      </c>
      <c r="K2996" s="285">
        <v>6100024867</v>
      </c>
      <c r="L2996" s="283">
        <v>41828</v>
      </c>
      <c r="M2996" s="285" t="s">
        <v>11944</v>
      </c>
      <c r="N2996" s="332" t="s">
        <v>14215</v>
      </c>
      <c r="O2996" s="324"/>
    </row>
    <row r="2997" spans="5:15" ht="31.5">
      <c r="E2997" s="284">
        <v>6144625</v>
      </c>
      <c r="F2997" s="291" t="s">
        <v>132</v>
      </c>
      <c r="G2997" s="315">
        <f t="shared" si="48"/>
        <v>2991</v>
      </c>
      <c r="H2997" s="280" t="s">
        <v>10493</v>
      </c>
      <c r="I2997" s="307" t="s">
        <v>7203</v>
      </c>
      <c r="J2997" s="279">
        <v>2015</v>
      </c>
      <c r="K2997" s="285">
        <v>6100024870</v>
      </c>
      <c r="L2997" s="283">
        <v>41830</v>
      </c>
      <c r="M2997" s="285" t="s">
        <v>11945</v>
      </c>
      <c r="N2997" s="332" t="s">
        <v>15503</v>
      </c>
      <c r="O2997" s="324"/>
    </row>
    <row r="2998" spans="5:15" ht="31.5">
      <c r="E2998" s="284">
        <v>6144633</v>
      </c>
      <c r="F2998" s="291" t="s">
        <v>132</v>
      </c>
      <c r="G2998" s="315">
        <f t="shared" si="48"/>
        <v>2992</v>
      </c>
      <c r="H2998" s="280" t="s">
        <v>10505</v>
      </c>
      <c r="I2998" s="307" t="s">
        <v>7203</v>
      </c>
      <c r="J2998" s="279">
        <v>2015</v>
      </c>
      <c r="K2998" s="285">
        <v>6100024906</v>
      </c>
      <c r="L2998" s="283">
        <v>41823</v>
      </c>
      <c r="M2998" s="285" t="s">
        <v>11946</v>
      </c>
      <c r="N2998" s="332" t="s">
        <v>15504</v>
      </c>
      <c r="O2998" s="324"/>
    </row>
    <row r="2999" spans="5:15" ht="31.5">
      <c r="E2999" s="284">
        <v>6144636</v>
      </c>
      <c r="F2999" s="291" t="s">
        <v>132</v>
      </c>
      <c r="G2999" s="315">
        <f t="shared" si="48"/>
        <v>2993</v>
      </c>
      <c r="H2999" s="280" t="s">
        <v>11947</v>
      </c>
      <c r="I2999" s="307" t="s">
        <v>7203</v>
      </c>
      <c r="J2999" s="279">
        <v>2015</v>
      </c>
      <c r="K2999" s="285">
        <v>6100024909</v>
      </c>
      <c r="L2999" s="283">
        <v>41824</v>
      </c>
      <c r="M2999" s="285" t="s">
        <v>11948</v>
      </c>
      <c r="N2999" s="332" t="s">
        <v>15505</v>
      </c>
      <c r="O2999" s="324"/>
    </row>
    <row r="3000" spans="5:15" ht="31.5">
      <c r="E3000" s="284">
        <v>6144635</v>
      </c>
      <c r="F3000" s="291" t="s">
        <v>132</v>
      </c>
      <c r="G3000" s="315">
        <f t="shared" si="48"/>
        <v>2994</v>
      </c>
      <c r="H3000" s="280" t="s">
        <v>10885</v>
      </c>
      <c r="I3000" s="307" t="s">
        <v>7203</v>
      </c>
      <c r="J3000" s="279">
        <v>2015</v>
      </c>
      <c r="K3000" s="285">
        <v>6100024916</v>
      </c>
      <c r="L3000" s="283">
        <v>41827</v>
      </c>
      <c r="M3000" s="285" t="s">
        <v>11949</v>
      </c>
      <c r="N3000" s="332" t="s">
        <v>15506</v>
      </c>
      <c r="O3000" s="324"/>
    </row>
    <row r="3001" spans="5:15" ht="31.5">
      <c r="E3001" s="284">
        <v>6144650</v>
      </c>
      <c r="F3001" s="291" t="s">
        <v>132</v>
      </c>
      <c r="G3001" s="315">
        <f t="shared" si="48"/>
        <v>2995</v>
      </c>
      <c r="H3001" s="280" t="s">
        <v>10500</v>
      </c>
      <c r="I3001" s="307" t="s">
        <v>7203</v>
      </c>
      <c r="J3001" s="279">
        <v>2015</v>
      </c>
      <c r="K3001" s="285">
        <v>6100024931</v>
      </c>
      <c r="L3001" s="283">
        <v>41841</v>
      </c>
      <c r="M3001" s="285" t="s">
        <v>11950</v>
      </c>
      <c r="N3001" s="332" t="s">
        <v>15507</v>
      </c>
      <c r="O3001" s="324"/>
    </row>
    <row r="3002" spans="5:15" ht="38.25">
      <c r="E3002" s="284">
        <v>6144636</v>
      </c>
      <c r="F3002" s="291" t="s">
        <v>132</v>
      </c>
      <c r="G3002" s="315">
        <f t="shared" si="48"/>
        <v>2996</v>
      </c>
      <c r="H3002" s="280" t="s">
        <v>11951</v>
      </c>
      <c r="I3002" s="307" t="s">
        <v>7203</v>
      </c>
      <c r="J3002" s="279">
        <v>2015</v>
      </c>
      <c r="K3002" s="285">
        <v>6100024934</v>
      </c>
      <c r="L3002" s="283">
        <v>41835</v>
      </c>
      <c r="M3002" s="285" t="s">
        <v>11952</v>
      </c>
      <c r="N3002" s="332" t="s">
        <v>15508</v>
      </c>
      <c r="O3002" s="324"/>
    </row>
    <row r="3003" spans="5:15" ht="31.5">
      <c r="E3003" s="284">
        <v>6144531</v>
      </c>
      <c r="F3003" s="291" t="s">
        <v>132</v>
      </c>
      <c r="G3003" s="315">
        <f t="shared" si="48"/>
        <v>2997</v>
      </c>
      <c r="H3003" s="280" t="s">
        <v>11953</v>
      </c>
      <c r="I3003" s="307" t="s">
        <v>7203</v>
      </c>
      <c r="J3003" s="279">
        <v>2015</v>
      </c>
      <c r="K3003" s="285">
        <v>6100024935</v>
      </c>
      <c r="L3003" s="283">
        <v>41827</v>
      </c>
      <c r="M3003" s="285" t="s">
        <v>11954</v>
      </c>
      <c r="N3003" s="332" t="s">
        <v>15509</v>
      </c>
      <c r="O3003" s="324"/>
    </row>
    <row r="3004" spans="5:15" ht="31.5">
      <c r="E3004" s="284">
        <v>6144566</v>
      </c>
      <c r="F3004" s="291" t="s">
        <v>132</v>
      </c>
      <c r="G3004" s="315">
        <f t="shared" si="48"/>
        <v>2998</v>
      </c>
      <c r="H3004" s="280" t="s">
        <v>11955</v>
      </c>
      <c r="I3004" s="307" t="s">
        <v>7203</v>
      </c>
      <c r="J3004" s="279">
        <v>2015</v>
      </c>
      <c r="K3004" s="285">
        <v>6100024977</v>
      </c>
      <c r="L3004" s="283">
        <v>41828</v>
      </c>
      <c r="M3004" s="285" t="s">
        <v>11956</v>
      </c>
      <c r="N3004" s="332" t="s">
        <v>14758</v>
      </c>
      <c r="O3004" s="324"/>
    </row>
    <row r="3005" spans="5:15" ht="31.5">
      <c r="E3005" s="284">
        <v>6144581</v>
      </c>
      <c r="F3005" s="291" t="s">
        <v>132</v>
      </c>
      <c r="G3005" s="315">
        <f t="shared" si="48"/>
        <v>2999</v>
      </c>
      <c r="H3005" s="280" t="s">
        <v>11957</v>
      </c>
      <c r="I3005" s="307" t="s">
        <v>7203</v>
      </c>
      <c r="J3005" s="279">
        <v>2015</v>
      </c>
      <c r="K3005" s="285">
        <v>6100025030</v>
      </c>
      <c r="L3005" s="283">
        <v>41844</v>
      </c>
      <c r="M3005" s="285" t="s">
        <v>11958</v>
      </c>
      <c r="N3005" s="332" t="s">
        <v>15510</v>
      </c>
      <c r="O3005" s="324"/>
    </row>
    <row r="3006" spans="5:15" ht="31.5">
      <c r="E3006" s="284">
        <v>6144784</v>
      </c>
      <c r="F3006" s="291" t="s">
        <v>132</v>
      </c>
      <c r="G3006" s="315">
        <f t="shared" ref="G3006:G3069" si="49">G3005+1</f>
        <v>3000</v>
      </c>
      <c r="H3006" s="280" t="s">
        <v>10361</v>
      </c>
      <c r="I3006" s="307" t="s">
        <v>7203</v>
      </c>
      <c r="J3006" s="279">
        <v>2015</v>
      </c>
      <c r="K3006" s="285">
        <v>6100025032</v>
      </c>
      <c r="L3006" s="283">
        <v>41746</v>
      </c>
      <c r="M3006" s="285" t="s">
        <v>11959</v>
      </c>
      <c r="N3006" s="332" t="s">
        <v>14759</v>
      </c>
      <c r="O3006" s="324"/>
    </row>
    <row r="3007" spans="5:15" ht="31.5">
      <c r="E3007" s="284">
        <v>6145532</v>
      </c>
      <c r="F3007" s="291" t="s">
        <v>132</v>
      </c>
      <c r="G3007" s="315">
        <f t="shared" si="49"/>
        <v>3001</v>
      </c>
      <c r="H3007" s="280" t="s">
        <v>11960</v>
      </c>
      <c r="I3007" s="307" t="s">
        <v>7203</v>
      </c>
      <c r="J3007" s="279">
        <v>2015</v>
      </c>
      <c r="K3007" s="285">
        <v>6100025042</v>
      </c>
      <c r="L3007" s="283">
        <v>41967</v>
      </c>
      <c r="M3007" s="285" t="s">
        <v>11961</v>
      </c>
      <c r="N3007" s="332" t="s">
        <v>15511</v>
      </c>
      <c r="O3007" s="324"/>
    </row>
    <row r="3008" spans="5:15" ht="31.5">
      <c r="E3008" s="284">
        <v>6144630</v>
      </c>
      <c r="F3008" s="291" t="s">
        <v>132</v>
      </c>
      <c r="G3008" s="315">
        <f t="shared" si="49"/>
        <v>3002</v>
      </c>
      <c r="H3008" s="280" t="s">
        <v>10472</v>
      </c>
      <c r="I3008" s="307" t="s">
        <v>7203</v>
      </c>
      <c r="J3008" s="279">
        <v>2015</v>
      </c>
      <c r="K3008" s="285">
        <v>6100025043</v>
      </c>
      <c r="L3008" s="283">
        <v>41834</v>
      </c>
      <c r="M3008" s="285" t="s">
        <v>11962</v>
      </c>
      <c r="N3008" s="332" t="s">
        <v>15512</v>
      </c>
      <c r="O3008" s="324"/>
    </row>
    <row r="3009" spans="5:15" ht="31.5">
      <c r="E3009" s="284">
        <v>6144785</v>
      </c>
      <c r="F3009" s="291" t="s">
        <v>132</v>
      </c>
      <c r="G3009" s="315">
        <f t="shared" si="49"/>
        <v>3003</v>
      </c>
      <c r="H3009" s="280" t="s">
        <v>11963</v>
      </c>
      <c r="I3009" s="307" t="s">
        <v>7203</v>
      </c>
      <c r="J3009" s="279">
        <v>2015</v>
      </c>
      <c r="K3009" s="285">
        <v>6100025046</v>
      </c>
      <c r="L3009" s="283">
        <v>41838</v>
      </c>
      <c r="M3009" s="285" t="s">
        <v>11964</v>
      </c>
      <c r="N3009" s="332" t="s">
        <v>15513</v>
      </c>
      <c r="O3009" s="324"/>
    </row>
    <row r="3010" spans="5:15" ht="31.5">
      <c r="E3010" s="284">
        <v>6144651</v>
      </c>
      <c r="F3010" s="291" t="s">
        <v>132</v>
      </c>
      <c r="G3010" s="315">
        <f t="shared" si="49"/>
        <v>3004</v>
      </c>
      <c r="H3010" s="280" t="s">
        <v>10366</v>
      </c>
      <c r="I3010" s="307" t="s">
        <v>7203</v>
      </c>
      <c r="J3010" s="279">
        <v>2015</v>
      </c>
      <c r="K3010" s="285">
        <v>6100025047</v>
      </c>
      <c r="L3010" s="283">
        <v>41829</v>
      </c>
      <c r="M3010" s="285" t="s">
        <v>11965</v>
      </c>
      <c r="N3010" s="332" t="s">
        <v>15514</v>
      </c>
      <c r="O3010" s="324"/>
    </row>
    <row r="3011" spans="5:15" ht="31.5">
      <c r="E3011" s="284">
        <v>6144656</v>
      </c>
      <c r="F3011" s="291" t="s">
        <v>132</v>
      </c>
      <c r="G3011" s="315">
        <f t="shared" si="49"/>
        <v>3005</v>
      </c>
      <c r="H3011" s="280" t="s">
        <v>10361</v>
      </c>
      <c r="I3011" s="307" t="s">
        <v>7203</v>
      </c>
      <c r="J3011" s="279">
        <v>2015</v>
      </c>
      <c r="K3011" s="285">
        <v>6100025105</v>
      </c>
      <c r="L3011" s="283">
        <v>41835</v>
      </c>
      <c r="M3011" s="285" t="s">
        <v>11966</v>
      </c>
      <c r="N3011" s="332" t="s">
        <v>15515</v>
      </c>
      <c r="O3011" s="324"/>
    </row>
    <row r="3012" spans="5:15" ht="31.5">
      <c r="E3012" s="284">
        <v>6144629</v>
      </c>
      <c r="F3012" s="291" t="s">
        <v>132</v>
      </c>
      <c r="G3012" s="315">
        <f t="shared" si="49"/>
        <v>3006</v>
      </c>
      <c r="H3012" s="280" t="s">
        <v>11967</v>
      </c>
      <c r="I3012" s="307" t="s">
        <v>7203</v>
      </c>
      <c r="J3012" s="279">
        <v>2015</v>
      </c>
      <c r="K3012" s="285">
        <v>6100025131</v>
      </c>
      <c r="L3012" s="283">
        <v>41835</v>
      </c>
      <c r="M3012" s="285" t="s">
        <v>11968</v>
      </c>
      <c r="N3012" s="332" t="s">
        <v>15516</v>
      </c>
      <c r="O3012" s="324"/>
    </row>
    <row r="3013" spans="5:15" ht="31.5">
      <c r="E3013" s="284">
        <v>6144797</v>
      </c>
      <c r="F3013" s="291" t="s">
        <v>132</v>
      </c>
      <c r="G3013" s="315">
        <f t="shared" si="49"/>
        <v>3007</v>
      </c>
      <c r="H3013" s="280" t="s">
        <v>10366</v>
      </c>
      <c r="I3013" s="307" t="s">
        <v>7203</v>
      </c>
      <c r="J3013" s="279">
        <v>2015</v>
      </c>
      <c r="K3013" s="285">
        <v>6100025151</v>
      </c>
      <c r="L3013" s="283">
        <v>41842</v>
      </c>
      <c r="M3013" s="285" t="s">
        <v>11969</v>
      </c>
      <c r="N3013" s="332" t="s">
        <v>15517</v>
      </c>
      <c r="O3013" s="324"/>
    </row>
    <row r="3014" spans="5:15" ht="31.5">
      <c r="E3014" s="284">
        <v>6144800</v>
      </c>
      <c r="F3014" s="291" t="s">
        <v>132</v>
      </c>
      <c r="G3014" s="315">
        <f t="shared" si="49"/>
        <v>3008</v>
      </c>
      <c r="H3014" s="280" t="s">
        <v>10434</v>
      </c>
      <c r="I3014" s="307" t="s">
        <v>7203</v>
      </c>
      <c r="J3014" s="279">
        <v>2015</v>
      </c>
      <c r="K3014" s="285">
        <v>6100025200</v>
      </c>
      <c r="L3014" s="283">
        <v>41848</v>
      </c>
      <c r="M3014" s="285" t="s">
        <v>11970</v>
      </c>
      <c r="N3014" s="331" t="s">
        <v>16345</v>
      </c>
      <c r="O3014" s="325"/>
    </row>
    <row r="3015" spans="5:15" ht="31.5">
      <c r="E3015" s="284">
        <v>6144747</v>
      </c>
      <c r="F3015" s="291" t="s">
        <v>132</v>
      </c>
      <c r="G3015" s="315">
        <f t="shared" si="49"/>
        <v>3009</v>
      </c>
      <c r="H3015" s="280" t="s">
        <v>10366</v>
      </c>
      <c r="I3015" s="307" t="s">
        <v>7203</v>
      </c>
      <c r="J3015" s="279">
        <v>2015</v>
      </c>
      <c r="K3015" s="285">
        <v>6100025202</v>
      </c>
      <c r="L3015" s="283">
        <v>41844</v>
      </c>
      <c r="M3015" s="285" t="s">
        <v>11971</v>
      </c>
      <c r="N3015" s="332" t="s">
        <v>14760</v>
      </c>
      <c r="O3015" s="324"/>
    </row>
    <row r="3016" spans="5:15" ht="31.5">
      <c r="E3016" s="284">
        <v>6144808</v>
      </c>
      <c r="F3016" s="291" t="s">
        <v>132</v>
      </c>
      <c r="G3016" s="315">
        <f t="shared" si="49"/>
        <v>3010</v>
      </c>
      <c r="H3016" s="280" t="s">
        <v>10591</v>
      </c>
      <c r="I3016" s="307" t="s">
        <v>7203</v>
      </c>
      <c r="J3016" s="279">
        <v>2015</v>
      </c>
      <c r="K3016" s="285">
        <v>6100025241</v>
      </c>
      <c r="L3016" s="283">
        <v>41848</v>
      </c>
      <c r="M3016" s="285" t="s">
        <v>11972</v>
      </c>
      <c r="N3016" s="332" t="s">
        <v>14761</v>
      </c>
      <c r="O3016" s="324"/>
    </row>
    <row r="3017" spans="5:15" ht="31.5">
      <c r="E3017" s="284">
        <v>6144801</v>
      </c>
      <c r="F3017" s="291" t="s">
        <v>132</v>
      </c>
      <c r="G3017" s="315">
        <f t="shared" si="49"/>
        <v>3011</v>
      </c>
      <c r="H3017" s="280" t="s">
        <v>11973</v>
      </c>
      <c r="I3017" s="307" t="s">
        <v>7203</v>
      </c>
      <c r="J3017" s="279">
        <v>2015</v>
      </c>
      <c r="K3017" s="285">
        <v>6100025243</v>
      </c>
      <c r="L3017" s="283">
        <v>41848</v>
      </c>
      <c r="M3017" s="285" t="s">
        <v>11974</v>
      </c>
      <c r="N3017" s="332" t="s">
        <v>14762</v>
      </c>
      <c r="O3017" s="324"/>
    </row>
    <row r="3018" spans="5:15" ht="31.5">
      <c r="E3018" s="284">
        <v>6144748</v>
      </c>
      <c r="F3018" s="291" t="s">
        <v>132</v>
      </c>
      <c r="G3018" s="315">
        <f t="shared" si="49"/>
        <v>3012</v>
      </c>
      <c r="H3018" s="280" t="s">
        <v>11975</v>
      </c>
      <c r="I3018" s="307" t="s">
        <v>7203</v>
      </c>
      <c r="J3018" s="279">
        <v>2015</v>
      </c>
      <c r="K3018" s="285">
        <v>6100025260</v>
      </c>
      <c r="L3018" s="283">
        <v>41848</v>
      </c>
      <c r="M3018" s="285" t="s">
        <v>11976</v>
      </c>
      <c r="N3018" s="332" t="s">
        <v>14216</v>
      </c>
      <c r="O3018" s="324"/>
    </row>
    <row r="3019" spans="5:15" ht="31.5">
      <c r="E3019" s="284">
        <v>6145189</v>
      </c>
      <c r="F3019" s="291" t="s">
        <v>132</v>
      </c>
      <c r="G3019" s="315">
        <f t="shared" si="49"/>
        <v>3013</v>
      </c>
      <c r="H3019" s="280" t="s">
        <v>10362</v>
      </c>
      <c r="I3019" s="307" t="s">
        <v>7203</v>
      </c>
      <c r="J3019" s="279">
        <v>2015</v>
      </c>
      <c r="K3019" s="285">
        <v>6100025262</v>
      </c>
      <c r="L3019" s="283">
        <v>41837</v>
      </c>
      <c r="M3019" s="285" t="s">
        <v>11977</v>
      </c>
      <c r="N3019" s="332" t="s">
        <v>15518</v>
      </c>
      <c r="O3019" s="324"/>
    </row>
    <row r="3020" spans="5:15" ht="31.5">
      <c r="E3020" s="284">
        <v>6150695</v>
      </c>
      <c r="F3020" s="291" t="s">
        <v>132</v>
      </c>
      <c r="G3020" s="315">
        <f t="shared" si="49"/>
        <v>3014</v>
      </c>
      <c r="H3020" s="280" t="s">
        <v>11978</v>
      </c>
      <c r="I3020" s="307" t="s">
        <v>7203</v>
      </c>
      <c r="J3020" s="279">
        <v>2015</v>
      </c>
      <c r="K3020" s="285">
        <v>6100025263</v>
      </c>
      <c r="L3020" s="283">
        <v>41843</v>
      </c>
      <c r="M3020" s="285" t="s">
        <v>11979</v>
      </c>
      <c r="N3020" s="332" t="s">
        <v>14763</v>
      </c>
      <c r="O3020" s="324"/>
    </row>
    <row r="3021" spans="5:15" ht="31.5">
      <c r="E3021" s="284">
        <v>6144805</v>
      </c>
      <c r="F3021" s="291" t="s">
        <v>132</v>
      </c>
      <c r="G3021" s="315">
        <f t="shared" si="49"/>
        <v>3015</v>
      </c>
      <c r="H3021" s="280" t="s">
        <v>10392</v>
      </c>
      <c r="I3021" s="307" t="s">
        <v>7203</v>
      </c>
      <c r="J3021" s="279">
        <v>2015</v>
      </c>
      <c r="K3021" s="285">
        <v>6100025265</v>
      </c>
      <c r="L3021" s="283">
        <v>41849</v>
      </c>
      <c r="M3021" s="285" t="s">
        <v>11980</v>
      </c>
      <c r="N3021" s="332" t="s">
        <v>14217</v>
      </c>
      <c r="O3021" s="324"/>
    </row>
    <row r="3022" spans="5:15" ht="31.5">
      <c r="E3022" s="284">
        <v>6144804</v>
      </c>
      <c r="F3022" s="291" t="s">
        <v>132</v>
      </c>
      <c r="G3022" s="315">
        <f t="shared" si="49"/>
        <v>3016</v>
      </c>
      <c r="H3022" s="280" t="s">
        <v>10591</v>
      </c>
      <c r="I3022" s="307" t="s">
        <v>7203</v>
      </c>
      <c r="J3022" s="279">
        <v>2015</v>
      </c>
      <c r="K3022" s="285">
        <v>6100025269</v>
      </c>
      <c r="L3022" s="283">
        <v>41848</v>
      </c>
      <c r="M3022" s="285" t="s">
        <v>11981</v>
      </c>
      <c r="N3022" s="332" t="s">
        <v>14764</v>
      </c>
      <c r="O3022" s="324"/>
    </row>
    <row r="3023" spans="5:15" ht="31.5">
      <c r="E3023" s="284">
        <v>6144787</v>
      </c>
      <c r="F3023" s="291" t="s">
        <v>132</v>
      </c>
      <c r="G3023" s="315">
        <f t="shared" si="49"/>
        <v>3017</v>
      </c>
      <c r="H3023" s="280" t="s">
        <v>8847</v>
      </c>
      <c r="I3023" s="307" t="s">
        <v>7203</v>
      </c>
      <c r="J3023" s="279">
        <v>2015</v>
      </c>
      <c r="K3023" s="285">
        <v>6100025273</v>
      </c>
      <c r="L3023" s="283">
        <v>41850</v>
      </c>
      <c r="M3023" s="285" t="s">
        <v>11982</v>
      </c>
      <c r="N3023" s="332" t="s">
        <v>14218</v>
      </c>
      <c r="O3023" s="324"/>
    </row>
    <row r="3024" spans="5:15" ht="31.5">
      <c r="E3024" s="284">
        <v>6144798</v>
      </c>
      <c r="F3024" s="291" t="s">
        <v>132</v>
      </c>
      <c r="G3024" s="315">
        <f t="shared" si="49"/>
        <v>3018</v>
      </c>
      <c r="H3024" s="280" t="s">
        <v>11983</v>
      </c>
      <c r="I3024" s="307" t="s">
        <v>7203</v>
      </c>
      <c r="J3024" s="279">
        <v>2015</v>
      </c>
      <c r="K3024" s="285">
        <v>6100025287</v>
      </c>
      <c r="L3024" s="283">
        <v>41843</v>
      </c>
      <c r="M3024" s="285" t="s">
        <v>11984</v>
      </c>
      <c r="N3024" s="332" t="s">
        <v>15519</v>
      </c>
      <c r="O3024" s="324"/>
    </row>
    <row r="3025" spans="5:15" ht="31.5">
      <c r="E3025" s="284">
        <v>6144819</v>
      </c>
      <c r="F3025" s="291" t="s">
        <v>132</v>
      </c>
      <c r="G3025" s="315">
        <f t="shared" si="49"/>
        <v>3019</v>
      </c>
      <c r="H3025" s="280" t="s">
        <v>11985</v>
      </c>
      <c r="I3025" s="307" t="s">
        <v>7203</v>
      </c>
      <c r="J3025" s="279">
        <v>2015</v>
      </c>
      <c r="K3025" s="285">
        <v>6100025288</v>
      </c>
      <c r="L3025" s="283">
        <v>41845</v>
      </c>
      <c r="M3025" s="285" t="s">
        <v>11986</v>
      </c>
      <c r="N3025" s="332" t="s">
        <v>15520</v>
      </c>
      <c r="O3025" s="324"/>
    </row>
    <row r="3026" spans="5:15" ht="31.5">
      <c r="E3026" s="284">
        <v>6144768</v>
      </c>
      <c r="F3026" s="291" t="s">
        <v>132</v>
      </c>
      <c r="G3026" s="315">
        <f t="shared" si="49"/>
        <v>3020</v>
      </c>
      <c r="H3026" s="280" t="s">
        <v>11987</v>
      </c>
      <c r="I3026" s="307" t="s">
        <v>7203</v>
      </c>
      <c r="J3026" s="279">
        <v>2015</v>
      </c>
      <c r="K3026" s="285">
        <v>6100025310</v>
      </c>
      <c r="L3026" s="283">
        <v>41851</v>
      </c>
      <c r="M3026" s="285" t="s">
        <v>9773</v>
      </c>
      <c r="N3026" s="332" t="s">
        <v>14329</v>
      </c>
      <c r="O3026" s="324"/>
    </row>
    <row r="3027" spans="5:15" ht="31.5">
      <c r="E3027" s="284">
        <v>6144963</v>
      </c>
      <c r="F3027" s="291" t="s">
        <v>132</v>
      </c>
      <c r="G3027" s="315">
        <f t="shared" si="49"/>
        <v>3021</v>
      </c>
      <c r="H3027" s="280" t="s">
        <v>10680</v>
      </c>
      <c r="I3027" s="307" t="s">
        <v>7203</v>
      </c>
      <c r="J3027" s="279">
        <v>2015</v>
      </c>
      <c r="K3027" s="285">
        <v>6100025332</v>
      </c>
      <c r="L3027" s="283">
        <v>41879</v>
      </c>
      <c r="M3027" s="285" t="s">
        <v>11988</v>
      </c>
      <c r="N3027" s="332" t="s">
        <v>14765</v>
      </c>
      <c r="O3027" s="324"/>
    </row>
    <row r="3028" spans="5:15" ht="31.5">
      <c r="E3028" s="284">
        <v>6144791</v>
      </c>
      <c r="F3028" s="291" t="s">
        <v>132</v>
      </c>
      <c r="G3028" s="315">
        <f t="shared" si="49"/>
        <v>3022</v>
      </c>
      <c r="H3028" s="280" t="s">
        <v>11989</v>
      </c>
      <c r="I3028" s="307" t="s">
        <v>7203</v>
      </c>
      <c r="J3028" s="279">
        <v>2015</v>
      </c>
      <c r="K3028" s="285">
        <v>6100025346</v>
      </c>
      <c r="L3028" s="283">
        <v>41849</v>
      </c>
      <c r="M3028" s="285" t="s">
        <v>11990</v>
      </c>
      <c r="N3028" s="332" t="s">
        <v>14766</v>
      </c>
      <c r="O3028" s="324"/>
    </row>
    <row r="3029" spans="5:15" ht="31.5">
      <c r="E3029" s="284">
        <v>6144803</v>
      </c>
      <c r="F3029" s="291" t="s">
        <v>132</v>
      </c>
      <c r="G3029" s="315">
        <f t="shared" si="49"/>
        <v>3023</v>
      </c>
      <c r="H3029" s="280" t="s">
        <v>10493</v>
      </c>
      <c r="I3029" s="307" t="s">
        <v>7203</v>
      </c>
      <c r="J3029" s="279">
        <v>2015</v>
      </c>
      <c r="K3029" s="285">
        <v>6100025378</v>
      </c>
      <c r="L3029" s="283">
        <v>41850</v>
      </c>
      <c r="M3029" s="285" t="s">
        <v>11991</v>
      </c>
      <c r="N3029" s="332" t="s">
        <v>15521</v>
      </c>
      <c r="O3029" s="324"/>
    </row>
    <row r="3030" spans="5:15" ht="31.5">
      <c r="E3030" s="284">
        <v>6144767</v>
      </c>
      <c r="F3030" s="291" t="s">
        <v>132</v>
      </c>
      <c r="G3030" s="315">
        <f t="shared" si="49"/>
        <v>3024</v>
      </c>
      <c r="H3030" s="280" t="s">
        <v>11992</v>
      </c>
      <c r="I3030" s="307" t="s">
        <v>7203</v>
      </c>
      <c r="J3030" s="279">
        <v>2015</v>
      </c>
      <c r="K3030" s="285">
        <v>6100025435</v>
      </c>
      <c r="L3030" s="283">
        <v>41855</v>
      </c>
      <c r="M3030" s="285" t="s">
        <v>11993</v>
      </c>
      <c r="N3030" s="332" t="s">
        <v>14767</v>
      </c>
      <c r="O3030" s="324"/>
    </row>
    <row r="3031" spans="5:15" ht="31.5">
      <c r="E3031" s="284">
        <v>6144773</v>
      </c>
      <c r="F3031" s="291" t="s">
        <v>132</v>
      </c>
      <c r="G3031" s="315">
        <f t="shared" si="49"/>
        <v>3025</v>
      </c>
      <c r="H3031" s="280" t="s">
        <v>11994</v>
      </c>
      <c r="I3031" s="307" t="s">
        <v>7203</v>
      </c>
      <c r="J3031" s="279">
        <v>2015</v>
      </c>
      <c r="K3031" s="285">
        <v>6100025441</v>
      </c>
      <c r="L3031" s="283">
        <v>41856</v>
      </c>
      <c r="M3031" s="285" t="s">
        <v>9777</v>
      </c>
      <c r="N3031" s="332" t="s">
        <v>15023</v>
      </c>
      <c r="O3031" s="324"/>
    </row>
    <row r="3032" spans="5:15" ht="31.5">
      <c r="E3032" s="284">
        <v>6144814</v>
      </c>
      <c r="F3032" s="291" t="s">
        <v>132</v>
      </c>
      <c r="G3032" s="315">
        <f t="shared" si="49"/>
        <v>3026</v>
      </c>
      <c r="H3032" s="280" t="s">
        <v>11995</v>
      </c>
      <c r="I3032" s="307" t="s">
        <v>7203</v>
      </c>
      <c r="J3032" s="279">
        <v>2015</v>
      </c>
      <c r="K3032" s="285">
        <v>6100025448</v>
      </c>
      <c r="L3032" s="283">
        <v>41857</v>
      </c>
      <c r="M3032" s="285" t="s">
        <v>11996</v>
      </c>
      <c r="N3032" s="332" t="s">
        <v>15522</v>
      </c>
      <c r="O3032" s="324"/>
    </row>
    <row r="3033" spans="5:15" ht="31.5">
      <c r="E3033" s="284">
        <v>6144933</v>
      </c>
      <c r="F3033" s="291" t="s">
        <v>132</v>
      </c>
      <c r="G3033" s="315">
        <f t="shared" si="49"/>
        <v>3027</v>
      </c>
      <c r="H3033" s="280" t="s">
        <v>11997</v>
      </c>
      <c r="I3033" s="307" t="s">
        <v>7203</v>
      </c>
      <c r="J3033" s="279">
        <v>2015</v>
      </c>
      <c r="K3033" s="285">
        <v>6100025509</v>
      </c>
      <c r="L3033" s="283">
        <v>41858</v>
      </c>
      <c r="M3033" s="285" t="s">
        <v>11998</v>
      </c>
      <c r="N3033" s="332" t="s">
        <v>14768</v>
      </c>
      <c r="O3033" s="324"/>
    </row>
    <row r="3034" spans="5:15" ht="31.5">
      <c r="E3034" s="284">
        <v>6144816</v>
      </c>
      <c r="F3034" s="291" t="s">
        <v>132</v>
      </c>
      <c r="G3034" s="315">
        <f t="shared" si="49"/>
        <v>3028</v>
      </c>
      <c r="H3034" s="280" t="s">
        <v>11999</v>
      </c>
      <c r="I3034" s="307" t="s">
        <v>7203</v>
      </c>
      <c r="J3034" s="279">
        <v>2015</v>
      </c>
      <c r="K3034" s="285">
        <v>6100025512</v>
      </c>
      <c r="L3034" s="283">
        <v>41857</v>
      </c>
      <c r="M3034" s="285" t="s">
        <v>12000</v>
      </c>
      <c r="N3034" s="332" t="s">
        <v>14219</v>
      </c>
      <c r="O3034" s="324"/>
    </row>
    <row r="3035" spans="5:15" ht="31.5">
      <c r="E3035" s="284">
        <v>6144979</v>
      </c>
      <c r="F3035" s="291" t="s">
        <v>132</v>
      </c>
      <c r="G3035" s="315">
        <f t="shared" si="49"/>
        <v>3029</v>
      </c>
      <c r="H3035" s="280" t="s">
        <v>12001</v>
      </c>
      <c r="I3035" s="307" t="s">
        <v>7203</v>
      </c>
      <c r="J3035" s="279">
        <v>2015</v>
      </c>
      <c r="K3035" s="285">
        <v>6100025514</v>
      </c>
      <c r="L3035" s="283">
        <v>41876</v>
      </c>
      <c r="M3035" s="285" t="s">
        <v>12002</v>
      </c>
      <c r="N3035" s="332" t="s">
        <v>15523</v>
      </c>
      <c r="O3035" s="324"/>
    </row>
    <row r="3036" spans="5:15" ht="31.5">
      <c r="E3036" s="284">
        <v>6144964</v>
      </c>
      <c r="F3036" s="291" t="s">
        <v>132</v>
      </c>
      <c r="G3036" s="315">
        <f t="shared" si="49"/>
        <v>3030</v>
      </c>
      <c r="H3036" s="280" t="s">
        <v>12003</v>
      </c>
      <c r="I3036" s="307" t="s">
        <v>7203</v>
      </c>
      <c r="J3036" s="279">
        <v>2015</v>
      </c>
      <c r="K3036" s="285">
        <v>6100025525</v>
      </c>
      <c r="L3036" s="283">
        <v>41862</v>
      </c>
      <c r="M3036" s="285" t="s">
        <v>12004</v>
      </c>
      <c r="N3036" s="332" t="s">
        <v>14220</v>
      </c>
      <c r="O3036" s="324"/>
    </row>
    <row r="3037" spans="5:15" ht="31.5">
      <c r="E3037" s="284">
        <v>6144824</v>
      </c>
      <c r="F3037" s="291" t="s">
        <v>132</v>
      </c>
      <c r="G3037" s="315">
        <f t="shared" si="49"/>
        <v>3031</v>
      </c>
      <c r="H3037" s="280" t="s">
        <v>12005</v>
      </c>
      <c r="I3037" s="307" t="s">
        <v>7203</v>
      </c>
      <c r="J3037" s="279">
        <v>2015</v>
      </c>
      <c r="K3037" s="285">
        <v>6100025529</v>
      </c>
      <c r="L3037" s="283">
        <v>41865</v>
      </c>
      <c r="M3037" s="285" t="s">
        <v>12006</v>
      </c>
      <c r="N3037" s="332" t="s">
        <v>14221</v>
      </c>
      <c r="O3037" s="324"/>
    </row>
    <row r="3038" spans="5:15" ht="31.5">
      <c r="E3038" s="284">
        <v>6145015</v>
      </c>
      <c r="F3038" s="291" t="s">
        <v>132</v>
      </c>
      <c r="G3038" s="315">
        <f t="shared" si="49"/>
        <v>3032</v>
      </c>
      <c r="H3038" s="280" t="s">
        <v>12007</v>
      </c>
      <c r="I3038" s="307" t="s">
        <v>7203</v>
      </c>
      <c r="J3038" s="279">
        <v>2015</v>
      </c>
      <c r="K3038" s="285">
        <v>6100025557</v>
      </c>
      <c r="L3038" s="283">
        <v>41877</v>
      </c>
      <c r="M3038" s="285" t="s">
        <v>12008</v>
      </c>
      <c r="N3038" s="332" t="s">
        <v>15524</v>
      </c>
      <c r="O3038" s="324"/>
    </row>
    <row r="3039" spans="5:15" ht="31.5">
      <c r="E3039" s="284">
        <v>6144822</v>
      </c>
      <c r="F3039" s="291" t="s">
        <v>132</v>
      </c>
      <c r="G3039" s="315">
        <f t="shared" si="49"/>
        <v>3033</v>
      </c>
      <c r="H3039" s="280" t="s">
        <v>10495</v>
      </c>
      <c r="I3039" s="307" t="s">
        <v>7203</v>
      </c>
      <c r="J3039" s="279">
        <v>2015</v>
      </c>
      <c r="K3039" s="285">
        <v>6100025558</v>
      </c>
      <c r="L3039" s="283">
        <v>41862</v>
      </c>
      <c r="M3039" s="285" t="s">
        <v>12009</v>
      </c>
      <c r="N3039" s="332" t="s">
        <v>15525</v>
      </c>
      <c r="O3039" s="324"/>
    </row>
    <row r="3040" spans="5:15" ht="31.5">
      <c r="E3040" s="284">
        <v>6145188</v>
      </c>
      <c r="F3040" s="291" t="s">
        <v>132</v>
      </c>
      <c r="G3040" s="315">
        <f t="shared" si="49"/>
        <v>3034</v>
      </c>
      <c r="H3040" s="280" t="s">
        <v>10247</v>
      </c>
      <c r="I3040" s="307" t="s">
        <v>7203</v>
      </c>
      <c r="J3040" s="279">
        <v>2015</v>
      </c>
      <c r="K3040" s="285">
        <v>6100025560</v>
      </c>
      <c r="L3040" s="283">
        <v>41858</v>
      </c>
      <c r="M3040" s="285" t="s">
        <v>289</v>
      </c>
      <c r="N3040" s="332" t="s">
        <v>15526</v>
      </c>
      <c r="O3040" s="324"/>
    </row>
    <row r="3041" spans="5:15" ht="31.5">
      <c r="E3041" s="284">
        <v>6144812</v>
      </c>
      <c r="F3041" s="291" t="s">
        <v>132</v>
      </c>
      <c r="G3041" s="315">
        <f t="shared" si="49"/>
        <v>3035</v>
      </c>
      <c r="H3041" s="280" t="s">
        <v>10381</v>
      </c>
      <c r="I3041" s="307" t="s">
        <v>7203</v>
      </c>
      <c r="J3041" s="279">
        <v>2015</v>
      </c>
      <c r="K3041" s="285">
        <v>6100025564</v>
      </c>
      <c r="L3041" s="283">
        <v>41858</v>
      </c>
      <c r="M3041" s="285" t="s">
        <v>12010</v>
      </c>
      <c r="N3041" s="332" t="s">
        <v>15527</v>
      </c>
      <c r="O3041" s="324"/>
    </row>
    <row r="3042" spans="5:15" ht="31.5">
      <c r="E3042" s="284">
        <v>6144965</v>
      </c>
      <c r="F3042" s="291" t="s">
        <v>132</v>
      </c>
      <c r="G3042" s="315">
        <f t="shared" si="49"/>
        <v>3036</v>
      </c>
      <c r="H3042" s="280" t="s">
        <v>10366</v>
      </c>
      <c r="I3042" s="307" t="s">
        <v>7203</v>
      </c>
      <c r="J3042" s="279">
        <v>2015</v>
      </c>
      <c r="K3042" s="285">
        <v>6100025604</v>
      </c>
      <c r="L3042" s="283">
        <v>41871</v>
      </c>
      <c r="M3042" s="285" t="s">
        <v>12011</v>
      </c>
      <c r="N3042" s="332" t="s">
        <v>15528</v>
      </c>
      <c r="O3042" s="324"/>
    </row>
    <row r="3043" spans="5:15" ht="31.5">
      <c r="E3043" s="284">
        <v>6144953</v>
      </c>
      <c r="F3043" s="291" t="s">
        <v>132</v>
      </c>
      <c r="G3043" s="315">
        <f t="shared" si="49"/>
        <v>3037</v>
      </c>
      <c r="H3043" s="280" t="s">
        <v>10613</v>
      </c>
      <c r="I3043" s="307" t="s">
        <v>7203</v>
      </c>
      <c r="J3043" s="279">
        <v>2015</v>
      </c>
      <c r="K3043" s="285">
        <v>6100025625</v>
      </c>
      <c r="L3043" s="283">
        <v>41871</v>
      </c>
      <c r="M3043" s="285" t="s">
        <v>12012</v>
      </c>
      <c r="N3043" s="332" t="s">
        <v>14769</v>
      </c>
      <c r="O3043" s="324"/>
    </row>
    <row r="3044" spans="5:15" ht="31.5">
      <c r="E3044" s="284">
        <v>6145170</v>
      </c>
      <c r="F3044" s="291" t="s">
        <v>132</v>
      </c>
      <c r="G3044" s="315">
        <f t="shared" si="49"/>
        <v>3038</v>
      </c>
      <c r="H3044" s="280" t="s">
        <v>10493</v>
      </c>
      <c r="I3044" s="307" t="s">
        <v>7203</v>
      </c>
      <c r="J3044" s="279">
        <v>2015</v>
      </c>
      <c r="K3044" s="285">
        <v>6100025630</v>
      </c>
      <c r="L3044" s="283">
        <v>41865</v>
      </c>
      <c r="M3044" s="285" t="s">
        <v>12013</v>
      </c>
      <c r="N3044" s="331" t="s">
        <v>16235</v>
      </c>
      <c r="O3044" s="325"/>
    </row>
    <row r="3045" spans="5:15" ht="31.5">
      <c r="E3045" s="284">
        <v>6144798</v>
      </c>
      <c r="F3045" s="291" t="s">
        <v>132</v>
      </c>
      <c r="G3045" s="315">
        <f t="shared" si="49"/>
        <v>3039</v>
      </c>
      <c r="H3045" s="280" t="s">
        <v>10362</v>
      </c>
      <c r="I3045" s="307" t="s">
        <v>7203</v>
      </c>
      <c r="J3045" s="279">
        <v>2015</v>
      </c>
      <c r="K3045" s="285">
        <v>6100025633</v>
      </c>
      <c r="L3045" s="283">
        <v>41869</v>
      </c>
      <c r="M3045" s="285" t="s">
        <v>12014</v>
      </c>
      <c r="N3045" s="332" t="s">
        <v>15529</v>
      </c>
      <c r="O3045" s="324"/>
    </row>
    <row r="3046" spans="5:15" ht="31.5">
      <c r="E3046" s="284">
        <v>6144952</v>
      </c>
      <c r="F3046" s="291" t="s">
        <v>132</v>
      </c>
      <c r="G3046" s="315">
        <f t="shared" si="49"/>
        <v>3040</v>
      </c>
      <c r="H3046" s="280" t="s">
        <v>12015</v>
      </c>
      <c r="I3046" s="307" t="s">
        <v>7203</v>
      </c>
      <c r="J3046" s="279">
        <v>2015</v>
      </c>
      <c r="K3046" s="285">
        <v>6100025635</v>
      </c>
      <c r="L3046" s="283">
        <v>41871</v>
      </c>
      <c r="M3046" s="285" t="s">
        <v>12016</v>
      </c>
      <c r="N3046" s="332" t="s">
        <v>15530</v>
      </c>
      <c r="O3046" s="324"/>
    </row>
    <row r="3047" spans="5:15" ht="31.5">
      <c r="E3047" s="284">
        <v>6144962</v>
      </c>
      <c r="F3047" s="291" t="s">
        <v>132</v>
      </c>
      <c r="G3047" s="315">
        <f t="shared" si="49"/>
        <v>3041</v>
      </c>
      <c r="H3047" s="280" t="s">
        <v>10493</v>
      </c>
      <c r="I3047" s="307" t="s">
        <v>7203</v>
      </c>
      <c r="J3047" s="279">
        <v>2015</v>
      </c>
      <c r="K3047" s="285">
        <v>6100025666</v>
      </c>
      <c r="L3047" s="283">
        <v>41872</v>
      </c>
      <c r="M3047" s="285" t="s">
        <v>12017</v>
      </c>
      <c r="N3047" s="332" t="s">
        <v>14770</v>
      </c>
      <c r="O3047" s="324"/>
    </row>
    <row r="3048" spans="5:15" ht="38.25">
      <c r="E3048" s="284">
        <v>6144988</v>
      </c>
      <c r="F3048" s="291" t="s">
        <v>132</v>
      </c>
      <c r="G3048" s="315">
        <f t="shared" si="49"/>
        <v>3042</v>
      </c>
      <c r="H3048" s="280" t="s">
        <v>10247</v>
      </c>
      <c r="I3048" s="307" t="s">
        <v>7203</v>
      </c>
      <c r="J3048" s="279">
        <v>2015</v>
      </c>
      <c r="K3048" s="285">
        <v>6100025888</v>
      </c>
      <c r="L3048" s="283">
        <v>41872</v>
      </c>
      <c r="M3048" s="285" t="s">
        <v>12018</v>
      </c>
      <c r="N3048" s="332" t="s">
        <v>15531</v>
      </c>
      <c r="O3048" s="324"/>
    </row>
    <row r="3049" spans="5:15" ht="31.5">
      <c r="E3049" s="284">
        <v>6144819</v>
      </c>
      <c r="F3049" s="291" t="s">
        <v>132</v>
      </c>
      <c r="G3049" s="315">
        <f t="shared" si="49"/>
        <v>3043</v>
      </c>
      <c r="H3049" s="280" t="s">
        <v>12019</v>
      </c>
      <c r="I3049" s="307" t="s">
        <v>7203</v>
      </c>
      <c r="J3049" s="279">
        <v>2015</v>
      </c>
      <c r="K3049" s="285">
        <v>6100025891</v>
      </c>
      <c r="L3049" s="283">
        <v>41871</v>
      </c>
      <c r="M3049" s="285" t="s">
        <v>12020</v>
      </c>
      <c r="N3049" s="332" t="s">
        <v>14771</v>
      </c>
      <c r="O3049" s="324"/>
    </row>
    <row r="3050" spans="5:15" ht="31.5">
      <c r="E3050" s="284">
        <v>6144974</v>
      </c>
      <c r="F3050" s="291" t="s">
        <v>132</v>
      </c>
      <c r="G3050" s="315">
        <f t="shared" si="49"/>
        <v>3044</v>
      </c>
      <c r="H3050" s="280" t="s">
        <v>10247</v>
      </c>
      <c r="I3050" s="307" t="s">
        <v>7203</v>
      </c>
      <c r="J3050" s="279">
        <v>2015</v>
      </c>
      <c r="K3050" s="285">
        <v>6100025894</v>
      </c>
      <c r="L3050" s="283">
        <v>41872</v>
      </c>
      <c r="M3050" s="285" t="s">
        <v>12021</v>
      </c>
      <c r="N3050" s="332" t="s">
        <v>14222</v>
      </c>
      <c r="O3050" s="324"/>
    </row>
    <row r="3051" spans="5:15" ht="38.25">
      <c r="E3051" s="284">
        <v>6144969</v>
      </c>
      <c r="F3051" s="291" t="s">
        <v>132</v>
      </c>
      <c r="G3051" s="315">
        <f t="shared" si="49"/>
        <v>3045</v>
      </c>
      <c r="H3051" s="280" t="s">
        <v>10476</v>
      </c>
      <c r="I3051" s="307" t="s">
        <v>7203</v>
      </c>
      <c r="J3051" s="279">
        <v>2015</v>
      </c>
      <c r="K3051" s="285">
        <v>6100025908</v>
      </c>
      <c r="L3051" s="283">
        <v>41878</v>
      </c>
      <c r="M3051" s="285" t="s">
        <v>12022</v>
      </c>
      <c r="N3051" s="332" t="s">
        <v>14772</v>
      </c>
      <c r="O3051" s="324"/>
    </row>
    <row r="3052" spans="5:15" ht="31.5">
      <c r="E3052" s="284">
        <v>6144966</v>
      </c>
      <c r="F3052" s="291" t="s">
        <v>132</v>
      </c>
      <c r="G3052" s="315">
        <f t="shared" si="49"/>
        <v>3046</v>
      </c>
      <c r="H3052" s="280" t="s">
        <v>12023</v>
      </c>
      <c r="I3052" s="307" t="s">
        <v>7203</v>
      </c>
      <c r="J3052" s="279">
        <v>2015</v>
      </c>
      <c r="K3052" s="285">
        <v>6100025926</v>
      </c>
      <c r="L3052" s="283">
        <v>41879</v>
      </c>
      <c r="M3052" s="285" t="s">
        <v>12024</v>
      </c>
      <c r="N3052" s="332" t="s">
        <v>14773</v>
      </c>
      <c r="O3052" s="324"/>
    </row>
    <row r="3053" spans="5:15" ht="31.5">
      <c r="E3053" s="284">
        <v>6144989</v>
      </c>
      <c r="F3053" s="291" t="s">
        <v>132</v>
      </c>
      <c r="G3053" s="315">
        <f t="shared" si="49"/>
        <v>3047</v>
      </c>
      <c r="H3053" s="280" t="s">
        <v>12025</v>
      </c>
      <c r="I3053" s="307" t="s">
        <v>7203</v>
      </c>
      <c r="J3053" s="279">
        <v>2015</v>
      </c>
      <c r="K3053" s="285">
        <v>6100025934</v>
      </c>
      <c r="L3053" s="283">
        <v>41886</v>
      </c>
      <c r="M3053" s="285" t="s">
        <v>12026</v>
      </c>
      <c r="N3053" s="332" t="s">
        <v>15532</v>
      </c>
      <c r="O3053" s="324"/>
    </row>
    <row r="3054" spans="5:15" ht="31.5">
      <c r="E3054" s="284">
        <v>6144948</v>
      </c>
      <c r="F3054" s="291" t="s">
        <v>132</v>
      </c>
      <c r="G3054" s="315">
        <f t="shared" si="49"/>
        <v>3048</v>
      </c>
      <c r="H3054" s="280" t="s">
        <v>10409</v>
      </c>
      <c r="I3054" s="307" t="s">
        <v>7203</v>
      </c>
      <c r="J3054" s="279">
        <v>2015</v>
      </c>
      <c r="K3054" s="285">
        <v>6100025943</v>
      </c>
      <c r="L3054" s="283">
        <v>41872</v>
      </c>
      <c r="M3054" s="285" t="s">
        <v>12027</v>
      </c>
      <c r="N3054" s="332" t="s">
        <v>14223</v>
      </c>
      <c r="O3054" s="324"/>
    </row>
    <row r="3055" spans="5:15" ht="31.5">
      <c r="E3055" s="284">
        <v>6144952</v>
      </c>
      <c r="F3055" s="291" t="s">
        <v>132</v>
      </c>
      <c r="G3055" s="315">
        <f t="shared" si="49"/>
        <v>3049</v>
      </c>
      <c r="H3055" s="280" t="s">
        <v>12028</v>
      </c>
      <c r="I3055" s="307" t="s">
        <v>7203</v>
      </c>
      <c r="J3055" s="279">
        <v>2015</v>
      </c>
      <c r="K3055" s="285">
        <v>6100025964</v>
      </c>
      <c r="L3055" s="283">
        <v>41876</v>
      </c>
      <c r="M3055" s="285" t="s">
        <v>12029</v>
      </c>
      <c r="N3055" s="332" t="s">
        <v>15533</v>
      </c>
      <c r="O3055" s="324"/>
    </row>
    <row r="3056" spans="5:15" ht="31.5">
      <c r="E3056" s="284">
        <v>6144977</v>
      </c>
      <c r="F3056" s="291" t="s">
        <v>132</v>
      </c>
      <c r="G3056" s="315">
        <f t="shared" si="49"/>
        <v>3050</v>
      </c>
      <c r="H3056" s="280" t="s">
        <v>12030</v>
      </c>
      <c r="I3056" s="307" t="s">
        <v>7203</v>
      </c>
      <c r="J3056" s="279">
        <v>2015</v>
      </c>
      <c r="K3056" s="285">
        <v>6100025965</v>
      </c>
      <c r="L3056" s="283">
        <v>41877</v>
      </c>
      <c r="M3056" s="285" t="s">
        <v>12031</v>
      </c>
      <c r="N3056" s="332" t="s">
        <v>15534</v>
      </c>
      <c r="O3056" s="324"/>
    </row>
    <row r="3057" spans="5:15" ht="31.5">
      <c r="E3057" s="284">
        <v>6145014</v>
      </c>
      <c r="F3057" s="291" t="s">
        <v>132</v>
      </c>
      <c r="G3057" s="315">
        <f t="shared" si="49"/>
        <v>3051</v>
      </c>
      <c r="H3057" s="280" t="s">
        <v>12032</v>
      </c>
      <c r="I3057" s="307" t="s">
        <v>7203</v>
      </c>
      <c r="J3057" s="279">
        <v>2015</v>
      </c>
      <c r="K3057" s="285">
        <v>6100025977</v>
      </c>
      <c r="L3057" s="283">
        <v>41892</v>
      </c>
      <c r="M3057" s="285" t="s">
        <v>12033</v>
      </c>
      <c r="N3057" s="332" t="s">
        <v>15535</v>
      </c>
      <c r="O3057" s="324"/>
    </row>
    <row r="3058" spans="5:15" ht="31.5">
      <c r="E3058" s="284">
        <v>6145006</v>
      </c>
      <c r="F3058" s="291" t="s">
        <v>132</v>
      </c>
      <c r="G3058" s="315">
        <f t="shared" si="49"/>
        <v>3052</v>
      </c>
      <c r="H3058" s="280" t="s">
        <v>10476</v>
      </c>
      <c r="I3058" s="307" t="s">
        <v>7203</v>
      </c>
      <c r="J3058" s="279">
        <v>2015</v>
      </c>
      <c r="K3058" s="285">
        <v>6100025984</v>
      </c>
      <c r="L3058" s="283">
        <v>41891</v>
      </c>
      <c r="M3058" s="285" t="s">
        <v>12034</v>
      </c>
      <c r="N3058" s="332" t="s">
        <v>14774</v>
      </c>
      <c r="O3058" s="324"/>
    </row>
    <row r="3059" spans="5:15" ht="31.5">
      <c r="E3059" s="284">
        <v>6144970</v>
      </c>
      <c r="F3059" s="291" t="s">
        <v>132</v>
      </c>
      <c r="G3059" s="315">
        <f t="shared" si="49"/>
        <v>3053</v>
      </c>
      <c r="H3059" s="280" t="s">
        <v>8847</v>
      </c>
      <c r="I3059" s="307" t="s">
        <v>7203</v>
      </c>
      <c r="J3059" s="279">
        <v>2015</v>
      </c>
      <c r="K3059" s="285">
        <v>6100025989</v>
      </c>
      <c r="L3059" s="283">
        <v>41877</v>
      </c>
      <c r="M3059" s="285" t="s">
        <v>12035</v>
      </c>
      <c r="N3059" s="332" t="s">
        <v>15536</v>
      </c>
      <c r="O3059" s="324"/>
    </row>
    <row r="3060" spans="5:15" ht="31.5">
      <c r="E3060" s="284">
        <v>6144980</v>
      </c>
      <c r="F3060" s="291" t="s">
        <v>132</v>
      </c>
      <c r="G3060" s="315">
        <f t="shared" si="49"/>
        <v>3054</v>
      </c>
      <c r="H3060" s="280" t="s">
        <v>8847</v>
      </c>
      <c r="I3060" s="307" t="s">
        <v>7203</v>
      </c>
      <c r="J3060" s="279">
        <v>2015</v>
      </c>
      <c r="K3060" s="285">
        <v>6100025997</v>
      </c>
      <c r="L3060" s="283">
        <v>41883</v>
      </c>
      <c r="M3060" s="285" t="s">
        <v>12036</v>
      </c>
      <c r="N3060" s="332" t="s">
        <v>14775</v>
      </c>
      <c r="O3060" s="324"/>
    </row>
    <row r="3061" spans="5:15" ht="31.5">
      <c r="E3061" s="284">
        <v>6145012</v>
      </c>
      <c r="F3061" s="291" t="s">
        <v>132</v>
      </c>
      <c r="G3061" s="315">
        <f t="shared" si="49"/>
        <v>3055</v>
      </c>
      <c r="H3061" s="280" t="s">
        <v>10392</v>
      </c>
      <c r="I3061" s="307" t="s">
        <v>7203</v>
      </c>
      <c r="J3061" s="279">
        <v>2015</v>
      </c>
      <c r="K3061" s="285">
        <v>6100026007</v>
      </c>
      <c r="L3061" s="283">
        <v>41877</v>
      </c>
      <c r="M3061" s="285" t="s">
        <v>12037</v>
      </c>
      <c r="N3061" s="331" t="s">
        <v>16402</v>
      </c>
      <c r="O3061" s="325"/>
    </row>
    <row r="3062" spans="5:15" ht="31.5">
      <c r="E3062" s="284">
        <v>6145009</v>
      </c>
      <c r="F3062" s="291" t="s">
        <v>132</v>
      </c>
      <c r="G3062" s="315">
        <f t="shared" si="49"/>
        <v>3056</v>
      </c>
      <c r="H3062" s="280" t="s">
        <v>10613</v>
      </c>
      <c r="I3062" s="307" t="s">
        <v>7203</v>
      </c>
      <c r="J3062" s="279">
        <v>2015</v>
      </c>
      <c r="K3062" s="285">
        <v>6100026009</v>
      </c>
      <c r="L3062" s="283">
        <v>41876</v>
      </c>
      <c r="M3062" s="285" t="s">
        <v>12038</v>
      </c>
      <c r="N3062" s="332" t="s">
        <v>14776</v>
      </c>
      <c r="O3062" s="324"/>
    </row>
    <row r="3063" spans="5:15" ht="31.5">
      <c r="E3063" s="284">
        <v>6145197</v>
      </c>
      <c r="F3063" s="291" t="s">
        <v>132</v>
      </c>
      <c r="G3063" s="315">
        <f t="shared" si="49"/>
        <v>3057</v>
      </c>
      <c r="H3063" s="280" t="s">
        <v>12039</v>
      </c>
      <c r="I3063" s="307" t="s">
        <v>7203</v>
      </c>
      <c r="J3063" s="279">
        <v>2015</v>
      </c>
      <c r="K3063" s="285">
        <v>6100026029</v>
      </c>
      <c r="L3063" s="283">
        <v>41893</v>
      </c>
      <c r="M3063" s="285" t="s">
        <v>12040</v>
      </c>
      <c r="N3063" s="332" t="s">
        <v>14777</v>
      </c>
      <c r="O3063" s="324"/>
    </row>
    <row r="3064" spans="5:15" ht="31.5">
      <c r="E3064" s="284">
        <v>6145185</v>
      </c>
      <c r="F3064" s="291" t="s">
        <v>132</v>
      </c>
      <c r="G3064" s="315">
        <f t="shared" si="49"/>
        <v>3058</v>
      </c>
      <c r="H3064" s="280" t="s">
        <v>12041</v>
      </c>
      <c r="I3064" s="307" t="s">
        <v>7203</v>
      </c>
      <c r="J3064" s="279">
        <v>2015</v>
      </c>
      <c r="K3064" s="285">
        <v>6100026043</v>
      </c>
      <c r="L3064" s="283">
        <v>41905</v>
      </c>
      <c r="M3064" s="285" t="s">
        <v>12042</v>
      </c>
      <c r="N3064" s="332" t="s">
        <v>14778</v>
      </c>
      <c r="O3064" s="324"/>
    </row>
    <row r="3065" spans="5:15" ht="31.5">
      <c r="E3065" s="284">
        <v>6144919</v>
      </c>
      <c r="F3065" s="291" t="s">
        <v>132</v>
      </c>
      <c r="G3065" s="315">
        <f t="shared" si="49"/>
        <v>3059</v>
      </c>
      <c r="H3065" s="280" t="s">
        <v>8847</v>
      </c>
      <c r="I3065" s="307" t="s">
        <v>7203</v>
      </c>
      <c r="J3065" s="279">
        <v>2015</v>
      </c>
      <c r="K3065" s="285">
        <v>6100026086</v>
      </c>
      <c r="L3065" s="283">
        <v>41884</v>
      </c>
      <c r="M3065" s="285" t="s">
        <v>12043</v>
      </c>
      <c r="N3065" s="332" t="s">
        <v>15537</v>
      </c>
      <c r="O3065" s="324"/>
    </row>
    <row r="3066" spans="5:15" ht="31.5">
      <c r="E3066" s="284">
        <v>6144992</v>
      </c>
      <c r="F3066" s="291" t="s">
        <v>132</v>
      </c>
      <c r="G3066" s="315">
        <f t="shared" si="49"/>
        <v>3060</v>
      </c>
      <c r="H3066" s="280" t="s">
        <v>10366</v>
      </c>
      <c r="I3066" s="307" t="s">
        <v>7203</v>
      </c>
      <c r="J3066" s="279">
        <v>2015</v>
      </c>
      <c r="K3066" s="285">
        <v>6100026095</v>
      </c>
      <c r="L3066" s="283">
        <v>41884</v>
      </c>
      <c r="M3066" s="285" t="s">
        <v>12044</v>
      </c>
      <c r="N3066" s="331" t="s">
        <v>16356</v>
      </c>
      <c r="O3066" s="325"/>
    </row>
    <row r="3067" spans="5:15" ht="31.5">
      <c r="E3067" s="284">
        <v>6150925</v>
      </c>
      <c r="F3067" s="291" t="s">
        <v>132</v>
      </c>
      <c r="G3067" s="315">
        <f t="shared" si="49"/>
        <v>3061</v>
      </c>
      <c r="H3067" s="280" t="s">
        <v>11975</v>
      </c>
      <c r="I3067" s="307" t="s">
        <v>7203</v>
      </c>
      <c r="J3067" s="279">
        <v>2015</v>
      </c>
      <c r="K3067" s="285">
        <v>6100026102</v>
      </c>
      <c r="L3067" s="283">
        <v>41883</v>
      </c>
      <c r="M3067" s="285" t="s">
        <v>12045</v>
      </c>
      <c r="N3067" s="332" t="s">
        <v>14779</v>
      </c>
      <c r="O3067" s="324"/>
    </row>
    <row r="3068" spans="5:15" ht="31.5">
      <c r="E3068" s="284">
        <v>6145171</v>
      </c>
      <c r="F3068" s="291" t="s">
        <v>132</v>
      </c>
      <c r="G3068" s="315">
        <f t="shared" si="49"/>
        <v>3062</v>
      </c>
      <c r="H3068" s="280" t="s">
        <v>10493</v>
      </c>
      <c r="I3068" s="307" t="s">
        <v>7203</v>
      </c>
      <c r="J3068" s="279">
        <v>2015</v>
      </c>
      <c r="K3068" s="285">
        <v>6100026124</v>
      </c>
      <c r="L3068" s="283">
        <v>41898</v>
      </c>
      <c r="M3068" s="285" t="s">
        <v>12046</v>
      </c>
      <c r="N3068" s="332" t="s">
        <v>15538</v>
      </c>
      <c r="O3068" s="324"/>
    </row>
    <row r="3069" spans="5:15" ht="31.5">
      <c r="E3069" s="284">
        <v>6145003</v>
      </c>
      <c r="F3069" s="291" t="s">
        <v>132</v>
      </c>
      <c r="G3069" s="315">
        <f t="shared" si="49"/>
        <v>3063</v>
      </c>
      <c r="H3069" s="280" t="s">
        <v>10362</v>
      </c>
      <c r="I3069" s="307" t="s">
        <v>7203</v>
      </c>
      <c r="J3069" s="279">
        <v>2015</v>
      </c>
      <c r="K3069" s="285">
        <v>6100026140</v>
      </c>
      <c r="L3069" s="283">
        <v>41887</v>
      </c>
      <c r="M3069" s="285" t="s">
        <v>12047</v>
      </c>
      <c r="N3069" s="332" t="s">
        <v>14780</v>
      </c>
      <c r="O3069" s="324"/>
    </row>
    <row r="3070" spans="5:15" ht="31.5">
      <c r="E3070" s="284">
        <v>6145013</v>
      </c>
      <c r="F3070" s="291" t="s">
        <v>132</v>
      </c>
      <c r="G3070" s="315">
        <f t="shared" ref="G3070:G3133" si="50">G3069+1</f>
        <v>3064</v>
      </c>
      <c r="H3070" s="280" t="s">
        <v>10589</v>
      </c>
      <c r="I3070" s="307" t="s">
        <v>7203</v>
      </c>
      <c r="J3070" s="279">
        <v>2015</v>
      </c>
      <c r="K3070" s="285">
        <v>6100026141</v>
      </c>
      <c r="L3070" s="283">
        <v>41894</v>
      </c>
      <c r="M3070" s="285" t="s">
        <v>12048</v>
      </c>
      <c r="N3070" s="332" t="s">
        <v>14781</v>
      </c>
      <c r="O3070" s="324"/>
    </row>
    <row r="3071" spans="5:15" ht="31.5">
      <c r="E3071" s="284">
        <v>6144891</v>
      </c>
      <c r="F3071" s="291" t="s">
        <v>132</v>
      </c>
      <c r="G3071" s="315">
        <f t="shared" si="50"/>
        <v>3065</v>
      </c>
      <c r="H3071" s="280" t="s">
        <v>12049</v>
      </c>
      <c r="I3071" s="307" t="s">
        <v>7203</v>
      </c>
      <c r="J3071" s="279">
        <v>2015</v>
      </c>
      <c r="K3071" s="285">
        <v>6100026153</v>
      </c>
      <c r="L3071" s="283">
        <v>41885</v>
      </c>
      <c r="M3071" s="285" t="s">
        <v>12050</v>
      </c>
      <c r="N3071" s="332" t="s">
        <v>15539</v>
      </c>
      <c r="O3071" s="324"/>
    </row>
    <row r="3072" spans="5:15" ht="31.5">
      <c r="E3072" s="284">
        <v>6144983</v>
      </c>
      <c r="F3072" s="291" t="s">
        <v>132</v>
      </c>
      <c r="G3072" s="315">
        <f t="shared" si="50"/>
        <v>3066</v>
      </c>
      <c r="H3072" s="280" t="s">
        <v>10495</v>
      </c>
      <c r="I3072" s="307" t="s">
        <v>7203</v>
      </c>
      <c r="J3072" s="279">
        <v>2015</v>
      </c>
      <c r="K3072" s="285">
        <v>6100026161</v>
      </c>
      <c r="L3072" s="283">
        <v>41885</v>
      </c>
      <c r="M3072" s="285" t="s">
        <v>12051</v>
      </c>
      <c r="N3072" s="332" t="s">
        <v>15540</v>
      </c>
      <c r="O3072" s="324"/>
    </row>
    <row r="3073" spans="5:15" ht="31.5">
      <c r="E3073" s="284">
        <v>6145184</v>
      </c>
      <c r="F3073" s="291" t="s">
        <v>132</v>
      </c>
      <c r="G3073" s="315">
        <f t="shared" si="50"/>
        <v>3067</v>
      </c>
      <c r="H3073" s="280" t="s">
        <v>12052</v>
      </c>
      <c r="I3073" s="307" t="s">
        <v>7203</v>
      </c>
      <c r="J3073" s="279">
        <v>2015</v>
      </c>
      <c r="K3073" s="285">
        <v>6100026162</v>
      </c>
      <c r="L3073" s="283">
        <v>41899</v>
      </c>
      <c r="M3073" s="285" t="s">
        <v>12053</v>
      </c>
      <c r="N3073" s="332" t="s">
        <v>14782</v>
      </c>
      <c r="O3073" s="324"/>
    </row>
    <row r="3074" spans="5:15" ht="31.5">
      <c r="E3074" s="284">
        <v>6145001</v>
      </c>
      <c r="F3074" s="291" t="s">
        <v>132</v>
      </c>
      <c r="G3074" s="315">
        <f t="shared" si="50"/>
        <v>3068</v>
      </c>
      <c r="H3074" s="280" t="s">
        <v>12054</v>
      </c>
      <c r="I3074" s="307" t="s">
        <v>7203</v>
      </c>
      <c r="J3074" s="279">
        <v>2015</v>
      </c>
      <c r="K3074" s="285">
        <v>6100026230</v>
      </c>
      <c r="L3074" s="283">
        <v>41890</v>
      </c>
      <c r="M3074" s="285" t="s">
        <v>12055</v>
      </c>
      <c r="N3074" s="332" t="s">
        <v>15541</v>
      </c>
      <c r="O3074" s="324"/>
    </row>
    <row r="3075" spans="5:15" ht="63">
      <c r="E3075" s="284">
        <v>6145002</v>
      </c>
      <c r="F3075" s="291" t="s">
        <v>132</v>
      </c>
      <c r="G3075" s="315">
        <f t="shared" si="50"/>
        <v>3069</v>
      </c>
      <c r="H3075" s="280" t="s">
        <v>10885</v>
      </c>
      <c r="I3075" s="307" t="s">
        <v>7203</v>
      </c>
      <c r="J3075" s="279">
        <v>2015</v>
      </c>
      <c r="K3075" s="285">
        <v>6100026231</v>
      </c>
      <c r="L3075" s="283">
        <v>41891</v>
      </c>
      <c r="M3075" s="285" t="s">
        <v>12056</v>
      </c>
      <c r="N3075" s="332" t="s">
        <v>15542</v>
      </c>
      <c r="O3075" s="324"/>
    </row>
    <row r="3076" spans="5:15" ht="31.5">
      <c r="E3076" s="284">
        <v>6144999</v>
      </c>
      <c r="F3076" s="291" t="s">
        <v>132</v>
      </c>
      <c r="G3076" s="315">
        <f t="shared" si="50"/>
        <v>3070</v>
      </c>
      <c r="H3076" s="280" t="s">
        <v>12057</v>
      </c>
      <c r="I3076" s="307" t="s">
        <v>7203</v>
      </c>
      <c r="J3076" s="279">
        <v>2015</v>
      </c>
      <c r="K3076" s="285">
        <v>6100026235</v>
      </c>
      <c r="L3076" s="283">
        <v>41891</v>
      </c>
      <c r="M3076" s="285" t="s">
        <v>12058</v>
      </c>
      <c r="N3076" s="332" t="s">
        <v>15543</v>
      </c>
      <c r="O3076" s="324"/>
    </row>
    <row r="3077" spans="5:15" ht="31.5">
      <c r="E3077" s="284">
        <v>6145190</v>
      </c>
      <c r="F3077" s="291" t="s">
        <v>132</v>
      </c>
      <c r="G3077" s="315">
        <f t="shared" si="50"/>
        <v>3071</v>
      </c>
      <c r="H3077" s="280" t="s">
        <v>12059</v>
      </c>
      <c r="I3077" s="307" t="s">
        <v>7203</v>
      </c>
      <c r="J3077" s="279">
        <v>2015</v>
      </c>
      <c r="K3077" s="285">
        <v>6100026241</v>
      </c>
      <c r="L3077" s="283">
        <v>41898</v>
      </c>
      <c r="M3077" s="285" t="s">
        <v>12060</v>
      </c>
      <c r="N3077" s="331" t="s">
        <v>16253</v>
      </c>
      <c r="O3077" s="325"/>
    </row>
    <row r="3078" spans="5:15" ht="31.5">
      <c r="E3078" s="284">
        <v>6145201</v>
      </c>
      <c r="F3078" s="291" t="s">
        <v>132</v>
      </c>
      <c r="G3078" s="315">
        <f t="shared" si="50"/>
        <v>3072</v>
      </c>
      <c r="H3078" s="280" t="s">
        <v>12061</v>
      </c>
      <c r="I3078" s="307" t="s">
        <v>7203</v>
      </c>
      <c r="J3078" s="279">
        <v>2015</v>
      </c>
      <c r="K3078" s="285">
        <v>6100026266</v>
      </c>
      <c r="L3078" s="283">
        <v>41907</v>
      </c>
      <c r="M3078" s="285" t="s">
        <v>12062</v>
      </c>
      <c r="N3078" s="332" t="s">
        <v>14783</v>
      </c>
      <c r="O3078" s="324"/>
    </row>
    <row r="3079" spans="5:15" ht="31.5">
      <c r="E3079" s="284">
        <v>6145010</v>
      </c>
      <c r="F3079" s="291" t="s">
        <v>132</v>
      </c>
      <c r="G3079" s="315">
        <f t="shared" si="50"/>
        <v>3073</v>
      </c>
      <c r="H3079" s="280" t="s">
        <v>10361</v>
      </c>
      <c r="I3079" s="307" t="s">
        <v>7203</v>
      </c>
      <c r="J3079" s="279">
        <v>2015</v>
      </c>
      <c r="K3079" s="285">
        <v>6100026298</v>
      </c>
      <c r="L3079" s="283">
        <v>41897</v>
      </c>
      <c r="M3079" s="285" t="s">
        <v>12063</v>
      </c>
      <c r="N3079" s="332" t="s">
        <v>15544</v>
      </c>
      <c r="O3079" s="324"/>
    </row>
    <row r="3080" spans="5:15" ht="31.5">
      <c r="E3080" s="284">
        <v>6145191</v>
      </c>
      <c r="F3080" s="291" t="s">
        <v>132</v>
      </c>
      <c r="G3080" s="315">
        <f t="shared" si="50"/>
        <v>3074</v>
      </c>
      <c r="H3080" s="280" t="s">
        <v>12064</v>
      </c>
      <c r="I3080" s="307" t="s">
        <v>7203</v>
      </c>
      <c r="J3080" s="279">
        <v>2015</v>
      </c>
      <c r="K3080" s="285">
        <v>6100026305</v>
      </c>
      <c r="L3080" s="283">
        <v>41899</v>
      </c>
      <c r="M3080" s="285" t="s">
        <v>12065</v>
      </c>
      <c r="N3080" s="332" t="s">
        <v>15545</v>
      </c>
      <c r="O3080" s="324"/>
    </row>
    <row r="3081" spans="5:15" ht="31.5">
      <c r="E3081" s="284">
        <v>6145180</v>
      </c>
      <c r="F3081" s="291" t="s">
        <v>132</v>
      </c>
      <c r="G3081" s="315">
        <f t="shared" si="50"/>
        <v>3075</v>
      </c>
      <c r="H3081" s="280" t="s">
        <v>12066</v>
      </c>
      <c r="I3081" s="307" t="s">
        <v>7203</v>
      </c>
      <c r="J3081" s="279">
        <v>2015</v>
      </c>
      <c r="K3081" s="285">
        <v>6100026315</v>
      </c>
      <c r="L3081" s="283">
        <v>41900</v>
      </c>
      <c r="M3081" s="285" t="s">
        <v>12067</v>
      </c>
      <c r="N3081" s="332" t="s">
        <v>15546</v>
      </c>
      <c r="O3081" s="324"/>
    </row>
    <row r="3082" spans="5:15" ht="31.5">
      <c r="E3082" s="284">
        <v>6144996</v>
      </c>
      <c r="F3082" s="291" t="s">
        <v>132</v>
      </c>
      <c r="G3082" s="315">
        <f t="shared" si="50"/>
        <v>3076</v>
      </c>
      <c r="H3082" s="280" t="s">
        <v>12068</v>
      </c>
      <c r="I3082" s="307" t="s">
        <v>7203</v>
      </c>
      <c r="J3082" s="279">
        <v>2015</v>
      </c>
      <c r="K3082" s="285">
        <v>6100026323</v>
      </c>
      <c r="L3082" s="283">
        <v>41898</v>
      </c>
      <c r="M3082" s="285" t="s">
        <v>12069</v>
      </c>
      <c r="N3082" s="332" t="s">
        <v>14784</v>
      </c>
      <c r="O3082" s="324"/>
    </row>
    <row r="3083" spans="5:15" ht="31.5">
      <c r="E3083" s="284">
        <v>6145168</v>
      </c>
      <c r="F3083" s="291" t="s">
        <v>132</v>
      </c>
      <c r="G3083" s="315">
        <f t="shared" si="50"/>
        <v>3077</v>
      </c>
      <c r="H3083" s="280" t="s">
        <v>10855</v>
      </c>
      <c r="I3083" s="307" t="s">
        <v>7203</v>
      </c>
      <c r="J3083" s="279">
        <v>2015</v>
      </c>
      <c r="K3083" s="285">
        <v>6100026325</v>
      </c>
      <c r="L3083" s="283">
        <v>41899</v>
      </c>
      <c r="M3083" s="285" t="s">
        <v>12070</v>
      </c>
      <c r="N3083" s="332" t="s">
        <v>14785</v>
      </c>
      <c r="O3083" s="324"/>
    </row>
    <row r="3084" spans="5:15" ht="31.5">
      <c r="E3084" s="284">
        <v>6145175</v>
      </c>
      <c r="F3084" s="291" t="s">
        <v>132</v>
      </c>
      <c r="G3084" s="315">
        <f t="shared" si="50"/>
        <v>3078</v>
      </c>
      <c r="H3084" s="280" t="s">
        <v>10798</v>
      </c>
      <c r="I3084" s="307" t="s">
        <v>7203</v>
      </c>
      <c r="J3084" s="279">
        <v>2015</v>
      </c>
      <c r="K3084" s="285">
        <v>6100026329</v>
      </c>
      <c r="L3084" s="283">
        <v>41900</v>
      </c>
      <c r="M3084" s="285" t="s">
        <v>12071</v>
      </c>
      <c r="N3084" s="332" t="s">
        <v>14786</v>
      </c>
      <c r="O3084" s="324"/>
    </row>
    <row r="3085" spans="5:15" ht="31.5">
      <c r="E3085" s="284">
        <v>6145152</v>
      </c>
      <c r="F3085" s="291" t="s">
        <v>132</v>
      </c>
      <c r="G3085" s="315">
        <f t="shared" si="50"/>
        <v>3079</v>
      </c>
      <c r="H3085" s="280" t="s">
        <v>12072</v>
      </c>
      <c r="I3085" s="307" t="s">
        <v>7203</v>
      </c>
      <c r="J3085" s="279">
        <v>2015</v>
      </c>
      <c r="K3085" s="285">
        <v>6100026399</v>
      </c>
      <c r="L3085" s="283">
        <v>41898</v>
      </c>
      <c r="M3085" s="285" t="s">
        <v>9788</v>
      </c>
      <c r="N3085" s="332" t="s">
        <v>15026</v>
      </c>
      <c r="O3085" s="324"/>
    </row>
    <row r="3086" spans="5:15" ht="31.5">
      <c r="E3086" s="284">
        <v>6145218</v>
      </c>
      <c r="F3086" s="291" t="s">
        <v>132</v>
      </c>
      <c r="G3086" s="315">
        <f t="shared" si="50"/>
        <v>3080</v>
      </c>
      <c r="H3086" s="280" t="s">
        <v>12073</v>
      </c>
      <c r="I3086" s="307" t="s">
        <v>7203</v>
      </c>
      <c r="J3086" s="279">
        <v>2015</v>
      </c>
      <c r="K3086" s="285">
        <v>6100026423</v>
      </c>
      <c r="L3086" s="283">
        <v>41933</v>
      </c>
      <c r="M3086" s="285" t="s">
        <v>12074</v>
      </c>
      <c r="N3086" s="332" t="s">
        <v>15547</v>
      </c>
      <c r="O3086" s="324"/>
    </row>
    <row r="3087" spans="5:15" ht="31.5">
      <c r="E3087" s="284">
        <v>6145174</v>
      </c>
      <c r="F3087" s="291" t="s">
        <v>132</v>
      </c>
      <c r="G3087" s="315">
        <f t="shared" si="50"/>
        <v>3081</v>
      </c>
      <c r="H3087" s="280" t="s">
        <v>10583</v>
      </c>
      <c r="I3087" s="307" t="s">
        <v>7203</v>
      </c>
      <c r="J3087" s="279">
        <v>2015</v>
      </c>
      <c r="K3087" s="285">
        <v>6100026426</v>
      </c>
      <c r="L3087" s="283">
        <v>41904</v>
      </c>
      <c r="M3087" s="285" t="s">
        <v>12075</v>
      </c>
      <c r="N3087" s="332" t="s">
        <v>14787</v>
      </c>
      <c r="O3087" s="324"/>
    </row>
    <row r="3088" spans="5:15" ht="31.5">
      <c r="E3088" s="284">
        <v>6145173</v>
      </c>
      <c r="F3088" s="291" t="s">
        <v>132</v>
      </c>
      <c r="G3088" s="315">
        <f t="shared" si="50"/>
        <v>3082</v>
      </c>
      <c r="H3088" s="280" t="s">
        <v>10680</v>
      </c>
      <c r="I3088" s="307" t="s">
        <v>7203</v>
      </c>
      <c r="J3088" s="279">
        <v>2015</v>
      </c>
      <c r="K3088" s="285">
        <v>6100026430</v>
      </c>
      <c r="L3088" s="283">
        <v>41904</v>
      </c>
      <c r="M3088" s="285" t="s">
        <v>12076</v>
      </c>
      <c r="N3088" s="332" t="s">
        <v>14788</v>
      </c>
      <c r="O3088" s="324"/>
    </row>
    <row r="3089" spans="5:15" ht="31.5">
      <c r="E3089" s="284">
        <v>6145187</v>
      </c>
      <c r="F3089" s="291" t="s">
        <v>132</v>
      </c>
      <c r="G3089" s="315">
        <f t="shared" si="50"/>
        <v>3083</v>
      </c>
      <c r="H3089" s="280" t="s">
        <v>12077</v>
      </c>
      <c r="I3089" s="307" t="s">
        <v>7203</v>
      </c>
      <c r="J3089" s="279">
        <v>2015</v>
      </c>
      <c r="K3089" s="285">
        <v>6100026438</v>
      </c>
      <c r="L3089" s="283">
        <v>41899</v>
      </c>
      <c r="M3089" s="285" t="s">
        <v>12078</v>
      </c>
      <c r="N3089" s="332" t="s">
        <v>15548</v>
      </c>
      <c r="O3089" s="324"/>
    </row>
    <row r="3090" spans="5:15" ht="31.5">
      <c r="E3090" s="284">
        <v>6145398</v>
      </c>
      <c r="F3090" s="291" t="s">
        <v>132</v>
      </c>
      <c r="G3090" s="315">
        <f t="shared" si="50"/>
        <v>3084</v>
      </c>
      <c r="H3090" s="280" t="s">
        <v>10247</v>
      </c>
      <c r="I3090" s="307" t="s">
        <v>7203</v>
      </c>
      <c r="J3090" s="279">
        <v>2015</v>
      </c>
      <c r="K3090" s="285">
        <v>6100026441</v>
      </c>
      <c r="L3090" s="283">
        <v>41894</v>
      </c>
      <c r="M3090" s="285" t="s">
        <v>12079</v>
      </c>
      <c r="N3090" s="332" t="s">
        <v>14789</v>
      </c>
      <c r="O3090" s="324"/>
    </row>
    <row r="3091" spans="5:15" ht="31.5">
      <c r="E3091" s="284">
        <v>6145172</v>
      </c>
      <c r="F3091" s="291" t="s">
        <v>132</v>
      </c>
      <c r="G3091" s="315">
        <f t="shared" si="50"/>
        <v>3085</v>
      </c>
      <c r="H3091" s="280" t="s">
        <v>12080</v>
      </c>
      <c r="I3091" s="307" t="s">
        <v>7203</v>
      </c>
      <c r="J3091" s="279">
        <v>2015</v>
      </c>
      <c r="K3091" s="285">
        <v>6100026456</v>
      </c>
      <c r="L3091" s="283">
        <v>41899</v>
      </c>
      <c r="M3091" s="285" t="s">
        <v>12081</v>
      </c>
      <c r="N3091" s="332" t="s">
        <v>15549</v>
      </c>
      <c r="O3091" s="324"/>
    </row>
    <row r="3092" spans="5:15" ht="31.5">
      <c r="E3092" s="284">
        <v>6145211</v>
      </c>
      <c r="F3092" s="291" t="s">
        <v>132</v>
      </c>
      <c r="G3092" s="315">
        <f t="shared" si="50"/>
        <v>3086</v>
      </c>
      <c r="H3092" s="280" t="s">
        <v>12082</v>
      </c>
      <c r="I3092" s="307" t="s">
        <v>7203</v>
      </c>
      <c r="J3092" s="279">
        <v>2015</v>
      </c>
      <c r="K3092" s="285">
        <v>6100026499</v>
      </c>
      <c r="L3092" s="283">
        <v>41906</v>
      </c>
      <c r="M3092" s="285" t="s">
        <v>12083</v>
      </c>
      <c r="N3092" s="332" t="s">
        <v>15550</v>
      </c>
      <c r="O3092" s="324"/>
    </row>
    <row r="3093" spans="5:15" ht="31.5">
      <c r="E3093" s="284">
        <v>6145126</v>
      </c>
      <c r="F3093" s="291" t="s">
        <v>132</v>
      </c>
      <c r="G3093" s="315">
        <f t="shared" si="50"/>
        <v>3087</v>
      </c>
      <c r="H3093" s="280" t="s">
        <v>12084</v>
      </c>
      <c r="I3093" s="307" t="s">
        <v>7203</v>
      </c>
      <c r="J3093" s="279">
        <v>2015</v>
      </c>
      <c r="K3093" s="285">
        <v>6100026507</v>
      </c>
      <c r="L3093" s="283">
        <v>41911</v>
      </c>
      <c r="M3093" s="285" t="s">
        <v>12085</v>
      </c>
      <c r="N3093" s="332" t="s">
        <v>14790</v>
      </c>
      <c r="O3093" s="324"/>
    </row>
    <row r="3094" spans="5:15" ht="31.5">
      <c r="E3094" s="284">
        <v>6145195</v>
      </c>
      <c r="F3094" s="291" t="s">
        <v>132</v>
      </c>
      <c r="G3094" s="315">
        <f t="shared" si="50"/>
        <v>3088</v>
      </c>
      <c r="H3094" s="280" t="s">
        <v>10695</v>
      </c>
      <c r="I3094" s="307" t="s">
        <v>7203</v>
      </c>
      <c r="J3094" s="279">
        <v>2015</v>
      </c>
      <c r="K3094" s="285">
        <v>6100026531</v>
      </c>
      <c r="L3094" s="283">
        <v>41912</v>
      </c>
      <c r="M3094" s="285" t="s">
        <v>12086</v>
      </c>
      <c r="N3094" s="332" t="s">
        <v>14791</v>
      </c>
      <c r="O3094" s="324"/>
    </row>
    <row r="3095" spans="5:15" ht="31.5">
      <c r="E3095" s="284">
        <v>6145433</v>
      </c>
      <c r="F3095" s="291" t="s">
        <v>132</v>
      </c>
      <c r="G3095" s="315">
        <f t="shared" si="50"/>
        <v>3089</v>
      </c>
      <c r="H3095" s="280" t="s">
        <v>12087</v>
      </c>
      <c r="I3095" s="307" t="s">
        <v>7203</v>
      </c>
      <c r="J3095" s="279">
        <v>2015</v>
      </c>
      <c r="K3095" s="285">
        <v>6100026650</v>
      </c>
      <c r="L3095" s="283">
        <v>41920</v>
      </c>
      <c r="M3095" s="285" t="s">
        <v>12088</v>
      </c>
      <c r="N3095" s="332" t="s">
        <v>15551</v>
      </c>
      <c r="O3095" s="324"/>
    </row>
    <row r="3096" spans="5:15" ht="31.5">
      <c r="E3096" s="284">
        <v>6145221</v>
      </c>
      <c r="F3096" s="291" t="s">
        <v>132</v>
      </c>
      <c r="G3096" s="315">
        <f t="shared" si="50"/>
        <v>3090</v>
      </c>
      <c r="H3096" s="280" t="s">
        <v>12089</v>
      </c>
      <c r="I3096" s="307" t="s">
        <v>7203</v>
      </c>
      <c r="J3096" s="279">
        <v>2015</v>
      </c>
      <c r="K3096" s="285">
        <v>6100026651</v>
      </c>
      <c r="L3096" s="283">
        <v>41933</v>
      </c>
      <c r="M3096" s="285" t="s">
        <v>12090</v>
      </c>
      <c r="N3096" s="332" t="s">
        <v>14792</v>
      </c>
      <c r="O3096" s="324"/>
    </row>
    <row r="3097" spans="5:15" ht="31.5">
      <c r="E3097" s="284">
        <v>6145198</v>
      </c>
      <c r="F3097" s="291" t="s">
        <v>132</v>
      </c>
      <c r="G3097" s="315">
        <f t="shared" si="50"/>
        <v>3091</v>
      </c>
      <c r="H3097" s="280" t="s">
        <v>12091</v>
      </c>
      <c r="I3097" s="307" t="s">
        <v>7203</v>
      </c>
      <c r="J3097" s="279">
        <v>2015</v>
      </c>
      <c r="K3097" s="285">
        <v>6100026678</v>
      </c>
      <c r="L3097" s="283">
        <v>41913</v>
      </c>
      <c r="M3097" s="285" t="s">
        <v>12092</v>
      </c>
      <c r="N3097" s="332" t="s">
        <v>14793</v>
      </c>
      <c r="O3097" s="324"/>
    </row>
    <row r="3098" spans="5:15" ht="31.5">
      <c r="E3098" s="284">
        <v>6145203</v>
      </c>
      <c r="F3098" s="291" t="s">
        <v>132</v>
      </c>
      <c r="G3098" s="315">
        <f t="shared" si="50"/>
        <v>3092</v>
      </c>
      <c r="H3098" s="280" t="s">
        <v>10738</v>
      </c>
      <c r="I3098" s="307" t="s">
        <v>7203</v>
      </c>
      <c r="J3098" s="279">
        <v>2015</v>
      </c>
      <c r="K3098" s="285">
        <v>6100026685</v>
      </c>
      <c r="L3098" s="283">
        <v>41914</v>
      </c>
      <c r="M3098" s="285" t="s">
        <v>12093</v>
      </c>
      <c r="N3098" s="332" t="s">
        <v>14794</v>
      </c>
      <c r="O3098" s="324"/>
    </row>
    <row r="3099" spans="5:15" ht="31.5">
      <c r="E3099" s="284">
        <v>6145215</v>
      </c>
      <c r="F3099" s="291" t="s">
        <v>132</v>
      </c>
      <c r="G3099" s="315">
        <f t="shared" si="50"/>
        <v>3093</v>
      </c>
      <c r="H3099" s="280" t="s">
        <v>12094</v>
      </c>
      <c r="I3099" s="307" t="s">
        <v>7203</v>
      </c>
      <c r="J3099" s="279">
        <v>2015</v>
      </c>
      <c r="K3099" s="285">
        <v>6100026689</v>
      </c>
      <c r="L3099" s="283">
        <v>41913</v>
      </c>
      <c r="M3099" s="285" t="s">
        <v>12095</v>
      </c>
      <c r="N3099" s="332" t="s">
        <v>15552</v>
      </c>
      <c r="O3099" s="324"/>
    </row>
    <row r="3100" spans="5:15" ht="31.5">
      <c r="E3100" s="284">
        <v>6145220</v>
      </c>
      <c r="F3100" s="291" t="s">
        <v>132</v>
      </c>
      <c r="G3100" s="315">
        <f t="shared" si="50"/>
        <v>3094</v>
      </c>
      <c r="H3100" s="280" t="s">
        <v>12096</v>
      </c>
      <c r="I3100" s="307" t="s">
        <v>7203</v>
      </c>
      <c r="J3100" s="279">
        <v>2015</v>
      </c>
      <c r="K3100" s="285">
        <v>6100026852</v>
      </c>
      <c r="L3100" s="283">
        <v>41932</v>
      </c>
      <c r="M3100" s="285" t="s">
        <v>12097</v>
      </c>
      <c r="N3100" s="332" t="s">
        <v>16452</v>
      </c>
      <c r="O3100" s="324"/>
    </row>
    <row r="3101" spans="5:15" ht="31.5">
      <c r="E3101" s="284">
        <v>6145443</v>
      </c>
      <c r="F3101" s="291" t="s">
        <v>132</v>
      </c>
      <c r="G3101" s="315">
        <f t="shared" si="50"/>
        <v>3095</v>
      </c>
      <c r="H3101" s="280" t="s">
        <v>10434</v>
      </c>
      <c r="I3101" s="307" t="s">
        <v>7203</v>
      </c>
      <c r="J3101" s="279">
        <v>2015</v>
      </c>
      <c r="K3101" s="285">
        <v>6100026859</v>
      </c>
      <c r="L3101" s="283">
        <v>41921</v>
      </c>
      <c r="M3101" s="285" t="s">
        <v>12098</v>
      </c>
      <c r="N3101" s="332" t="s">
        <v>15553</v>
      </c>
      <c r="O3101" s="324"/>
    </row>
    <row r="3102" spans="5:15" ht="31.5">
      <c r="E3102" s="284">
        <v>6145390</v>
      </c>
      <c r="F3102" s="291" t="s">
        <v>132</v>
      </c>
      <c r="G3102" s="315">
        <f t="shared" si="50"/>
        <v>3096</v>
      </c>
      <c r="H3102" s="280" t="s">
        <v>10415</v>
      </c>
      <c r="I3102" s="307" t="s">
        <v>7203</v>
      </c>
      <c r="J3102" s="279">
        <v>2015</v>
      </c>
      <c r="K3102" s="285">
        <v>6100026872</v>
      </c>
      <c r="L3102" s="283">
        <v>41911</v>
      </c>
      <c r="M3102" s="285" t="s">
        <v>12099</v>
      </c>
      <c r="N3102" s="332" t="s">
        <v>14795</v>
      </c>
      <c r="O3102" s="324"/>
    </row>
    <row r="3103" spans="5:15" ht="31.5">
      <c r="E3103" s="284">
        <v>6145414</v>
      </c>
      <c r="F3103" s="291" t="s">
        <v>132</v>
      </c>
      <c r="G3103" s="315">
        <f t="shared" si="50"/>
        <v>3097</v>
      </c>
      <c r="H3103" s="280" t="s">
        <v>10610</v>
      </c>
      <c r="I3103" s="307" t="s">
        <v>7203</v>
      </c>
      <c r="J3103" s="279">
        <v>2015</v>
      </c>
      <c r="K3103" s="285">
        <v>6100026876</v>
      </c>
      <c r="L3103" s="283">
        <v>41929</v>
      </c>
      <c r="M3103" s="285" t="s">
        <v>12100</v>
      </c>
      <c r="N3103" s="332" t="s">
        <v>14796</v>
      </c>
      <c r="O3103" s="324"/>
    </row>
    <row r="3104" spans="5:15" ht="31.5">
      <c r="E3104" s="284">
        <v>6145397</v>
      </c>
      <c r="F3104" s="291" t="s">
        <v>132</v>
      </c>
      <c r="G3104" s="315">
        <f t="shared" si="50"/>
        <v>3098</v>
      </c>
      <c r="H3104" s="280" t="s">
        <v>12101</v>
      </c>
      <c r="I3104" s="307" t="s">
        <v>7203</v>
      </c>
      <c r="J3104" s="279">
        <v>2015</v>
      </c>
      <c r="K3104" s="285">
        <v>6100026893</v>
      </c>
      <c r="L3104" s="283">
        <v>41932</v>
      </c>
      <c r="M3104" s="285" t="s">
        <v>12102</v>
      </c>
      <c r="N3104" s="332" t="s">
        <v>15554</v>
      </c>
      <c r="O3104" s="324"/>
    </row>
    <row r="3105" spans="5:15" ht="31.5">
      <c r="E3105" s="284">
        <v>6145217</v>
      </c>
      <c r="F3105" s="291" t="s">
        <v>132</v>
      </c>
      <c r="G3105" s="315">
        <f t="shared" si="50"/>
        <v>3099</v>
      </c>
      <c r="H3105" s="280" t="s">
        <v>12103</v>
      </c>
      <c r="I3105" s="307" t="s">
        <v>7203</v>
      </c>
      <c r="J3105" s="279">
        <v>2015</v>
      </c>
      <c r="K3105" s="285">
        <v>6100026920</v>
      </c>
      <c r="L3105" s="283">
        <v>41933</v>
      </c>
      <c r="M3105" s="285" t="s">
        <v>12104</v>
      </c>
      <c r="N3105" s="332" t="s">
        <v>14797</v>
      </c>
      <c r="O3105" s="324"/>
    </row>
    <row r="3106" spans="5:15" ht="31.5">
      <c r="E3106" s="284">
        <v>6145222</v>
      </c>
      <c r="F3106" s="291" t="s">
        <v>132</v>
      </c>
      <c r="G3106" s="315">
        <f t="shared" si="50"/>
        <v>3100</v>
      </c>
      <c r="H3106" s="280" t="s">
        <v>12105</v>
      </c>
      <c r="I3106" s="307" t="s">
        <v>7203</v>
      </c>
      <c r="J3106" s="279">
        <v>2015</v>
      </c>
      <c r="K3106" s="285">
        <v>6100026921</v>
      </c>
      <c r="L3106" s="283">
        <v>41932</v>
      </c>
      <c r="M3106" s="285" t="s">
        <v>12106</v>
      </c>
      <c r="N3106" s="332" t="s">
        <v>15555</v>
      </c>
      <c r="O3106" s="324"/>
    </row>
    <row r="3107" spans="5:15" ht="31.5">
      <c r="E3107" s="284">
        <v>6145544</v>
      </c>
      <c r="F3107" s="291" t="s">
        <v>132</v>
      </c>
      <c r="G3107" s="315">
        <f t="shared" si="50"/>
        <v>3101</v>
      </c>
      <c r="H3107" s="280" t="s">
        <v>12107</v>
      </c>
      <c r="I3107" s="307" t="s">
        <v>7203</v>
      </c>
      <c r="J3107" s="279">
        <v>2015</v>
      </c>
      <c r="K3107" s="285">
        <v>6100026923</v>
      </c>
      <c r="L3107" s="283">
        <v>41970</v>
      </c>
      <c r="M3107" s="285" t="s">
        <v>12108</v>
      </c>
      <c r="N3107" s="332" t="s">
        <v>15556</v>
      </c>
      <c r="O3107" s="324"/>
    </row>
    <row r="3108" spans="5:15" ht="31.5">
      <c r="E3108" s="284">
        <v>6145559</v>
      </c>
      <c r="F3108" s="291" t="s">
        <v>132</v>
      </c>
      <c r="G3108" s="315">
        <f t="shared" si="50"/>
        <v>3102</v>
      </c>
      <c r="H3108" s="280" t="s">
        <v>12109</v>
      </c>
      <c r="I3108" s="307" t="s">
        <v>7203</v>
      </c>
      <c r="J3108" s="279">
        <v>2015</v>
      </c>
      <c r="K3108" s="285">
        <v>6100027019</v>
      </c>
      <c r="L3108" s="283">
        <v>41983</v>
      </c>
      <c r="M3108" s="285" t="s">
        <v>12110</v>
      </c>
      <c r="N3108" s="332" t="s">
        <v>14798</v>
      </c>
      <c r="O3108" s="324"/>
    </row>
    <row r="3109" spans="5:15" ht="31.5">
      <c r="E3109" s="284">
        <v>6145423</v>
      </c>
      <c r="F3109" s="291" t="s">
        <v>132</v>
      </c>
      <c r="G3109" s="315">
        <f t="shared" si="50"/>
        <v>3103</v>
      </c>
      <c r="H3109" s="280" t="s">
        <v>12111</v>
      </c>
      <c r="I3109" s="307" t="s">
        <v>7203</v>
      </c>
      <c r="J3109" s="279">
        <v>2015</v>
      </c>
      <c r="K3109" s="285">
        <v>6100027025</v>
      </c>
      <c r="L3109" s="283">
        <v>41942</v>
      </c>
      <c r="M3109" s="285" t="s">
        <v>12112</v>
      </c>
      <c r="N3109" s="332" t="s">
        <v>14799</v>
      </c>
      <c r="O3109" s="324"/>
    </row>
    <row r="3110" spans="5:15" ht="31.5">
      <c r="E3110" s="284">
        <v>6145436</v>
      </c>
      <c r="F3110" s="291" t="s">
        <v>132</v>
      </c>
      <c r="G3110" s="315">
        <f t="shared" si="50"/>
        <v>3104</v>
      </c>
      <c r="H3110" s="280" t="s">
        <v>10495</v>
      </c>
      <c r="I3110" s="307" t="s">
        <v>7203</v>
      </c>
      <c r="J3110" s="279">
        <v>2015</v>
      </c>
      <c r="K3110" s="285">
        <v>6100027027</v>
      </c>
      <c r="L3110" s="283">
        <v>41939</v>
      </c>
      <c r="M3110" s="285" t="s">
        <v>12113</v>
      </c>
      <c r="N3110" s="332" t="s">
        <v>15557</v>
      </c>
      <c r="O3110" s="324"/>
    </row>
    <row r="3111" spans="5:15" ht="31.5">
      <c r="E3111" s="284">
        <v>6145416</v>
      </c>
      <c r="F3111" s="291" t="s">
        <v>132</v>
      </c>
      <c r="G3111" s="315">
        <f t="shared" si="50"/>
        <v>3105</v>
      </c>
      <c r="H3111" s="280" t="s">
        <v>10411</v>
      </c>
      <c r="I3111" s="307" t="s">
        <v>7203</v>
      </c>
      <c r="J3111" s="279">
        <v>2015</v>
      </c>
      <c r="K3111" s="285">
        <v>6100027029</v>
      </c>
      <c r="L3111" s="283">
        <v>41940</v>
      </c>
      <c r="M3111" s="285" t="s">
        <v>12114</v>
      </c>
      <c r="N3111" s="332" t="s">
        <v>14800</v>
      </c>
      <c r="O3111" s="324"/>
    </row>
    <row r="3112" spans="5:15" ht="31.5">
      <c r="E3112" s="284" t="s">
        <v>12115</v>
      </c>
      <c r="F3112" s="291" t="s">
        <v>132</v>
      </c>
      <c r="G3112" s="315">
        <f t="shared" si="50"/>
        <v>3106</v>
      </c>
      <c r="H3112" s="280" t="s">
        <v>10415</v>
      </c>
      <c r="I3112" s="307" t="s">
        <v>7203</v>
      </c>
      <c r="J3112" s="279">
        <v>2015</v>
      </c>
      <c r="K3112" s="285">
        <v>6100027032</v>
      </c>
      <c r="L3112" s="283">
        <v>41949</v>
      </c>
      <c r="M3112" s="285" t="s">
        <v>12116</v>
      </c>
      <c r="N3112" s="332" t="s">
        <v>15558</v>
      </c>
      <c r="O3112" s="324"/>
    </row>
    <row r="3113" spans="5:15" ht="31.5">
      <c r="E3113" s="284">
        <v>6145405</v>
      </c>
      <c r="F3113" s="291" t="s">
        <v>132</v>
      </c>
      <c r="G3113" s="315">
        <f t="shared" si="50"/>
        <v>3107</v>
      </c>
      <c r="H3113" s="280" t="s">
        <v>10247</v>
      </c>
      <c r="I3113" s="307" t="s">
        <v>7203</v>
      </c>
      <c r="J3113" s="279">
        <v>2015</v>
      </c>
      <c r="K3113" s="285">
        <v>6100027039</v>
      </c>
      <c r="L3113" s="283">
        <v>41940</v>
      </c>
      <c r="M3113" s="285" t="s">
        <v>12117</v>
      </c>
      <c r="N3113" s="332" t="s">
        <v>14801</v>
      </c>
      <c r="O3113" s="324"/>
    </row>
    <row r="3114" spans="5:15" ht="31.5">
      <c r="E3114" s="284">
        <v>6145407</v>
      </c>
      <c r="F3114" s="291" t="s">
        <v>132</v>
      </c>
      <c r="G3114" s="315">
        <f t="shared" si="50"/>
        <v>3108</v>
      </c>
      <c r="H3114" s="280" t="s">
        <v>10381</v>
      </c>
      <c r="I3114" s="307" t="s">
        <v>7203</v>
      </c>
      <c r="J3114" s="279">
        <v>2015</v>
      </c>
      <c r="K3114" s="285">
        <v>6100027071</v>
      </c>
      <c r="L3114" s="283">
        <v>41940</v>
      </c>
      <c r="M3114" s="285" t="s">
        <v>12118</v>
      </c>
      <c r="N3114" s="332" t="s">
        <v>15559</v>
      </c>
      <c r="O3114" s="324"/>
    </row>
    <row r="3115" spans="5:15" ht="63">
      <c r="E3115" s="284">
        <v>6145406</v>
      </c>
      <c r="F3115" s="291" t="s">
        <v>132</v>
      </c>
      <c r="G3115" s="315">
        <f t="shared" si="50"/>
        <v>3109</v>
      </c>
      <c r="H3115" s="280" t="s">
        <v>10885</v>
      </c>
      <c r="I3115" s="307" t="s">
        <v>7203</v>
      </c>
      <c r="J3115" s="279">
        <v>2015</v>
      </c>
      <c r="K3115" s="285">
        <v>6100027077</v>
      </c>
      <c r="L3115" s="283">
        <v>41935</v>
      </c>
      <c r="M3115" s="285" t="s">
        <v>12119</v>
      </c>
      <c r="N3115" s="332" t="s">
        <v>15560</v>
      </c>
      <c r="O3115" s="324"/>
    </row>
    <row r="3116" spans="5:15" ht="31.5">
      <c r="E3116" s="284">
        <v>6144377</v>
      </c>
      <c r="F3116" s="291" t="s">
        <v>132</v>
      </c>
      <c r="G3116" s="315">
        <f t="shared" si="50"/>
        <v>3110</v>
      </c>
      <c r="H3116" s="280" t="s">
        <v>10361</v>
      </c>
      <c r="I3116" s="307" t="s">
        <v>7203</v>
      </c>
      <c r="J3116" s="279">
        <v>2015</v>
      </c>
      <c r="K3116" s="285">
        <v>6100027084</v>
      </c>
      <c r="L3116" s="283">
        <v>41940</v>
      </c>
      <c r="M3116" s="285" t="s">
        <v>12120</v>
      </c>
      <c r="N3116" s="332" t="s">
        <v>14802</v>
      </c>
      <c r="O3116" s="324"/>
    </row>
    <row r="3117" spans="5:15" ht="31.5">
      <c r="E3117" s="284">
        <v>6145422</v>
      </c>
      <c r="F3117" s="291" t="s">
        <v>132</v>
      </c>
      <c r="G3117" s="315">
        <f t="shared" si="50"/>
        <v>3111</v>
      </c>
      <c r="H3117" s="280" t="s">
        <v>16129</v>
      </c>
      <c r="I3117" s="307" t="s">
        <v>7203</v>
      </c>
      <c r="J3117" s="279">
        <v>2015</v>
      </c>
      <c r="K3117" s="285">
        <v>6100027095</v>
      </c>
      <c r="L3117" s="283">
        <v>41948</v>
      </c>
      <c r="M3117" s="285" t="s">
        <v>12121</v>
      </c>
      <c r="N3117" s="333" t="s">
        <v>16253</v>
      </c>
      <c r="O3117" s="325"/>
    </row>
    <row r="3118" spans="5:15" ht="31.5">
      <c r="E3118" s="284">
        <v>6145411</v>
      </c>
      <c r="F3118" s="291" t="s">
        <v>132</v>
      </c>
      <c r="G3118" s="315">
        <f t="shared" si="50"/>
        <v>3112</v>
      </c>
      <c r="H3118" s="280" t="s">
        <v>12122</v>
      </c>
      <c r="I3118" s="307" t="s">
        <v>7203</v>
      </c>
      <c r="J3118" s="279">
        <v>2015</v>
      </c>
      <c r="K3118" s="285">
        <v>6100027120</v>
      </c>
      <c r="L3118" s="283">
        <v>41939</v>
      </c>
      <c r="M3118" s="285" t="s">
        <v>12123</v>
      </c>
      <c r="N3118" s="332" t="s">
        <v>15561</v>
      </c>
      <c r="O3118" s="324"/>
    </row>
    <row r="3119" spans="5:15" ht="31.5">
      <c r="E3119" s="284">
        <v>6145400</v>
      </c>
      <c r="F3119" s="291" t="s">
        <v>132</v>
      </c>
      <c r="G3119" s="315">
        <f t="shared" si="50"/>
        <v>3113</v>
      </c>
      <c r="H3119" s="280" t="s">
        <v>12124</v>
      </c>
      <c r="I3119" s="307" t="s">
        <v>7203</v>
      </c>
      <c r="J3119" s="279">
        <v>2015</v>
      </c>
      <c r="K3119" s="285">
        <v>6100027128</v>
      </c>
      <c r="L3119" s="283">
        <v>41939</v>
      </c>
      <c r="M3119" s="285" t="s">
        <v>12125</v>
      </c>
      <c r="N3119" s="332" t="s">
        <v>15562</v>
      </c>
      <c r="O3119" s="324"/>
    </row>
    <row r="3120" spans="5:15" ht="31.5">
      <c r="E3120" s="284">
        <v>6145399</v>
      </c>
      <c r="F3120" s="291" t="s">
        <v>132</v>
      </c>
      <c r="G3120" s="315">
        <f t="shared" si="50"/>
        <v>3114</v>
      </c>
      <c r="H3120" s="280" t="s">
        <v>12126</v>
      </c>
      <c r="I3120" s="307" t="s">
        <v>7203</v>
      </c>
      <c r="J3120" s="279">
        <v>2015</v>
      </c>
      <c r="K3120" s="285">
        <v>6100027140</v>
      </c>
      <c r="L3120" s="283">
        <v>41939</v>
      </c>
      <c r="M3120" s="285" t="s">
        <v>12127</v>
      </c>
      <c r="N3120" s="332" t="s">
        <v>14803</v>
      </c>
      <c r="O3120" s="324"/>
    </row>
    <row r="3121" spans="5:15" ht="31.5">
      <c r="E3121" s="284">
        <v>6145424</v>
      </c>
      <c r="F3121" s="291" t="s">
        <v>132</v>
      </c>
      <c r="G3121" s="315">
        <f t="shared" si="50"/>
        <v>3115</v>
      </c>
      <c r="H3121" s="280" t="s">
        <v>10415</v>
      </c>
      <c r="I3121" s="307" t="s">
        <v>7203</v>
      </c>
      <c r="J3121" s="279">
        <v>2015</v>
      </c>
      <c r="K3121" s="285">
        <v>6100027150</v>
      </c>
      <c r="L3121" s="283">
        <v>41942</v>
      </c>
      <c r="M3121" s="285" t="s">
        <v>12128</v>
      </c>
      <c r="N3121" s="332" t="s">
        <v>15563</v>
      </c>
      <c r="O3121" s="324"/>
    </row>
    <row r="3122" spans="5:15" ht="31.5">
      <c r="E3122" s="284">
        <v>6145403</v>
      </c>
      <c r="F3122" s="291" t="s">
        <v>132</v>
      </c>
      <c r="G3122" s="315">
        <f t="shared" si="50"/>
        <v>3116</v>
      </c>
      <c r="H3122" s="280" t="s">
        <v>10500</v>
      </c>
      <c r="I3122" s="307" t="s">
        <v>7203</v>
      </c>
      <c r="J3122" s="279">
        <v>2015</v>
      </c>
      <c r="K3122" s="285">
        <v>6100027152</v>
      </c>
      <c r="L3122" s="283">
        <v>41939</v>
      </c>
      <c r="M3122" s="285" t="s">
        <v>12129</v>
      </c>
      <c r="N3122" s="332" t="s">
        <v>15564</v>
      </c>
      <c r="O3122" s="324"/>
    </row>
    <row r="3123" spans="5:15" ht="31.5">
      <c r="E3123" s="284">
        <v>6145415</v>
      </c>
      <c r="F3123" s="291" t="s">
        <v>132</v>
      </c>
      <c r="G3123" s="315">
        <f t="shared" si="50"/>
        <v>3117</v>
      </c>
      <c r="H3123" s="280" t="s">
        <v>10403</v>
      </c>
      <c r="I3123" s="307" t="s">
        <v>7203</v>
      </c>
      <c r="J3123" s="279">
        <v>2015</v>
      </c>
      <c r="K3123" s="285">
        <v>6100027166</v>
      </c>
      <c r="L3123" s="283">
        <v>41940</v>
      </c>
      <c r="M3123" s="285" t="s">
        <v>12130</v>
      </c>
      <c r="N3123" s="332" t="s">
        <v>15565</v>
      </c>
      <c r="O3123" s="324"/>
    </row>
    <row r="3124" spans="5:15" ht="31.5">
      <c r="E3124" s="284">
        <v>6145524</v>
      </c>
      <c r="F3124" s="291" t="s">
        <v>132</v>
      </c>
      <c r="G3124" s="315">
        <f t="shared" si="50"/>
        <v>3118</v>
      </c>
      <c r="H3124" s="280" t="s">
        <v>10381</v>
      </c>
      <c r="I3124" s="307" t="s">
        <v>7203</v>
      </c>
      <c r="J3124" s="279">
        <v>2015</v>
      </c>
      <c r="K3124" s="285">
        <v>6100027289</v>
      </c>
      <c r="L3124" s="283">
        <v>41957</v>
      </c>
      <c r="M3124" s="285" t="s">
        <v>12131</v>
      </c>
      <c r="N3124" s="332" t="s">
        <v>15566</v>
      </c>
      <c r="O3124" s="324"/>
    </row>
    <row r="3125" spans="5:15" ht="31.5">
      <c r="E3125" s="284">
        <v>6150539</v>
      </c>
      <c r="F3125" s="291" t="s">
        <v>132</v>
      </c>
      <c r="G3125" s="315">
        <f t="shared" si="50"/>
        <v>3119</v>
      </c>
      <c r="H3125" s="280" t="s">
        <v>12132</v>
      </c>
      <c r="I3125" s="307" t="s">
        <v>7203</v>
      </c>
      <c r="J3125" s="279">
        <v>2015</v>
      </c>
      <c r="K3125" s="285">
        <v>6100027308</v>
      </c>
      <c r="L3125" s="283">
        <v>42019</v>
      </c>
      <c r="M3125" s="285" t="s">
        <v>12133</v>
      </c>
      <c r="N3125" s="332" t="s">
        <v>14804</v>
      </c>
      <c r="O3125" s="324"/>
    </row>
    <row r="3126" spans="5:15" ht="31.5">
      <c r="E3126" s="284">
        <v>6145521</v>
      </c>
      <c r="F3126" s="291" t="s">
        <v>132</v>
      </c>
      <c r="G3126" s="315">
        <f t="shared" si="50"/>
        <v>3120</v>
      </c>
      <c r="H3126" s="280" t="s">
        <v>12134</v>
      </c>
      <c r="I3126" s="307" t="s">
        <v>7203</v>
      </c>
      <c r="J3126" s="279">
        <v>2015</v>
      </c>
      <c r="K3126" s="285">
        <v>6100027320</v>
      </c>
      <c r="L3126" s="283">
        <v>41955</v>
      </c>
      <c r="M3126" s="285" t="s">
        <v>12135</v>
      </c>
      <c r="N3126" s="332" t="s">
        <v>15567</v>
      </c>
      <c r="O3126" s="324"/>
    </row>
    <row r="3127" spans="5:15" ht="31.5">
      <c r="E3127" s="284">
        <v>6145537</v>
      </c>
      <c r="F3127" s="291" t="s">
        <v>132</v>
      </c>
      <c r="G3127" s="315">
        <f t="shared" si="50"/>
        <v>3121</v>
      </c>
      <c r="H3127" s="280" t="s">
        <v>10855</v>
      </c>
      <c r="I3127" s="307" t="s">
        <v>7203</v>
      </c>
      <c r="J3127" s="279">
        <v>2015</v>
      </c>
      <c r="K3127" s="285">
        <v>6100027346</v>
      </c>
      <c r="L3127" s="283">
        <v>41960</v>
      </c>
      <c r="M3127" s="285" t="s">
        <v>12136</v>
      </c>
      <c r="N3127" s="332" t="s">
        <v>15568</v>
      </c>
      <c r="O3127" s="324"/>
    </row>
    <row r="3128" spans="5:15" ht="31.5">
      <c r="E3128" s="284">
        <v>6145546</v>
      </c>
      <c r="F3128" s="291" t="s">
        <v>132</v>
      </c>
      <c r="G3128" s="315">
        <f t="shared" si="50"/>
        <v>3122</v>
      </c>
      <c r="H3128" s="280" t="s">
        <v>10434</v>
      </c>
      <c r="I3128" s="307" t="s">
        <v>7203</v>
      </c>
      <c r="J3128" s="279">
        <v>2015</v>
      </c>
      <c r="K3128" s="285">
        <v>6100027347</v>
      </c>
      <c r="L3128" s="283">
        <v>41963</v>
      </c>
      <c r="M3128" s="285" t="s">
        <v>12137</v>
      </c>
      <c r="N3128" s="332" t="s">
        <v>15569</v>
      </c>
      <c r="O3128" s="324"/>
    </row>
    <row r="3129" spans="5:15" ht="31.5">
      <c r="E3129" s="284">
        <v>6145542</v>
      </c>
      <c r="F3129" s="291" t="s">
        <v>132</v>
      </c>
      <c r="G3129" s="315">
        <f t="shared" si="50"/>
        <v>3123</v>
      </c>
      <c r="H3129" s="280" t="s">
        <v>8847</v>
      </c>
      <c r="I3129" s="307" t="s">
        <v>7203</v>
      </c>
      <c r="J3129" s="279">
        <v>2015</v>
      </c>
      <c r="K3129" s="285">
        <v>6100027360</v>
      </c>
      <c r="L3129" s="283">
        <v>41956</v>
      </c>
      <c r="M3129" s="285" t="s">
        <v>12138</v>
      </c>
      <c r="N3129" s="332" t="s">
        <v>14805</v>
      </c>
      <c r="O3129" s="324"/>
    </row>
    <row r="3130" spans="5:15" ht="31.5">
      <c r="E3130" s="284">
        <v>6145490</v>
      </c>
      <c r="F3130" s="291" t="s">
        <v>132</v>
      </c>
      <c r="G3130" s="315">
        <f t="shared" si="50"/>
        <v>3124</v>
      </c>
      <c r="H3130" s="280" t="s">
        <v>10451</v>
      </c>
      <c r="I3130" s="307" t="s">
        <v>7203</v>
      </c>
      <c r="J3130" s="279">
        <v>2015</v>
      </c>
      <c r="K3130" s="285">
        <v>6100027375</v>
      </c>
      <c r="L3130" s="283">
        <v>41950</v>
      </c>
      <c r="M3130" s="285" t="s">
        <v>12139</v>
      </c>
      <c r="N3130" s="332" t="s">
        <v>15570</v>
      </c>
      <c r="O3130" s="324"/>
    </row>
    <row r="3131" spans="5:15" ht="31.5">
      <c r="E3131" s="284">
        <v>6145534</v>
      </c>
      <c r="F3131" s="291" t="s">
        <v>132</v>
      </c>
      <c r="G3131" s="315">
        <f t="shared" si="50"/>
        <v>3125</v>
      </c>
      <c r="H3131" s="280" t="s">
        <v>10362</v>
      </c>
      <c r="I3131" s="307" t="s">
        <v>7203</v>
      </c>
      <c r="J3131" s="279">
        <v>2015</v>
      </c>
      <c r="K3131" s="285">
        <v>6100027379</v>
      </c>
      <c r="L3131" s="283">
        <v>41957</v>
      </c>
      <c r="M3131" s="285" t="s">
        <v>12140</v>
      </c>
      <c r="N3131" s="332" t="s">
        <v>15571</v>
      </c>
      <c r="O3131" s="324"/>
    </row>
    <row r="3132" spans="5:15" ht="31.5">
      <c r="E3132" s="284">
        <v>6145523</v>
      </c>
      <c r="F3132" s="291" t="s">
        <v>132</v>
      </c>
      <c r="G3132" s="315">
        <f t="shared" si="50"/>
        <v>3126</v>
      </c>
      <c r="H3132" s="280" t="s">
        <v>10409</v>
      </c>
      <c r="I3132" s="307" t="s">
        <v>7203</v>
      </c>
      <c r="J3132" s="279">
        <v>2015</v>
      </c>
      <c r="K3132" s="285">
        <v>6100027465</v>
      </c>
      <c r="L3132" s="283">
        <v>41962</v>
      </c>
      <c r="M3132" s="285" t="s">
        <v>12141</v>
      </c>
      <c r="N3132" s="332" t="s">
        <v>15572</v>
      </c>
      <c r="O3132" s="324"/>
    </row>
    <row r="3133" spans="5:15" ht="31.5">
      <c r="E3133" s="284">
        <v>6145527</v>
      </c>
      <c r="F3133" s="291" t="s">
        <v>132</v>
      </c>
      <c r="G3133" s="315">
        <f t="shared" si="50"/>
        <v>3127</v>
      </c>
      <c r="H3133" s="280" t="s">
        <v>10495</v>
      </c>
      <c r="I3133" s="307" t="s">
        <v>7203</v>
      </c>
      <c r="J3133" s="279">
        <v>2015</v>
      </c>
      <c r="K3133" s="285">
        <v>6100027497</v>
      </c>
      <c r="L3133" s="283">
        <v>41963</v>
      </c>
      <c r="M3133" s="285" t="s">
        <v>12142</v>
      </c>
      <c r="N3133" s="332" t="s">
        <v>15573</v>
      </c>
      <c r="O3133" s="324"/>
    </row>
    <row r="3134" spans="5:15" ht="31.5">
      <c r="E3134" s="284">
        <v>6145522</v>
      </c>
      <c r="F3134" s="291" t="s">
        <v>132</v>
      </c>
      <c r="G3134" s="315">
        <f t="shared" ref="G3134:G3197" si="51">G3133+1</f>
        <v>3128</v>
      </c>
      <c r="H3134" s="280" t="s">
        <v>10373</v>
      </c>
      <c r="I3134" s="307" t="s">
        <v>7203</v>
      </c>
      <c r="J3134" s="279">
        <v>2015</v>
      </c>
      <c r="K3134" s="285">
        <v>6100027499</v>
      </c>
      <c r="L3134" s="283">
        <v>41963</v>
      </c>
      <c r="M3134" s="285" t="s">
        <v>12143</v>
      </c>
      <c r="N3134" s="332" t="s">
        <v>14224</v>
      </c>
      <c r="O3134" s="324"/>
    </row>
    <row r="3135" spans="5:15" ht="31.5">
      <c r="E3135" s="284">
        <v>6145541</v>
      </c>
      <c r="F3135" s="291" t="s">
        <v>132</v>
      </c>
      <c r="G3135" s="315">
        <f t="shared" si="51"/>
        <v>3129</v>
      </c>
      <c r="H3135" s="280" t="s">
        <v>10589</v>
      </c>
      <c r="I3135" s="307" t="s">
        <v>7203</v>
      </c>
      <c r="J3135" s="279">
        <v>2015</v>
      </c>
      <c r="K3135" s="285">
        <v>6100027532</v>
      </c>
      <c r="L3135" s="283">
        <v>41967</v>
      </c>
      <c r="M3135" s="285" t="s">
        <v>12144</v>
      </c>
      <c r="N3135" s="332" t="s">
        <v>14806</v>
      </c>
      <c r="O3135" s="324"/>
    </row>
    <row r="3136" spans="5:15" ht="31.5">
      <c r="E3136" s="284">
        <v>6145560</v>
      </c>
      <c r="F3136" s="291" t="s">
        <v>132</v>
      </c>
      <c r="G3136" s="315">
        <f t="shared" si="51"/>
        <v>3130</v>
      </c>
      <c r="H3136" s="280" t="s">
        <v>10409</v>
      </c>
      <c r="I3136" s="307" t="s">
        <v>7203</v>
      </c>
      <c r="J3136" s="279">
        <v>2015</v>
      </c>
      <c r="K3136" s="285">
        <v>6100027536</v>
      </c>
      <c r="L3136" s="283">
        <v>41968</v>
      </c>
      <c r="M3136" s="285" t="s">
        <v>12145</v>
      </c>
      <c r="N3136" s="332" t="s">
        <v>15574</v>
      </c>
      <c r="O3136" s="324"/>
    </row>
    <row r="3137" spans="5:15" ht="31.5">
      <c r="E3137" s="284">
        <v>6145526</v>
      </c>
      <c r="F3137" s="291" t="s">
        <v>132</v>
      </c>
      <c r="G3137" s="315">
        <f t="shared" si="51"/>
        <v>3131</v>
      </c>
      <c r="H3137" s="280" t="s">
        <v>10415</v>
      </c>
      <c r="I3137" s="307" t="s">
        <v>7203</v>
      </c>
      <c r="J3137" s="279">
        <v>2015</v>
      </c>
      <c r="K3137" s="285">
        <v>6100027537</v>
      </c>
      <c r="L3137" s="283">
        <v>41967</v>
      </c>
      <c r="M3137" s="285" t="s">
        <v>12146</v>
      </c>
      <c r="N3137" s="332" t="s">
        <v>15575</v>
      </c>
      <c r="O3137" s="324"/>
    </row>
    <row r="3138" spans="5:15" ht="31.5">
      <c r="E3138" s="284">
        <v>6145447</v>
      </c>
      <c r="F3138" s="291" t="s">
        <v>132</v>
      </c>
      <c r="G3138" s="315">
        <f t="shared" si="51"/>
        <v>3132</v>
      </c>
      <c r="H3138" s="280" t="s">
        <v>10366</v>
      </c>
      <c r="I3138" s="307" t="s">
        <v>7203</v>
      </c>
      <c r="J3138" s="279">
        <v>2015</v>
      </c>
      <c r="K3138" s="285">
        <v>6100027545</v>
      </c>
      <c r="L3138" s="283">
        <v>41962</v>
      </c>
      <c r="M3138" s="285" t="s">
        <v>12147</v>
      </c>
      <c r="N3138" s="332" t="s">
        <v>15576</v>
      </c>
      <c r="O3138" s="324"/>
    </row>
    <row r="3139" spans="5:15" ht="31.5">
      <c r="E3139" s="284">
        <v>6145525</v>
      </c>
      <c r="F3139" s="291" t="s">
        <v>132</v>
      </c>
      <c r="G3139" s="315">
        <f t="shared" si="51"/>
        <v>3133</v>
      </c>
      <c r="H3139" s="280" t="s">
        <v>10361</v>
      </c>
      <c r="I3139" s="307" t="s">
        <v>7203</v>
      </c>
      <c r="J3139" s="279">
        <v>2015</v>
      </c>
      <c r="K3139" s="285">
        <v>6100027559</v>
      </c>
      <c r="L3139" s="283">
        <v>41963</v>
      </c>
      <c r="M3139" s="285" t="s">
        <v>12148</v>
      </c>
      <c r="N3139" s="332" t="s">
        <v>15577</v>
      </c>
      <c r="O3139" s="324"/>
    </row>
    <row r="3140" spans="5:15" ht="47.25">
      <c r="E3140" s="284">
        <v>6145529</v>
      </c>
      <c r="F3140" s="291" t="s">
        <v>132</v>
      </c>
      <c r="G3140" s="315">
        <f t="shared" si="51"/>
        <v>3134</v>
      </c>
      <c r="H3140" s="280" t="s">
        <v>10885</v>
      </c>
      <c r="I3140" s="307" t="s">
        <v>7203</v>
      </c>
      <c r="J3140" s="279">
        <v>2015</v>
      </c>
      <c r="K3140" s="285">
        <v>6100027564</v>
      </c>
      <c r="L3140" s="283">
        <v>41963</v>
      </c>
      <c r="M3140" s="285" t="s">
        <v>12149</v>
      </c>
      <c r="N3140" s="332" t="s">
        <v>15578</v>
      </c>
      <c r="O3140" s="324"/>
    </row>
    <row r="3141" spans="5:15" ht="47.25">
      <c r="E3141" s="284">
        <v>6145530</v>
      </c>
      <c r="F3141" s="291" t="s">
        <v>132</v>
      </c>
      <c r="G3141" s="315">
        <f t="shared" si="51"/>
        <v>3135</v>
      </c>
      <c r="H3141" s="280" t="s">
        <v>10885</v>
      </c>
      <c r="I3141" s="307" t="s">
        <v>7203</v>
      </c>
      <c r="J3141" s="279">
        <v>2015</v>
      </c>
      <c r="K3141" s="285">
        <v>6100027568</v>
      </c>
      <c r="L3141" s="283">
        <v>41963</v>
      </c>
      <c r="M3141" s="285" t="s">
        <v>12150</v>
      </c>
      <c r="N3141" s="332" t="s">
        <v>15579</v>
      </c>
      <c r="O3141" s="324"/>
    </row>
    <row r="3142" spans="5:15" ht="31.5">
      <c r="E3142" s="284">
        <v>6145536</v>
      </c>
      <c r="F3142" s="291" t="s">
        <v>132</v>
      </c>
      <c r="G3142" s="315">
        <f t="shared" si="51"/>
        <v>3136</v>
      </c>
      <c r="H3142" s="280" t="s">
        <v>12151</v>
      </c>
      <c r="I3142" s="307" t="s">
        <v>7203</v>
      </c>
      <c r="J3142" s="279">
        <v>2015</v>
      </c>
      <c r="K3142" s="285">
        <v>6100027570</v>
      </c>
      <c r="L3142" s="283">
        <v>41963</v>
      </c>
      <c r="M3142" s="285" t="s">
        <v>12152</v>
      </c>
      <c r="N3142" s="332" t="s">
        <v>14807</v>
      </c>
      <c r="O3142" s="324"/>
    </row>
    <row r="3143" spans="5:15" ht="31.5">
      <c r="E3143" s="284">
        <v>6145528</v>
      </c>
      <c r="F3143" s="291" t="s">
        <v>132</v>
      </c>
      <c r="G3143" s="315">
        <f t="shared" si="51"/>
        <v>3137</v>
      </c>
      <c r="H3143" s="280" t="s">
        <v>10366</v>
      </c>
      <c r="I3143" s="307" t="s">
        <v>7203</v>
      </c>
      <c r="J3143" s="279">
        <v>2015</v>
      </c>
      <c r="K3143" s="285">
        <v>6100027584</v>
      </c>
      <c r="L3143" s="283">
        <v>41968</v>
      </c>
      <c r="M3143" s="285" t="s">
        <v>12153</v>
      </c>
      <c r="N3143" s="332" t="s">
        <v>15580</v>
      </c>
      <c r="O3143" s="324"/>
    </row>
    <row r="3144" spans="5:15" ht="31.5">
      <c r="E3144" s="284">
        <v>6145547</v>
      </c>
      <c r="F3144" s="291" t="s">
        <v>132</v>
      </c>
      <c r="G3144" s="315">
        <f t="shared" si="51"/>
        <v>3138</v>
      </c>
      <c r="H3144" s="280" t="s">
        <v>10381</v>
      </c>
      <c r="I3144" s="307" t="s">
        <v>7203</v>
      </c>
      <c r="J3144" s="279">
        <v>2015</v>
      </c>
      <c r="K3144" s="285">
        <v>6100027585</v>
      </c>
      <c r="L3144" s="283">
        <v>41971</v>
      </c>
      <c r="M3144" s="285" t="s">
        <v>12154</v>
      </c>
      <c r="N3144" s="332" t="s">
        <v>15581</v>
      </c>
      <c r="O3144" s="324"/>
    </row>
    <row r="3145" spans="5:15" ht="31.5">
      <c r="E3145" s="284">
        <v>6145540</v>
      </c>
      <c r="F3145" s="291" t="s">
        <v>132</v>
      </c>
      <c r="G3145" s="315">
        <f t="shared" si="51"/>
        <v>3139</v>
      </c>
      <c r="H3145" s="280" t="s">
        <v>10443</v>
      </c>
      <c r="I3145" s="307" t="s">
        <v>7203</v>
      </c>
      <c r="J3145" s="279">
        <v>2015</v>
      </c>
      <c r="K3145" s="285">
        <v>6100027620</v>
      </c>
      <c r="L3145" s="283">
        <v>41968</v>
      </c>
      <c r="M3145" s="285" t="s">
        <v>12155</v>
      </c>
      <c r="N3145" s="332" t="s">
        <v>15582</v>
      </c>
      <c r="O3145" s="324"/>
    </row>
    <row r="3146" spans="5:15" ht="31.5">
      <c r="E3146" s="284">
        <v>6145561</v>
      </c>
      <c r="F3146" s="291" t="s">
        <v>132</v>
      </c>
      <c r="G3146" s="315">
        <f t="shared" si="51"/>
        <v>3140</v>
      </c>
      <c r="H3146" s="280" t="s">
        <v>10563</v>
      </c>
      <c r="I3146" s="307" t="s">
        <v>7203</v>
      </c>
      <c r="J3146" s="279">
        <v>2015</v>
      </c>
      <c r="K3146" s="285">
        <v>6100027671</v>
      </c>
      <c r="L3146" s="283">
        <v>41970</v>
      </c>
      <c r="M3146" s="285" t="s">
        <v>12156</v>
      </c>
      <c r="N3146" s="332" t="s">
        <v>15583</v>
      </c>
      <c r="O3146" s="324"/>
    </row>
    <row r="3147" spans="5:15" ht="31.5">
      <c r="E3147" s="284">
        <v>6145557</v>
      </c>
      <c r="F3147" s="291" t="s">
        <v>132</v>
      </c>
      <c r="G3147" s="315">
        <f t="shared" si="51"/>
        <v>3141</v>
      </c>
      <c r="H3147" s="280" t="s">
        <v>10247</v>
      </c>
      <c r="I3147" s="307" t="s">
        <v>7203</v>
      </c>
      <c r="J3147" s="279">
        <v>2015</v>
      </c>
      <c r="K3147" s="285">
        <v>6100027679</v>
      </c>
      <c r="L3147" s="283">
        <v>41969</v>
      </c>
      <c r="M3147" s="285" t="s">
        <v>12157</v>
      </c>
      <c r="N3147" s="332" t="s">
        <v>15584</v>
      </c>
      <c r="O3147" s="324"/>
    </row>
    <row r="3148" spans="5:15" ht="31.5">
      <c r="E3148" s="284">
        <v>6145566</v>
      </c>
      <c r="F3148" s="291" t="s">
        <v>132</v>
      </c>
      <c r="G3148" s="315">
        <f t="shared" si="51"/>
        <v>3142</v>
      </c>
      <c r="H3148" s="280" t="s">
        <v>10493</v>
      </c>
      <c r="I3148" s="307" t="s">
        <v>7203</v>
      </c>
      <c r="J3148" s="279">
        <v>2015</v>
      </c>
      <c r="K3148" s="285">
        <v>6100027684</v>
      </c>
      <c r="L3148" s="283">
        <v>41969</v>
      </c>
      <c r="M3148" s="285" t="s">
        <v>12158</v>
      </c>
      <c r="N3148" s="332" t="s">
        <v>14808</v>
      </c>
      <c r="O3148" s="324"/>
    </row>
    <row r="3149" spans="5:15" ht="31.5">
      <c r="E3149" s="284">
        <v>6145504</v>
      </c>
      <c r="F3149" s="291" t="s">
        <v>132</v>
      </c>
      <c r="G3149" s="315">
        <f t="shared" si="51"/>
        <v>3143</v>
      </c>
      <c r="H3149" s="280" t="s">
        <v>12159</v>
      </c>
      <c r="I3149" s="307" t="s">
        <v>7203</v>
      </c>
      <c r="J3149" s="279">
        <v>2015</v>
      </c>
      <c r="K3149" s="285">
        <v>6100027724</v>
      </c>
      <c r="L3149" s="283">
        <v>41975</v>
      </c>
      <c r="M3149" s="285" t="s">
        <v>12160</v>
      </c>
      <c r="N3149" s="332" t="s">
        <v>15585</v>
      </c>
      <c r="O3149" s="324"/>
    </row>
    <row r="3150" spans="5:15" ht="31.5">
      <c r="E3150" s="284">
        <v>6145556</v>
      </c>
      <c r="F3150" s="291" t="s">
        <v>132</v>
      </c>
      <c r="G3150" s="315">
        <f t="shared" si="51"/>
        <v>3144</v>
      </c>
      <c r="H3150" s="280" t="s">
        <v>10451</v>
      </c>
      <c r="I3150" s="307" t="s">
        <v>7203</v>
      </c>
      <c r="J3150" s="279">
        <v>2015</v>
      </c>
      <c r="K3150" s="285">
        <v>6100027725</v>
      </c>
      <c r="L3150" s="283">
        <v>41974</v>
      </c>
      <c r="M3150" s="285" t="s">
        <v>12161</v>
      </c>
      <c r="N3150" s="332" t="s">
        <v>15586</v>
      </c>
      <c r="O3150" s="324"/>
    </row>
    <row r="3151" spans="5:15" ht="31.5">
      <c r="E3151" s="284">
        <v>6145565</v>
      </c>
      <c r="F3151" s="291" t="s">
        <v>132</v>
      </c>
      <c r="G3151" s="315">
        <f t="shared" si="51"/>
        <v>3145</v>
      </c>
      <c r="H3151" s="280" t="s">
        <v>12162</v>
      </c>
      <c r="I3151" s="307" t="s">
        <v>7203</v>
      </c>
      <c r="J3151" s="279">
        <v>2015</v>
      </c>
      <c r="K3151" s="285">
        <v>6100027747</v>
      </c>
      <c r="L3151" s="283">
        <v>41976</v>
      </c>
      <c r="M3151" s="285" t="s">
        <v>12163</v>
      </c>
      <c r="N3151" s="332" t="s">
        <v>14809</v>
      </c>
      <c r="O3151" s="324"/>
    </row>
    <row r="3152" spans="5:15" ht="31.5">
      <c r="E3152" s="284">
        <v>6145554</v>
      </c>
      <c r="F3152" s="291" t="s">
        <v>132</v>
      </c>
      <c r="G3152" s="315">
        <f t="shared" si="51"/>
        <v>3146</v>
      </c>
      <c r="H3152" s="280" t="s">
        <v>10855</v>
      </c>
      <c r="I3152" s="307" t="s">
        <v>7203</v>
      </c>
      <c r="J3152" s="279">
        <v>2015</v>
      </c>
      <c r="K3152" s="285">
        <v>6100027749</v>
      </c>
      <c r="L3152" s="283">
        <v>41975</v>
      </c>
      <c r="M3152" s="285" t="s">
        <v>12164</v>
      </c>
      <c r="N3152" s="332" t="s">
        <v>15587</v>
      </c>
      <c r="O3152" s="324"/>
    </row>
    <row r="3153" spans="5:15" ht="31.5">
      <c r="E3153" s="284">
        <v>6145572</v>
      </c>
      <c r="F3153" s="291" t="s">
        <v>132</v>
      </c>
      <c r="G3153" s="315">
        <f t="shared" si="51"/>
        <v>3147</v>
      </c>
      <c r="H3153" s="280" t="s">
        <v>10885</v>
      </c>
      <c r="I3153" s="307" t="s">
        <v>7203</v>
      </c>
      <c r="J3153" s="279">
        <v>2015</v>
      </c>
      <c r="K3153" s="285">
        <v>6100027821</v>
      </c>
      <c r="L3153" s="283">
        <v>41983</v>
      </c>
      <c r="M3153" s="285" t="s">
        <v>12165</v>
      </c>
      <c r="N3153" s="332" t="s">
        <v>15588</v>
      </c>
      <c r="O3153" s="324"/>
    </row>
    <row r="3154" spans="5:15" ht="31.5">
      <c r="E3154" s="284">
        <v>6145589</v>
      </c>
      <c r="F3154" s="291" t="s">
        <v>132</v>
      </c>
      <c r="G3154" s="315">
        <f t="shared" si="51"/>
        <v>3148</v>
      </c>
      <c r="H3154" s="280" t="s">
        <v>12166</v>
      </c>
      <c r="I3154" s="307" t="s">
        <v>7203</v>
      </c>
      <c r="J3154" s="279">
        <v>2015</v>
      </c>
      <c r="K3154" s="285">
        <v>6100027847</v>
      </c>
      <c r="L3154" s="283">
        <v>41990</v>
      </c>
      <c r="M3154" s="285" t="s">
        <v>12167</v>
      </c>
      <c r="N3154" s="332" t="s">
        <v>14225</v>
      </c>
      <c r="O3154" s="324"/>
    </row>
    <row r="3155" spans="5:15" ht="31.5">
      <c r="E3155" s="284">
        <v>6150729</v>
      </c>
      <c r="F3155" s="291" t="s">
        <v>132</v>
      </c>
      <c r="G3155" s="315">
        <f t="shared" si="51"/>
        <v>3149</v>
      </c>
      <c r="H3155" s="280" t="s">
        <v>12168</v>
      </c>
      <c r="I3155" s="307" t="s">
        <v>7203</v>
      </c>
      <c r="J3155" s="279">
        <v>2015</v>
      </c>
      <c r="K3155" s="285">
        <v>6100027875</v>
      </c>
      <c r="L3155" s="283">
        <v>41981</v>
      </c>
      <c r="M3155" s="285" t="s">
        <v>12169</v>
      </c>
      <c r="N3155" s="332" t="s">
        <v>14810</v>
      </c>
      <c r="O3155" s="324"/>
    </row>
    <row r="3156" spans="5:15" ht="31.5">
      <c r="E3156" s="284">
        <v>6145569</v>
      </c>
      <c r="F3156" s="291" t="s">
        <v>132</v>
      </c>
      <c r="G3156" s="315">
        <f t="shared" si="51"/>
        <v>3150</v>
      </c>
      <c r="H3156" s="280" t="s">
        <v>12170</v>
      </c>
      <c r="I3156" s="307" t="s">
        <v>7203</v>
      </c>
      <c r="J3156" s="279">
        <v>2015</v>
      </c>
      <c r="K3156" s="285">
        <v>6100027880</v>
      </c>
      <c r="L3156" s="283">
        <v>41988</v>
      </c>
      <c r="M3156" s="285" t="s">
        <v>12171</v>
      </c>
      <c r="N3156" s="332" t="s">
        <v>15589</v>
      </c>
      <c r="O3156" s="324"/>
    </row>
    <row r="3157" spans="5:15" ht="31.5">
      <c r="E3157" s="284">
        <v>6145569</v>
      </c>
      <c r="F3157" s="291" t="s">
        <v>132</v>
      </c>
      <c r="G3157" s="315">
        <f t="shared" si="51"/>
        <v>3151</v>
      </c>
      <c r="H3157" s="280" t="s">
        <v>10403</v>
      </c>
      <c r="I3157" s="307" t="s">
        <v>7203</v>
      </c>
      <c r="J3157" s="279">
        <v>2015</v>
      </c>
      <c r="K3157" s="285">
        <v>6100027881</v>
      </c>
      <c r="L3157" s="283">
        <v>41988</v>
      </c>
      <c r="M3157" s="285" t="s">
        <v>12172</v>
      </c>
      <c r="N3157" s="332" t="s">
        <v>15590</v>
      </c>
      <c r="O3157" s="324"/>
    </row>
    <row r="3158" spans="5:15" ht="31.5">
      <c r="E3158" s="284">
        <v>6145493</v>
      </c>
      <c r="F3158" s="291" t="s">
        <v>132</v>
      </c>
      <c r="G3158" s="315">
        <f t="shared" si="51"/>
        <v>3152</v>
      </c>
      <c r="H3158" s="280" t="s">
        <v>10803</v>
      </c>
      <c r="I3158" s="307" t="s">
        <v>7203</v>
      </c>
      <c r="J3158" s="279">
        <v>2015</v>
      </c>
      <c r="K3158" s="285">
        <v>6100027950</v>
      </c>
      <c r="L3158" s="283">
        <v>41991</v>
      </c>
      <c r="M3158" s="285" t="s">
        <v>12173</v>
      </c>
      <c r="N3158" s="332" t="s">
        <v>15591</v>
      </c>
      <c r="O3158" s="324"/>
    </row>
    <row r="3159" spans="5:15" ht="31.5">
      <c r="E3159" s="284">
        <v>6145588</v>
      </c>
      <c r="F3159" s="291" t="s">
        <v>132</v>
      </c>
      <c r="G3159" s="315">
        <f t="shared" si="51"/>
        <v>3153</v>
      </c>
      <c r="H3159" s="280" t="s">
        <v>12057</v>
      </c>
      <c r="I3159" s="307" t="s">
        <v>7203</v>
      </c>
      <c r="J3159" s="279">
        <v>2015</v>
      </c>
      <c r="K3159" s="285">
        <v>6100027966</v>
      </c>
      <c r="L3159" s="283">
        <v>41992</v>
      </c>
      <c r="M3159" s="285" t="s">
        <v>12174</v>
      </c>
      <c r="N3159" s="332" t="s">
        <v>15592</v>
      </c>
      <c r="O3159" s="324"/>
    </row>
    <row r="3160" spans="5:15" ht="31.5">
      <c r="E3160" s="284">
        <v>6145579</v>
      </c>
      <c r="F3160" s="291" t="s">
        <v>132</v>
      </c>
      <c r="G3160" s="315">
        <f t="shared" si="51"/>
        <v>3154</v>
      </c>
      <c r="H3160" s="280" t="s">
        <v>10669</v>
      </c>
      <c r="I3160" s="307" t="s">
        <v>7203</v>
      </c>
      <c r="J3160" s="279">
        <v>2015</v>
      </c>
      <c r="K3160" s="285">
        <v>6100027984</v>
      </c>
      <c r="L3160" s="283">
        <v>41992</v>
      </c>
      <c r="M3160" s="285" t="s">
        <v>12175</v>
      </c>
      <c r="N3160" s="332" t="s">
        <v>15593</v>
      </c>
      <c r="O3160" s="324"/>
    </row>
    <row r="3161" spans="5:15" ht="31.5">
      <c r="E3161" s="284">
        <v>6145577</v>
      </c>
      <c r="F3161" s="291" t="s">
        <v>132</v>
      </c>
      <c r="G3161" s="315">
        <f t="shared" si="51"/>
        <v>3155</v>
      </c>
      <c r="H3161" s="280" t="s">
        <v>10362</v>
      </c>
      <c r="I3161" s="307" t="s">
        <v>7203</v>
      </c>
      <c r="J3161" s="279">
        <v>2015</v>
      </c>
      <c r="K3161" s="285">
        <v>6100028014</v>
      </c>
      <c r="L3161" s="283">
        <v>41995</v>
      </c>
      <c r="M3161" s="285" t="s">
        <v>12176</v>
      </c>
      <c r="N3161" s="332" t="s">
        <v>15594</v>
      </c>
      <c r="O3161" s="324"/>
    </row>
    <row r="3162" spans="5:15" ht="31.5">
      <c r="E3162" s="284">
        <v>6145586</v>
      </c>
      <c r="F3162" s="291" t="s">
        <v>132</v>
      </c>
      <c r="G3162" s="315">
        <f t="shared" si="51"/>
        <v>3156</v>
      </c>
      <c r="H3162" s="280" t="s">
        <v>12177</v>
      </c>
      <c r="I3162" s="307" t="s">
        <v>7203</v>
      </c>
      <c r="J3162" s="279">
        <v>2015</v>
      </c>
      <c r="K3162" s="285">
        <v>6100028019</v>
      </c>
      <c r="L3162" s="283">
        <v>41989</v>
      </c>
      <c r="M3162" s="285" t="s">
        <v>12178</v>
      </c>
      <c r="N3162" s="332" t="s">
        <v>15595</v>
      </c>
      <c r="O3162" s="324"/>
    </row>
    <row r="3163" spans="5:15" ht="31.5">
      <c r="E3163" s="284">
        <v>6150638</v>
      </c>
      <c r="F3163" s="291" t="s">
        <v>132</v>
      </c>
      <c r="G3163" s="315">
        <f t="shared" si="51"/>
        <v>3157</v>
      </c>
      <c r="H3163" s="280" t="s">
        <v>10361</v>
      </c>
      <c r="I3163" s="307" t="s">
        <v>7203</v>
      </c>
      <c r="J3163" s="279">
        <v>2015</v>
      </c>
      <c r="K3163" s="285">
        <v>6100028084</v>
      </c>
      <c r="L3163" s="283">
        <v>42040</v>
      </c>
      <c r="M3163" s="285" t="s">
        <v>12179</v>
      </c>
      <c r="N3163" s="332" t="s">
        <v>14811</v>
      </c>
      <c r="O3163" s="324"/>
    </row>
    <row r="3164" spans="5:15" ht="31.5">
      <c r="E3164" s="284">
        <v>6150533</v>
      </c>
      <c r="F3164" s="291" t="s">
        <v>132</v>
      </c>
      <c r="G3164" s="315">
        <f t="shared" si="51"/>
        <v>3158</v>
      </c>
      <c r="H3164" s="280" t="s">
        <v>12180</v>
      </c>
      <c r="I3164" s="307" t="s">
        <v>7203</v>
      </c>
      <c r="J3164" s="279">
        <v>2015</v>
      </c>
      <c r="K3164" s="285">
        <v>6100028118</v>
      </c>
      <c r="L3164" s="283">
        <v>41996</v>
      </c>
      <c r="M3164" s="285" t="s">
        <v>12181</v>
      </c>
      <c r="N3164" s="332" t="s">
        <v>14812</v>
      </c>
      <c r="O3164" s="324"/>
    </row>
    <row r="3165" spans="5:15" ht="31.5">
      <c r="E3165" s="284">
        <v>6150537</v>
      </c>
      <c r="F3165" s="291" t="s">
        <v>132</v>
      </c>
      <c r="G3165" s="315">
        <f t="shared" si="51"/>
        <v>3159</v>
      </c>
      <c r="H3165" s="280" t="s">
        <v>10409</v>
      </c>
      <c r="I3165" s="307" t="s">
        <v>7203</v>
      </c>
      <c r="J3165" s="279">
        <v>2015</v>
      </c>
      <c r="K3165" s="285">
        <v>6100028153</v>
      </c>
      <c r="L3165" s="283">
        <v>41998</v>
      </c>
      <c r="M3165" s="285" t="s">
        <v>12182</v>
      </c>
      <c r="N3165" s="332" t="s">
        <v>14813</v>
      </c>
      <c r="O3165" s="324"/>
    </row>
    <row r="3166" spans="5:15" ht="31.5">
      <c r="E3166" s="284">
        <v>6150634</v>
      </c>
      <c r="F3166" s="291" t="s">
        <v>132</v>
      </c>
      <c r="G3166" s="315">
        <f t="shared" si="51"/>
        <v>3160</v>
      </c>
      <c r="H3166" s="280" t="s">
        <v>12183</v>
      </c>
      <c r="I3166" s="307" t="s">
        <v>7203</v>
      </c>
      <c r="J3166" s="279">
        <v>2015</v>
      </c>
      <c r="K3166" s="285">
        <v>6100028209</v>
      </c>
      <c r="L3166" s="283">
        <v>42027</v>
      </c>
      <c r="M3166" s="285" t="s">
        <v>12184</v>
      </c>
      <c r="N3166" s="332" t="s">
        <v>14226</v>
      </c>
      <c r="O3166" s="324"/>
    </row>
    <row r="3167" spans="5:15" ht="31.5">
      <c r="E3167" s="284">
        <v>6150542</v>
      </c>
      <c r="F3167" s="291" t="s">
        <v>132</v>
      </c>
      <c r="G3167" s="315">
        <f t="shared" si="51"/>
        <v>3161</v>
      </c>
      <c r="H3167" s="280" t="s">
        <v>12185</v>
      </c>
      <c r="I3167" s="307" t="s">
        <v>7203</v>
      </c>
      <c r="J3167" s="279">
        <v>2015</v>
      </c>
      <c r="K3167" s="285">
        <v>6100028210</v>
      </c>
      <c r="L3167" s="283">
        <v>41997</v>
      </c>
      <c r="M3167" s="285" t="s">
        <v>12186</v>
      </c>
      <c r="N3167" s="332" t="s">
        <v>14814</v>
      </c>
      <c r="O3167" s="324"/>
    </row>
    <row r="3168" spans="5:15" ht="31.5">
      <c r="E3168" s="284">
        <v>6150630</v>
      </c>
      <c r="F3168" s="291" t="s">
        <v>132</v>
      </c>
      <c r="G3168" s="315">
        <f t="shared" si="51"/>
        <v>3162</v>
      </c>
      <c r="H3168" s="280" t="s">
        <v>12187</v>
      </c>
      <c r="I3168" s="307" t="s">
        <v>7203</v>
      </c>
      <c r="J3168" s="279">
        <v>2015</v>
      </c>
      <c r="K3168" s="285">
        <v>6100028238</v>
      </c>
      <c r="L3168" s="283">
        <v>42030</v>
      </c>
      <c r="M3168" s="285" t="s">
        <v>12188</v>
      </c>
      <c r="N3168" s="332" t="s">
        <v>14815</v>
      </c>
      <c r="O3168" s="324"/>
    </row>
    <row r="3169" spans="5:15" ht="31.5">
      <c r="E3169" s="284">
        <v>6150502</v>
      </c>
      <c r="F3169" s="291" t="s">
        <v>132</v>
      </c>
      <c r="G3169" s="315">
        <f t="shared" si="51"/>
        <v>3163</v>
      </c>
      <c r="H3169" s="280" t="s">
        <v>12189</v>
      </c>
      <c r="I3169" s="307" t="s">
        <v>7203</v>
      </c>
      <c r="J3169" s="279">
        <v>2015</v>
      </c>
      <c r="K3169" s="285">
        <v>6100028253</v>
      </c>
      <c r="L3169" s="283">
        <v>41997</v>
      </c>
      <c r="M3169" s="285" t="s">
        <v>12190</v>
      </c>
      <c r="N3169" s="332" t="s">
        <v>14816</v>
      </c>
      <c r="O3169" s="324"/>
    </row>
    <row r="3170" spans="5:15" ht="31.5">
      <c r="E3170" s="284">
        <v>6150740</v>
      </c>
      <c r="F3170" s="291" t="s">
        <v>132</v>
      </c>
      <c r="G3170" s="315">
        <f t="shared" si="51"/>
        <v>3164</v>
      </c>
      <c r="H3170" s="280" t="s">
        <v>12191</v>
      </c>
      <c r="I3170" s="307" t="s">
        <v>7203</v>
      </c>
      <c r="J3170" s="279">
        <v>2015</v>
      </c>
      <c r="K3170" s="285">
        <v>6100028297</v>
      </c>
      <c r="L3170" s="283">
        <v>42046</v>
      </c>
      <c r="M3170" s="285" t="s">
        <v>12192</v>
      </c>
      <c r="N3170" s="332" t="s">
        <v>15596</v>
      </c>
      <c r="O3170" s="324"/>
    </row>
    <row r="3171" spans="5:15" ht="31.5">
      <c r="E3171" s="284">
        <v>6150551</v>
      </c>
      <c r="F3171" s="291" t="s">
        <v>132</v>
      </c>
      <c r="G3171" s="315">
        <f t="shared" si="51"/>
        <v>3165</v>
      </c>
      <c r="H3171" s="280" t="s">
        <v>12193</v>
      </c>
      <c r="I3171" s="307" t="s">
        <v>7203</v>
      </c>
      <c r="J3171" s="279">
        <v>2015</v>
      </c>
      <c r="K3171" s="285">
        <v>6100028298</v>
      </c>
      <c r="L3171" s="283">
        <v>42004</v>
      </c>
      <c r="M3171" s="285" t="s">
        <v>12194</v>
      </c>
      <c r="N3171" s="332" t="s">
        <v>14817</v>
      </c>
      <c r="O3171" s="324"/>
    </row>
    <row r="3172" spans="5:15" ht="89.25">
      <c r="E3172" s="284">
        <v>6150547</v>
      </c>
      <c r="F3172" s="291" t="s">
        <v>132</v>
      </c>
      <c r="G3172" s="315">
        <f t="shared" si="51"/>
        <v>3166</v>
      </c>
      <c r="H3172" s="280" t="s">
        <v>12195</v>
      </c>
      <c r="I3172" s="307" t="s">
        <v>7203</v>
      </c>
      <c r="J3172" s="279">
        <v>2015</v>
      </c>
      <c r="K3172" s="285">
        <v>6100028334</v>
      </c>
      <c r="L3172" s="283">
        <v>42004</v>
      </c>
      <c r="M3172" s="285" t="s">
        <v>12196</v>
      </c>
      <c r="N3172" s="332" t="s">
        <v>13329</v>
      </c>
      <c r="O3172" s="324"/>
    </row>
    <row r="3173" spans="5:15" ht="31.5">
      <c r="E3173" s="284">
        <v>6150559</v>
      </c>
      <c r="F3173" s="291" t="s">
        <v>132</v>
      </c>
      <c r="G3173" s="315">
        <f t="shared" si="51"/>
        <v>3167</v>
      </c>
      <c r="H3173" s="280" t="s">
        <v>12197</v>
      </c>
      <c r="I3173" s="307" t="s">
        <v>7203</v>
      </c>
      <c r="J3173" s="279">
        <v>2015</v>
      </c>
      <c r="K3173" s="285">
        <v>6100028353</v>
      </c>
      <c r="L3173" s="283">
        <v>42017</v>
      </c>
      <c r="M3173" s="285" t="s">
        <v>12198</v>
      </c>
      <c r="N3173" s="332" t="s">
        <v>14818</v>
      </c>
      <c r="O3173" s="324"/>
    </row>
    <row r="3174" spans="5:15" ht="31.5">
      <c r="E3174" s="284">
        <v>6150560</v>
      </c>
      <c r="F3174" s="291" t="s">
        <v>132</v>
      </c>
      <c r="G3174" s="315">
        <f t="shared" si="51"/>
        <v>3168</v>
      </c>
      <c r="H3174" s="280" t="s">
        <v>10885</v>
      </c>
      <c r="I3174" s="307" t="s">
        <v>7203</v>
      </c>
      <c r="J3174" s="279">
        <v>2015</v>
      </c>
      <c r="K3174" s="285">
        <v>6100028430</v>
      </c>
      <c r="L3174" s="283">
        <v>42031</v>
      </c>
      <c r="M3174" s="285" t="s">
        <v>12199</v>
      </c>
      <c r="N3174" s="332" t="s">
        <v>14819</v>
      </c>
      <c r="O3174" s="324"/>
    </row>
    <row r="3175" spans="5:15" ht="31.5">
      <c r="E3175" s="284">
        <v>6150627</v>
      </c>
      <c r="F3175" s="291" t="s">
        <v>132</v>
      </c>
      <c r="G3175" s="315">
        <f t="shared" si="51"/>
        <v>3169</v>
      </c>
      <c r="H3175" s="280" t="s">
        <v>10381</v>
      </c>
      <c r="I3175" s="307" t="s">
        <v>7203</v>
      </c>
      <c r="J3175" s="279">
        <v>2015</v>
      </c>
      <c r="K3175" s="285">
        <v>6100028431</v>
      </c>
      <c r="L3175" s="283">
        <v>42030</v>
      </c>
      <c r="M3175" s="285" t="s">
        <v>12200</v>
      </c>
      <c r="N3175" s="332" t="s">
        <v>14820</v>
      </c>
      <c r="O3175" s="324"/>
    </row>
    <row r="3176" spans="5:15" ht="31.5">
      <c r="E3176" s="284">
        <v>6150639</v>
      </c>
      <c r="F3176" s="291" t="s">
        <v>132</v>
      </c>
      <c r="G3176" s="315">
        <f t="shared" si="51"/>
        <v>3170</v>
      </c>
      <c r="H3176" s="280" t="s">
        <v>10409</v>
      </c>
      <c r="I3176" s="307" t="s">
        <v>7203</v>
      </c>
      <c r="J3176" s="279">
        <v>2015</v>
      </c>
      <c r="K3176" s="285">
        <v>6100028549</v>
      </c>
      <c r="L3176" s="283">
        <v>42040</v>
      </c>
      <c r="M3176" s="285" t="s">
        <v>12201</v>
      </c>
      <c r="N3176" s="332" t="s">
        <v>15597</v>
      </c>
      <c r="O3176" s="324"/>
    </row>
    <row r="3177" spans="5:15" ht="31.5">
      <c r="E3177" s="284">
        <v>6150658</v>
      </c>
      <c r="F3177" s="291" t="s">
        <v>132</v>
      </c>
      <c r="G3177" s="315">
        <f t="shared" si="51"/>
        <v>3171</v>
      </c>
      <c r="H3177" s="280" t="s">
        <v>10390</v>
      </c>
      <c r="I3177" s="307" t="s">
        <v>7203</v>
      </c>
      <c r="J3177" s="279">
        <v>2015</v>
      </c>
      <c r="K3177" s="285">
        <v>6100028741</v>
      </c>
      <c r="L3177" s="283">
        <v>42054</v>
      </c>
      <c r="M3177" s="285" t="s">
        <v>12202</v>
      </c>
      <c r="N3177" s="331" t="s">
        <v>16222</v>
      </c>
      <c r="O3177" s="325"/>
    </row>
    <row r="3178" spans="5:15" ht="31.5">
      <c r="E3178" s="284">
        <v>6150742</v>
      </c>
      <c r="F3178" s="291" t="s">
        <v>132</v>
      </c>
      <c r="G3178" s="315">
        <f t="shared" si="51"/>
        <v>3172</v>
      </c>
      <c r="H3178" s="280" t="s">
        <v>10885</v>
      </c>
      <c r="I3178" s="307" t="s">
        <v>7203</v>
      </c>
      <c r="J3178" s="279">
        <v>2015</v>
      </c>
      <c r="K3178" s="285">
        <v>6100028806</v>
      </c>
      <c r="L3178" s="283">
        <v>42059</v>
      </c>
      <c r="M3178" s="285" t="s">
        <v>12203</v>
      </c>
      <c r="N3178" s="332" t="s">
        <v>14821</v>
      </c>
      <c r="O3178" s="324"/>
    </row>
    <row r="3179" spans="5:15" ht="31.5">
      <c r="E3179" s="284">
        <v>6150731</v>
      </c>
      <c r="F3179" s="291" t="s">
        <v>132</v>
      </c>
      <c r="G3179" s="315">
        <f t="shared" si="51"/>
        <v>3173</v>
      </c>
      <c r="H3179" s="280" t="s">
        <v>10495</v>
      </c>
      <c r="I3179" s="307" t="s">
        <v>7203</v>
      </c>
      <c r="J3179" s="279">
        <v>2015</v>
      </c>
      <c r="K3179" s="285">
        <v>6100028823</v>
      </c>
      <c r="L3179" s="283">
        <v>42059</v>
      </c>
      <c r="M3179" s="285" t="s">
        <v>12204</v>
      </c>
      <c r="N3179" s="332" t="s">
        <v>15598</v>
      </c>
      <c r="O3179" s="324"/>
    </row>
    <row r="3180" spans="5:15" ht="31.5">
      <c r="E3180" s="284">
        <v>6150735</v>
      </c>
      <c r="F3180" s="291" t="s">
        <v>132</v>
      </c>
      <c r="G3180" s="315">
        <f t="shared" si="51"/>
        <v>3174</v>
      </c>
      <c r="H3180" s="280" t="s">
        <v>10411</v>
      </c>
      <c r="I3180" s="307" t="s">
        <v>7203</v>
      </c>
      <c r="J3180" s="279">
        <v>2015</v>
      </c>
      <c r="K3180" s="285">
        <v>6100028860</v>
      </c>
      <c r="L3180" s="283">
        <v>42061</v>
      </c>
      <c r="M3180" s="285" t="s">
        <v>12205</v>
      </c>
      <c r="N3180" s="332" t="s">
        <v>15599</v>
      </c>
      <c r="O3180" s="324"/>
    </row>
    <row r="3181" spans="5:15" ht="31.5">
      <c r="E3181" s="284">
        <v>6150780</v>
      </c>
      <c r="F3181" s="291" t="s">
        <v>132</v>
      </c>
      <c r="G3181" s="315">
        <f t="shared" si="51"/>
        <v>3175</v>
      </c>
      <c r="H3181" s="280" t="s">
        <v>10426</v>
      </c>
      <c r="I3181" s="307" t="s">
        <v>7203</v>
      </c>
      <c r="J3181" s="279">
        <v>2015</v>
      </c>
      <c r="K3181" s="285">
        <v>6100028861</v>
      </c>
      <c r="L3181" s="283">
        <v>42066</v>
      </c>
      <c r="M3181" s="285" t="s">
        <v>10936</v>
      </c>
      <c r="N3181" s="332" t="s">
        <v>15218</v>
      </c>
      <c r="O3181" s="324"/>
    </row>
    <row r="3182" spans="5:15" ht="31.5">
      <c r="E3182" s="284">
        <v>6150769</v>
      </c>
      <c r="F3182" s="291" t="s">
        <v>132</v>
      </c>
      <c r="G3182" s="315">
        <f t="shared" si="51"/>
        <v>3176</v>
      </c>
      <c r="H3182" s="280" t="s">
        <v>11753</v>
      </c>
      <c r="I3182" s="307" t="s">
        <v>7203</v>
      </c>
      <c r="J3182" s="279">
        <v>2015</v>
      </c>
      <c r="K3182" s="285">
        <v>6100028881</v>
      </c>
      <c r="L3182" s="283">
        <v>42065</v>
      </c>
      <c r="M3182" s="285" t="s">
        <v>12206</v>
      </c>
      <c r="N3182" s="332" t="s">
        <v>15600</v>
      </c>
      <c r="O3182" s="324"/>
    </row>
    <row r="3183" spans="5:15" ht="31.5">
      <c r="E3183" s="284">
        <v>6150746</v>
      </c>
      <c r="F3183" s="291" t="s">
        <v>132</v>
      </c>
      <c r="G3183" s="315">
        <f t="shared" si="51"/>
        <v>3177</v>
      </c>
      <c r="H3183" s="280" t="s">
        <v>10488</v>
      </c>
      <c r="I3183" s="307" t="s">
        <v>7203</v>
      </c>
      <c r="J3183" s="279">
        <v>2015</v>
      </c>
      <c r="K3183" s="285">
        <v>6100028924</v>
      </c>
      <c r="L3183" s="283">
        <v>42067</v>
      </c>
      <c r="M3183" s="285" t="s">
        <v>12207</v>
      </c>
      <c r="N3183" s="332" t="s">
        <v>14227</v>
      </c>
      <c r="O3183" s="324"/>
    </row>
    <row r="3184" spans="5:15" ht="31.5">
      <c r="E3184" s="284">
        <v>6150756</v>
      </c>
      <c r="F3184" s="291" t="s">
        <v>132</v>
      </c>
      <c r="G3184" s="315">
        <f t="shared" si="51"/>
        <v>3178</v>
      </c>
      <c r="H3184" s="280" t="s">
        <v>10381</v>
      </c>
      <c r="I3184" s="307" t="s">
        <v>7203</v>
      </c>
      <c r="J3184" s="279">
        <v>2015</v>
      </c>
      <c r="K3184" s="285">
        <v>6100028952</v>
      </c>
      <c r="L3184" s="283">
        <v>42066</v>
      </c>
      <c r="M3184" s="285" t="s">
        <v>12208</v>
      </c>
      <c r="N3184" s="332" t="s">
        <v>15601</v>
      </c>
      <c r="O3184" s="324"/>
    </row>
    <row r="3185" spans="5:15" ht="31.5">
      <c r="E3185" s="284">
        <v>6150900</v>
      </c>
      <c r="F3185" s="291" t="s">
        <v>132</v>
      </c>
      <c r="G3185" s="315">
        <f t="shared" si="51"/>
        <v>3179</v>
      </c>
      <c r="H3185" s="280" t="s">
        <v>12209</v>
      </c>
      <c r="I3185" s="307" t="s">
        <v>7203</v>
      </c>
      <c r="J3185" s="279">
        <v>2015</v>
      </c>
      <c r="K3185" s="285">
        <v>6100028957</v>
      </c>
      <c r="L3185" s="283">
        <v>42100</v>
      </c>
      <c r="M3185" s="285" t="s">
        <v>12210</v>
      </c>
      <c r="N3185" s="332" t="s">
        <v>15602</v>
      </c>
      <c r="O3185" s="324"/>
    </row>
    <row r="3186" spans="5:15" ht="31.5">
      <c r="E3186" s="284">
        <v>6150904</v>
      </c>
      <c r="F3186" s="291" t="s">
        <v>132</v>
      </c>
      <c r="G3186" s="315">
        <f t="shared" si="51"/>
        <v>3180</v>
      </c>
      <c r="H3186" s="280" t="s">
        <v>10495</v>
      </c>
      <c r="I3186" s="307" t="s">
        <v>7203</v>
      </c>
      <c r="J3186" s="279">
        <v>2015</v>
      </c>
      <c r="K3186" s="285">
        <v>6100028970</v>
      </c>
      <c r="L3186" s="283">
        <v>42101</v>
      </c>
      <c r="M3186" s="285" t="s">
        <v>12211</v>
      </c>
      <c r="N3186" s="332" t="s">
        <v>15603</v>
      </c>
      <c r="O3186" s="324"/>
    </row>
    <row r="3187" spans="5:15" ht="63">
      <c r="E3187" s="284">
        <v>6150764</v>
      </c>
      <c r="F3187" s="291" t="s">
        <v>132</v>
      </c>
      <c r="G3187" s="315">
        <f t="shared" si="51"/>
        <v>3181</v>
      </c>
      <c r="H3187" s="280" t="s">
        <v>10885</v>
      </c>
      <c r="I3187" s="307" t="s">
        <v>7203</v>
      </c>
      <c r="J3187" s="279">
        <v>2015</v>
      </c>
      <c r="K3187" s="285">
        <v>6100028972</v>
      </c>
      <c r="L3187" s="283">
        <v>42067</v>
      </c>
      <c r="M3187" s="285" t="s">
        <v>12212</v>
      </c>
      <c r="N3187" s="332" t="s">
        <v>15604</v>
      </c>
      <c r="O3187" s="324"/>
    </row>
    <row r="3188" spans="5:15" ht="31.5">
      <c r="E3188" s="284">
        <v>6150752</v>
      </c>
      <c r="F3188" s="291" t="s">
        <v>132</v>
      </c>
      <c r="G3188" s="315">
        <f t="shared" si="51"/>
        <v>3182</v>
      </c>
      <c r="H3188" s="280" t="s">
        <v>10247</v>
      </c>
      <c r="I3188" s="307" t="s">
        <v>7203</v>
      </c>
      <c r="J3188" s="279">
        <v>2015</v>
      </c>
      <c r="K3188" s="285">
        <v>6100028978</v>
      </c>
      <c r="L3188" s="283">
        <v>42073</v>
      </c>
      <c r="M3188" s="285" t="s">
        <v>12213</v>
      </c>
      <c r="N3188" s="332" t="s">
        <v>15605</v>
      </c>
      <c r="O3188" s="324"/>
    </row>
    <row r="3189" spans="5:15" ht="31.5">
      <c r="E3189" s="284">
        <v>6150773</v>
      </c>
      <c r="F3189" s="291" t="s">
        <v>132</v>
      </c>
      <c r="G3189" s="315">
        <f t="shared" si="51"/>
        <v>3183</v>
      </c>
      <c r="H3189" s="280" t="s">
        <v>12214</v>
      </c>
      <c r="I3189" s="307" t="s">
        <v>7203</v>
      </c>
      <c r="J3189" s="279">
        <v>2015</v>
      </c>
      <c r="K3189" s="285">
        <v>6100028995</v>
      </c>
      <c r="L3189" s="283">
        <v>42075</v>
      </c>
      <c r="M3189" s="285" t="s">
        <v>12215</v>
      </c>
      <c r="N3189" s="332" t="s">
        <v>15606</v>
      </c>
      <c r="O3189" s="324"/>
    </row>
    <row r="3190" spans="5:15" ht="31.5">
      <c r="E3190" s="284">
        <v>6150777</v>
      </c>
      <c r="F3190" s="291" t="s">
        <v>132</v>
      </c>
      <c r="G3190" s="315">
        <f t="shared" si="51"/>
        <v>3184</v>
      </c>
      <c r="H3190" s="280" t="s">
        <v>10426</v>
      </c>
      <c r="I3190" s="307" t="s">
        <v>7203</v>
      </c>
      <c r="J3190" s="279">
        <v>2015</v>
      </c>
      <c r="K3190" s="285">
        <v>6100028996</v>
      </c>
      <c r="L3190" s="283">
        <v>42075</v>
      </c>
      <c r="M3190" s="285" t="s">
        <v>12216</v>
      </c>
      <c r="N3190" s="332" t="s">
        <v>15607</v>
      </c>
      <c r="O3190" s="324"/>
    </row>
    <row r="3191" spans="5:15" ht="31.5">
      <c r="E3191" s="284">
        <v>6150789</v>
      </c>
      <c r="F3191" s="291" t="s">
        <v>132</v>
      </c>
      <c r="G3191" s="315">
        <f t="shared" si="51"/>
        <v>3185</v>
      </c>
      <c r="H3191" s="280" t="s">
        <v>10680</v>
      </c>
      <c r="I3191" s="307" t="s">
        <v>7203</v>
      </c>
      <c r="J3191" s="279">
        <v>2015</v>
      </c>
      <c r="K3191" s="285">
        <v>6100028997</v>
      </c>
      <c r="L3191" s="283">
        <v>42080</v>
      </c>
      <c r="M3191" s="285" t="s">
        <v>12217</v>
      </c>
      <c r="N3191" s="332" t="s">
        <v>15608</v>
      </c>
      <c r="O3191" s="324"/>
    </row>
    <row r="3192" spans="5:15" ht="31.5">
      <c r="E3192" s="284">
        <v>6150787</v>
      </c>
      <c r="F3192" s="291" t="s">
        <v>132</v>
      </c>
      <c r="G3192" s="315">
        <f t="shared" si="51"/>
        <v>3186</v>
      </c>
      <c r="H3192" s="280" t="s">
        <v>10680</v>
      </c>
      <c r="I3192" s="307" t="s">
        <v>7203</v>
      </c>
      <c r="J3192" s="279">
        <v>2015</v>
      </c>
      <c r="K3192" s="285">
        <v>6100028998</v>
      </c>
      <c r="L3192" s="283">
        <v>42079</v>
      </c>
      <c r="M3192" s="285" t="s">
        <v>12218</v>
      </c>
      <c r="N3192" s="332" t="s">
        <v>15609</v>
      </c>
      <c r="O3192" s="324"/>
    </row>
    <row r="3193" spans="5:15" ht="31.5">
      <c r="E3193" s="284">
        <v>6150788</v>
      </c>
      <c r="F3193" s="291" t="s">
        <v>132</v>
      </c>
      <c r="G3193" s="315">
        <f t="shared" si="51"/>
        <v>3187</v>
      </c>
      <c r="H3193" s="280" t="s">
        <v>10366</v>
      </c>
      <c r="I3193" s="307" t="s">
        <v>7203</v>
      </c>
      <c r="J3193" s="279">
        <v>2015</v>
      </c>
      <c r="K3193" s="285">
        <v>6100029001</v>
      </c>
      <c r="L3193" s="283">
        <v>42082</v>
      </c>
      <c r="M3193" s="285" t="s">
        <v>12219</v>
      </c>
      <c r="N3193" s="332" t="s">
        <v>15610</v>
      </c>
      <c r="O3193" s="324"/>
    </row>
    <row r="3194" spans="5:15" ht="31.5">
      <c r="E3194" s="284">
        <v>6150755</v>
      </c>
      <c r="F3194" s="291" t="s">
        <v>132</v>
      </c>
      <c r="G3194" s="315">
        <f t="shared" si="51"/>
        <v>3188</v>
      </c>
      <c r="H3194" s="280" t="s">
        <v>10920</v>
      </c>
      <c r="I3194" s="307" t="s">
        <v>7203</v>
      </c>
      <c r="J3194" s="279">
        <v>2015</v>
      </c>
      <c r="K3194" s="285">
        <v>6100029019</v>
      </c>
      <c r="L3194" s="283">
        <v>42068</v>
      </c>
      <c r="M3194" s="285" t="s">
        <v>12220</v>
      </c>
      <c r="N3194" s="332" t="s">
        <v>15611</v>
      </c>
      <c r="O3194" s="324"/>
    </row>
    <row r="3195" spans="5:15" ht="31.5">
      <c r="E3195" s="284">
        <v>6150895</v>
      </c>
      <c r="F3195" s="291" t="s">
        <v>132</v>
      </c>
      <c r="G3195" s="315">
        <f t="shared" si="51"/>
        <v>3189</v>
      </c>
      <c r="H3195" s="280" t="s">
        <v>10495</v>
      </c>
      <c r="I3195" s="307" t="s">
        <v>7203</v>
      </c>
      <c r="J3195" s="279">
        <v>2015</v>
      </c>
      <c r="K3195" s="285">
        <v>6100029021</v>
      </c>
      <c r="L3195" s="283">
        <v>42094</v>
      </c>
      <c r="M3195" s="285" t="s">
        <v>12221</v>
      </c>
      <c r="N3195" s="332" t="s">
        <v>15612</v>
      </c>
      <c r="O3195" s="324"/>
    </row>
    <row r="3196" spans="5:15" ht="31.5">
      <c r="E3196" s="284">
        <v>6150778</v>
      </c>
      <c r="F3196" s="291" t="s">
        <v>132</v>
      </c>
      <c r="G3196" s="315">
        <f t="shared" si="51"/>
        <v>3190</v>
      </c>
      <c r="H3196" s="280" t="s">
        <v>10556</v>
      </c>
      <c r="I3196" s="307" t="s">
        <v>7203</v>
      </c>
      <c r="J3196" s="279">
        <v>2015</v>
      </c>
      <c r="K3196" s="285">
        <v>6100029031</v>
      </c>
      <c r="L3196" s="283">
        <v>42075</v>
      </c>
      <c r="M3196" s="285" t="s">
        <v>12222</v>
      </c>
      <c r="N3196" s="332" t="s">
        <v>15186</v>
      </c>
      <c r="O3196" s="324"/>
    </row>
    <row r="3197" spans="5:15" ht="31.5">
      <c r="E3197" s="284">
        <v>6150785</v>
      </c>
      <c r="F3197" s="291" t="s">
        <v>132</v>
      </c>
      <c r="G3197" s="315">
        <f t="shared" si="51"/>
        <v>3191</v>
      </c>
      <c r="H3197" s="280" t="s">
        <v>10381</v>
      </c>
      <c r="I3197" s="307" t="s">
        <v>7203</v>
      </c>
      <c r="J3197" s="279">
        <v>2015</v>
      </c>
      <c r="K3197" s="285">
        <v>6100029035</v>
      </c>
      <c r="L3197" s="283">
        <v>42079</v>
      </c>
      <c r="M3197" s="285" t="s">
        <v>12223</v>
      </c>
      <c r="N3197" s="332" t="s">
        <v>15613</v>
      </c>
      <c r="O3197" s="324"/>
    </row>
    <row r="3198" spans="5:15" ht="31.5">
      <c r="E3198" s="284">
        <v>6150784</v>
      </c>
      <c r="F3198" s="291" t="s">
        <v>132</v>
      </c>
      <c r="G3198" s="315">
        <f t="shared" ref="G3198:G3261" si="52">G3197+1</f>
        <v>3192</v>
      </c>
      <c r="H3198" s="280" t="s">
        <v>10432</v>
      </c>
      <c r="I3198" s="307" t="s">
        <v>7203</v>
      </c>
      <c r="J3198" s="279">
        <v>2015</v>
      </c>
      <c r="K3198" s="285">
        <v>6100029036</v>
      </c>
      <c r="L3198" s="283">
        <v>42080</v>
      </c>
      <c r="M3198" s="285" t="s">
        <v>12224</v>
      </c>
      <c r="N3198" s="332" t="s">
        <v>15614</v>
      </c>
      <c r="O3198" s="324"/>
    </row>
    <row r="3199" spans="5:15" ht="31.5">
      <c r="E3199" s="284">
        <v>6150747</v>
      </c>
      <c r="F3199" s="291" t="s">
        <v>132</v>
      </c>
      <c r="G3199" s="315">
        <f t="shared" si="52"/>
        <v>3193</v>
      </c>
      <c r="H3199" s="280" t="s">
        <v>10381</v>
      </c>
      <c r="I3199" s="307" t="s">
        <v>7203</v>
      </c>
      <c r="J3199" s="279">
        <v>2015</v>
      </c>
      <c r="K3199" s="285">
        <v>6100029038</v>
      </c>
      <c r="L3199" s="283">
        <v>42068</v>
      </c>
      <c r="M3199" s="285" t="s">
        <v>12225</v>
      </c>
      <c r="N3199" s="332" t="s">
        <v>14822</v>
      </c>
      <c r="O3199" s="324"/>
    </row>
    <row r="3200" spans="5:15" ht="51">
      <c r="E3200" s="284">
        <v>6131671</v>
      </c>
      <c r="F3200" s="291" t="s">
        <v>132</v>
      </c>
      <c r="G3200" s="315">
        <f t="shared" si="52"/>
        <v>3194</v>
      </c>
      <c r="H3200" s="280" t="s">
        <v>12226</v>
      </c>
      <c r="I3200" s="307" t="s">
        <v>7203</v>
      </c>
      <c r="J3200" s="279">
        <v>2015</v>
      </c>
      <c r="K3200" s="285">
        <v>6100029064</v>
      </c>
      <c r="L3200" s="283">
        <v>42068</v>
      </c>
      <c r="M3200" s="285" t="s">
        <v>11038</v>
      </c>
      <c r="N3200" s="332" t="s">
        <v>14620</v>
      </c>
      <c r="O3200" s="324"/>
    </row>
    <row r="3201" spans="5:15" ht="31.5">
      <c r="E3201" s="284">
        <v>6150794</v>
      </c>
      <c r="F3201" s="291" t="s">
        <v>132</v>
      </c>
      <c r="G3201" s="315">
        <f t="shared" si="52"/>
        <v>3195</v>
      </c>
      <c r="H3201" s="280" t="s">
        <v>12227</v>
      </c>
      <c r="I3201" s="307" t="s">
        <v>7203</v>
      </c>
      <c r="J3201" s="279">
        <v>2015</v>
      </c>
      <c r="K3201" s="285">
        <v>6100029086</v>
      </c>
      <c r="L3201" s="283">
        <v>42073</v>
      </c>
      <c r="M3201" s="285" t="s">
        <v>12228</v>
      </c>
      <c r="N3201" s="332" t="s">
        <v>15615</v>
      </c>
      <c r="O3201" s="324"/>
    </row>
    <row r="3202" spans="5:15" ht="31.5">
      <c r="E3202" s="284">
        <v>6150770</v>
      </c>
      <c r="F3202" s="291" t="s">
        <v>132</v>
      </c>
      <c r="G3202" s="315">
        <f t="shared" si="52"/>
        <v>3196</v>
      </c>
      <c r="H3202" s="280" t="s">
        <v>12229</v>
      </c>
      <c r="I3202" s="307" t="s">
        <v>7203</v>
      </c>
      <c r="J3202" s="279">
        <v>2015</v>
      </c>
      <c r="K3202" s="285">
        <v>6100029128</v>
      </c>
      <c r="L3202" s="283">
        <v>42075</v>
      </c>
      <c r="M3202" s="285" t="s">
        <v>12230</v>
      </c>
      <c r="N3202" s="332" t="s">
        <v>15616</v>
      </c>
      <c r="O3202" s="324"/>
    </row>
    <row r="3203" spans="5:15" ht="31.5">
      <c r="E3203" s="284">
        <v>6150889</v>
      </c>
      <c r="F3203" s="291" t="s">
        <v>132</v>
      </c>
      <c r="G3203" s="315">
        <f t="shared" si="52"/>
        <v>3197</v>
      </c>
      <c r="H3203" s="280" t="s">
        <v>10381</v>
      </c>
      <c r="I3203" s="307" t="s">
        <v>7203</v>
      </c>
      <c r="J3203" s="279">
        <v>2015</v>
      </c>
      <c r="K3203" s="285">
        <v>6100029178</v>
      </c>
      <c r="L3203" s="283">
        <v>42093</v>
      </c>
      <c r="M3203" s="285" t="s">
        <v>12231</v>
      </c>
      <c r="N3203" s="332" t="s">
        <v>15617</v>
      </c>
      <c r="O3203" s="324"/>
    </row>
    <row r="3204" spans="5:15" ht="31.5">
      <c r="E3204" s="284">
        <v>6150891</v>
      </c>
      <c r="F3204" s="291" t="s">
        <v>132</v>
      </c>
      <c r="G3204" s="315">
        <f t="shared" si="52"/>
        <v>3198</v>
      </c>
      <c r="H3204" s="280" t="s">
        <v>10247</v>
      </c>
      <c r="I3204" s="307" t="s">
        <v>7203</v>
      </c>
      <c r="J3204" s="279">
        <v>2015</v>
      </c>
      <c r="K3204" s="285">
        <v>6100029181</v>
      </c>
      <c r="L3204" s="283">
        <v>42093</v>
      </c>
      <c r="M3204" s="285" t="s">
        <v>12232</v>
      </c>
      <c r="N3204" s="332" t="s">
        <v>15618</v>
      </c>
      <c r="O3204" s="324"/>
    </row>
    <row r="3205" spans="5:15" ht="31.5">
      <c r="E3205" s="284">
        <v>6150892</v>
      </c>
      <c r="F3205" s="291" t="s">
        <v>132</v>
      </c>
      <c r="G3205" s="315">
        <f t="shared" si="52"/>
        <v>3199</v>
      </c>
      <c r="H3205" s="280" t="s">
        <v>10589</v>
      </c>
      <c r="I3205" s="307" t="s">
        <v>7203</v>
      </c>
      <c r="J3205" s="279">
        <v>2015</v>
      </c>
      <c r="K3205" s="285">
        <v>6100029183</v>
      </c>
      <c r="L3205" s="283">
        <v>42093</v>
      </c>
      <c r="M3205" s="285" t="s">
        <v>12233</v>
      </c>
      <c r="N3205" s="332" t="s">
        <v>15619</v>
      </c>
      <c r="O3205" s="324"/>
    </row>
    <row r="3206" spans="5:15" ht="31.5">
      <c r="E3206" s="284">
        <v>6150873</v>
      </c>
      <c r="F3206" s="291" t="s">
        <v>132</v>
      </c>
      <c r="G3206" s="315">
        <f t="shared" si="52"/>
        <v>3200</v>
      </c>
      <c r="H3206" s="280" t="s">
        <v>12234</v>
      </c>
      <c r="I3206" s="307" t="s">
        <v>7203</v>
      </c>
      <c r="J3206" s="279">
        <v>2015</v>
      </c>
      <c r="K3206" s="285">
        <v>6100029280</v>
      </c>
      <c r="L3206" s="283">
        <v>42103</v>
      </c>
      <c r="M3206" s="285" t="s">
        <v>12235</v>
      </c>
      <c r="N3206" s="332" t="s">
        <v>14823</v>
      </c>
      <c r="O3206" s="324"/>
    </row>
    <row r="3207" spans="5:15" ht="31.5">
      <c r="E3207" s="284">
        <v>6150877</v>
      </c>
      <c r="F3207" s="291" t="s">
        <v>132</v>
      </c>
      <c r="G3207" s="315">
        <f t="shared" si="52"/>
        <v>3201</v>
      </c>
      <c r="H3207" s="280" t="s">
        <v>10495</v>
      </c>
      <c r="I3207" s="307" t="s">
        <v>7203</v>
      </c>
      <c r="J3207" s="279">
        <v>2015</v>
      </c>
      <c r="K3207" s="285">
        <v>6100029338</v>
      </c>
      <c r="L3207" s="283">
        <v>42093</v>
      </c>
      <c r="M3207" s="285" t="s">
        <v>12236</v>
      </c>
      <c r="N3207" s="332" t="s">
        <v>15620</v>
      </c>
      <c r="O3207" s="324"/>
    </row>
    <row r="3208" spans="5:15" ht="31.5">
      <c r="E3208" s="284">
        <v>6150915</v>
      </c>
      <c r="F3208" s="291" t="s">
        <v>132</v>
      </c>
      <c r="G3208" s="315">
        <f t="shared" si="52"/>
        <v>3202</v>
      </c>
      <c r="H3208" s="280" t="s">
        <v>10415</v>
      </c>
      <c r="I3208" s="307" t="s">
        <v>7203</v>
      </c>
      <c r="J3208" s="279">
        <v>2015</v>
      </c>
      <c r="K3208" s="285">
        <v>6100029356</v>
      </c>
      <c r="L3208" s="283">
        <v>42107</v>
      </c>
      <c r="M3208" s="285" t="s">
        <v>12237</v>
      </c>
      <c r="N3208" s="332" t="s">
        <v>15621</v>
      </c>
      <c r="O3208" s="324"/>
    </row>
    <row r="3209" spans="5:15" ht="31.5">
      <c r="E3209" s="284">
        <v>6150899</v>
      </c>
      <c r="F3209" s="291" t="s">
        <v>132</v>
      </c>
      <c r="G3209" s="315">
        <f t="shared" si="52"/>
        <v>3203</v>
      </c>
      <c r="H3209" s="280" t="s">
        <v>12238</v>
      </c>
      <c r="I3209" s="307" t="s">
        <v>7203</v>
      </c>
      <c r="J3209" s="279">
        <v>2015</v>
      </c>
      <c r="K3209" s="285">
        <v>6100029357</v>
      </c>
      <c r="L3209" s="283">
        <v>42100</v>
      </c>
      <c r="M3209" s="285" t="s">
        <v>12239</v>
      </c>
      <c r="N3209" s="332" t="s">
        <v>15622</v>
      </c>
      <c r="O3209" s="324"/>
    </row>
    <row r="3210" spans="5:15" ht="31.5">
      <c r="E3210" s="284">
        <v>6150929</v>
      </c>
      <c r="F3210" s="291" t="s">
        <v>132</v>
      </c>
      <c r="G3210" s="315">
        <f t="shared" si="52"/>
        <v>3204</v>
      </c>
      <c r="H3210" s="280" t="s">
        <v>10436</v>
      </c>
      <c r="I3210" s="307" t="s">
        <v>7203</v>
      </c>
      <c r="J3210" s="279">
        <v>2015</v>
      </c>
      <c r="K3210" s="285">
        <v>6100029380</v>
      </c>
      <c r="L3210" s="283">
        <v>42094</v>
      </c>
      <c r="M3210" s="285" t="s">
        <v>12240</v>
      </c>
      <c r="N3210" s="332" t="s">
        <v>15623</v>
      </c>
      <c r="O3210" s="324"/>
    </row>
    <row r="3211" spans="5:15" ht="31.5">
      <c r="E3211" s="284">
        <v>6150881</v>
      </c>
      <c r="F3211" s="291" t="s">
        <v>132</v>
      </c>
      <c r="G3211" s="315">
        <f t="shared" si="52"/>
        <v>3205</v>
      </c>
      <c r="H3211" s="280" t="s">
        <v>10680</v>
      </c>
      <c r="I3211" s="307" t="s">
        <v>7203</v>
      </c>
      <c r="J3211" s="279">
        <v>2015</v>
      </c>
      <c r="K3211" s="285">
        <v>6100029390</v>
      </c>
      <c r="L3211" s="283">
        <v>42100</v>
      </c>
      <c r="M3211" s="285" t="s">
        <v>12241</v>
      </c>
      <c r="N3211" s="332" t="s">
        <v>15624</v>
      </c>
      <c r="O3211" s="324"/>
    </row>
    <row r="3212" spans="5:15" ht="31.5">
      <c r="E3212" s="284">
        <v>6150887</v>
      </c>
      <c r="F3212" s="291" t="s">
        <v>132</v>
      </c>
      <c r="G3212" s="315">
        <f t="shared" si="52"/>
        <v>3206</v>
      </c>
      <c r="H3212" s="280" t="s">
        <v>10533</v>
      </c>
      <c r="I3212" s="307" t="s">
        <v>7203</v>
      </c>
      <c r="J3212" s="279">
        <v>2015</v>
      </c>
      <c r="K3212" s="285">
        <v>6100029402</v>
      </c>
      <c r="L3212" s="283">
        <v>42095</v>
      </c>
      <c r="M3212" s="285" t="s">
        <v>12242</v>
      </c>
      <c r="N3212" s="332" t="s">
        <v>15625</v>
      </c>
      <c r="O3212" s="324"/>
    </row>
    <row r="3213" spans="5:15" ht="31.5">
      <c r="E3213" s="284">
        <v>6150921</v>
      </c>
      <c r="F3213" s="291" t="s">
        <v>132</v>
      </c>
      <c r="G3213" s="315">
        <f t="shared" si="52"/>
        <v>3207</v>
      </c>
      <c r="H3213" s="280" t="s">
        <v>10885</v>
      </c>
      <c r="I3213" s="307" t="s">
        <v>7203</v>
      </c>
      <c r="J3213" s="279">
        <v>2015</v>
      </c>
      <c r="K3213" s="285">
        <v>6100029414</v>
      </c>
      <c r="L3213" s="283">
        <v>42097</v>
      </c>
      <c r="M3213" s="285" t="s">
        <v>12243</v>
      </c>
      <c r="N3213" s="332" t="s">
        <v>15626</v>
      </c>
      <c r="O3213" s="324"/>
    </row>
    <row r="3214" spans="5:15" ht="31.5">
      <c r="E3214" s="284">
        <v>6150903</v>
      </c>
      <c r="F3214" s="291" t="s">
        <v>132</v>
      </c>
      <c r="G3214" s="315">
        <f t="shared" si="52"/>
        <v>3208</v>
      </c>
      <c r="H3214" s="280" t="s">
        <v>12244</v>
      </c>
      <c r="I3214" s="307" t="s">
        <v>7203</v>
      </c>
      <c r="J3214" s="279">
        <v>2015</v>
      </c>
      <c r="K3214" s="285">
        <v>6100029464</v>
      </c>
      <c r="L3214" s="283">
        <v>42100</v>
      </c>
      <c r="M3214" s="285" t="s">
        <v>12245</v>
      </c>
      <c r="N3214" s="332" t="s">
        <v>15627</v>
      </c>
      <c r="O3214" s="324"/>
    </row>
    <row r="3215" spans="5:15" ht="31.5">
      <c r="E3215" s="284">
        <v>6151061</v>
      </c>
      <c r="F3215" s="291" t="s">
        <v>132</v>
      </c>
      <c r="G3215" s="315">
        <f t="shared" si="52"/>
        <v>3209</v>
      </c>
      <c r="H3215" s="280" t="s">
        <v>10247</v>
      </c>
      <c r="I3215" s="307" t="s">
        <v>7203</v>
      </c>
      <c r="J3215" s="279">
        <v>2015</v>
      </c>
      <c r="K3215" s="285">
        <v>6100029469</v>
      </c>
      <c r="L3215" s="283">
        <v>42131</v>
      </c>
      <c r="M3215" s="285" t="s">
        <v>12246</v>
      </c>
      <c r="N3215" s="332" t="s">
        <v>15628</v>
      </c>
      <c r="O3215" s="324"/>
    </row>
    <row r="3216" spans="5:15" ht="31.5">
      <c r="E3216" s="284">
        <v>6151073</v>
      </c>
      <c r="F3216" s="291" t="s">
        <v>132</v>
      </c>
      <c r="G3216" s="315">
        <f t="shared" si="52"/>
        <v>3210</v>
      </c>
      <c r="H3216" s="280" t="s">
        <v>12247</v>
      </c>
      <c r="I3216" s="307" t="s">
        <v>7203</v>
      </c>
      <c r="J3216" s="279">
        <v>2015</v>
      </c>
      <c r="K3216" s="285">
        <v>6100029471</v>
      </c>
      <c r="L3216" s="283">
        <v>42138</v>
      </c>
      <c r="M3216" s="285" t="s">
        <v>12248</v>
      </c>
      <c r="N3216" s="332" t="s">
        <v>15629</v>
      </c>
      <c r="O3216" s="324"/>
    </row>
    <row r="3217" spans="5:15" ht="31.5">
      <c r="E3217" s="284">
        <v>6150911</v>
      </c>
      <c r="F3217" s="291" t="s">
        <v>132</v>
      </c>
      <c r="G3217" s="315">
        <f t="shared" si="52"/>
        <v>3211</v>
      </c>
      <c r="H3217" s="280" t="s">
        <v>8847</v>
      </c>
      <c r="I3217" s="307" t="s">
        <v>7203</v>
      </c>
      <c r="J3217" s="279">
        <v>2015</v>
      </c>
      <c r="K3217" s="285">
        <v>6100029475</v>
      </c>
      <c r="L3217" s="283">
        <v>42108</v>
      </c>
      <c r="M3217" s="285" t="s">
        <v>12249</v>
      </c>
      <c r="N3217" s="332" t="s">
        <v>15630</v>
      </c>
      <c r="O3217" s="324"/>
    </row>
    <row r="3218" spans="5:15" ht="31.5">
      <c r="E3218" s="284">
        <v>214</v>
      </c>
      <c r="F3218" s="291" t="s">
        <v>132</v>
      </c>
      <c r="G3218" s="315">
        <f t="shared" si="52"/>
        <v>3212</v>
      </c>
      <c r="H3218" s="280" t="s">
        <v>8632</v>
      </c>
      <c r="I3218" s="307" t="s">
        <v>7203</v>
      </c>
      <c r="J3218" s="279">
        <v>2015</v>
      </c>
      <c r="K3218" s="285">
        <v>6100029477</v>
      </c>
      <c r="L3218" s="283">
        <v>42107</v>
      </c>
      <c r="M3218" s="285" t="s">
        <v>11094</v>
      </c>
      <c r="N3218" s="332" t="s">
        <v>14637</v>
      </c>
      <c r="O3218" s="324"/>
    </row>
    <row r="3219" spans="5:15" ht="31.5">
      <c r="E3219" s="284">
        <v>6150906</v>
      </c>
      <c r="F3219" s="291" t="s">
        <v>132</v>
      </c>
      <c r="G3219" s="315">
        <f t="shared" si="52"/>
        <v>3213</v>
      </c>
      <c r="H3219" s="280" t="s">
        <v>12250</v>
      </c>
      <c r="I3219" s="307" t="s">
        <v>7203</v>
      </c>
      <c r="J3219" s="279">
        <v>2015</v>
      </c>
      <c r="K3219" s="285">
        <v>6100029531</v>
      </c>
      <c r="L3219" s="283">
        <v>42101</v>
      </c>
      <c r="M3219" s="285" t="s">
        <v>12251</v>
      </c>
      <c r="N3219" s="332" t="s">
        <v>14833</v>
      </c>
      <c r="O3219" s="324"/>
    </row>
    <row r="3220" spans="5:15" ht="31.5">
      <c r="E3220" s="284">
        <v>6150912</v>
      </c>
      <c r="F3220" s="291" t="s">
        <v>132</v>
      </c>
      <c r="G3220" s="315">
        <f t="shared" si="52"/>
        <v>3214</v>
      </c>
      <c r="H3220" s="280" t="s">
        <v>12252</v>
      </c>
      <c r="I3220" s="307" t="s">
        <v>7203</v>
      </c>
      <c r="J3220" s="279">
        <v>2015</v>
      </c>
      <c r="K3220" s="285">
        <v>6100029572</v>
      </c>
      <c r="L3220" s="283">
        <v>42108</v>
      </c>
      <c r="M3220" s="285" t="s">
        <v>11520</v>
      </c>
      <c r="N3220" s="332" t="s">
        <v>15426</v>
      </c>
      <c r="O3220" s="324"/>
    </row>
    <row r="3221" spans="5:15" ht="31.5">
      <c r="E3221" s="284">
        <v>6150913</v>
      </c>
      <c r="F3221" s="291" t="s">
        <v>132</v>
      </c>
      <c r="G3221" s="315">
        <f t="shared" si="52"/>
        <v>3215</v>
      </c>
      <c r="H3221" s="280" t="s">
        <v>9983</v>
      </c>
      <c r="I3221" s="307" t="s">
        <v>7203</v>
      </c>
      <c r="J3221" s="279">
        <v>2015</v>
      </c>
      <c r="K3221" s="285">
        <v>6100029574</v>
      </c>
      <c r="L3221" s="283">
        <v>42108</v>
      </c>
      <c r="M3221" s="285" t="s">
        <v>12253</v>
      </c>
      <c r="N3221" s="332" t="s">
        <v>15631</v>
      </c>
      <c r="O3221" s="324"/>
    </row>
    <row r="3222" spans="5:15" ht="31.5">
      <c r="E3222" s="284">
        <v>6151065</v>
      </c>
      <c r="F3222" s="291" t="s">
        <v>132</v>
      </c>
      <c r="G3222" s="315">
        <f t="shared" si="52"/>
        <v>3216</v>
      </c>
      <c r="H3222" s="280" t="s">
        <v>12254</v>
      </c>
      <c r="I3222" s="307" t="s">
        <v>7203</v>
      </c>
      <c r="J3222" s="279">
        <v>2015</v>
      </c>
      <c r="K3222" s="285">
        <v>6100029603</v>
      </c>
      <c r="L3222" s="283">
        <v>42131</v>
      </c>
      <c r="M3222" s="285" t="s">
        <v>11565</v>
      </c>
      <c r="N3222" s="332" t="s">
        <v>15448</v>
      </c>
      <c r="O3222" s="324"/>
    </row>
    <row r="3223" spans="5:15" ht="31.5">
      <c r="E3223" s="284">
        <v>6150931</v>
      </c>
      <c r="F3223" s="291" t="s">
        <v>132</v>
      </c>
      <c r="G3223" s="315">
        <f t="shared" si="52"/>
        <v>3217</v>
      </c>
      <c r="H3223" s="280" t="s">
        <v>12255</v>
      </c>
      <c r="I3223" s="307" t="s">
        <v>7203</v>
      </c>
      <c r="J3223" s="279">
        <v>2015</v>
      </c>
      <c r="K3223" s="285">
        <v>6100029614</v>
      </c>
      <c r="L3223" s="283">
        <v>42110</v>
      </c>
      <c r="M3223" s="285" t="s">
        <v>12256</v>
      </c>
      <c r="N3223" s="332" t="s">
        <v>15632</v>
      </c>
      <c r="O3223" s="324"/>
    </row>
    <row r="3224" spans="5:15" ht="31.5">
      <c r="E3224" s="284">
        <v>6151066</v>
      </c>
      <c r="F3224" s="291" t="s">
        <v>132</v>
      </c>
      <c r="G3224" s="315">
        <f t="shared" si="52"/>
        <v>3218</v>
      </c>
      <c r="H3224" s="280" t="s">
        <v>10972</v>
      </c>
      <c r="I3224" s="307" t="s">
        <v>7203</v>
      </c>
      <c r="J3224" s="279">
        <v>2015</v>
      </c>
      <c r="K3224" s="285">
        <v>6100029615</v>
      </c>
      <c r="L3224" s="283">
        <v>42110</v>
      </c>
      <c r="M3224" s="285" t="s">
        <v>12257</v>
      </c>
      <c r="N3224" s="332" t="s">
        <v>15633</v>
      </c>
      <c r="O3224" s="324"/>
    </row>
    <row r="3225" spans="5:15" ht="31.5">
      <c r="E3225" s="284">
        <v>6150920</v>
      </c>
      <c r="F3225" s="291" t="s">
        <v>132</v>
      </c>
      <c r="G3225" s="315">
        <f t="shared" si="52"/>
        <v>3219</v>
      </c>
      <c r="H3225" s="280" t="s">
        <v>12258</v>
      </c>
      <c r="I3225" s="307" t="s">
        <v>7203</v>
      </c>
      <c r="J3225" s="279">
        <v>2015</v>
      </c>
      <c r="K3225" s="285">
        <v>6100029650</v>
      </c>
      <c r="L3225" s="283">
        <v>42114</v>
      </c>
      <c r="M3225" s="285" t="s">
        <v>12259</v>
      </c>
      <c r="N3225" s="332" t="s">
        <v>15634</v>
      </c>
      <c r="O3225" s="324"/>
    </row>
    <row r="3226" spans="5:15" ht="31.5">
      <c r="E3226" s="284">
        <v>6151039</v>
      </c>
      <c r="F3226" s="291" t="s">
        <v>132</v>
      </c>
      <c r="G3226" s="315">
        <f t="shared" si="52"/>
        <v>3220</v>
      </c>
      <c r="H3226" s="280" t="s">
        <v>12260</v>
      </c>
      <c r="I3226" s="307" t="s">
        <v>7203</v>
      </c>
      <c r="J3226" s="279">
        <v>2015</v>
      </c>
      <c r="K3226" s="285">
        <v>6100029702</v>
      </c>
      <c r="L3226" s="283">
        <v>42115</v>
      </c>
      <c r="M3226" s="285" t="s">
        <v>12261</v>
      </c>
      <c r="N3226" s="332" t="s">
        <v>15635</v>
      </c>
      <c r="O3226" s="324"/>
    </row>
    <row r="3227" spans="5:15" ht="31.5">
      <c r="E3227" s="284">
        <v>6150922</v>
      </c>
      <c r="F3227" s="291" t="s">
        <v>132</v>
      </c>
      <c r="G3227" s="315">
        <f t="shared" si="52"/>
        <v>3221</v>
      </c>
      <c r="H3227" s="280" t="s">
        <v>12262</v>
      </c>
      <c r="I3227" s="307" t="s">
        <v>7203</v>
      </c>
      <c r="J3227" s="279">
        <v>2015</v>
      </c>
      <c r="K3227" s="285">
        <v>6100029707</v>
      </c>
      <c r="L3227" s="283">
        <v>42111</v>
      </c>
      <c r="M3227" s="285" t="s">
        <v>12263</v>
      </c>
      <c r="N3227" s="332" t="s">
        <v>15636</v>
      </c>
      <c r="O3227" s="324"/>
    </row>
    <row r="3228" spans="5:15" ht="31.5">
      <c r="E3228" s="284">
        <v>225</v>
      </c>
      <c r="F3228" s="291" t="s">
        <v>132</v>
      </c>
      <c r="G3228" s="315">
        <f t="shared" si="52"/>
        <v>3222</v>
      </c>
      <c r="H3228" s="280" t="s">
        <v>12264</v>
      </c>
      <c r="I3228" s="307" t="s">
        <v>7203</v>
      </c>
      <c r="J3228" s="279">
        <v>2015</v>
      </c>
      <c r="K3228" s="285">
        <v>6100029713</v>
      </c>
      <c r="L3228" s="283">
        <v>42115</v>
      </c>
      <c r="M3228" s="285" t="s">
        <v>11096</v>
      </c>
      <c r="N3228" s="332" t="s">
        <v>14638</v>
      </c>
      <c r="O3228" s="324"/>
    </row>
    <row r="3229" spans="5:15" ht="31.5">
      <c r="E3229" s="284">
        <v>6151076</v>
      </c>
      <c r="F3229" s="291" t="s">
        <v>132</v>
      </c>
      <c r="G3229" s="315">
        <f t="shared" si="52"/>
        <v>3223</v>
      </c>
      <c r="H3229" s="280" t="s">
        <v>12265</v>
      </c>
      <c r="I3229" s="307" t="s">
        <v>7203</v>
      </c>
      <c r="J3229" s="279">
        <v>2015</v>
      </c>
      <c r="K3229" s="285">
        <v>6100029716</v>
      </c>
      <c r="L3229" s="283">
        <v>42145</v>
      </c>
      <c r="M3229" s="285" t="s">
        <v>12266</v>
      </c>
      <c r="N3229" s="332" t="s">
        <v>14228</v>
      </c>
      <c r="O3229" s="324"/>
    </row>
    <row r="3230" spans="5:15" ht="31.5">
      <c r="E3230" s="284">
        <v>6151042</v>
      </c>
      <c r="F3230" s="291" t="s">
        <v>132</v>
      </c>
      <c r="G3230" s="315">
        <f t="shared" si="52"/>
        <v>3224</v>
      </c>
      <c r="H3230" s="280" t="s">
        <v>12267</v>
      </c>
      <c r="I3230" s="307" t="s">
        <v>7203</v>
      </c>
      <c r="J3230" s="279">
        <v>2015</v>
      </c>
      <c r="K3230" s="285">
        <v>6100029757</v>
      </c>
      <c r="L3230" s="283">
        <v>42117</v>
      </c>
      <c r="M3230" s="285" t="s">
        <v>12268</v>
      </c>
      <c r="N3230" s="332" t="s">
        <v>15637</v>
      </c>
      <c r="O3230" s="324"/>
    </row>
    <row r="3231" spans="5:15" ht="31.5">
      <c r="E3231" s="284">
        <v>6151045</v>
      </c>
      <c r="F3231" s="291" t="s">
        <v>132</v>
      </c>
      <c r="G3231" s="315">
        <f t="shared" si="52"/>
        <v>3225</v>
      </c>
      <c r="H3231" s="280" t="s">
        <v>10964</v>
      </c>
      <c r="I3231" s="307" t="s">
        <v>7203</v>
      </c>
      <c r="J3231" s="279">
        <v>2015</v>
      </c>
      <c r="K3231" s="285">
        <v>6100029760</v>
      </c>
      <c r="L3231" s="283">
        <v>42117</v>
      </c>
      <c r="M3231" s="285" t="s">
        <v>12269</v>
      </c>
      <c r="N3231" s="332" t="s">
        <v>15638</v>
      </c>
      <c r="O3231" s="324"/>
    </row>
    <row r="3232" spans="5:15" ht="31.5">
      <c r="E3232" s="284">
        <v>6151046</v>
      </c>
      <c r="F3232" s="291" t="s">
        <v>132</v>
      </c>
      <c r="G3232" s="315">
        <f t="shared" si="52"/>
        <v>3226</v>
      </c>
      <c r="H3232" s="280" t="s">
        <v>9864</v>
      </c>
      <c r="I3232" s="307" t="s">
        <v>7203</v>
      </c>
      <c r="J3232" s="279">
        <v>2015</v>
      </c>
      <c r="K3232" s="285">
        <v>6100029761</v>
      </c>
      <c r="L3232" s="283">
        <v>42115</v>
      </c>
      <c r="M3232" s="285" t="s">
        <v>12270</v>
      </c>
      <c r="N3232" s="332" t="s">
        <v>15639</v>
      </c>
      <c r="O3232" s="324"/>
    </row>
    <row r="3233" spans="5:15" ht="31.5">
      <c r="E3233" s="284">
        <v>6151033</v>
      </c>
      <c r="F3233" s="291" t="s">
        <v>132</v>
      </c>
      <c r="G3233" s="315">
        <f t="shared" si="52"/>
        <v>3227</v>
      </c>
      <c r="H3233" s="280" t="s">
        <v>12271</v>
      </c>
      <c r="I3233" s="307" t="s">
        <v>7203</v>
      </c>
      <c r="J3233" s="279">
        <v>2015</v>
      </c>
      <c r="K3233" s="285">
        <v>6100029762</v>
      </c>
      <c r="L3233" s="283">
        <v>42117</v>
      </c>
      <c r="M3233" s="285" t="s">
        <v>12272</v>
      </c>
      <c r="N3233" s="332" t="s">
        <v>15640</v>
      </c>
      <c r="O3233" s="324"/>
    </row>
    <row r="3234" spans="5:15" ht="31.5">
      <c r="E3234" s="284">
        <v>217</v>
      </c>
      <c r="F3234" s="291" t="s">
        <v>132</v>
      </c>
      <c r="G3234" s="315">
        <f t="shared" si="52"/>
        <v>3228</v>
      </c>
      <c r="H3234" s="280" t="s">
        <v>8632</v>
      </c>
      <c r="I3234" s="307" t="s">
        <v>7203</v>
      </c>
      <c r="J3234" s="279">
        <v>2015</v>
      </c>
      <c r="K3234" s="285">
        <v>6100029799</v>
      </c>
      <c r="L3234" s="283">
        <v>42156</v>
      </c>
      <c r="M3234" s="285" t="s">
        <v>12273</v>
      </c>
      <c r="N3234" s="332" t="s">
        <v>14824</v>
      </c>
      <c r="O3234" s="324"/>
    </row>
    <row r="3235" spans="5:15" ht="31.5">
      <c r="E3235" s="284">
        <v>6151071</v>
      </c>
      <c r="F3235" s="291" t="s">
        <v>132</v>
      </c>
      <c r="G3235" s="315">
        <f t="shared" si="52"/>
        <v>3229</v>
      </c>
      <c r="H3235" s="280" t="s">
        <v>12274</v>
      </c>
      <c r="I3235" s="307" t="s">
        <v>7203</v>
      </c>
      <c r="J3235" s="279">
        <v>2015</v>
      </c>
      <c r="K3235" s="285">
        <v>6100029801</v>
      </c>
      <c r="L3235" s="283">
        <v>42138</v>
      </c>
      <c r="M3235" s="285" t="s">
        <v>12275</v>
      </c>
      <c r="N3235" s="332" t="s">
        <v>15641</v>
      </c>
      <c r="O3235" s="324"/>
    </row>
    <row r="3236" spans="5:15" ht="31.5">
      <c r="E3236" s="284">
        <v>248</v>
      </c>
      <c r="F3236" s="291" t="s">
        <v>132</v>
      </c>
      <c r="G3236" s="315">
        <f t="shared" si="52"/>
        <v>3230</v>
      </c>
      <c r="H3236" s="280" t="s">
        <v>9931</v>
      </c>
      <c r="I3236" s="307" t="s">
        <v>7203</v>
      </c>
      <c r="J3236" s="279">
        <v>2015</v>
      </c>
      <c r="K3236" s="285">
        <v>6100029828</v>
      </c>
      <c r="L3236" s="283">
        <v>42170</v>
      </c>
      <c r="M3236" s="285" t="s">
        <v>12276</v>
      </c>
      <c r="N3236" s="332" t="s">
        <v>15642</v>
      </c>
      <c r="O3236" s="324"/>
    </row>
    <row r="3237" spans="5:15" ht="31.5">
      <c r="E3237" s="284">
        <v>6151041</v>
      </c>
      <c r="F3237" s="291" t="s">
        <v>132</v>
      </c>
      <c r="G3237" s="315">
        <f t="shared" si="52"/>
        <v>3231</v>
      </c>
      <c r="H3237" s="280" t="s">
        <v>12277</v>
      </c>
      <c r="I3237" s="307" t="s">
        <v>7203</v>
      </c>
      <c r="J3237" s="279">
        <v>2015</v>
      </c>
      <c r="K3237" s="285">
        <v>6100029833</v>
      </c>
      <c r="L3237" s="283">
        <v>42121</v>
      </c>
      <c r="M3237" s="285" t="s">
        <v>12278</v>
      </c>
      <c r="N3237" s="332" t="s">
        <v>14825</v>
      </c>
      <c r="O3237" s="324"/>
    </row>
    <row r="3238" spans="5:15" ht="31.5">
      <c r="E3238" s="284">
        <v>242</v>
      </c>
      <c r="F3238" s="291" t="s">
        <v>132</v>
      </c>
      <c r="G3238" s="315">
        <f t="shared" si="52"/>
        <v>3232</v>
      </c>
      <c r="H3238" s="280" t="s">
        <v>9213</v>
      </c>
      <c r="I3238" s="307" t="s">
        <v>7203</v>
      </c>
      <c r="J3238" s="279">
        <v>2015</v>
      </c>
      <c r="K3238" s="285">
        <v>6100029836</v>
      </c>
      <c r="L3238" s="283">
        <v>42159</v>
      </c>
      <c r="M3238" s="285" t="s">
        <v>11104</v>
      </c>
      <c r="N3238" s="332" t="s">
        <v>15255</v>
      </c>
      <c r="O3238" s="324"/>
    </row>
    <row r="3239" spans="5:15" ht="47.25">
      <c r="E3239" s="284">
        <v>6151055</v>
      </c>
      <c r="F3239" s="291" t="s">
        <v>132</v>
      </c>
      <c r="G3239" s="315">
        <f t="shared" si="52"/>
        <v>3233</v>
      </c>
      <c r="H3239" s="280" t="s">
        <v>10958</v>
      </c>
      <c r="I3239" s="307" t="s">
        <v>7203</v>
      </c>
      <c r="J3239" s="279">
        <v>2015</v>
      </c>
      <c r="K3239" s="285">
        <v>6100029939</v>
      </c>
      <c r="L3239" s="283">
        <v>42124</v>
      </c>
      <c r="M3239" s="285" t="s">
        <v>12279</v>
      </c>
      <c r="N3239" s="332" t="s">
        <v>15643</v>
      </c>
      <c r="O3239" s="324"/>
    </row>
    <row r="3240" spans="5:15" ht="31.5">
      <c r="E3240" s="284">
        <v>6151053</v>
      </c>
      <c r="F3240" s="291" t="s">
        <v>132</v>
      </c>
      <c r="G3240" s="315">
        <f t="shared" si="52"/>
        <v>3234</v>
      </c>
      <c r="H3240" s="280" t="s">
        <v>8641</v>
      </c>
      <c r="I3240" s="307" t="s">
        <v>7203</v>
      </c>
      <c r="J3240" s="279">
        <v>2015</v>
      </c>
      <c r="K3240" s="285">
        <v>6100029940</v>
      </c>
      <c r="L3240" s="283">
        <v>42124</v>
      </c>
      <c r="M3240" s="285" t="s">
        <v>12280</v>
      </c>
      <c r="N3240" s="332" t="s">
        <v>14826</v>
      </c>
      <c r="O3240" s="324"/>
    </row>
    <row r="3241" spans="5:15" ht="31.5">
      <c r="E3241" s="284">
        <v>6151063</v>
      </c>
      <c r="F3241" s="291" t="s">
        <v>132</v>
      </c>
      <c r="G3241" s="315">
        <f t="shared" si="52"/>
        <v>3235</v>
      </c>
      <c r="H3241" s="280" t="s">
        <v>12281</v>
      </c>
      <c r="I3241" s="307" t="s">
        <v>7203</v>
      </c>
      <c r="J3241" s="279">
        <v>2015</v>
      </c>
      <c r="K3241" s="285">
        <v>6100029942</v>
      </c>
      <c r="L3241" s="283">
        <v>42131</v>
      </c>
      <c r="M3241" s="285" t="s">
        <v>12282</v>
      </c>
      <c r="N3241" s="332" t="s">
        <v>15644</v>
      </c>
      <c r="O3241" s="324"/>
    </row>
    <row r="3242" spans="5:15" ht="31.5">
      <c r="E3242" s="284">
        <v>216</v>
      </c>
      <c r="F3242" s="291" t="s">
        <v>132</v>
      </c>
      <c r="G3242" s="315">
        <f t="shared" si="52"/>
        <v>3236</v>
      </c>
      <c r="H3242" s="280" t="s">
        <v>8632</v>
      </c>
      <c r="I3242" s="307" t="s">
        <v>7203</v>
      </c>
      <c r="J3242" s="279">
        <v>2015</v>
      </c>
      <c r="K3242" s="285">
        <v>6100029943</v>
      </c>
      <c r="L3242" s="283">
        <v>42157</v>
      </c>
      <c r="M3242" s="285" t="s">
        <v>12283</v>
      </c>
      <c r="N3242" s="332" t="s">
        <v>14827</v>
      </c>
      <c r="O3242" s="324"/>
    </row>
    <row r="3243" spans="5:15" ht="31.5">
      <c r="E3243" s="284">
        <v>6151048</v>
      </c>
      <c r="F3243" s="291" t="s">
        <v>132</v>
      </c>
      <c r="G3243" s="315">
        <f t="shared" si="52"/>
        <v>3237</v>
      </c>
      <c r="H3243" s="280" t="s">
        <v>8593</v>
      </c>
      <c r="I3243" s="307" t="s">
        <v>7203</v>
      </c>
      <c r="J3243" s="279">
        <v>2015</v>
      </c>
      <c r="K3243" s="285">
        <v>6100029989</v>
      </c>
      <c r="L3243" s="283">
        <v>42124</v>
      </c>
      <c r="M3243" s="285" t="s">
        <v>12284</v>
      </c>
      <c r="N3243" s="332" t="s">
        <v>15645</v>
      </c>
      <c r="O3243" s="324"/>
    </row>
    <row r="3244" spans="5:15" ht="31.5">
      <c r="E3244" s="284">
        <v>6151050</v>
      </c>
      <c r="F3244" s="291" t="s">
        <v>132</v>
      </c>
      <c r="G3244" s="315">
        <f t="shared" si="52"/>
        <v>3238</v>
      </c>
      <c r="H3244" s="280" t="s">
        <v>12285</v>
      </c>
      <c r="I3244" s="307" t="s">
        <v>7203</v>
      </c>
      <c r="J3244" s="279">
        <v>2015</v>
      </c>
      <c r="K3244" s="285">
        <v>6100030038</v>
      </c>
      <c r="L3244" s="283">
        <v>42129</v>
      </c>
      <c r="M3244" s="285" t="s">
        <v>12286</v>
      </c>
      <c r="N3244" s="332" t="s">
        <v>15646</v>
      </c>
      <c r="O3244" s="324"/>
    </row>
    <row r="3245" spans="5:15" ht="31.5">
      <c r="E3245" s="284">
        <v>253</v>
      </c>
      <c r="F3245" s="291" t="s">
        <v>132</v>
      </c>
      <c r="G3245" s="315">
        <f t="shared" si="52"/>
        <v>3239</v>
      </c>
      <c r="H3245" s="280" t="s">
        <v>11750</v>
      </c>
      <c r="I3245" s="307" t="s">
        <v>7203</v>
      </c>
      <c r="J3245" s="279">
        <v>2015</v>
      </c>
      <c r="K3245" s="285">
        <v>6100030041</v>
      </c>
      <c r="L3245" s="283">
        <v>42166</v>
      </c>
      <c r="M3245" s="285" t="s">
        <v>11112</v>
      </c>
      <c r="N3245" s="332" t="s">
        <v>15259</v>
      </c>
      <c r="O3245" s="324"/>
    </row>
    <row r="3246" spans="5:15" ht="31.5">
      <c r="E3246" s="284">
        <v>6151058</v>
      </c>
      <c r="F3246" s="291" t="s">
        <v>132</v>
      </c>
      <c r="G3246" s="315">
        <f t="shared" si="52"/>
        <v>3240</v>
      </c>
      <c r="H3246" s="280" t="s">
        <v>12287</v>
      </c>
      <c r="I3246" s="307" t="s">
        <v>7203</v>
      </c>
      <c r="J3246" s="279">
        <v>2015</v>
      </c>
      <c r="K3246" s="285">
        <v>6100030062</v>
      </c>
      <c r="L3246" s="283">
        <v>42131</v>
      </c>
      <c r="M3246" s="285" t="s">
        <v>12288</v>
      </c>
      <c r="N3246" s="332" t="s">
        <v>15647</v>
      </c>
      <c r="O3246" s="324"/>
    </row>
    <row r="3247" spans="5:15" ht="31.5">
      <c r="E3247" s="284">
        <v>245</v>
      </c>
      <c r="F3247" s="291" t="s">
        <v>132</v>
      </c>
      <c r="G3247" s="315">
        <f t="shared" si="52"/>
        <v>3241</v>
      </c>
      <c r="H3247" s="280" t="s">
        <v>9913</v>
      </c>
      <c r="I3247" s="307" t="s">
        <v>7203</v>
      </c>
      <c r="J3247" s="279">
        <v>2015</v>
      </c>
      <c r="K3247" s="285">
        <v>6100030069</v>
      </c>
      <c r="L3247" s="283">
        <v>42166</v>
      </c>
      <c r="M3247" s="285" t="s">
        <v>11238</v>
      </c>
      <c r="N3247" s="332" t="s">
        <v>15304</v>
      </c>
      <c r="O3247" s="324"/>
    </row>
    <row r="3248" spans="5:15" ht="31.5">
      <c r="E3248" s="284">
        <v>6151067</v>
      </c>
      <c r="F3248" s="291" t="s">
        <v>132</v>
      </c>
      <c r="G3248" s="315">
        <f t="shared" si="52"/>
        <v>3242</v>
      </c>
      <c r="H3248" s="280" t="s">
        <v>12289</v>
      </c>
      <c r="I3248" s="307" t="s">
        <v>7203</v>
      </c>
      <c r="J3248" s="279">
        <v>2015</v>
      </c>
      <c r="K3248" s="285">
        <v>6100030071</v>
      </c>
      <c r="L3248" s="283">
        <v>42130</v>
      </c>
      <c r="M3248" s="285" t="s">
        <v>12290</v>
      </c>
      <c r="N3248" s="332" t="s">
        <v>15648</v>
      </c>
      <c r="O3248" s="324"/>
    </row>
    <row r="3249" spans="5:15" ht="31.5">
      <c r="E3249" s="284">
        <v>6151069</v>
      </c>
      <c r="F3249" s="291" t="s">
        <v>132</v>
      </c>
      <c r="G3249" s="315">
        <f t="shared" si="52"/>
        <v>3243</v>
      </c>
      <c r="H3249" s="280" t="s">
        <v>12291</v>
      </c>
      <c r="I3249" s="307" t="s">
        <v>7203</v>
      </c>
      <c r="J3249" s="279">
        <v>2015</v>
      </c>
      <c r="K3249" s="285">
        <v>6100030130</v>
      </c>
      <c r="L3249" s="283">
        <v>42138</v>
      </c>
      <c r="M3249" s="285" t="s">
        <v>12292</v>
      </c>
      <c r="N3249" s="332" t="s">
        <v>15649</v>
      </c>
      <c r="O3249" s="324"/>
    </row>
    <row r="3250" spans="5:15" ht="31.5">
      <c r="E3250" s="284">
        <v>6151080</v>
      </c>
      <c r="F3250" s="291" t="s">
        <v>132</v>
      </c>
      <c r="G3250" s="315">
        <f t="shared" si="52"/>
        <v>3244</v>
      </c>
      <c r="H3250" s="280" t="s">
        <v>12293</v>
      </c>
      <c r="I3250" s="307" t="s">
        <v>7203</v>
      </c>
      <c r="J3250" s="279">
        <v>2015</v>
      </c>
      <c r="K3250" s="285">
        <v>6100030266</v>
      </c>
      <c r="L3250" s="283">
        <v>42143</v>
      </c>
      <c r="M3250" s="285" t="s">
        <v>12294</v>
      </c>
      <c r="N3250" s="332" t="s">
        <v>15650</v>
      </c>
      <c r="O3250" s="324"/>
    </row>
    <row r="3251" spans="5:15" ht="31.5">
      <c r="E3251" s="284">
        <v>6151078</v>
      </c>
      <c r="F3251" s="291" t="s">
        <v>132</v>
      </c>
      <c r="G3251" s="315">
        <f t="shared" si="52"/>
        <v>3245</v>
      </c>
      <c r="H3251" s="280" t="s">
        <v>10972</v>
      </c>
      <c r="I3251" s="307" t="s">
        <v>7203</v>
      </c>
      <c r="J3251" s="279">
        <v>2015</v>
      </c>
      <c r="K3251" s="285">
        <v>6100030267</v>
      </c>
      <c r="L3251" s="283">
        <v>42145</v>
      </c>
      <c r="M3251" s="285" t="s">
        <v>12295</v>
      </c>
      <c r="N3251" s="332" t="s">
        <v>15651</v>
      </c>
      <c r="O3251" s="324"/>
    </row>
    <row r="3252" spans="5:15" ht="31.5">
      <c r="E3252" s="284">
        <v>6151000</v>
      </c>
      <c r="F3252" s="291" t="s">
        <v>132</v>
      </c>
      <c r="G3252" s="315">
        <f t="shared" si="52"/>
        <v>3246</v>
      </c>
      <c r="H3252" s="280" t="s">
        <v>9864</v>
      </c>
      <c r="I3252" s="307" t="s">
        <v>7203</v>
      </c>
      <c r="J3252" s="279">
        <v>2015</v>
      </c>
      <c r="K3252" s="285">
        <v>6100030268</v>
      </c>
      <c r="L3252" s="283">
        <v>42142</v>
      </c>
      <c r="M3252" s="285" t="s">
        <v>12296</v>
      </c>
      <c r="N3252" s="332" t="s">
        <v>15652</v>
      </c>
      <c r="O3252" s="324"/>
    </row>
    <row r="3253" spans="5:15" ht="31.5">
      <c r="E3253" s="284">
        <v>6151081</v>
      </c>
      <c r="F3253" s="291" t="s">
        <v>132</v>
      </c>
      <c r="G3253" s="315">
        <f t="shared" si="52"/>
        <v>3247</v>
      </c>
      <c r="H3253" s="280" t="s">
        <v>12291</v>
      </c>
      <c r="I3253" s="307" t="s">
        <v>7203</v>
      </c>
      <c r="J3253" s="279">
        <v>2015</v>
      </c>
      <c r="K3253" s="285">
        <v>6100030271</v>
      </c>
      <c r="L3253" s="283">
        <v>42145</v>
      </c>
      <c r="M3253" s="285" t="s">
        <v>12297</v>
      </c>
      <c r="N3253" s="332" t="s">
        <v>15653</v>
      </c>
      <c r="O3253" s="324"/>
    </row>
    <row r="3254" spans="5:15" ht="31.5">
      <c r="E3254" s="284">
        <v>196</v>
      </c>
      <c r="F3254" s="291" t="s">
        <v>132</v>
      </c>
      <c r="G3254" s="315">
        <f t="shared" si="52"/>
        <v>3248</v>
      </c>
      <c r="H3254" s="280" t="s">
        <v>8641</v>
      </c>
      <c r="I3254" s="307" t="s">
        <v>7203</v>
      </c>
      <c r="J3254" s="279">
        <v>2015</v>
      </c>
      <c r="K3254" s="285">
        <v>6100030273</v>
      </c>
      <c r="L3254" s="283">
        <v>42144</v>
      </c>
      <c r="M3254" s="285" t="s">
        <v>12298</v>
      </c>
      <c r="N3254" s="332" t="s">
        <v>14828</v>
      </c>
      <c r="O3254" s="324"/>
    </row>
    <row r="3255" spans="5:15" ht="31.5">
      <c r="E3255" s="284">
        <v>195</v>
      </c>
      <c r="F3255" s="291" t="s">
        <v>132</v>
      </c>
      <c r="G3255" s="315">
        <f t="shared" si="52"/>
        <v>3249</v>
      </c>
      <c r="H3255" s="280" t="s">
        <v>8641</v>
      </c>
      <c r="I3255" s="307" t="s">
        <v>7203</v>
      </c>
      <c r="J3255" s="279">
        <v>2015</v>
      </c>
      <c r="K3255" s="285">
        <v>6100030274</v>
      </c>
      <c r="L3255" s="283">
        <v>42144</v>
      </c>
      <c r="M3255" s="285" t="s">
        <v>12299</v>
      </c>
      <c r="N3255" s="332" t="s">
        <v>14829</v>
      </c>
      <c r="O3255" s="324"/>
    </row>
    <row r="3256" spans="5:15" ht="31.5">
      <c r="E3256" s="284">
        <v>269</v>
      </c>
      <c r="F3256" s="291" t="s">
        <v>132</v>
      </c>
      <c r="G3256" s="315">
        <f t="shared" si="52"/>
        <v>3250</v>
      </c>
      <c r="H3256" s="280" t="s">
        <v>12300</v>
      </c>
      <c r="I3256" s="307" t="s">
        <v>7203</v>
      </c>
      <c r="J3256" s="279">
        <v>2015</v>
      </c>
      <c r="K3256" s="285">
        <v>6100030275</v>
      </c>
      <c r="L3256" s="283">
        <v>42178</v>
      </c>
      <c r="M3256" s="285" t="s">
        <v>11262</v>
      </c>
      <c r="N3256" s="332" t="s">
        <v>15314</v>
      </c>
      <c r="O3256" s="324"/>
    </row>
    <row r="3257" spans="5:15" ht="31.5">
      <c r="E3257" s="284">
        <v>6151075</v>
      </c>
      <c r="F3257" s="291" t="s">
        <v>132</v>
      </c>
      <c r="G3257" s="315">
        <f t="shared" si="52"/>
        <v>3251</v>
      </c>
      <c r="H3257" s="280" t="s">
        <v>10989</v>
      </c>
      <c r="I3257" s="307" t="s">
        <v>7203</v>
      </c>
      <c r="J3257" s="279">
        <v>2015</v>
      </c>
      <c r="K3257" s="285">
        <v>6100030294</v>
      </c>
      <c r="L3257" s="283">
        <v>42143</v>
      </c>
      <c r="M3257" s="285" t="s">
        <v>12301</v>
      </c>
      <c r="N3257" s="332" t="s">
        <v>15654</v>
      </c>
      <c r="O3257" s="324"/>
    </row>
    <row r="3258" spans="5:15" ht="31.5">
      <c r="E3258" s="284">
        <v>199</v>
      </c>
      <c r="F3258" s="291" t="s">
        <v>132</v>
      </c>
      <c r="G3258" s="315">
        <f t="shared" si="52"/>
        <v>3252</v>
      </c>
      <c r="H3258" s="280" t="s">
        <v>12302</v>
      </c>
      <c r="I3258" s="307" t="s">
        <v>7203</v>
      </c>
      <c r="J3258" s="279">
        <v>2015</v>
      </c>
      <c r="K3258" s="285">
        <v>6100030295</v>
      </c>
      <c r="L3258" s="283">
        <v>42150</v>
      </c>
      <c r="M3258" s="285" t="s">
        <v>12303</v>
      </c>
      <c r="N3258" s="332" t="s">
        <v>14229</v>
      </c>
      <c r="O3258" s="324"/>
    </row>
    <row r="3259" spans="5:15" ht="31.5">
      <c r="E3259" s="284">
        <v>191</v>
      </c>
      <c r="F3259" s="291" t="s">
        <v>132</v>
      </c>
      <c r="G3259" s="315">
        <f t="shared" si="52"/>
        <v>3253</v>
      </c>
      <c r="H3259" s="280" t="s">
        <v>10974</v>
      </c>
      <c r="I3259" s="307" t="s">
        <v>7203</v>
      </c>
      <c r="J3259" s="279">
        <v>2015</v>
      </c>
      <c r="K3259" s="285">
        <v>6100030297</v>
      </c>
      <c r="L3259" s="283">
        <v>42149</v>
      </c>
      <c r="M3259" s="285" t="s">
        <v>12304</v>
      </c>
      <c r="N3259" s="332" t="s">
        <v>14830</v>
      </c>
      <c r="O3259" s="324"/>
    </row>
    <row r="3260" spans="5:15" ht="31.5">
      <c r="E3260" s="284">
        <v>193</v>
      </c>
      <c r="F3260" s="291" t="s">
        <v>132</v>
      </c>
      <c r="G3260" s="315">
        <f t="shared" si="52"/>
        <v>3254</v>
      </c>
      <c r="H3260" s="280" t="s">
        <v>12305</v>
      </c>
      <c r="I3260" s="307" t="s">
        <v>7203</v>
      </c>
      <c r="J3260" s="279">
        <v>2015</v>
      </c>
      <c r="K3260" s="285">
        <v>6100030299</v>
      </c>
      <c r="L3260" s="283">
        <v>42144</v>
      </c>
      <c r="M3260" s="285" t="s">
        <v>11220</v>
      </c>
      <c r="N3260" s="332" t="s">
        <v>14652</v>
      </c>
      <c r="O3260" s="324"/>
    </row>
    <row r="3261" spans="5:15" ht="31.5">
      <c r="E3261" s="284">
        <v>194</v>
      </c>
      <c r="F3261" s="291" t="s">
        <v>132</v>
      </c>
      <c r="G3261" s="315">
        <f t="shared" si="52"/>
        <v>3255</v>
      </c>
      <c r="H3261" s="280" t="s">
        <v>8611</v>
      </c>
      <c r="I3261" s="307" t="s">
        <v>7203</v>
      </c>
      <c r="J3261" s="279">
        <v>2015</v>
      </c>
      <c r="K3261" s="285">
        <v>6100030300</v>
      </c>
      <c r="L3261" s="283">
        <v>42145</v>
      </c>
      <c r="M3261" s="285" t="s">
        <v>12306</v>
      </c>
      <c r="N3261" s="332" t="s">
        <v>14831</v>
      </c>
      <c r="O3261" s="324"/>
    </row>
    <row r="3262" spans="5:15" ht="31.5">
      <c r="E3262" s="284">
        <v>241</v>
      </c>
      <c r="F3262" s="291" t="s">
        <v>132</v>
      </c>
      <c r="G3262" s="315">
        <f t="shared" ref="G3262:G3325" si="53">G3261+1</f>
        <v>3256</v>
      </c>
      <c r="H3262" s="280" t="s">
        <v>8729</v>
      </c>
      <c r="I3262" s="307" t="s">
        <v>7203</v>
      </c>
      <c r="J3262" s="279">
        <v>2015</v>
      </c>
      <c r="K3262" s="285">
        <v>6100030360</v>
      </c>
      <c r="L3262" s="283">
        <v>42171</v>
      </c>
      <c r="M3262" s="285" t="s">
        <v>12307</v>
      </c>
      <c r="N3262" s="332" t="s">
        <v>15655</v>
      </c>
      <c r="O3262" s="324"/>
    </row>
    <row r="3263" spans="5:15" ht="31.5">
      <c r="E3263" s="284">
        <v>203</v>
      </c>
      <c r="F3263" s="291" t="s">
        <v>132</v>
      </c>
      <c r="G3263" s="315">
        <f t="shared" si="53"/>
        <v>3257</v>
      </c>
      <c r="H3263" s="280" t="s">
        <v>8632</v>
      </c>
      <c r="I3263" s="307" t="s">
        <v>7203</v>
      </c>
      <c r="J3263" s="279">
        <v>2015</v>
      </c>
      <c r="K3263" s="285">
        <v>6100030366</v>
      </c>
      <c r="L3263" s="283">
        <v>42149</v>
      </c>
      <c r="M3263" s="285" t="s">
        <v>12308</v>
      </c>
      <c r="N3263" s="332" t="s">
        <v>14832</v>
      </c>
      <c r="O3263" s="324"/>
    </row>
    <row r="3264" spans="5:15" ht="31.5">
      <c r="E3264" s="284">
        <v>204</v>
      </c>
      <c r="F3264" s="291" t="s">
        <v>132</v>
      </c>
      <c r="G3264" s="315">
        <f t="shared" si="53"/>
        <v>3258</v>
      </c>
      <c r="H3264" s="280" t="s">
        <v>8632</v>
      </c>
      <c r="I3264" s="307" t="s">
        <v>7203</v>
      </c>
      <c r="J3264" s="279">
        <v>2015</v>
      </c>
      <c r="K3264" s="285">
        <v>6100030383</v>
      </c>
      <c r="L3264" s="283">
        <v>42159</v>
      </c>
      <c r="M3264" s="285" t="s">
        <v>12309</v>
      </c>
      <c r="N3264" s="332" t="s">
        <v>15656</v>
      </c>
      <c r="O3264" s="324"/>
    </row>
    <row r="3265" spans="5:15" ht="31.5">
      <c r="E3265" s="284">
        <v>207</v>
      </c>
      <c r="F3265" s="291" t="s">
        <v>132</v>
      </c>
      <c r="G3265" s="315">
        <f t="shared" si="53"/>
        <v>3259</v>
      </c>
      <c r="H3265" s="280" t="s">
        <v>12264</v>
      </c>
      <c r="I3265" s="307" t="s">
        <v>7203</v>
      </c>
      <c r="J3265" s="279">
        <v>2015</v>
      </c>
      <c r="K3265" s="285">
        <v>6100030386</v>
      </c>
      <c r="L3265" s="283">
        <v>42149</v>
      </c>
      <c r="M3265" s="285" t="s">
        <v>12310</v>
      </c>
      <c r="N3265" s="332" t="s">
        <v>14833</v>
      </c>
      <c r="O3265" s="324"/>
    </row>
    <row r="3266" spans="5:15" ht="31.5">
      <c r="E3266" s="284">
        <v>200</v>
      </c>
      <c r="F3266" s="291" t="s">
        <v>132</v>
      </c>
      <c r="G3266" s="315">
        <f t="shared" si="53"/>
        <v>3260</v>
      </c>
      <c r="H3266" s="280" t="s">
        <v>8632</v>
      </c>
      <c r="I3266" s="307" t="s">
        <v>7203</v>
      </c>
      <c r="J3266" s="279">
        <v>2015</v>
      </c>
      <c r="K3266" s="285">
        <v>6100030388</v>
      </c>
      <c r="L3266" s="283">
        <v>42152</v>
      </c>
      <c r="M3266" s="285" t="s">
        <v>12311</v>
      </c>
      <c r="N3266" s="332" t="s">
        <v>14834</v>
      </c>
      <c r="O3266" s="324"/>
    </row>
    <row r="3267" spans="5:15" ht="31.5">
      <c r="E3267" s="284">
        <v>208</v>
      </c>
      <c r="F3267" s="291" t="s">
        <v>132</v>
      </c>
      <c r="G3267" s="315">
        <f t="shared" si="53"/>
        <v>3261</v>
      </c>
      <c r="H3267" s="280" t="s">
        <v>10956</v>
      </c>
      <c r="I3267" s="307" t="s">
        <v>7203</v>
      </c>
      <c r="J3267" s="279">
        <v>2015</v>
      </c>
      <c r="K3267" s="285">
        <v>6100030394</v>
      </c>
      <c r="L3267" s="283">
        <v>42150</v>
      </c>
      <c r="M3267" s="285" t="s">
        <v>11090</v>
      </c>
      <c r="N3267" s="332" t="s">
        <v>14635</v>
      </c>
      <c r="O3267" s="324"/>
    </row>
    <row r="3268" spans="5:15" ht="31.5">
      <c r="E3268" s="284">
        <v>197</v>
      </c>
      <c r="F3268" s="291" t="s">
        <v>132</v>
      </c>
      <c r="G3268" s="315">
        <f t="shared" si="53"/>
        <v>3262</v>
      </c>
      <c r="H3268" s="280" t="s">
        <v>10976</v>
      </c>
      <c r="I3268" s="307" t="s">
        <v>7203</v>
      </c>
      <c r="J3268" s="279">
        <v>2015</v>
      </c>
      <c r="K3268" s="285">
        <v>6100030397</v>
      </c>
      <c r="L3268" s="283">
        <v>42152</v>
      </c>
      <c r="M3268" s="285" t="s">
        <v>11222</v>
      </c>
      <c r="N3268" s="332" t="s">
        <v>14653</v>
      </c>
      <c r="O3268" s="324"/>
    </row>
    <row r="3269" spans="5:15" ht="31.5">
      <c r="E3269" s="284">
        <v>257</v>
      </c>
      <c r="F3269" s="291" t="s">
        <v>132</v>
      </c>
      <c r="G3269" s="315">
        <f t="shared" si="53"/>
        <v>3263</v>
      </c>
      <c r="H3269" s="280" t="s">
        <v>8611</v>
      </c>
      <c r="I3269" s="307" t="s">
        <v>7203</v>
      </c>
      <c r="J3269" s="279">
        <v>2015</v>
      </c>
      <c r="K3269" s="285">
        <v>6100030398</v>
      </c>
      <c r="L3269" s="283">
        <v>42163</v>
      </c>
      <c r="M3269" s="285" t="s">
        <v>12312</v>
      </c>
      <c r="N3269" s="332" t="s">
        <v>15657</v>
      </c>
      <c r="O3269" s="324"/>
    </row>
    <row r="3270" spans="5:15" ht="31.5">
      <c r="E3270" s="284">
        <v>198</v>
      </c>
      <c r="F3270" s="291" t="s">
        <v>132</v>
      </c>
      <c r="G3270" s="315">
        <f t="shared" si="53"/>
        <v>3264</v>
      </c>
      <c r="H3270" s="280" t="s">
        <v>10976</v>
      </c>
      <c r="I3270" s="307" t="s">
        <v>7203</v>
      </c>
      <c r="J3270" s="279">
        <v>2015</v>
      </c>
      <c r="K3270" s="285">
        <v>6100030399</v>
      </c>
      <c r="L3270" s="283">
        <v>42159</v>
      </c>
      <c r="M3270" s="285" t="s">
        <v>12313</v>
      </c>
      <c r="N3270" s="332" t="s">
        <v>14835</v>
      </c>
      <c r="O3270" s="324"/>
    </row>
    <row r="3271" spans="5:15" ht="31.5">
      <c r="E3271" s="284">
        <v>205</v>
      </c>
      <c r="F3271" s="291" t="s">
        <v>132</v>
      </c>
      <c r="G3271" s="315">
        <f t="shared" si="53"/>
        <v>3265</v>
      </c>
      <c r="H3271" s="280" t="s">
        <v>9948</v>
      </c>
      <c r="I3271" s="307" t="s">
        <v>7203</v>
      </c>
      <c r="J3271" s="279">
        <v>2015</v>
      </c>
      <c r="K3271" s="285">
        <v>6100030400</v>
      </c>
      <c r="L3271" s="283">
        <v>42150</v>
      </c>
      <c r="M3271" s="285" t="s">
        <v>12314</v>
      </c>
      <c r="N3271" s="332" t="s">
        <v>14836</v>
      </c>
      <c r="O3271" s="324"/>
    </row>
    <row r="3272" spans="5:15" ht="31.5">
      <c r="E3272" s="284">
        <v>202</v>
      </c>
      <c r="F3272" s="291" t="s">
        <v>132</v>
      </c>
      <c r="G3272" s="315">
        <f t="shared" si="53"/>
        <v>3266</v>
      </c>
      <c r="H3272" s="280" t="s">
        <v>8632</v>
      </c>
      <c r="I3272" s="307" t="s">
        <v>7203</v>
      </c>
      <c r="J3272" s="279">
        <v>2015</v>
      </c>
      <c r="K3272" s="285">
        <v>6100030403</v>
      </c>
      <c r="L3272" s="283">
        <v>42149</v>
      </c>
      <c r="M3272" s="285" t="s">
        <v>12315</v>
      </c>
      <c r="N3272" s="332" t="s">
        <v>14837</v>
      </c>
      <c r="O3272" s="324"/>
    </row>
    <row r="3273" spans="5:15" ht="31.5">
      <c r="E3273" s="284">
        <v>209</v>
      </c>
      <c r="F3273" s="291" t="s">
        <v>132</v>
      </c>
      <c r="G3273" s="315">
        <f t="shared" si="53"/>
        <v>3267</v>
      </c>
      <c r="H3273" s="280" t="s">
        <v>10976</v>
      </c>
      <c r="I3273" s="307" t="s">
        <v>7203</v>
      </c>
      <c r="J3273" s="279">
        <v>2015</v>
      </c>
      <c r="K3273" s="285">
        <v>6100030408</v>
      </c>
      <c r="L3273" s="283">
        <v>42149</v>
      </c>
      <c r="M3273" s="285" t="s">
        <v>11092</v>
      </c>
      <c r="N3273" s="332" t="s">
        <v>14636</v>
      </c>
      <c r="O3273" s="324"/>
    </row>
    <row r="3274" spans="5:15" ht="31.5">
      <c r="E3274" s="284">
        <v>201</v>
      </c>
      <c r="F3274" s="291" t="s">
        <v>132</v>
      </c>
      <c r="G3274" s="315">
        <f t="shared" si="53"/>
        <v>3268</v>
      </c>
      <c r="H3274" s="280" t="s">
        <v>8632</v>
      </c>
      <c r="I3274" s="307" t="s">
        <v>7203</v>
      </c>
      <c r="J3274" s="279">
        <v>2015</v>
      </c>
      <c r="K3274" s="285">
        <v>6100030413</v>
      </c>
      <c r="L3274" s="283">
        <v>42152</v>
      </c>
      <c r="M3274" s="285" t="s">
        <v>12316</v>
      </c>
      <c r="N3274" s="332" t="s">
        <v>14838</v>
      </c>
      <c r="O3274" s="324"/>
    </row>
    <row r="3275" spans="5:15" ht="31.5">
      <c r="E3275" s="284">
        <v>192</v>
      </c>
      <c r="F3275" s="291" t="s">
        <v>132</v>
      </c>
      <c r="G3275" s="315">
        <f t="shared" si="53"/>
        <v>3269</v>
      </c>
      <c r="H3275" s="280" t="s">
        <v>8632</v>
      </c>
      <c r="I3275" s="307" t="s">
        <v>7203</v>
      </c>
      <c r="J3275" s="279">
        <v>2015</v>
      </c>
      <c r="K3275" s="285">
        <v>6100030484</v>
      </c>
      <c r="L3275" s="283">
        <v>42152</v>
      </c>
      <c r="M3275" s="285" t="s">
        <v>11218</v>
      </c>
      <c r="N3275" s="332" t="s">
        <v>14651</v>
      </c>
      <c r="O3275" s="324"/>
    </row>
    <row r="3276" spans="5:15" ht="31.5">
      <c r="E3276" s="284">
        <v>218</v>
      </c>
      <c r="F3276" s="291" t="s">
        <v>132</v>
      </c>
      <c r="G3276" s="315">
        <f t="shared" si="53"/>
        <v>3270</v>
      </c>
      <c r="H3276" s="280" t="s">
        <v>12317</v>
      </c>
      <c r="I3276" s="307" t="s">
        <v>7203</v>
      </c>
      <c r="J3276" s="279">
        <v>2015</v>
      </c>
      <c r="K3276" s="285">
        <v>6100030491</v>
      </c>
      <c r="L3276" s="283">
        <v>42157</v>
      </c>
      <c r="M3276" s="285" t="s">
        <v>12318</v>
      </c>
      <c r="N3276" s="332" t="s">
        <v>14839</v>
      </c>
      <c r="O3276" s="324"/>
    </row>
    <row r="3277" spans="5:15" ht="31.5">
      <c r="E3277" s="284">
        <v>215</v>
      </c>
      <c r="F3277" s="291" t="s">
        <v>132</v>
      </c>
      <c r="G3277" s="315">
        <f t="shared" si="53"/>
        <v>3271</v>
      </c>
      <c r="H3277" s="280" t="s">
        <v>8526</v>
      </c>
      <c r="I3277" s="307" t="s">
        <v>7203</v>
      </c>
      <c r="J3277" s="279">
        <v>2015</v>
      </c>
      <c r="K3277" s="285">
        <v>6100030530</v>
      </c>
      <c r="L3277" s="283">
        <v>42157</v>
      </c>
      <c r="M3277" s="285" t="s">
        <v>12319</v>
      </c>
      <c r="N3277" s="332" t="s">
        <v>14840</v>
      </c>
      <c r="O3277" s="324"/>
    </row>
    <row r="3278" spans="5:15" ht="31.5">
      <c r="E3278" s="284">
        <v>210</v>
      </c>
      <c r="F3278" s="291" t="s">
        <v>132</v>
      </c>
      <c r="G3278" s="315">
        <f t="shared" si="53"/>
        <v>3272</v>
      </c>
      <c r="H3278" s="280" t="s">
        <v>8781</v>
      </c>
      <c r="I3278" s="307" t="s">
        <v>7203</v>
      </c>
      <c r="J3278" s="279">
        <v>2015</v>
      </c>
      <c r="K3278" s="285">
        <v>6100030531</v>
      </c>
      <c r="L3278" s="283">
        <v>42156</v>
      </c>
      <c r="M3278" s="285" t="s">
        <v>12320</v>
      </c>
      <c r="N3278" s="332" t="s">
        <v>14230</v>
      </c>
      <c r="O3278" s="324"/>
    </row>
    <row r="3279" spans="5:15" ht="31.5">
      <c r="E3279" s="284">
        <v>211</v>
      </c>
      <c r="F3279" s="291" t="s">
        <v>132</v>
      </c>
      <c r="G3279" s="315">
        <f t="shared" si="53"/>
        <v>3273</v>
      </c>
      <c r="H3279" s="280" t="s">
        <v>8781</v>
      </c>
      <c r="I3279" s="307" t="s">
        <v>7203</v>
      </c>
      <c r="J3279" s="279">
        <v>2015</v>
      </c>
      <c r="K3279" s="285">
        <v>6100030532</v>
      </c>
      <c r="L3279" s="283">
        <v>42156</v>
      </c>
      <c r="M3279" s="285" t="s">
        <v>12321</v>
      </c>
      <c r="N3279" s="332" t="s">
        <v>14231</v>
      </c>
      <c r="O3279" s="324"/>
    </row>
    <row r="3280" spans="5:15" ht="31.5">
      <c r="E3280" s="284">
        <v>213</v>
      </c>
      <c r="F3280" s="291" t="s">
        <v>132</v>
      </c>
      <c r="G3280" s="315">
        <f t="shared" si="53"/>
        <v>3274</v>
      </c>
      <c r="H3280" s="280" t="s">
        <v>8641</v>
      </c>
      <c r="I3280" s="307" t="s">
        <v>7203</v>
      </c>
      <c r="J3280" s="279">
        <v>2015</v>
      </c>
      <c r="K3280" s="285">
        <v>6100030534</v>
      </c>
      <c r="L3280" s="283">
        <v>42157</v>
      </c>
      <c r="M3280" s="285" t="s">
        <v>12322</v>
      </c>
      <c r="N3280" s="332" t="s">
        <v>14841</v>
      </c>
      <c r="O3280" s="324"/>
    </row>
    <row r="3281" spans="5:15" ht="31.5">
      <c r="E3281" s="284">
        <v>246</v>
      </c>
      <c r="F3281" s="291" t="s">
        <v>132</v>
      </c>
      <c r="G3281" s="315">
        <f t="shared" si="53"/>
        <v>3275</v>
      </c>
      <c r="H3281" s="280" t="s">
        <v>9437</v>
      </c>
      <c r="I3281" s="307" t="s">
        <v>7203</v>
      </c>
      <c r="J3281" s="279">
        <v>2015</v>
      </c>
      <c r="K3281" s="285">
        <v>6100030553</v>
      </c>
      <c r="L3281" s="283">
        <v>42170</v>
      </c>
      <c r="M3281" s="285" t="s">
        <v>12323</v>
      </c>
      <c r="N3281" s="332" t="s">
        <v>15658</v>
      </c>
      <c r="O3281" s="324"/>
    </row>
    <row r="3282" spans="5:15" ht="31.5">
      <c r="E3282" s="284">
        <v>212</v>
      </c>
      <c r="F3282" s="291" t="s">
        <v>132</v>
      </c>
      <c r="G3282" s="315">
        <f t="shared" si="53"/>
        <v>3276</v>
      </c>
      <c r="H3282" s="280" t="s">
        <v>8781</v>
      </c>
      <c r="I3282" s="307" t="s">
        <v>7203</v>
      </c>
      <c r="J3282" s="279">
        <v>2015</v>
      </c>
      <c r="K3282" s="285">
        <v>6100030555</v>
      </c>
      <c r="L3282" s="283">
        <v>42156</v>
      </c>
      <c r="M3282" s="285" t="s">
        <v>12324</v>
      </c>
      <c r="N3282" s="332" t="s">
        <v>14232</v>
      </c>
      <c r="O3282" s="324"/>
    </row>
    <row r="3283" spans="5:15" ht="31.5">
      <c r="E3283" s="284">
        <v>206</v>
      </c>
      <c r="F3283" s="291" t="s">
        <v>132</v>
      </c>
      <c r="G3283" s="315">
        <f t="shared" si="53"/>
        <v>3277</v>
      </c>
      <c r="H3283" s="280" t="s">
        <v>9948</v>
      </c>
      <c r="I3283" s="307" t="s">
        <v>7203</v>
      </c>
      <c r="J3283" s="279">
        <v>2015</v>
      </c>
      <c r="K3283" s="285">
        <v>6100030569</v>
      </c>
      <c r="L3283" s="283">
        <v>42159</v>
      </c>
      <c r="M3283" s="285" t="s">
        <v>12325</v>
      </c>
      <c r="N3283" s="332" t="s">
        <v>14842</v>
      </c>
      <c r="O3283" s="324"/>
    </row>
    <row r="3284" spans="5:15" ht="31.5">
      <c r="E3284" s="284">
        <v>231</v>
      </c>
      <c r="F3284" s="291" t="s">
        <v>132</v>
      </c>
      <c r="G3284" s="315">
        <f t="shared" si="53"/>
        <v>3278</v>
      </c>
      <c r="H3284" s="280" t="s">
        <v>9933</v>
      </c>
      <c r="I3284" s="307" t="s">
        <v>7203</v>
      </c>
      <c r="J3284" s="279">
        <v>2015</v>
      </c>
      <c r="K3284" s="285">
        <v>6100030570</v>
      </c>
      <c r="L3284" s="283">
        <v>42164</v>
      </c>
      <c r="M3284" s="285" t="s">
        <v>11228</v>
      </c>
      <c r="N3284" s="332" t="s">
        <v>14656</v>
      </c>
      <c r="O3284" s="324"/>
    </row>
    <row r="3285" spans="5:15" ht="31.5">
      <c r="E3285" s="284">
        <v>221</v>
      </c>
      <c r="F3285" s="291" t="s">
        <v>132</v>
      </c>
      <c r="G3285" s="315">
        <f t="shared" si="53"/>
        <v>3279</v>
      </c>
      <c r="H3285" s="280" t="s">
        <v>9913</v>
      </c>
      <c r="I3285" s="307" t="s">
        <v>7203</v>
      </c>
      <c r="J3285" s="279">
        <v>2015</v>
      </c>
      <c r="K3285" s="285">
        <v>6100030571</v>
      </c>
      <c r="L3285" s="283">
        <v>42159</v>
      </c>
      <c r="M3285" s="285" t="s">
        <v>12326</v>
      </c>
      <c r="N3285" s="332" t="s">
        <v>15659</v>
      </c>
      <c r="O3285" s="324"/>
    </row>
    <row r="3286" spans="5:15" ht="31.5">
      <c r="E3286" s="284">
        <v>220</v>
      </c>
      <c r="F3286" s="291" t="s">
        <v>132</v>
      </c>
      <c r="G3286" s="315">
        <f t="shared" si="53"/>
        <v>3280</v>
      </c>
      <c r="H3286" s="280" t="s">
        <v>9913</v>
      </c>
      <c r="I3286" s="307" t="s">
        <v>7203</v>
      </c>
      <c r="J3286" s="279">
        <v>2015</v>
      </c>
      <c r="K3286" s="285">
        <v>6100030572</v>
      </c>
      <c r="L3286" s="283">
        <v>42159</v>
      </c>
      <c r="M3286" s="285" t="s">
        <v>12327</v>
      </c>
      <c r="N3286" s="332" t="s">
        <v>14843</v>
      </c>
      <c r="O3286" s="324"/>
    </row>
    <row r="3287" spans="5:15" ht="31.5">
      <c r="E3287" s="284">
        <v>234</v>
      </c>
      <c r="F3287" s="291" t="s">
        <v>132</v>
      </c>
      <c r="G3287" s="315">
        <f t="shared" si="53"/>
        <v>3281</v>
      </c>
      <c r="H3287" s="280" t="s">
        <v>8816</v>
      </c>
      <c r="I3287" s="307" t="s">
        <v>7203</v>
      </c>
      <c r="J3287" s="279">
        <v>2015</v>
      </c>
      <c r="K3287" s="285">
        <v>6100030573</v>
      </c>
      <c r="L3287" s="283">
        <v>42163</v>
      </c>
      <c r="M3287" s="285" t="s">
        <v>11230</v>
      </c>
      <c r="N3287" s="332" t="s">
        <v>15301</v>
      </c>
      <c r="O3287" s="324"/>
    </row>
    <row r="3288" spans="5:15" ht="47.25">
      <c r="E3288" s="284">
        <v>258</v>
      </c>
      <c r="F3288" s="291" t="s">
        <v>132</v>
      </c>
      <c r="G3288" s="315">
        <f t="shared" si="53"/>
        <v>3282</v>
      </c>
      <c r="H3288" s="280" t="s">
        <v>12328</v>
      </c>
      <c r="I3288" s="307" t="s">
        <v>7203</v>
      </c>
      <c r="J3288" s="279">
        <v>2015</v>
      </c>
      <c r="K3288" s="285">
        <v>6100030575</v>
      </c>
      <c r="L3288" s="283">
        <v>42171</v>
      </c>
      <c r="M3288" s="285" t="s">
        <v>11250</v>
      </c>
      <c r="N3288" s="332" t="s">
        <v>15309</v>
      </c>
      <c r="O3288" s="324"/>
    </row>
    <row r="3289" spans="5:15" ht="31.5">
      <c r="E3289" s="284">
        <v>219</v>
      </c>
      <c r="F3289" s="291" t="s">
        <v>132</v>
      </c>
      <c r="G3289" s="315">
        <f t="shared" si="53"/>
        <v>3283</v>
      </c>
      <c r="H3289" s="280" t="s">
        <v>12329</v>
      </c>
      <c r="I3289" s="307" t="s">
        <v>7203</v>
      </c>
      <c r="J3289" s="279">
        <v>2015</v>
      </c>
      <c r="K3289" s="285">
        <v>6100030576</v>
      </c>
      <c r="L3289" s="283">
        <v>42159</v>
      </c>
      <c r="M3289" s="285" t="s">
        <v>12330</v>
      </c>
      <c r="N3289" s="332" t="s">
        <v>14844</v>
      </c>
      <c r="O3289" s="324"/>
    </row>
    <row r="3290" spans="5:15" ht="38.25">
      <c r="E3290" s="284">
        <v>394</v>
      </c>
      <c r="F3290" s="291" t="s">
        <v>132</v>
      </c>
      <c r="G3290" s="315">
        <f t="shared" si="53"/>
        <v>3284</v>
      </c>
      <c r="H3290" s="280" t="s">
        <v>12331</v>
      </c>
      <c r="I3290" s="307" t="s">
        <v>7203</v>
      </c>
      <c r="J3290" s="279">
        <v>2015</v>
      </c>
      <c r="K3290" s="285">
        <v>6100030581</v>
      </c>
      <c r="L3290" s="283">
        <v>42170</v>
      </c>
      <c r="M3290" s="285" t="s">
        <v>11244</v>
      </c>
      <c r="N3290" s="332" t="s">
        <v>14658</v>
      </c>
      <c r="O3290" s="324"/>
    </row>
    <row r="3291" spans="5:15" ht="31.5">
      <c r="E3291" s="284">
        <v>244</v>
      </c>
      <c r="F3291" s="291" t="s">
        <v>132</v>
      </c>
      <c r="G3291" s="315">
        <f t="shared" si="53"/>
        <v>3285</v>
      </c>
      <c r="H3291" s="280" t="s">
        <v>12332</v>
      </c>
      <c r="I3291" s="307" t="s">
        <v>7203</v>
      </c>
      <c r="J3291" s="279">
        <v>2015</v>
      </c>
      <c r="K3291" s="285">
        <v>6100030682</v>
      </c>
      <c r="L3291" s="283">
        <v>42163</v>
      </c>
      <c r="M3291" s="285" t="s">
        <v>11106</v>
      </c>
      <c r="N3291" s="332" t="s">
        <v>15256</v>
      </c>
      <c r="O3291" s="324"/>
    </row>
    <row r="3292" spans="5:15" ht="31.5">
      <c r="E3292" s="284">
        <v>222</v>
      </c>
      <c r="F3292" s="291" t="s">
        <v>132</v>
      </c>
      <c r="G3292" s="315">
        <f t="shared" si="53"/>
        <v>3286</v>
      </c>
      <c r="H3292" s="280" t="s">
        <v>9983</v>
      </c>
      <c r="I3292" s="307" t="s">
        <v>7203</v>
      </c>
      <c r="J3292" s="279">
        <v>2015</v>
      </c>
      <c r="K3292" s="285">
        <v>6100030684</v>
      </c>
      <c r="L3292" s="283">
        <v>42159</v>
      </c>
      <c r="M3292" s="285" t="s">
        <v>11224</v>
      </c>
      <c r="N3292" s="332" t="s">
        <v>14654</v>
      </c>
      <c r="O3292" s="324"/>
    </row>
    <row r="3293" spans="5:15" ht="31.5">
      <c r="E3293" s="284">
        <v>249</v>
      </c>
      <c r="F3293" s="291" t="s">
        <v>132</v>
      </c>
      <c r="G3293" s="315">
        <f t="shared" si="53"/>
        <v>3287</v>
      </c>
      <c r="H3293" s="280" t="s">
        <v>9983</v>
      </c>
      <c r="I3293" s="307" t="s">
        <v>7203</v>
      </c>
      <c r="J3293" s="279">
        <v>2015</v>
      </c>
      <c r="K3293" s="285">
        <v>6100030685</v>
      </c>
      <c r="L3293" s="283">
        <v>42173</v>
      </c>
      <c r="M3293" s="285" t="s">
        <v>12333</v>
      </c>
      <c r="N3293" s="332" t="s">
        <v>15660</v>
      </c>
      <c r="O3293" s="324"/>
    </row>
    <row r="3294" spans="5:15" ht="31.5">
      <c r="E3294" s="284">
        <v>227</v>
      </c>
      <c r="F3294" s="291" t="s">
        <v>132</v>
      </c>
      <c r="G3294" s="315">
        <f t="shared" si="53"/>
        <v>3288</v>
      </c>
      <c r="H3294" s="280" t="s">
        <v>12334</v>
      </c>
      <c r="I3294" s="307" t="s">
        <v>7203</v>
      </c>
      <c r="J3294" s="279">
        <v>2015</v>
      </c>
      <c r="K3294" s="285">
        <v>6100030688</v>
      </c>
      <c r="L3294" s="283">
        <v>42163</v>
      </c>
      <c r="M3294" s="285" t="s">
        <v>12335</v>
      </c>
      <c r="N3294" s="332" t="s">
        <v>14233</v>
      </c>
      <c r="O3294" s="324"/>
    </row>
    <row r="3295" spans="5:15" ht="31.5">
      <c r="E3295" s="284">
        <v>243</v>
      </c>
      <c r="F3295" s="291" t="s">
        <v>132</v>
      </c>
      <c r="G3295" s="315">
        <f t="shared" si="53"/>
        <v>3289</v>
      </c>
      <c r="H3295" s="280" t="s">
        <v>9945</v>
      </c>
      <c r="I3295" s="307" t="s">
        <v>7203</v>
      </c>
      <c r="J3295" s="279">
        <v>2015</v>
      </c>
      <c r="K3295" s="285">
        <v>6100030690</v>
      </c>
      <c r="L3295" s="283">
        <v>42171</v>
      </c>
      <c r="M3295" s="285" t="s">
        <v>11236</v>
      </c>
      <c r="N3295" s="332" t="s">
        <v>15303</v>
      </c>
      <c r="O3295" s="324"/>
    </row>
    <row r="3296" spans="5:15" ht="31.5">
      <c r="E3296" s="284">
        <v>232</v>
      </c>
      <c r="F3296" s="291" t="s">
        <v>132</v>
      </c>
      <c r="G3296" s="315">
        <f t="shared" si="53"/>
        <v>3290</v>
      </c>
      <c r="H3296" s="280" t="s">
        <v>9983</v>
      </c>
      <c r="I3296" s="307" t="s">
        <v>7203</v>
      </c>
      <c r="J3296" s="279">
        <v>2015</v>
      </c>
      <c r="K3296" s="285">
        <v>6100030730</v>
      </c>
      <c r="L3296" s="283">
        <v>42164</v>
      </c>
      <c r="M3296" s="285" t="s">
        <v>12336</v>
      </c>
      <c r="N3296" s="332" t="s">
        <v>14845</v>
      </c>
      <c r="O3296" s="324"/>
    </row>
    <row r="3297" spans="5:15" ht="31.5">
      <c r="E3297" s="284">
        <v>228</v>
      </c>
      <c r="F3297" s="291" t="s">
        <v>132</v>
      </c>
      <c r="G3297" s="315">
        <f t="shared" si="53"/>
        <v>3291</v>
      </c>
      <c r="H3297" s="280" t="s">
        <v>8536</v>
      </c>
      <c r="I3297" s="307" t="s">
        <v>7203</v>
      </c>
      <c r="J3297" s="279">
        <v>2015</v>
      </c>
      <c r="K3297" s="285">
        <v>6100030734</v>
      </c>
      <c r="L3297" s="283">
        <v>42163</v>
      </c>
      <c r="M3297" s="285" t="s">
        <v>11100</v>
      </c>
      <c r="N3297" s="332" t="s">
        <v>14639</v>
      </c>
      <c r="O3297" s="324"/>
    </row>
    <row r="3298" spans="5:15" ht="31.5">
      <c r="E3298" s="284">
        <v>256</v>
      </c>
      <c r="F3298" s="291" t="s">
        <v>132</v>
      </c>
      <c r="G3298" s="315">
        <f t="shared" si="53"/>
        <v>3292</v>
      </c>
      <c r="H3298" s="280" t="s">
        <v>8536</v>
      </c>
      <c r="I3298" s="307" t="s">
        <v>7203</v>
      </c>
      <c r="J3298" s="279">
        <v>2015</v>
      </c>
      <c r="K3298" s="285">
        <v>6100030735</v>
      </c>
      <c r="L3298" s="283">
        <v>42171</v>
      </c>
      <c r="M3298" s="285" t="s">
        <v>11114</v>
      </c>
      <c r="N3298" s="332" t="s">
        <v>15260</v>
      </c>
      <c r="O3298" s="324"/>
    </row>
    <row r="3299" spans="5:15" ht="47.25">
      <c r="E3299" s="284">
        <v>229</v>
      </c>
      <c r="F3299" s="291" t="s">
        <v>132</v>
      </c>
      <c r="G3299" s="315">
        <f t="shared" si="53"/>
        <v>3293</v>
      </c>
      <c r="H3299" s="280" t="s">
        <v>12337</v>
      </c>
      <c r="I3299" s="307" t="s">
        <v>7203</v>
      </c>
      <c r="J3299" s="279">
        <v>2015</v>
      </c>
      <c r="K3299" s="285">
        <v>6100030736</v>
      </c>
      <c r="L3299" s="283">
        <v>42163</v>
      </c>
      <c r="M3299" s="285" t="s">
        <v>11102</v>
      </c>
      <c r="N3299" s="332" t="s">
        <v>14640</v>
      </c>
      <c r="O3299" s="324"/>
    </row>
    <row r="3300" spans="5:15" ht="31.5">
      <c r="E3300" s="284">
        <v>226</v>
      </c>
      <c r="F3300" s="291" t="s">
        <v>132</v>
      </c>
      <c r="G3300" s="315">
        <f t="shared" si="53"/>
        <v>3294</v>
      </c>
      <c r="H3300" s="280" t="s">
        <v>8781</v>
      </c>
      <c r="I3300" s="307" t="s">
        <v>7203</v>
      </c>
      <c r="J3300" s="279">
        <v>2015</v>
      </c>
      <c r="K3300" s="285">
        <v>6100030738</v>
      </c>
      <c r="L3300" s="283">
        <v>42164</v>
      </c>
      <c r="M3300" s="285" t="s">
        <v>12338</v>
      </c>
      <c r="N3300" s="332" t="s">
        <v>14846</v>
      </c>
      <c r="O3300" s="324"/>
    </row>
    <row r="3301" spans="5:15" ht="31.5">
      <c r="E3301" s="284">
        <v>233</v>
      </c>
      <c r="F3301" s="291" t="s">
        <v>132</v>
      </c>
      <c r="G3301" s="315">
        <f t="shared" si="53"/>
        <v>3295</v>
      </c>
      <c r="H3301" s="280" t="s">
        <v>10976</v>
      </c>
      <c r="I3301" s="307" t="s">
        <v>7203</v>
      </c>
      <c r="J3301" s="279">
        <v>2015</v>
      </c>
      <c r="K3301" s="285">
        <v>6100030739</v>
      </c>
      <c r="L3301" s="283">
        <v>42163</v>
      </c>
      <c r="M3301" s="285" t="s">
        <v>12339</v>
      </c>
      <c r="N3301" s="332" t="s">
        <v>15661</v>
      </c>
      <c r="O3301" s="324"/>
    </row>
    <row r="3302" spans="5:15" ht="31.5">
      <c r="E3302" s="284">
        <v>254</v>
      </c>
      <c r="F3302" s="291" t="s">
        <v>132</v>
      </c>
      <c r="G3302" s="315">
        <f t="shared" si="53"/>
        <v>3296</v>
      </c>
      <c r="H3302" s="280" t="s">
        <v>9317</v>
      </c>
      <c r="I3302" s="307" t="s">
        <v>7203</v>
      </c>
      <c r="J3302" s="279">
        <v>2015</v>
      </c>
      <c r="K3302" s="285">
        <v>6100030740</v>
      </c>
      <c r="L3302" s="283">
        <v>42170</v>
      </c>
      <c r="M3302" s="285" t="s">
        <v>11246</v>
      </c>
      <c r="N3302" s="332" t="s">
        <v>15307</v>
      </c>
      <c r="O3302" s="324"/>
    </row>
    <row r="3303" spans="5:15" ht="31.5">
      <c r="E3303" s="284">
        <v>240</v>
      </c>
      <c r="F3303" s="291" t="s">
        <v>132</v>
      </c>
      <c r="G3303" s="315">
        <f t="shared" si="53"/>
        <v>3297</v>
      </c>
      <c r="H3303" s="280" t="s">
        <v>12340</v>
      </c>
      <c r="I3303" s="307" t="s">
        <v>7203</v>
      </c>
      <c r="J3303" s="279">
        <v>2015</v>
      </c>
      <c r="K3303" s="285">
        <v>6100030764</v>
      </c>
      <c r="L3303" s="283">
        <v>42171</v>
      </c>
      <c r="M3303" s="285" t="s">
        <v>11234</v>
      </c>
      <c r="N3303" s="332" t="s">
        <v>15302</v>
      </c>
      <c r="O3303" s="324"/>
    </row>
    <row r="3304" spans="5:15" ht="31.5">
      <c r="E3304" s="284">
        <v>230</v>
      </c>
      <c r="F3304" s="291" t="s">
        <v>132</v>
      </c>
      <c r="G3304" s="315">
        <f t="shared" si="53"/>
        <v>3298</v>
      </c>
      <c r="H3304" s="280" t="s">
        <v>8611</v>
      </c>
      <c r="I3304" s="307" t="s">
        <v>7203</v>
      </c>
      <c r="J3304" s="279">
        <v>2015</v>
      </c>
      <c r="K3304" s="285">
        <v>6100030765</v>
      </c>
      <c r="L3304" s="283">
        <v>42163</v>
      </c>
      <c r="M3304" s="285" t="s">
        <v>11226</v>
      </c>
      <c r="N3304" s="332" t="s">
        <v>14655</v>
      </c>
      <c r="O3304" s="324"/>
    </row>
    <row r="3305" spans="5:15" ht="31.5">
      <c r="E3305" s="284">
        <v>237</v>
      </c>
      <c r="F3305" s="291" t="s">
        <v>132</v>
      </c>
      <c r="G3305" s="315">
        <f t="shared" si="53"/>
        <v>3299</v>
      </c>
      <c r="H3305" s="280" t="s">
        <v>8536</v>
      </c>
      <c r="I3305" s="307" t="s">
        <v>7203</v>
      </c>
      <c r="J3305" s="279">
        <v>2015</v>
      </c>
      <c r="K3305" s="285">
        <v>6100030766</v>
      </c>
      <c r="L3305" s="283">
        <v>42163</v>
      </c>
      <c r="M3305" s="285" t="s">
        <v>12341</v>
      </c>
      <c r="N3305" s="332" t="s">
        <v>15662</v>
      </c>
      <c r="O3305" s="324"/>
    </row>
    <row r="3306" spans="5:15" ht="31.5">
      <c r="E3306" s="284">
        <v>235</v>
      </c>
      <c r="F3306" s="291" t="s">
        <v>132</v>
      </c>
      <c r="G3306" s="315">
        <f t="shared" si="53"/>
        <v>3300</v>
      </c>
      <c r="H3306" s="280" t="s">
        <v>8536</v>
      </c>
      <c r="I3306" s="307" t="s">
        <v>7203</v>
      </c>
      <c r="J3306" s="279">
        <v>2015</v>
      </c>
      <c r="K3306" s="285">
        <v>6100030767</v>
      </c>
      <c r="L3306" s="283">
        <v>42164</v>
      </c>
      <c r="M3306" s="285" t="s">
        <v>12342</v>
      </c>
      <c r="N3306" s="332" t="s">
        <v>15663</v>
      </c>
      <c r="O3306" s="324"/>
    </row>
    <row r="3307" spans="5:15" ht="31.5">
      <c r="E3307" s="284">
        <v>236</v>
      </c>
      <c r="F3307" s="291" t="s">
        <v>132</v>
      </c>
      <c r="G3307" s="315">
        <f t="shared" si="53"/>
        <v>3301</v>
      </c>
      <c r="H3307" s="280" t="s">
        <v>8536</v>
      </c>
      <c r="I3307" s="307" t="s">
        <v>7203</v>
      </c>
      <c r="J3307" s="279">
        <v>2015</v>
      </c>
      <c r="K3307" s="285">
        <v>6100030769</v>
      </c>
      <c r="L3307" s="283">
        <v>42163</v>
      </c>
      <c r="M3307" s="285" t="s">
        <v>12343</v>
      </c>
      <c r="N3307" s="332" t="s">
        <v>15664</v>
      </c>
      <c r="O3307" s="324"/>
    </row>
    <row r="3308" spans="5:15" ht="31.5">
      <c r="E3308" s="284">
        <v>239</v>
      </c>
      <c r="F3308" s="291" t="s">
        <v>132</v>
      </c>
      <c r="G3308" s="315">
        <f t="shared" si="53"/>
        <v>3302</v>
      </c>
      <c r="H3308" s="280" t="s">
        <v>8526</v>
      </c>
      <c r="I3308" s="307" t="s">
        <v>7203</v>
      </c>
      <c r="J3308" s="279">
        <v>2015</v>
      </c>
      <c r="K3308" s="285">
        <v>6100030781</v>
      </c>
      <c r="L3308" s="283">
        <v>42166</v>
      </c>
      <c r="M3308" s="285" t="s">
        <v>12344</v>
      </c>
      <c r="N3308" s="332" t="s">
        <v>14847</v>
      </c>
      <c r="O3308" s="324"/>
    </row>
    <row r="3309" spans="5:15" ht="31.5">
      <c r="E3309" s="284">
        <v>238</v>
      </c>
      <c r="F3309" s="291" t="s">
        <v>132</v>
      </c>
      <c r="G3309" s="315">
        <f t="shared" si="53"/>
        <v>3303</v>
      </c>
      <c r="H3309" s="280" t="s">
        <v>8526</v>
      </c>
      <c r="I3309" s="307" t="s">
        <v>7203</v>
      </c>
      <c r="J3309" s="279">
        <v>2015</v>
      </c>
      <c r="K3309" s="285">
        <v>6100030782</v>
      </c>
      <c r="L3309" s="283">
        <v>42164</v>
      </c>
      <c r="M3309" s="285" t="s">
        <v>11232</v>
      </c>
      <c r="N3309" s="332" t="s">
        <v>14657</v>
      </c>
      <c r="O3309" s="324"/>
    </row>
    <row r="3310" spans="5:15" ht="31.5">
      <c r="E3310" s="284">
        <v>255</v>
      </c>
      <c r="F3310" s="291" t="s">
        <v>132</v>
      </c>
      <c r="G3310" s="315">
        <f t="shared" si="53"/>
        <v>3304</v>
      </c>
      <c r="H3310" s="280" t="s">
        <v>9338</v>
      </c>
      <c r="I3310" s="307" t="s">
        <v>7203</v>
      </c>
      <c r="J3310" s="279">
        <v>2015</v>
      </c>
      <c r="K3310" s="285">
        <v>6100030832</v>
      </c>
      <c r="L3310" s="283">
        <v>42170</v>
      </c>
      <c r="M3310" s="285" t="s">
        <v>11248</v>
      </c>
      <c r="N3310" s="332" t="s">
        <v>15308</v>
      </c>
      <c r="O3310" s="324"/>
    </row>
    <row r="3311" spans="5:15" ht="31.5">
      <c r="E3311" s="284">
        <v>263</v>
      </c>
      <c r="F3311" s="291" t="s">
        <v>132</v>
      </c>
      <c r="G3311" s="315">
        <f t="shared" si="53"/>
        <v>3305</v>
      </c>
      <c r="H3311" s="280" t="s">
        <v>8551</v>
      </c>
      <c r="I3311" s="307" t="s">
        <v>7203</v>
      </c>
      <c r="J3311" s="279">
        <v>2015</v>
      </c>
      <c r="K3311" s="285">
        <v>6100030856</v>
      </c>
      <c r="L3311" s="283">
        <v>42178</v>
      </c>
      <c r="M3311" s="285" t="s">
        <v>12345</v>
      </c>
      <c r="N3311" s="332" t="s">
        <v>15665</v>
      </c>
      <c r="O3311" s="324"/>
    </row>
    <row r="3312" spans="5:15" ht="31.5">
      <c r="E3312" s="284">
        <v>262</v>
      </c>
      <c r="F3312" s="291" t="s">
        <v>132</v>
      </c>
      <c r="G3312" s="315">
        <f t="shared" si="53"/>
        <v>3306</v>
      </c>
      <c r="H3312" s="280" t="s">
        <v>8543</v>
      </c>
      <c r="I3312" s="307" t="s">
        <v>7203</v>
      </c>
      <c r="J3312" s="279">
        <v>2015</v>
      </c>
      <c r="K3312" s="285">
        <v>6100030857</v>
      </c>
      <c r="L3312" s="283">
        <v>42178</v>
      </c>
      <c r="M3312" s="285" t="s">
        <v>12346</v>
      </c>
      <c r="N3312" s="332" t="s">
        <v>15666</v>
      </c>
      <c r="O3312" s="324"/>
    </row>
    <row r="3313" spans="5:15" ht="31.5">
      <c r="E3313" s="284">
        <v>247</v>
      </c>
      <c r="F3313" s="291" t="s">
        <v>132</v>
      </c>
      <c r="G3313" s="315">
        <f t="shared" si="53"/>
        <v>3307</v>
      </c>
      <c r="H3313" s="280" t="s">
        <v>9864</v>
      </c>
      <c r="I3313" s="307" t="s">
        <v>7203</v>
      </c>
      <c r="J3313" s="279">
        <v>2015</v>
      </c>
      <c r="K3313" s="285">
        <v>6100030872</v>
      </c>
      <c r="L3313" s="283">
        <v>42173</v>
      </c>
      <c r="M3313" s="285" t="s">
        <v>11240</v>
      </c>
      <c r="N3313" s="332" t="s">
        <v>15305</v>
      </c>
      <c r="O3313" s="324"/>
    </row>
    <row r="3314" spans="5:15" ht="31.5">
      <c r="E3314" s="284">
        <v>259</v>
      </c>
      <c r="F3314" s="291" t="s">
        <v>132</v>
      </c>
      <c r="G3314" s="315">
        <f t="shared" si="53"/>
        <v>3308</v>
      </c>
      <c r="H3314" s="280" t="s">
        <v>8543</v>
      </c>
      <c r="I3314" s="307" t="s">
        <v>7203</v>
      </c>
      <c r="J3314" s="279">
        <v>2015</v>
      </c>
      <c r="K3314" s="285">
        <v>6100030878</v>
      </c>
      <c r="L3314" s="283">
        <v>42178</v>
      </c>
      <c r="M3314" s="285" t="s">
        <v>11252</v>
      </c>
      <c r="N3314" s="332" t="s">
        <v>15310</v>
      </c>
      <c r="O3314" s="324"/>
    </row>
    <row r="3315" spans="5:15" ht="31.5">
      <c r="E3315" s="284">
        <v>260</v>
      </c>
      <c r="F3315" s="291" t="s">
        <v>132</v>
      </c>
      <c r="G3315" s="315">
        <f t="shared" si="53"/>
        <v>3309</v>
      </c>
      <c r="H3315" s="280" t="s">
        <v>8543</v>
      </c>
      <c r="I3315" s="307" t="s">
        <v>7203</v>
      </c>
      <c r="J3315" s="279">
        <v>2015</v>
      </c>
      <c r="K3315" s="285">
        <v>6100030879</v>
      </c>
      <c r="L3315" s="283">
        <v>42178</v>
      </c>
      <c r="M3315" s="285" t="s">
        <v>12347</v>
      </c>
      <c r="N3315" s="332" t="s">
        <v>15667</v>
      </c>
      <c r="O3315" s="324"/>
    </row>
    <row r="3316" spans="5:15" ht="31.5">
      <c r="E3316" s="284">
        <v>261</v>
      </c>
      <c r="F3316" s="291" t="s">
        <v>132</v>
      </c>
      <c r="G3316" s="315">
        <f t="shared" si="53"/>
        <v>3310</v>
      </c>
      <c r="H3316" s="280" t="s">
        <v>8543</v>
      </c>
      <c r="I3316" s="307" t="s">
        <v>7203</v>
      </c>
      <c r="J3316" s="279">
        <v>2015</v>
      </c>
      <c r="K3316" s="285">
        <v>6100030880</v>
      </c>
      <c r="L3316" s="283">
        <v>42178</v>
      </c>
      <c r="M3316" s="285" t="s">
        <v>12348</v>
      </c>
      <c r="N3316" s="332" t="s">
        <v>15668</v>
      </c>
      <c r="O3316" s="324"/>
    </row>
    <row r="3317" spans="5:15" ht="31.5">
      <c r="E3317" s="284">
        <v>265</v>
      </c>
      <c r="F3317" s="291" t="s">
        <v>132</v>
      </c>
      <c r="G3317" s="315">
        <f t="shared" si="53"/>
        <v>3311</v>
      </c>
      <c r="H3317" s="280" t="s">
        <v>8526</v>
      </c>
      <c r="I3317" s="307" t="s">
        <v>7203</v>
      </c>
      <c r="J3317" s="279">
        <v>2015</v>
      </c>
      <c r="K3317" s="285">
        <v>6100030897</v>
      </c>
      <c r="L3317" s="283">
        <v>42178</v>
      </c>
      <c r="M3317" s="285" t="s">
        <v>11254</v>
      </c>
      <c r="N3317" s="332" t="s">
        <v>15311</v>
      </c>
      <c r="O3317" s="324"/>
    </row>
    <row r="3318" spans="5:15" ht="31.5">
      <c r="E3318" s="284">
        <v>251</v>
      </c>
      <c r="F3318" s="291" t="s">
        <v>132</v>
      </c>
      <c r="G3318" s="315">
        <f t="shared" si="53"/>
        <v>3312</v>
      </c>
      <c r="H3318" s="280" t="s">
        <v>12285</v>
      </c>
      <c r="I3318" s="307" t="s">
        <v>7203</v>
      </c>
      <c r="J3318" s="279">
        <v>2015</v>
      </c>
      <c r="K3318" s="285">
        <v>6100030942</v>
      </c>
      <c r="L3318" s="283">
        <v>42173</v>
      </c>
      <c r="M3318" s="285" t="s">
        <v>3132</v>
      </c>
      <c r="N3318" s="332" t="s">
        <v>15669</v>
      </c>
      <c r="O3318" s="324"/>
    </row>
    <row r="3319" spans="5:15" ht="31.5">
      <c r="E3319" s="284">
        <v>250</v>
      </c>
      <c r="F3319" s="291" t="s">
        <v>132</v>
      </c>
      <c r="G3319" s="315">
        <f t="shared" si="53"/>
        <v>3313</v>
      </c>
      <c r="H3319" s="280" t="s">
        <v>8536</v>
      </c>
      <c r="I3319" s="307" t="s">
        <v>7203</v>
      </c>
      <c r="J3319" s="279">
        <v>2015</v>
      </c>
      <c r="K3319" s="285">
        <v>6100030944</v>
      </c>
      <c r="L3319" s="283">
        <v>42173</v>
      </c>
      <c r="M3319" s="285" t="s">
        <v>11110</v>
      </c>
      <c r="N3319" s="332" t="s">
        <v>15258</v>
      </c>
      <c r="O3319" s="324"/>
    </row>
    <row r="3320" spans="5:15" ht="31.5">
      <c r="E3320" s="284">
        <v>266</v>
      </c>
      <c r="F3320" s="291" t="s">
        <v>132</v>
      </c>
      <c r="G3320" s="315">
        <f t="shared" si="53"/>
        <v>3314</v>
      </c>
      <c r="H3320" s="280" t="s">
        <v>10956</v>
      </c>
      <c r="I3320" s="307" t="s">
        <v>7203</v>
      </c>
      <c r="J3320" s="279">
        <v>2015</v>
      </c>
      <c r="K3320" s="285">
        <v>6100030950</v>
      </c>
      <c r="L3320" s="283">
        <v>42178</v>
      </c>
      <c r="M3320" s="285" t="s">
        <v>11256</v>
      </c>
      <c r="N3320" s="332" t="s">
        <v>15312</v>
      </c>
      <c r="O3320" s="324"/>
    </row>
    <row r="3321" spans="5:15" ht="31.5">
      <c r="E3321" s="284">
        <v>223</v>
      </c>
      <c r="F3321" s="291" t="s">
        <v>132</v>
      </c>
      <c r="G3321" s="315">
        <f t="shared" si="53"/>
        <v>3315</v>
      </c>
      <c r="H3321" s="280" t="s">
        <v>9983</v>
      </c>
      <c r="I3321" s="307" t="s">
        <v>7203</v>
      </c>
      <c r="J3321" s="279">
        <v>2015</v>
      </c>
      <c r="K3321" s="285">
        <v>6100030953</v>
      </c>
      <c r="L3321" s="283">
        <v>42178</v>
      </c>
      <c r="M3321" s="285" t="s">
        <v>12349</v>
      </c>
      <c r="N3321" s="332" t="s">
        <v>15670</v>
      </c>
      <c r="O3321" s="324"/>
    </row>
    <row r="3322" spans="5:15" ht="31.5">
      <c r="E3322" s="284">
        <v>224</v>
      </c>
      <c r="F3322" s="291" t="s">
        <v>132</v>
      </c>
      <c r="G3322" s="315">
        <f t="shared" si="53"/>
        <v>3316</v>
      </c>
      <c r="H3322" s="280" t="s">
        <v>9983</v>
      </c>
      <c r="I3322" s="307" t="s">
        <v>7203</v>
      </c>
      <c r="J3322" s="279">
        <v>2015</v>
      </c>
      <c r="K3322" s="285">
        <v>6100030954</v>
      </c>
      <c r="L3322" s="283">
        <v>42177</v>
      </c>
      <c r="M3322" s="285" t="s">
        <v>12350</v>
      </c>
      <c r="N3322" s="332" t="s">
        <v>15671</v>
      </c>
      <c r="O3322" s="324"/>
    </row>
    <row r="3323" spans="5:15" ht="31.5">
      <c r="E3323" s="284">
        <v>252</v>
      </c>
      <c r="F3323" s="291" t="s">
        <v>132</v>
      </c>
      <c r="G3323" s="315">
        <f t="shared" si="53"/>
        <v>3317</v>
      </c>
      <c r="H3323" s="280" t="s">
        <v>8632</v>
      </c>
      <c r="I3323" s="307" t="s">
        <v>7203</v>
      </c>
      <c r="J3323" s="279">
        <v>2015</v>
      </c>
      <c r="K3323" s="285">
        <v>6100030956</v>
      </c>
      <c r="L3323" s="283">
        <v>42173</v>
      </c>
      <c r="M3323" s="285" t="s">
        <v>11242</v>
      </c>
      <c r="N3323" s="332" t="s">
        <v>15306</v>
      </c>
      <c r="O3323" s="324"/>
    </row>
    <row r="3324" spans="5:15" ht="31.5">
      <c r="E3324" s="284">
        <v>271</v>
      </c>
      <c r="F3324" s="291" t="s">
        <v>132</v>
      </c>
      <c r="G3324" s="315">
        <f t="shared" si="53"/>
        <v>3318</v>
      </c>
      <c r="H3324" s="280" t="s">
        <v>8611</v>
      </c>
      <c r="I3324" s="307" t="s">
        <v>7203</v>
      </c>
      <c r="J3324" s="279">
        <v>2015</v>
      </c>
      <c r="K3324" s="285">
        <v>6100030958</v>
      </c>
      <c r="L3324" s="283">
        <v>42178</v>
      </c>
      <c r="M3324" s="285" t="s">
        <v>11264</v>
      </c>
      <c r="N3324" s="332" t="s">
        <v>15315</v>
      </c>
      <c r="O3324" s="324"/>
    </row>
    <row r="3325" spans="5:15" ht="31.5">
      <c r="E3325" s="284">
        <v>270</v>
      </c>
      <c r="F3325" s="291" t="s">
        <v>132</v>
      </c>
      <c r="G3325" s="315">
        <f t="shared" si="53"/>
        <v>3319</v>
      </c>
      <c r="H3325" s="280" t="s">
        <v>9968</v>
      </c>
      <c r="I3325" s="307" t="s">
        <v>7203</v>
      </c>
      <c r="J3325" s="279">
        <v>2015</v>
      </c>
      <c r="K3325" s="285">
        <v>6100030961</v>
      </c>
      <c r="L3325" s="283">
        <v>42178</v>
      </c>
      <c r="M3325" s="285" t="s">
        <v>12351</v>
      </c>
      <c r="N3325" s="332" t="s">
        <v>15672</v>
      </c>
      <c r="O3325" s="324"/>
    </row>
    <row r="3326" spans="5:15" ht="31.5">
      <c r="E3326" s="284">
        <v>267</v>
      </c>
      <c r="F3326" s="291" t="s">
        <v>132</v>
      </c>
      <c r="G3326" s="315">
        <f t="shared" ref="G3326:G3389" si="54">G3325+1</f>
        <v>3320</v>
      </c>
      <c r="H3326" s="280" t="s">
        <v>12352</v>
      </c>
      <c r="I3326" s="307" t="s">
        <v>7203</v>
      </c>
      <c r="J3326" s="279">
        <v>2015</v>
      </c>
      <c r="K3326" s="285">
        <v>6100030962</v>
      </c>
      <c r="L3326" s="283">
        <v>42177</v>
      </c>
      <c r="M3326" s="285" t="s">
        <v>11258</v>
      </c>
      <c r="N3326" s="332" t="s">
        <v>15313</v>
      </c>
      <c r="O3326" s="324"/>
    </row>
    <row r="3327" spans="5:15" ht="31.5">
      <c r="E3327" s="284">
        <v>268</v>
      </c>
      <c r="F3327" s="291" t="s">
        <v>132</v>
      </c>
      <c r="G3327" s="315">
        <f t="shared" si="54"/>
        <v>3321</v>
      </c>
      <c r="H3327" s="280" t="s">
        <v>10976</v>
      </c>
      <c r="I3327" s="307" t="s">
        <v>7203</v>
      </c>
      <c r="J3327" s="279">
        <v>2015</v>
      </c>
      <c r="K3327" s="285">
        <v>6100030978</v>
      </c>
      <c r="L3327" s="283">
        <v>42178</v>
      </c>
      <c r="M3327" s="285" t="s">
        <v>11260</v>
      </c>
      <c r="N3327" s="332" t="s">
        <v>14659</v>
      </c>
      <c r="O3327" s="324"/>
    </row>
    <row r="3328" spans="5:15" ht="31.5">
      <c r="E3328" s="284">
        <v>264</v>
      </c>
      <c r="F3328" s="291" t="s">
        <v>132</v>
      </c>
      <c r="G3328" s="315">
        <f t="shared" si="54"/>
        <v>3322</v>
      </c>
      <c r="H3328" s="280" t="s">
        <v>12264</v>
      </c>
      <c r="I3328" s="307" t="s">
        <v>7203</v>
      </c>
      <c r="J3328" s="279">
        <v>2015</v>
      </c>
      <c r="K3328" s="285">
        <v>6100030979</v>
      </c>
      <c r="L3328" s="283">
        <v>42177</v>
      </c>
      <c r="M3328" s="285" t="s">
        <v>11116</v>
      </c>
      <c r="N3328" s="332" t="s">
        <v>15261</v>
      </c>
      <c r="O3328" s="324"/>
    </row>
    <row r="3329" spans="5:15" ht="31.5">
      <c r="E3329" s="284">
        <v>398</v>
      </c>
      <c r="F3329" s="291" t="s">
        <v>132</v>
      </c>
      <c r="G3329" s="315">
        <f t="shared" si="54"/>
        <v>3323</v>
      </c>
      <c r="H3329" s="280" t="s">
        <v>12353</v>
      </c>
      <c r="I3329" s="307" t="s">
        <v>7203</v>
      </c>
      <c r="J3329" s="279">
        <v>2015</v>
      </c>
      <c r="K3329" s="285">
        <v>6100009165</v>
      </c>
      <c r="L3329" s="283">
        <v>40952</v>
      </c>
      <c r="M3329" s="285" t="s">
        <v>8259</v>
      </c>
      <c r="N3329" s="332" t="s">
        <v>13536</v>
      </c>
      <c r="O3329" s="324"/>
    </row>
    <row r="3330" spans="5:15" ht="31.5">
      <c r="E3330" s="284">
        <v>6131067</v>
      </c>
      <c r="F3330" s="291" t="s">
        <v>132</v>
      </c>
      <c r="G3330" s="315">
        <f t="shared" si="54"/>
        <v>3324</v>
      </c>
      <c r="H3330" s="280" t="s">
        <v>12354</v>
      </c>
      <c r="I3330" s="307" t="s">
        <v>7203</v>
      </c>
      <c r="J3330" s="279">
        <v>2015</v>
      </c>
      <c r="K3330" s="282">
        <v>6100013136</v>
      </c>
      <c r="L3330" s="283">
        <v>41186</v>
      </c>
      <c r="M3330" s="282" t="s">
        <v>12355</v>
      </c>
      <c r="N3330" s="332" t="s">
        <v>15673</v>
      </c>
      <c r="O3330" s="324"/>
    </row>
    <row r="3331" spans="5:15" ht="31.5">
      <c r="E3331" s="284">
        <v>6131674</v>
      </c>
      <c r="F3331" s="291" t="s">
        <v>132</v>
      </c>
      <c r="G3331" s="315">
        <f t="shared" si="54"/>
        <v>3325</v>
      </c>
      <c r="H3331" s="280" t="s">
        <v>12356</v>
      </c>
      <c r="I3331" s="307" t="s">
        <v>7203</v>
      </c>
      <c r="J3331" s="279">
        <v>2015</v>
      </c>
      <c r="K3331" s="282">
        <v>6100013811</v>
      </c>
      <c r="L3331" s="283" t="s">
        <v>146</v>
      </c>
      <c r="M3331" s="282" t="s">
        <v>235</v>
      </c>
      <c r="N3331" s="332" t="s">
        <v>14234</v>
      </c>
      <c r="O3331" s="324"/>
    </row>
    <row r="3332" spans="5:15" ht="31.5">
      <c r="E3332" s="284">
        <v>6132841</v>
      </c>
      <c r="F3332" s="291" t="s">
        <v>132</v>
      </c>
      <c r="G3332" s="315">
        <f t="shared" si="54"/>
        <v>3326</v>
      </c>
      <c r="H3332" s="280" t="s">
        <v>12357</v>
      </c>
      <c r="I3332" s="307" t="s">
        <v>7203</v>
      </c>
      <c r="J3332" s="279">
        <v>2015</v>
      </c>
      <c r="K3332" s="282">
        <v>6100017949</v>
      </c>
      <c r="L3332" s="283">
        <v>41492</v>
      </c>
      <c r="M3332" s="282" t="s">
        <v>9352</v>
      </c>
      <c r="N3332" s="332" t="s">
        <v>13925</v>
      </c>
      <c r="O3332" s="324"/>
    </row>
    <row r="3333" spans="5:15" ht="31.5">
      <c r="E3333" s="284">
        <v>6144641</v>
      </c>
      <c r="F3333" s="291" t="s">
        <v>132</v>
      </c>
      <c r="G3333" s="315">
        <f t="shared" si="54"/>
        <v>3327</v>
      </c>
      <c r="H3333" s="280" t="s">
        <v>12358</v>
      </c>
      <c r="I3333" s="307" t="s">
        <v>7203</v>
      </c>
      <c r="J3333" s="279">
        <v>2015</v>
      </c>
      <c r="K3333" s="282">
        <v>6100024857</v>
      </c>
      <c r="L3333" s="283">
        <v>41827</v>
      </c>
      <c r="M3333" s="282" t="s">
        <v>12359</v>
      </c>
      <c r="N3333" s="332" t="s">
        <v>14235</v>
      </c>
      <c r="O3333" s="324"/>
    </row>
    <row r="3334" spans="5:15" ht="31.5">
      <c r="E3334" s="284">
        <v>6150536</v>
      </c>
      <c r="F3334" s="291" t="s">
        <v>132</v>
      </c>
      <c r="G3334" s="315">
        <f t="shared" si="54"/>
        <v>3328</v>
      </c>
      <c r="H3334" s="280" t="s">
        <v>12360</v>
      </c>
      <c r="I3334" s="307" t="s">
        <v>7203</v>
      </c>
      <c r="J3334" s="279">
        <v>2015</v>
      </c>
      <c r="K3334" s="282">
        <v>6100027900</v>
      </c>
      <c r="L3334" s="283">
        <v>42016</v>
      </c>
      <c r="M3334" s="282" t="s">
        <v>12361</v>
      </c>
      <c r="N3334" s="332" t="s">
        <v>14848</v>
      </c>
      <c r="O3334" s="324"/>
    </row>
    <row r="3335" spans="5:15" ht="31.5">
      <c r="E3335" s="284">
        <v>6151482</v>
      </c>
      <c r="F3335" s="291" t="s">
        <v>132</v>
      </c>
      <c r="G3335" s="315">
        <f t="shared" si="54"/>
        <v>3329</v>
      </c>
      <c r="H3335" s="280" t="s">
        <v>12362</v>
      </c>
      <c r="I3335" s="307" t="s">
        <v>7203</v>
      </c>
      <c r="J3335" s="279">
        <v>2015</v>
      </c>
      <c r="K3335" s="282">
        <v>6100031755</v>
      </c>
      <c r="L3335" s="283">
        <v>42222</v>
      </c>
      <c r="M3335" s="282" t="s">
        <v>12363</v>
      </c>
      <c r="N3335" s="332" t="s">
        <v>15674</v>
      </c>
      <c r="O3335" s="324"/>
    </row>
    <row r="3336" spans="5:15" ht="31.5">
      <c r="E3336" s="284">
        <v>6151486</v>
      </c>
      <c r="F3336" s="291" t="s">
        <v>132</v>
      </c>
      <c r="G3336" s="315">
        <f t="shared" si="54"/>
        <v>3330</v>
      </c>
      <c r="H3336" s="280" t="s">
        <v>12364</v>
      </c>
      <c r="I3336" s="307" t="s">
        <v>7203</v>
      </c>
      <c r="J3336" s="279">
        <v>2015</v>
      </c>
      <c r="K3336" s="282">
        <v>6100031803</v>
      </c>
      <c r="L3336" s="283">
        <v>42226</v>
      </c>
      <c r="M3336" s="282" t="s">
        <v>12365</v>
      </c>
      <c r="N3336" s="332" t="s">
        <v>15675</v>
      </c>
      <c r="O3336" s="324"/>
    </row>
    <row r="3337" spans="5:15" ht="31.5">
      <c r="E3337" s="284">
        <v>6143851</v>
      </c>
      <c r="F3337" s="291" t="s">
        <v>132</v>
      </c>
      <c r="G3337" s="315">
        <f t="shared" si="54"/>
        <v>3331</v>
      </c>
      <c r="H3337" s="280" t="s">
        <v>12366</v>
      </c>
      <c r="I3337" s="307" t="s">
        <v>7203</v>
      </c>
      <c r="J3337" s="279">
        <v>2015</v>
      </c>
      <c r="K3337" s="282">
        <v>6100022461</v>
      </c>
      <c r="L3337" s="283">
        <v>41691</v>
      </c>
      <c r="M3337" s="282" t="s">
        <v>12367</v>
      </c>
      <c r="N3337" s="332" t="s">
        <v>14849</v>
      </c>
      <c r="O3337" s="324"/>
    </row>
    <row r="3338" spans="5:15" ht="31.5">
      <c r="E3338" s="284">
        <v>6145445</v>
      </c>
      <c r="F3338" s="291" t="s">
        <v>132</v>
      </c>
      <c r="G3338" s="315">
        <f t="shared" si="54"/>
        <v>3332</v>
      </c>
      <c r="H3338" s="280" t="s">
        <v>12368</v>
      </c>
      <c r="I3338" s="307" t="s">
        <v>7203</v>
      </c>
      <c r="J3338" s="279">
        <v>2015</v>
      </c>
      <c r="K3338" s="282">
        <v>6100027484</v>
      </c>
      <c r="L3338" s="283">
        <v>41962</v>
      </c>
      <c r="M3338" s="282" t="s">
        <v>12369</v>
      </c>
      <c r="N3338" s="332" t="s">
        <v>15676</v>
      </c>
      <c r="O3338" s="324"/>
    </row>
    <row r="3339" spans="5:15" ht="63">
      <c r="E3339" s="293">
        <v>6133128</v>
      </c>
      <c r="F3339" s="291" t="s">
        <v>132</v>
      </c>
      <c r="G3339" s="315">
        <f t="shared" si="54"/>
        <v>3333</v>
      </c>
      <c r="H3339" s="306" t="s">
        <v>9715</v>
      </c>
      <c r="I3339" s="307" t="s">
        <v>7203</v>
      </c>
      <c r="J3339" s="305">
        <v>2016</v>
      </c>
      <c r="K3339" s="271">
        <v>6100020365</v>
      </c>
      <c r="L3339" s="287">
        <v>41562</v>
      </c>
      <c r="M3339" s="241" t="s">
        <v>9716</v>
      </c>
      <c r="N3339" s="332" t="s">
        <v>14003</v>
      </c>
      <c r="O3339" s="324"/>
    </row>
    <row r="3340" spans="5:15" ht="63">
      <c r="E3340" s="293">
        <v>6143950</v>
      </c>
      <c r="F3340" s="291" t="s">
        <v>132</v>
      </c>
      <c r="G3340" s="315">
        <f t="shared" si="54"/>
        <v>3334</v>
      </c>
      <c r="H3340" s="306" t="s">
        <v>12370</v>
      </c>
      <c r="I3340" s="307" t="s">
        <v>7203</v>
      </c>
      <c r="J3340" s="305">
        <v>2016</v>
      </c>
      <c r="K3340" s="271">
        <v>6100007150</v>
      </c>
      <c r="L3340" s="287">
        <v>40840</v>
      </c>
      <c r="M3340" s="241" t="s">
        <v>12375</v>
      </c>
      <c r="N3340" s="332" t="s">
        <v>14850</v>
      </c>
      <c r="O3340" s="324"/>
    </row>
    <row r="3341" spans="5:15" ht="63">
      <c r="E3341" s="293">
        <v>6100514</v>
      </c>
      <c r="F3341" s="291" t="s">
        <v>132</v>
      </c>
      <c r="G3341" s="315">
        <f t="shared" si="54"/>
        <v>3335</v>
      </c>
      <c r="H3341" s="306" t="s">
        <v>12371</v>
      </c>
      <c r="I3341" s="307" t="s">
        <v>7203</v>
      </c>
      <c r="J3341" s="305">
        <v>2016</v>
      </c>
      <c r="K3341" s="271">
        <v>6100001984</v>
      </c>
      <c r="L3341" s="287">
        <v>40368</v>
      </c>
      <c r="M3341" s="241" t="s">
        <v>12376</v>
      </c>
      <c r="N3341" s="332" t="s">
        <v>14236</v>
      </c>
      <c r="O3341" s="324"/>
    </row>
    <row r="3342" spans="5:15" ht="63">
      <c r="E3342" s="293">
        <v>6101069</v>
      </c>
      <c r="F3342" s="292" t="s">
        <v>132</v>
      </c>
      <c r="G3342" s="315">
        <f t="shared" si="54"/>
        <v>3336</v>
      </c>
      <c r="H3342" s="306" t="s">
        <v>7541</v>
      </c>
      <c r="I3342" s="307" t="s">
        <v>7203</v>
      </c>
      <c r="J3342" s="305">
        <v>2016</v>
      </c>
      <c r="K3342" s="271">
        <v>6100007632</v>
      </c>
      <c r="L3342" s="287">
        <v>40800</v>
      </c>
      <c r="M3342" s="241" t="s">
        <v>12377</v>
      </c>
      <c r="N3342" s="332" t="s">
        <v>14237</v>
      </c>
      <c r="O3342" s="324"/>
    </row>
    <row r="3343" spans="5:15" ht="63">
      <c r="E3343" s="293">
        <v>6101034</v>
      </c>
      <c r="F3343" s="291" t="s">
        <v>132</v>
      </c>
      <c r="G3343" s="315">
        <f t="shared" si="54"/>
        <v>3337</v>
      </c>
      <c r="H3343" s="306" t="s">
        <v>12372</v>
      </c>
      <c r="I3343" s="307" t="s">
        <v>7203</v>
      </c>
      <c r="J3343" s="305">
        <v>2016</v>
      </c>
      <c r="K3343" s="271">
        <v>6100007907</v>
      </c>
      <c r="L3343" s="287">
        <v>40823</v>
      </c>
      <c r="M3343" s="241" t="s">
        <v>12378</v>
      </c>
      <c r="N3343" s="332" t="s">
        <v>14238</v>
      </c>
      <c r="O3343" s="324"/>
    </row>
    <row r="3344" spans="5:15" ht="63">
      <c r="E3344" s="293">
        <v>6101038</v>
      </c>
      <c r="F3344" s="291" t="s">
        <v>132</v>
      </c>
      <c r="G3344" s="315">
        <f t="shared" si="54"/>
        <v>3338</v>
      </c>
      <c r="H3344" s="306" t="s">
        <v>12373</v>
      </c>
      <c r="I3344" s="307" t="s">
        <v>7203</v>
      </c>
      <c r="J3344" s="305">
        <v>2016</v>
      </c>
      <c r="K3344" s="271">
        <v>6100008454</v>
      </c>
      <c r="L3344" s="287">
        <v>40872</v>
      </c>
      <c r="M3344" s="241" t="s">
        <v>8485</v>
      </c>
      <c r="N3344" s="332" t="s">
        <v>13603</v>
      </c>
      <c r="O3344" s="324"/>
    </row>
    <row r="3345" spans="5:15" ht="63">
      <c r="E3345" s="293">
        <v>6131083</v>
      </c>
      <c r="F3345" s="291" t="s">
        <v>132</v>
      </c>
      <c r="G3345" s="315">
        <f t="shared" si="54"/>
        <v>3339</v>
      </c>
      <c r="H3345" s="306" t="s">
        <v>9583</v>
      </c>
      <c r="I3345" s="307" t="s">
        <v>7203</v>
      </c>
      <c r="J3345" s="305">
        <v>2016</v>
      </c>
      <c r="K3345" s="271">
        <v>6100010592</v>
      </c>
      <c r="L3345" s="287">
        <v>41050</v>
      </c>
      <c r="M3345" s="241" t="s">
        <v>9584</v>
      </c>
      <c r="N3345" s="332" t="s">
        <v>13960</v>
      </c>
      <c r="O3345" s="324"/>
    </row>
    <row r="3346" spans="5:15" ht="47.25">
      <c r="E3346" s="293">
        <v>6143337</v>
      </c>
      <c r="F3346" s="291" t="s">
        <v>132</v>
      </c>
      <c r="G3346" s="315">
        <f t="shared" si="54"/>
        <v>3340</v>
      </c>
      <c r="H3346" s="306" t="s">
        <v>12374</v>
      </c>
      <c r="I3346" s="307" t="s">
        <v>7203</v>
      </c>
      <c r="J3346" s="305">
        <v>2016</v>
      </c>
      <c r="K3346" s="271">
        <v>6100016843</v>
      </c>
      <c r="L3346" s="287">
        <v>41435</v>
      </c>
      <c r="M3346" s="241" t="s">
        <v>12379</v>
      </c>
      <c r="N3346" s="331" t="s">
        <v>16403</v>
      </c>
      <c r="O3346" s="325"/>
    </row>
    <row r="3347" spans="5:15" ht="63">
      <c r="E3347" s="293">
        <v>6132552</v>
      </c>
      <c r="F3347" s="291" t="s">
        <v>132</v>
      </c>
      <c r="G3347" s="315">
        <f t="shared" si="54"/>
        <v>3341</v>
      </c>
      <c r="H3347" s="306" t="s">
        <v>11619</v>
      </c>
      <c r="I3347" s="307" t="s">
        <v>7203</v>
      </c>
      <c r="J3347" s="305">
        <v>2016</v>
      </c>
      <c r="K3347" s="271">
        <v>6100017775</v>
      </c>
      <c r="L3347" s="287" t="s">
        <v>167</v>
      </c>
      <c r="M3347" s="241" t="s">
        <v>11620</v>
      </c>
      <c r="N3347" s="332" t="s">
        <v>14152</v>
      </c>
      <c r="O3347" s="324"/>
    </row>
    <row r="3348" spans="5:15" ht="63">
      <c r="E3348" s="293">
        <v>6100995</v>
      </c>
      <c r="F3348" s="291" t="s">
        <v>132</v>
      </c>
      <c r="G3348" s="315">
        <f t="shared" si="54"/>
        <v>3342</v>
      </c>
      <c r="H3348" s="306" t="s">
        <v>7535</v>
      </c>
      <c r="I3348" s="307" t="s">
        <v>7203</v>
      </c>
      <c r="J3348" s="305">
        <v>2016</v>
      </c>
      <c r="K3348" s="271">
        <v>6100004010</v>
      </c>
      <c r="L3348" s="287">
        <v>40274</v>
      </c>
      <c r="M3348" s="241" t="s">
        <v>7537</v>
      </c>
      <c r="N3348" s="331" t="s">
        <v>13332</v>
      </c>
      <c r="O3348" s="325"/>
    </row>
    <row r="3349" spans="5:15" ht="47.25">
      <c r="E3349" s="293">
        <v>6132688</v>
      </c>
      <c r="F3349" s="291" t="s">
        <v>132</v>
      </c>
      <c r="G3349" s="315">
        <f t="shared" si="54"/>
        <v>3343</v>
      </c>
      <c r="H3349" s="306" t="s">
        <v>12380</v>
      </c>
      <c r="I3349" s="307" t="s">
        <v>7203</v>
      </c>
      <c r="J3349" s="305">
        <v>2016</v>
      </c>
      <c r="K3349" s="271">
        <v>6100018243</v>
      </c>
      <c r="L3349" s="287" t="s">
        <v>3488</v>
      </c>
      <c r="M3349" s="241" t="s">
        <v>11623</v>
      </c>
      <c r="N3349" s="332" t="s">
        <v>14154</v>
      </c>
      <c r="O3349" s="324"/>
    </row>
    <row r="3350" spans="5:15" ht="63">
      <c r="E3350" s="293">
        <v>6133127</v>
      </c>
      <c r="F3350" s="291" t="s">
        <v>132</v>
      </c>
      <c r="G3350" s="315">
        <f t="shared" si="54"/>
        <v>3344</v>
      </c>
      <c r="H3350" s="306" t="s">
        <v>9713</v>
      </c>
      <c r="I3350" s="307" t="s">
        <v>7203</v>
      </c>
      <c r="J3350" s="305">
        <v>2016</v>
      </c>
      <c r="K3350" s="271">
        <v>6100020314</v>
      </c>
      <c r="L3350" s="287">
        <v>41923</v>
      </c>
      <c r="M3350" s="241" t="s">
        <v>9714</v>
      </c>
      <c r="N3350" s="332" t="s">
        <v>14002</v>
      </c>
      <c r="O3350" s="324"/>
    </row>
    <row r="3351" spans="5:15" ht="31.5">
      <c r="E3351" s="293">
        <v>6151737</v>
      </c>
      <c r="F3351" s="291" t="s">
        <v>132</v>
      </c>
      <c r="G3351" s="315">
        <f t="shared" si="54"/>
        <v>3345</v>
      </c>
      <c r="H3351" s="306" t="s">
        <v>9437</v>
      </c>
      <c r="I3351" s="307" t="s">
        <v>7203</v>
      </c>
      <c r="J3351" s="305">
        <v>2016</v>
      </c>
      <c r="K3351" s="271">
        <v>6100031952</v>
      </c>
      <c r="L3351" s="287">
        <v>42279</v>
      </c>
      <c r="M3351" s="241" t="s">
        <v>12381</v>
      </c>
      <c r="N3351" s="332" t="s">
        <v>14851</v>
      </c>
      <c r="O3351" s="324"/>
    </row>
    <row r="3352" spans="5:15" ht="31.5">
      <c r="E3352" s="293">
        <v>6151741</v>
      </c>
      <c r="F3352" s="291" t="s">
        <v>132</v>
      </c>
      <c r="G3352" s="315">
        <f t="shared" si="54"/>
        <v>3346</v>
      </c>
      <c r="H3352" s="306" t="s">
        <v>12382</v>
      </c>
      <c r="I3352" s="307" t="s">
        <v>7203</v>
      </c>
      <c r="J3352" s="305">
        <v>2016</v>
      </c>
      <c r="K3352" s="271">
        <v>6100032859</v>
      </c>
      <c r="L3352" s="287">
        <v>42279</v>
      </c>
      <c r="M3352" s="241" t="s">
        <v>12383</v>
      </c>
      <c r="N3352" s="332" t="s">
        <v>14852</v>
      </c>
      <c r="O3352" s="324"/>
    </row>
    <row r="3353" spans="5:15" ht="63">
      <c r="E3353" s="293">
        <v>6143821</v>
      </c>
      <c r="F3353" s="291" t="s">
        <v>132</v>
      </c>
      <c r="G3353" s="315">
        <f t="shared" si="54"/>
        <v>3347</v>
      </c>
      <c r="H3353" s="306" t="s">
        <v>9726</v>
      </c>
      <c r="I3353" s="307" t="s">
        <v>7203</v>
      </c>
      <c r="J3353" s="305">
        <v>2016</v>
      </c>
      <c r="K3353" s="271">
        <v>6100021869</v>
      </c>
      <c r="L3353" s="287">
        <v>41634</v>
      </c>
      <c r="M3353" s="241" t="s">
        <v>9727</v>
      </c>
      <c r="N3353" s="332" t="s">
        <v>14006</v>
      </c>
      <c r="O3353" s="324"/>
    </row>
    <row r="3354" spans="5:15" ht="63">
      <c r="E3354" s="293">
        <v>6143947</v>
      </c>
      <c r="F3354" s="291" t="s">
        <v>132</v>
      </c>
      <c r="G3354" s="315">
        <f t="shared" si="54"/>
        <v>3348</v>
      </c>
      <c r="H3354" s="306" t="s">
        <v>9746</v>
      </c>
      <c r="I3354" s="307" t="s">
        <v>7203</v>
      </c>
      <c r="J3354" s="305">
        <v>2016</v>
      </c>
      <c r="K3354" s="271">
        <v>6100022801</v>
      </c>
      <c r="L3354" s="287">
        <v>41702</v>
      </c>
      <c r="M3354" s="241" t="s">
        <v>9747</v>
      </c>
      <c r="N3354" s="332" t="s">
        <v>14321</v>
      </c>
      <c r="O3354" s="324"/>
    </row>
    <row r="3355" spans="5:15" ht="63">
      <c r="E3355" s="293">
        <v>6144063</v>
      </c>
      <c r="F3355" s="291" t="s">
        <v>132</v>
      </c>
      <c r="G3355" s="315">
        <f t="shared" si="54"/>
        <v>3349</v>
      </c>
      <c r="H3355" s="306" t="s">
        <v>9755</v>
      </c>
      <c r="I3355" s="307" t="s">
        <v>7203</v>
      </c>
      <c r="J3355" s="305">
        <v>2016</v>
      </c>
      <c r="K3355" s="271">
        <v>6100023168</v>
      </c>
      <c r="L3355" s="287">
        <v>41726</v>
      </c>
      <c r="M3355" s="241" t="s">
        <v>9756</v>
      </c>
      <c r="N3355" s="332" t="s">
        <v>15019</v>
      </c>
      <c r="O3355" s="324"/>
    </row>
    <row r="3356" spans="5:15" ht="63">
      <c r="E3356" s="293">
        <v>6144065</v>
      </c>
      <c r="F3356" s="291" t="s">
        <v>132</v>
      </c>
      <c r="G3356" s="315">
        <f t="shared" si="54"/>
        <v>3350</v>
      </c>
      <c r="H3356" s="306" t="s">
        <v>12384</v>
      </c>
      <c r="I3356" s="307" t="s">
        <v>7203</v>
      </c>
      <c r="J3356" s="305">
        <v>2016</v>
      </c>
      <c r="K3356" s="271">
        <v>6100023238</v>
      </c>
      <c r="L3356" s="287">
        <v>41730</v>
      </c>
      <c r="M3356" s="241" t="s">
        <v>9760</v>
      </c>
      <c r="N3356" s="332" t="s">
        <v>14323</v>
      </c>
      <c r="O3356" s="324"/>
    </row>
    <row r="3357" spans="5:15" ht="63">
      <c r="E3357" s="293">
        <v>6144237</v>
      </c>
      <c r="F3357" s="291" t="s">
        <v>132</v>
      </c>
      <c r="G3357" s="315">
        <f t="shared" si="54"/>
        <v>3351</v>
      </c>
      <c r="H3357" s="306" t="s">
        <v>11637</v>
      </c>
      <c r="I3357" s="307" t="s">
        <v>7203</v>
      </c>
      <c r="J3357" s="305">
        <v>2016</v>
      </c>
      <c r="K3357" s="271">
        <v>6100023857</v>
      </c>
      <c r="L3357" s="287">
        <v>41757</v>
      </c>
      <c r="M3357" s="241" t="s">
        <v>11638</v>
      </c>
      <c r="N3357" s="332" t="s">
        <v>14684</v>
      </c>
      <c r="O3357" s="324"/>
    </row>
    <row r="3358" spans="5:15" ht="63">
      <c r="E3358" s="293">
        <v>6144238</v>
      </c>
      <c r="F3358" s="291" t="s">
        <v>132</v>
      </c>
      <c r="G3358" s="315">
        <f t="shared" si="54"/>
        <v>3352</v>
      </c>
      <c r="H3358" s="306" t="s">
        <v>11632</v>
      </c>
      <c r="I3358" s="307" t="s">
        <v>7203</v>
      </c>
      <c r="J3358" s="305">
        <v>2016</v>
      </c>
      <c r="K3358" s="271">
        <v>6100023726</v>
      </c>
      <c r="L3358" s="287">
        <v>41758</v>
      </c>
      <c r="M3358" s="241" t="s">
        <v>11633</v>
      </c>
      <c r="N3358" s="332" t="s">
        <v>14681</v>
      </c>
      <c r="O3358" s="324"/>
    </row>
    <row r="3359" spans="5:15" ht="63">
      <c r="E3359" s="293">
        <v>6144239</v>
      </c>
      <c r="F3359" s="291" t="s">
        <v>132</v>
      </c>
      <c r="G3359" s="315">
        <f t="shared" si="54"/>
        <v>3353</v>
      </c>
      <c r="H3359" s="306" t="s">
        <v>11630</v>
      </c>
      <c r="I3359" s="307" t="s">
        <v>7203</v>
      </c>
      <c r="J3359" s="305">
        <v>2016</v>
      </c>
      <c r="K3359" s="271">
        <v>6100023384</v>
      </c>
      <c r="L3359" s="287">
        <v>41738</v>
      </c>
      <c r="M3359" s="241" t="s">
        <v>11631</v>
      </c>
      <c r="N3359" s="332" t="s">
        <v>14680</v>
      </c>
      <c r="O3359" s="324"/>
    </row>
    <row r="3360" spans="5:15" ht="63">
      <c r="E3360" s="293">
        <v>6144240</v>
      </c>
      <c r="F3360" s="291" t="s">
        <v>132</v>
      </c>
      <c r="G3360" s="315">
        <f t="shared" si="54"/>
        <v>3354</v>
      </c>
      <c r="H3360" s="306" t="s">
        <v>12385</v>
      </c>
      <c r="I3360" s="307" t="s">
        <v>7203</v>
      </c>
      <c r="J3360" s="305">
        <v>2016</v>
      </c>
      <c r="K3360" s="271">
        <v>6100023731</v>
      </c>
      <c r="L3360" s="287">
        <v>41758</v>
      </c>
      <c r="M3360" s="241" t="s">
        <v>11634</v>
      </c>
      <c r="N3360" s="332" t="s">
        <v>14682</v>
      </c>
      <c r="O3360" s="324"/>
    </row>
    <row r="3361" spans="5:15" ht="63">
      <c r="E3361" s="293">
        <v>6144382</v>
      </c>
      <c r="F3361" s="291" t="s">
        <v>132</v>
      </c>
      <c r="G3361" s="315">
        <f t="shared" si="54"/>
        <v>3355</v>
      </c>
      <c r="H3361" s="306" t="s">
        <v>12386</v>
      </c>
      <c r="I3361" s="307" t="s">
        <v>7203</v>
      </c>
      <c r="J3361" s="305">
        <v>2016</v>
      </c>
      <c r="K3361" s="271">
        <v>6100023711</v>
      </c>
      <c r="L3361" s="287">
        <v>41754</v>
      </c>
      <c r="M3361" s="241" t="s">
        <v>12388</v>
      </c>
      <c r="N3361" s="332" t="s">
        <v>14853</v>
      </c>
      <c r="O3361" s="324"/>
    </row>
    <row r="3362" spans="5:15" ht="63">
      <c r="E3362" s="293">
        <v>6144385</v>
      </c>
      <c r="F3362" s="291" t="s">
        <v>132</v>
      </c>
      <c r="G3362" s="315">
        <f t="shared" si="54"/>
        <v>3356</v>
      </c>
      <c r="H3362" s="306" t="s">
        <v>12387</v>
      </c>
      <c r="I3362" s="307" t="s">
        <v>7203</v>
      </c>
      <c r="J3362" s="305">
        <v>2016</v>
      </c>
      <c r="K3362" s="271">
        <v>6100023911</v>
      </c>
      <c r="L3362" s="287">
        <v>41765</v>
      </c>
      <c r="M3362" s="241" t="s">
        <v>12389</v>
      </c>
      <c r="N3362" s="332" t="s">
        <v>14854</v>
      </c>
      <c r="O3362" s="324"/>
    </row>
    <row r="3363" spans="5:15" ht="63">
      <c r="E3363" s="293">
        <v>6144391</v>
      </c>
      <c r="F3363" s="291" t="s">
        <v>132</v>
      </c>
      <c r="G3363" s="315">
        <f t="shared" si="54"/>
        <v>3357</v>
      </c>
      <c r="H3363" s="306" t="s">
        <v>11630</v>
      </c>
      <c r="I3363" s="307" t="s">
        <v>7203</v>
      </c>
      <c r="J3363" s="305">
        <v>2016</v>
      </c>
      <c r="K3363" s="271">
        <v>6100024322</v>
      </c>
      <c r="L3363" s="287">
        <v>41795</v>
      </c>
      <c r="M3363" s="241" t="s">
        <v>9812</v>
      </c>
      <c r="N3363" s="331" t="s">
        <v>16110</v>
      </c>
      <c r="O3363" s="325"/>
    </row>
    <row r="3364" spans="5:15" ht="63">
      <c r="E3364" s="293">
        <v>6144558</v>
      </c>
      <c r="F3364" s="291" t="s">
        <v>132</v>
      </c>
      <c r="G3364" s="315">
        <f t="shared" si="54"/>
        <v>3358</v>
      </c>
      <c r="H3364" s="306" t="s">
        <v>11643</v>
      </c>
      <c r="I3364" s="307" t="s">
        <v>7203</v>
      </c>
      <c r="J3364" s="305">
        <v>2016</v>
      </c>
      <c r="K3364" s="271">
        <v>6100024734</v>
      </c>
      <c r="L3364" s="287">
        <v>41815</v>
      </c>
      <c r="M3364" s="241" t="s">
        <v>11644</v>
      </c>
      <c r="N3364" s="332" t="s">
        <v>14686</v>
      </c>
      <c r="O3364" s="324"/>
    </row>
    <row r="3365" spans="5:15" ht="63">
      <c r="E3365" s="293">
        <v>6144559</v>
      </c>
      <c r="F3365" s="291" t="s">
        <v>132</v>
      </c>
      <c r="G3365" s="315">
        <f t="shared" si="54"/>
        <v>3359</v>
      </c>
      <c r="H3365" s="306" t="s">
        <v>9742</v>
      </c>
      <c r="I3365" s="307" t="s">
        <v>7203</v>
      </c>
      <c r="J3365" s="305">
        <v>2016</v>
      </c>
      <c r="K3365" s="271">
        <v>6100024605</v>
      </c>
      <c r="L3365" s="287">
        <v>41820</v>
      </c>
      <c r="M3365" s="241" t="s">
        <v>9769</v>
      </c>
      <c r="N3365" s="332" t="s">
        <v>14328</v>
      </c>
      <c r="O3365" s="324"/>
    </row>
    <row r="3366" spans="5:15" ht="63">
      <c r="E3366" s="293">
        <v>6144560</v>
      </c>
      <c r="F3366" s="291" t="s">
        <v>132</v>
      </c>
      <c r="G3366" s="315">
        <f t="shared" si="54"/>
        <v>3360</v>
      </c>
      <c r="H3366" s="306" t="s">
        <v>12390</v>
      </c>
      <c r="I3366" s="307" t="s">
        <v>7203</v>
      </c>
      <c r="J3366" s="305">
        <v>2016</v>
      </c>
      <c r="K3366" s="271">
        <v>6100025050</v>
      </c>
      <c r="L3366" s="287">
        <v>41830</v>
      </c>
      <c r="M3366" s="241" t="s">
        <v>11052</v>
      </c>
      <c r="N3366" s="332" t="s">
        <v>14624</v>
      </c>
      <c r="O3366" s="324"/>
    </row>
    <row r="3367" spans="5:15" ht="63">
      <c r="E3367" s="293">
        <v>6144562</v>
      </c>
      <c r="F3367" s="291" t="s">
        <v>132</v>
      </c>
      <c r="G3367" s="315">
        <f t="shared" si="54"/>
        <v>3361</v>
      </c>
      <c r="H3367" s="306" t="s">
        <v>12391</v>
      </c>
      <c r="I3367" s="307" t="s">
        <v>7203</v>
      </c>
      <c r="J3367" s="305">
        <v>2016</v>
      </c>
      <c r="K3367" s="271">
        <v>6100024663</v>
      </c>
      <c r="L3367" s="287">
        <v>41816</v>
      </c>
      <c r="M3367" s="241" t="s">
        <v>11186</v>
      </c>
      <c r="N3367" s="332" t="s">
        <v>15292</v>
      </c>
      <c r="O3367" s="324"/>
    </row>
    <row r="3368" spans="5:15" ht="47.25">
      <c r="E3368" s="293">
        <v>6100693</v>
      </c>
      <c r="F3368" s="291" t="s">
        <v>132</v>
      </c>
      <c r="G3368" s="315">
        <f t="shared" si="54"/>
        <v>3362</v>
      </c>
      <c r="H3368" s="306" t="s">
        <v>12392</v>
      </c>
      <c r="I3368" s="307" t="s">
        <v>7203</v>
      </c>
      <c r="J3368" s="305">
        <v>2016</v>
      </c>
      <c r="K3368" s="271">
        <v>6100005522</v>
      </c>
      <c r="L3368" s="287">
        <v>40661</v>
      </c>
      <c r="M3368" s="241" t="s">
        <v>12394</v>
      </c>
      <c r="N3368" s="332" t="s">
        <v>14239</v>
      </c>
      <c r="O3368" s="324"/>
    </row>
    <row r="3369" spans="5:15" ht="63">
      <c r="E3369" s="293">
        <v>6144567</v>
      </c>
      <c r="F3369" s="291" t="s">
        <v>132</v>
      </c>
      <c r="G3369" s="315">
        <f t="shared" si="54"/>
        <v>3363</v>
      </c>
      <c r="H3369" s="306" t="s">
        <v>12393</v>
      </c>
      <c r="I3369" s="307" t="s">
        <v>7203</v>
      </c>
      <c r="J3369" s="305">
        <v>2016</v>
      </c>
      <c r="K3369" s="271">
        <v>6100024668</v>
      </c>
      <c r="L3369" s="287">
        <v>41830</v>
      </c>
      <c r="M3369" s="241" t="s">
        <v>11188</v>
      </c>
      <c r="N3369" s="332" t="s">
        <v>14645</v>
      </c>
      <c r="O3369" s="324"/>
    </row>
    <row r="3370" spans="5:15" ht="63">
      <c r="E3370" s="293">
        <v>6101047</v>
      </c>
      <c r="F3370" s="291" t="s">
        <v>132</v>
      </c>
      <c r="G3370" s="315">
        <f t="shared" si="54"/>
        <v>3364</v>
      </c>
      <c r="H3370" s="306" t="s">
        <v>7549</v>
      </c>
      <c r="I3370" s="307" t="s">
        <v>7203</v>
      </c>
      <c r="J3370" s="305">
        <v>2016</v>
      </c>
      <c r="K3370" s="271">
        <v>6100008594</v>
      </c>
      <c r="L3370" s="287">
        <v>40884</v>
      </c>
      <c r="M3370" s="241" t="s">
        <v>9143</v>
      </c>
      <c r="N3370" s="332" t="s">
        <v>13855</v>
      </c>
      <c r="O3370" s="324"/>
    </row>
    <row r="3371" spans="5:15" ht="63">
      <c r="E3371" s="293">
        <v>6144774</v>
      </c>
      <c r="F3371" s="291" t="s">
        <v>132</v>
      </c>
      <c r="G3371" s="315">
        <f t="shared" si="54"/>
        <v>3365</v>
      </c>
      <c r="H3371" s="306" t="s">
        <v>9784</v>
      </c>
      <c r="I3371" s="307" t="s">
        <v>7203</v>
      </c>
      <c r="J3371" s="305">
        <v>2016</v>
      </c>
      <c r="K3371" s="271">
        <v>6100025665</v>
      </c>
      <c r="L3371" s="287">
        <v>41864</v>
      </c>
      <c r="M3371" s="241" t="s">
        <v>9785</v>
      </c>
      <c r="N3371" s="332" t="s">
        <v>15025</v>
      </c>
      <c r="O3371" s="324"/>
    </row>
    <row r="3372" spans="5:15" ht="63">
      <c r="E3372" s="293">
        <v>6144776</v>
      </c>
      <c r="F3372" s="291" t="s">
        <v>132</v>
      </c>
      <c r="G3372" s="315">
        <f t="shared" si="54"/>
        <v>3366</v>
      </c>
      <c r="H3372" s="306" t="s">
        <v>9778</v>
      </c>
      <c r="I3372" s="307" t="s">
        <v>7203</v>
      </c>
      <c r="J3372" s="305">
        <v>2016</v>
      </c>
      <c r="K3372" s="271">
        <v>6100025516</v>
      </c>
      <c r="L3372" s="287">
        <v>41863</v>
      </c>
      <c r="M3372" s="241" t="s">
        <v>9779</v>
      </c>
      <c r="N3372" s="331" t="s">
        <v>16194</v>
      </c>
      <c r="O3372" s="325"/>
    </row>
    <row r="3373" spans="5:15" ht="47.25">
      <c r="E3373" s="293">
        <v>6131112</v>
      </c>
      <c r="F3373" s="291" t="s">
        <v>132</v>
      </c>
      <c r="G3373" s="315">
        <f t="shared" si="54"/>
        <v>3367</v>
      </c>
      <c r="H3373" s="306" t="s">
        <v>12395</v>
      </c>
      <c r="I3373" s="307" t="s">
        <v>7203</v>
      </c>
      <c r="J3373" s="305">
        <v>2016</v>
      </c>
      <c r="K3373" s="271">
        <v>6100008852</v>
      </c>
      <c r="L3373" s="287">
        <v>40904</v>
      </c>
      <c r="M3373" s="241" t="s">
        <v>12398</v>
      </c>
      <c r="N3373" s="332" t="s">
        <v>13598</v>
      </c>
      <c r="O3373" s="324"/>
    </row>
    <row r="3374" spans="5:15" ht="63">
      <c r="E3374" s="293">
        <v>6131114</v>
      </c>
      <c r="F3374" s="292" t="s">
        <v>132</v>
      </c>
      <c r="G3374" s="315">
        <f t="shared" si="54"/>
        <v>3368</v>
      </c>
      <c r="H3374" s="306" t="s">
        <v>7570</v>
      </c>
      <c r="I3374" s="307" t="s">
        <v>7203</v>
      </c>
      <c r="J3374" s="305">
        <v>2016</v>
      </c>
      <c r="K3374" s="271">
        <v>6100008901</v>
      </c>
      <c r="L3374" s="287">
        <v>40904</v>
      </c>
      <c r="M3374" s="241" t="s">
        <v>9493</v>
      </c>
      <c r="N3374" s="332" t="s">
        <v>13952</v>
      </c>
      <c r="O3374" s="324"/>
    </row>
    <row r="3375" spans="5:15" ht="63">
      <c r="E3375" s="293">
        <v>6145150</v>
      </c>
      <c r="F3375" s="291" t="s">
        <v>132</v>
      </c>
      <c r="G3375" s="315">
        <f t="shared" si="54"/>
        <v>3369</v>
      </c>
      <c r="H3375" s="306" t="s">
        <v>12396</v>
      </c>
      <c r="I3375" s="307" t="s">
        <v>7203</v>
      </c>
      <c r="J3375" s="305">
        <v>2016</v>
      </c>
      <c r="K3375" s="271">
        <v>6100026331</v>
      </c>
      <c r="L3375" s="287">
        <v>41897</v>
      </c>
      <c r="M3375" s="241" t="s">
        <v>12399</v>
      </c>
      <c r="N3375" s="332" t="s">
        <v>15677</v>
      </c>
      <c r="O3375" s="324"/>
    </row>
    <row r="3376" spans="5:15" ht="63">
      <c r="E3376" s="293">
        <v>6131113</v>
      </c>
      <c r="F3376" s="291" t="s">
        <v>132</v>
      </c>
      <c r="G3376" s="315">
        <f t="shared" si="54"/>
        <v>3370</v>
      </c>
      <c r="H3376" s="306" t="s">
        <v>7486</v>
      </c>
      <c r="I3376" s="307" t="s">
        <v>7203</v>
      </c>
      <c r="J3376" s="305">
        <v>2016</v>
      </c>
      <c r="K3376" s="271">
        <v>6100009239</v>
      </c>
      <c r="L3376" s="287">
        <v>40954</v>
      </c>
      <c r="M3376" s="241" t="s">
        <v>12400</v>
      </c>
      <c r="N3376" s="332" t="s">
        <v>13665</v>
      </c>
      <c r="O3376" s="324"/>
    </row>
    <row r="3377" spans="5:15" ht="63">
      <c r="E3377" s="293">
        <v>6131118</v>
      </c>
      <c r="F3377" s="291" t="s">
        <v>132</v>
      </c>
      <c r="G3377" s="315">
        <f t="shared" si="54"/>
        <v>3371</v>
      </c>
      <c r="H3377" s="306" t="s">
        <v>7202</v>
      </c>
      <c r="I3377" s="307" t="s">
        <v>7203</v>
      </c>
      <c r="J3377" s="305">
        <v>2016</v>
      </c>
      <c r="K3377" s="271">
        <v>6100009437</v>
      </c>
      <c r="L3377" s="287">
        <v>40973</v>
      </c>
      <c r="M3377" s="241" t="s">
        <v>12401</v>
      </c>
      <c r="N3377" s="331" t="s">
        <v>16281</v>
      </c>
      <c r="O3377" s="325"/>
    </row>
    <row r="3378" spans="5:15" ht="63">
      <c r="E3378" s="293">
        <v>6145328</v>
      </c>
      <c r="F3378" s="291" t="s">
        <v>132</v>
      </c>
      <c r="G3378" s="315">
        <f t="shared" si="54"/>
        <v>3372</v>
      </c>
      <c r="H3378" s="306" t="s">
        <v>12397</v>
      </c>
      <c r="I3378" s="307" t="s">
        <v>7203</v>
      </c>
      <c r="J3378" s="305">
        <v>2016</v>
      </c>
      <c r="K3378" s="271">
        <v>6100027097</v>
      </c>
      <c r="L3378" s="287">
        <v>41934</v>
      </c>
      <c r="M3378" s="241" t="s">
        <v>11069</v>
      </c>
      <c r="N3378" s="332" t="s">
        <v>14148</v>
      </c>
      <c r="O3378" s="324"/>
    </row>
    <row r="3379" spans="5:15" ht="63">
      <c r="E3379" s="293">
        <v>6145330</v>
      </c>
      <c r="F3379" s="291" t="s">
        <v>132</v>
      </c>
      <c r="G3379" s="315">
        <f t="shared" si="54"/>
        <v>3373</v>
      </c>
      <c r="H3379" s="306" t="s">
        <v>11651</v>
      </c>
      <c r="I3379" s="307" t="s">
        <v>7203</v>
      </c>
      <c r="J3379" s="305">
        <v>2016</v>
      </c>
      <c r="K3379" s="271">
        <v>6100027343</v>
      </c>
      <c r="L3379" s="287">
        <v>41954</v>
      </c>
      <c r="M3379" s="241" t="s">
        <v>11652</v>
      </c>
      <c r="N3379" s="332" t="s">
        <v>14689</v>
      </c>
      <c r="O3379" s="324"/>
    </row>
    <row r="3380" spans="5:15" ht="63">
      <c r="E3380" s="293">
        <v>6131098</v>
      </c>
      <c r="F3380" s="291" t="s">
        <v>132</v>
      </c>
      <c r="G3380" s="315">
        <f t="shared" si="54"/>
        <v>3374</v>
      </c>
      <c r="H3380" s="306" t="s">
        <v>7511</v>
      </c>
      <c r="I3380" s="307" t="s">
        <v>7203</v>
      </c>
      <c r="J3380" s="305">
        <v>2016</v>
      </c>
      <c r="K3380" s="271">
        <v>6100009348</v>
      </c>
      <c r="L3380" s="287">
        <v>40966</v>
      </c>
      <c r="M3380" s="241" t="s">
        <v>7515</v>
      </c>
      <c r="N3380" s="332" t="s">
        <v>13355</v>
      </c>
      <c r="O3380" s="324"/>
    </row>
    <row r="3381" spans="5:15" ht="63">
      <c r="E3381" s="293">
        <v>6145514</v>
      </c>
      <c r="F3381" s="291" t="s">
        <v>132</v>
      </c>
      <c r="G3381" s="315">
        <f t="shared" si="54"/>
        <v>3375</v>
      </c>
      <c r="H3381" s="306" t="s">
        <v>12402</v>
      </c>
      <c r="I3381" s="307" t="s">
        <v>7203</v>
      </c>
      <c r="J3381" s="305">
        <v>2016</v>
      </c>
      <c r="K3381" s="271">
        <v>6100028021</v>
      </c>
      <c r="L3381" s="287">
        <v>41991</v>
      </c>
      <c r="M3381" s="241" t="s">
        <v>12403</v>
      </c>
      <c r="N3381" s="332" t="s">
        <v>15028</v>
      </c>
      <c r="O3381" s="324"/>
    </row>
    <row r="3382" spans="5:15" ht="47.25">
      <c r="E3382" s="288">
        <v>6152600</v>
      </c>
      <c r="F3382" s="291" t="s">
        <v>132</v>
      </c>
      <c r="G3382" s="315">
        <f t="shared" si="54"/>
        <v>3376</v>
      </c>
      <c r="H3382" s="306" t="s">
        <v>12404</v>
      </c>
      <c r="I3382" s="307" t="s">
        <v>7203</v>
      </c>
      <c r="J3382" s="305">
        <v>2016</v>
      </c>
      <c r="K3382" s="270">
        <v>6100035300</v>
      </c>
      <c r="L3382" s="289">
        <v>42443</v>
      </c>
      <c r="M3382" s="306" t="s">
        <v>12405</v>
      </c>
      <c r="N3382" s="332" t="s">
        <v>15678</v>
      </c>
      <c r="O3382" s="324"/>
    </row>
    <row r="3383" spans="5:15" ht="63">
      <c r="E3383" s="293">
        <v>6150522</v>
      </c>
      <c r="F3383" s="291" t="s">
        <v>132</v>
      </c>
      <c r="G3383" s="315">
        <f t="shared" si="54"/>
        <v>3377</v>
      </c>
      <c r="H3383" s="306" t="s">
        <v>9806</v>
      </c>
      <c r="I3383" s="307" t="s">
        <v>7203</v>
      </c>
      <c r="J3383" s="305">
        <v>2016</v>
      </c>
      <c r="K3383" s="271">
        <v>6100028343</v>
      </c>
      <c r="L3383" s="287">
        <v>42016</v>
      </c>
      <c r="M3383" s="241" t="s">
        <v>12407</v>
      </c>
      <c r="N3383" s="332" t="s">
        <v>15030</v>
      </c>
      <c r="O3383" s="324"/>
    </row>
    <row r="3384" spans="5:15" ht="63">
      <c r="E3384" s="293">
        <v>6150523</v>
      </c>
      <c r="F3384" s="291" t="s">
        <v>132</v>
      </c>
      <c r="G3384" s="315">
        <f t="shared" si="54"/>
        <v>3378</v>
      </c>
      <c r="H3384" s="306" t="s">
        <v>12406</v>
      </c>
      <c r="I3384" s="307" t="s">
        <v>7203</v>
      </c>
      <c r="J3384" s="305">
        <v>2016</v>
      </c>
      <c r="K3384" s="271">
        <v>6100028265</v>
      </c>
      <c r="L3384" s="287">
        <v>42016</v>
      </c>
      <c r="M3384" s="241" t="s">
        <v>12408</v>
      </c>
      <c r="N3384" s="332" t="s">
        <v>14336</v>
      </c>
      <c r="O3384" s="324"/>
    </row>
    <row r="3385" spans="5:15" ht="63">
      <c r="E3385" s="293">
        <v>6150524</v>
      </c>
      <c r="F3385" s="291" t="s">
        <v>132</v>
      </c>
      <c r="G3385" s="315">
        <f t="shared" si="54"/>
        <v>3379</v>
      </c>
      <c r="H3385" s="306" t="s">
        <v>9803</v>
      </c>
      <c r="I3385" s="307" t="s">
        <v>7203</v>
      </c>
      <c r="J3385" s="305">
        <v>2016</v>
      </c>
      <c r="K3385" s="271">
        <v>6100028221</v>
      </c>
      <c r="L3385" s="287">
        <v>42018</v>
      </c>
      <c r="M3385" s="241" t="s">
        <v>12409</v>
      </c>
      <c r="N3385" s="332" t="s">
        <v>15029</v>
      </c>
      <c r="O3385" s="324"/>
    </row>
    <row r="3386" spans="5:15" ht="63">
      <c r="E3386" s="293">
        <v>6150526</v>
      </c>
      <c r="F3386" s="291" t="s">
        <v>132</v>
      </c>
      <c r="G3386" s="315">
        <f t="shared" si="54"/>
        <v>3380</v>
      </c>
      <c r="H3386" s="306" t="s">
        <v>9801</v>
      </c>
      <c r="I3386" s="307" t="s">
        <v>7203</v>
      </c>
      <c r="J3386" s="305">
        <v>2016</v>
      </c>
      <c r="K3386" s="271">
        <v>6100028206</v>
      </c>
      <c r="L3386" s="287">
        <v>42023</v>
      </c>
      <c r="M3386" s="241" t="s">
        <v>12410</v>
      </c>
      <c r="N3386" s="332" t="s">
        <v>14335</v>
      </c>
      <c r="O3386" s="324"/>
    </row>
    <row r="3387" spans="5:15" ht="63">
      <c r="E3387" s="293">
        <v>6131080</v>
      </c>
      <c r="F3387" s="291" t="s">
        <v>132</v>
      </c>
      <c r="G3387" s="315">
        <f t="shared" si="54"/>
        <v>3381</v>
      </c>
      <c r="H3387" s="306" t="s">
        <v>7502</v>
      </c>
      <c r="I3387" s="307" t="s">
        <v>7203</v>
      </c>
      <c r="J3387" s="305">
        <v>2016</v>
      </c>
      <c r="K3387" s="271">
        <v>6100009929</v>
      </c>
      <c r="L3387" s="287">
        <v>41012</v>
      </c>
      <c r="M3387" s="241" t="s">
        <v>7504</v>
      </c>
      <c r="N3387" s="332" t="s">
        <v>13351</v>
      </c>
      <c r="O3387" s="324"/>
    </row>
    <row r="3388" spans="5:15" ht="63">
      <c r="E3388" s="293">
        <v>6131081</v>
      </c>
      <c r="F3388" s="291" t="s">
        <v>132</v>
      </c>
      <c r="G3388" s="315">
        <f t="shared" si="54"/>
        <v>3382</v>
      </c>
      <c r="H3388" s="306" t="s">
        <v>7467</v>
      </c>
      <c r="I3388" s="307" t="s">
        <v>7203</v>
      </c>
      <c r="J3388" s="305">
        <v>2016</v>
      </c>
      <c r="K3388" s="271">
        <v>6100010492</v>
      </c>
      <c r="L3388" s="287">
        <v>41039</v>
      </c>
      <c r="M3388" s="241" t="s">
        <v>8570</v>
      </c>
      <c r="N3388" s="332" t="s">
        <v>13642</v>
      </c>
      <c r="O3388" s="324"/>
    </row>
    <row r="3389" spans="5:15" ht="47.25">
      <c r="E3389" s="293">
        <v>6132125</v>
      </c>
      <c r="F3389" s="291" t="s">
        <v>132</v>
      </c>
      <c r="G3389" s="315">
        <f t="shared" si="54"/>
        <v>3383</v>
      </c>
      <c r="H3389" s="306" t="s">
        <v>12411</v>
      </c>
      <c r="I3389" s="307" t="s">
        <v>7203</v>
      </c>
      <c r="J3389" s="305">
        <v>2016</v>
      </c>
      <c r="K3389" s="271">
        <v>6100010641</v>
      </c>
      <c r="L3389" s="287">
        <v>41050</v>
      </c>
      <c r="M3389" s="241" t="s">
        <v>9501</v>
      </c>
      <c r="N3389" s="332" t="s">
        <v>13974</v>
      </c>
      <c r="O3389" s="324"/>
    </row>
    <row r="3390" spans="5:15" ht="47.25">
      <c r="E3390" s="293">
        <v>6143943</v>
      </c>
      <c r="F3390" s="291" t="s">
        <v>132</v>
      </c>
      <c r="G3390" s="315">
        <f t="shared" ref="G3390:G3453" si="55">G3389+1</f>
        <v>3384</v>
      </c>
      <c r="H3390" s="306" t="s">
        <v>9736</v>
      </c>
      <c r="I3390" s="307" t="s">
        <v>7203</v>
      </c>
      <c r="J3390" s="305">
        <v>2016</v>
      </c>
      <c r="K3390" s="271">
        <v>6100022335</v>
      </c>
      <c r="L3390" s="287">
        <v>41742</v>
      </c>
      <c r="M3390" s="241" t="s">
        <v>9737</v>
      </c>
      <c r="N3390" s="332" t="s">
        <v>14319</v>
      </c>
      <c r="O3390" s="324"/>
    </row>
    <row r="3391" spans="5:15" ht="63">
      <c r="E3391" s="293">
        <v>6145151</v>
      </c>
      <c r="F3391" s="291" t="s">
        <v>132</v>
      </c>
      <c r="G3391" s="315">
        <f t="shared" si="55"/>
        <v>3385</v>
      </c>
      <c r="H3391" s="306" t="s">
        <v>9782</v>
      </c>
      <c r="I3391" s="307" t="s">
        <v>7203</v>
      </c>
      <c r="J3391" s="305">
        <v>2016</v>
      </c>
      <c r="K3391" s="271">
        <v>6100025656</v>
      </c>
      <c r="L3391" s="287">
        <v>41912</v>
      </c>
      <c r="M3391" s="241" t="s">
        <v>9783</v>
      </c>
      <c r="N3391" s="332" t="s">
        <v>14330</v>
      </c>
      <c r="O3391" s="324"/>
    </row>
    <row r="3392" spans="5:15" ht="31.5">
      <c r="E3392" s="293">
        <v>6132588</v>
      </c>
      <c r="F3392" s="291" t="s">
        <v>132</v>
      </c>
      <c r="G3392" s="315">
        <f t="shared" si="55"/>
        <v>3386</v>
      </c>
      <c r="H3392" s="306" t="s">
        <v>9919</v>
      </c>
      <c r="I3392" s="307" t="s">
        <v>7203</v>
      </c>
      <c r="J3392" s="305">
        <v>2016</v>
      </c>
      <c r="K3392" s="271">
        <v>6100017386</v>
      </c>
      <c r="L3392" s="287">
        <v>41453</v>
      </c>
      <c r="M3392" s="241" t="s">
        <v>9035</v>
      </c>
      <c r="N3392" s="332" t="s">
        <v>13813</v>
      </c>
      <c r="O3392" s="324"/>
    </row>
    <row r="3393" spans="5:15" ht="47.25">
      <c r="E3393" s="293">
        <v>6132555</v>
      </c>
      <c r="F3393" s="291" t="s">
        <v>132</v>
      </c>
      <c r="G3393" s="315">
        <f t="shared" si="55"/>
        <v>3387</v>
      </c>
      <c r="H3393" s="306" t="s">
        <v>12412</v>
      </c>
      <c r="I3393" s="307" t="s">
        <v>7203</v>
      </c>
      <c r="J3393" s="305">
        <v>2016</v>
      </c>
      <c r="K3393" s="271">
        <v>6100017390</v>
      </c>
      <c r="L3393" s="287">
        <v>41453</v>
      </c>
      <c r="M3393" s="241" t="s">
        <v>12413</v>
      </c>
      <c r="N3393" s="332" t="s">
        <v>14240</v>
      </c>
      <c r="O3393" s="324"/>
    </row>
    <row r="3394" spans="5:15" ht="63">
      <c r="E3394" s="293">
        <v>6144233</v>
      </c>
      <c r="F3394" s="292" t="s">
        <v>132</v>
      </c>
      <c r="G3394" s="315">
        <f t="shared" si="55"/>
        <v>3388</v>
      </c>
      <c r="H3394" s="306" t="s">
        <v>11629</v>
      </c>
      <c r="I3394" s="307" t="s">
        <v>7203</v>
      </c>
      <c r="J3394" s="305">
        <v>2016</v>
      </c>
      <c r="K3394" s="271">
        <v>6100023376</v>
      </c>
      <c r="L3394" s="287">
        <v>41744</v>
      </c>
      <c r="M3394" s="241" t="s">
        <v>9273</v>
      </c>
      <c r="N3394" s="332" t="s">
        <v>14261</v>
      </c>
      <c r="O3394" s="324"/>
    </row>
    <row r="3395" spans="5:15" ht="47.25">
      <c r="E3395" s="293">
        <v>6100515</v>
      </c>
      <c r="F3395" s="291" t="s">
        <v>132</v>
      </c>
      <c r="G3395" s="315">
        <f t="shared" si="55"/>
        <v>3389</v>
      </c>
      <c r="H3395" s="306" t="s">
        <v>12414</v>
      </c>
      <c r="I3395" s="307" t="s">
        <v>7203</v>
      </c>
      <c r="J3395" s="305">
        <v>2016</v>
      </c>
      <c r="K3395" s="271">
        <v>6100002783</v>
      </c>
      <c r="L3395" s="287">
        <v>41846</v>
      </c>
      <c r="M3395" s="241" t="s">
        <v>12415</v>
      </c>
      <c r="N3395" s="332" t="s">
        <v>14241</v>
      </c>
      <c r="O3395" s="324"/>
    </row>
    <row r="3396" spans="5:15" ht="63">
      <c r="E3396" s="293">
        <v>6143942</v>
      </c>
      <c r="F3396" s="291" t="s">
        <v>132</v>
      </c>
      <c r="G3396" s="315">
        <f t="shared" si="55"/>
        <v>3390</v>
      </c>
      <c r="H3396" s="306" t="s">
        <v>9512</v>
      </c>
      <c r="I3396" s="307" t="s">
        <v>7203</v>
      </c>
      <c r="J3396" s="305">
        <v>2016</v>
      </c>
      <c r="K3396" s="271">
        <v>6100010683</v>
      </c>
      <c r="L3396" s="287">
        <v>41050</v>
      </c>
      <c r="M3396" s="241" t="s">
        <v>9523</v>
      </c>
      <c r="N3396" s="331" t="s">
        <v>16243</v>
      </c>
      <c r="O3396" s="325"/>
    </row>
    <row r="3397" spans="5:15" ht="47.25">
      <c r="E3397" s="293">
        <v>6132035</v>
      </c>
      <c r="F3397" s="291" t="s">
        <v>132</v>
      </c>
      <c r="G3397" s="315">
        <f t="shared" si="55"/>
        <v>3391</v>
      </c>
      <c r="H3397" s="306" t="s">
        <v>12416</v>
      </c>
      <c r="I3397" s="307" t="s">
        <v>7203</v>
      </c>
      <c r="J3397" s="305">
        <v>2016</v>
      </c>
      <c r="K3397" s="271">
        <v>6100015115</v>
      </c>
      <c r="L3397" s="287">
        <v>41323</v>
      </c>
      <c r="M3397" s="241" t="s">
        <v>8818</v>
      </c>
      <c r="N3397" s="332" t="s">
        <v>13948</v>
      </c>
      <c r="O3397" s="324"/>
    </row>
    <row r="3398" spans="5:15" ht="47.25">
      <c r="E3398" s="293">
        <v>6132157</v>
      </c>
      <c r="F3398" s="291" t="s">
        <v>132</v>
      </c>
      <c r="G3398" s="315">
        <f t="shared" si="55"/>
        <v>3392</v>
      </c>
      <c r="H3398" s="306" t="s">
        <v>11618</v>
      </c>
      <c r="I3398" s="307" t="s">
        <v>7203</v>
      </c>
      <c r="J3398" s="305">
        <v>2016</v>
      </c>
      <c r="K3398" s="271">
        <v>6100015839</v>
      </c>
      <c r="L3398" s="287">
        <v>41375</v>
      </c>
      <c r="M3398" s="241" t="s">
        <v>8921</v>
      </c>
      <c r="N3398" s="332" t="s">
        <v>13776</v>
      </c>
      <c r="O3398" s="324"/>
    </row>
    <row r="3399" spans="5:15" ht="47.25">
      <c r="E3399" s="293">
        <v>6132342</v>
      </c>
      <c r="F3399" s="291" t="s">
        <v>132</v>
      </c>
      <c r="G3399" s="315">
        <f t="shared" si="55"/>
        <v>3393</v>
      </c>
      <c r="H3399" s="306" t="s">
        <v>8889</v>
      </c>
      <c r="I3399" s="307" t="s">
        <v>7203</v>
      </c>
      <c r="J3399" s="305">
        <v>2016</v>
      </c>
      <c r="K3399" s="271">
        <v>6100016513</v>
      </c>
      <c r="L3399" s="287">
        <v>41414</v>
      </c>
      <c r="M3399" s="241" t="s">
        <v>8890</v>
      </c>
      <c r="N3399" s="332" t="s">
        <v>13765</v>
      </c>
      <c r="O3399" s="324"/>
    </row>
    <row r="3400" spans="5:15" ht="47.25">
      <c r="E3400" s="293">
        <v>6132347</v>
      </c>
      <c r="F3400" s="291" t="s">
        <v>132</v>
      </c>
      <c r="G3400" s="315">
        <f t="shared" si="55"/>
        <v>3394</v>
      </c>
      <c r="H3400" s="306" t="s">
        <v>9705</v>
      </c>
      <c r="I3400" s="307" t="s">
        <v>7203</v>
      </c>
      <c r="J3400" s="305">
        <v>2016</v>
      </c>
      <c r="K3400" s="271">
        <v>6100016557</v>
      </c>
      <c r="L3400" s="287">
        <v>41422</v>
      </c>
      <c r="M3400" s="241" t="s">
        <v>8894</v>
      </c>
      <c r="N3400" s="332" t="s">
        <v>13766</v>
      </c>
      <c r="O3400" s="324"/>
    </row>
    <row r="3401" spans="5:15" ht="47.25">
      <c r="E3401" s="293">
        <v>6132548</v>
      </c>
      <c r="F3401" s="291" t="s">
        <v>132</v>
      </c>
      <c r="G3401" s="315">
        <f t="shared" si="55"/>
        <v>3395</v>
      </c>
      <c r="H3401" s="306" t="s">
        <v>9926</v>
      </c>
      <c r="I3401" s="307" t="s">
        <v>7203</v>
      </c>
      <c r="J3401" s="305">
        <v>2016</v>
      </c>
      <c r="K3401" s="271">
        <v>6100017754</v>
      </c>
      <c r="L3401" s="287">
        <v>41480</v>
      </c>
      <c r="M3401" s="241" t="s">
        <v>9944</v>
      </c>
      <c r="N3401" s="331" t="s">
        <v>16345</v>
      </c>
      <c r="O3401" s="325"/>
    </row>
    <row r="3402" spans="5:15" ht="47.25">
      <c r="E3402" s="293">
        <v>6132692</v>
      </c>
      <c r="F3402" s="291" t="s">
        <v>132</v>
      </c>
      <c r="G3402" s="315">
        <f t="shared" si="55"/>
        <v>3396</v>
      </c>
      <c r="H3402" s="306" t="s">
        <v>9693</v>
      </c>
      <c r="I3402" s="307" t="s">
        <v>7203</v>
      </c>
      <c r="J3402" s="305">
        <v>2016</v>
      </c>
      <c r="K3402" s="271">
        <v>6100017768</v>
      </c>
      <c r="L3402" s="287">
        <v>41453</v>
      </c>
      <c r="M3402" s="241" t="s">
        <v>9059</v>
      </c>
      <c r="N3402" s="332" t="s">
        <v>13821</v>
      </c>
      <c r="O3402" s="324"/>
    </row>
    <row r="3403" spans="5:15" ht="47.25">
      <c r="E3403" s="293">
        <v>6132693</v>
      </c>
      <c r="F3403" s="291" t="s">
        <v>132</v>
      </c>
      <c r="G3403" s="315">
        <f t="shared" si="55"/>
        <v>3397</v>
      </c>
      <c r="H3403" s="306" t="s">
        <v>9697</v>
      </c>
      <c r="I3403" s="307" t="s">
        <v>7203</v>
      </c>
      <c r="J3403" s="305">
        <v>2016</v>
      </c>
      <c r="K3403" s="271">
        <v>6100018240</v>
      </c>
      <c r="L3403" s="287">
        <v>41502</v>
      </c>
      <c r="M3403" s="241" t="s">
        <v>12417</v>
      </c>
      <c r="N3403" s="332" t="s">
        <v>13997</v>
      </c>
      <c r="O3403" s="324"/>
    </row>
    <row r="3404" spans="5:15" ht="63">
      <c r="E3404" s="293">
        <v>6133023</v>
      </c>
      <c r="F3404" s="291" t="s">
        <v>132</v>
      </c>
      <c r="G3404" s="315">
        <f t="shared" si="55"/>
        <v>3398</v>
      </c>
      <c r="H3404" s="306" t="s">
        <v>12418</v>
      </c>
      <c r="I3404" s="307" t="s">
        <v>7203</v>
      </c>
      <c r="J3404" s="305">
        <v>2016</v>
      </c>
      <c r="K3404" s="271">
        <v>6100019430</v>
      </c>
      <c r="L3404" s="287">
        <v>41537</v>
      </c>
      <c r="M3404" s="241" t="s">
        <v>10039</v>
      </c>
      <c r="N3404" s="332" t="s">
        <v>14064</v>
      </c>
      <c r="O3404" s="324"/>
    </row>
    <row r="3405" spans="5:15" ht="47.25">
      <c r="E3405" s="293">
        <v>6133026</v>
      </c>
      <c r="F3405" s="291" t="s">
        <v>132</v>
      </c>
      <c r="G3405" s="315">
        <f t="shared" si="55"/>
        <v>3399</v>
      </c>
      <c r="H3405" s="306" t="s">
        <v>9708</v>
      </c>
      <c r="I3405" s="307" t="s">
        <v>7203</v>
      </c>
      <c r="J3405" s="305">
        <v>2016</v>
      </c>
      <c r="K3405" s="271">
        <v>6100019620</v>
      </c>
      <c r="L3405" s="287">
        <v>41548</v>
      </c>
      <c r="M3405" s="241" t="s">
        <v>9709</v>
      </c>
      <c r="N3405" s="332" t="s">
        <v>14001</v>
      </c>
      <c r="O3405" s="324"/>
    </row>
    <row r="3406" spans="5:15" ht="47.25">
      <c r="E3406" s="293">
        <v>6133130</v>
      </c>
      <c r="F3406" s="291" t="s">
        <v>132</v>
      </c>
      <c r="G3406" s="315">
        <f t="shared" si="55"/>
        <v>3400</v>
      </c>
      <c r="H3406" s="306" t="s">
        <v>9686</v>
      </c>
      <c r="I3406" s="307" t="s">
        <v>7203</v>
      </c>
      <c r="J3406" s="305">
        <v>2016</v>
      </c>
      <c r="K3406" s="271">
        <v>6100017388</v>
      </c>
      <c r="L3406" s="287">
        <v>41453</v>
      </c>
      <c r="M3406" s="241" t="s">
        <v>9687</v>
      </c>
      <c r="N3406" s="332" t="s">
        <v>13995</v>
      </c>
      <c r="O3406" s="324"/>
    </row>
    <row r="3407" spans="5:15" ht="63">
      <c r="E3407" s="293">
        <v>6133132</v>
      </c>
      <c r="F3407" s="291" t="s">
        <v>132</v>
      </c>
      <c r="G3407" s="315">
        <f t="shared" si="55"/>
        <v>3401</v>
      </c>
      <c r="H3407" s="306" t="s">
        <v>11624</v>
      </c>
      <c r="I3407" s="307" t="s">
        <v>7203</v>
      </c>
      <c r="J3407" s="305">
        <v>2016</v>
      </c>
      <c r="K3407" s="271">
        <v>6100020317</v>
      </c>
      <c r="L3407" s="287">
        <v>41561</v>
      </c>
      <c r="M3407" s="241" t="s">
        <v>11625</v>
      </c>
      <c r="N3407" s="332" t="s">
        <v>14155</v>
      </c>
      <c r="O3407" s="324"/>
    </row>
    <row r="3408" spans="5:15" ht="47.25">
      <c r="E3408" s="293">
        <v>6133195</v>
      </c>
      <c r="F3408" s="291" t="s">
        <v>132</v>
      </c>
      <c r="G3408" s="315">
        <f t="shared" si="55"/>
        <v>3402</v>
      </c>
      <c r="H3408" s="306" t="s">
        <v>9702</v>
      </c>
      <c r="I3408" s="307" t="s">
        <v>7203</v>
      </c>
      <c r="J3408" s="305">
        <v>2016</v>
      </c>
      <c r="K3408" s="271">
        <v>6100018737</v>
      </c>
      <c r="L3408" s="287">
        <v>41507</v>
      </c>
      <c r="M3408" s="241" t="s">
        <v>11762</v>
      </c>
      <c r="N3408" s="332" t="s">
        <v>14189</v>
      </c>
      <c r="O3408" s="324"/>
    </row>
    <row r="3409" spans="5:15" ht="63">
      <c r="E3409" s="293">
        <v>6143546</v>
      </c>
      <c r="F3409" s="291" t="s">
        <v>132</v>
      </c>
      <c r="G3409" s="315">
        <f t="shared" si="55"/>
        <v>3403</v>
      </c>
      <c r="H3409" s="306" t="s">
        <v>9723</v>
      </c>
      <c r="I3409" s="307" t="s">
        <v>7203</v>
      </c>
      <c r="J3409" s="305">
        <v>2016</v>
      </c>
      <c r="K3409" s="271">
        <v>6100021531</v>
      </c>
      <c r="L3409" s="287">
        <v>41619</v>
      </c>
      <c r="M3409" s="241" t="s">
        <v>9724</v>
      </c>
      <c r="N3409" s="332" t="s">
        <v>14314</v>
      </c>
      <c r="O3409" s="324"/>
    </row>
    <row r="3410" spans="5:15" ht="63">
      <c r="E3410" s="293">
        <v>6143688</v>
      </c>
      <c r="F3410" s="291" t="s">
        <v>132</v>
      </c>
      <c r="G3410" s="315">
        <f t="shared" si="55"/>
        <v>3404</v>
      </c>
      <c r="H3410" s="306" t="s">
        <v>9732</v>
      </c>
      <c r="I3410" s="307" t="s">
        <v>7203</v>
      </c>
      <c r="J3410" s="305">
        <v>2016</v>
      </c>
      <c r="K3410" s="271">
        <v>6100022111</v>
      </c>
      <c r="L3410" s="287">
        <v>41666</v>
      </c>
      <c r="M3410" s="241" t="s">
        <v>9733</v>
      </c>
      <c r="N3410" s="332" t="s">
        <v>14317</v>
      </c>
      <c r="O3410" s="324"/>
    </row>
    <row r="3411" spans="5:15" ht="63">
      <c r="E3411" s="293">
        <v>6143822</v>
      </c>
      <c r="F3411" s="291" t="s">
        <v>132</v>
      </c>
      <c r="G3411" s="315">
        <f t="shared" si="55"/>
        <v>3405</v>
      </c>
      <c r="H3411" s="306" t="s">
        <v>9738</v>
      </c>
      <c r="I3411" s="307" t="s">
        <v>7203</v>
      </c>
      <c r="J3411" s="305">
        <v>2016</v>
      </c>
      <c r="K3411" s="271">
        <v>6100022402</v>
      </c>
      <c r="L3411" s="287">
        <v>41681</v>
      </c>
      <c r="M3411" s="241" t="s">
        <v>9739</v>
      </c>
      <c r="N3411" s="332" t="s">
        <v>14320</v>
      </c>
      <c r="O3411" s="324"/>
    </row>
    <row r="3412" spans="5:15" ht="63">
      <c r="E3412" s="293">
        <v>6143945</v>
      </c>
      <c r="F3412" s="291" t="s">
        <v>132</v>
      </c>
      <c r="G3412" s="315">
        <f t="shared" si="55"/>
        <v>3406</v>
      </c>
      <c r="H3412" s="306" t="s">
        <v>12419</v>
      </c>
      <c r="I3412" s="307" t="s">
        <v>7203</v>
      </c>
      <c r="J3412" s="305">
        <v>2016</v>
      </c>
      <c r="K3412" s="271">
        <v>6100022730</v>
      </c>
      <c r="L3412" s="287">
        <v>41702</v>
      </c>
      <c r="M3412" s="241" t="s">
        <v>9743</v>
      </c>
      <c r="N3412" s="331" t="s">
        <v>16460</v>
      </c>
      <c r="O3412" s="324"/>
    </row>
    <row r="3413" spans="5:15" ht="63">
      <c r="E3413" s="293">
        <v>6143951</v>
      </c>
      <c r="F3413" s="291" t="s">
        <v>132</v>
      </c>
      <c r="G3413" s="315">
        <f t="shared" si="55"/>
        <v>3407</v>
      </c>
      <c r="H3413" s="306" t="s">
        <v>9752</v>
      </c>
      <c r="I3413" s="307" t="s">
        <v>7203</v>
      </c>
      <c r="J3413" s="305">
        <v>2016</v>
      </c>
      <c r="K3413" s="271">
        <v>6100023105</v>
      </c>
      <c r="L3413" s="287">
        <v>41723</v>
      </c>
      <c r="M3413" s="241" t="s">
        <v>9753</v>
      </c>
      <c r="N3413" s="331" t="s">
        <v>16260</v>
      </c>
      <c r="O3413" s="325"/>
    </row>
    <row r="3414" spans="5:15" ht="63">
      <c r="E3414" s="293">
        <v>6143948</v>
      </c>
      <c r="F3414" s="291" t="s">
        <v>132</v>
      </c>
      <c r="G3414" s="315">
        <f t="shared" si="55"/>
        <v>3408</v>
      </c>
      <c r="H3414" s="306" t="s">
        <v>9744</v>
      </c>
      <c r="I3414" s="307" t="s">
        <v>7203</v>
      </c>
      <c r="J3414" s="305">
        <v>2016</v>
      </c>
      <c r="K3414" s="271">
        <v>6100022762</v>
      </c>
      <c r="L3414" s="287">
        <v>41702</v>
      </c>
      <c r="M3414" s="241" t="s">
        <v>12420</v>
      </c>
      <c r="N3414" s="332" t="s">
        <v>15679</v>
      </c>
      <c r="O3414" s="324"/>
    </row>
    <row r="3415" spans="5:15" ht="47.25">
      <c r="E3415" s="293">
        <v>6144235</v>
      </c>
      <c r="F3415" s="291" t="s">
        <v>132</v>
      </c>
      <c r="G3415" s="315">
        <f t="shared" si="55"/>
        <v>3409</v>
      </c>
      <c r="H3415" s="306" t="s">
        <v>9763</v>
      </c>
      <c r="I3415" s="307" t="s">
        <v>7203</v>
      </c>
      <c r="J3415" s="305">
        <v>2016</v>
      </c>
      <c r="K3415" s="271">
        <v>6100023812</v>
      </c>
      <c r="L3415" s="287">
        <v>41773</v>
      </c>
      <c r="M3415" s="241" t="s">
        <v>9764</v>
      </c>
      <c r="N3415" s="332" t="s">
        <v>14325</v>
      </c>
      <c r="O3415" s="324"/>
    </row>
    <row r="3416" spans="5:15" ht="63">
      <c r="E3416" s="293">
        <v>6144775</v>
      </c>
      <c r="F3416" s="291" t="s">
        <v>132</v>
      </c>
      <c r="G3416" s="315">
        <f t="shared" si="55"/>
        <v>3410</v>
      </c>
      <c r="H3416" s="306" t="s">
        <v>12421</v>
      </c>
      <c r="I3416" s="307" t="s">
        <v>7203</v>
      </c>
      <c r="J3416" s="305">
        <v>2016</v>
      </c>
      <c r="K3416" s="271">
        <v>6100025627</v>
      </c>
      <c r="L3416" s="287">
        <v>41865</v>
      </c>
      <c r="M3416" s="241" t="s">
        <v>12423</v>
      </c>
      <c r="N3416" s="332" t="s">
        <v>14855</v>
      </c>
      <c r="O3416" s="324"/>
    </row>
    <row r="3417" spans="5:15" ht="63">
      <c r="E3417" s="293">
        <v>6144931</v>
      </c>
      <c r="F3417" s="291" t="s">
        <v>132</v>
      </c>
      <c r="G3417" s="315">
        <f t="shared" si="55"/>
        <v>3411</v>
      </c>
      <c r="H3417" s="306" t="s">
        <v>12422</v>
      </c>
      <c r="I3417" s="307" t="s">
        <v>7203</v>
      </c>
      <c r="J3417" s="305">
        <v>2016</v>
      </c>
      <c r="K3417" s="271">
        <v>6100025629</v>
      </c>
      <c r="L3417" s="287">
        <v>41865</v>
      </c>
      <c r="M3417" s="241" t="s">
        <v>12424</v>
      </c>
      <c r="N3417" s="332" t="s">
        <v>15680</v>
      </c>
      <c r="O3417" s="324"/>
    </row>
    <row r="3418" spans="5:15" ht="63">
      <c r="E3418" s="293">
        <v>6145153</v>
      </c>
      <c r="F3418" s="291" t="s">
        <v>132</v>
      </c>
      <c r="G3418" s="315">
        <f t="shared" si="55"/>
        <v>3412</v>
      </c>
      <c r="H3418" s="306" t="s">
        <v>9791</v>
      </c>
      <c r="I3418" s="307" t="s">
        <v>7203</v>
      </c>
      <c r="J3418" s="305">
        <v>2016</v>
      </c>
      <c r="K3418" s="271">
        <v>6100026520</v>
      </c>
      <c r="L3418" s="287">
        <v>41919</v>
      </c>
      <c r="M3418" s="241" t="s">
        <v>9792</v>
      </c>
      <c r="N3418" s="332" t="s">
        <v>14331</v>
      </c>
      <c r="O3418" s="324"/>
    </row>
    <row r="3419" spans="5:15" ht="63">
      <c r="E3419" s="293">
        <v>6145327</v>
      </c>
      <c r="F3419" s="292" t="s">
        <v>132</v>
      </c>
      <c r="G3419" s="315">
        <f t="shared" si="55"/>
        <v>3413</v>
      </c>
      <c r="H3419" s="306" t="s">
        <v>9793</v>
      </c>
      <c r="I3419" s="307" t="s">
        <v>7203</v>
      </c>
      <c r="J3419" s="305">
        <v>2016</v>
      </c>
      <c r="K3419" s="271">
        <v>6100027093</v>
      </c>
      <c r="L3419" s="287">
        <v>41933</v>
      </c>
      <c r="M3419" s="241" t="s">
        <v>9794</v>
      </c>
      <c r="N3419" s="332" t="s">
        <v>14332</v>
      </c>
      <c r="O3419" s="324"/>
    </row>
    <row r="3420" spans="5:15" ht="63">
      <c r="E3420" s="293">
        <v>6145509</v>
      </c>
      <c r="F3420" s="291" t="s">
        <v>132</v>
      </c>
      <c r="G3420" s="315">
        <f t="shared" si="55"/>
        <v>3414</v>
      </c>
      <c r="H3420" s="306" t="s">
        <v>9795</v>
      </c>
      <c r="I3420" s="307" t="s">
        <v>7203</v>
      </c>
      <c r="J3420" s="305">
        <v>2016</v>
      </c>
      <c r="K3420" s="271">
        <v>6100027108</v>
      </c>
      <c r="L3420" s="287">
        <v>41949</v>
      </c>
      <c r="M3420" s="241" t="s">
        <v>9796</v>
      </c>
      <c r="N3420" s="332" t="s">
        <v>14333</v>
      </c>
      <c r="O3420" s="324"/>
    </row>
    <row r="3421" spans="5:15" ht="63">
      <c r="E3421" s="293">
        <v>6145510</v>
      </c>
      <c r="F3421" s="291" t="s">
        <v>132</v>
      </c>
      <c r="G3421" s="315">
        <f t="shared" si="55"/>
        <v>3415</v>
      </c>
      <c r="H3421" s="306" t="s">
        <v>9797</v>
      </c>
      <c r="I3421" s="307" t="s">
        <v>7203</v>
      </c>
      <c r="J3421" s="305">
        <v>2016</v>
      </c>
      <c r="K3421" s="271">
        <v>6100027313</v>
      </c>
      <c r="L3421" s="287">
        <v>41955</v>
      </c>
      <c r="M3421" s="241" t="s">
        <v>9798</v>
      </c>
      <c r="N3421" s="332" t="s">
        <v>14334</v>
      </c>
      <c r="O3421" s="324"/>
    </row>
    <row r="3422" spans="5:15" ht="63">
      <c r="E3422" s="293">
        <v>6150886</v>
      </c>
      <c r="F3422" s="291" t="s">
        <v>132</v>
      </c>
      <c r="G3422" s="315">
        <f t="shared" si="55"/>
        <v>3416</v>
      </c>
      <c r="H3422" s="306" t="s">
        <v>9810</v>
      </c>
      <c r="I3422" s="307" t="s">
        <v>7203</v>
      </c>
      <c r="J3422" s="305">
        <v>2016</v>
      </c>
      <c r="K3422" s="271">
        <v>6100029388</v>
      </c>
      <c r="L3422" s="287">
        <v>42100</v>
      </c>
      <c r="M3422" s="241" t="s">
        <v>9811</v>
      </c>
      <c r="N3422" s="332" t="s">
        <v>14337</v>
      </c>
      <c r="O3422" s="324"/>
    </row>
    <row r="3423" spans="5:15" ht="47.25">
      <c r="E3423" s="293">
        <v>6152066</v>
      </c>
      <c r="F3423" s="291" t="s">
        <v>132</v>
      </c>
      <c r="G3423" s="315">
        <f t="shared" si="55"/>
        <v>3417</v>
      </c>
      <c r="H3423" s="306" t="s">
        <v>12425</v>
      </c>
      <c r="I3423" s="307" t="s">
        <v>7203</v>
      </c>
      <c r="J3423" s="305">
        <v>2016</v>
      </c>
      <c r="K3423" s="271">
        <v>6100033754</v>
      </c>
      <c r="L3423" s="287">
        <v>42334</v>
      </c>
      <c r="M3423" s="241" t="s">
        <v>12426</v>
      </c>
      <c r="N3423" s="332" t="s">
        <v>15681</v>
      </c>
      <c r="O3423" s="324"/>
    </row>
    <row r="3424" spans="5:15" ht="63">
      <c r="E3424" s="293">
        <v>6131065</v>
      </c>
      <c r="F3424" s="291" t="s">
        <v>132</v>
      </c>
      <c r="G3424" s="315">
        <f t="shared" si="55"/>
        <v>3418</v>
      </c>
      <c r="H3424" s="306" t="s">
        <v>9652</v>
      </c>
      <c r="I3424" s="307" t="s">
        <v>7203</v>
      </c>
      <c r="J3424" s="305">
        <v>2016</v>
      </c>
      <c r="K3424" s="271">
        <v>6100012419</v>
      </c>
      <c r="L3424" s="287">
        <v>41149</v>
      </c>
      <c r="M3424" s="241" t="s">
        <v>11617</v>
      </c>
      <c r="N3424" s="332" t="s">
        <v>14151</v>
      </c>
      <c r="O3424" s="324"/>
    </row>
    <row r="3425" spans="5:15" ht="78.75">
      <c r="E3425" s="293">
        <v>6144388</v>
      </c>
      <c r="F3425" s="291" t="s">
        <v>132</v>
      </c>
      <c r="G3425" s="315">
        <f t="shared" si="55"/>
        <v>3419</v>
      </c>
      <c r="H3425" s="306" t="s">
        <v>12427</v>
      </c>
      <c r="I3425" s="307" t="s">
        <v>7203</v>
      </c>
      <c r="J3425" s="305">
        <v>2016</v>
      </c>
      <c r="K3425" s="271">
        <v>6100024206</v>
      </c>
      <c r="L3425" s="287">
        <v>41779</v>
      </c>
      <c r="M3425" s="241" t="s">
        <v>11640</v>
      </c>
      <c r="N3425" s="332" t="s">
        <v>14685</v>
      </c>
      <c r="O3425" s="324"/>
    </row>
    <row r="3426" spans="5:15" ht="63">
      <c r="E3426" s="293">
        <v>6144386</v>
      </c>
      <c r="F3426" s="291" t="s">
        <v>132</v>
      </c>
      <c r="G3426" s="315">
        <f t="shared" si="55"/>
        <v>3420</v>
      </c>
      <c r="H3426" s="306" t="s">
        <v>12428</v>
      </c>
      <c r="I3426" s="307" t="s">
        <v>7203</v>
      </c>
      <c r="J3426" s="305">
        <v>2016</v>
      </c>
      <c r="K3426" s="271">
        <v>6100024185</v>
      </c>
      <c r="L3426" s="287">
        <v>41779</v>
      </c>
      <c r="M3426" s="241" t="s">
        <v>9766</v>
      </c>
      <c r="N3426" s="332" t="s">
        <v>14326</v>
      </c>
      <c r="O3426" s="324"/>
    </row>
    <row r="3427" spans="5:15" ht="63">
      <c r="E3427" s="295">
        <v>6144571</v>
      </c>
      <c r="F3427" s="291" t="s">
        <v>132</v>
      </c>
      <c r="G3427" s="315">
        <f t="shared" si="55"/>
        <v>3421</v>
      </c>
      <c r="H3427" s="306" t="s">
        <v>12429</v>
      </c>
      <c r="I3427" s="307" t="s">
        <v>7203</v>
      </c>
      <c r="J3427" s="305">
        <v>2016</v>
      </c>
      <c r="K3427" s="290">
        <v>6100020695</v>
      </c>
      <c r="L3427" s="289">
        <v>41583</v>
      </c>
      <c r="M3427" s="290" t="s">
        <v>9718</v>
      </c>
      <c r="N3427" s="332" t="s">
        <v>14312</v>
      </c>
      <c r="O3427" s="324"/>
    </row>
    <row r="3428" spans="5:15" ht="31.5">
      <c r="E3428" s="294">
        <v>6143357</v>
      </c>
      <c r="F3428" s="291" t="s">
        <v>132</v>
      </c>
      <c r="G3428" s="315">
        <f t="shared" si="55"/>
        <v>3422</v>
      </c>
      <c r="H3428" s="306" t="s">
        <v>12430</v>
      </c>
      <c r="I3428" s="307" t="s">
        <v>7203</v>
      </c>
      <c r="J3428" s="305">
        <v>2016</v>
      </c>
      <c r="K3428" s="290">
        <v>6100020747</v>
      </c>
      <c r="L3428" s="289">
        <v>41583</v>
      </c>
      <c r="M3428" s="290" t="s">
        <v>10198</v>
      </c>
      <c r="N3428" s="332" t="s">
        <v>14371</v>
      </c>
      <c r="O3428" s="324"/>
    </row>
    <row r="3429" spans="5:15" ht="31.5">
      <c r="E3429" s="295">
        <v>6144772</v>
      </c>
      <c r="F3429" s="291" t="s">
        <v>132</v>
      </c>
      <c r="G3429" s="315">
        <f t="shared" si="55"/>
        <v>3423</v>
      </c>
      <c r="H3429" s="306" t="s">
        <v>12431</v>
      </c>
      <c r="I3429" s="307" t="s">
        <v>7203</v>
      </c>
      <c r="J3429" s="305">
        <v>2016</v>
      </c>
      <c r="K3429" s="290">
        <v>6100024014</v>
      </c>
      <c r="L3429" s="289">
        <v>41855</v>
      </c>
      <c r="M3429" s="290" t="s">
        <v>11913</v>
      </c>
      <c r="N3429" s="332" t="s">
        <v>14752</v>
      </c>
      <c r="O3429" s="324"/>
    </row>
    <row r="3430" spans="5:15" ht="31.5">
      <c r="E3430" s="293">
        <v>6143273</v>
      </c>
      <c r="F3430" s="291" t="s">
        <v>132</v>
      </c>
      <c r="G3430" s="315">
        <f t="shared" si="55"/>
        <v>3424</v>
      </c>
      <c r="H3430" s="306" t="s">
        <v>10183</v>
      </c>
      <c r="I3430" s="307" t="s">
        <v>7203</v>
      </c>
      <c r="J3430" s="305">
        <v>2016</v>
      </c>
      <c r="K3430" s="271">
        <v>6100020643</v>
      </c>
      <c r="L3430" s="287">
        <v>41944</v>
      </c>
      <c r="M3430" s="241" t="s">
        <v>10184</v>
      </c>
      <c r="N3430" s="332" t="s">
        <v>14365</v>
      </c>
      <c r="O3430" s="324"/>
    </row>
    <row r="3431" spans="5:15" ht="31.5">
      <c r="E3431" s="293">
        <v>6143997</v>
      </c>
      <c r="F3431" s="291" t="s">
        <v>132</v>
      </c>
      <c r="G3431" s="315">
        <f t="shared" si="55"/>
        <v>3425</v>
      </c>
      <c r="H3431" s="306" t="s">
        <v>12432</v>
      </c>
      <c r="I3431" s="307" t="s">
        <v>7203</v>
      </c>
      <c r="J3431" s="305">
        <v>2016</v>
      </c>
      <c r="K3431" s="271">
        <v>6100022254</v>
      </c>
      <c r="L3431" s="287">
        <v>41673</v>
      </c>
      <c r="M3431" s="241" t="s">
        <v>9027</v>
      </c>
      <c r="N3431" s="331" t="s">
        <v>16354</v>
      </c>
      <c r="O3431" s="325"/>
    </row>
    <row r="3432" spans="5:15" ht="31.5">
      <c r="E3432" s="293">
        <v>6151728</v>
      </c>
      <c r="F3432" s="291" t="s">
        <v>132</v>
      </c>
      <c r="G3432" s="315">
        <f t="shared" si="55"/>
        <v>3426</v>
      </c>
      <c r="H3432" s="306" t="s">
        <v>12255</v>
      </c>
      <c r="I3432" s="307" t="s">
        <v>7203</v>
      </c>
      <c r="J3432" s="305">
        <v>2016</v>
      </c>
      <c r="K3432" s="271">
        <v>6100032817</v>
      </c>
      <c r="L3432" s="287">
        <v>42281</v>
      </c>
      <c r="M3432" s="241" t="s">
        <v>12433</v>
      </c>
      <c r="N3432" s="332" t="s">
        <v>15682</v>
      </c>
      <c r="O3432" s="324"/>
    </row>
    <row r="3433" spans="5:15" ht="31.5">
      <c r="E3433" s="293">
        <v>6144267</v>
      </c>
      <c r="F3433" s="291" t="s">
        <v>132</v>
      </c>
      <c r="G3433" s="315">
        <f t="shared" si="55"/>
        <v>3427</v>
      </c>
      <c r="H3433" s="306" t="s">
        <v>10105</v>
      </c>
      <c r="I3433" s="307" t="s">
        <v>7203</v>
      </c>
      <c r="J3433" s="305">
        <v>2016</v>
      </c>
      <c r="K3433" s="271">
        <v>6100023581</v>
      </c>
      <c r="L3433" s="287">
        <v>41747</v>
      </c>
      <c r="M3433" s="241" t="s">
        <v>10484</v>
      </c>
      <c r="N3433" s="332" t="s">
        <v>14119</v>
      </c>
      <c r="O3433" s="324"/>
    </row>
    <row r="3434" spans="5:15" ht="47.25">
      <c r="E3434" s="293">
        <v>6151732</v>
      </c>
      <c r="F3434" s="291" t="s">
        <v>132</v>
      </c>
      <c r="G3434" s="315">
        <f t="shared" si="55"/>
        <v>3428</v>
      </c>
      <c r="H3434" s="306" t="s">
        <v>12434</v>
      </c>
      <c r="I3434" s="307" t="s">
        <v>7203</v>
      </c>
      <c r="J3434" s="305">
        <v>2016</v>
      </c>
      <c r="K3434" s="271">
        <v>6100033050</v>
      </c>
      <c r="L3434" s="287">
        <v>42285</v>
      </c>
      <c r="M3434" s="241" t="s">
        <v>12435</v>
      </c>
      <c r="N3434" s="332" t="s">
        <v>15683</v>
      </c>
      <c r="O3434" s="324"/>
    </row>
    <row r="3435" spans="5:15" ht="31.5">
      <c r="E3435" s="293">
        <v>6151735</v>
      </c>
      <c r="F3435" s="291" t="s">
        <v>132</v>
      </c>
      <c r="G3435" s="315">
        <f t="shared" si="55"/>
        <v>3429</v>
      </c>
      <c r="H3435" s="306" t="s">
        <v>8632</v>
      </c>
      <c r="I3435" s="307" t="s">
        <v>7203</v>
      </c>
      <c r="J3435" s="305">
        <v>2016</v>
      </c>
      <c r="K3435" s="271">
        <v>6100032839</v>
      </c>
      <c r="L3435" s="287">
        <v>42279</v>
      </c>
      <c r="M3435" s="241" t="s">
        <v>12436</v>
      </c>
      <c r="N3435" s="332" t="s">
        <v>14856</v>
      </c>
      <c r="O3435" s="324"/>
    </row>
    <row r="3436" spans="5:15" ht="31.5">
      <c r="E3436" s="293">
        <v>6151734</v>
      </c>
      <c r="F3436" s="291" t="s">
        <v>132</v>
      </c>
      <c r="G3436" s="315">
        <f t="shared" si="55"/>
        <v>3430</v>
      </c>
      <c r="H3436" s="306" t="s">
        <v>8551</v>
      </c>
      <c r="I3436" s="307" t="s">
        <v>7203</v>
      </c>
      <c r="J3436" s="305">
        <v>2016</v>
      </c>
      <c r="K3436" s="271">
        <v>6100032919</v>
      </c>
      <c r="L3436" s="287">
        <v>42279</v>
      </c>
      <c r="M3436" s="241" t="s">
        <v>12437</v>
      </c>
      <c r="N3436" s="332" t="s">
        <v>14857</v>
      </c>
      <c r="O3436" s="324"/>
    </row>
    <row r="3437" spans="5:15" ht="31.5">
      <c r="E3437" s="293">
        <v>6151809</v>
      </c>
      <c r="F3437" s="291" t="s">
        <v>132</v>
      </c>
      <c r="G3437" s="315">
        <f t="shared" si="55"/>
        <v>3431</v>
      </c>
      <c r="H3437" s="306" t="s">
        <v>12438</v>
      </c>
      <c r="I3437" s="307" t="s">
        <v>7203</v>
      </c>
      <c r="J3437" s="305">
        <v>2016</v>
      </c>
      <c r="K3437" s="271">
        <v>6100032993</v>
      </c>
      <c r="L3437" s="287">
        <v>42285</v>
      </c>
      <c r="M3437" s="241" t="s">
        <v>12439</v>
      </c>
      <c r="N3437" s="332" t="s">
        <v>15684</v>
      </c>
      <c r="O3437" s="324"/>
    </row>
    <row r="3438" spans="5:15" ht="31.5">
      <c r="E3438" s="293">
        <v>6151807</v>
      </c>
      <c r="F3438" s="291" t="s">
        <v>132</v>
      </c>
      <c r="G3438" s="315">
        <f t="shared" si="55"/>
        <v>3432</v>
      </c>
      <c r="H3438" s="306" t="s">
        <v>12440</v>
      </c>
      <c r="I3438" s="307" t="s">
        <v>7203</v>
      </c>
      <c r="J3438" s="305">
        <v>2016</v>
      </c>
      <c r="K3438" s="271">
        <v>6100033125</v>
      </c>
      <c r="L3438" s="287">
        <v>42296</v>
      </c>
      <c r="M3438" s="241" t="s">
        <v>12441</v>
      </c>
      <c r="N3438" s="332" t="s">
        <v>15685</v>
      </c>
      <c r="O3438" s="324"/>
    </row>
    <row r="3439" spans="5:15" ht="31.5">
      <c r="E3439" s="293">
        <v>6151812</v>
      </c>
      <c r="F3439" s="291" t="s">
        <v>132</v>
      </c>
      <c r="G3439" s="315">
        <f t="shared" si="55"/>
        <v>3433</v>
      </c>
      <c r="H3439" s="306" t="s">
        <v>8781</v>
      </c>
      <c r="I3439" s="307" t="s">
        <v>7203</v>
      </c>
      <c r="J3439" s="305">
        <v>2016</v>
      </c>
      <c r="K3439" s="271">
        <v>6100033078</v>
      </c>
      <c r="L3439" s="287">
        <v>42289</v>
      </c>
      <c r="M3439" s="241" t="s">
        <v>12442</v>
      </c>
      <c r="N3439" s="332" t="s">
        <v>15686</v>
      </c>
      <c r="O3439" s="324"/>
    </row>
    <row r="3440" spans="5:15" ht="31.5">
      <c r="E3440" s="293">
        <v>6151802</v>
      </c>
      <c r="F3440" s="291" t="s">
        <v>132</v>
      </c>
      <c r="G3440" s="315">
        <f t="shared" si="55"/>
        <v>3434</v>
      </c>
      <c r="H3440" s="306" t="s">
        <v>12443</v>
      </c>
      <c r="I3440" s="307" t="s">
        <v>7203</v>
      </c>
      <c r="J3440" s="305">
        <v>2016</v>
      </c>
      <c r="K3440" s="271">
        <v>6100032716</v>
      </c>
      <c r="L3440" s="287">
        <v>42285</v>
      </c>
      <c r="M3440" s="241" t="s">
        <v>12444</v>
      </c>
      <c r="N3440" s="332" t="s">
        <v>15687</v>
      </c>
      <c r="O3440" s="324"/>
    </row>
    <row r="3441" spans="5:15" ht="31.5">
      <c r="E3441" s="288">
        <v>6151799</v>
      </c>
      <c r="F3441" s="291" t="s">
        <v>132</v>
      </c>
      <c r="G3441" s="315">
        <f t="shared" si="55"/>
        <v>3435</v>
      </c>
      <c r="H3441" s="306" t="s">
        <v>9864</v>
      </c>
      <c r="I3441" s="307" t="s">
        <v>7203</v>
      </c>
      <c r="J3441" s="305">
        <v>2016</v>
      </c>
      <c r="K3441" s="271">
        <v>6100032996</v>
      </c>
      <c r="L3441" s="287">
        <v>42290</v>
      </c>
      <c r="M3441" s="241" t="s">
        <v>12445</v>
      </c>
      <c r="N3441" s="332" t="s">
        <v>15688</v>
      </c>
      <c r="O3441" s="324"/>
    </row>
    <row r="3442" spans="5:15" ht="31.5">
      <c r="E3442" s="293">
        <v>6151796</v>
      </c>
      <c r="F3442" s="291" t="s">
        <v>132</v>
      </c>
      <c r="G3442" s="315">
        <f t="shared" si="55"/>
        <v>3436</v>
      </c>
      <c r="H3442" s="306" t="s">
        <v>8622</v>
      </c>
      <c r="I3442" s="307" t="s">
        <v>7203</v>
      </c>
      <c r="J3442" s="305">
        <v>2016</v>
      </c>
      <c r="K3442" s="271">
        <v>6100033051</v>
      </c>
      <c r="L3442" s="287">
        <v>42297</v>
      </c>
      <c r="M3442" s="241" t="s">
        <v>12446</v>
      </c>
      <c r="N3442" s="332" t="s">
        <v>15689</v>
      </c>
      <c r="O3442" s="324"/>
    </row>
    <row r="3443" spans="5:15" ht="31.5">
      <c r="E3443" s="293">
        <v>6151808</v>
      </c>
      <c r="F3443" s="292" t="s">
        <v>132</v>
      </c>
      <c r="G3443" s="315">
        <f t="shared" si="55"/>
        <v>3437</v>
      </c>
      <c r="H3443" s="306" t="s">
        <v>8611</v>
      </c>
      <c r="I3443" s="307" t="s">
        <v>7203</v>
      </c>
      <c r="J3443" s="305">
        <v>2016</v>
      </c>
      <c r="K3443" s="271">
        <v>6100032995</v>
      </c>
      <c r="L3443" s="287">
        <v>42285</v>
      </c>
      <c r="M3443" s="241" t="s">
        <v>12447</v>
      </c>
      <c r="N3443" s="332" t="s">
        <v>15690</v>
      </c>
      <c r="O3443" s="324"/>
    </row>
    <row r="3444" spans="5:15" ht="31.5">
      <c r="E3444" s="293">
        <v>6151792</v>
      </c>
      <c r="F3444" s="291" t="s">
        <v>132</v>
      </c>
      <c r="G3444" s="315">
        <f t="shared" si="55"/>
        <v>3438</v>
      </c>
      <c r="H3444" s="306" t="s">
        <v>12448</v>
      </c>
      <c r="I3444" s="307" t="s">
        <v>7203</v>
      </c>
      <c r="J3444" s="305">
        <v>2016</v>
      </c>
      <c r="K3444" s="271">
        <v>6100033088</v>
      </c>
      <c r="L3444" s="287">
        <v>42297</v>
      </c>
      <c r="M3444" s="241" t="s">
        <v>12449</v>
      </c>
      <c r="N3444" s="332" t="s">
        <v>15691</v>
      </c>
      <c r="O3444" s="324"/>
    </row>
    <row r="3445" spans="5:15" ht="31.5">
      <c r="E3445" s="293">
        <v>6152474</v>
      </c>
      <c r="F3445" s="291" t="s">
        <v>132</v>
      </c>
      <c r="G3445" s="315">
        <f t="shared" si="55"/>
        <v>3439</v>
      </c>
      <c r="H3445" s="306" t="s">
        <v>12450</v>
      </c>
      <c r="I3445" s="307" t="s">
        <v>7203</v>
      </c>
      <c r="J3445" s="305">
        <v>2016</v>
      </c>
      <c r="K3445" s="271">
        <v>6100002464</v>
      </c>
      <c r="L3445" s="287">
        <v>40203</v>
      </c>
      <c r="M3445" s="241" t="s">
        <v>12451</v>
      </c>
      <c r="N3445" s="332" t="s">
        <v>14242</v>
      </c>
      <c r="O3445" s="324"/>
    </row>
    <row r="3446" spans="5:15" ht="31.5">
      <c r="E3446" s="288">
        <v>6151744</v>
      </c>
      <c r="F3446" s="291" t="s">
        <v>132</v>
      </c>
      <c r="G3446" s="315">
        <f t="shared" si="55"/>
        <v>3440</v>
      </c>
      <c r="H3446" s="306" t="s">
        <v>12452</v>
      </c>
      <c r="I3446" s="307" t="s">
        <v>7203</v>
      </c>
      <c r="J3446" s="305">
        <v>2016</v>
      </c>
      <c r="K3446" s="271">
        <v>6100032815</v>
      </c>
      <c r="L3446" s="287">
        <v>42281</v>
      </c>
      <c r="M3446" s="241" t="s">
        <v>12453</v>
      </c>
      <c r="N3446" s="332" t="s">
        <v>15692</v>
      </c>
      <c r="O3446" s="324"/>
    </row>
    <row r="3447" spans="5:15" ht="31.5">
      <c r="E3447" s="293">
        <v>6151782</v>
      </c>
      <c r="F3447" s="291" t="s">
        <v>132</v>
      </c>
      <c r="G3447" s="315">
        <f t="shared" si="55"/>
        <v>3441</v>
      </c>
      <c r="H3447" s="306" t="s">
        <v>12454</v>
      </c>
      <c r="I3447" s="307" t="s">
        <v>7203</v>
      </c>
      <c r="J3447" s="305">
        <v>2016</v>
      </c>
      <c r="K3447" s="271">
        <v>6100032986</v>
      </c>
      <c r="L3447" s="287">
        <v>42282</v>
      </c>
      <c r="M3447" s="241" t="s">
        <v>12455</v>
      </c>
      <c r="N3447" s="332" t="s">
        <v>15693</v>
      </c>
      <c r="O3447" s="324"/>
    </row>
    <row r="3448" spans="5:15" ht="31.5">
      <c r="E3448" s="293">
        <v>6151730</v>
      </c>
      <c r="F3448" s="292" t="s">
        <v>132</v>
      </c>
      <c r="G3448" s="315">
        <f t="shared" si="55"/>
        <v>3442</v>
      </c>
      <c r="H3448" s="306" t="s">
        <v>8593</v>
      </c>
      <c r="I3448" s="307" t="s">
        <v>7203</v>
      </c>
      <c r="J3448" s="305">
        <v>2016</v>
      </c>
      <c r="K3448" s="271">
        <v>6100032821</v>
      </c>
      <c r="L3448" s="287">
        <v>42278</v>
      </c>
      <c r="M3448" s="241" t="s">
        <v>12457</v>
      </c>
      <c r="N3448" s="332" t="s">
        <v>15694</v>
      </c>
      <c r="O3448" s="324"/>
    </row>
    <row r="3449" spans="5:15" ht="31.5">
      <c r="E3449" s="293">
        <v>6151791</v>
      </c>
      <c r="F3449" s="291" t="s">
        <v>132</v>
      </c>
      <c r="G3449" s="315">
        <f t="shared" si="55"/>
        <v>3443</v>
      </c>
      <c r="H3449" s="306" t="s">
        <v>12456</v>
      </c>
      <c r="I3449" s="307" t="s">
        <v>7203</v>
      </c>
      <c r="J3449" s="305">
        <v>2016</v>
      </c>
      <c r="K3449" s="271">
        <v>6100032998</v>
      </c>
      <c r="L3449" s="287">
        <v>42282</v>
      </c>
      <c r="M3449" s="241" t="s">
        <v>12458</v>
      </c>
      <c r="N3449" s="332" t="s">
        <v>15695</v>
      </c>
      <c r="O3449" s="324"/>
    </row>
    <row r="3450" spans="5:15" ht="47.25">
      <c r="E3450" s="293">
        <v>6131486</v>
      </c>
      <c r="F3450" s="291" t="s">
        <v>132</v>
      </c>
      <c r="G3450" s="315">
        <f t="shared" si="55"/>
        <v>3444</v>
      </c>
      <c r="H3450" s="306" t="s">
        <v>11662</v>
      </c>
      <c r="I3450" s="307" t="s">
        <v>7203</v>
      </c>
      <c r="J3450" s="305">
        <v>2016</v>
      </c>
      <c r="K3450" s="271">
        <v>6100008230</v>
      </c>
      <c r="L3450" s="287">
        <v>40857</v>
      </c>
      <c r="M3450" s="241" t="s">
        <v>11663</v>
      </c>
      <c r="N3450" s="332" t="s">
        <v>14157</v>
      </c>
      <c r="O3450" s="324"/>
    </row>
    <row r="3451" spans="5:15" ht="31.5">
      <c r="E3451" s="293">
        <v>6144646</v>
      </c>
      <c r="F3451" s="292" t="s">
        <v>132</v>
      </c>
      <c r="G3451" s="315">
        <f t="shared" si="55"/>
        <v>3445</v>
      </c>
      <c r="H3451" s="306" t="s">
        <v>9822</v>
      </c>
      <c r="I3451" s="307" t="s">
        <v>7203</v>
      </c>
      <c r="J3451" s="305">
        <v>2016</v>
      </c>
      <c r="K3451" s="271">
        <v>6100008482</v>
      </c>
      <c r="L3451" s="287">
        <v>40872</v>
      </c>
      <c r="M3451" s="241" t="s">
        <v>9823</v>
      </c>
      <c r="N3451" s="331" t="s">
        <v>14599</v>
      </c>
      <c r="O3451" s="325"/>
    </row>
    <row r="3452" spans="5:15" ht="31.5">
      <c r="E3452" s="293">
        <v>6151905</v>
      </c>
      <c r="F3452" s="291" t="s">
        <v>132</v>
      </c>
      <c r="G3452" s="315">
        <f t="shared" si="55"/>
        <v>3446</v>
      </c>
      <c r="H3452" s="306" t="s">
        <v>9933</v>
      </c>
      <c r="I3452" s="307" t="s">
        <v>7203</v>
      </c>
      <c r="J3452" s="305">
        <v>2016</v>
      </c>
      <c r="K3452" s="271">
        <v>6100033318</v>
      </c>
      <c r="L3452" s="287">
        <v>42306</v>
      </c>
      <c r="M3452" s="241" t="s">
        <v>12459</v>
      </c>
      <c r="N3452" s="332" t="s">
        <v>15696</v>
      </c>
      <c r="O3452" s="324"/>
    </row>
    <row r="3453" spans="5:15" ht="31.5">
      <c r="E3453" s="293">
        <v>6151913</v>
      </c>
      <c r="F3453" s="291" t="s">
        <v>132</v>
      </c>
      <c r="G3453" s="315">
        <f t="shared" si="55"/>
        <v>3447</v>
      </c>
      <c r="H3453" s="306" t="s">
        <v>9849</v>
      </c>
      <c r="I3453" s="307" t="s">
        <v>7203</v>
      </c>
      <c r="J3453" s="305">
        <v>2016</v>
      </c>
      <c r="K3453" s="271">
        <v>6100033293</v>
      </c>
      <c r="L3453" s="287">
        <v>42304</v>
      </c>
      <c r="M3453" s="241" t="s">
        <v>12460</v>
      </c>
      <c r="N3453" s="332" t="s">
        <v>15697</v>
      </c>
      <c r="O3453" s="324"/>
    </row>
    <row r="3454" spans="5:15" ht="31.5">
      <c r="E3454" s="288">
        <v>6151911</v>
      </c>
      <c r="F3454" s="292" t="s">
        <v>132</v>
      </c>
      <c r="G3454" s="315">
        <f t="shared" ref="G3454:G3517" si="56">G3453+1</f>
        <v>3448</v>
      </c>
      <c r="H3454" s="306" t="s">
        <v>9361</v>
      </c>
      <c r="I3454" s="307" t="s">
        <v>7203</v>
      </c>
      <c r="J3454" s="305">
        <v>2016</v>
      </c>
      <c r="K3454" s="271">
        <v>6100033243</v>
      </c>
      <c r="L3454" s="287">
        <v>42304</v>
      </c>
      <c r="M3454" s="241" t="s">
        <v>12461</v>
      </c>
      <c r="N3454" s="332" t="s">
        <v>15698</v>
      </c>
      <c r="O3454" s="324"/>
    </row>
    <row r="3455" spans="5:15" ht="31.5">
      <c r="E3455" s="293">
        <v>6151915</v>
      </c>
      <c r="F3455" s="292" t="s">
        <v>132</v>
      </c>
      <c r="G3455" s="315">
        <f t="shared" si="56"/>
        <v>3449</v>
      </c>
      <c r="H3455" s="306" t="s">
        <v>12462</v>
      </c>
      <c r="I3455" s="307" t="s">
        <v>7203</v>
      </c>
      <c r="J3455" s="305">
        <v>2016</v>
      </c>
      <c r="K3455" s="271">
        <v>6100032256</v>
      </c>
      <c r="L3455" s="287">
        <v>42306</v>
      </c>
      <c r="M3455" s="241" t="s">
        <v>12463</v>
      </c>
      <c r="N3455" s="332" t="s">
        <v>15699</v>
      </c>
      <c r="O3455" s="324"/>
    </row>
    <row r="3456" spans="5:15" ht="31.5">
      <c r="E3456" s="293">
        <v>6151938</v>
      </c>
      <c r="F3456" s="291" t="s">
        <v>132</v>
      </c>
      <c r="G3456" s="315">
        <f t="shared" si="56"/>
        <v>3450</v>
      </c>
      <c r="H3456" s="306" t="s">
        <v>8632</v>
      </c>
      <c r="I3456" s="307" t="s">
        <v>7203</v>
      </c>
      <c r="J3456" s="305">
        <v>2016</v>
      </c>
      <c r="K3456" s="271">
        <v>6100033359</v>
      </c>
      <c r="L3456" s="287">
        <v>42306</v>
      </c>
      <c r="M3456" s="241" t="s">
        <v>11381</v>
      </c>
      <c r="N3456" s="332" t="s">
        <v>15373</v>
      </c>
      <c r="O3456" s="324"/>
    </row>
    <row r="3457" spans="5:15" ht="31.5">
      <c r="E3457" s="293">
        <v>6151917</v>
      </c>
      <c r="F3457" s="291" t="s">
        <v>132</v>
      </c>
      <c r="G3457" s="315">
        <f t="shared" si="56"/>
        <v>3451</v>
      </c>
      <c r="H3457" s="306" t="s">
        <v>12464</v>
      </c>
      <c r="I3457" s="307" t="s">
        <v>7203</v>
      </c>
      <c r="J3457" s="305">
        <v>2016</v>
      </c>
      <c r="K3457" s="271">
        <v>6100033546</v>
      </c>
      <c r="L3457" s="287">
        <v>42313</v>
      </c>
      <c r="M3457" s="241" t="s">
        <v>12466</v>
      </c>
      <c r="N3457" s="332" t="s">
        <v>15700</v>
      </c>
      <c r="O3457" s="324"/>
    </row>
    <row r="3458" spans="5:15" ht="31.5">
      <c r="E3458" s="293">
        <v>6151935</v>
      </c>
      <c r="F3458" s="291" t="s">
        <v>132</v>
      </c>
      <c r="G3458" s="315">
        <f t="shared" si="56"/>
        <v>3452</v>
      </c>
      <c r="H3458" s="306" t="s">
        <v>12329</v>
      </c>
      <c r="I3458" s="307" t="s">
        <v>7203</v>
      </c>
      <c r="J3458" s="305">
        <v>2016</v>
      </c>
      <c r="K3458" s="271">
        <v>6100033371</v>
      </c>
      <c r="L3458" s="287">
        <v>42306</v>
      </c>
      <c r="M3458" s="241" t="s">
        <v>12467</v>
      </c>
      <c r="N3458" s="332" t="s">
        <v>15701</v>
      </c>
      <c r="O3458" s="324"/>
    </row>
    <row r="3459" spans="5:15" ht="173.25">
      <c r="E3459" s="293">
        <v>6131629</v>
      </c>
      <c r="F3459" s="291" t="s">
        <v>132</v>
      </c>
      <c r="G3459" s="315">
        <f t="shared" si="56"/>
        <v>3453</v>
      </c>
      <c r="H3459" s="306" t="s">
        <v>8008</v>
      </c>
      <c r="I3459" s="307" t="s">
        <v>7203</v>
      </c>
      <c r="J3459" s="305">
        <v>2016</v>
      </c>
      <c r="K3459" s="271">
        <v>6100015018</v>
      </c>
      <c r="L3459" s="287">
        <v>41313</v>
      </c>
      <c r="M3459" s="241" t="s">
        <v>8010</v>
      </c>
      <c r="N3459" s="332" t="s">
        <v>13464</v>
      </c>
      <c r="O3459" s="324"/>
    </row>
    <row r="3460" spans="5:15" ht="31.5">
      <c r="E3460" s="293">
        <v>6151936</v>
      </c>
      <c r="F3460" s="291" t="s">
        <v>132</v>
      </c>
      <c r="G3460" s="315">
        <f t="shared" si="56"/>
        <v>3454</v>
      </c>
      <c r="H3460" s="306" t="s">
        <v>12465</v>
      </c>
      <c r="I3460" s="307" t="s">
        <v>7203</v>
      </c>
      <c r="J3460" s="305">
        <v>2016</v>
      </c>
      <c r="K3460" s="271">
        <v>6100033415</v>
      </c>
      <c r="L3460" s="287">
        <v>42311</v>
      </c>
      <c r="M3460" s="241" t="s">
        <v>12468</v>
      </c>
      <c r="N3460" s="332" t="s">
        <v>15702</v>
      </c>
      <c r="O3460" s="324"/>
    </row>
    <row r="3461" spans="5:15" ht="31.5">
      <c r="E3461" s="293">
        <v>6143704</v>
      </c>
      <c r="F3461" s="291" t="s">
        <v>132</v>
      </c>
      <c r="G3461" s="315">
        <f t="shared" si="56"/>
        <v>3455</v>
      </c>
      <c r="H3461" s="306" t="s">
        <v>10156</v>
      </c>
      <c r="I3461" s="307" t="s">
        <v>7203</v>
      </c>
      <c r="J3461" s="305">
        <v>2016</v>
      </c>
      <c r="K3461" s="271">
        <v>6100015774</v>
      </c>
      <c r="L3461" s="287">
        <v>41368</v>
      </c>
      <c r="M3461" s="241" t="s">
        <v>11041</v>
      </c>
      <c r="N3461" s="332" t="s">
        <v>14146</v>
      </c>
      <c r="O3461" s="324"/>
    </row>
    <row r="3462" spans="5:15" ht="31.5">
      <c r="E3462" s="293">
        <v>6151930</v>
      </c>
      <c r="F3462" s="291" t="s">
        <v>132</v>
      </c>
      <c r="G3462" s="315">
        <f t="shared" si="56"/>
        <v>3456</v>
      </c>
      <c r="H3462" s="306" t="s">
        <v>8622</v>
      </c>
      <c r="I3462" s="307" t="s">
        <v>7203</v>
      </c>
      <c r="J3462" s="305">
        <v>2016</v>
      </c>
      <c r="K3462" s="271">
        <v>6100033405</v>
      </c>
      <c r="L3462" s="287">
        <v>42311</v>
      </c>
      <c r="M3462" s="241" t="s">
        <v>12469</v>
      </c>
      <c r="N3462" s="332" t="s">
        <v>15703</v>
      </c>
      <c r="O3462" s="324"/>
    </row>
    <row r="3463" spans="5:15" ht="31.5">
      <c r="E3463" s="293">
        <v>6151931</v>
      </c>
      <c r="F3463" s="291" t="s">
        <v>132</v>
      </c>
      <c r="G3463" s="315">
        <f t="shared" si="56"/>
        <v>3457</v>
      </c>
      <c r="H3463" s="306" t="s">
        <v>12470</v>
      </c>
      <c r="I3463" s="307" t="s">
        <v>7203</v>
      </c>
      <c r="J3463" s="305">
        <v>2016</v>
      </c>
      <c r="K3463" s="271">
        <v>6100033487</v>
      </c>
      <c r="L3463" s="287">
        <v>42311</v>
      </c>
      <c r="M3463" s="241" t="s">
        <v>12471</v>
      </c>
      <c r="N3463" s="332" t="s">
        <v>15704</v>
      </c>
      <c r="O3463" s="324"/>
    </row>
    <row r="3464" spans="5:15" ht="47.25">
      <c r="E3464" s="293">
        <v>6151919</v>
      </c>
      <c r="F3464" s="291" t="s">
        <v>132</v>
      </c>
      <c r="G3464" s="315">
        <f t="shared" si="56"/>
        <v>3458</v>
      </c>
      <c r="H3464" s="306" t="s">
        <v>9954</v>
      </c>
      <c r="I3464" s="307" t="s">
        <v>7203</v>
      </c>
      <c r="J3464" s="305">
        <v>2016</v>
      </c>
      <c r="K3464" s="271">
        <v>6100033417</v>
      </c>
      <c r="L3464" s="287">
        <v>42310</v>
      </c>
      <c r="M3464" s="241" t="s">
        <v>12472</v>
      </c>
      <c r="N3464" s="332" t="s">
        <v>15705</v>
      </c>
      <c r="O3464" s="324"/>
    </row>
    <row r="3465" spans="5:15" ht="31.5">
      <c r="E3465" s="293">
        <v>6151933</v>
      </c>
      <c r="F3465" s="291" t="s">
        <v>132</v>
      </c>
      <c r="G3465" s="315">
        <f t="shared" si="56"/>
        <v>3459</v>
      </c>
      <c r="H3465" s="306" t="s">
        <v>12473</v>
      </c>
      <c r="I3465" s="307" t="s">
        <v>7203</v>
      </c>
      <c r="J3465" s="305">
        <v>2016</v>
      </c>
      <c r="K3465" s="271">
        <v>6100033481</v>
      </c>
      <c r="L3465" s="287">
        <v>42313</v>
      </c>
      <c r="M3465" s="241" t="s">
        <v>12474</v>
      </c>
      <c r="N3465" s="332" t="s">
        <v>15706</v>
      </c>
      <c r="O3465" s="324"/>
    </row>
    <row r="3466" spans="5:15" ht="31.5">
      <c r="E3466" s="293">
        <v>6151908</v>
      </c>
      <c r="F3466" s="291" t="s">
        <v>132</v>
      </c>
      <c r="G3466" s="315">
        <f t="shared" si="56"/>
        <v>3460</v>
      </c>
      <c r="H3466" s="306" t="s">
        <v>12475</v>
      </c>
      <c r="I3466" s="307" t="s">
        <v>7203</v>
      </c>
      <c r="J3466" s="305">
        <v>2016</v>
      </c>
      <c r="K3466" s="271">
        <v>6100033364</v>
      </c>
      <c r="L3466" s="287">
        <v>42306</v>
      </c>
      <c r="M3466" s="241" t="s">
        <v>12476</v>
      </c>
      <c r="N3466" s="332" t="s">
        <v>15707</v>
      </c>
      <c r="O3466" s="324"/>
    </row>
    <row r="3467" spans="5:15" ht="31.5">
      <c r="E3467" s="293">
        <v>6100273</v>
      </c>
      <c r="F3467" s="291" t="s">
        <v>132</v>
      </c>
      <c r="G3467" s="315">
        <f t="shared" si="56"/>
        <v>3461</v>
      </c>
      <c r="H3467" s="306" t="s">
        <v>7991</v>
      </c>
      <c r="I3467" s="307" t="s">
        <v>7203</v>
      </c>
      <c r="J3467" s="305">
        <v>2016</v>
      </c>
      <c r="K3467" s="271">
        <v>6100003088</v>
      </c>
      <c r="L3467" s="287">
        <v>40399</v>
      </c>
      <c r="M3467" s="241" t="s">
        <v>12477</v>
      </c>
      <c r="N3467" s="331" t="s">
        <v>13332</v>
      </c>
      <c r="O3467" s="325"/>
    </row>
    <row r="3468" spans="5:15" ht="31.5">
      <c r="E3468" s="288">
        <v>6143844</v>
      </c>
      <c r="F3468" s="291" t="s">
        <v>132</v>
      </c>
      <c r="G3468" s="315">
        <f t="shared" si="56"/>
        <v>3462</v>
      </c>
      <c r="H3468" s="306" t="s">
        <v>10322</v>
      </c>
      <c r="I3468" s="307" t="s">
        <v>7203</v>
      </c>
      <c r="J3468" s="305">
        <v>2016</v>
      </c>
      <c r="K3468" s="271">
        <v>6100022107</v>
      </c>
      <c r="L3468" s="287">
        <v>41666</v>
      </c>
      <c r="M3468" s="241" t="s">
        <v>10323</v>
      </c>
      <c r="N3468" s="332" t="s">
        <v>14413</v>
      </c>
      <c r="O3468" s="324"/>
    </row>
    <row r="3469" spans="5:15" ht="31.5">
      <c r="E3469" s="293">
        <v>6151493</v>
      </c>
      <c r="F3469" s="291" t="s">
        <v>132</v>
      </c>
      <c r="G3469" s="315">
        <f t="shared" si="56"/>
        <v>3463</v>
      </c>
      <c r="H3469" s="306" t="s">
        <v>12478</v>
      </c>
      <c r="I3469" s="307" t="s">
        <v>7203</v>
      </c>
      <c r="J3469" s="305">
        <v>2016</v>
      </c>
      <c r="K3469" s="271">
        <v>6100031863</v>
      </c>
      <c r="L3469" s="287">
        <v>42226</v>
      </c>
      <c r="M3469" s="241" t="s">
        <v>12479</v>
      </c>
      <c r="N3469" s="332" t="s">
        <v>15708</v>
      </c>
      <c r="O3469" s="324"/>
    </row>
    <row r="3470" spans="5:15" ht="31.5">
      <c r="E3470" s="293">
        <v>6151926</v>
      </c>
      <c r="F3470" s="291" t="s">
        <v>132</v>
      </c>
      <c r="G3470" s="315">
        <f t="shared" si="56"/>
        <v>3464</v>
      </c>
      <c r="H3470" s="306" t="s">
        <v>12480</v>
      </c>
      <c r="I3470" s="307" t="s">
        <v>7203</v>
      </c>
      <c r="J3470" s="305">
        <v>2016</v>
      </c>
      <c r="K3470" s="271">
        <v>6100033448</v>
      </c>
      <c r="L3470" s="287">
        <v>42311</v>
      </c>
      <c r="M3470" s="241" t="s">
        <v>12481</v>
      </c>
      <c r="N3470" s="332" t="s">
        <v>15709</v>
      </c>
      <c r="O3470" s="324"/>
    </row>
    <row r="3471" spans="5:15" ht="31.5">
      <c r="E3471" s="293">
        <v>6143981</v>
      </c>
      <c r="F3471" s="291" t="s">
        <v>132</v>
      </c>
      <c r="G3471" s="315">
        <f t="shared" si="56"/>
        <v>3465</v>
      </c>
      <c r="H3471" s="306" t="s">
        <v>10589</v>
      </c>
      <c r="I3471" s="307" t="s">
        <v>7203</v>
      </c>
      <c r="J3471" s="305">
        <v>2016</v>
      </c>
      <c r="K3471" s="271">
        <v>6100022800</v>
      </c>
      <c r="L3471" s="287">
        <v>41702</v>
      </c>
      <c r="M3471" s="241" t="s">
        <v>10385</v>
      </c>
      <c r="N3471" s="332" t="s">
        <v>14435</v>
      </c>
      <c r="O3471" s="324"/>
    </row>
    <row r="3472" spans="5:15" ht="47.25">
      <c r="E3472" s="293">
        <v>6144373</v>
      </c>
      <c r="F3472" s="291" t="s">
        <v>132</v>
      </c>
      <c r="G3472" s="315">
        <f t="shared" si="56"/>
        <v>3466</v>
      </c>
      <c r="H3472" s="306" t="s">
        <v>10610</v>
      </c>
      <c r="I3472" s="307" t="s">
        <v>7203</v>
      </c>
      <c r="J3472" s="305">
        <v>2016</v>
      </c>
      <c r="K3472" s="271">
        <v>6100023409</v>
      </c>
      <c r="L3472" s="287">
        <v>41788</v>
      </c>
      <c r="M3472" s="241" t="s">
        <v>11902</v>
      </c>
      <c r="N3472" s="332" t="s">
        <v>14747</v>
      </c>
      <c r="O3472" s="324"/>
    </row>
    <row r="3473" spans="5:15" ht="31.5">
      <c r="E3473" s="293">
        <v>6151944</v>
      </c>
      <c r="F3473" s="291" t="s">
        <v>132</v>
      </c>
      <c r="G3473" s="315">
        <f t="shared" si="56"/>
        <v>3467</v>
      </c>
      <c r="H3473" s="306" t="s">
        <v>9338</v>
      </c>
      <c r="I3473" s="307" t="s">
        <v>7203</v>
      </c>
      <c r="J3473" s="305">
        <v>2016</v>
      </c>
      <c r="K3473" s="271">
        <v>6100033497</v>
      </c>
      <c r="L3473" s="287">
        <v>42317</v>
      </c>
      <c r="M3473" s="241" t="s">
        <v>12484</v>
      </c>
      <c r="N3473" s="332" t="s">
        <v>15710</v>
      </c>
      <c r="O3473" s="324"/>
    </row>
    <row r="3474" spans="5:15" ht="31.5">
      <c r="E3474" s="293">
        <v>6151943</v>
      </c>
      <c r="F3474" s="291" t="s">
        <v>132</v>
      </c>
      <c r="G3474" s="315">
        <f t="shared" si="56"/>
        <v>3468</v>
      </c>
      <c r="H3474" s="306" t="s">
        <v>12482</v>
      </c>
      <c r="I3474" s="307" t="s">
        <v>7203</v>
      </c>
      <c r="J3474" s="305">
        <v>2016</v>
      </c>
      <c r="K3474" s="271">
        <v>6100033673</v>
      </c>
      <c r="L3474" s="287">
        <v>42318</v>
      </c>
      <c r="M3474" s="241" t="s">
        <v>12485</v>
      </c>
      <c r="N3474" s="332" t="s">
        <v>15711</v>
      </c>
      <c r="O3474" s="324"/>
    </row>
    <row r="3475" spans="5:15" ht="31.5">
      <c r="E3475" s="293">
        <v>6151942</v>
      </c>
      <c r="F3475" s="291" t="s">
        <v>132</v>
      </c>
      <c r="G3475" s="315">
        <f t="shared" si="56"/>
        <v>3469</v>
      </c>
      <c r="H3475" s="306" t="s">
        <v>12483</v>
      </c>
      <c r="I3475" s="307" t="s">
        <v>7203</v>
      </c>
      <c r="J3475" s="305">
        <v>2016</v>
      </c>
      <c r="K3475" s="271">
        <v>6100033587</v>
      </c>
      <c r="L3475" s="287">
        <v>42317</v>
      </c>
      <c r="M3475" s="241" t="s">
        <v>12486</v>
      </c>
      <c r="N3475" s="332" t="s">
        <v>15712</v>
      </c>
      <c r="O3475" s="324"/>
    </row>
    <row r="3476" spans="5:15" ht="31.5">
      <c r="E3476" s="293">
        <v>6151940</v>
      </c>
      <c r="F3476" s="291" t="s">
        <v>132</v>
      </c>
      <c r="G3476" s="315">
        <f t="shared" si="56"/>
        <v>3470</v>
      </c>
      <c r="H3476" s="306" t="s">
        <v>8622</v>
      </c>
      <c r="I3476" s="307" t="s">
        <v>7203</v>
      </c>
      <c r="J3476" s="305">
        <v>2016</v>
      </c>
      <c r="K3476" s="271">
        <v>6100033629</v>
      </c>
      <c r="L3476" s="287">
        <v>42317</v>
      </c>
      <c r="M3476" s="241" t="s">
        <v>12487</v>
      </c>
      <c r="N3476" s="332" t="s">
        <v>15713</v>
      </c>
      <c r="O3476" s="324"/>
    </row>
    <row r="3477" spans="5:15" ht="31.5">
      <c r="E3477" s="293">
        <v>6151497</v>
      </c>
      <c r="F3477" s="291" t="s">
        <v>132</v>
      </c>
      <c r="G3477" s="315">
        <f t="shared" si="56"/>
        <v>3471</v>
      </c>
      <c r="H3477" s="306" t="s">
        <v>12488</v>
      </c>
      <c r="I3477" s="307" t="s">
        <v>7203</v>
      </c>
      <c r="J3477" s="305">
        <v>2016</v>
      </c>
      <c r="K3477" s="271">
        <v>6100032054</v>
      </c>
      <c r="L3477" s="287">
        <v>42234</v>
      </c>
      <c r="M3477" s="241" t="s">
        <v>12490</v>
      </c>
      <c r="N3477" s="332" t="s">
        <v>15714</v>
      </c>
      <c r="O3477" s="324"/>
    </row>
    <row r="3478" spans="5:15" ht="31.5">
      <c r="E3478" s="293">
        <v>6151499</v>
      </c>
      <c r="F3478" s="291" t="s">
        <v>132</v>
      </c>
      <c r="G3478" s="315">
        <f t="shared" si="56"/>
        <v>3472</v>
      </c>
      <c r="H3478" s="306" t="s">
        <v>12489</v>
      </c>
      <c r="I3478" s="307" t="s">
        <v>7203</v>
      </c>
      <c r="J3478" s="305">
        <v>2016</v>
      </c>
      <c r="K3478" s="271">
        <v>6100030406</v>
      </c>
      <c r="L3478" s="287">
        <v>42208</v>
      </c>
      <c r="M3478" s="241" t="s">
        <v>12491</v>
      </c>
      <c r="N3478" s="332" t="s">
        <v>15715</v>
      </c>
      <c r="O3478" s="324"/>
    </row>
    <row r="3479" spans="5:15" ht="31.5">
      <c r="E3479" s="293">
        <v>6151512</v>
      </c>
      <c r="F3479" s="291" t="s">
        <v>132</v>
      </c>
      <c r="G3479" s="315">
        <f t="shared" si="56"/>
        <v>3473</v>
      </c>
      <c r="H3479" s="306" t="s">
        <v>12492</v>
      </c>
      <c r="I3479" s="307" t="s">
        <v>7203</v>
      </c>
      <c r="J3479" s="305">
        <v>2016</v>
      </c>
      <c r="K3479" s="271">
        <v>6100031650</v>
      </c>
      <c r="L3479" s="287">
        <v>42229</v>
      </c>
      <c r="M3479" s="241" t="s">
        <v>12493</v>
      </c>
      <c r="N3479" s="332" t="s">
        <v>15716</v>
      </c>
      <c r="O3479" s="324"/>
    </row>
    <row r="3480" spans="5:15" ht="47.25">
      <c r="E3480" s="293">
        <v>6145199</v>
      </c>
      <c r="F3480" s="291" t="s">
        <v>132</v>
      </c>
      <c r="G3480" s="315">
        <f t="shared" si="56"/>
        <v>3474</v>
      </c>
      <c r="H3480" s="306" t="s">
        <v>10742</v>
      </c>
      <c r="I3480" s="307" t="s">
        <v>7203</v>
      </c>
      <c r="J3480" s="305">
        <v>2016</v>
      </c>
      <c r="K3480" s="271">
        <v>6100026668</v>
      </c>
      <c r="L3480" s="287">
        <v>41912</v>
      </c>
      <c r="M3480" s="241" t="s">
        <v>10743</v>
      </c>
      <c r="N3480" s="331" t="s">
        <v>16356</v>
      </c>
      <c r="O3480" s="325"/>
    </row>
    <row r="3481" spans="5:15" ht="31.5">
      <c r="E3481" s="293">
        <v>6151514</v>
      </c>
      <c r="F3481" s="291" t="s">
        <v>132</v>
      </c>
      <c r="G3481" s="315">
        <f t="shared" si="56"/>
        <v>3475</v>
      </c>
      <c r="H3481" s="306" t="s">
        <v>8641</v>
      </c>
      <c r="I3481" s="307" t="s">
        <v>7203</v>
      </c>
      <c r="J3481" s="305">
        <v>2016</v>
      </c>
      <c r="K3481" s="271">
        <v>6100032074</v>
      </c>
      <c r="L3481" s="287">
        <v>42236</v>
      </c>
      <c r="M3481" s="241" t="s">
        <v>12494</v>
      </c>
      <c r="N3481" s="332" t="s">
        <v>15717</v>
      </c>
      <c r="O3481" s="324"/>
    </row>
    <row r="3482" spans="5:15" ht="31.5">
      <c r="E3482" s="293">
        <v>6151622</v>
      </c>
      <c r="F3482" s="291" t="s">
        <v>132</v>
      </c>
      <c r="G3482" s="315">
        <f t="shared" si="56"/>
        <v>3476</v>
      </c>
      <c r="H3482" s="306" t="s">
        <v>8526</v>
      </c>
      <c r="I3482" s="307" t="s">
        <v>7203</v>
      </c>
      <c r="J3482" s="305">
        <v>2016</v>
      </c>
      <c r="K3482" s="271">
        <v>6100031880</v>
      </c>
      <c r="L3482" s="287">
        <v>42235</v>
      </c>
      <c r="M3482" s="241" t="s">
        <v>12495</v>
      </c>
      <c r="N3482" s="332" t="s">
        <v>15718</v>
      </c>
      <c r="O3482" s="324"/>
    </row>
    <row r="3483" spans="5:15" ht="31.5">
      <c r="E3483" s="293">
        <v>6151618</v>
      </c>
      <c r="F3483" s="292" t="s">
        <v>132</v>
      </c>
      <c r="G3483" s="315">
        <f t="shared" si="56"/>
        <v>3477</v>
      </c>
      <c r="H3483" s="306" t="s">
        <v>12496</v>
      </c>
      <c r="I3483" s="307" t="s">
        <v>7203</v>
      </c>
      <c r="J3483" s="305">
        <v>2016</v>
      </c>
      <c r="K3483" s="271">
        <v>6100032170</v>
      </c>
      <c r="L3483" s="287">
        <v>42243</v>
      </c>
      <c r="M3483" s="241" t="s">
        <v>12497</v>
      </c>
      <c r="N3483" s="332" t="s">
        <v>15719</v>
      </c>
      <c r="O3483" s="324"/>
    </row>
    <row r="3484" spans="5:15" ht="31.5">
      <c r="E3484" s="293">
        <v>6151614</v>
      </c>
      <c r="F3484" s="291" t="s">
        <v>132</v>
      </c>
      <c r="G3484" s="315">
        <f t="shared" si="56"/>
        <v>3478</v>
      </c>
      <c r="H3484" s="306" t="s">
        <v>12498</v>
      </c>
      <c r="I3484" s="307" t="s">
        <v>7203</v>
      </c>
      <c r="J3484" s="305">
        <v>2016</v>
      </c>
      <c r="K3484" s="271">
        <v>6100031864</v>
      </c>
      <c r="L3484" s="287">
        <v>42236</v>
      </c>
      <c r="M3484" s="241" t="s">
        <v>12499</v>
      </c>
      <c r="N3484" s="332" t="s">
        <v>15720</v>
      </c>
      <c r="O3484" s="324"/>
    </row>
    <row r="3485" spans="5:15" ht="31.5">
      <c r="E3485" s="293">
        <v>6145566</v>
      </c>
      <c r="F3485" s="291" t="s">
        <v>132</v>
      </c>
      <c r="G3485" s="315">
        <f t="shared" si="56"/>
        <v>3479</v>
      </c>
      <c r="H3485" s="306" t="s">
        <v>10493</v>
      </c>
      <c r="I3485" s="307" t="s">
        <v>7203</v>
      </c>
      <c r="J3485" s="305">
        <v>2016</v>
      </c>
      <c r="K3485" s="271">
        <v>6100027684</v>
      </c>
      <c r="L3485" s="287">
        <v>41969</v>
      </c>
      <c r="M3485" s="241" t="s">
        <v>12158</v>
      </c>
      <c r="N3485" s="332" t="s">
        <v>14808</v>
      </c>
      <c r="O3485" s="324"/>
    </row>
    <row r="3486" spans="5:15" ht="31.5">
      <c r="E3486" s="293">
        <v>6151956</v>
      </c>
      <c r="F3486" s="291" t="s">
        <v>132</v>
      </c>
      <c r="G3486" s="315">
        <f t="shared" si="56"/>
        <v>3480</v>
      </c>
      <c r="H3486" s="306" t="s">
        <v>12500</v>
      </c>
      <c r="I3486" s="307" t="s">
        <v>7203</v>
      </c>
      <c r="J3486" s="305">
        <v>2016</v>
      </c>
      <c r="K3486" s="271">
        <v>6100033434</v>
      </c>
      <c r="L3486" s="287">
        <v>42317</v>
      </c>
      <c r="M3486" s="241" t="s">
        <v>12501</v>
      </c>
      <c r="N3486" s="332" t="s">
        <v>15721</v>
      </c>
      <c r="O3486" s="324"/>
    </row>
    <row r="3487" spans="5:15" ht="47.25">
      <c r="E3487" s="293">
        <v>6151953</v>
      </c>
      <c r="F3487" s="291" t="s">
        <v>132</v>
      </c>
      <c r="G3487" s="315">
        <f t="shared" si="56"/>
        <v>3481</v>
      </c>
      <c r="H3487" s="306" t="s">
        <v>12502</v>
      </c>
      <c r="I3487" s="307" t="s">
        <v>7203</v>
      </c>
      <c r="J3487" s="305">
        <v>2016</v>
      </c>
      <c r="K3487" s="271">
        <v>6100032337</v>
      </c>
      <c r="L3487" s="287">
        <v>42314</v>
      </c>
      <c r="M3487" s="241" t="s">
        <v>12503</v>
      </c>
      <c r="N3487" s="332" t="s">
        <v>15722</v>
      </c>
      <c r="O3487" s="324"/>
    </row>
    <row r="3488" spans="5:15" ht="63">
      <c r="E3488" s="288">
        <v>6151152</v>
      </c>
      <c r="F3488" s="291" t="s">
        <v>132</v>
      </c>
      <c r="G3488" s="315">
        <f t="shared" si="56"/>
        <v>3482</v>
      </c>
      <c r="H3488" s="306" t="s">
        <v>10493</v>
      </c>
      <c r="I3488" s="307" t="s">
        <v>7203</v>
      </c>
      <c r="J3488" s="305">
        <v>2016</v>
      </c>
      <c r="K3488" s="271">
        <v>6100026695</v>
      </c>
      <c r="L3488" s="287">
        <v>42054</v>
      </c>
      <c r="M3488" s="241" t="s">
        <v>10750</v>
      </c>
      <c r="N3488" s="331" t="s">
        <v>16235</v>
      </c>
      <c r="O3488" s="325"/>
    </row>
    <row r="3489" spans="5:15" ht="31.5">
      <c r="E3489" s="293">
        <v>6151593</v>
      </c>
      <c r="F3489" s="291" t="s">
        <v>132</v>
      </c>
      <c r="G3489" s="315">
        <f t="shared" si="56"/>
        <v>3483</v>
      </c>
      <c r="H3489" s="306" t="s">
        <v>12504</v>
      </c>
      <c r="I3489" s="307" t="s">
        <v>7203</v>
      </c>
      <c r="J3489" s="305">
        <v>2016</v>
      </c>
      <c r="K3489" s="271">
        <v>6100031950</v>
      </c>
      <c r="L3489" s="287">
        <v>42248</v>
      </c>
      <c r="M3489" s="241" t="s">
        <v>12505</v>
      </c>
      <c r="N3489" s="332" t="s">
        <v>15723</v>
      </c>
      <c r="O3489" s="324"/>
    </row>
    <row r="3490" spans="5:15" ht="47.25">
      <c r="E3490" s="293">
        <v>6150738</v>
      </c>
      <c r="F3490" s="291" t="s">
        <v>132</v>
      </c>
      <c r="G3490" s="315">
        <f t="shared" si="56"/>
        <v>3484</v>
      </c>
      <c r="H3490" s="306" t="s">
        <v>12506</v>
      </c>
      <c r="I3490" s="307" t="s">
        <v>7203</v>
      </c>
      <c r="J3490" s="305">
        <v>2016</v>
      </c>
      <c r="K3490" s="271">
        <v>6100028602</v>
      </c>
      <c r="L3490" s="287">
        <v>42048</v>
      </c>
      <c r="M3490" s="241" t="s">
        <v>10867</v>
      </c>
      <c r="N3490" s="332" t="s">
        <v>14599</v>
      </c>
      <c r="O3490" s="324"/>
    </row>
    <row r="3491" spans="5:15" ht="31.5">
      <c r="E3491" s="293">
        <v>6151052</v>
      </c>
      <c r="F3491" s="291" t="s">
        <v>132</v>
      </c>
      <c r="G3491" s="315">
        <f t="shared" si="56"/>
        <v>3485</v>
      </c>
      <c r="H3491" s="306" t="s">
        <v>10953</v>
      </c>
      <c r="I3491" s="307" t="s">
        <v>7203</v>
      </c>
      <c r="J3491" s="305">
        <v>2016</v>
      </c>
      <c r="K3491" s="271">
        <v>6100029673</v>
      </c>
      <c r="L3491" s="287">
        <v>42129</v>
      </c>
      <c r="M3491" s="241" t="s">
        <v>10954</v>
      </c>
      <c r="N3491" s="332" t="s">
        <v>14604</v>
      </c>
      <c r="O3491" s="324"/>
    </row>
    <row r="3492" spans="5:15" ht="31.5">
      <c r="E3492" s="288">
        <v>6145262</v>
      </c>
      <c r="F3492" s="292" t="s">
        <v>132</v>
      </c>
      <c r="G3492" s="315">
        <f t="shared" si="56"/>
        <v>3486</v>
      </c>
      <c r="H3492" s="306" t="s">
        <v>8626</v>
      </c>
      <c r="I3492" s="307" t="s">
        <v>7203</v>
      </c>
      <c r="J3492" s="305">
        <v>2016</v>
      </c>
      <c r="K3492" s="271">
        <v>6100032276</v>
      </c>
      <c r="L3492" s="287">
        <v>42250</v>
      </c>
      <c r="M3492" s="241" t="s">
        <v>12507</v>
      </c>
      <c r="N3492" s="332" t="s">
        <v>15724</v>
      </c>
      <c r="O3492" s="324"/>
    </row>
    <row r="3493" spans="5:15" ht="31.5">
      <c r="E3493" s="293">
        <v>6151631</v>
      </c>
      <c r="F3493" s="291" t="s">
        <v>132</v>
      </c>
      <c r="G3493" s="315">
        <f t="shared" si="56"/>
        <v>3487</v>
      </c>
      <c r="H3493" s="306" t="s">
        <v>12508</v>
      </c>
      <c r="I3493" s="307" t="s">
        <v>7203</v>
      </c>
      <c r="J3493" s="305">
        <v>2016</v>
      </c>
      <c r="K3493" s="271">
        <v>6100032277</v>
      </c>
      <c r="L3493" s="287">
        <v>42250</v>
      </c>
      <c r="M3493" s="241" t="s">
        <v>12509</v>
      </c>
      <c r="N3493" s="332" t="s">
        <v>15725</v>
      </c>
      <c r="O3493" s="324"/>
    </row>
    <row r="3494" spans="5:15" ht="31.5">
      <c r="E3494" s="293">
        <v>6143292</v>
      </c>
      <c r="F3494" s="291" t="s">
        <v>132</v>
      </c>
      <c r="G3494" s="315">
        <f t="shared" si="56"/>
        <v>3488</v>
      </c>
      <c r="H3494" s="306" t="s">
        <v>11799</v>
      </c>
      <c r="I3494" s="307" t="s">
        <v>7203</v>
      </c>
      <c r="J3494" s="305">
        <v>2016</v>
      </c>
      <c r="K3494" s="271">
        <v>6100020759</v>
      </c>
      <c r="L3494" s="287">
        <v>41988</v>
      </c>
      <c r="M3494" s="241" t="s">
        <v>11807</v>
      </c>
      <c r="N3494" s="332" t="s">
        <v>14702</v>
      </c>
      <c r="O3494" s="324"/>
    </row>
    <row r="3495" spans="5:15" ht="31.5">
      <c r="E3495" s="293">
        <v>6151636</v>
      </c>
      <c r="F3495" s="291" t="s">
        <v>132</v>
      </c>
      <c r="G3495" s="315">
        <f t="shared" si="56"/>
        <v>3489</v>
      </c>
      <c r="H3495" s="306" t="s">
        <v>12510</v>
      </c>
      <c r="I3495" s="307" t="s">
        <v>7203</v>
      </c>
      <c r="J3495" s="305">
        <v>2016</v>
      </c>
      <c r="K3495" s="271">
        <v>6100032073</v>
      </c>
      <c r="L3495" s="287">
        <v>42247</v>
      </c>
      <c r="M3495" s="241" t="s">
        <v>12511</v>
      </c>
      <c r="N3495" s="332" t="s">
        <v>15726</v>
      </c>
      <c r="O3495" s="324"/>
    </row>
    <row r="3496" spans="5:15" ht="31.5">
      <c r="E3496" s="288">
        <v>6143702</v>
      </c>
      <c r="F3496" s="291" t="s">
        <v>132</v>
      </c>
      <c r="G3496" s="315">
        <f t="shared" si="56"/>
        <v>3490</v>
      </c>
      <c r="H3496" s="306" t="s">
        <v>9462</v>
      </c>
      <c r="I3496" s="307" t="s">
        <v>7203</v>
      </c>
      <c r="J3496" s="305">
        <v>2016</v>
      </c>
      <c r="K3496" s="271">
        <v>6100022089</v>
      </c>
      <c r="L3496" s="287">
        <v>41666</v>
      </c>
      <c r="M3496" s="241" t="s">
        <v>12512</v>
      </c>
      <c r="N3496" s="332" t="s">
        <v>14288</v>
      </c>
      <c r="O3496" s="324"/>
    </row>
    <row r="3497" spans="5:15" ht="31.5">
      <c r="E3497" s="293">
        <v>6143706</v>
      </c>
      <c r="F3497" s="291" t="s">
        <v>132</v>
      </c>
      <c r="G3497" s="315">
        <f t="shared" si="56"/>
        <v>3491</v>
      </c>
      <c r="H3497" s="306" t="s">
        <v>10251</v>
      </c>
      <c r="I3497" s="307" t="s">
        <v>7203</v>
      </c>
      <c r="J3497" s="305">
        <v>2016</v>
      </c>
      <c r="K3497" s="271">
        <v>6100021975</v>
      </c>
      <c r="L3497" s="287">
        <v>42004</v>
      </c>
      <c r="M3497" s="241" t="s">
        <v>10311</v>
      </c>
      <c r="N3497" s="332" t="s">
        <v>14408</v>
      </c>
      <c r="O3497" s="324"/>
    </row>
    <row r="3498" spans="5:15" ht="31.5">
      <c r="E3498" s="293">
        <v>6143714</v>
      </c>
      <c r="F3498" s="291" t="s">
        <v>132</v>
      </c>
      <c r="G3498" s="315">
        <f t="shared" si="56"/>
        <v>3492</v>
      </c>
      <c r="H3498" s="306" t="s">
        <v>12513</v>
      </c>
      <c r="I3498" s="307" t="s">
        <v>7203</v>
      </c>
      <c r="J3498" s="305">
        <v>2016</v>
      </c>
      <c r="K3498" s="271">
        <v>6100022294</v>
      </c>
      <c r="L3498" s="287">
        <v>41675</v>
      </c>
      <c r="M3498" s="241" t="s">
        <v>11045</v>
      </c>
      <c r="N3498" s="332" t="s">
        <v>14622</v>
      </c>
      <c r="O3498" s="324"/>
    </row>
    <row r="3499" spans="5:15" ht="31.5">
      <c r="E3499" s="293">
        <v>6151962</v>
      </c>
      <c r="F3499" s="291" t="s">
        <v>132</v>
      </c>
      <c r="G3499" s="315">
        <f t="shared" si="56"/>
        <v>3493</v>
      </c>
      <c r="H3499" s="306" t="s">
        <v>9968</v>
      </c>
      <c r="I3499" s="307" t="s">
        <v>7203</v>
      </c>
      <c r="J3499" s="305">
        <v>2016</v>
      </c>
      <c r="K3499" s="271">
        <v>6100033551</v>
      </c>
      <c r="L3499" s="287">
        <v>42320</v>
      </c>
      <c r="M3499" s="241" t="s">
        <v>12514</v>
      </c>
      <c r="N3499" s="332" t="s">
        <v>15727</v>
      </c>
      <c r="O3499" s="324"/>
    </row>
    <row r="3500" spans="5:15" ht="31.5">
      <c r="E3500" s="293">
        <v>6143734</v>
      </c>
      <c r="F3500" s="291" t="s">
        <v>132</v>
      </c>
      <c r="G3500" s="315">
        <f t="shared" si="56"/>
        <v>3494</v>
      </c>
      <c r="H3500" s="306" t="s">
        <v>10340</v>
      </c>
      <c r="I3500" s="307" t="s">
        <v>7203</v>
      </c>
      <c r="J3500" s="305">
        <v>2016</v>
      </c>
      <c r="K3500" s="271">
        <v>6100022009</v>
      </c>
      <c r="L3500" s="287">
        <v>41659</v>
      </c>
      <c r="M3500" s="241" t="s">
        <v>11158</v>
      </c>
      <c r="N3500" s="332" t="s">
        <v>14715</v>
      </c>
      <c r="O3500" s="324"/>
    </row>
    <row r="3501" spans="5:15" ht="31.5">
      <c r="E3501" s="293">
        <v>6151673</v>
      </c>
      <c r="F3501" s="291" t="s">
        <v>132</v>
      </c>
      <c r="G3501" s="315">
        <f t="shared" si="56"/>
        <v>3495</v>
      </c>
      <c r="H3501" s="306" t="s">
        <v>10976</v>
      </c>
      <c r="I3501" s="307" t="s">
        <v>7203</v>
      </c>
      <c r="J3501" s="305">
        <v>2016</v>
      </c>
      <c r="K3501" s="271">
        <v>6100022585</v>
      </c>
      <c r="L3501" s="287">
        <v>41691</v>
      </c>
      <c r="M3501" s="241" t="s">
        <v>11433</v>
      </c>
      <c r="N3501" s="332" t="s">
        <v>14664</v>
      </c>
      <c r="O3501" s="324"/>
    </row>
    <row r="3502" spans="5:15" ht="31.5">
      <c r="E3502" s="293">
        <v>6151672</v>
      </c>
      <c r="F3502" s="291" t="s">
        <v>132</v>
      </c>
      <c r="G3502" s="315">
        <f t="shared" si="56"/>
        <v>3496</v>
      </c>
      <c r="H3502" s="306" t="s">
        <v>12515</v>
      </c>
      <c r="I3502" s="307" t="s">
        <v>7203</v>
      </c>
      <c r="J3502" s="305">
        <v>2016</v>
      </c>
      <c r="K3502" s="271">
        <v>6100032336</v>
      </c>
      <c r="L3502" s="287">
        <v>42257</v>
      </c>
      <c r="M3502" s="241" t="s">
        <v>11431</v>
      </c>
      <c r="N3502" s="332" t="s">
        <v>14663</v>
      </c>
      <c r="O3502" s="324"/>
    </row>
    <row r="3503" spans="5:15" ht="31.5">
      <c r="E3503" s="293">
        <v>6151664</v>
      </c>
      <c r="F3503" s="291" t="s">
        <v>132</v>
      </c>
      <c r="G3503" s="315">
        <f t="shared" si="56"/>
        <v>3497</v>
      </c>
      <c r="H3503" s="306" t="s">
        <v>12516</v>
      </c>
      <c r="I3503" s="307" t="s">
        <v>7203</v>
      </c>
      <c r="J3503" s="305">
        <v>2016</v>
      </c>
      <c r="K3503" s="271">
        <v>6100032495</v>
      </c>
      <c r="L3503" s="287">
        <v>42257</v>
      </c>
      <c r="M3503" s="241" t="s">
        <v>12518</v>
      </c>
      <c r="N3503" s="332" t="s">
        <v>14858</v>
      </c>
      <c r="O3503" s="324"/>
    </row>
    <row r="3504" spans="5:15" ht="31.5">
      <c r="E3504" s="293">
        <v>6151671</v>
      </c>
      <c r="F3504" s="291" t="s">
        <v>132</v>
      </c>
      <c r="G3504" s="315">
        <f t="shared" si="56"/>
        <v>3498</v>
      </c>
      <c r="H3504" s="306" t="s">
        <v>12517</v>
      </c>
      <c r="I3504" s="307" t="s">
        <v>7203</v>
      </c>
      <c r="J3504" s="305">
        <v>2016</v>
      </c>
      <c r="K3504" s="271">
        <v>6100032317</v>
      </c>
      <c r="L3504" s="287">
        <v>42257</v>
      </c>
      <c r="M3504" s="241" t="s">
        <v>12519</v>
      </c>
      <c r="N3504" s="332" t="s">
        <v>15728</v>
      </c>
      <c r="O3504" s="324"/>
    </row>
    <row r="3505" spans="5:15" ht="31.5">
      <c r="E3505" s="293">
        <v>6143827</v>
      </c>
      <c r="F3505" s="291" t="s">
        <v>132</v>
      </c>
      <c r="G3505" s="315">
        <f t="shared" si="56"/>
        <v>3499</v>
      </c>
      <c r="H3505" s="306" t="s">
        <v>9466</v>
      </c>
      <c r="I3505" s="307" t="s">
        <v>7203</v>
      </c>
      <c r="J3505" s="305">
        <v>2016</v>
      </c>
      <c r="K3505" s="271">
        <v>6100022427</v>
      </c>
      <c r="L3505" s="287">
        <v>41687</v>
      </c>
      <c r="M3505" s="241" t="s">
        <v>10357</v>
      </c>
      <c r="N3505" s="332" t="s">
        <v>14426</v>
      </c>
      <c r="O3505" s="324"/>
    </row>
    <row r="3506" spans="5:15" ht="31.5">
      <c r="E3506" s="293">
        <v>6143843</v>
      </c>
      <c r="F3506" s="291" t="s">
        <v>132</v>
      </c>
      <c r="G3506" s="315">
        <f t="shared" si="56"/>
        <v>3500</v>
      </c>
      <c r="H3506" s="306" t="s">
        <v>10348</v>
      </c>
      <c r="I3506" s="307" t="s">
        <v>7203</v>
      </c>
      <c r="J3506" s="305">
        <v>2016</v>
      </c>
      <c r="K3506" s="271">
        <v>6100022362</v>
      </c>
      <c r="L3506" s="287">
        <v>41681</v>
      </c>
      <c r="M3506" s="241" t="s">
        <v>10349</v>
      </c>
      <c r="N3506" s="332" t="s">
        <v>14424</v>
      </c>
      <c r="O3506" s="324"/>
    </row>
    <row r="3507" spans="5:15" ht="31.5">
      <c r="E3507" s="293">
        <v>6143856</v>
      </c>
      <c r="F3507" s="291" t="s">
        <v>132</v>
      </c>
      <c r="G3507" s="315">
        <f t="shared" si="56"/>
        <v>3501</v>
      </c>
      <c r="H3507" s="306" t="s">
        <v>10368</v>
      </c>
      <c r="I3507" s="307" t="s">
        <v>7203</v>
      </c>
      <c r="J3507" s="305">
        <v>2016</v>
      </c>
      <c r="K3507" s="271">
        <v>6100022681</v>
      </c>
      <c r="L3507" s="287">
        <v>41701</v>
      </c>
      <c r="M3507" s="241" t="s">
        <v>10369</v>
      </c>
      <c r="N3507" s="332" t="s">
        <v>14112</v>
      </c>
      <c r="O3507" s="324"/>
    </row>
    <row r="3508" spans="5:15" ht="31.5">
      <c r="E3508" s="293">
        <v>6145565</v>
      </c>
      <c r="F3508" s="291" t="s">
        <v>132</v>
      </c>
      <c r="G3508" s="315">
        <f t="shared" si="56"/>
        <v>3502</v>
      </c>
      <c r="H3508" s="306" t="s">
        <v>12520</v>
      </c>
      <c r="I3508" s="307" t="s">
        <v>7203</v>
      </c>
      <c r="J3508" s="305">
        <v>2016</v>
      </c>
      <c r="K3508" s="271">
        <v>6100027747</v>
      </c>
      <c r="L3508" s="287">
        <v>41976</v>
      </c>
      <c r="M3508" s="241" t="s">
        <v>12521</v>
      </c>
      <c r="N3508" s="332" t="s">
        <v>14809</v>
      </c>
      <c r="O3508" s="324"/>
    </row>
    <row r="3509" spans="5:15" ht="31.5">
      <c r="E3509" s="293">
        <v>6144072</v>
      </c>
      <c r="F3509" s="291" t="s">
        <v>132</v>
      </c>
      <c r="G3509" s="315">
        <f t="shared" si="56"/>
        <v>3503</v>
      </c>
      <c r="H3509" s="306" t="s">
        <v>10476</v>
      </c>
      <c r="I3509" s="307" t="s">
        <v>7203</v>
      </c>
      <c r="J3509" s="305">
        <v>2016</v>
      </c>
      <c r="K3509" s="271">
        <v>6100021462</v>
      </c>
      <c r="L3509" s="287">
        <v>41704</v>
      </c>
      <c r="M3509" s="241" t="s">
        <v>11818</v>
      </c>
      <c r="N3509" s="332" t="s">
        <v>14705</v>
      </c>
      <c r="O3509" s="324"/>
    </row>
    <row r="3510" spans="5:15" ht="31.5">
      <c r="E3510" s="293">
        <v>6144094</v>
      </c>
      <c r="F3510" s="291" t="s">
        <v>132</v>
      </c>
      <c r="G3510" s="315">
        <f t="shared" si="56"/>
        <v>3504</v>
      </c>
      <c r="H3510" s="306" t="s">
        <v>10366</v>
      </c>
      <c r="I3510" s="307" t="s">
        <v>7203</v>
      </c>
      <c r="J3510" s="305">
        <v>2016</v>
      </c>
      <c r="K3510" s="271">
        <v>6100023045</v>
      </c>
      <c r="L3510" s="287">
        <v>41722</v>
      </c>
      <c r="M3510" s="241" t="s">
        <v>9819</v>
      </c>
      <c r="N3510" s="331" t="s">
        <v>16356</v>
      </c>
      <c r="O3510" s="325"/>
    </row>
    <row r="3511" spans="5:15" ht="31.5">
      <c r="E3511" s="293">
        <v>6144111</v>
      </c>
      <c r="F3511" s="291" t="s">
        <v>132</v>
      </c>
      <c r="G3511" s="315">
        <f t="shared" si="56"/>
        <v>3505</v>
      </c>
      <c r="H3511" s="306" t="s">
        <v>10461</v>
      </c>
      <c r="I3511" s="307" t="s">
        <v>7203</v>
      </c>
      <c r="J3511" s="305">
        <v>2016</v>
      </c>
      <c r="K3511" s="271">
        <v>6100023385</v>
      </c>
      <c r="L3511" s="287">
        <v>41743</v>
      </c>
      <c r="M3511" s="241" t="s">
        <v>10462</v>
      </c>
      <c r="N3511" s="332" t="s">
        <v>14117</v>
      </c>
      <c r="O3511" s="324"/>
    </row>
    <row r="3512" spans="5:15" ht="31.5">
      <c r="E3512" s="293">
        <v>6143946</v>
      </c>
      <c r="F3512" s="291" t="s">
        <v>132</v>
      </c>
      <c r="G3512" s="315">
        <f t="shared" si="56"/>
        <v>3506</v>
      </c>
      <c r="H3512" s="306" t="s">
        <v>12522</v>
      </c>
      <c r="I3512" s="307" t="s">
        <v>7203</v>
      </c>
      <c r="J3512" s="305">
        <v>2016</v>
      </c>
      <c r="K3512" s="271">
        <v>6100022588</v>
      </c>
      <c r="L3512" s="287">
        <v>41691</v>
      </c>
      <c r="M3512" s="241" t="s">
        <v>11628</v>
      </c>
      <c r="N3512" s="332" t="s">
        <v>14679</v>
      </c>
      <c r="O3512" s="324"/>
    </row>
    <row r="3513" spans="5:15" ht="31.5">
      <c r="E3513" s="293">
        <v>6144218</v>
      </c>
      <c r="F3513" s="291" t="s">
        <v>132</v>
      </c>
      <c r="G3513" s="315">
        <f t="shared" si="56"/>
        <v>3507</v>
      </c>
      <c r="H3513" s="306" t="s">
        <v>10418</v>
      </c>
      <c r="I3513" s="307" t="s">
        <v>7203</v>
      </c>
      <c r="J3513" s="305">
        <v>2016</v>
      </c>
      <c r="K3513" s="271">
        <v>6100023777</v>
      </c>
      <c r="L3513" s="287">
        <v>41767</v>
      </c>
      <c r="M3513" s="241" t="s">
        <v>10515</v>
      </c>
      <c r="N3513" s="332" t="s">
        <v>14476</v>
      </c>
      <c r="O3513" s="324"/>
    </row>
    <row r="3514" spans="5:15" ht="47.25">
      <c r="E3514" s="293">
        <v>6151482</v>
      </c>
      <c r="F3514" s="291" t="s">
        <v>132</v>
      </c>
      <c r="G3514" s="315">
        <f t="shared" si="56"/>
        <v>3508</v>
      </c>
      <c r="H3514" s="306" t="s">
        <v>12523</v>
      </c>
      <c r="I3514" s="307" t="s">
        <v>7203</v>
      </c>
      <c r="J3514" s="305">
        <v>2016</v>
      </c>
      <c r="K3514" s="271">
        <v>6100031755</v>
      </c>
      <c r="L3514" s="287">
        <v>42222</v>
      </c>
      <c r="M3514" s="241" t="s">
        <v>12363</v>
      </c>
      <c r="N3514" s="332" t="s">
        <v>15674</v>
      </c>
      <c r="O3514" s="324"/>
    </row>
    <row r="3515" spans="5:15" ht="31.5">
      <c r="E3515" s="288">
        <v>6143949</v>
      </c>
      <c r="F3515" s="291" t="s">
        <v>132</v>
      </c>
      <c r="G3515" s="315">
        <f t="shared" si="56"/>
        <v>3509</v>
      </c>
      <c r="H3515" s="306" t="s">
        <v>12524</v>
      </c>
      <c r="I3515" s="307" t="s">
        <v>7203</v>
      </c>
      <c r="J3515" s="305">
        <v>2016</v>
      </c>
      <c r="K3515" s="271">
        <v>6100023028</v>
      </c>
      <c r="L3515" s="287">
        <v>41722</v>
      </c>
      <c r="M3515" s="241" t="s">
        <v>9751</v>
      </c>
      <c r="N3515" s="332" t="s">
        <v>14322</v>
      </c>
      <c r="O3515" s="324"/>
    </row>
    <row r="3516" spans="5:15" ht="47.25">
      <c r="E3516" s="293">
        <v>6143959</v>
      </c>
      <c r="F3516" s="291" t="s">
        <v>132</v>
      </c>
      <c r="G3516" s="315">
        <f t="shared" si="56"/>
        <v>3510</v>
      </c>
      <c r="H3516" s="306" t="s">
        <v>12525</v>
      </c>
      <c r="I3516" s="307" t="s">
        <v>7203</v>
      </c>
      <c r="J3516" s="305">
        <v>2016</v>
      </c>
      <c r="K3516" s="271">
        <v>6100022810</v>
      </c>
      <c r="L3516" s="287">
        <v>41705</v>
      </c>
      <c r="M3516" s="241" t="s">
        <v>10391</v>
      </c>
      <c r="N3516" s="332" t="s">
        <v>14438</v>
      </c>
      <c r="O3516" s="324"/>
    </row>
    <row r="3517" spans="5:15" ht="31.5">
      <c r="E3517" s="288">
        <v>6144179</v>
      </c>
      <c r="F3517" s="291" t="s">
        <v>132</v>
      </c>
      <c r="G3517" s="315">
        <f t="shared" si="56"/>
        <v>3511</v>
      </c>
      <c r="H3517" s="306" t="s">
        <v>12526</v>
      </c>
      <c r="I3517" s="307" t="s">
        <v>7203</v>
      </c>
      <c r="J3517" s="305">
        <v>2016</v>
      </c>
      <c r="K3517" s="271">
        <v>6100032696</v>
      </c>
      <c r="L3517" s="287">
        <v>42278</v>
      </c>
      <c r="M3517" s="241" t="s">
        <v>12527</v>
      </c>
      <c r="N3517" s="332" t="s">
        <v>14859</v>
      </c>
      <c r="O3517" s="324"/>
    </row>
    <row r="3518" spans="5:15" ht="31.5">
      <c r="E3518" s="293">
        <v>6151714</v>
      </c>
      <c r="F3518" s="291" t="s">
        <v>132</v>
      </c>
      <c r="G3518" s="315">
        <f t="shared" ref="G3518:G3581" si="57">G3517+1</f>
        <v>3512</v>
      </c>
      <c r="H3518" s="306" t="s">
        <v>12528</v>
      </c>
      <c r="I3518" s="307" t="s">
        <v>7203</v>
      </c>
      <c r="J3518" s="305">
        <v>2016</v>
      </c>
      <c r="K3518" s="271">
        <v>6100032481</v>
      </c>
      <c r="L3518" s="287">
        <v>42278</v>
      </c>
      <c r="M3518" s="241" t="s">
        <v>12530</v>
      </c>
      <c r="N3518" s="332" t="s">
        <v>14860</v>
      </c>
      <c r="O3518" s="324"/>
    </row>
    <row r="3519" spans="5:15" ht="47.25">
      <c r="E3519" s="293">
        <v>6143964</v>
      </c>
      <c r="F3519" s="291" t="s">
        <v>132</v>
      </c>
      <c r="G3519" s="315">
        <f t="shared" si="57"/>
        <v>3513</v>
      </c>
      <c r="H3519" s="306" t="s">
        <v>12529</v>
      </c>
      <c r="I3519" s="307" t="s">
        <v>7203</v>
      </c>
      <c r="J3519" s="305">
        <v>2016</v>
      </c>
      <c r="K3519" s="271">
        <v>6100022805</v>
      </c>
      <c r="L3519" s="287">
        <v>41705</v>
      </c>
      <c r="M3519" s="241" t="s">
        <v>10387</v>
      </c>
      <c r="N3519" s="332" t="s">
        <v>14436</v>
      </c>
      <c r="O3519" s="324"/>
    </row>
    <row r="3520" spans="5:15" ht="31.5">
      <c r="E3520" s="293">
        <v>6143928</v>
      </c>
      <c r="F3520" s="291" t="s">
        <v>132</v>
      </c>
      <c r="G3520" s="315">
        <f t="shared" si="57"/>
        <v>3514</v>
      </c>
      <c r="H3520" s="306" t="s">
        <v>10373</v>
      </c>
      <c r="I3520" s="307" t="s">
        <v>7203</v>
      </c>
      <c r="J3520" s="305">
        <v>2016</v>
      </c>
      <c r="K3520" s="271">
        <v>6100022819</v>
      </c>
      <c r="L3520" s="287">
        <v>41705</v>
      </c>
      <c r="M3520" s="241" t="s">
        <v>11868</v>
      </c>
      <c r="N3520" s="332" t="s">
        <v>14724</v>
      </c>
      <c r="O3520" s="324"/>
    </row>
    <row r="3521" spans="5:15" ht="31.5">
      <c r="E3521" s="293">
        <v>6143967</v>
      </c>
      <c r="F3521" s="291" t="s">
        <v>132</v>
      </c>
      <c r="G3521" s="315">
        <f t="shared" si="57"/>
        <v>3515</v>
      </c>
      <c r="H3521" s="306" t="s">
        <v>10411</v>
      </c>
      <c r="I3521" s="307" t="s">
        <v>7203</v>
      </c>
      <c r="J3521" s="305">
        <v>2016</v>
      </c>
      <c r="K3521" s="271">
        <v>6100022817</v>
      </c>
      <c r="L3521" s="287">
        <v>41705</v>
      </c>
      <c r="M3521" s="241" t="s">
        <v>11867</v>
      </c>
      <c r="N3521" s="332" t="s">
        <v>14729</v>
      </c>
      <c r="O3521" s="324"/>
    </row>
    <row r="3522" spans="5:15" ht="31.5">
      <c r="E3522" s="293">
        <v>6151717</v>
      </c>
      <c r="F3522" s="291" t="s">
        <v>132</v>
      </c>
      <c r="G3522" s="315">
        <f t="shared" si="57"/>
        <v>3516</v>
      </c>
      <c r="H3522" s="306" t="s">
        <v>12531</v>
      </c>
      <c r="I3522" s="307" t="s">
        <v>7203</v>
      </c>
      <c r="J3522" s="305">
        <v>2016</v>
      </c>
      <c r="K3522" s="271">
        <v>6100032715</v>
      </c>
      <c r="L3522" s="287">
        <v>42278</v>
      </c>
      <c r="M3522" s="241" t="s">
        <v>11445</v>
      </c>
      <c r="N3522" s="332" t="s">
        <v>14670</v>
      </c>
      <c r="O3522" s="324"/>
    </row>
    <row r="3523" spans="5:15" ht="31.5">
      <c r="E3523" s="293">
        <v>6151716</v>
      </c>
      <c r="F3523" s="291" t="s">
        <v>132</v>
      </c>
      <c r="G3523" s="315">
        <f t="shared" si="57"/>
        <v>3517</v>
      </c>
      <c r="H3523" s="306" t="s">
        <v>8611</v>
      </c>
      <c r="I3523" s="307" t="s">
        <v>7203</v>
      </c>
      <c r="J3523" s="305">
        <v>2016</v>
      </c>
      <c r="K3523" s="271">
        <v>6100032364</v>
      </c>
      <c r="L3523" s="287">
        <v>42278</v>
      </c>
      <c r="M3523" s="241" t="s">
        <v>12532</v>
      </c>
      <c r="N3523" s="331" t="s">
        <v>16274</v>
      </c>
      <c r="O3523" s="325"/>
    </row>
    <row r="3524" spans="5:15" ht="31.5">
      <c r="E3524" s="293">
        <v>6151715</v>
      </c>
      <c r="F3524" s="291" t="s">
        <v>132</v>
      </c>
      <c r="G3524" s="315">
        <f t="shared" si="57"/>
        <v>3518</v>
      </c>
      <c r="H3524" s="306" t="s">
        <v>9983</v>
      </c>
      <c r="I3524" s="307" t="s">
        <v>7203</v>
      </c>
      <c r="J3524" s="305">
        <v>2016</v>
      </c>
      <c r="K3524" s="271">
        <v>6100032735</v>
      </c>
      <c r="L3524" s="287">
        <v>42278</v>
      </c>
      <c r="M3524" s="241" t="s">
        <v>12533</v>
      </c>
      <c r="N3524" s="332" t="s">
        <v>14861</v>
      </c>
      <c r="O3524" s="324"/>
    </row>
    <row r="3525" spans="5:15" ht="31.5">
      <c r="E3525" s="293">
        <v>6143989</v>
      </c>
      <c r="F3525" s="292" t="s">
        <v>132</v>
      </c>
      <c r="G3525" s="315">
        <f t="shared" si="57"/>
        <v>3519</v>
      </c>
      <c r="H3525" s="306" t="s">
        <v>10436</v>
      </c>
      <c r="I3525" s="307" t="s">
        <v>7203</v>
      </c>
      <c r="J3525" s="305">
        <v>2016</v>
      </c>
      <c r="K3525" s="271">
        <v>6100022739</v>
      </c>
      <c r="L3525" s="287">
        <v>41702</v>
      </c>
      <c r="M3525" s="241" t="s">
        <v>11863</v>
      </c>
      <c r="N3525" s="332" t="s">
        <v>14727</v>
      </c>
      <c r="O3525" s="324"/>
    </row>
    <row r="3526" spans="5:15" ht="31.5">
      <c r="E3526" s="293">
        <v>6143998</v>
      </c>
      <c r="F3526" s="291" t="s">
        <v>132</v>
      </c>
      <c r="G3526" s="315">
        <f t="shared" si="57"/>
        <v>3520</v>
      </c>
      <c r="H3526" s="306" t="s">
        <v>10376</v>
      </c>
      <c r="I3526" s="307" t="s">
        <v>7203</v>
      </c>
      <c r="J3526" s="305">
        <v>2016</v>
      </c>
      <c r="K3526" s="271">
        <v>6100022740</v>
      </c>
      <c r="L3526" s="287">
        <v>41702</v>
      </c>
      <c r="M3526" s="241" t="s">
        <v>10377</v>
      </c>
      <c r="N3526" s="332" t="s">
        <v>14431</v>
      </c>
      <c r="O3526" s="324"/>
    </row>
    <row r="3527" spans="5:15" ht="47.25">
      <c r="E3527" s="293">
        <v>6151723</v>
      </c>
      <c r="F3527" s="292" t="s">
        <v>132</v>
      </c>
      <c r="G3527" s="315">
        <f t="shared" si="57"/>
        <v>3521</v>
      </c>
      <c r="H3527" s="306" t="s">
        <v>12534</v>
      </c>
      <c r="I3527" s="307" t="s">
        <v>7203</v>
      </c>
      <c r="J3527" s="305">
        <v>2016</v>
      </c>
      <c r="K3527" s="271">
        <v>6100032487</v>
      </c>
      <c r="L3527" s="287">
        <v>42278</v>
      </c>
      <c r="M3527" s="241" t="s">
        <v>11451</v>
      </c>
      <c r="N3527" s="332" t="s">
        <v>14673</v>
      </c>
      <c r="O3527" s="324"/>
    </row>
    <row r="3528" spans="5:15" ht="31.5">
      <c r="E3528" s="293">
        <v>6151721</v>
      </c>
      <c r="F3528" s="291" t="s">
        <v>132</v>
      </c>
      <c r="G3528" s="315">
        <f t="shared" si="57"/>
        <v>3522</v>
      </c>
      <c r="H3528" s="306" t="s">
        <v>12535</v>
      </c>
      <c r="I3528" s="307" t="s">
        <v>7203</v>
      </c>
      <c r="J3528" s="305">
        <v>2016</v>
      </c>
      <c r="K3528" s="271">
        <v>6100032678</v>
      </c>
      <c r="L3528" s="287">
        <v>42278</v>
      </c>
      <c r="M3528" s="241" t="s">
        <v>11449</v>
      </c>
      <c r="N3528" s="332" t="s">
        <v>14672</v>
      </c>
      <c r="O3528" s="324"/>
    </row>
    <row r="3529" spans="5:15" ht="31.5">
      <c r="E3529" s="288">
        <v>6151705</v>
      </c>
      <c r="F3529" s="291" t="s">
        <v>132</v>
      </c>
      <c r="G3529" s="315">
        <f t="shared" si="57"/>
        <v>3523</v>
      </c>
      <c r="H3529" s="306" t="s">
        <v>12536</v>
      </c>
      <c r="I3529" s="307" t="s">
        <v>7203</v>
      </c>
      <c r="J3529" s="305">
        <v>2016</v>
      </c>
      <c r="K3529" s="271">
        <v>6100032482</v>
      </c>
      <c r="L3529" s="287">
        <v>42278</v>
      </c>
      <c r="M3529" s="241" t="s">
        <v>12537</v>
      </c>
      <c r="N3529" s="332" t="s">
        <v>14862</v>
      </c>
      <c r="O3529" s="324"/>
    </row>
    <row r="3530" spans="5:15" ht="31.5">
      <c r="E3530" s="293">
        <v>6151710</v>
      </c>
      <c r="F3530" s="291" t="s">
        <v>132</v>
      </c>
      <c r="G3530" s="315">
        <f t="shared" si="57"/>
        <v>3524</v>
      </c>
      <c r="H3530" s="306" t="s">
        <v>8563</v>
      </c>
      <c r="I3530" s="307" t="s">
        <v>7203</v>
      </c>
      <c r="J3530" s="305">
        <v>2016</v>
      </c>
      <c r="K3530" s="271">
        <v>6100032774</v>
      </c>
      <c r="L3530" s="287">
        <v>42279</v>
      </c>
      <c r="M3530" s="241" t="s">
        <v>11441</v>
      </c>
      <c r="N3530" s="332" t="s">
        <v>14668</v>
      </c>
      <c r="O3530" s="324"/>
    </row>
    <row r="3531" spans="5:15" ht="31.5">
      <c r="E3531" s="293">
        <v>6144104</v>
      </c>
      <c r="F3531" s="292" t="s">
        <v>132</v>
      </c>
      <c r="G3531" s="315">
        <f t="shared" si="57"/>
        <v>3525</v>
      </c>
      <c r="H3531" s="306" t="s">
        <v>10401</v>
      </c>
      <c r="I3531" s="307" t="s">
        <v>7203</v>
      </c>
      <c r="J3531" s="305">
        <v>2016</v>
      </c>
      <c r="K3531" s="271">
        <v>6100022863</v>
      </c>
      <c r="L3531" s="287">
        <v>41710</v>
      </c>
      <c r="M3531" s="241" t="s">
        <v>10402</v>
      </c>
      <c r="N3531" s="332" t="s">
        <v>16444</v>
      </c>
      <c r="O3531" s="324"/>
    </row>
    <row r="3532" spans="5:15" ht="31.5">
      <c r="E3532" s="293">
        <v>6144059</v>
      </c>
      <c r="F3532" s="291" t="s">
        <v>132</v>
      </c>
      <c r="G3532" s="315">
        <f t="shared" si="57"/>
        <v>3526</v>
      </c>
      <c r="H3532" s="306" t="s">
        <v>12538</v>
      </c>
      <c r="I3532" s="307" t="s">
        <v>7203</v>
      </c>
      <c r="J3532" s="305">
        <v>2016</v>
      </c>
      <c r="K3532" s="271">
        <v>6100022804</v>
      </c>
      <c r="L3532" s="287">
        <v>41705</v>
      </c>
      <c r="M3532" s="241" t="s">
        <v>12539</v>
      </c>
      <c r="N3532" s="332" t="s">
        <v>14243</v>
      </c>
      <c r="O3532" s="324"/>
    </row>
    <row r="3533" spans="5:15" ht="31.5">
      <c r="E3533" s="293">
        <v>6144262</v>
      </c>
      <c r="F3533" s="291" t="s">
        <v>132</v>
      </c>
      <c r="G3533" s="315">
        <f t="shared" si="57"/>
        <v>3527</v>
      </c>
      <c r="H3533" s="306" t="s">
        <v>10415</v>
      </c>
      <c r="I3533" s="307" t="s">
        <v>7203</v>
      </c>
      <c r="J3533" s="305">
        <v>2016</v>
      </c>
      <c r="K3533" s="271">
        <v>6100023544</v>
      </c>
      <c r="L3533" s="287">
        <v>41752</v>
      </c>
      <c r="M3533" s="241" t="s">
        <v>10475</v>
      </c>
      <c r="N3533" s="331" t="s">
        <v>16260</v>
      </c>
      <c r="O3533" s="325"/>
    </row>
    <row r="3534" spans="5:15" ht="31.5">
      <c r="E3534" s="293">
        <v>6144263</v>
      </c>
      <c r="F3534" s="291" t="s">
        <v>132</v>
      </c>
      <c r="G3534" s="315">
        <f t="shared" si="57"/>
        <v>3528</v>
      </c>
      <c r="H3534" s="306" t="s">
        <v>10445</v>
      </c>
      <c r="I3534" s="307" t="s">
        <v>7203</v>
      </c>
      <c r="J3534" s="305">
        <v>2016</v>
      </c>
      <c r="K3534" s="271">
        <v>6100023281</v>
      </c>
      <c r="L3534" s="287">
        <v>41744</v>
      </c>
      <c r="M3534" s="241" t="s">
        <v>10446</v>
      </c>
      <c r="N3534" s="331" t="s">
        <v>16354</v>
      </c>
      <c r="O3534" s="325"/>
    </row>
    <row r="3535" spans="5:15" ht="31.5">
      <c r="E3535" s="293">
        <v>6144280</v>
      </c>
      <c r="F3535" s="292" t="s">
        <v>132</v>
      </c>
      <c r="G3535" s="315">
        <f t="shared" si="57"/>
        <v>3529</v>
      </c>
      <c r="H3535" s="306" t="s">
        <v>10549</v>
      </c>
      <c r="I3535" s="307" t="s">
        <v>7203</v>
      </c>
      <c r="J3535" s="305">
        <v>2016</v>
      </c>
      <c r="K3535" s="271">
        <v>6100023938</v>
      </c>
      <c r="L3535" s="287">
        <v>41772</v>
      </c>
      <c r="M3535" s="241" t="s">
        <v>11910</v>
      </c>
      <c r="N3535" s="332" t="s">
        <v>14750</v>
      </c>
      <c r="O3535" s="324"/>
    </row>
    <row r="3536" spans="5:15" ht="31.5">
      <c r="E3536" s="293">
        <v>6144415</v>
      </c>
      <c r="F3536" s="291" t="s">
        <v>132</v>
      </c>
      <c r="G3536" s="315">
        <f t="shared" si="57"/>
        <v>3530</v>
      </c>
      <c r="H3536" s="306" t="s">
        <v>10500</v>
      </c>
      <c r="I3536" s="307" t="s">
        <v>7203</v>
      </c>
      <c r="J3536" s="305">
        <v>2016</v>
      </c>
      <c r="K3536" s="271">
        <v>6100023765</v>
      </c>
      <c r="L3536" s="287">
        <v>41765</v>
      </c>
      <c r="M3536" s="241" t="s">
        <v>10510</v>
      </c>
      <c r="N3536" s="332" t="s">
        <v>15058</v>
      </c>
      <c r="O3536" s="324"/>
    </row>
    <row r="3537" spans="5:15" ht="31.5">
      <c r="E3537" s="293">
        <v>6144417</v>
      </c>
      <c r="F3537" s="291" t="s">
        <v>132</v>
      </c>
      <c r="G3537" s="315">
        <f t="shared" si="57"/>
        <v>3531</v>
      </c>
      <c r="H3537" s="306" t="s">
        <v>12540</v>
      </c>
      <c r="I3537" s="307" t="s">
        <v>7203</v>
      </c>
      <c r="J3537" s="305">
        <v>2016</v>
      </c>
      <c r="K3537" s="271">
        <v>6100023873</v>
      </c>
      <c r="L3537" s="287">
        <v>41779</v>
      </c>
      <c r="M3537" s="241" t="s">
        <v>10523</v>
      </c>
      <c r="N3537" s="332" t="s">
        <v>14123</v>
      </c>
      <c r="O3537" s="324"/>
    </row>
    <row r="3538" spans="5:15" ht="47.25">
      <c r="E3538" s="293">
        <v>6144422</v>
      </c>
      <c r="F3538" s="291" t="s">
        <v>132</v>
      </c>
      <c r="G3538" s="315">
        <f t="shared" si="57"/>
        <v>3532</v>
      </c>
      <c r="H3538" s="306" t="s">
        <v>12541</v>
      </c>
      <c r="I3538" s="307" t="s">
        <v>7203</v>
      </c>
      <c r="J3538" s="305">
        <v>2016</v>
      </c>
      <c r="K3538" s="271">
        <v>6100023744</v>
      </c>
      <c r="L3538" s="287">
        <v>41783</v>
      </c>
      <c r="M3538" s="241" t="s">
        <v>11906</v>
      </c>
      <c r="N3538" s="332" t="s">
        <v>15493</v>
      </c>
      <c r="O3538" s="324"/>
    </row>
    <row r="3539" spans="5:15" ht="47.25">
      <c r="E3539" s="293">
        <v>6152119</v>
      </c>
      <c r="F3539" s="291" t="s">
        <v>132</v>
      </c>
      <c r="G3539" s="315">
        <f t="shared" si="57"/>
        <v>3533</v>
      </c>
      <c r="H3539" s="306" t="s">
        <v>12542</v>
      </c>
      <c r="I3539" s="307" t="s">
        <v>7203</v>
      </c>
      <c r="J3539" s="305">
        <v>2016</v>
      </c>
      <c r="K3539" s="271">
        <v>6100024148</v>
      </c>
      <c r="L3539" s="287">
        <v>41778</v>
      </c>
      <c r="M3539" s="241" t="s">
        <v>12545</v>
      </c>
      <c r="N3539" s="332" t="s">
        <v>15729</v>
      </c>
      <c r="O3539" s="324"/>
    </row>
    <row r="3540" spans="5:15" ht="47.25">
      <c r="E3540" s="288">
        <v>6152118</v>
      </c>
      <c r="F3540" s="291" t="s">
        <v>132</v>
      </c>
      <c r="G3540" s="315">
        <f t="shared" si="57"/>
        <v>3534</v>
      </c>
      <c r="H3540" s="306" t="s">
        <v>12543</v>
      </c>
      <c r="I3540" s="307" t="s">
        <v>7203</v>
      </c>
      <c r="J3540" s="305">
        <v>2016</v>
      </c>
      <c r="K3540" s="271">
        <v>6100023743</v>
      </c>
      <c r="L3540" s="287">
        <v>41758</v>
      </c>
      <c r="M3540" s="241" t="s">
        <v>12546</v>
      </c>
      <c r="N3540" s="332" t="s">
        <v>14863</v>
      </c>
      <c r="O3540" s="324"/>
    </row>
    <row r="3541" spans="5:15" ht="31.5">
      <c r="E3541" s="293">
        <v>6144434</v>
      </c>
      <c r="F3541" s="291" t="s">
        <v>132</v>
      </c>
      <c r="G3541" s="315">
        <f t="shared" si="57"/>
        <v>3535</v>
      </c>
      <c r="H3541" s="306" t="s">
        <v>10920</v>
      </c>
      <c r="I3541" s="307" t="s">
        <v>7203</v>
      </c>
      <c r="J3541" s="305">
        <v>2016</v>
      </c>
      <c r="K3541" s="271">
        <v>6100023379</v>
      </c>
      <c r="L3541" s="287">
        <v>41738</v>
      </c>
      <c r="M3541" s="241" t="s">
        <v>10456</v>
      </c>
      <c r="N3541" s="332" t="s">
        <v>14457</v>
      </c>
      <c r="O3541" s="324"/>
    </row>
    <row r="3542" spans="5:15" ht="31.5">
      <c r="E3542" s="293">
        <v>6144435</v>
      </c>
      <c r="F3542" s="292" t="s">
        <v>132</v>
      </c>
      <c r="G3542" s="315">
        <f t="shared" si="57"/>
        <v>3536</v>
      </c>
      <c r="H3542" s="306" t="s">
        <v>12544</v>
      </c>
      <c r="I3542" s="307" t="s">
        <v>7203</v>
      </c>
      <c r="J3542" s="305">
        <v>2016</v>
      </c>
      <c r="K3542" s="271">
        <v>6100024026</v>
      </c>
      <c r="L3542" s="287">
        <v>41780</v>
      </c>
      <c r="M3542" s="241" t="s">
        <v>10535</v>
      </c>
      <c r="N3542" s="332" t="s">
        <v>15061</v>
      </c>
      <c r="O3542" s="324"/>
    </row>
    <row r="3543" spans="5:15" ht="31.5">
      <c r="E3543" s="293">
        <v>6144447</v>
      </c>
      <c r="F3543" s="292" t="s">
        <v>132</v>
      </c>
      <c r="G3543" s="315">
        <f t="shared" si="57"/>
        <v>3537</v>
      </c>
      <c r="H3543" s="306" t="s">
        <v>10575</v>
      </c>
      <c r="I3543" s="307" t="s">
        <v>7203</v>
      </c>
      <c r="J3543" s="305">
        <v>2016</v>
      </c>
      <c r="K3543" s="271">
        <v>6100024359</v>
      </c>
      <c r="L3543" s="287">
        <v>41796</v>
      </c>
      <c r="M3543" s="241" t="s">
        <v>12547</v>
      </c>
      <c r="N3543" s="332" t="s">
        <v>14244</v>
      </c>
      <c r="O3543" s="324"/>
    </row>
    <row r="3544" spans="5:15" ht="31.5">
      <c r="E3544" s="293">
        <v>6144453</v>
      </c>
      <c r="F3544" s="292" t="s">
        <v>132</v>
      </c>
      <c r="G3544" s="315">
        <f t="shared" si="57"/>
        <v>3538</v>
      </c>
      <c r="H3544" s="306" t="s">
        <v>10445</v>
      </c>
      <c r="I3544" s="307" t="s">
        <v>7203</v>
      </c>
      <c r="J3544" s="305">
        <v>2016</v>
      </c>
      <c r="K3544" s="271">
        <v>6100024619</v>
      </c>
      <c r="L3544" s="287">
        <v>41809</v>
      </c>
      <c r="M3544" s="241" t="s">
        <v>10588</v>
      </c>
      <c r="N3544" s="332" t="s">
        <v>15079</v>
      </c>
      <c r="O3544" s="324"/>
    </row>
    <row r="3545" spans="5:15" ht="31.5">
      <c r="E3545" s="293">
        <v>6100701</v>
      </c>
      <c r="F3545" s="291" t="s">
        <v>132</v>
      </c>
      <c r="G3545" s="315">
        <f t="shared" si="57"/>
        <v>3539</v>
      </c>
      <c r="H3545" s="306" t="s">
        <v>12548</v>
      </c>
      <c r="I3545" s="307" t="s">
        <v>7203</v>
      </c>
      <c r="J3545" s="305">
        <v>2016</v>
      </c>
      <c r="K3545" s="271">
        <v>6100027070</v>
      </c>
      <c r="L3545" s="287">
        <v>41939</v>
      </c>
      <c r="M3545" s="241" t="s">
        <v>12549</v>
      </c>
      <c r="N3545" s="332" t="s">
        <v>14864</v>
      </c>
      <c r="O3545" s="324"/>
    </row>
    <row r="3546" spans="5:15" ht="31.5">
      <c r="E3546" s="293">
        <v>6143934</v>
      </c>
      <c r="F3546" s="291" t="s">
        <v>132</v>
      </c>
      <c r="G3546" s="315">
        <f t="shared" si="57"/>
        <v>3540</v>
      </c>
      <c r="H3546" s="306" t="s">
        <v>10495</v>
      </c>
      <c r="I3546" s="307" t="s">
        <v>7203</v>
      </c>
      <c r="J3546" s="305">
        <v>2016</v>
      </c>
      <c r="K3546" s="271">
        <v>6100028018</v>
      </c>
      <c r="L3546" s="287">
        <v>42016</v>
      </c>
      <c r="M3546" s="241" t="s">
        <v>12550</v>
      </c>
      <c r="N3546" s="332" t="s">
        <v>15730</v>
      </c>
      <c r="O3546" s="324"/>
    </row>
    <row r="3547" spans="5:15" ht="31.5">
      <c r="E3547" s="288">
        <v>6144569</v>
      </c>
      <c r="F3547" s="292" t="s">
        <v>132</v>
      </c>
      <c r="G3547" s="315">
        <f t="shared" si="57"/>
        <v>3541</v>
      </c>
      <c r="H3547" s="306" t="s">
        <v>10640</v>
      </c>
      <c r="I3547" s="307" t="s">
        <v>7203</v>
      </c>
      <c r="J3547" s="305">
        <v>2016</v>
      </c>
      <c r="K3547" s="271">
        <v>6100025268</v>
      </c>
      <c r="L3547" s="287">
        <v>41783</v>
      </c>
      <c r="M3547" s="241" t="s">
        <v>10641</v>
      </c>
      <c r="N3547" s="332" t="s">
        <v>14515</v>
      </c>
      <c r="O3547" s="324"/>
    </row>
    <row r="3548" spans="5:15" ht="31.5">
      <c r="E3548" s="293">
        <v>6100842</v>
      </c>
      <c r="F3548" s="291" t="s">
        <v>132</v>
      </c>
      <c r="G3548" s="315">
        <f t="shared" si="57"/>
        <v>3542</v>
      </c>
      <c r="H3548" s="306" t="s">
        <v>9918</v>
      </c>
      <c r="I3548" s="307" t="s">
        <v>7203</v>
      </c>
      <c r="J3548" s="305">
        <v>2016</v>
      </c>
      <c r="K3548" s="271">
        <v>6100005502</v>
      </c>
      <c r="L3548" s="287">
        <v>40661</v>
      </c>
      <c r="M3548" s="241" t="s">
        <v>12551</v>
      </c>
      <c r="N3548" s="332" t="s">
        <v>14245</v>
      </c>
      <c r="O3548" s="324"/>
    </row>
    <row r="3549" spans="5:15" ht="31.5">
      <c r="E3549" s="293">
        <v>6100869</v>
      </c>
      <c r="F3549" s="292" t="s">
        <v>132</v>
      </c>
      <c r="G3549" s="315">
        <f t="shared" si="57"/>
        <v>3543</v>
      </c>
      <c r="H3549" s="306" t="s">
        <v>12552</v>
      </c>
      <c r="I3549" s="307" t="s">
        <v>7203</v>
      </c>
      <c r="J3549" s="305">
        <v>2016</v>
      </c>
      <c r="K3549" s="271">
        <v>6100008114</v>
      </c>
      <c r="L3549" s="287">
        <v>40842</v>
      </c>
      <c r="M3549" s="241" t="s">
        <v>12553</v>
      </c>
      <c r="N3549" s="331" t="s">
        <v>13549</v>
      </c>
      <c r="O3549" s="325"/>
    </row>
    <row r="3550" spans="5:15" ht="31.5">
      <c r="E3550" s="293">
        <v>6100966</v>
      </c>
      <c r="F3550" s="291" t="s">
        <v>132</v>
      </c>
      <c r="G3550" s="315">
        <f t="shared" si="57"/>
        <v>3544</v>
      </c>
      <c r="H3550" s="306" t="s">
        <v>7936</v>
      </c>
      <c r="I3550" s="307" t="s">
        <v>7203</v>
      </c>
      <c r="J3550" s="305">
        <v>2016</v>
      </c>
      <c r="K3550" s="271">
        <v>6100007471</v>
      </c>
      <c r="L3550" s="287">
        <v>40787</v>
      </c>
      <c r="M3550" s="241" t="s">
        <v>11661</v>
      </c>
      <c r="N3550" s="331" t="s">
        <v>16273</v>
      </c>
      <c r="O3550" s="325"/>
    </row>
    <row r="3551" spans="5:15" ht="47.25">
      <c r="E3551" s="288">
        <v>6100590</v>
      </c>
      <c r="F3551" s="291" t="s">
        <v>132</v>
      </c>
      <c r="G3551" s="315">
        <f t="shared" si="57"/>
        <v>3545</v>
      </c>
      <c r="H3551" s="306" t="s">
        <v>12554</v>
      </c>
      <c r="I3551" s="307" t="s">
        <v>7203</v>
      </c>
      <c r="J3551" s="305">
        <v>2016</v>
      </c>
      <c r="K3551" s="271">
        <v>6100005534</v>
      </c>
      <c r="L3551" s="287">
        <v>40667</v>
      </c>
      <c r="M3551" s="241" t="s">
        <v>12555</v>
      </c>
      <c r="N3551" s="332" t="s">
        <v>14246</v>
      </c>
      <c r="O3551" s="324"/>
    </row>
    <row r="3552" spans="5:15" ht="31.5">
      <c r="E3552" s="293">
        <v>6101011</v>
      </c>
      <c r="F3552" s="291" t="s">
        <v>132</v>
      </c>
      <c r="G3552" s="315">
        <f t="shared" si="57"/>
        <v>3546</v>
      </c>
      <c r="H3552" s="306" t="s">
        <v>12556</v>
      </c>
      <c r="I3552" s="307" t="s">
        <v>7203</v>
      </c>
      <c r="J3552" s="305">
        <v>2016</v>
      </c>
      <c r="K3552" s="271">
        <v>6100007472</v>
      </c>
      <c r="L3552" s="287">
        <v>40787</v>
      </c>
      <c r="M3552" s="241" t="s">
        <v>9156</v>
      </c>
      <c r="N3552" s="331" t="s">
        <v>16236</v>
      </c>
      <c r="O3552" s="325"/>
    </row>
    <row r="3553" spans="5:15" ht="31.5">
      <c r="E3553" s="293">
        <v>6100997</v>
      </c>
      <c r="F3553" s="291" t="s">
        <v>132</v>
      </c>
      <c r="G3553" s="315">
        <f t="shared" si="57"/>
        <v>3547</v>
      </c>
      <c r="H3553" s="306" t="s">
        <v>7654</v>
      </c>
      <c r="I3553" s="307" t="s">
        <v>7203</v>
      </c>
      <c r="J3553" s="305">
        <v>2016</v>
      </c>
      <c r="K3553" s="271">
        <v>6100007081</v>
      </c>
      <c r="L3553" s="287">
        <v>40765</v>
      </c>
      <c r="M3553" s="241" t="s">
        <v>12560</v>
      </c>
      <c r="N3553" s="331" t="s">
        <v>16251</v>
      </c>
      <c r="O3553" s="325"/>
    </row>
    <row r="3554" spans="5:15" ht="31.5">
      <c r="E3554" s="293">
        <v>6101035</v>
      </c>
      <c r="F3554" s="291" t="s">
        <v>132</v>
      </c>
      <c r="G3554" s="315">
        <f t="shared" si="57"/>
        <v>3548</v>
      </c>
      <c r="H3554" s="306" t="s">
        <v>12557</v>
      </c>
      <c r="I3554" s="307" t="s">
        <v>7203</v>
      </c>
      <c r="J3554" s="305">
        <v>2016</v>
      </c>
      <c r="K3554" s="271">
        <v>6100008585</v>
      </c>
      <c r="L3554" s="287">
        <v>40884</v>
      </c>
      <c r="M3554" s="241" t="s">
        <v>12561</v>
      </c>
      <c r="N3554" s="332" t="s">
        <v>14247</v>
      </c>
      <c r="O3554" s="324"/>
    </row>
    <row r="3555" spans="5:15" ht="31.5">
      <c r="E3555" s="293">
        <v>6101063</v>
      </c>
      <c r="F3555" s="291" t="s">
        <v>132</v>
      </c>
      <c r="G3555" s="315">
        <f t="shared" si="57"/>
        <v>3549</v>
      </c>
      <c r="H3555" s="306" t="s">
        <v>12558</v>
      </c>
      <c r="I3555" s="307" t="s">
        <v>7203</v>
      </c>
      <c r="J3555" s="305">
        <v>2016</v>
      </c>
      <c r="K3555" s="271">
        <v>6100008696</v>
      </c>
      <c r="L3555" s="287">
        <v>40892</v>
      </c>
      <c r="M3555" s="241" t="s">
        <v>12562</v>
      </c>
      <c r="N3555" s="332" t="s">
        <v>14248</v>
      </c>
      <c r="O3555" s="324"/>
    </row>
    <row r="3556" spans="5:15" ht="31.5">
      <c r="E3556" s="293">
        <v>6101053</v>
      </c>
      <c r="F3556" s="291" t="s">
        <v>132</v>
      </c>
      <c r="G3556" s="315">
        <f t="shared" si="57"/>
        <v>3550</v>
      </c>
      <c r="H3556" s="306" t="s">
        <v>7929</v>
      </c>
      <c r="I3556" s="307" t="s">
        <v>7203</v>
      </c>
      <c r="J3556" s="305">
        <v>2016</v>
      </c>
      <c r="K3556" s="271">
        <v>6100008268</v>
      </c>
      <c r="L3556" s="287">
        <v>40857</v>
      </c>
      <c r="M3556" s="241" t="s">
        <v>12563</v>
      </c>
      <c r="N3556" s="331" t="s">
        <v>16245</v>
      </c>
      <c r="O3556" s="325"/>
    </row>
    <row r="3557" spans="5:15" ht="31.5">
      <c r="E3557" s="288">
        <v>6120652</v>
      </c>
      <c r="F3557" s="291" t="s">
        <v>132</v>
      </c>
      <c r="G3557" s="315">
        <f t="shared" si="57"/>
        <v>3551</v>
      </c>
      <c r="H3557" s="306" t="s">
        <v>7663</v>
      </c>
      <c r="I3557" s="307" t="s">
        <v>7203</v>
      </c>
      <c r="J3557" s="305">
        <v>2016</v>
      </c>
      <c r="K3557" s="271">
        <v>6100008708</v>
      </c>
      <c r="L3557" s="287">
        <v>40892</v>
      </c>
      <c r="M3557" s="241" t="s">
        <v>11665</v>
      </c>
      <c r="N3557" s="332" t="s">
        <v>14158</v>
      </c>
      <c r="O3557" s="324"/>
    </row>
    <row r="3558" spans="5:15" ht="31.5">
      <c r="E3558" s="293">
        <v>6131522</v>
      </c>
      <c r="F3558" s="291" t="s">
        <v>132</v>
      </c>
      <c r="G3558" s="315">
        <f t="shared" si="57"/>
        <v>3552</v>
      </c>
      <c r="H3558" s="306" t="s">
        <v>11666</v>
      </c>
      <c r="I3558" s="307" t="s">
        <v>7203</v>
      </c>
      <c r="J3558" s="305">
        <v>2016</v>
      </c>
      <c r="K3558" s="271">
        <v>6100008768</v>
      </c>
      <c r="L3558" s="287">
        <v>40898</v>
      </c>
      <c r="M3558" s="241" t="s">
        <v>11667</v>
      </c>
      <c r="N3558" s="332" t="s">
        <v>14159</v>
      </c>
      <c r="O3558" s="324"/>
    </row>
    <row r="3559" spans="5:15" ht="47.25">
      <c r="E3559" s="293">
        <v>6120553</v>
      </c>
      <c r="F3559" s="291" t="s">
        <v>132</v>
      </c>
      <c r="G3559" s="315">
        <f t="shared" si="57"/>
        <v>3553</v>
      </c>
      <c r="H3559" s="306" t="s">
        <v>12559</v>
      </c>
      <c r="I3559" s="307" t="s">
        <v>7203</v>
      </c>
      <c r="J3559" s="305">
        <v>2016</v>
      </c>
      <c r="K3559" s="271">
        <v>6100008879</v>
      </c>
      <c r="L3559" s="287">
        <v>40905</v>
      </c>
      <c r="M3559" s="241" t="s">
        <v>8270</v>
      </c>
      <c r="N3559" s="332" t="s">
        <v>13541</v>
      </c>
      <c r="O3559" s="324"/>
    </row>
    <row r="3560" spans="5:15" ht="47.25">
      <c r="E3560" s="293">
        <v>6131543</v>
      </c>
      <c r="F3560" s="291" t="s">
        <v>132</v>
      </c>
      <c r="G3560" s="315">
        <f t="shared" si="57"/>
        <v>3554</v>
      </c>
      <c r="H3560" s="306" t="s">
        <v>11668</v>
      </c>
      <c r="I3560" s="307" t="s">
        <v>7203</v>
      </c>
      <c r="J3560" s="305">
        <v>2016</v>
      </c>
      <c r="K3560" s="271">
        <v>6100008903</v>
      </c>
      <c r="L3560" s="287">
        <v>40904</v>
      </c>
      <c r="M3560" s="241" t="s">
        <v>12564</v>
      </c>
      <c r="N3560" s="332" t="s">
        <v>14160</v>
      </c>
      <c r="O3560" s="324"/>
    </row>
    <row r="3561" spans="5:15" ht="31.5">
      <c r="E3561" s="293">
        <v>6130747</v>
      </c>
      <c r="F3561" s="291" t="s">
        <v>132</v>
      </c>
      <c r="G3561" s="315">
        <f t="shared" si="57"/>
        <v>3555</v>
      </c>
      <c r="H3561" s="306" t="s">
        <v>7352</v>
      </c>
      <c r="I3561" s="307" t="s">
        <v>7203</v>
      </c>
      <c r="J3561" s="305">
        <v>2016</v>
      </c>
      <c r="K3561" s="271">
        <v>6100009897</v>
      </c>
      <c r="L3561" s="287">
        <v>41012</v>
      </c>
      <c r="M3561" s="241" t="s">
        <v>12565</v>
      </c>
      <c r="N3561" s="331" t="s">
        <v>16223</v>
      </c>
      <c r="O3561" s="325"/>
    </row>
    <row r="3562" spans="5:15" ht="31.5">
      <c r="E3562" s="293">
        <v>6131391</v>
      </c>
      <c r="F3562" s="291" t="s">
        <v>132</v>
      </c>
      <c r="G3562" s="315">
        <f t="shared" si="57"/>
        <v>3556</v>
      </c>
      <c r="H3562" s="306" t="s">
        <v>7406</v>
      </c>
      <c r="I3562" s="307" t="s">
        <v>7203</v>
      </c>
      <c r="J3562" s="305">
        <v>2016</v>
      </c>
      <c r="K3562" s="271">
        <v>6100009855</v>
      </c>
      <c r="L3562" s="287">
        <v>41008</v>
      </c>
      <c r="M3562" s="241" t="s">
        <v>7408</v>
      </c>
      <c r="N3562" s="331" t="s">
        <v>16264</v>
      </c>
      <c r="O3562" s="325"/>
    </row>
    <row r="3563" spans="5:15" ht="31.5">
      <c r="E3563" s="293">
        <v>6130560</v>
      </c>
      <c r="F3563" s="291" t="s">
        <v>132</v>
      </c>
      <c r="G3563" s="315">
        <f t="shared" si="57"/>
        <v>3557</v>
      </c>
      <c r="H3563" s="306" t="s">
        <v>7342</v>
      </c>
      <c r="I3563" s="307" t="s">
        <v>7203</v>
      </c>
      <c r="J3563" s="305">
        <v>2016</v>
      </c>
      <c r="K3563" s="271">
        <v>6100009759</v>
      </c>
      <c r="L3563" s="287">
        <v>41002</v>
      </c>
      <c r="M3563" s="241" t="s">
        <v>12566</v>
      </c>
      <c r="N3563" s="332" t="s">
        <v>14249</v>
      </c>
      <c r="O3563" s="324"/>
    </row>
    <row r="3564" spans="5:15" ht="31.5">
      <c r="E3564" s="293">
        <v>6131013</v>
      </c>
      <c r="F3564" s="291" t="s">
        <v>132</v>
      </c>
      <c r="G3564" s="315">
        <f t="shared" si="57"/>
        <v>3558</v>
      </c>
      <c r="H3564" s="306" t="s">
        <v>7770</v>
      </c>
      <c r="I3564" s="307" t="s">
        <v>7203</v>
      </c>
      <c r="J3564" s="305">
        <v>2016</v>
      </c>
      <c r="K3564" s="271">
        <v>6100011074</v>
      </c>
      <c r="L3564" s="287">
        <v>41073</v>
      </c>
      <c r="M3564" s="241" t="s">
        <v>1953</v>
      </c>
      <c r="N3564" s="332" t="s">
        <v>14168</v>
      </c>
      <c r="O3564" s="324"/>
    </row>
    <row r="3565" spans="5:15" ht="31.5">
      <c r="E3565" s="288">
        <v>6130587</v>
      </c>
      <c r="F3565" s="291" t="s">
        <v>132</v>
      </c>
      <c r="G3565" s="315">
        <f t="shared" si="57"/>
        <v>3559</v>
      </c>
      <c r="H3565" s="306" t="s">
        <v>12567</v>
      </c>
      <c r="I3565" s="307" t="s">
        <v>7203</v>
      </c>
      <c r="J3565" s="305">
        <v>2016</v>
      </c>
      <c r="K3565" s="271">
        <v>6100010982</v>
      </c>
      <c r="L3565" s="287">
        <v>41068</v>
      </c>
      <c r="M3565" s="241" t="s">
        <v>243</v>
      </c>
      <c r="N3565" s="331" t="s">
        <v>16404</v>
      </c>
      <c r="O3565" s="325"/>
    </row>
    <row r="3566" spans="5:15" ht="31.5">
      <c r="E3566" s="293">
        <v>6130606</v>
      </c>
      <c r="F3566" s="291" t="s">
        <v>132</v>
      </c>
      <c r="G3566" s="315">
        <f t="shared" si="57"/>
        <v>3560</v>
      </c>
      <c r="H3566" s="306" t="s">
        <v>7214</v>
      </c>
      <c r="I3566" s="307" t="s">
        <v>7203</v>
      </c>
      <c r="J3566" s="305">
        <v>2016</v>
      </c>
      <c r="K3566" s="271">
        <v>6100011247</v>
      </c>
      <c r="L3566" s="287">
        <v>41080</v>
      </c>
      <c r="M3566" s="241" t="s">
        <v>8133</v>
      </c>
      <c r="N3566" s="332" t="s">
        <v>14893</v>
      </c>
      <c r="O3566" s="324"/>
    </row>
    <row r="3567" spans="5:15" ht="31.5">
      <c r="E3567" s="293">
        <v>6131372</v>
      </c>
      <c r="F3567" s="291" t="s">
        <v>132</v>
      </c>
      <c r="G3567" s="315">
        <f t="shared" si="57"/>
        <v>3561</v>
      </c>
      <c r="H3567" s="306" t="s">
        <v>8002</v>
      </c>
      <c r="I3567" s="307" t="s">
        <v>7203</v>
      </c>
      <c r="J3567" s="305">
        <v>2016</v>
      </c>
      <c r="K3567" s="271">
        <v>6100011878</v>
      </c>
      <c r="L3567" s="287">
        <v>41127</v>
      </c>
      <c r="M3567" s="241" t="s">
        <v>11690</v>
      </c>
      <c r="N3567" s="331" t="s">
        <v>16211</v>
      </c>
      <c r="O3567" s="325"/>
    </row>
    <row r="3568" spans="5:15" ht="31.5">
      <c r="E3568" s="293">
        <v>6131946</v>
      </c>
      <c r="F3568" s="291" t="s">
        <v>132</v>
      </c>
      <c r="G3568" s="315">
        <f t="shared" si="57"/>
        <v>3562</v>
      </c>
      <c r="H3568" s="306" t="s">
        <v>8557</v>
      </c>
      <c r="I3568" s="307" t="s">
        <v>7203</v>
      </c>
      <c r="J3568" s="305">
        <v>2016</v>
      </c>
      <c r="K3568" s="271">
        <v>6100014352</v>
      </c>
      <c r="L3568" s="287">
        <v>41260</v>
      </c>
      <c r="M3568" s="241" t="s">
        <v>8558</v>
      </c>
      <c r="N3568" s="332" t="s">
        <v>13635</v>
      </c>
      <c r="O3568" s="324"/>
    </row>
    <row r="3569" spans="5:15" ht="31.5">
      <c r="E3569" s="293">
        <v>6131180</v>
      </c>
      <c r="F3569" s="292" t="s">
        <v>132</v>
      </c>
      <c r="G3569" s="315">
        <f t="shared" si="57"/>
        <v>3563</v>
      </c>
      <c r="H3569" s="306" t="s">
        <v>7336</v>
      </c>
      <c r="I3569" s="307" t="s">
        <v>7203</v>
      </c>
      <c r="J3569" s="305">
        <v>2016</v>
      </c>
      <c r="K3569" s="271">
        <v>6100011553</v>
      </c>
      <c r="L3569" s="287">
        <v>41102</v>
      </c>
      <c r="M3569" s="241" t="s">
        <v>7714</v>
      </c>
      <c r="N3569" s="331" t="s">
        <v>16239</v>
      </c>
      <c r="O3569" s="325"/>
    </row>
    <row r="3570" spans="5:15" ht="31.5">
      <c r="E3570" s="293">
        <v>6131215</v>
      </c>
      <c r="F3570" s="292" t="s">
        <v>132</v>
      </c>
      <c r="G3570" s="315">
        <f t="shared" si="57"/>
        <v>3564</v>
      </c>
      <c r="H3570" s="306" t="s">
        <v>7742</v>
      </c>
      <c r="I3570" s="307" t="s">
        <v>7203</v>
      </c>
      <c r="J3570" s="305">
        <v>2016</v>
      </c>
      <c r="K3570" s="271">
        <v>6100012918</v>
      </c>
      <c r="L3570" s="287">
        <v>41178</v>
      </c>
      <c r="M3570" s="241" t="s">
        <v>12569</v>
      </c>
      <c r="N3570" s="332" t="s">
        <v>13724</v>
      </c>
      <c r="O3570" s="324"/>
    </row>
    <row r="3571" spans="5:15" ht="31.5">
      <c r="E3571" s="293">
        <v>6131225</v>
      </c>
      <c r="F3571" s="292" t="s">
        <v>132</v>
      </c>
      <c r="G3571" s="315">
        <f t="shared" si="57"/>
        <v>3565</v>
      </c>
      <c r="H3571" s="306" t="s">
        <v>12568</v>
      </c>
      <c r="I3571" s="307" t="s">
        <v>7203</v>
      </c>
      <c r="J3571" s="305">
        <v>2016</v>
      </c>
      <c r="K3571" s="271">
        <v>6100012947</v>
      </c>
      <c r="L3571" s="287">
        <v>41178</v>
      </c>
      <c r="M3571" s="241" t="s">
        <v>7286</v>
      </c>
      <c r="N3571" s="332" t="s">
        <v>14174</v>
      </c>
      <c r="O3571" s="324"/>
    </row>
    <row r="3572" spans="5:15" ht="31.5">
      <c r="E3572" s="293">
        <v>6131595</v>
      </c>
      <c r="F3572" s="292" t="s">
        <v>132</v>
      </c>
      <c r="G3572" s="315">
        <f t="shared" si="57"/>
        <v>3566</v>
      </c>
      <c r="H3572" s="306" t="s">
        <v>7226</v>
      </c>
      <c r="I3572" s="307" t="s">
        <v>7203</v>
      </c>
      <c r="J3572" s="305">
        <v>2016</v>
      </c>
      <c r="K3572" s="271">
        <v>6100013375</v>
      </c>
      <c r="L3572" s="287">
        <v>41204</v>
      </c>
      <c r="M3572" s="241" t="s">
        <v>12570</v>
      </c>
      <c r="N3572" s="332" t="s">
        <v>14176</v>
      </c>
      <c r="O3572" s="324"/>
    </row>
    <row r="3573" spans="5:15" ht="31.5">
      <c r="E3573" s="293">
        <v>6131599</v>
      </c>
      <c r="F3573" s="292" t="s">
        <v>132</v>
      </c>
      <c r="G3573" s="315">
        <f t="shared" si="57"/>
        <v>3567</v>
      </c>
      <c r="H3573" s="306" t="s">
        <v>7792</v>
      </c>
      <c r="I3573" s="307" t="s">
        <v>7203</v>
      </c>
      <c r="J3573" s="305">
        <v>2016</v>
      </c>
      <c r="K3573" s="271">
        <v>6100012945</v>
      </c>
      <c r="L3573" s="287">
        <v>41178</v>
      </c>
      <c r="M3573" s="241" t="s">
        <v>12571</v>
      </c>
      <c r="N3573" s="331" t="s">
        <v>16274</v>
      </c>
      <c r="O3573" s="325"/>
    </row>
    <row r="3574" spans="5:15" ht="31.5">
      <c r="E3574" s="293">
        <v>6131778</v>
      </c>
      <c r="F3574" s="291" t="s">
        <v>132</v>
      </c>
      <c r="G3574" s="315">
        <f t="shared" si="57"/>
        <v>3568</v>
      </c>
      <c r="H3574" s="306" t="s">
        <v>7692</v>
      </c>
      <c r="I3574" s="307" t="s">
        <v>7203</v>
      </c>
      <c r="J3574" s="305">
        <v>2016</v>
      </c>
      <c r="K3574" s="271">
        <v>6100014085</v>
      </c>
      <c r="L3574" s="287">
        <v>41247</v>
      </c>
      <c r="M3574" s="241" t="s">
        <v>8519</v>
      </c>
      <c r="N3574" s="332" t="s">
        <v>14250</v>
      </c>
      <c r="O3574" s="324"/>
    </row>
    <row r="3575" spans="5:15" ht="31.5">
      <c r="E3575" s="288">
        <v>6143305</v>
      </c>
      <c r="F3575" s="292" t="s">
        <v>132</v>
      </c>
      <c r="G3575" s="315">
        <f t="shared" si="57"/>
        <v>3569</v>
      </c>
      <c r="H3575" s="306" t="s">
        <v>11703</v>
      </c>
      <c r="I3575" s="307" t="s">
        <v>7203</v>
      </c>
      <c r="J3575" s="305">
        <v>2016</v>
      </c>
      <c r="K3575" s="271">
        <v>6100013615</v>
      </c>
      <c r="L3575" s="287">
        <v>41219</v>
      </c>
      <c r="M3575" s="241" t="s">
        <v>11704</v>
      </c>
      <c r="N3575" s="332" t="s">
        <v>15483</v>
      </c>
      <c r="O3575" s="324"/>
    </row>
    <row r="3576" spans="5:15" ht="31.5">
      <c r="E3576" s="293">
        <v>6132617</v>
      </c>
      <c r="F3576" s="292" t="s">
        <v>132</v>
      </c>
      <c r="G3576" s="315">
        <f t="shared" si="57"/>
        <v>3570</v>
      </c>
      <c r="H3576" s="306" t="s">
        <v>8565</v>
      </c>
      <c r="I3576" s="307" t="s">
        <v>7203</v>
      </c>
      <c r="J3576" s="305">
        <v>2016</v>
      </c>
      <c r="K3576" s="271">
        <v>6100029944</v>
      </c>
      <c r="L3576" s="287">
        <v>41452</v>
      </c>
      <c r="M3576" s="241" t="s">
        <v>10977</v>
      </c>
      <c r="N3576" s="331" t="s">
        <v>16405</v>
      </c>
      <c r="O3576" s="325"/>
    </row>
    <row r="3577" spans="5:15" ht="31.5">
      <c r="E3577" s="293">
        <v>6132771</v>
      </c>
      <c r="F3577" s="291" t="s">
        <v>132</v>
      </c>
      <c r="G3577" s="315">
        <f t="shared" si="57"/>
        <v>3571</v>
      </c>
      <c r="H3577" s="306" t="s">
        <v>9980</v>
      </c>
      <c r="I3577" s="307" t="s">
        <v>7203</v>
      </c>
      <c r="J3577" s="305">
        <v>2016</v>
      </c>
      <c r="K3577" s="271">
        <v>6100018373</v>
      </c>
      <c r="L3577" s="287">
        <v>41507</v>
      </c>
      <c r="M3577" s="241" t="s">
        <v>7324</v>
      </c>
      <c r="N3577" s="332" t="s">
        <v>13902</v>
      </c>
      <c r="O3577" s="324"/>
    </row>
    <row r="3578" spans="5:15" ht="31.5">
      <c r="E3578" s="293">
        <v>6143370</v>
      </c>
      <c r="F3578" s="292" t="s">
        <v>132</v>
      </c>
      <c r="G3578" s="315">
        <f t="shared" si="57"/>
        <v>3572</v>
      </c>
      <c r="H3578" s="306" t="s">
        <v>12572</v>
      </c>
      <c r="I3578" s="307" t="s">
        <v>7203</v>
      </c>
      <c r="J3578" s="305">
        <v>2016</v>
      </c>
      <c r="K3578" s="271">
        <v>6100021175</v>
      </c>
      <c r="L3578" s="287">
        <v>41603</v>
      </c>
      <c r="M3578" s="241" t="s">
        <v>10219</v>
      </c>
      <c r="N3578" s="331" t="s">
        <v>16406</v>
      </c>
      <c r="O3578" s="325"/>
    </row>
    <row r="3579" spans="5:15" ht="47.25">
      <c r="E3579" s="293">
        <v>6143374</v>
      </c>
      <c r="F3579" s="291" t="s">
        <v>132</v>
      </c>
      <c r="G3579" s="315">
        <f t="shared" si="57"/>
        <v>3573</v>
      </c>
      <c r="H3579" s="306" t="s">
        <v>12573</v>
      </c>
      <c r="I3579" s="307" t="s">
        <v>7203</v>
      </c>
      <c r="J3579" s="305">
        <v>2016</v>
      </c>
      <c r="K3579" s="271">
        <v>6100018626</v>
      </c>
      <c r="L3579" s="287">
        <v>41596</v>
      </c>
      <c r="M3579" s="241" t="s">
        <v>12574</v>
      </c>
      <c r="N3579" s="332" t="s">
        <v>14046</v>
      </c>
      <c r="O3579" s="324"/>
    </row>
    <row r="3580" spans="5:15" ht="47.25">
      <c r="E3580" s="293">
        <v>6143603</v>
      </c>
      <c r="F3580" s="291" t="s">
        <v>132</v>
      </c>
      <c r="G3580" s="315">
        <f t="shared" si="57"/>
        <v>3574</v>
      </c>
      <c r="H3580" s="306" t="s">
        <v>11814</v>
      </c>
      <c r="I3580" s="307" t="s">
        <v>7203</v>
      </c>
      <c r="J3580" s="305">
        <v>2016</v>
      </c>
      <c r="K3580" s="271">
        <v>6100021292</v>
      </c>
      <c r="L3580" s="287">
        <v>41622</v>
      </c>
      <c r="M3580" s="241" t="s">
        <v>11815</v>
      </c>
      <c r="N3580" s="332" t="s">
        <v>14704</v>
      </c>
      <c r="O3580" s="324"/>
    </row>
    <row r="3581" spans="5:15" ht="47.25">
      <c r="E3581" s="293">
        <v>6143548</v>
      </c>
      <c r="F3581" s="292" t="s">
        <v>132</v>
      </c>
      <c r="G3581" s="315">
        <f t="shared" si="57"/>
        <v>3575</v>
      </c>
      <c r="H3581" s="306" t="s">
        <v>11811</v>
      </c>
      <c r="I3581" s="307" t="s">
        <v>7203</v>
      </c>
      <c r="J3581" s="305">
        <v>2016</v>
      </c>
      <c r="K3581" s="271">
        <v>6100020935</v>
      </c>
      <c r="L3581" s="287">
        <v>41592</v>
      </c>
      <c r="M3581" s="241" t="s">
        <v>12575</v>
      </c>
      <c r="N3581" s="332" t="s">
        <v>14300</v>
      </c>
      <c r="O3581" s="324"/>
    </row>
    <row r="3582" spans="5:15" ht="31.5">
      <c r="E3582" s="293">
        <v>6143651</v>
      </c>
      <c r="F3582" s="291" t="s">
        <v>132</v>
      </c>
      <c r="G3582" s="315">
        <f t="shared" ref="G3582:G3645" si="58">G3581+1</f>
        <v>3576</v>
      </c>
      <c r="H3582" s="306" t="s">
        <v>10243</v>
      </c>
      <c r="I3582" s="307" t="s">
        <v>7203</v>
      </c>
      <c r="J3582" s="305">
        <v>2016</v>
      </c>
      <c r="K3582" s="271">
        <v>6100021478</v>
      </c>
      <c r="L3582" s="287">
        <v>41634</v>
      </c>
      <c r="M3582" s="241" t="s">
        <v>10244</v>
      </c>
      <c r="N3582" s="332" t="s">
        <v>14865</v>
      </c>
      <c r="O3582" s="324"/>
    </row>
    <row r="3583" spans="5:15" ht="31.5">
      <c r="E3583" s="293">
        <v>6130798</v>
      </c>
      <c r="F3583" s="292" t="s">
        <v>132</v>
      </c>
      <c r="G3583" s="315">
        <f t="shared" si="58"/>
        <v>3577</v>
      </c>
      <c r="H3583" s="306" t="s">
        <v>8756</v>
      </c>
      <c r="I3583" s="307" t="s">
        <v>7203</v>
      </c>
      <c r="J3583" s="305">
        <v>2016</v>
      </c>
      <c r="K3583" s="271">
        <v>6100009444</v>
      </c>
      <c r="L3583" s="287">
        <v>41004</v>
      </c>
      <c r="M3583" s="241" t="s">
        <v>11090</v>
      </c>
      <c r="N3583" s="332" t="s">
        <v>15474</v>
      </c>
      <c r="O3583" s="324"/>
    </row>
    <row r="3584" spans="5:15" ht="31.5">
      <c r="E3584" s="293">
        <v>6131871</v>
      </c>
      <c r="F3584" s="291" t="s">
        <v>132</v>
      </c>
      <c r="G3584" s="315">
        <f t="shared" si="58"/>
        <v>3578</v>
      </c>
      <c r="H3584" s="306" t="s">
        <v>8641</v>
      </c>
      <c r="I3584" s="307" t="s">
        <v>7203</v>
      </c>
      <c r="J3584" s="305">
        <v>2016</v>
      </c>
      <c r="K3584" s="271">
        <v>6100015495</v>
      </c>
      <c r="L3584" s="287">
        <v>41355</v>
      </c>
      <c r="M3584" s="241" t="s">
        <v>9310</v>
      </c>
      <c r="N3584" s="331" t="s">
        <v>16224</v>
      </c>
      <c r="O3584" s="325"/>
    </row>
    <row r="3585" spans="5:15" ht="31.5">
      <c r="E3585" s="293">
        <v>6132053</v>
      </c>
      <c r="F3585" s="292" t="s">
        <v>132</v>
      </c>
      <c r="G3585" s="315">
        <f t="shared" si="58"/>
        <v>3579</v>
      </c>
      <c r="H3585" s="306" t="s">
        <v>12576</v>
      </c>
      <c r="I3585" s="307" t="s">
        <v>7203</v>
      </c>
      <c r="J3585" s="305">
        <v>2016</v>
      </c>
      <c r="K3585" s="271">
        <v>6100015222</v>
      </c>
      <c r="L3585" s="287">
        <v>41334</v>
      </c>
      <c r="M3585" s="241" t="s">
        <v>9841</v>
      </c>
      <c r="N3585" s="331" t="s">
        <v>16407</v>
      </c>
      <c r="O3585" s="325"/>
    </row>
    <row r="3586" spans="5:15" ht="31.5">
      <c r="E3586" s="293">
        <v>6132076</v>
      </c>
      <c r="F3586" s="291" t="s">
        <v>132</v>
      </c>
      <c r="G3586" s="315">
        <f t="shared" si="58"/>
        <v>3580</v>
      </c>
      <c r="H3586" s="306" t="s">
        <v>12577</v>
      </c>
      <c r="I3586" s="307" t="s">
        <v>7203</v>
      </c>
      <c r="J3586" s="305">
        <v>2016</v>
      </c>
      <c r="K3586" s="271">
        <v>6100014905</v>
      </c>
      <c r="L3586" s="287">
        <v>41362</v>
      </c>
      <c r="M3586" s="241" t="s">
        <v>9836</v>
      </c>
      <c r="N3586" s="332" t="s">
        <v>14011</v>
      </c>
      <c r="O3586" s="324"/>
    </row>
    <row r="3587" spans="5:15" ht="31.5">
      <c r="E3587" s="293">
        <v>6132104</v>
      </c>
      <c r="F3587" s="291" t="s">
        <v>132</v>
      </c>
      <c r="G3587" s="315">
        <f t="shared" si="58"/>
        <v>3581</v>
      </c>
      <c r="H3587" s="306" t="s">
        <v>8255</v>
      </c>
      <c r="I3587" s="307" t="s">
        <v>7203</v>
      </c>
      <c r="J3587" s="305">
        <v>2016</v>
      </c>
      <c r="K3587" s="271">
        <v>6100014808</v>
      </c>
      <c r="L3587" s="287">
        <v>41296</v>
      </c>
      <c r="M3587" s="241" t="s">
        <v>9177</v>
      </c>
      <c r="N3587" s="331" t="s">
        <v>16196</v>
      </c>
      <c r="O3587" s="325"/>
    </row>
    <row r="3588" spans="5:15" ht="31.5">
      <c r="E3588" s="293">
        <v>6132096</v>
      </c>
      <c r="F3588" s="291" t="s">
        <v>132</v>
      </c>
      <c r="G3588" s="315">
        <f t="shared" si="58"/>
        <v>3582</v>
      </c>
      <c r="H3588" s="306" t="s">
        <v>9851</v>
      </c>
      <c r="I3588" s="307" t="s">
        <v>7203</v>
      </c>
      <c r="J3588" s="305">
        <v>2016</v>
      </c>
      <c r="K3588" s="271">
        <v>6100015363</v>
      </c>
      <c r="L3588" s="287">
        <v>41345</v>
      </c>
      <c r="M3588" s="241" t="s">
        <v>9154</v>
      </c>
      <c r="N3588" s="332" t="s">
        <v>13860</v>
      </c>
      <c r="O3588" s="324"/>
    </row>
    <row r="3589" spans="5:15" ht="31.5">
      <c r="E3589" s="293">
        <v>6132097</v>
      </c>
      <c r="F3589" s="291" t="s">
        <v>132</v>
      </c>
      <c r="G3589" s="315">
        <f t="shared" si="58"/>
        <v>3583</v>
      </c>
      <c r="H3589" s="306" t="s">
        <v>9933</v>
      </c>
      <c r="I3589" s="307" t="s">
        <v>7203</v>
      </c>
      <c r="J3589" s="305">
        <v>2016</v>
      </c>
      <c r="K3589" s="271">
        <v>6100015361</v>
      </c>
      <c r="L3589" s="287">
        <v>41345</v>
      </c>
      <c r="M3589" s="241" t="s">
        <v>8774</v>
      </c>
      <c r="N3589" s="331" t="s">
        <v>16232</v>
      </c>
      <c r="O3589" s="325"/>
    </row>
    <row r="3590" spans="5:15" ht="31.5">
      <c r="E3590" s="293">
        <v>6132088</v>
      </c>
      <c r="F3590" s="292" t="s">
        <v>132</v>
      </c>
      <c r="G3590" s="315">
        <f t="shared" si="58"/>
        <v>3584</v>
      </c>
      <c r="H3590" s="306" t="s">
        <v>9851</v>
      </c>
      <c r="I3590" s="307" t="s">
        <v>7203</v>
      </c>
      <c r="J3590" s="305">
        <v>2016</v>
      </c>
      <c r="K3590" s="271">
        <v>6100015564</v>
      </c>
      <c r="L3590" s="287">
        <v>41359</v>
      </c>
      <c r="M3590" s="241" t="s">
        <v>9852</v>
      </c>
      <c r="N3590" s="331" t="s">
        <v>16197</v>
      </c>
      <c r="O3590" s="325"/>
    </row>
    <row r="3591" spans="5:15" ht="31.5">
      <c r="E3591" s="293">
        <v>6132087</v>
      </c>
      <c r="F3591" s="292" t="s">
        <v>132</v>
      </c>
      <c r="G3591" s="315">
        <f t="shared" si="58"/>
        <v>3585</v>
      </c>
      <c r="H3591" s="306" t="s">
        <v>8607</v>
      </c>
      <c r="I3591" s="307" t="s">
        <v>7203</v>
      </c>
      <c r="J3591" s="305">
        <v>2016</v>
      </c>
      <c r="K3591" s="271">
        <v>6100015555</v>
      </c>
      <c r="L3591" s="287">
        <v>41359</v>
      </c>
      <c r="M3591" s="241" t="s">
        <v>8608</v>
      </c>
      <c r="N3591" s="332" t="s">
        <v>13662</v>
      </c>
      <c r="O3591" s="324"/>
    </row>
    <row r="3592" spans="5:15" ht="31.5">
      <c r="E3592" s="293">
        <v>6132043</v>
      </c>
      <c r="F3592" s="291" t="s">
        <v>132</v>
      </c>
      <c r="G3592" s="315">
        <f t="shared" si="58"/>
        <v>3586</v>
      </c>
      <c r="H3592" s="306" t="s">
        <v>9437</v>
      </c>
      <c r="I3592" s="307" t="s">
        <v>7203</v>
      </c>
      <c r="J3592" s="305">
        <v>2016</v>
      </c>
      <c r="K3592" s="271">
        <v>6100015594</v>
      </c>
      <c r="L3592" s="287">
        <v>41359</v>
      </c>
      <c r="M3592" s="241" t="s">
        <v>8462</v>
      </c>
      <c r="N3592" s="332" t="s">
        <v>13591</v>
      </c>
      <c r="O3592" s="324"/>
    </row>
    <row r="3593" spans="5:15" ht="31.5">
      <c r="E3593" s="293">
        <v>6132165</v>
      </c>
      <c r="F3593" s="292" t="s">
        <v>132</v>
      </c>
      <c r="G3593" s="315">
        <f t="shared" si="58"/>
        <v>3587</v>
      </c>
      <c r="H3593" s="306" t="s">
        <v>11713</v>
      </c>
      <c r="I3593" s="307" t="s">
        <v>7203</v>
      </c>
      <c r="J3593" s="305">
        <v>2016</v>
      </c>
      <c r="K3593" s="271">
        <v>6100015441</v>
      </c>
      <c r="L3593" s="287">
        <v>41379</v>
      </c>
      <c r="M3593" s="241" t="s">
        <v>8923</v>
      </c>
      <c r="N3593" s="331" t="s">
        <v>16254</v>
      </c>
      <c r="O3593" s="325"/>
    </row>
    <row r="3594" spans="5:15" ht="31.5">
      <c r="E3594" s="293">
        <v>6132174</v>
      </c>
      <c r="F3594" s="291" t="s">
        <v>132</v>
      </c>
      <c r="G3594" s="315">
        <f t="shared" si="58"/>
        <v>3588</v>
      </c>
      <c r="H3594" s="306" t="s">
        <v>8624</v>
      </c>
      <c r="I3594" s="307" t="s">
        <v>7203</v>
      </c>
      <c r="J3594" s="305">
        <v>2016</v>
      </c>
      <c r="K3594" s="271">
        <v>6100015717</v>
      </c>
      <c r="L3594" s="287">
        <v>41367</v>
      </c>
      <c r="M3594" s="241" t="s">
        <v>12579</v>
      </c>
      <c r="N3594" s="332" t="s">
        <v>14251</v>
      </c>
      <c r="O3594" s="324"/>
    </row>
    <row r="3595" spans="5:15" ht="31.5">
      <c r="E3595" s="293">
        <v>6132175</v>
      </c>
      <c r="F3595" s="291" t="s">
        <v>132</v>
      </c>
      <c r="G3595" s="315">
        <f t="shared" si="58"/>
        <v>3589</v>
      </c>
      <c r="H3595" s="306" t="s">
        <v>12578</v>
      </c>
      <c r="I3595" s="307" t="s">
        <v>7203</v>
      </c>
      <c r="J3595" s="305">
        <v>2016</v>
      </c>
      <c r="K3595" s="271">
        <v>6100015845</v>
      </c>
      <c r="L3595" s="287">
        <v>41375</v>
      </c>
      <c r="M3595" s="241" t="s">
        <v>9339</v>
      </c>
      <c r="N3595" s="332" t="s">
        <v>13614</v>
      </c>
      <c r="O3595" s="324"/>
    </row>
    <row r="3596" spans="5:15" ht="31.5">
      <c r="E3596" s="288">
        <v>6132192</v>
      </c>
      <c r="F3596" s="292" t="s">
        <v>132</v>
      </c>
      <c r="G3596" s="315">
        <f t="shared" si="58"/>
        <v>3590</v>
      </c>
      <c r="H3596" s="306" t="s">
        <v>12580</v>
      </c>
      <c r="I3596" s="307" t="s">
        <v>7203</v>
      </c>
      <c r="J3596" s="305">
        <v>2016</v>
      </c>
      <c r="K3596" s="271">
        <v>6100015844</v>
      </c>
      <c r="L3596" s="287">
        <v>41375</v>
      </c>
      <c r="M3596" s="241" t="s">
        <v>8935</v>
      </c>
      <c r="N3596" s="332" t="s">
        <v>13779</v>
      </c>
      <c r="O3596" s="324"/>
    </row>
    <row r="3597" spans="5:15" ht="31.5">
      <c r="E3597" s="293">
        <v>6132219</v>
      </c>
      <c r="F3597" s="292" t="s">
        <v>132</v>
      </c>
      <c r="G3597" s="315">
        <f t="shared" si="58"/>
        <v>3591</v>
      </c>
      <c r="H3597" s="306" t="s">
        <v>12581</v>
      </c>
      <c r="I3597" s="307" t="s">
        <v>7203</v>
      </c>
      <c r="J3597" s="305">
        <v>2016</v>
      </c>
      <c r="K3597" s="271">
        <v>6100016057</v>
      </c>
      <c r="L3597" s="287">
        <v>41393</v>
      </c>
      <c r="M3597" s="241" t="s">
        <v>8944</v>
      </c>
      <c r="N3597" s="332" t="s">
        <v>13745</v>
      </c>
      <c r="O3597" s="324"/>
    </row>
    <row r="3598" spans="5:15" ht="31.5">
      <c r="E3598" s="293">
        <v>6132206</v>
      </c>
      <c r="F3598" s="292" t="s">
        <v>132</v>
      </c>
      <c r="G3598" s="315">
        <f t="shared" si="58"/>
        <v>3592</v>
      </c>
      <c r="H3598" s="306" t="s">
        <v>12582</v>
      </c>
      <c r="I3598" s="307" t="s">
        <v>7203</v>
      </c>
      <c r="J3598" s="305">
        <v>2016</v>
      </c>
      <c r="K3598" s="271">
        <v>6100015380</v>
      </c>
      <c r="L3598" s="287">
        <v>41345</v>
      </c>
      <c r="M3598" s="241" t="s">
        <v>8769</v>
      </c>
      <c r="N3598" s="332" t="s">
        <v>13725</v>
      </c>
      <c r="O3598" s="324"/>
    </row>
    <row r="3599" spans="5:15" ht="31.5">
      <c r="E3599" s="288">
        <v>6132269</v>
      </c>
      <c r="F3599" s="291" t="s">
        <v>132</v>
      </c>
      <c r="G3599" s="315">
        <f t="shared" si="58"/>
        <v>3593</v>
      </c>
      <c r="H3599" s="306" t="s">
        <v>12583</v>
      </c>
      <c r="I3599" s="307" t="s">
        <v>7203</v>
      </c>
      <c r="J3599" s="305">
        <v>2016</v>
      </c>
      <c r="K3599" s="271">
        <v>6100016482</v>
      </c>
      <c r="L3599" s="287">
        <v>41414</v>
      </c>
      <c r="M3599" s="241" t="s">
        <v>9872</v>
      </c>
      <c r="N3599" s="331" t="s">
        <v>16258</v>
      </c>
      <c r="O3599" s="325"/>
    </row>
    <row r="3600" spans="5:15" ht="31.5">
      <c r="E3600" s="293">
        <v>6132271</v>
      </c>
      <c r="F3600" s="291" t="s">
        <v>132</v>
      </c>
      <c r="G3600" s="315">
        <f t="shared" si="58"/>
        <v>3594</v>
      </c>
      <c r="H3600" s="306" t="s">
        <v>12584</v>
      </c>
      <c r="I3600" s="307" t="s">
        <v>7203</v>
      </c>
      <c r="J3600" s="305">
        <v>2016</v>
      </c>
      <c r="K3600" s="271">
        <v>6100016409</v>
      </c>
      <c r="L3600" s="287">
        <v>41411</v>
      </c>
      <c r="M3600" s="241" t="s">
        <v>12587</v>
      </c>
      <c r="N3600" s="331" t="s">
        <v>16408</v>
      </c>
      <c r="O3600" s="325"/>
    </row>
    <row r="3601" spans="5:15" ht="31.5">
      <c r="E3601" s="293">
        <v>6132273</v>
      </c>
      <c r="F3601" s="291" t="s">
        <v>132</v>
      </c>
      <c r="G3601" s="315">
        <f t="shared" si="58"/>
        <v>3595</v>
      </c>
      <c r="H3601" s="306" t="s">
        <v>12585</v>
      </c>
      <c r="I3601" s="307" t="s">
        <v>7203</v>
      </c>
      <c r="J3601" s="305">
        <v>2016</v>
      </c>
      <c r="K3601" s="271">
        <v>6100016094</v>
      </c>
      <c r="L3601" s="287">
        <v>41390</v>
      </c>
      <c r="M3601" s="241" t="s">
        <v>12588</v>
      </c>
      <c r="N3601" s="332" t="s">
        <v>13698</v>
      </c>
      <c r="O3601" s="324"/>
    </row>
    <row r="3602" spans="5:15" ht="31.5">
      <c r="E3602" s="293">
        <v>6132275</v>
      </c>
      <c r="F3602" s="291" t="s">
        <v>132</v>
      </c>
      <c r="G3602" s="315">
        <f t="shared" si="58"/>
        <v>3596</v>
      </c>
      <c r="H3602" s="306" t="s">
        <v>12586</v>
      </c>
      <c r="I3602" s="307" t="s">
        <v>7203</v>
      </c>
      <c r="J3602" s="305">
        <v>2016</v>
      </c>
      <c r="K3602" s="271">
        <v>6100015791</v>
      </c>
      <c r="L3602" s="287">
        <v>41373</v>
      </c>
      <c r="M3602" s="241" t="s">
        <v>9116</v>
      </c>
      <c r="N3602" s="332" t="s">
        <v>13842</v>
      </c>
      <c r="O3602" s="324"/>
    </row>
    <row r="3603" spans="5:15" ht="31.5">
      <c r="E3603" s="293">
        <v>6144188</v>
      </c>
      <c r="F3603" s="291" t="s">
        <v>132</v>
      </c>
      <c r="G3603" s="315">
        <f t="shared" si="58"/>
        <v>3597</v>
      </c>
      <c r="H3603" s="306" t="s">
        <v>9911</v>
      </c>
      <c r="I3603" s="307" t="s">
        <v>7203</v>
      </c>
      <c r="J3603" s="305">
        <v>2016</v>
      </c>
      <c r="K3603" s="271">
        <v>6100015587</v>
      </c>
      <c r="L3603" s="287">
        <v>41359</v>
      </c>
      <c r="M3603" s="241" t="s">
        <v>9139</v>
      </c>
      <c r="N3603" s="332" t="s">
        <v>13853</v>
      </c>
      <c r="O3603" s="324"/>
    </row>
    <row r="3604" spans="5:15" ht="31.5">
      <c r="E3604" s="293">
        <v>6132277</v>
      </c>
      <c r="F3604" s="292" t="s">
        <v>132</v>
      </c>
      <c r="G3604" s="315">
        <f t="shared" si="58"/>
        <v>3598</v>
      </c>
      <c r="H3604" s="306" t="s">
        <v>9317</v>
      </c>
      <c r="I3604" s="307" t="s">
        <v>7203</v>
      </c>
      <c r="J3604" s="305">
        <v>2016</v>
      </c>
      <c r="K3604" s="271">
        <v>6100016152</v>
      </c>
      <c r="L3604" s="287">
        <v>41394</v>
      </c>
      <c r="M3604" s="241" t="s">
        <v>11719</v>
      </c>
      <c r="N3604" s="332" t="s">
        <v>14182</v>
      </c>
      <c r="O3604" s="324"/>
    </row>
    <row r="3605" spans="5:15" ht="31.5">
      <c r="E3605" s="293">
        <v>6144190</v>
      </c>
      <c r="F3605" s="291" t="s">
        <v>132</v>
      </c>
      <c r="G3605" s="315">
        <f t="shared" si="58"/>
        <v>3599</v>
      </c>
      <c r="H3605" s="306" t="s">
        <v>12589</v>
      </c>
      <c r="I3605" s="307" t="s">
        <v>7203</v>
      </c>
      <c r="J3605" s="305">
        <v>2016</v>
      </c>
      <c r="K3605" s="271">
        <v>6100015739</v>
      </c>
      <c r="L3605" s="287">
        <v>41599</v>
      </c>
      <c r="M3605" s="241" t="s">
        <v>12590</v>
      </c>
      <c r="N3605" s="332" t="s">
        <v>14252</v>
      </c>
      <c r="O3605" s="324"/>
    </row>
    <row r="3606" spans="5:15" ht="31.5">
      <c r="E3606" s="293">
        <v>6132298</v>
      </c>
      <c r="F3606" s="291" t="s">
        <v>132</v>
      </c>
      <c r="G3606" s="315">
        <f t="shared" si="58"/>
        <v>3600</v>
      </c>
      <c r="H3606" s="306" t="s">
        <v>9909</v>
      </c>
      <c r="I3606" s="307" t="s">
        <v>7203</v>
      </c>
      <c r="J3606" s="305">
        <v>2016</v>
      </c>
      <c r="K3606" s="271">
        <v>6100016410</v>
      </c>
      <c r="L3606" s="287">
        <v>41411</v>
      </c>
      <c r="M3606" s="241" t="s">
        <v>9125</v>
      </c>
      <c r="N3606" s="332" t="s">
        <v>13846</v>
      </c>
      <c r="O3606" s="324"/>
    </row>
    <row r="3607" spans="5:15" ht="31.5">
      <c r="E3607" s="293">
        <v>6132338</v>
      </c>
      <c r="F3607" s="291" t="s">
        <v>132</v>
      </c>
      <c r="G3607" s="315">
        <f t="shared" si="58"/>
        <v>3601</v>
      </c>
      <c r="H3607" s="306" t="s">
        <v>12591</v>
      </c>
      <c r="I3607" s="307" t="s">
        <v>7203</v>
      </c>
      <c r="J3607" s="305">
        <v>2016</v>
      </c>
      <c r="K3607" s="271">
        <v>6100016826</v>
      </c>
      <c r="L3607" s="287">
        <v>41432</v>
      </c>
      <c r="M3607" s="241" t="s">
        <v>8697</v>
      </c>
      <c r="N3607" s="332" t="s">
        <v>13704</v>
      </c>
      <c r="O3607" s="324"/>
    </row>
    <row r="3608" spans="5:15" ht="31.5">
      <c r="E3608" s="293">
        <v>6132417</v>
      </c>
      <c r="F3608" s="292" t="s">
        <v>132</v>
      </c>
      <c r="G3608" s="315">
        <f t="shared" si="58"/>
        <v>3602</v>
      </c>
      <c r="H3608" s="306" t="s">
        <v>12592</v>
      </c>
      <c r="I3608" s="307" t="s">
        <v>7203</v>
      </c>
      <c r="J3608" s="305">
        <v>2016</v>
      </c>
      <c r="K3608" s="271">
        <v>6100017197</v>
      </c>
      <c r="L3608" s="287">
        <v>41457</v>
      </c>
      <c r="M3608" s="241" t="s">
        <v>9905</v>
      </c>
      <c r="N3608" s="332" t="s">
        <v>13706</v>
      </c>
      <c r="O3608" s="324"/>
    </row>
    <row r="3609" spans="5:15" ht="31.5">
      <c r="E3609" s="293">
        <v>6132465</v>
      </c>
      <c r="F3609" s="291" t="s">
        <v>132</v>
      </c>
      <c r="G3609" s="315">
        <f t="shared" si="58"/>
        <v>3603</v>
      </c>
      <c r="H3609" s="306" t="s">
        <v>9885</v>
      </c>
      <c r="I3609" s="307" t="s">
        <v>7203</v>
      </c>
      <c r="J3609" s="305">
        <v>2016</v>
      </c>
      <c r="K3609" s="271">
        <v>6100017130</v>
      </c>
      <c r="L3609" s="287">
        <v>41450</v>
      </c>
      <c r="M3609" s="241" t="s">
        <v>12593</v>
      </c>
      <c r="N3609" s="331" t="s">
        <v>16361</v>
      </c>
      <c r="O3609" s="325"/>
    </row>
    <row r="3610" spans="5:15" ht="31.5">
      <c r="E3610" s="293">
        <v>6132482</v>
      </c>
      <c r="F3610" s="291" t="s">
        <v>132</v>
      </c>
      <c r="G3610" s="315">
        <f t="shared" si="58"/>
        <v>3604</v>
      </c>
      <c r="H3610" s="306" t="s">
        <v>12334</v>
      </c>
      <c r="I3610" s="307" t="s">
        <v>7203</v>
      </c>
      <c r="J3610" s="305">
        <v>2016</v>
      </c>
      <c r="K3610" s="271">
        <v>6100017321</v>
      </c>
      <c r="L3610" s="287">
        <v>41453</v>
      </c>
      <c r="M3610" s="241" t="s">
        <v>12600</v>
      </c>
      <c r="N3610" s="332" t="s">
        <v>14253</v>
      </c>
      <c r="O3610" s="324"/>
    </row>
    <row r="3611" spans="5:15" ht="31.5">
      <c r="E3611" s="288">
        <v>6132483</v>
      </c>
      <c r="F3611" s="292" t="s">
        <v>132</v>
      </c>
      <c r="G3611" s="315">
        <f t="shared" si="58"/>
        <v>3605</v>
      </c>
      <c r="H3611" s="306" t="s">
        <v>8836</v>
      </c>
      <c r="I3611" s="307" t="s">
        <v>7203</v>
      </c>
      <c r="J3611" s="305">
        <v>2016</v>
      </c>
      <c r="K3611" s="271">
        <v>6100017387</v>
      </c>
      <c r="L3611" s="287">
        <v>41453</v>
      </c>
      <c r="M3611" s="241" t="s">
        <v>8974</v>
      </c>
      <c r="N3611" s="332" t="s">
        <v>13792</v>
      </c>
      <c r="O3611" s="324"/>
    </row>
    <row r="3612" spans="5:15" ht="31.5">
      <c r="E3612" s="293">
        <v>6132485</v>
      </c>
      <c r="F3612" s="291" t="s">
        <v>132</v>
      </c>
      <c r="G3612" s="315">
        <f t="shared" si="58"/>
        <v>3606</v>
      </c>
      <c r="H3612" s="306" t="s">
        <v>12594</v>
      </c>
      <c r="I3612" s="307" t="s">
        <v>7203</v>
      </c>
      <c r="J3612" s="305">
        <v>2016</v>
      </c>
      <c r="K3612" s="271">
        <v>6100017158</v>
      </c>
      <c r="L3612" s="287">
        <v>41450</v>
      </c>
      <c r="M3612" s="241" t="s">
        <v>8730</v>
      </c>
      <c r="N3612" s="332" t="s">
        <v>13711</v>
      </c>
      <c r="O3612" s="324"/>
    </row>
    <row r="3613" spans="5:15" ht="31.5">
      <c r="E3613" s="293">
        <v>6132491</v>
      </c>
      <c r="F3613" s="291" t="s">
        <v>132</v>
      </c>
      <c r="G3613" s="315">
        <f t="shared" si="58"/>
        <v>3607</v>
      </c>
      <c r="H3613" s="306" t="s">
        <v>12595</v>
      </c>
      <c r="I3613" s="307" t="s">
        <v>7203</v>
      </c>
      <c r="J3613" s="305">
        <v>2016</v>
      </c>
      <c r="K3613" s="271">
        <v>6100017342</v>
      </c>
      <c r="L3613" s="287">
        <v>41453</v>
      </c>
      <c r="M3613" s="241" t="s">
        <v>9917</v>
      </c>
      <c r="N3613" s="331" t="s">
        <v>16409</v>
      </c>
      <c r="O3613" s="325"/>
    </row>
    <row r="3614" spans="5:15" ht="31.5">
      <c r="E3614" s="293">
        <v>6132497</v>
      </c>
      <c r="F3614" s="291" t="s">
        <v>132</v>
      </c>
      <c r="G3614" s="315">
        <f t="shared" si="58"/>
        <v>3608</v>
      </c>
      <c r="H3614" s="306" t="s">
        <v>12596</v>
      </c>
      <c r="I3614" s="307" t="s">
        <v>7203</v>
      </c>
      <c r="J3614" s="305">
        <v>2016</v>
      </c>
      <c r="K3614" s="271">
        <v>6100017383</v>
      </c>
      <c r="L3614" s="287">
        <v>41453</v>
      </c>
      <c r="M3614" s="241" t="s">
        <v>8980</v>
      </c>
      <c r="N3614" s="331" t="s">
        <v>16410</v>
      </c>
      <c r="O3614" s="325"/>
    </row>
    <row r="3615" spans="5:15" ht="31.5">
      <c r="E3615" s="293">
        <v>6132500</v>
      </c>
      <c r="F3615" s="291" t="s">
        <v>132</v>
      </c>
      <c r="G3615" s="315">
        <f t="shared" si="58"/>
        <v>3609</v>
      </c>
      <c r="H3615" s="306" t="s">
        <v>12597</v>
      </c>
      <c r="I3615" s="307" t="s">
        <v>7203</v>
      </c>
      <c r="J3615" s="305">
        <v>2016</v>
      </c>
      <c r="K3615" s="271">
        <v>6100017314</v>
      </c>
      <c r="L3615" s="287">
        <v>41453</v>
      </c>
      <c r="M3615" s="241" t="s">
        <v>11731</v>
      </c>
      <c r="N3615" s="332" t="s">
        <v>15486</v>
      </c>
      <c r="O3615" s="324"/>
    </row>
    <row r="3616" spans="5:15" ht="31.5">
      <c r="E3616" s="293">
        <v>6132501</v>
      </c>
      <c r="F3616" s="291" t="s">
        <v>132</v>
      </c>
      <c r="G3616" s="315">
        <f t="shared" si="58"/>
        <v>3610</v>
      </c>
      <c r="H3616" s="306" t="s">
        <v>12598</v>
      </c>
      <c r="I3616" s="307" t="s">
        <v>7203</v>
      </c>
      <c r="J3616" s="305">
        <v>2016</v>
      </c>
      <c r="K3616" s="271">
        <v>6100017063</v>
      </c>
      <c r="L3616" s="287">
        <v>41449</v>
      </c>
      <c r="M3616" s="241" t="s">
        <v>8988</v>
      </c>
      <c r="N3616" s="332" t="s">
        <v>14908</v>
      </c>
      <c r="O3616" s="324"/>
    </row>
    <row r="3617" spans="5:15" ht="31.5">
      <c r="E3617" s="293">
        <v>6132554</v>
      </c>
      <c r="F3617" s="291" t="s">
        <v>132</v>
      </c>
      <c r="G3617" s="315">
        <f t="shared" si="58"/>
        <v>3611</v>
      </c>
      <c r="H3617" s="306" t="s">
        <v>12599</v>
      </c>
      <c r="I3617" s="307" t="s">
        <v>7203</v>
      </c>
      <c r="J3617" s="305">
        <v>2016</v>
      </c>
      <c r="K3617" s="271">
        <v>6100017715</v>
      </c>
      <c r="L3617" s="287">
        <v>41480</v>
      </c>
      <c r="M3617" s="241" t="s">
        <v>9025</v>
      </c>
      <c r="N3617" s="332" t="s">
        <v>13811</v>
      </c>
      <c r="O3617" s="324"/>
    </row>
    <row r="3618" spans="5:15" ht="31.5">
      <c r="E3618" s="293">
        <v>6132607</v>
      </c>
      <c r="F3618" s="291" t="s">
        <v>132</v>
      </c>
      <c r="G3618" s="315">
        <f t="shared" si="58"/>
        <v>3612</v>
      </c>
      <c r="H3618" s="306" t="s">
        <v>12601</v>
      </c>
      <c r="I3618" s="307" t="s">
        <v>7203</v>
      </c>
      <c r="J3618" s="305">
        <v>2016</v>
      </c>
      <c r="K3618" s="271">
        <v>6100017709</v>
      </c>
      <c r="L3618" s="287">
        <v>41480</v>
      </c>
      <c r="M3618" s="241" t="s">
        <v>9041</v>
      </c>
      <c r="N3618" s="331" t="s">
        <v>16411</v>
      </c>
      <c r="O3618" s="325"/>
    </row>
    <row r="3619" spans="5:15" ht="31.5">
      <c r="E3619" s="293">
        <v>6132610</v>
      </c>
      <c r="F3619" s="291" t="s">
        <v>132</v>
      </c>
      <c r="G3619" s="315">
        <f t="shared" si="58"/>
        <v>3613</v>
      </c>
      <c r="H3619" s="306" t="s">
        <v>8641</v>
      </c>
      <c r="I3619" s="307" t="s">
        <v>7203</v>
      </c>
      <c r="J3619" s="305">
        <v>2016</v>
      </c>
      <c r="K3619" s="271">
        <v>6100017849</v>
      </c>
      <c r="L3619" s="287">
        <v>41486</v>
      </c>
      <c r="M3619" s="241" t="s">
        <v>9310</v>
      </c>
      <c r="N3619" s="331" t="s">
        <v>16212</v>
      </c>
      <c r="O3619" s="325"/>
    </row>
    <row r="3620" spans="5:15" ht="31.5">
      <c r="E3620" s="293">
        <v>6132642</v>
      </c>
      <c r="F3620" s="291" t="s">
        <v>132</v>
      </c>
      <c r="G3620" s="315">
        <f t="shared" si="58"/>
        <v>3614</v>
      </c>
      <c r="H3620" s="306" t="s">
        <v>10956</v>
      </c>
      <c r="I3620" s="307" t="s">
        <v>7203</v>
      </c>
      <c r="J3620" s="305">
        <v>2016</v>
      </c>
      <c r="K3620" s="271">
        <v>6100017677</v>
      </c>
      <c r="L3620" s="287">
        <v>41457</v>
      </c>
      <c r="M3620" s="241" t="s">
        <v>12602</v>
      </c>
      <c r="N3620" s="332" t="s">
        <v>14254</v>
      </c>
      <c r="O3620" s="324"/>
    </row>
    <row r="3621" spans="5:15" ht="47.25">
      <c r="E3621" s="293">
        <v>6132645</v>
      </c>
      <c r="F3621" s="292" t="s">
        <v>132</v>
      </c>
      <c r="G3621" s="315">
        <f t="shared" si="58"/>
        <v>3615</v>
      </c>
      <c r="H3621" s="306" t="s">
        <v>9948</v>
      </c>
      <c r="I3621" s="307" t="s">
        <v>7203</v>
      </c>
      <c r="J3621" s="305">
        <v>2016</v>
      </c>
      <c r="K3621" s="271">
        <v>6100017832</v>
      </c>
      <c r="L3621" s="287">
        <v>41486</v>
      </c>
      <c r="M3621" s="241" t="s">
        <v>12603</v>
      </c>
      <c r="N3621" s="331" t="s">
        <v>16225</v>
      </c>
      <c r="O3621" s="325"/>
    </row>
    <row r="3622" spans="5:15" ht="31.5">
      <c r="E3622" s="293">
        <v>6132741</v>
      </c>
      <c r="F3622" s="291" t="s">
        <v>132</v>
      </c>
      <c r="G3622" s="315">
        <f t="shared" si="58"/>
        <v>3616</v>
      </c>
      <c r="H3622" s="306" t="s">
        <v>12604</v>
      </c>
      <c r="I3622" s="307" t="s">
        <v>7203</v>
      </c>
      <c r="J3622" s="305">
        <v>2016</v>
      </c>
      <c r="K3622" s="271">
        <v>6100018239</v>
      </c>
      <c r="L3622" s="287">
        <v>41502</v>
      </c>
      <c r="M3622" s="241" t="s">
        <v>9254</v>
      </c>
      <c r="N3622" s="332" t="s">
        <v>14185</v>
      </c>
      <c r="O3622" s="324"/>
    </row>
    <row r="3623" spans="5:15" ht="31.5">
      <c r="E3623" s="293">
        <v>6132811</v>
      </c>
      <c r="F3623" s="291" t="s">
        <v>132</v>
      </c>
      <c r="G3623" s="315">
        <f t="shared" si="58"/>
        <v>3617</v>
      </c>
      <c r="H3623" s="306" t="s">
        <v>11751</v>
      </c>
      <c r="I3623" s="307" t="s">
        <v>7203</v>
      </c>
      <c r="J3623" s="305">
        <v>2016</v>
      </c>
      <c r="K3623" s="271">
        <v>6100018351</v>
      </c>
      <c r="L3623" s="287">
        <v>41507</v>
      </c>
      <c r="M3623" s="241" t="s">
        <v>9095</v>
      </c>
      <c r="N3623" s="332" t="s">
        <v>13834</v>
      </c>
      <c r="O3623" s="324"/>
    </row>
    <row r="3624" spans="5:15" ht="31.5">
      <c r="E3624" s="293">
        <v>6132841</v>
      </c>
      <c r="F3624" s="291" t="s">
        <v>132</v>
      </c>
      <c r="G3624" s="315">
        <f t="shared" si="58"/>
        <v>3618</v>
      </c>
      <c r="H3624" s="306" t="s">
        <v>11767</v>
      </c>
      <c r="I3624" s="307" t="s">
        <v>7203</v>
      </c>
      <c r="J3624" s="305">
        <v>2016</v>
      </c>
      <c r="K3624" s="271">
        <v>6100018192</v>
      </c>
      <c r="L3624" s="287">
        <v>41502</v>
      </c>
      <c r="M3624" s="241" t="s">
        <v>12605</v>
      </c>
      <c r="N3624" s="332" t="s">
        <v>14255</v>
      </c>
      <c r="O3624" s="324"/>
    </row>
    <row r="3625" spans="5:15" ht="31.5">
      <c r="E3625" s="293">
        <v>6132844</v>
      </c>
      <c r="F3625" s="291" t="s">
        <v>132</v>
      </c>
      <c r="G3625" s="315">
        <f t="shared" si="58"/>
        <v>3619</v>
      </c>
      <c r="H3625" s="306" t="s">
        <v>11764</v>
      </c>
      <c r="I3625" s="307" t="s">
        <v>7203</v>
      </c>
      <c r="J3625" s="305">
        <v>2016</v>
      </c>
      <c r="K3625" s="271">
        <v>6100018820</v>
      </c>
      <c r="L3625" s="287">
        <v>41529</v>
      </c>
      <c r="M3625" s="241" t="s">
        <v>11765</v>
      </c>
      <c r="N3625" s="332" t="s">
        <v>14692</v>
      </c>
      <c r="O3625" s="324"/>
    </row>
    <row r="3626" spans="5:15" ht="31.5">
      <c r="E3626" s="288">
        <v>6132846</v>
      </c>
      <c r="F3626" s="292" t="s">
        <v>132</v>
      </c>
      <c r="G3626" s="315">
        <f t="shared" si="58"/>
        <v>3620</v>
      </c>
      <c r="H3626" s="306" t="s">
        <v>11756</v>
      </c>
      <c r="I3626" s="307" t="s">
        <v>7203</v>
      </c>
      <c r="J3626" s="305">
        <v>2016</v>
      </c>
      <c r="K3626" s="271">
        <v>6100018657</v>
      </c>
      <c r="L3626" s="287">
        <v>41507</v>
      </c>
      <c r="M3626" s="241" t="s">
        <v>11757</v>
      </c>
      <c r="N3626" s="331" t="s">
        <v>16398</v>
      </c>
      <c r="O3626" s="325"/>
    </row>
    <row r="3627" spans="5:15" ht="47.25">
      <c r="E3627" s="293">
        <v>6132851</v>
      </c>
      <c r="F3627" s="291" t="s">
        <v>132</v>
      </c>
      <c r="G3627" s="315">
        <f t="shared" si="58"/>
        <v>3621</v>
      </c>
      <c r="H3627" s="306" t="s">
        <v>12606</v>
      </c>
      <c r="I3627" s="307" t="s">
        <v>7203</v>
      </c>
      <c r="J3627" s="305">
        <v>2016</v>
      </c>
      <c r="K3627" s="271">
        <v>6100018186</v>
      </c>
      <c r="L3627" s="287">
        <v>41502</v>
      </c>
      <c r="M3627" s="241" t="s">
        <v>12608</v>
      </c>
      <c r="N3627" s="332" t="s">
        <v>14256</v>
      </c>
      <c r="O3627" s="324"/>
    </row>
    <row r="3628" spans="5:15" ht="31.5">
      <c r="E3628" s="293">
        <v>6132852</v>
      </c>
      <c r="F3628" s="291" t="s">
        <v>132</v>
      </c>
      <c r="G3628" s="315">
        <f t="shared" si="58"/>
        <v>3622</v>
      </c>
      <c r="H3628" s="306" t="s">
        <v>12607</v>
      </c>
      <c r="I3628" s="307" t="s">
        <v>7203</v>
      </c>
      <c r="J3628" s="305">
        <v>2016</v>
      </c>
      <c r="K3628" s="271">
        <v>6100018223</v>
      </c>
      <c r="L3628" s="287">
        <v>41502</v>
      </c>
      <c r="M3628" s="241" t="s">
        <v>11742</v>
      </c>
      <c r="N3628" s="331" t="s">
        <v>13332</v>
      </c>
      <c r="O3628" s="325"/>
    </row>
    <row r="3629" spans="5:15" ht="31.5">
      <c r="E3629" s="293">
        <v>6132853</v>
      </c>
      <c r="F3629" s="291" t="s">
        <v>132</v>
      </c>
      <c r="G3629" s="315">
        <f t="shared" si="58"/>
        <v>3623</v>
      </c>
      <c r="H3629" s="306" t="s">
        <v>9996</v>
      </c>
      <c r="I3629" s="307" t="s">
        <v>7203</v>
      </c>
      <c r="J3629" s="305">
        <v>2016</v>
      </c>
      <c r="K3629" s="271">
        <v>6100018830</v>
      </c>
      <c r="L3629" s="287">
        <v>41529</v>
      </c>
      <c r="M3629" s="241" t="s">
        <v>9106</v>
      </c>
      <c r="N3629" s="331" t="s">
        <v>16345</v>
      </c>
      <c r="O3629" s="325"/>
    </row>
    <row r="3630" spans="5:15" ht="31.5">
      <c r="E3630" s="288">
        <v>6132919</v>
      </c>
      <c r="F3630" s="291" t="s">
        <v>132</v>
      </c>
      <c r="G3630" s="315">
        <f t="shared" si="58"/>
        <v>3624</v>
      </c>
      <c r="H3630" s="306" t="s">
        <v>10001</v>
      </c>
      <c r="I3630" s="307" t="s">
        <v>7203</v>
      </c>
      <c r="J3630" s="305">
        <v>2016</v>
      </c>
      <c r="K3630" s="271">
        <v>6100018924</v>
      </c>
      <c r="L3630" s="287">
        <v>41507</v>
      </c>
      <c r="M3630" s="241" t="s">
        <v>10002</v>
      </c>
      <c r="N3630" s="332" t="s">
        <v>14051</v>
      </c>
      <c r="O3630" s="324"/>
    </row>
    <row r="3631" spans="5:15" ht="31.5">
      <c r="E3631" s="293">
        <v>6132883</v>
      </c>
      <c r="F3631" s="291" t="s">
        <v>132</v>
      </c>
      <c r="G3631" s="315">
        <f t="shared" si="58"/>
        <v>3625</v>
      </c>
      <c r="H3631" s="306" t="s">
        <v>10015</v>
      </c>
      <c r="I3631" s="307" t="s">
        <v>7203</v>
      </c>
      <c r="J3631" s="305">
        <v>2016</v>
      </c>
      <c r="K3631" s="271">
        <v>6100019347</v>
      </c>
      <c r="L3631" s="287">
        <v>41537</v>
      </c>
      <c r="M3631" s="241" t="s">
        <v>10016</v>
      </c>
      <c r="N3631" s="331" t="s">
        <v>16464</v>
      </c>
      <c r="O3631" s="324"/>
    </row>
    <row r="3632" spans="5:15" ht="47.25">
      <c r="E3632" s="293">
        <v>6132975</v>
      </c>
      <c r="F3632" s="291" t="s">
        <v>132</v>
      </c>
      <c r="G3632" s="315">
        <f t="shared" si="58"/>
        <v>3626</v>
      </c>
      <c r="H3632" s="306" t="s">
        <v>12609</v>
      </c>
      <c r="I3632" s="307" t="s">
        <v>7203</v>
      </c>
      <c r="J3632" s="305">
        <v>2016</v>
      </c>
      <c r="K3632" s="271">
        <v>6100019431</v>
      </c>
      <c r="L3632" s="287">
        <v>41533</v>
      </c>
      <c r="M3632" s="241" t="s">
        <v>10041</v>
      </c>
      <c r="N3632" s="331" t="s">
        <v>16412</v>
      </c>
      <c r="O3632" s="325"/>
    </row>
    <row r="3633" spans="5:15" ht="31.5">
      <c r="E3633" s="293">
        <v>6132977</v>
      </c>
      <c r="F3633" s="291" t="s">
        <v>132</v>
      </c>
      <c r="G3633" s="315">
        <f t="shared" si="58"/>
        <v>3627</v>
      </c>
      <c r="H3633" s="306" t="s">
        <v>10033</v>
      </c>
      <c r="I3633" s="307" t="s">
        <v>7203</v>
      </c>
      <c r="J3633" s="305">
        <v>2016</v>
      </c>
      <c r="K3633" s="271">
        <v>6100019414</v>
      </c>
      <c r="L3633" s="287">
        <v>41537</v>
      </c>
      <c r="M3633" s="241" t="s">
        <v>10034</v>
      </c>
      <c r="N3633" s="331" t="s">
        <v>16240</v>
      </c>
      <c r="O3633" s="325"/>
    </row>
    <row r="3634" spans="5:15" ht="31.5">
      <c r="E3634" s="293">
        <v>6132981</v>
      </c>
      <c r="F3634" s="291" t="s">
        <v>132</v>
      </c>
      <c r="G3634" s="315">
        <f t="shared" si="58"/>
        <v>3628</v>
      </c>
      <c r="H3634" s="306" t="s">
        <v>10048</v>
      </c>
      <c r="I3634" s="307" t="s">
        <v>7203</v>
      </c>
      <c r="J3634" s="305">
        <v>2016</v>
      </c>
      <c r="K3634" s="271">
        <v>6100019505</v>
      </c>
      <c r="L3634" s="287">
        <v>41537</v>
      </c>
      <c r="M3634" s="241" t="s">
        <v>10049</v>
      </c>
      <c r="N3634" s="332" t="s">
        <v>14068</v>
      </c>
      <c r="O3634" s="324"/>
    </row>
    <row r="3635" spans="5:15" ht="47.25">
      <c r="E3635" s="293">
        <v>6132988</v>
      </c>
      <c r="F3635" s="291" t="s">
        <v>132</v>
      </c>
      <c r="G3635" s="315">
        <f t="shared" si="58"/>
        <v>3629</v>
      </c>
      <c r="H3635" s="306" t="s">
        <v>12610</v>
      </c>
      <c r="I3635" s="307" t="s">
        <v>7203</v>
      </c>
      <c r="J3635" s="305">
        <v>2016</v>
      </c>
      <c r="K3635" s="271">
        <v>6100019351</v>
      </c>
      <c r="L3635" s="287">
        <v>41537</v>
      </c>
      <c r="M3635" s="241" t="s">
        <v>10017</v>
      </c>
      <c r="N3635" s="332" t="s">
        <v>14056</v>
      </c>
      <c r="O3635" s="324"/>
    </row>
    <row r="3636" spans="5:15" ht="31.5">
      <c r="E3636" s="293">
        <v>6133029</v>
      </c>
      <c r="F3636" s="291" t="s">
        <v>132</v>
      </c>
      <c r="G3636" s="315">
        <f t="shared" si="58"/>
        <v>3630</v>
      </c>
      <c r="H3636" s="306" t="s">
        <v>9997</v>
      </c>
      <c r="I3636" s="307" t="s">
        <v>7203</v>
      </c>
      <c r="J3636" s="305">
        <v>2016</v>
      </c>
      <c r="K3636" s="271">
        <v>6100019509</v>
      </c>
      <c r="L3636" s="287">
        <v>41537</v>
      </c>
      <c r="M3636" s="241" t="s">
        <v>10053</v>
      </c>
      <c r="N3636" s="331" t="s">
        <v>14260</v>
      </c>
      <c r="O3636" s="325"/>
    </row>
    <row r="3637" spans="5:15" ht="47.25">
      <c r="E3637" s="293">
        <v>6133031</v>
      </c>
      <c r="F3637" s="291" t="s">
        <v>132</v>
      </c>
      <c r="G3637" s="315">
        <f t="shared" si="58"/>
        <v>3631</v>
      </c>
      <c r="H3637" s="306" t="s">
        <v>12611</v>
      </c>
      <c r="I3637" s="307" t="s">
        <v>7203</v>
      </c>
      <c r="J3637" s="305">
        <v>2016</v>
      </c>
      <c r="K3637" s="271">
        <v>6100019513</v>
      </c>
      <c r="L3637" s="287">
        <v>41537</v>
      </c>
      <c r="M3637" s="241" t="s">
        <v>9298</v>
      </c>
      <c r="N3637" s="332" t="s">
        <v>13904</v>
      </c>
      <c r="O3637" s="324"/>
    </row>
    <row r="3638" spans="5:15" ht="31.5">
      <c r="E3638" s="293">
        <v>6133039</v>
      </c>
      <c r="F3638" s="291" t="s">
        <v>132</v>
      </c>
      <c r="G3638" s="315">
        <f t="shared" si="58"/>
        <v>3632</v>
      </c>
      <c r="H3638" s="306" t="s">
        <v>10138</v>
      </c>
      <c r="I3638" s="307" t="s">
        <v>7203</v>
      </c>
      <c r="J3638" s="305">
        <v>2016</v>
      </c>
      <c r="K3638" s="271">
        <v>6100019774</v>
      </c>
      <c r="L3638" s="287">
        <v>41551</v>
      </c>
      <c r="M3638" s="241" t="s">
        <v>10080</v>
      </c>
      <c r="N3638" s="332" t="s">
        <v>14078</v>
      </c>
      <c r="O3638" s="324"/>
    </row>
    <row r="3639" spans="5:15" ht="31.5">
      <c r="E3639" s="293">
        <v>6133048</v>
      </c>
      <c r="F3639" s="291" t="s">
        <v>132</v>
      </c>
      <c r="G3639" s="315">
        <f t="shared" si="58"/>
        <v>3633</v>
      </c>
      <c r="H3639" s="306" t="s">
        <v>12612</v>
      </c>
      <c r="I3639" s="307" t="s">
        <v>7203</v>
      </c>
      <c r="J3639" s="305">
        <v>2016</v>
      </c>
      <c r="K3639" s="271">
        <v>6100019346</v>
      </c>
      <c r="L3639" s="287">
        <v>41537</v>
      </c>
      <c r="M3639" s="241" t="s">
        <v>10014</v>
      </c>
      <c r="N3639" s="332" t="s">
        <v>14055</v>
      </c>
      <c r="O3639" s="324"/>
    </row>
    <row r="3640" spans="5:15" ht="31.5">
      <c r="E3640" s="293">
        <v>6133053</v>
      </c>
      <c r="F3640" s="291" t="s">
        <v>132</v>
      </c>
      <c r="G3640" s="315">
        <f t="shared" si="58"/>
        <v>3634</v>
      </c>
      <c r="H3640" s="306" t="s">
        <v>12613</v>
      </c>
      <c r="I3640" s="307" t="s">
        <v>7203</v>
      </c>
      <c r="J3640" s="305">
        <v>2016</v>
      </c>
      <c r="K3640" s="271">
        <v>6100019781</v>
      </c>
      <c r="L3640" s="287">
        <v>41551</v>
      </c>
      <c r="M3640" s="241" t="s">
        <v>9329</v>
      </c>
      <c r="N3640" s="332" t="s">
        <v>13914</v>
      </c>
      <c r="O3640" s="324"/>
    </row>
    <row r="3641" spans="5:15" ht="31.5">
      <c r="E3641" s="293">
        <v>6133058</v>
      </c>
      <c r="F3641" s="292" t="s">
        <v>132</v>
      </c>
      <c r="G3641" s="315">
        <f t="shared" si="58"/>
        <v>3635</v>
      </c>
      <c r="H3641" s="306" t="s">
        <v>12614</v>
      </c>
      <c r="I3641" s="307" t="s">
        <v>7203</v>
      </c>
      <c r="J3641" s="305">
        <v>2016</v>
      </c>
      <c r="K3641" s="271">
        <v>6100019992</v>
      </c>
      <c r="L3641" s="287">
        <v>41541</v>
      </c>
      <c r="M3641" s="241" t="s">
        <v>10104</v>
      </c>
      <c r="N3641" s="332" t="s">
        <v>14345</v>
      </c>
      <c r="O3641" s="324"/>
    </row>
    <row r="3642" spans="5:15" ht="31.5">
      <c r="E3642" s="288">
        <v>6133080</v>
      </c>
      <c r="F3642" s="291" t="s">
        <v>132</v>
      </c>
      <c r="G3642" s="315">
        <f t="shared" si="58"/>
        <v>3636</v>
      </c>
      <c r="H3642" s="306" t="s">
        <v>10089</v>
      </c>
      <c r="I3642" s="307" t="s">
        <v>7203</v>
      </c>
      <c r="J3642" s="305">
        <v>2016</v>
      </c>
      <c r="K3642" s="271">
        <v>6100019853</v>
      </c>
      <c r="L3642" s="287">
        <v>41551</v>
      </c>
      <c r="M3642" s="241" t="s">
        <v>10090</v>
      </c>
      <c r="N3642" s="332" t="s">
        <v>14344</v>
      </c>
      <c r="O3642" s="324"/>
    </row>
    <row r="3643" spans="5:15" ht="31.5">
      <c r="E3643" s="293">
        <v>6133146</v>
      </c>
      <c r="F3643" s="291" t="s">
        <v>132</v>
      </c>
      <c r="G3643" s="315">
        <f t="shared" si="58"/>
        <v>3637</v>
      </c>
      <c r="H3643" s="306" t="s">
        <v>12615</v>
      </c>
      <c r="I3643" s="307" t="s">
        <v>7203</v>
      </c>
      <c r="J3643" s="305">
        <v>2016</v>
      </c>
      <c r="K3643" s="271">
        <v>6100020158</v>
      </c>
      <c r="L3643" s="287">
        <v>41558</v>
      </c>
      <c r="M3643" s="241" t="s">
        <v>10111</v>
      </c>
      <c r="N3643" s="331" t="s">
        <v>16226</v>
      </c>
      <c r="O3643" s="325"/>
    </row>
    <row r="3644" spans="5:15" ht="31.5">
      <c r="E3644" s="293">
        <v>6133173</v>
      </c>
      <c r="F3644" s="292" t="s">
        <v>132</v>
      </c>
      <c r="G3644" s="315">
        <f t="shared" si="58"/>
        <v>3638</v>
      </c>
      <c r="H3644" s="306" t="s">
        <v>10124</v>
      </c>
      <c r="I3644" s="307" t="s">
        <v>7203</v>
      </c>
      <c r="J3644" s="305">
        <v>2016</v>
      </c>
      <c r="K3644" s="271">
        <v>6100020309</v>
      </c>
      <c r="L3644" s="287">
        <v>41568</v>
      </c>
      <c r="M3644" s="241" t="s">
        <v>10125</v>
      </c>
      <c r="N3644" s="332" t="s">
        <v>14090</v>
      </c>
      <c r="O3644" s="324"/>
    </row>
    <row r="3645" spans="5:15" ht="31.5">
      <c r="E3645" s="293">
        <v>6133118</v>
      </c>
      <c r="F3645" s="291" t="s">
        <v>132</v>
      </c>
      <c r="G3645" s="315">
        <f t="shared" si="58"/>
        <v>3639</v>
      </c>
      <c r="H3645" s="306" t="s">
        <v>12616</v>
      </c>
      <c r="I3645" s="307" t="s">
        <v>7203</v>
      </c>
      <c r="J3645" s="305">
        <v>2016</v>
      </c>
      <c r="K3645" s="271">
        <v>6100020043</v>
      </c>
      <c r="L3645" s="287">
        <v>41544</v>
      </c>
      <c r="M3645" s="241" t="s">
        <v>10106</v>
      </c>
      <c r="N3645" s="331" t="s">
        <v>16413</v>
      </c>
      <c r="O3645" s="325"/>
    </row>
    <row r="3646" spans="5:15" ht="31.5">
      <c r="E3646" s="293">
        <v>6133186</v>
      </c>
      <c r="F3646" s="291" t="s">
        <v>132</v>
      </c>
      <c r="G3646" s="315">
        <f t="shared" ref="G3646:G3709" si="59">G3645+1</f>
        <v>3640</v>
      </c>
      <c r="H3646" s="306" t="s">
        <v>11772</v>
      </c>
      <c r="I3646" s="307" t="s">
        <v>7203</v>
      </c>
      <c r="J3646" s="305">
        <v>2016</v>
      </c>
      <c r="K3646" s="271">
        <v>6100020211</v>
      </c>
      <c r="L3646" s="287">
        <v>41562</v>
      </c>
      <c r="M3646" s="241" t="s">
        <v>10118</v>
      </c>
      <c r="N3646" s="331" t="s">
        <v>16414</v>
      </c>
      <c r="O3646" s="325"/>
    </row>
    <row r="3647" spans="5:15" ht="31.5">
      <c r="E3647" s="288">
        <v>6133187</v>
      </c>
      <c r="F3647" s="291" t="s">
        <v>132</v>
      </c>
      <c r="G3647" s="315">
        <f t="shared" si="59"/>
        <v>3641</v>
      </c>
      <c r="H3647" s="306" t="s">
        <v>11775</v>
      </c>
      <c r="I3647" s="307" t="s">
        <v>7203</v>
      </c>
      <c r="J3647" s="305">
        <v>2016</v>
      </c>
      <c r="K3647" s="271">
        <v>6100019897</v>
      </c>
      <c r="L3647" s="287">
        <v>41551</v>
      </c>
      <c r="M3647" s="241" t="s">
        <v>11776</v>
      </c>
      <c r="N3647" s="331" t="s">
        <v>16215</v>
      </c>
      <c r="O3647" s="325"/>
    </row>
    <row r="3648" spans="5:15" ht="47.25">
      <c r="E3648" s="293">
        <v>6133192</v>
      </c>
      <c r="F3648" s="292" t="s">
        <v>132</v>
      </c>
      <c r="G3648" s="315">
        <f t="shared" si="59"/>
        <v>3642</v>
      </c>
      <c r="H3648" s="306" t="s">
        <v>10085</v>
      </c>
      <c r="I3648" s="307" t="s">
        <v>7203</v>
      </c>
      <c r="J3648" s="305">
        <v>2016</v>
      </c>
      <c r="K3648" s="271">
        <v>6100019848</v>
      </c>
      <c r="L3648" s="287">
        <v>41548</v>
      </c>
      <c r="M3648" s="241" t="s">
        <v>10086</v>
      </c>
      <c r="N3648" s="331" t="s">
        <v>16203</v>
      </c>
      <c r="O3648" s="325"/>
    </row>
    <row r="3649" spans="5:15" ht="31.5">
      <c r="E3649" s="293">
        <v>6133121</v>
      </c>
      <c r="F3649" s="291" t="s">
        <v>132</v>
      </c>
      <c r="G3649" s="315">
        <f t="shared" si="59"/>
        <v>3643</v>
      </c>
      <c r="H3649" s="306" t="s">
        <v>10362</v>
      </c>
      <c r="I3649" s="307" t="s">
        <v>7203</v>
      </c>
      <c r="J3649" s="305">
        <v>2016</v>
      </c>
      <c r="K3649" s="271">
        <v>6100020160</v>
      </c>
      <c r="L3649" s="287">
        <v>41547</v>
      </c>
      <c r="M3649" s="241" t="s">
        <v>5569</v>
      </c>
      <c r="N3649" s="332" t="s">
        <v>14194</v>
      </c>
      <c r="O3649" s="324"/>
    </row>
    <row r="3650" spans="5:15" ht="31.5">
      <c r="E3650" s="288">
        <v>6133208</v>
      </c>
      <c r="F3650" s="291" t="s">
        <v>132</v>
      </c>
      <c r="G3650" s="315">
        <f t="shared" si="59"/>
        <v>3644</v>
      </c>
      <c r="H3650" s="306" t="s">
        <v>12617</v>
      </c>
      <c r="I3650" s="307" t="s">
        <v>7203</v>
      </c>
      <c r="J3650" s="305">
        <v>2016</v>
      </c>
      <c r="K3650" s="271">
        <v>6100020587</v>
      </c>
      <c r="L3650" s="287">
        <v>41578</v>
      </c>
      <c r="M3650" s="241" t="s">
        <v>11800</v>
      </c>
      <c r="N3650" s="332" t="s">
        <v>14697</v>
      </c>
      <c r="O3650" s="324"/>
    </row>
    <row r="3651" spans="5:15" ht="31.5">
      <c r="E3651" s="293">
        <v>6133210</v>
      </c>
      <c r="F3651" s="291" t="s">
        <v>132</v>
      </c>
      <c r="G3651" s="315">
        <f t="shared" si="59"/>
        <v>3645</v>
      </c>
      <c r="H3651" s="306" t="s">
        <v>10171</v>
      </c>
      <c r="I3651" s="307" t="s">
        <v>7203</v>
      </c>
      <c r="J3651" s="305">
        <v>2016</v>
      </c>
      <c r="K3651" s="271">
        <v>6100020613</v>
      </c>
      <c r="L3651" s="287">
        <v>41576</v>
      </c>
      <c r="M3651" s="241" t="s">
        <v>10172</v>
      </c>
      <c r="N3651" s="332" t="s">
        <v>14360</v>
      </c>
      <c r="O3651" s="324"/>
    </row>
    <row r="3652" spans="5:15" ht="47.25">
      <c r="E3652" s="293">
        <v>6133211</v>
      </c>
      <c r="F3652" s="291" t="s">
        <v>132</v>
      </c>
      <c r="G3652" s="315">
        <f t="shared" si="59"/>
        <v>3646</v>
      </c>
      <c r="H3652" s="306" t="s">
        <v>10169</v>
      </c>
      <c r="I3652" s="307" t="s">
        <v>7203</v>
      </c>
      <c r="J3652" s="305">
        <v>2016</v>
      </c>
      <c r="K3652" s="271">
        <v>6100020612</v>
      </c>
      <c r="L3652" s="287">
        <v>41576</v>
      </c>
      <c r="M3652" s="241" t="s">
        <v>12618</v>
      </c>
      <c r="N3652" s="332" t="s">
        <v>14359</v>
      </c>
      <c r="O3652" s="324"/>
    </row>
    <row r="3653" spans="5:15" ht="31.5">
      <c r="E3653" s="293">
        <v>6133213</v>
      </c>
      <c r="F3653" s="291" t="s">
        <v>132</v>
      </c>
      <c r="G3653" s="315">
        <f t="shared" si="59"/>
        <v>3647</v>
      </c>
      <c r="H3653" s="306" t="s">
        <v>11791</v>
      </c>
      <c r="I3653" s="307" t="s">
        <v>7203</v>
      </c>
      <c r="J3653" s="305">
        <v>2016</v>
      </c>
      <c r="K3653" s="271">
        <v>6100020511</v>
      </c>
      <c r="L3653" s="287">
        <v>41570</v>
      </c>
      <c r="M3653" s="241" t="s">
        <v>11792</v>
      </c>
      <c r="N3653" s="332" t="s">
        <v>14695</v>
      </c>
      <c r="O3653" s="324"/>
    </row>
    <row r="3654" spans="5:15" ht="31.5">
      <c r="E3654" s="293">
        <v>6133216</v>
      </c>
      <c r="F3654" s="291" t="s">
        <v>132</v>
      </c>
      <c r="G3654" s="315">
        <f t="shared" si="59"/>
        <v>3648</v>
      </c>
      <c r="H3654" s="306" t="s">
        <v>10140</v>
      </c>
      <c r="I3654" s="307" t="s">
        <v>7203</v>
      </c>
      <c r="J3654" s="305">
        <v>2016</v>
      </c>
      <c r="K3654" s="271">
        <v>6100020505</v>
      </c>
      <c r="L3654" s="287">
        <v>41570</v>
      </c>
      <c r="M3654" s="241" t="s">
        <v>10141</v>
      </c>
      <c r="N3654" s="332" t="s">
        <v>14347</v>
      </c>
      <c r="O3654" s="324"/>
    </row>
    <row r="3655" spans="5:15" ht="31.5">
      <c r="E3655" s="293">
        <v>6143262</v>
      </c>
      <c r="F3655" s="291" t="s">
        <v>132</v>
      </c>
      <c r="G3655" s="315">
        <f t="shared" si="59"/>
        <v>3649</v>
      </c>
      <c r="H3655" s="306" t="s">
        <v>12619</v>
      </c>
      <c r="I3655" s="307" t="s">
        <v>7203</v>
      </c>
      <c r="J3655" s="305">
        <v>2016</v>
      </c>
      <c r="K3655" s="271">
        <v>6100020611</v>
      </c>
      <c r="L3655" s="287">
        <v>41576</v>
      </c>
      <c r="M3655" s="241" t="s">
        <v>10168</v>
      </c>
      <c r="N3655" s="332" t="s">
        <v>14358</v>
      </c>
      <c r="O3655" s="324"/>
    </row>
    <row r="3656" spans="5:15" ht="31.5">
      <c r="E3656" s="288">
        <v>6143275</v>
      </c>
      <c r="F3656" s="291" t="s">
        <v>132</v>
      </c>
      <c r="G3656" s="315">
        <f t="shared" si="59"/>
        <v>3650</v>
      </c>
      <c r="H3656" s="306" t="s">
        <v>10189</v>
      </c>
      <c r="I3656" s="307" t="s">
        <v>7203</v>
      </c>
      <c r="J3656" s="305">
        <v>2016</v>
      </c>
      <c r="K3656" s="271">
        <v>6100020652</v>
      </c>
      <c r="L3656" s="287">
        <v>41579</v>
      </c>
      <c r="M3656" s="241" t="s">
        <v>10190</v>
      </c>
      <c r="N3656" s="332" t="s">
        <v>14367</v>
      </c>
      <c r="O3656" s="324"/>
    </row>
    <row r="3657" spans="5:15" ht="31.5">
      <c r="E3657" s="293">
        <v>6143287</v>
      </c>
      <c r="F3657" s="291" t="s">
        <v>132</v>
      </c>
      <c r="G3657" s="315">
        <f t="shared" si="59"/>
        <v>3651</v>
      </c>
      <c r="H3657" s="306" t="s">
        <v>9454</v>
      </c>
      <c r="I3657" s="307" t="s">
        <v>7203</v>
      </c>
      <c r="J3657" s="305">
        <v>2016</v>
      </c>
      <c r="K3657" s="271">
        <v>6100020555</v>
      </c>
      <c r="L3657" s="287">
        <v>41576</v>
      </c>
      <c r="M3657" s="241" t="s">
        <v>10149</v>
      </c>
      <c r="N3657" s="332" t="s">
        <v>14098</v>
      </c>
      <c r="O3657" s="324"/>
    </row>
    <row r="3658" spans="5:15" ht="31.5">
      <c r="E3658" s="293">
        <v>6143297</v>
      </c>
      <c r="F3658" s="291" t="s">
        <v>132</v>
      </c>
      <c r="G3658" s="315">
        <f t="shared" si="59"/>
        <v>3652</v>
      </c>
      <c r="H3658" s="306" t="s">
        <v>12620</v>
      </c>
      <c r="I3658" s="307" t="s">
        <v>7203</v>
      </c>
      <c r="J3658" s="305">
        <v>2016</v>
      </c>
      <c r="K3658" s="271">
        <v>6100020615</v>
      </c>
      <c r="L3658" s="287">
        <v>41576</v>
      </c>
      <c r="M3658" s="241" t="s">
        <v>10174</v>
      </c>
      <c r="N3658" s="332" t="s">
        <v>14100</v>
      </c>
      <c r="O3658" s="324"/>
    </row>
    <row r="3659" spans="5:15" ht="31.5">
      <c r="E3659" s="293">
        <v>6143345</v>
      </c>
      <c r="F3659" s="291" t="s">
        <v>132</v>
      </c>
      <c r="G3659" s="315">
        <f t="shared" si="59"/>
        <v>3653</v>
      </c>
      <c r="H3659" s="306" t="s">
        <v>10296</v>
      </c>
      <c r="I3659" s="307" t="s">
        <v>7203</v>
      </c>
      <c r="J3659" s="305">
        <v>2016</v>
      </c>
      <c r="K3659" s="271">
        <v>6100020939</v>
      </c>
      <c r="L3659" s="287">
        <v>41591</v>
      </c>
      <c r="M3659" s="241" t="s">
        <v>9422</v>
      </c>
      <c r="N3659" s="332" t="s">
        <v>14281</v>
      </c>
      <c r="O3659" s="324"/>
    </row>
    <row r="3660" spans="5:15" ht="31.5">
      <c r="E3660" s="293">
        <v>6143361</v>
      </c>
      <c r="F3660" s="291" t="s">
        <v>132</v>
      </c>
      <c r="G3660" s="315">
        <f t="shared" si="59"/>
        <v>3654</v>
      </c>
      <c r="H3660" s="306" t="s">
        <v>10253</v>
      </c>
      <c r="I3660" s="307" t="s">
        <v>7203</v>
      </c>
      <c r="J3660" s="305">
        <v>2016</v>
      </c>
      <c r="K3660" s="271">
        <v>6100020595</v>
      </c>
      <c r="L3660" s="287">
        <v>41576</v>
      </c>
      <c r="M3660" s="241" t="s">
        <v>9408</v>
      </c>
      <c r="N3660" s="331" t="s">
        <v>16232</v>
      </c>
      <c r="O3660" s="325"/>
    </row>
    <row r="3661" spans="5:15" ht="31.5">
      <c r="E3661" s="293">
        <v>6143405</v>
      </c>
      <c r="F3661" s="291" t="s">
        <v>132</v>
      </c>
      <c r="G3661" s="315">
        <f t="shared" si="59"/>
        <v>3655</v>
      </c>
      <c r="H3661" s="306" t="s">
        <v>9460</v>
      </c>
      <c r="I3661" s="307" t="s">
        <v>7203</v>
      </c>
      <c r="J3661" s="305">
        <v>2016</v>
      </c>
      <c r="K3661" s="271">
        <v>6100020543</v>
      </c>
      <c r="L3661" s="287">
        <v>41570</v>
      </c>
      <c r="M3661" s="241" t="s">
        <v>11796</v>
      </c>
      <c r="N3661" s="331" t="s">
        <v>16227</v>
      </c>
      <c r="O3661" s="325"/>
    </row>
    <row r="3662" spans="5:15" ht="31.5">
      <c r="E3662" s="293">
        <v>6143435</v>
      </c>
      <c r="F3662" s="291" t="s">
        <v>132</v>
      </c>
      <c r="G3662" s="315">
        <f t="shared" si="59"/>
        <v>3656</v>
      </c>
      <c r="H3662" s="306" t="s">
        <v>10215</v>
      </c>
      <c r="I3662" s="307" t="s">
        <v>7203</v>
      </c>
      <c r="J3662" s="305">
        <v>2016</v>
      </c>
      <c r="K3662" s="271">
        <v>6100021170</v>
      </c>
      <c r="L3662" s="287">
        <v>41598</v>
      </c>
      <c r="M3662" s="241" t="s">
        <v>10216</v>
      </c>
      <c r="N3662" s="332" t="s">
        <v>14376</v>
      </c>
      <c r="O3662" s="324"/>
    </row>
    <row r="3663" spans="5:15" ht="31.5">
      <c r="E3663" s="293">
        <v>6143469</v>
      </c>
      <c r="F3663" s="291" t="s">
        <v>132</v>
      </c>
      <c r="G3663" s="315">
        <f t="shared" si="59"/>
        <v>3657</v>
      </c>
      <c r="H3663" s="306" t="s">
        <v>12621</v>
      </c>
      <c r="I3663" s="307" t="s">
        <v>7203</v>
      </c>
      <c r="J3663" s="305">
        <v>2016</v>
      </c>
      <c r="K3663" s="271">
        <v>6100021385</v>
      </c>
      <c r="L3663" s="287">
        <v>41614</v>
      </c>
      <c r="M3663" s="241" t="s">
        <v>10236</v>
      </c>
      <c r="N3663" s="332" t="s">
        <v>14382</v>
      </c>
      <c r="O3663" s="324"/>
    </row>
    <row r="3664" spans="5:15" ht="31.5">
      <c r="E3664" s="293">
        <v>6143495</v>
      </c>
      <c r="F3664" s="291" t="s">
        <v>132</v>
      </c>
      <c r="G3664" s="315">
        <f t="shared" si="59"/>
        <v>3658</v>
      </c>
      <c r="H3664" s="306" t="s">
        <v>10201</v>
      </c>
      <c r="I3664" s="307" t="s">
        <v>7203</v>
      </c>
      <c r="J3664" s="305">
        <v>2016</v>
      </c>
      <c r="K3664" s="271">
        <v>6100021595</v>
      </c>
      <c r="L3664" s="287">
        <v>41624</v>
      </c>
      <c r="M3664" s="241" t="s">
        <v>11822</v>
      </c>
      <c r="N3664" s="332" t="s">
        <v>14709</v>
      </c>
      <c r="O3664" s="324"/>
    </row>
    <row r="3665" spans="5:15" ht="31.5">
      <c r="E3665" s="293">
        <v>6143511</v>
      </c>
      <c r="F3665" s="291" t="s">
        <v>132</v>
      </c>
      <c r="G3665" s="315">
        <f t="shared" si="59"/>
        <v>3659</v>
      </c>
      <c r="H3665" s="306" t="s">
        <v>9466</v>
      </c>
      <c r="I3665" s="307" t="s">
        <v>7203</v>
      </c>
      <c r="J3665" s="305">
        <v>2016</v>
      </c>
      <c r="K3665" s="271">
        <v>6100020209</v>
      </c>
      <c r="L3665" s="287">
        <v>41558</v>
      </c>
      <c r="M3665" s="241" t="s">
        <v>10119</v>
      </c>
      <c r="N3665" s="331" t="s">
        <v>16204</v>
      </c>
      <c r="O3665" s="325"/>
    </row>
    <row r="3666" spans="5:15" ht="31.5">
      <c r="E3666" s="293">
        <v>6143513</v>
      </c>
      <c r="F3666" s="291" t="s">
        <v>132</v>
      </c>
      <c r="G3666" s="315">
        <f t="shared" si="59"/>
        <v>3660</v>
      </c>
      <c r="H3666" s="306" t="s">
        <v>12622</v>
      </c>
      <c r="I3666" s="307" t="s">
        <v>7203</v>
      </c>
      <c r="J3666" s="305">
        <v>2016</v>
      </c>
      <c r="K3666" s="271">
        <v>6100018284</v>
      </c>
      <c r="L3666" s="287">
        <v>41502</v>
      </c>
      <c r="M3666" s="241" t="s">
        <v>9970</v>
      </c>
      <c r="N3666" s="332" t="s">
        <v>14041</v>
      </c>
      <c r="O3666" s="324"/>
    </row>
    <row r="3667" spans="5:15" ht="31.5">
      <c r="E3667" s="293">
        <v>6143552</v>
      </c>
      <c r="F3667" s="291" t="s">
        <v>132</v>
      </c>
      <c r="G3667" s="315">
        <f t="shared" si="59"/>
        <v>3661</v>
      </c>
      <c r="H3667" s="306" t="s">
        <v>10120</v>
      </c>
      <c r="I3667" s="307" t="s">
        <v>7203</v>
      </c>
      <c r="J3667" s="305">
        <v>2016</v>
      </c>
      <c r="K3667" s="271">
        <v>6100021628</v>
      </c>
      <c r="L3667" s="287">
        <v>41621</v>
      </c>
      <c r="M3667" s="241" t="s">
        <v>10278</v>
      </c>
      <c r="N3667" s="332" t="s">
        <v>14396</v>
      </c>
      <c r="O3667" s="324"/>
    </row>
    <row r="3668" spans="5:15" ht="31.5">
      <c r="E3668" s="293">
        <v>6143559</v>
      </c>
      <c r="F3668" s="291" t="s">
        <v>132</v>
      </c>
      <c r="G3668" s="315">
        <f t="shared" si="59"/>
        <v>3662</v>
      </c>
      <c r="H3668" s="306" t="s">
        <v>10203</v>
      </c>
      <c r="I3668" s="307" t="s">
        <v>7203</v>
      </c>
      <c r="J3668" s="305">
        <v>2016</v>
      </c>
      <c r="K3668" s="271">
        <v>6100020941</v>
      </c>
      <c r="L3668" s="287">
        <v>41591</v>
      </c>
      <c r="M3668" s="241" t="s">
        <v>10204</v>
      </c>
      <c r="N3668" s="331" t="s">
        <v>16241</v>
      </c>
      <c r="O3668" s="325"/>
    </row>
    <row r="3669" spans="5:15" ht="47.25">
      <c r="E3669" s="288">
        <v>6143561</v>
      </c>
      <c r="F3669" s="291" t="s">
        <v>132</v>
      </c>
      <c r="G3669" s="315">
        <f t="shared" si="59"/>
        <v>3663</v>
      </c>
      <c r="H3669" s="306" t="s">
        <v>10279</v>
      </c>
      <c r="I3669" s="307" t="s">
        <v>7203</v>
      </c>
      <c r="J3669" s="305">
        <v>2016</v>
      </c>
      <c r="K3669" s="271">
        <v>6100021730</v>
      </c>
      <c r="L3669" s="287">
        <v>41628</v>
      </c>
      <c r="M3669" s="241" t="s">
        <v>10280</v>
      </c>
      <c r="N3669" s="332" t="s">
        <v>14103</v>
      </c>
      <c r="O3669" s="324"/>
    </row>
    <row r="3670" spans="5:15" ht="31.5">
      <c r="E3670" s="293">
        <v>6143570</v>
      </c>
      <c r="F3670" s="291" t="s">
        <v>132</v>
      </c>
      <c r="G3670" s="315">
        <f t="shared" si="59"/>
        <v>3664</v>
      </c>
      <c r="H3670" s="306" t="s">
        <v>10264</v>
      </c>
      <c r="I3670" s="307" t="s">
        <v>7203</v>
      </c>
      <c r="J3670" s="305">
        <v>2016</v>
      </c>
      <c r="K3670" s="271">
        <v>6100021566</v>
      </c>
      <c r="L3670" s="287">
        <v>41624</v>
      </c>
      <c r="M3670" s="241" t="s">
        <v>10265</v>
      </c>
      <c r="N3670" s="332" t="s">
        <v>14392</v>
      </c>
      <c r="O3670" s="324"/>
    </row>
    <row r="3671" spans="5:15" ht="31.5">
      <c r="E3671" s="293">
        <v>6143580</v>
      </c>
      <c r="F3671" s="291" t="s">
        <v>132</v>
      </c>
      <c r="G3671" s="315">
        <f t="shared" si="59"/>
        <v>3665</v>
      </c>
      <c r="H3671" s="306" t="s">
        <v>10018</v>
      </c>
      <c r="I3671" s="307" t="s">
        <v>7203</v>
      </c>
      <c r="J3671" s="305">
        <v>2016</v>
      </c>
      <c r="K3671" s="271">
        <v>6100019391</v>
      </c>
      <c r="L3671" s="287">
        <v>41537</v>
      </c>
      <c r="M3671" s="241" t="s">
        <v>10027</v>
      </c>
      <c r="N3671" s="332" t="s">
        <v>14061</v>
      </c>
      <c r="O3671" s="324"/>
    </row>
    <row r="3672" spans="5:15" ht="31.5">
      <c r="E3672" s="293">
        <v>6143599</v>
      </c>
      <c r="F3672" s="291" t="s">
        <v>132</v>
      </c>
      <c r="G3672" s="315">
        <f t="shared" si="59"/>
        <v>3666</v>
      </c>
      <c r="H3672" s="306" t="s">
        <v>11808</v>
      </c>
      <c r="I3672" s="307" t="s">
        <v>7203</v>
      </c>
      <c r="J3672" s="305">
        <v>2016</v>
      </c>
      <c r="K3672" s="271">
        <v>6100020761</v>
      </c>
      <c r="L3672" s="287">
        <v>41589</v>
      </c>
      <c r="M3672" s="241" t="s">
        <v>9166</v>
      </c>
      <c r="N3672" s="331" t="s">
        <v>16217</v>
      </c>
      <c r="O3672" s="325"/>
    </row>
    <row r="3673" spans="5:15" ht="31.5">
      <c r="E3673" s="293">
        <v>6143604</v>
      </c>
      <c r="F3673" s="291" t="s">
        <v>132</v>
      </c>
      <c r="G3673" s="315">
        <f t="shared" si="59"/>
        <v>3667</v>
      </c>
      <c r="H3673" s="306" t="s">
        <v>10205</v>
      </c>
      <c r="I3673" s="307" t="s">
        <v>7203</v>
      </c>
      <c r="J3673" s="305">
        <v>2016</v>
      </c>
      <c r="K3673" s="271">
        <v>6100020960</v>
      </c>
      <c r="L3673" s="287">
        <v>41592</v>
      </c>
      <c r="M3673" s="241" t="s">
        <v>10206</v>
      </c>
      <c r="N3673" s="332" t="s">
        <v>14372</v>
      </c>
      <c r="O3673" s="324"/>
    </row>
    <row r="3674" spans="5:15" ht="31.5">
      <c r="E3674" s="293">
        <v>6143611</v>
      </c>
      <c r="F3674" s="291" t="s">
        <v>132</v>
      </c>
      <c r="G3674" s="315">
        <f t="shared" si="59"/>
        <v>3668</v>
      </c>
      <c r="H3674" s="306" t="s">
        <v>10191</v>
      </c>
      <c r="I3674" s="307" t="s">
        <v>7203</v>
      </c>
      <c r="J3674" s="305">
        <v>2016</v>
      </c>
      <c r="K3674" s="271">
        <v>6100021906</v>
      </c>
      <c r="L3674" s="287">
        <v>41634</v>
      </c>
      <c r="M3674" s="241" t="s">
        <v>11835</v>
      </c>
      <c r="N3674" s="331" t="s">
        <v>16274</v>
      </c>
      <c r="O3674" s="325"/>
    </row>
    <row r="3675" spans="5:15" ht="31.5">
      <c r="E3675" s="293">
        <v>6143612</v>
      </c>
      <c r="F3675" s="291" t="s">
        <v>132</v>
      </c>
      <c r="G3675" s="315">
        <f t="shared" si="59"/>
        <v>3669</v>
      </c>
      <c r="H3675" s="306" t="s">
        <v>12623</v>
      </c>
      <c r="I3675" s="307" t="s">
        <v>7203</v>
      </c>
      <c r="J3675" s="305">
        <v>2016</v>
      </c>
      <c r="K3675" s="271">
        <v>6100021893</v>
      </c>
      <c r="L3675" s="287">
        <v>41634</v>
      </c>
      <c r="M3675" s="241" t="s">
        <v>10297</v>
      </c>
      <c r="N3675" s="332" t="s">
        <v>14402</v>
      </c>
      <c r="O3675" s="324"/>
    </row>
    <row r="3676" spans="5:15" ht="31.5">
      <c r="E3676" s="293">
        <v>6143630</v>
      </c>
      <c r="F3676" s="291" t="s">
        <v>132</v>
      </c>
      <c r="G3676" s="315">
        <f t="shared" si="59"/>
        <v>3670</v>
      </c>
      <c r="H3676" s="306" t="s">
        <v>10269</v>
      </c>
      <c r="I3676" s="307" t="s">
        <v>7203</v>
      </c>
      <c r="J3676" s="305">
        <v>2016</v>
      </c>
      <c r="K3676" s="271">
        <v>6100021912</v>
      </c>
      <c r="L3676" s="287">
        <v>41634</v>
      </c>
      <c r="M3676" s="241" t="s">
        <v>10301</v>
      </c>
      <c r="N3676" s="331" t="s">
        <v>16164</v>
      </c>
      <c r="O3676" s="325"/>
    </row>
    <row r="3677" spans="5:15" ht="47.25">
      <c r="E3677" s="293">
        <v>6143646</v>
      </c>
      <c r="F3677" s="291" t="s">
        <v>132</v>
      </c>
      <c r="G3677" s="315">
        <f t="shared" si="59"/>
        <v>3671</v>
      </c>
      <c r="H3677" s="306" t="s">
        <v>12624</v>
      </c>
      <c r="I3677" s="307" t="s">
        <v>7203</v>
      </c>
      <c r="J3677" s="305">
        <v>2016</v>
      </c>
      <c r="K3677" s="271">
        <v>6100021243</v>
      </c>
      <c r="L3677" s="287">
        <v>41607</v>
      </c>
      <c r="M3677" s="241" t="s">
        <v>9467</v>
      </c>
      <c r="N3677" s="332" t="s">
        <v>14299</v>
      </c>
      <c r="O3677" s="324"/>
    </row>
    <row r="3678" spans="5:15" ht="31.5">
      <c r="E3678" s="293">
        <v>6143840</v>
      </c>
      <c r="F3678" s="291" t="s">
        <v>132</v>
      </c>
      <c r="G3678" s="315">
        <f t="shared" si="59"/>
        <v>3672</v>
      </c>
      <c r="H3678" s="306" t="s">
        <v>12625</v>
      </c>
      <c r="I3678" s="307" t="s">
        <v>7203</v>
      </c>
      <c r="J3678" s="305">
        <v>2016</v>
      </c>
      <c r="K3678" s="271">
        <v>6100021248</v>
      </c>
      <c r="L3678" s="287">
        <v>41604</v>
      </c>
      <c r="M3678" s="241" t="s">
        <v>308</v>
      </c>
      <c r="N3678" s="332" t="s">
        <v>14199</v>
      </c>
      <c r="O3678" s="324"/>
    </row>
    <row r="3679" spans="5:15" ht="31.5">
      <c r="E3679" s="293">
        <v>6143965</v>
      </c>
      <c r="F3679" s="291" t="s">
        <v>132</v>
      </c>
      <c r="G3679" s="315">
        <f t="shared" si="59"/>
        <v>3673</v>
      </c>
      <c r="H3679" s="306" t="s">
        <v>10247</v>
      </c>
      <c r="I3679" s="307" t="s">
        <v>7203</v>
      </c>
      <c r="J3679" s="305">
        <v>2016</v>
      </c>
      <c r="K3679" s="271">
        <v>6100021504</v>
      </c>
      <c r="L3679" s="287">
        <v>41624</v>
      </c>
      <c r="M3679" s="241" t="s">
        <v>10248</v>
      </c>
      <c r="N3679" s="332" t="s">
        <v>14386</v>
      </c>
      <c r="O3679" s="324"/>
    </row>
    <row r="3680" spans="5:15" ht="31.5">
      <c r="E3680" s="293">
        <v>6144592</v>
      </c>
      <c r="F3680" s="291" t="s">
        <v>132</v>
      </c>
      <c r="G3680" s="315">
        <f t="shared" si="59"/>
        <v>3674</v>
      </c>
      <c r="H3680" s="306" t="s">
        <v>10559</v>
      </c>
      <c r="I3680" s="307" t="s">
        <v>7203</v>
      </c>
      <c r="J3680" s="305">
        <v>2016</v>
      </c>
      <c r="K3680" s="271">
        <v>6100024298</v>
      </c>
      <c r="L3680" s="287">
        <v>41792</v>
      </c>
      <c r="M3680" s="241" t="s">
        <v>10560</v>
      </c>
      <c r="N3680" s="332" t="s">
        <v>14126</v>
      </c>
      <c r="O3680" s="324"/>
    </row>
    <row r="3681" spans="5:15" ht="31.5">
      <c r="E3681" s="293">
        <v>6144596</v>
      </c>
      <c r="F3681" s="291" t="s">
        <v>132</v>
      </c>
      <c r="G3681" s="315">
        <f t="shared" si="59"/>
        <v>3675</v>
      </c>
      <c r="H3681" s="306" t="s">
        <v>12626</v>
      </c>
      <c r="I3681" s="307" t="s">
        <v>7203</v>
      </c>
      <c r="J3681" s="305">
        <v>2016</v>
      </c>
      <c r="K3681" s="271">
        <v>6100024340</v>
      </c>
      <c r="L3681" s="287">
        <v>41800</v>
      </c>
      <c r="M3681" s="241" t="s">
        <v>10571</v>
      </c>
      <c r="N3681" s="332" t="s">
        <v>14498</v>
      </c>
      <c r="O3681" s="324"/>
    </row>
    <row r="3682" spans="5:15" ht="31.5">
      <c r="E3682" s="293">
        <v>6144624</v>
      </c>
      <c r="F3682" s="291" t="s">
        <v>132</v>
      </c>
      <c r="G3682" s="315">
        <f t="shared" si="59"/>
        <v>3676</v>
      </c>
      <c r="H3682" s="306" t="s">
        <v>12627</v>
      </c>
      <c r="I3682" s="307" t="s">
        <v>7203</v>
      </c>
      <c r="J3682" s="305">
        <v>2016</v>
      </c>
      <c r="K3682" s="271">
        <v>6100024848</v>
      </c>
      <c r="L3682" s="287">
        <v>41828</v>
      </c>
      <c r="M3682" s="241" t="s">
        <v>11056</v>
      </c>
      <c r="N3682" s="332" t="s">
        <v>14625</v>
      </c>
      <c r="O3682" s="324"/>
    </row>
    <row r="3683" spans="5:15" ht="31.5">
      <c r="E3683" s="293">
        <v>6144632</v>
      </c>
      <c r="F3683" s="291" t="s">
        <v>132</v>
      </c>
      <c r="G3683" s="315">
        <f t="shared" si="59"/>
        <v>3677</v>
      </c>
      <c r="H3683" s="306" t="s">
        <v>11943</v>
      </c>
      <c r="I3683" s="307" t="s">
        <v>7203</v>
      </c>
      <c r="J3683" s="305">
        <v>2016</v>
      </c>
      <c r="K3683" s="271">
        <v>6100024867</v>
      </c>
      <c r="L3683" s="287">
        <v>41828</v>
      </c>
      <c r="M3683" s="241" t="s">
        <v>11944</v>
      </c>
      <c r="N3683" s="332" t="s">
        <v>14215</v>
      </c>
      <c r="O3683" s="324"/>
    </row>
    <row r="3684" spans="5:15" ht="31.5">
      <c r="E3684" s="293">
        <v>6144944</v>
      </c>
      <c r="F3684" s="292" t="s">
        <v>132</v>
      </c>
      <c r="G3684" s="315">
        <f t="shared" si="59"/>
        <v>3678</v>
      </c>
      <c r="H3684" s="306" t="s">
        <v>10361</v>
      </c>
      <c r="I3684" s="307" t="s">
        <v>7203</v>
      </c>
      <c r="J3684" s="305">
        <v>2016</v>
      </c>
      <c r="K3684" s="271">
        <v>6100024581</v>
      </c>
      <c r="L3684" s="287">
        <v>41814</v>
      </c>
      <c r="M3684" s="241" t="s">
        <v>11932</v>
      </c>
      <c r="N3684" s="332" t="s">
        <v>14756</v>
      </c>
      <c r="O3684" s="324"/>
    </row>
    <row r="3685" spans="5:15" ht="31.5">
      <c r="E3685" s="293">
        <v>6144948</v>
      </c>
      <c r="F3685" s="292" t="s">
        <v>132</v>
      </c>
      <c r="G3685" s="315">
        <f t="shared" si="59"/>
        <v>3679</v>
      </c>
      <c r="H3685" s="306" t="s">
        <v>12628</v>
      </c>
      <c r="I3685" s="307" t="s">
        <v>7203</v>
      </c>
      <c r="J3685" s="305">
        <v>2016</v>
      </c>
      <c r="K3685" s="271">
        <v>6100025943</v>
      </c>
      <c r="L3685" s="287">
        <v>41872</v>
      </c>
      <c r="M3685" s="241" t="s">
        <v>12027</v>
      </c>
      <c r="N3685" s="332" t="s">
        <v>14223</v>
      </c>
      <c r="O3685" s="324"/>
    </row>
    <row r="3686" spans="5:15" ht="47.25">
      <c r="E3686" s="293">
        <v>6144985</v>
      </c>
      <c r="F3686" s="292" t="s">
        <v>132</v>
      </c>
      <c r="G3686" s="315">
        <f t="shared" si="59"/>
        <v>3680</v>
      </c>
      <c r="H3686" s="306" t="s">
        <v>12629</v>
      </c>
      <c r="I3686" s="307" t="s">
        <v>7203</v>
      </c>
      <c r="J3686" s="305">
        <v>2016</v>
      </c>
      <c r="K3686" s="271">
        <v>6100026093</v>
      </c>
      <c r="L3686" s="287">
        <v>41885</v>
      </c>
      <c r="M3686" s="241" t="s">
        <v>10702</v>
      </c>
      <c r="N3686" s="332" t="s">
        <v>14538</v>
      </c>
      <c r="O3686" s="324"/>
    </row>
    <row r="3687" spans="5:15" ht="31.5">
      <c r="E3687" s="293">
        <v>6145168</v>
      </c>
      <c r="F3687" s="292" t="s">
        <v>132</v>
      </c>
      <c r="G3687" s="315">
        <f t="shared" si="59"/>
        <v>3681</v>
      </c>
      <c r="H3687" s="306" t="s">
        <v>10855</v>
      </c>
      <c r="I3687" s="307" t="s">
        <v>7203</v>
      </c>
      <c r="J3687" s="305">
        <v>2016</v>
      </c>
      <c r="K3687" s="271">
        <v>6100026325</v>
      </c>
      <c r="L3687" s="287">
        <v>41899</v>
      </c>
      <c r="M3687" s="241" t="s">
        <v>12070</v>
      </c>
      <c r="N3687" s="332" t="s">
        <v>14785</v>
      </c>
      <c r="O3687" s="324"/>
    </row>
    <row r="3688" spans="5:15" ht="31.5">
      <c r="E3688" s="293">
        <v>6145173</v>
      </c>
      <c r="F3688" s="292" t="s">
        <v>132</v>
      </c>
      <c r="G3688" s="315">
        <f t="shared" si="59"/>
        <v>3682</v>
      </c>
      <c r="H3688" s="306" t="s">
        <v>12630</v>
      </c>
      <c r="I3688" s="307" t="s">
        <v>7203</v>
      </c>
      <c r="J3688" s="305">
        <v>2016</v>
      </c>
      <c r="K3688" s="271">
        <v>6100026430</v>
      </c>
      <c r="L3688" s="287">
        <v>41904</v>
      </c>
      <c r="M3688" s="241" t="s">
        <v>12076</v>
      </c>
      <c r="N3688" s="332" t="s">
        <v>14788</v>
      </c>
      <c r="O3688" s="324"/>
    </row>
    <row r="3689" spans="5:15" ht="31.5">
      <c r="E3689" s="293">
        <v>6145185</v>
      </c>
      <c r="F3689" s="292" t="s">
        <v>132</v>
      </c>
      <c r="G3689" s="315">
        <f t="shared" si="59"/>
        <v>3683</v>
      </c>
      <c r="H3689" s="306" t="s">
        <v>12041</v>
      </c>
      <c r="I3689" s="307" t="s">
        <v>7203</v>
      </c>
      <c r="J3689" s="305">
        <v>2016</v>
      </c>
      <c r="K3689" s="271">
        <v>6100026043</v>
      </c>
      <c r="L3689" s="287">
        <v>41905</v>
      </c>
      <c r="M3689" s="241" t="s">
        <v>12042</v>
      </c>
      <c r="N3689" s="332" t="s">
        <v>14778</v>
      </c>
      <c r="O3689" s="324"/>
    </row>
    <row r="3690" spans="5:15" ht="31.5">
      <c r="E3690" s="293">
        <v>6145198</v>
      </c>
      <c r="F3690" s="292" t="s">
        <v>132</v>
      </c>
      <c r="G3690" s="315">
        <f t="shared" si="59"/>
        <v>3684</v>
      </c>
      <c r="H3690" s="306" t="s">
        <v>12091</v>
      </c>
      <c r="I3690" s="307" t="s">
        <v>7203</v>
      </c>
      <c r="J3690" s="305">
        <v>2016</v>
      </c>
      <c r="K3690" s="271">
        <v>6100026678</v>
      </c>
      <c r="L3690" s="287">
        <v>41913</v>
      </c>
      <c r="M3690" s="241" t="s">
        <v>12092</v>
      </c>
      <c r="N3690" s="332" t="s">
        <v>14793</v>
      </c>
      <c r="O3690" s="324"/>
    </row>
    <row r="3691" spans="5:15" ht="31.5">
      <c r="E3691" s="293">
        <v>6145216</v>
      </c>
      <c r="F3691" s="292" t="s">
        <v>132</v>
      </c>
      <c r="G3691" s="315">
        <f t="shared" si="59"/>
        <v>3685</v>
      </c>
      <c r="H3691" s="306" t="s">
        <v>10695</v>
      </c>
      <c r="I3691" s="307" t="s">
        <v>7203</v>
      </c>
      <c r="J3691" s="305">
        <v>2016</v>
      </c>
      <c r="K3691" s="271">
        <v>6100026085</v>
      </c>
      <c r="L3691" s="287">
        <v>41918</v>
      </c>
      <c r="M3691" s="241" t="s">
        <v>10699</v>
      </c>
      <c r="N3691" s="332" t="s">
        <v>14535</v>
      </c>
      <c r="O3691" s="324"/>
    </row>
    <row r="3692" spans="5:15" ht="31.5">
      <c r="E3692" s="293">
        <v>6145329</v>
      </c>
      <c r="F3692" s="292" t="s">
        <v>132</v>
      </c>
      <c r="G3692" s="315">
        <f t="shared" si="59"/>
        <v>3686</v>
      </c>
      <c r="H3692" s="306" t="s">
        <v>10814</v>
      </c>
      <c r="I3692" s="307" t="s">
        <v>7203</v>
      </c>
      <c r="J3692" s="305">
        <v>2016</v>
      </c>
      <c r="K3692" s="271">
        <v>6100027200</v>
      </c>
      <c r="L3692" s="287">
        <v>41948</v>
      </c>
      <c r="M3692" s="241" t="s">
        <v>11650</v>
      </c>
      <c r="N3692" s="332" t="s">
        <v>14688</v>
      </c>
      <c r="O3692" s="324"/>
    </row>
    <row r="3693" spans="5:15" ht="31.5">
      <c r="E3693" s="288">
        <v>6145390</v>
      </c>
      <c r="F3693" s="292" t="s">
        <v>132</v>
      </c>
      <c r="G3693" s="315">
        <f t="shared" si="59"/>
        <v>3687</v>
      </c>
      <c r="H3693" s="306" t="s">
        <v>12631</v>
      </c>
      <c r="I3693" s="307" t="s">
        <v>7203</v>
      </c>
      <c r="J3693" s="305">
        <v>2016</v>
      </c>
      <c r="K3693" s="271">
        <v>6100026872</v>
      </c>
      <c r="L3693" s="287">
        <v>41911</v>
      </c>
      <c r="M3693" s="241" t="s">
        <v>12099</v>
      </c>
      <c r="N3693" s="332" t="s">
        <v>14795</v>
      </c>
      <c r="O3693" s="324"/>
    </row>
    <row r="3694" spans="5:15" ht="31.5">
      <c r="E3694" s="293">
        <v>6145412</v>
      </c>
      <c r="F3694" s="292" t="s">
        <v>132</v>
      </c>
      <c r="G3694" s="315">
        <f t="shared" si="59"/>
        <v>3688</v>
      </c>
      <c r="H3694" s="306" t="s">
        <v>10445</v>
      </c>
      <c r="I3694" s="307" t="s">
        <v>7203</v>
      </c>
      <c r="J3694" s="305">
        <v>2016</v>
      </c>
      <c r="K3694" s="271">
        <v>6100027101</v>
      </c>
      <c r="L3694" s="287">
        <v>41940</v>
      </c>
      <c r="M3694" s="241" t="s">
        <v>10783</v>
      </c>
      <c r="N3694" s="331" t="s">
        <v>16354</v>
      </c>
      <c r="O3694" s="325"/>
    </row>
    <row r="3695" spans="5:15" ht="31.5">
      <c r="E3695" s="293">
        <v>6145414</v>
      </c>
      <c r="F3695" s="292" t="s">
        <v>132</v>
      </c>
      <c r="G3695" s="315">
        <f t="shared" si="59"/>
        <v>3689</v>
      </c>
      <c r="H3695" s="270" t="s">
        <v>10610</v>
      </c>
      <c r="I3695" s="307" t="s">
        <v>7203</v>
      </c>
      <c r="J3695" s="270">
        <v>2016</v>
      </c>
      <c r="K3695" s="271">
        <v>6100026876</v>
      </c>
      <c r="L3695" s="287">
        <v>41929</v>
      </c>
      <c r="M3695" s="241" t="s">
        <v>12100</v>
      </c>
      <c r="N3695" s="332" t="s">
        <v>14796</v>
      </c>
      <c r="O3695" s="324"/>
    </row>
    <row r="3696" spans="5:15" ht="47.25">
      <c r="E3696" s="293">
        <v>6145416</v>
      </c>
      <c r="F3696" s="292" t="s">
        <v>132</v>
      </c>
      <c r="G3696" s="315">
        <f t="shared" si="59"/>
        <v>3690</v>
      </c>
      <c r="H3696" s="306" t="s">
        <v>12632</v>
      </c>
      <c r="I3696" s="307" t="s">
        <v>7203</v>
      </c>
      <c r="J3696" s="305">
        <v>2016</v>
      </c>
      <c r="K3696" s="271">
        <v>6100027029</v>
      </c>
      <c r="L3696" s="287">
        <v>41940</v>
      </c>
      <c r="M3696" s="241" t="s">
        <v>12114</v>
      </c>
      <c r="N3696" s="332" t="s">
        <v>14800</v>
      </c>
      <c r="O3696" s="324"/>
    </row>
    <row r="3697" spans="5:15" ht="31.5">
      <c r="E3697" s="293">
        <v>6145419</v>
      </c>
      <c r="F3697" s="292" t="s">
        <v>132</v>
      </c>
      <c r="G3697" s="315">
        <f t="shared" si="59"/>
        <v>3691</v>
      </c>
      <c r="H3697" s="306" t="s">
        <v>12633</v>
      </c>
      <c r="I3697" s="307" t="s">
        <v>7203</v>
      </c>
      <c r="J3697" s="305">
        <v>2016</v>
      </c>
      <c r="K3697" s="271">
        <v>6100027067</v>
      </c>
      <c r="L3697" s="287">
        <v>41935</v>
      </c>
      <c r="M3697" s="241" t="s">
        <v>10777</v>
      </c>
      <c r="N3697" s="332" t="s">
        <v>14571</v>
      </c>
      <c r="O3697" s="324"/>
    </row>
    <row r="3698" spans="5:15" ht="31.5">
      <c r="E3698" s="293">
        <v>6145425</v>
      </c>
      <c r="F3698" s="292" t="s">
        <v>132</v>
      </c>
      <c r="G3698" s="315">
        <f t="shared" si="59"/>
        <v>3692</v>
      </c>
      <c r="H3698" s="306" t="s">
        <v>12634</v>
      </c>
      <c r="I3698" s="307" t="s">
        <v>7203</v>
      </c>
      <c r="J3698" s="305">
        <v>2016</v>
      </c>
      <c r="K3698" s="271">
        <v>6100027149</v>
      </c>
      <c r="L3698" s="287">
        <v>41948</v>
      </c>
      <c r="M3698" s="241" t="s">
        <v>10788</v>
      </c>
      <c r="N3698" s="332" t="s">
        <v>14575</v>
      </c>
      <c r="O3698" s="324"/>
    </row>
    <row r="3699" spans="5:15" ht="47.25">
      <c r="E3699" s="293">
        <v>6145521</v>
      </c>
      <c r="F3699" s="292" t="s">
        <v>132</v>
      </c>
      <c r="G3699" s="315">
        <f t="shared" si="59"/>
        <v>3693</v>
      </c>
      <c r="H3699" s="306" t="s">
        <v>12134</v>
      </c>
      <c r="I3699" s="307" t="s">
        <v>7203</v>
      </c>
      <c r="J3699" s="305">
        <v>2016</v>
      </c>
      <c r="K3699" s="271">
        <v>6100027320</v>
      </c>
      <c r="L3699" s="287">
        <v>41955</v>
      </c>
      <c r="M3699" s="241" t="s">
        <v>12135</v>
      </c>
      <c r="N3699" s="332" t="s">
        <v>15567</v>
      </c>
      <c r="O3699" s="324"/>
    </row>
    <row r="3700" spans="5:15" ht="31.5">
      <c r="E3700" s="288">
        <v>6145534</v>
      </c>
      <c r="F3700" s="292" t="s">
        <v>132</v>
      </c>
      <c r="G3700" s="315">
        <f t="shared" si="59"/>
        <v>3694</v>
      </c>
      <c r="H3700" s="306" t="s">
        <v>12635</v>
      </c>
      <c r="I3700" s="307" t="s">
        <v>7203</v>
      </c>
      <c r="J3700" s="305">
        <v>2016</v>
      </c>
      <c r="K3700" s="271">
        <v>6100027379</v>
      </c>
      <c r="L3700" s="287">
        <v>41957</v>
      </c>
      <c r="M3700" s="241" t="s">
        <v>12140</v>
      </c>
      <c r="N3700" s="332" t="s">
        <v>15571</v>
      </c>
      <c r="O3700" s="324"/>
    </row>
    <row r="3701" spans="5:15" ht="31.5">
      <c r="E3701" s="293">
        <v>6145568</v>
      </c>
      <c r="F3701" s="292" t="s">
        <v>132</v>
      </c>
      <c r="G3701" s="315">
        <f t="shared" si="59"/>
        <v>3695</v>
      </c>
      <c r="H3701" s="306" t="s">
        <v>10801</v>
      </c>
      <c r="I3701" s="307" t="s">
        <v>7203</v>
      </c>
      <c r="J3701" s="305">
        <v>2016</v>
      </c>
      <c r="K3701" s="271">
        <v>6100027372</v>
      </c>
      <c r="L3701" s="287">
        <v>41962</v>
      </c>
      <c r="M3701" s="241" t="s">
        <v>10802</v>
      </c>
      <c r="N3701" s="332" t="s">
        <v>14577</v>
      </c>
      <c r="O3701" s="324"/>
    </row>
    <row r="3702" spans="5:15" ht="31.5">
      <c r="E3702" s="293">
        <v>6145574</v>
      </c>
      <c r="F3702" s="292" t="s">
        <v>132</v>
      </c>
      <c r="G3702" s="315">
        <f t="shared" si="59"/>
        <v>3696</v>
      </c>
      <c r="H3702" s="306" t="s">
        <v>10826</v>
      </c>
      <c r="I3702" s="307" t="s">
        <v>7203</v>
      </c>
      <c r="J3702" s="305">
        <v>2016</v>
      </c>
      <c r="K3702" s="271">
        <v>6100027732</v>
      </c>
      <c r="L3702" s="287">
        <v>41975</v>
      </c>
      <c r="M3702" s="241" t="s">
        <v>12636</v>
      </c>
      <c r="N3702" s="332" t="s">
        <v>14582</v>
      </c>
      <c r="O3702" s="324"/>
    </row>
    <row r="3703" spans="5:15" ht="31.5">
      <c r="E3703" s="293">
        <v>6145590</v>
      </c>
      <c r="F3703" s="292" t="s">
        <v>132</v>
      </c>
      <c r="G3703" s="315">
        <f t="shared" si="59"/>
        <v>3697</v>
      </c>
      <c r="H3703" s="306" t="s">
        <v>10663</v>
      </c>
      <c r="I3703" s="307" t="s">
        <v>7203</v>
      </c>
      <c r="J3703" s="305">
        <v>2016</v>
      </c>
      <c r="K3703" s="271">
        <v>6100027920</v>
      </c>
      <c r="L3703" s="287">
        <v>41990</v>
      </c>
      <c r="M3703" s="241" t="s">
        <v>10842</v>
      </c>
      <c r="N3703" s="331" t="s">
        <v>16281</v>
      </c>
      <c r="O3703" s="325"/>
    </row>
    <row r="3704" spans="5:15" ht="47.25">
      <c r="E3704" s="293">
        <v>6150729</v>
      </c>
      <c r="F3704" s="292" t="s">
        <v>132</v>
      </c>
      <c r="G3704" s="315">
        <f t="shared" si="59"/>
        <v>3698</v>
      </c>
      <c r="H3704" s="306" t="s">
        <v>12637</v>
      </c>
      <c r="I3704" s="307" t="s">
        <v>7203</v>
      </c>
      <c r="J3704" s="305">
        <v>2016</v>
      </c>
      <c r="K3704" s="271">
        <v>6100027875</v>
      </c>
      <c r="L3704" s="287">
        <v>41990</v>
      </c>
      <c r="M3704" s="241" t="s">
        <v>12640</v>
      </c>
      <c r="N3704" s="332" t="s">
        <v>14810</v>
      </c>
      <c r="O3704" s="324"/>
    </row>
    <row r="3705" spans="5:15" ht="31.5">
      <c r="E3705" s="293">
        <v>6150532</v>
      </c>
      <c r="F3705" s="292" t="s">
        <v>132</v>
      </c>
      <c r="G3705" s="315">
        <f t="shared" si="59"/>
        <v>3699</v>
      </c>
      <c r="H3705" s="306" t="s">
        <v>12638</v>
      </c>
      <c r="I3705" s="307" t="s">
        <v>7203</v>
      </c>
      <c r="J3705" s="305">
        <v>2016</v>
      </c>
      <c r="K3705" s="271">
        <v>6100028020</v>
      </c>
      <c r="L3705" s="287">
        <v>41998</v>
      </c>
      <c r="M3705" s="241" t="s">
        <v>12641</v>
      </c>
      <c r="N3705" s="332" t="s">
        <v>14866</v>
      </c>
      <c r="O3705" s="324"/>
    </row>
    <row r="3706" spans="5:15" ht="31.5">
      <c r="E3706" s="293">
        <v>6150537</v>
      </c>
      <c r="F3706" s="292" t="s">
        <v>132</v>
      </c>
      <c r="G3706" s="315">
        <f t="shared" si="59"/>
        <v>3700</v>
      </c>
      <c r="H3706" s="306" t="s">
        <v>10409</v>
      </c>
      <c r="I3706" s="307" t="s">
        <v>7203</v>
      </c>
      <c r="J3706" s="305">
        <v>2016</v>
      </c>
      <c r="K3706" s="271">
        <v>6100028153</v>
      </c>
      <c r="L3706" s="287">
        <v>41998</v>
      </c>
      <c r="M3706" s="241" t="s">
        <v>12182</v>
      </c>
      <c r="N3706" s="332" t="s">
        <v>14813</v>
      </c>
      <c r="O3706" s="324"/>
    </row>
    <row r="3707" spans="5:15" ht="31.5">
      <c r="E3707" s="293">
        <v>6150539</v>
      </c>
      <c r="F3707" s="292" t="s">
        <v>132</v>
      </c>
      <c r="G3707" s="315">
        <f t="shared" si="59"/>
        <v>3701</v>
      </c>
      <c r="H3707" s="306" t="s">
        <v>12132</v>
      </c>
      <c r="I3707" s="307" t="s">
        <v>7203</v>
      </c>
      <c r="J3707" s="305">
        <v>2016</v>
      </c>
      <c r="K3707" s="271">
        <v>6100027308</v>
      </c>
      <c r="L3707" s="287">
        <v>42019</v>
      </c>
      <c r="M3707" s="241" t="s">
        <v>12133</v>
      </c>
      <c r="N3707" s="332" t="s">
        <v>14804</v>
      </c>
      <c r="O3707" s="324"/>
    </row>
    <row r="3708" spans="5:15" ht="31.5">
      <c r="E3708" s="293">
        <v>6150546</v>
      </c>
      <c r="F3708" s="292" t="s">
        <v>132</v>
      </c>
      <c r="G3708" s="315">
        <f t="shared" si="59"/>
        <v>3702</v>
      </c>
      <c r="H3708" s="306" t="s">
        <v>10941</v>
      </c>
      <c r="I3708" s="307" t="s">
        <v>7203</v>
      </c>
      <c r="J3708" s="305">
        <v>2016</v>
      </c>
      <c r="K3708" s="271">
        <v>6100028190</v>
      </c>
      <c r="L3708" s="287">
        <v>42016</v>
      </c>
      <c r="M3708" s="241" t="s">
        <v>11074</v>
      </c>
      <c r="N3708" s="331" t="s">
        <v>16394</v>
      </c>
      <c r="O3708" s="325"/>
    </row>
    <row r="3709" spans="5:15" ht="31.5">
      <c r="E3709" s="288">
        <v>6150554</v>
      </c>
      <c r="F3709" s="292" t="s">
        <v>132</v>
      </c>
      <c r="G3709" s="315">
        <f t="shared" si="59"/>
        <v>3703</v>
      </c>
      <c r="H3709" s="306" t="s">
        <v>10669</v>
      </c>
      <c r="I3709" s="307" t="s">
        <v>7203</v>
      </c>
      <c r="J3709" s="305">
        <v>2016</v>
      </c>
      <c r="K3709" s="271">
        <v>6100028352</v>
      </c>
      <c r="L3709" s="287">
        <v>42023</v>
      </c>
      <c r="M3709" s="241" t="s">
        <v>10861</v>
      </c>
      <c r="N3709" s="332" t="s">
        <v>14595</v>
      </c>
      <c r="O3709" s="324"/>
    </row>
    <row r="3710" spans="5:15" ht="31.5">
      <c r="E3710" s="293">
        <v>6150558</v>
      </c>
      <c r="F3710" s="292" t="s">
        <v>132</v>
      </c>
      <c r="G3710" s="315">
        <f t="shared" ref="G3710:G3773" si="60">G3709+1</f>
        <v>3704</v>
      </c>
      <c r="H3710" s="306" t="s">
        <v>12639</v>
      </c>
      <c r="I3710" s="307" t="s">
        <v>7203</v>
      </c>
      <c r="J3710" s="305">
        <v>2016</v>
      </c>
      <c r="K3710" s="271">
        <v>6100028419</v>
      </c>
      <c r="L3710" s="287">
        <v>42030</v>
      </c>
      <c r="M3710" s="241" t="s">
        <v>12642</v>
      </c>
      <c r="N3710" s="331" t="s">
        <v>16260</v>
      </c>
      <c r="O3710" s="325"/>
    </row>
    <row r="3711" spans="5:15" ht="31.5">
      <c r="E3711" s="293">
        <v>6150559</v>
      </c>
      <c r="F3711" s="292" t="s">
        <v>132</v>
      </c>
      <c r="G3711" s="315">
        <f t="shared" si="60"/>
        <v>3705</v>
      </c>
      <c r="H3711" s="306" t="s">
        <v>12197</v>
      </c>
      <c r="I3711" s="307" t="s">
        <v>7203</v>
      </c>
      <c r="J3711" s="305">
        <v>2016</v>
      </c>
      <c r="K3711" s="271">
        <v>6100028353</v>
      </c>
      <c r="L3711" s="287">
        <v>42017</v>
      </c>
      <c r="M3711" s="241" t="s">
        <v>12198</v>
      </c>
      <c r="N3711" s="332" t="s">
        <v>14818</v>
      </c>
      <c r="O3711" s="324"/>
    </row>
    <row r="3712" spans="5:15" ht="31.5">
      <c r="E3712" s="293">
        <v>6150635</v>
      </c>
      <c r="F3712" s="292" t="s">
        <v>132</v>
      </c>
      <c r="G3712" s="315">
        <f t="shared" si="60"/>
        <v>3706</v>
      </c>
      <c r="H3712" s="306" t="s">
        <v>12643</v>
      </c>
      <c r="I3712" s="307" t="s">
        <v>7203</v>
      </c>
      <c r="J3712" s="305">
        <v>2016</v>
      </c>
      <c r="K3712" s="271">
        <v>6100028223</v>
      </c>
      <c r="L3712" s="287">
        <v>42027</v>
      </c>
      <c r="M3712" s="241" t="s">
        <v>12648</v>
      </c>
      <c r="N3712" s="332" t="s">
        <v>14867</v>
      </c>
      <c r="O3712" s="324"/>
    </row>
    <row r="3713" spans="5:15" ht="47.25">
      <c r="E3713" s="293">
        <v>6150639</v>
      </c>
      <c r="F3713" s="292" t="s">
        <v>132</v>
      </c>
      <c r="G3713" s="315">
        <f t="shared" si="60"/>
        <v>3707</v>
      </c>
      <c r="H3713" s="306" t="s">
        <v>12644</v>
      </c>
      <c r="I3713" s="307" t="s">
        <v>7203</v>
      </c>
      <c r="J3713" s="305">
        <v>2016</v>
      </c>
      <c r="K3713" s="271">
        <v>6100028549</v>
      </c>
      <c r="L3713" s="287">
        <v>42040</v>
      </c>
      <c r="M3713" s="241" t="s">
        <v>12201</v>
      </c>
      <c r="N3713" s="332" t="s">
        <v>15597</v>
      </c>
      <c r="O3713" s="324"/>
    </row>
    <row r="3714" spans="5:15" ht="31.5">
      <c r="E3714" s="293">
        <v>6150645</v>
      </c>
      <c r="F3714" s="292" t="s">
        <v>132</v>
      </c>
      <c r="G3714" s="315">
        <f t="shared" si="60"/>
        <v>3708</v>
      </c>
      <c r="H3714" s="306" t="s">
        <v>12645</v>
      </c>
      <c r="I3714" s="307" t="s">
        <v>7203</v>
      </c>
      <c r="J3714" s="305">
        <v>2016</v>
      </c>
      <c r="K3714" s="271">
        <v>6100028586</v>
      </c>
      <c r="L3714" s="287">
        <v>42044</v>
      </c>
      <c r="M3714" s="241" t="s">
        <v>11032</v>
      </c>
      <c r="N3714" s="332" t="s">
        <v>14617</v>
      </c>
      <c r="O3714" s="324"/>
    </row>
    <row r="3715" spans="5:15" ht="31.5">
      <c r="E3715" s="293">
        <v>6150647</v>
      </c>
      <c r="F3715" s="292" t="s">
        <v>132</v>
      </c>
      <c r="G3715" s="315">
        <f t="shared" si="60"/>
        <v>3709</v>
      </c>
      <c r="H3715" s="306" t="s">
        <v>12646</v>
      </c>
      <c r="I3715" s="307" t="s">
        <v>7203</v>
      </c>
      <c r="J3715" s="305">
        <v>2016</v>
      </c>
      <c r="K3715" s="271">
        <v>6100028572</v>
      </c>
      <c r="L3715" s="287">
        <v>42045</v>
      </c>
      <c r="M3715" s="241" t="s">
        <v>12649</v>
      </c>
      <c r="N3715" s="332" t="s">
        <v>14868</v>
      </c>
      <c r="O3715" s="324"/>
    </row>
    <row r="3716" spans="5:15" ht="31.5">
      <c r="E3716" s="293">
        <v>6150653</v>
      </c>
      <c r="F3716" s="292" t="s">
        <v>132</v>
      </c>
      <c r="G3716" s="315">
        <f t="shared" si="60"/>
        <v>3710</v>
      </c>
      <c r="H3716" s="306" t="s">
        <v>10634</v>
      </c>
      <c r="I3716" s="307" t="s">
        <v>7203</v>
      </c>
      <c r="J3716" s="305">
        <v>2016</v>
      </c>
      <c r="K3716" s="271">
        <v>6100028556</v>
      </c>
      <c r="L3716" s="287">
        <v>42045</v>
      </c>
      <c r="M3716" s="241" t="s">
        <v>12650</v>
      </c>
      <c r="N3716" s="332" t="s">
        <v>15731</v>
      </c>
      <c r="O3716" s="324"/>
    </row>
    <row r="3717" spans="5:15" ht="31.5">
      <c r="E3717" s="293">
        <v>6150657</v>
      </c>
      <c r="F3717" s="292" t="s">
        <v>132</v>
      </c>
      <c r="G3717" s="315">
        <f t="shared" si="60"/>
        <v>3711</v>
      </c>
      <c r="H3717" s="306" t="s">
        <v>12647</v>
      </c>
      <c r="I3717" s="307" t="s">
        <v>7203</v>
      </c>
      <c r="J3717" s="305">
        <v>2016</v>
      </c>
      <c r="K3717" s="271">
        <v>6100028624</v>
      </c>
      <c r="L3717" s="287">
        <v>42051</v>
      </c>
      <c r="M3717" s="241" t="s">
        <v>12651</v>
      </c>
      <c r="N3717" s="332" t="s">
        <v>14869</v>
      </c>
      <c r="O3717" s="324"/>
    </row>
    <row r="3718" spans="5:15" ht="31.5">
      <c r="E3718" s="288">
        <v>6150733</v>
      </c>
      <c r="F3718" s="292" t="s">
        <v>132</v>
      </c>
      <c r="G3718" s="315">
        <f t="shared" si="60"/>
        <v>3712</v>
      </c>
      <c r="H3718" s="306" t="s">
        <v>12652</v>
      </c>
      <c r="I3718" s="307" t="s">
        <v>7203</v>
      </c>
      <c r="J3718" s="305">
        <v>2016</v>
      </c>
      <c r="K3718" s="271">
        <v>6100027706</v>
      </c>
      <c r="L3718" s="287">
        <v>42061</v>
      </c>
      <c r="M3718" s="241" t="s">
        <v>12660</v>
      </c>
      <c r="N3718" s="332" t="s">
        <v>14870</v>
      </c>
      <c r="O3718" s="324"/>
    </row>
    <row r="3719" spans="5:15" ht="47.25">
      <c r="E3719" s="293">
        <v>6150735</v>
      </c>
      <c r="F3719" s="292" t="s">
        <v>132</v>
      </c>
      <c r="G3719" s="315">
        <f t="shared" si="60"/>
        <v>3713</v>
      </c>
      <c r="H3719" s="306" t="s">
        <v>12653</v>
      </c>
      <c r="I3719" s="307" t="s">
        <v>7203</v>
      </c>
      <c r="J3719" s="305">
        <v>2016</v>
      </c>
      <c r="K3719" s="271">
        <v>6100028860</v>
      </c>
      <c r="L3719" s="287">
        <v>42061</v>
      </c>
      <c r="M3719" s="241" t="s">
        <v>12205</v>
      </c>
      <c r="N3719" s="332" t="s">
        <v>15599</v>
      </c>
      <c r="O3719" s="324"/>
    </row>
    <row r="3720" spans="5:15" ht="47.25">
      <c r="E3720" s="293">
        <v>6150741</v>
      </c>
      <c r="F3720" s="292" t="s">
        <v>132</v>
      </c>
      <c r="G3720" s="315">
        <f t="shared" si="60"/>
        <v>3714</v>
      </c>
      <c r="H3720" s="306" t="s">
        <v>12654</v>
      </c>
      <c r="I3720" s="307" t="s">
        <v>7203</v>
      </c>
      <c r="J3720" s="305">
        <v>2016</v>
      </c>
      <c r="K3720" s="241">
        <v>6100028739</v>
      </c>
      <c r="L3720" s="287">
        <v>42053</v>
      </c>
      <c r="M3720" s="241" t="s">
        <v>12661</v>
      </c>
      <c r="N3720" s="332" t="s">
        <v>15732</v>
      </c>
      <c r="O3720" s="324"/>
    </row>
    <row r="3721" spans="5:15" ht="31.5">
      <c r="E3721" s="293">
        <v>6150742</v>
      </c>
      <c r="F3721" s="292" t="s">
        <v>132</v>
      </c>
      <c r="G3721" s="315">
        <f t="shared" si="60"/>
        <v>3715</v>
      </c>
      <c r="H3721" s="306" t="s">
        <v>10885</v>
      </c>
      <c r="I3721" s="307" t="s">
        <v>7203</v>
      </c>
      <c r="J3721" s="305">
        <v>2016</v>
      </c>
      <c r="K3721" s="271">
        <v>6100028806</v>
      </c>
      <c r="L3721" s="287">
        <v>42059</v>
      </c>
      <c r="M3721" s="241" t="s">
        <v>12203</v>
      </c>
      <c r="N3721" s="332" t="s">
        <v>14821</v>
      </c>
      <c r="O3721" s="324"/>
    </row>
    <row r="3722" spans="5:15" ht="31.5">
      <c r="E3722" s="293">
        <v>6150743</v>
      </c>
      <c r="F3722" s="292" t="s">
        <v>132</v>
      </c>
      <c r="G3722" s="315">
        <f t="shared" si="60"/>
        <v>3716</v>
      </c>
      <c r="H3722" s="306" t="s">
        <v>12655</v>
      </c>
      <c r="I3722" s="307" t="s">
        <v>7203</v>
      </c>
      <c r="J3722" s="305">
        <v>2016</v>
      </c>
      <c r="K3722" s="271">
        <v>6100028809</v>
      </c>
      <c r="L3722" s="287">
        <v>42060</v>
      </c>
      <c r="M3722" s="241" t="s">
        <v>12662</v>
      </c>
      <c r="N3722" s="332" t="s">
        <v>15733</v>
      </c>
      <c r="O3722" s="324"/>
    </row>
    <row r="3723" spans="5:15" ht="31.5">
      <c r="E3723" s="293">
        <v>6150747</v>
      </c>
      <c r="F3723" s="292" t="s">
        <v>132</v>
      </c>
      <c r="G3723" s="315">
        <f t="shared" si="60"/>
        <v>3717</v>
      </c>
      <c r="H3723" s="306" t="s">
        <v>10381</v>
      </c>
      <c r="I3723" s="307" t="s">
        <v>7203</v>
      </c>
      <c r="J3723" s="305">
        <v>2016</v>
      </c>
      <c r="K3723" s="271">
        <v>6100029038</v>
      </c>
      <c r="L3723" s="287">
        <v>42068</v>
      </c>
      <c r="M3723" s="241" t="s">
        <v>12225</v>
      </c>
      <c r="N3723" s="332" t="s">
        <v>14822</v>
      </c>
      <c r="O3723" s="324"/>
    </row>
    <row r="3724" spans="5:15" ht="47.25">
      <c r="E3724" s="293">
        <v>6150755</v>
      </c>
      <c r="F3724" s="292" t="s">
        <v>132</v>
      </c>
      <c r="G3724" s="315">
        <f t="shared" si="60"/>
        <v>3718</v>
      </c>
      <c r="H3724" s="306" t="s">
        <v>12656</v>
      </c>
      <c r="I3724" s="307" t="s">
        <v>7203</v>
      </c>
      <c r="J3724" s="305">
        <v>2016</v>
      </c>
      <c r="K3724" s="271">
        <v>6100029019</v>
      </c>
      <c r="L3724" s="287">
        <v>42068</v>
      </c>
      <c r="M3724" s="241" t="s">
        <v>12220</v>
      </c>
      <c r="N3724" s="332" t="s">
        <v>15611</v>
      </c>
      <c r="O3724" s="324"/>
    </row>
    <row r="3725" spans="5:15" ht="31.5">
      <c r="E3725" s="293">
        <v>6150769</v>
      </c>
      <c r="F3725" s="292" t="s">
        <v>132</v>
      </c>
      <c r="G3725" s="315">
        <f t="shared" si="60"/>
        <v>3719</v>
      </c>
      <c r="H3725" s="306" t="s">
        <v>11753</v>
      </c>
      <c r="I3725" s="307" t="s">
        <v>7203</v>
      </c>
      <c r="J3725" s="305">
        <v>2016</v>
      </c>
      <c r="K3725" s="271">
        <v>6100028881</v>
      </c>
      <c r="L3725" s="287">
        <v>42065</v>
      </c>
      <c r="M3725" s="241" t="s">
        <v>12206</v>
      </c>
      <c r="N3725" s="332" t="s">
        <v>15600</v>
      </c>
      <c r="O3725" s="324"/>
    </row>
    <row r="3726" spans="5:15" ht="31.5">
      <c r="E3726" s="293">
        <v>6150773</v>
      </c>
      <c r="F3726" s="292" t="s">
        <v>132</v>
      </c>
      <c r="G3726" s="315">
        <f t="shared" si="60"/>
        <v>3720</v>
      </c>
      <c r="H3726" s="306" t="s">
        <v>12214</v>
      </c>
      <c r="I3726" s="307" t="s">
        <v>7203</v>
      </c>
      <c r="J3726" s="305">
        <v>2016</v>
      </c>
      <c r="K3726" s="271">
        <v>6100028995</v>
      </c>
      <c r="L3726" s="287">
        <v>42075</v>
      </c>
      <c r="M3726" s="241" t="s">
        <v>12215</v>
      </c>
      <c r="N3726" s="332" t="s">
        <v>15606</v>
      </c>
      <c r="O3726" s="324"/>
    </row>
    <row r="3727" spans="5:15" ht="31.5">
      <c r="E3727" s="288">
        <v>6150780</v>
      </c>
      <c r="F3727" s="292" t="s">
        <v>132</v>
      </c>
      <c r="G3727" s="315">
        <f t="shared" si="60"/>
        <v>3721</v>
      </c>
      <c r="H3727" s="306" t="s">
        <v>12657</v>
      </c>
      <c r="I3727" s="307" t="s">
        <v>7203</v>
      </c>
      <c r="J3727" s="305">
        <v>2016</v>
      </c>
      <c r="K3727" s="271">
        <v>6100029108</v>
      </c>
      <c r="L3727" s="287">
        <v>42082</v>
      </c>
      <c r="M3727" s="241" t="s">
        <v>12663</v>
      </c>
      <c r="N3727" s="332" t="s">
        <v>15734</v>
      </c>
      <c r="O3727" s="324"/>
    </row>
    <row r="3728" spans="5:15" ht="31.5">
      <c r="E3728" s="293">
        <v>6150785</v>
      </c>
      <c r="F3728" s="292" t="s">
        <v>132</v>
      </c>
      <c r="G3728" s="315">
        <f t="shared" si="60"/>
        <v>3722</v>
      </c>
      <c r="H3728" s="306" t="s">
        <v>12658</v>
      </c>
      <c r="I3728" s="307" t="s">
        <v>7203</v>
      </c>
      <c r="J3728" s="305">
        <v>2016</v>
      </c>
      <c r="K3728" s="271">
        <v>6100029035</v>
      </c>
      <c r="L3728" s="287">
        <v>42079</v>
      </c>
      <c r="M3728" s="241" t="s">
        <v>12223</v>
      </c>
      <c r="N3728" s="332" t="s">
        <v>15613</v>
      </c>
      <c r="O3728" s="324"/>
    </row>
    <row r="3729" spans="5:15" ht="31.5">
      <c r="E3729" s="293">
        <v>6150787</v>
      </c>
      <c r="F3729" s="292" t="s">
        <v>132</v>
      </c>
      <c r="G3729" s="315">
        <f t="shared" si="60"/>
        <v>3723</v>
      </c>
      <c r="H3729" s="306" t="s">
        <v>12659</v>
      </c>
      <c r="I3729" s="307" t="s">
        <v>7203</v>
      </c>
      <c r="J3729" s="305">
        <v>2016</v>
      </c>
      <c r="K3729" s="271">
        <v>6100028998</v>
      </c>
      <c r="L3729" s="287">
        <v>42079</v>
      </c>
      <c r="M3729" s="241" t="s">
        <v>12218</v>
      </c>
      <c r="N3729" s="332" t="s">
        <v>15609</v>
      </c>
      <c r="O3729" s="324"/>
    </row>
    <row r="3730" spans="5:15" ht="31.5">
      <c r="E3730" s="293">
        <v>6150920</v>
      </c>
      <c r="F3730" s="292" t="s">
        <v>132</v>
      </c>
      <c r="G3730" s="315">
        <f t="shared" si="60"/>
        <v>3724</v>
      </c>
      <c r="H3730" s="306" t="s">
        <v>12258</v>
      </c>
      <c r="I3730" s="307" t="s">
        <v>7203</v>
      </c>
      <c r="J3730" s="305">
        <v>2016</v>
      </c>
      <c r="K3730" s="271">
        <v>6100029650</v>
      </c>
      <c r="L3730" s="287">
        <v>42114</v>
      </c>
      <c r="M3730" s="241" t="s">
        <v>12259</v>
      </c>
      <c r="N3730" s="332" t="s">
        <v>15634</v>
      </c>
      <c r="O3730" s="324"/>
    </row>
    <row r="3731" spans="5:15" ht="31.5">
      <c r="E3731" s="293">
        <v>6150922</v>
      </c>
      <c r="F3731" s="292" t="s">
        <v>132</v>
      </c>
      <c r="G3731" s="315">
        <f t="shared" si="60"/>
        <v>3725</v>
      </c>
      <c r="H3731" s="306" t="s">
        <v>12262</v>
      </c>
      <c r="I3731" s="307" t="s">
        <v>7203</v>
      </c>
      <c r="J3731" s="305">
        <v>2016</v>
      </c>
      <c r="K3731" s="271">
        <v>6100029707</v>
      </c>
      <c r="L3731" s="287">
        <v>42111</v>
      </c>
      <c r="M3731" s="241" t="s">
        <v>12263</v>
      </c>
      <c r="N3731" s="332" t="s">
        <v>15636</v>
      </c>
      <c r="O3731" s="324"/>
    </row>
    <row r="3732" spans="5:15" ht="31.5">
      <c r="E3732" s="293">
        <v>6151040</v>
      </c>
      <c r="F3732" s="292" t="s">
        <v>132</v>
      </c>
      <c r="G3732" s="315">
        <f t="shared" si="60"/>
        <v>3726</v>
      </c>
      <c r="H3732" s="306" t="s">
        <v>10958</v>
      </c>
      <c r="I3732" s="307" t="s">
        <v>7203</v>
      </c>
      <c r="J3732" s="305">
        <v>2016</v>
      </c>
      <c r="K3732" s="271">
        <v>6100030296</v>
      </c>
      <c r="L3732" s="287">
        <v>42143</v>
      </c>
      <c r="M3732" s="241" t="s">
        <v>12666</v>
      </c>
      <c r="N3732" s="332" t="s">
        <v>15735</v>
      </c>
      <c r="O3732" s="324"/>
    </row>
    <row r="3733" spans="5:15" ht="31.5">
      <c r="E3733" s="293">
        <v>6151042</v>
      </c>
      <c r="F3733" s="292" t="s">
        <v>132</v>
      </c>
      <c r="G3733" s="315">
        <f t="shared" si="60"/>
        <v>3727</v>
      </c>
      <c r="H3733" s="306" t="s">
        <v>12267</v>
      </c>
      <c r="I3733" s="307" t="s">
        <v>7203</v>
      </c>
      <c r="J3733" s="305">
        <v>2016</v>
      </c>
      <c r="K3733" s="271">
        <v>6100029757</v>
      </c>
      <c r="L3733" s="287">
        <v>42117</v>
      </c>
      <c r="M3733" s="241" t="s">
        <v>12268</v>
      </c>
      <c r="N3733" s="332" t="s">
        <v>15637</v>
      </c>
      <c r="O3733" s="324"/>
    </row>
    <row r="3734" spans="5:15" ht="31.5">
      <c r="E3734" s="293">
        <v>6151046</v>
      </c>
      <c r="F3734" s="292" t="s">
        <v>132</v>
      </c>
      <c r="G3734" s="315">
        <f t="shared" si="60"/>
        <v>3728</v>
      </c>
      <c r="H3734" s="306" t="s">
        <v>12664</v>
      </c>
      <c r="I3734" s="307" t="s">
        <v>7203</v>
      </c>
      <c r="J3734" s="305">
        <v>2016</v>
      </c>
      <c r="K3734" s="271">
        <v>6100029848</v>
      </c>
      <c r="L3734" s="287">
        <v>42129</v>
      </c>
      <c r="M3734" s="241" t="s">
        <v>12667</v>
      </c>
      <c r="N3734" s="332" t="s">
        <v>15736</v>
      </c>
      <c r="O3734" s="324"/>
    </row>
    <row r="3735" spans="5:15" ht="31.5">
      <c r="E3735" s="288">
        <v>6151048</v>
      </c>
      <c r="F3735" s="292" t="s">
        <v>132</v>
      </c>
      <c r="G3735" s="315">
        <f t="shared" si="60"/>
        <v>3729</v>
      </c>
      <c r="H3735" s="306" t="s">
        <v>12665</v>
      </c>
      <c r="I3735" s="307" t="s">
        <v>7203</v>
      </c>
      <c r="J3735" s="305">
        <v>2016</v>
      </c>
      <c r="K3735" s="271">
        <v>6100029989</v>
      </c>
      <c r="L3735" s="287">
        <v>42124</v>
      </c>
      <c r="M3735" s="241" t="s">
        <v>12284</v>
      </c>
      <c r="N3735" s="332" t="s">
        <v>15645</v>
      </c>
      <c r="O3735" s="324"/>
    </row>
    <row r="3736" spans="5:15" ht="31.5">
      <c r="E3736" s="293">
        <v>6151050</v>
      </c>
      <c r="F3736" s="292" t="s">
        <v>132</v>
      </c>
      <c r="G3736" s="315">
        <f t="shared" si="60"/>
        <v>3730</v>
      </c>
      <c r="H3736" s="306" t="s">
        <v>12285</v>
      </c>
      <c r="I3736" s="307" t="s">
        <v>7203</v>
      </c>
      <c r="J3736" s="305">
        <v>2016</v>
      </c>
      <c r="K3736" s="271">
        <v>6100030038</v>
      </c>
      <c r="L3736" s="287">
        <v>42129</v>
      </c>
      <c r="M3736" s="241" t="s">
        <v>12286</v>
      </c>
      <c r="N3736" s="332" t="s">
        <v>15646</v>
      </c>
      <c r="O3736" s="324"/>
    </row>
    <row r="3737" spans="5:15" ht="31.5">
      <c r="E3737" s="293">
        <v>6151058</v>
      </c>
      <c r="F3737" s="292" t="s">
        <v>132</v>
      </c>
      <c r="G3737" s="315">
        <f t="shared" si="60"/>
        <v>3731</v>
      </c>
      <c r="H3737" s="306" t="s">
        <v>12287</v>
      </c>
      <c r="I3737" s="307" t="s">
        <v>7203</v>
      </c>
      <c r="J3737" s="305">
        <v>2016</v>
      </c>
      <c r="K3737" s="271">
        <v>6100030062</v>
      </c>
      <c r="L3737" s="287">
        <v>42131</v>
      </c>
      <c r="M3737" s="241" t="s">
        <v>12288</v>
      </c>
      <c r="N3737" s="332" t="s">
        <v>15647</v>
      </c>
      <c r="O3737" s="324"/>
    </row>
    <row r="3738" spans="5:15" ht="31.5">
      <c r="E3738" s="293">
        <v>6151067</v>
      </c>
      <c r="F3738" s="292" t="s">
        <v>132</v>
      </c>
      <c r="G3738" s="315">
        <f t="shared" si="60"/>
        <v>3732</v>
      </c>
      <c r="H3738" s="306" t="s">
        <v>12289</v>
      </c>
      <c r="I3738" s="307" t="s">
        <v>7203</v>
      </c>
      <c r="J3738" s="305">
        <v>2016</v>
      </c>
      <c r="K3738" s="271">
        <v>6100030071</v>
      </c>
      <c r="L3738" s="287">
        <v>42130</v>
      </c>
      <c r="M3738" s="241" t="s">
        <v>12290</v>
      </c>
      <c r="N3738" s="332" t="s">
        <v>15648</v>
      </c>
      <c r="O3738" s="324"/>
    </row>
    <row r="3739" spans="5:15" ht="31.5">
      <c r="E3739" s="293">
        <v>6151071</v>
      </c>
      <c r="F3739" s="292" t="s">
        <v>132</v>
      </c>
      <c r="G3739" s="315">
        <f t="shared" si="60"/>
        <v>3733</v>
      </c>
      <c r="H3739" s="306" t="s">
        <v>12274</v>
      </c>
      <c r="I3739" s="307" t="s">
        <v>7203</v>
      </c>
      <c r="J3739" s="305">
        <v>2016</v>
      </c>
      <c r="K3739" s="271">
        <v>6100029801</v>
      </c>
      <c r="L3739" s="287">
        <v>42138</v>
      </c>
      <c r="M3739" s="241" t="s">
        <v>12275</v>
      </c>
      <c r="N3739" s="332" t="s">
        <v>15641</v>
      </c>
      <c r="O3739" s="324"/>
    </row>
    <row r="3740" spans="5:15" ht="31.5">
      <c r="E3740" s="293">
        <v>6151075</v>
      </c>
      <c r="F3740" s="292" t="s">
        <v>132</v>
      </c>
      <c r="G3740" s="315">
        <f t="shared" si="60"/>
        <v>3734</v>
      </c>
      <c r="H3740" s="306" t="s">
        <v>10989</v>
      </c>
      <c r="I3740" s="307" t="s">
        <v>7203</v>
      </c>
      <c r="J3740" s="305">
        <v>2016</v>
      </c>
      <c r="K3740" s="271">
        <v>6100030294</v>
      </c>
      <c r="L3740" s="287">
        <v>42143</v>
      </c>
      <c r="M3740" s="241" t="s">
        <v>12301</v>
      </c>
      <c r="N3740" s="332" t="s">
        <v>15654</v>
      </c>
      <c r="O3740" s="324"/>
    </row>
    <row r="3741" spans="5:15" ht="31.5">
      <c r="E3741" s="293">
        <v>6151076</v>
      </c>
      <c r="F3741" s="292" t="s">
        <v>132</v>
      </c>
      <c r="G3741" s="315">
        <f t="shared" si="60"/>
        <v>3735</v>
      </c>
      <c r="H3741" s="306" t="s">
        <v>12265</v>
      </c>
      <c r="I3741" s="307" t="s">
        <v>7203</v>
      </c>
      <c r="J3741" s="305">
        <v>2016</v>
      </c>
      <c r="K3741" s="271">
        <v>6100029716</v>
      </c>
      <c r="L3741" s="287">
        <v>42145</v>
      </c>
      <c r="M3741" s="241" t="s">
        <v>12266</v>
      </c>
      <c r="N3741" s="332" t="s">
        <v>14228</v>
      </c>
      <c r="O3741" s="324"/>
    </row>
    <row r="3742" spans="5:15" ht="31.5">
      <c r="E3742" s="293">
        <v>6151059</v>
      </c>
      <c r="F3742" s="292" t="s">
        <v>132</v>
      </c>
      <c r="G3742" s="315">
        <f t="shared" si="60"/>
        <v>3736</v>
      </c>
      <c r="H3742" s="306" t="s">
        <v>10974</v>
      </c>
      <c r="I3742" s="307" t="s">
        <v>7203</v>
      </c>
      <c r="J3742" s="305">
        <v>2016</v>
      </c>
      <c r="K3742" s="271">
        <v>6100030297</v>
      </c>
      <c r="L3742" s="287">
        <v>42149</v>
      </c>
      <c r="M3742" s="241" t="s">
        <v>12304</v>
      </c>
      <c r="N3742" s="332" t="s">
        <v>14830</v>
      </c>
      <c r="O3742" s="324"/>
    </row>
    <row r="3743" spans="5:15" ht="31.5">
      <c r="E3743" s="293">
        <v>6151201</v>
      </c>
      <c r="F3743" s="292" t="s">
        <v>132</v>
      </c>
      <c r="G3743" s="315">
        <f t="shared" si="60"/>
        <v>3737</v>
      </c>
      <c r="H3743" s="306" t="s">
        <v>12668</v>
      </c>
      <c r="I3743" s="307" t="s">
        <v>7203</v>
      </c>
      <c r="J3743" s="305">
        <v>2016</v>
      </c>
      <c r="K3743" s="271">
        <v>6100030300</v>
      </c>
      <c r="L3743" s="287">
        <v>42145</v>
      </c>
      <c r="M3743" s="241" t="s">
        <v>12306</v>
      </c>
      <c r="N3743" s="332" t="s">
        <v>14831</v>
      </c>
      <c r="O3743" s="324"/>
    </row>
    <row r="3744" spans="5:15" ht="31.5">
      <c r="E3744" s="293">
        <v>6151204</v>
      </c>
      <c r="F3744" s="292" t="s">
        <v>132</v>
      </c>
      <c r="G3744" s="315">
        <f t="shared" si="60"/>
        <v>3738</v>
      </c>
      <c r="H3744" s="306" t="s">
        <v>12302</v>
      </c>
      <c r="I3744" s="307" t="s">
        <v>7203</v>
      </c>
      <c r="J3744" s="305">
        <v>2016</v>
      </c>
      <c r="K3744" s="271">
        <v>6100030295</v>
      </c>
      <c r="L3744" s="287">
        <v>42150</v>
      </c>
      <c r="M3744" s="241" t="s">
        <v>12303</v>
      </c>
      <c r="N3744" s="332" t="s">
        <v>14229</v>
      </c>
      <c r="O3744" s="324"/>
    </row>
    <row r="3745" spans="5:15" ht="31.5">
      <c r="E3745" s="293">
        <v>6151206</v>
      </c>
      <c r="F3745" s="292" t="s">
        <v>132</v>
      </c>
      <c r="G3745" s="315">
        <f t="shared" si="60"/>
        <v>3739</v>
      </c>
      <c r="H3745" s="306" t="s">
        <v>12669</v>
      </c>
      <c r="I3745" s="307" t="s">
        <v>7203</v>
      </c>
      <c r="J3745" s="305">
        <v>2016</v>
      </c>
      <c r="K3745" s="271">
        <v>6100030403</v>
      </c>
      <c r="L3745" s="287">
        <v>42149</v>
      </c>
      <c r="M3745" s="241" t="s">
        <v>12315</v>
      </c>
      <c r="N3745" s="332" t="s">
        <v>14837</v>
      </c>
      <c r="O3745" s="324"/>
    </row>
    <row r="3746" spans="5:15" ht="47.25">
      <c r="E3746" s="293">
        <v>6151207</v>
      </c>
      <c r="F3746" s="292" t="s">
        <v>132</v>
      </c>
      <c r="G3746" s="315">
        <f t="shared" si="60"/>
        <v>3740</v>
      </c>
      <c r="H3746" s="306" t="s">
        <v>12670</v>
      </c>
      <c r="I3746" s="307" t="s">
        <v>7203</v>
      </c>
      <c r="J3746" s="305">
        <v>2016</v>
      </c>
      <c r="K3746" s="271">
        <v>6100030400</v>
      </c>
      <c r="L3746" s="287">
        <v>42150</v>
      </c>
      <c r="M3746" s="241" t="s">
        <v>12314</v>
      </c>
      <c r="N3746" s="332" t="s">
        <v>14836</v>
      </c>
      <c r="O3746" s="324"/>
    </row>
    <row r="3747" spans="5:15" ht="31.5">
      <c r="E3747" s="293">
        <v>6151209</v>
      </c>
      <c r="F3747" s="292" t="s">
        <v>132</v>
      </c>
      <c r="G3747" s="315">
        <f t="shared" si="60"/>
        <v>3741</v>
      </c>
      <c r="H3747" s="306" t="s">
        <v>12671</v>
      </c>
      <c r="I3747" s="307" t="s">
        <v>7203</v>
      </c>
      <c r="J3747" s="305">
        <v>2016</v>
      </c>
      <c r="K3747" s="271">
        <v>6100030394</v>
      </c>
      <c r="L3747" s="287">
        <v>42150</v>
      </c>
      <c r="M3747" s="241" t="s">
        <v>11090</v>
      </c>
      <c r="N3747" s="332" t="s">
        <v>14635</v>
      </c>
      <c r="O3747" s="324"/>
    </row>
    <row r="3748" spans="5:15" ht="31.5">
      <c r="E3748" s="293">
        <v>6151211</v>
      </c>
      <c r="F3748" s="292" t="s">
        <v>132</v>
      </c>
      <c r="G3748" s="315">
        <f t="shared" si="60"/>
        <v>3742</v>
      </c>
      <c r="H3748" s="306" t="s">
        <v>12672</v>
      </c>
      <c r="I3748" s="307" t="s">
        <v>7203</v>
      </c>
      <c r="J3748" s="305">
        <v>2016</v>
      </c>
      <c r="K3748" s="271">
        <v>6100030531</v>
      </c>
      <c r="L3748" s="287">
        <v>42156</v>
      </c>
      <c r="M3748" s="241" t="s">
        <v>12679</v>
      </c>
      <c r="N3748" s="332" t="s">
        <v>14230</v>
      </c>
      <c r="O3748" s="324"/>
    </row>
    <row r="3749" spans="5:15" ht="31.5">
      <c r="E3749" s="293">
        <v>6150890</v>
      </c>
      <c r="F3749" s="292" t="s">
        <v>132</v>
      </c>
      <c r="G3749" s="315">
        <f t="shared" si="60"/>
        <v>3743</v>
      </c>
      <c r="H3749" s="306" t="s">
        <v>12673</v>
      </c>
      <c r="I3749" s="307" t="s">
        <v>7203</v>
      </c>
      <c r="J3749" s="305">
        <v>2016</v>
      </c>
      <c r="K3749" s="271">
        <v>6100029799</v>
      </c>
      <c r="L3749" s="287">
        <v>42156</v>
      </c>
      <c r="M3749" s="241" t="s">
        <v>12273</v>
      </c>
      <c r="N3749" s="332" t="s">
        <v>14824</v>
      </c>
      <c r="O3749" s="324"/>
    </row>
    <row r="3750" spans="5:15" ht="31.5">
      <c r="E3750" s="293">
        <v>6151216</v>
      </c>
      <c r="F3750" s="292" t="s">
        <v>132</v>
      </c>
      <c r="G3750" s="315">
        <f t="shared" si="60"/>
        <v>3744</v>
      </c>
      <c r="H3750" s="306" t="s">
        <v>12317</v>
      </c>
      <c r="I3750" s="307" t="s">
        <v>7203</v>
      </c>
      <c r="J3750" s="305">
        <v>2016</v>
      </c>
      <c r="K3750" s="271">
        <v>6100030491</v>
      </c>
      <c r="L3750" s="287">
        <v>42157</v>
      </c>
      <c r="M3750" s="241" t="s">
        <v>12318</v>
      </c>
      <c r="N3750" s="332" t="s">
        <v>14839</v>
      </c>
      <c r="O3750" s="324"/>
    </row>
    <row r="3751" spans="5:15" ht="31.5">
      <c r="E3751" s="293">
        <v>6151217</v>
      </c>
      <c r="F3751" s="292" t="s">
        <v>132</v>
      </c>
      <c r="G3751" s="315">
        <f t="shared" si="60"/>
        <v>3745</v>
      </c>
      <c r="H3751" s="306" t="s">
        <v>12674</v>
      </c>
      <c r="I3751" s="307" t="s">
        <v>7203</v>
      </c>
      <c r="J3751" s="305">
        <v>2016</v>
      </c>
      <c r="K3751" s="271">
        <v>6100030576</v>
      </c>
      <c r="L3751" s="287">
        <v>42159</v>
      </c>
      <c r="M3751" s="241" t="s">
        <v>12330</v>
      </c>
      <c r="N3751" s="332" t="s">
        <v>14844</v>
      </c>
      <c r="O3751" s="324"/>
    </row>
    <row r="3752" spans="5:15" ht="31.5">
      <c r="E3752" s="288">
        <v>6151218</v>
      </c>
      <c r="F3752" s="292" t="s">
        <v>132</v>
      </c>
      <c r="G3752" s="315">
        <f t="shared" si="60"/>
        <v>3746</v>
      </c>
      <c r="H3752" s="306" t="s">
        <v>9913</v>
      </c>
      <c r="I3752" s="307" t="s">
        <v>7203</v>
      </c>
      <c r="J3752" s="305">
        <v>2016</v>
      </c>
      <c r="K3752" s="271">
        <v>6100030572</v>
      </c>
      <c r="L3752" s="287">
        <v>42159</v>
      </c>
      <c r="M3752" s="241" t="s">
        <v>12327</v>
      </c>
      <c r="N3752" s="332" t="s">
        <v>14843</v>
      </c>
      <c r="O3752" s="324"/>
    </row>
    <row r="3753" spans="5:15" ht="31.5">
      <c r="E3753" s="293">
        <v>6151225</v>
      </c>
      <c r="F3753" s="292" t="s">
        <v>132</v>
      </c>
      <c r="G3753" s="315">
        <f t="shared" si="60"/>
        <v>3747</v>
      </c>
      <c r="H3753" s="306" t="s">
        <v>12675</v>
      </c>
      <c r="I3753" s="307" t="s">
        <v>7203</v>
      </c>
      <c r="J3753" s="305">
        <v>2016</v>
      </c>
      <c r="K3753" s="271">
        <v>6100030765</v>
      </c>
      <c r="L3753" s="287">
        <v>42163</v>
      </c>
      <c r="M3753" s="241" t="s">
        <v>11226</v>
      </c>
      <c r="N3753" s="332" t="s">
        <v>14655</v>
      </c>
      <c r="O3753" s="324"/>
    </row>
    <row r="3754" spans="5:15" ht="31.5">
      <c r="E3754" s="293">
        <v>6151233</v>
      </c>
      <c r="F3754" s="292" t="s">
        <v>132</v>
      </c>
      <c r="G3754" s="315">
        <f t="shared" si="60"/>
        <v>3748</v>
      </c>
      <c r="H3754" s="306" t="s">
        <v>8729</v>
      </c>
      <c r="I3754" s="307" t="s">
        <v>7203</v>
      </c>
      <c r="J3754" s="305">
        <v>2016</v>
      </c>
      <c r="K3754" s="271">
        <v>6100030360</v>
      </c>
      <c r="L3754" s="287">
        <v>42171</v>
      </c>
      <c r="M3754" s="241" t="s">
        <v>12307</v>
      </c>
      <c r="N3754" s="332" t="s">
        <v>15655</v>
      </c>
      <c r="O3754" s="324"/>
    </row>
    <row r="3755" spans="5:15" ht="31.5">
      <c r="E3755" s="293">
        <v>6151243</v>
      </c>
      <c r="F3755" s="292" t="s">
        <v>132</v>
      </c>
      <c r="G3755" s="315">
        <f t="shared" si="60"/>
        <v>3749</v>
      </c>
      <c r="H3755" s="306" t="s">
        <v>12676</v>
      </c>
      <c r="I3755" s="307" t="s">
        <v>7203</v>
      </c>
      <c r="J3755" s="305">
        <v>2016</v>
      </c>
      <c r="K3755" s="271">
        <v>6100030942</v>
      </c>
      <c r="L3755" s="287">
        <v>42173</v>
      </c>
      <c r="M3755" s="241" t="s">
        <v>3132</v>
      </c>
      <c r="N3755" s="332" t="s">
        <v>15669</v>
      </c>
      <c r="O3755" s="324"/>
    </row>
    <row r="3756" spans="5:15" ht="31.5">
      <c r="E3756" s="293">
        <v>6151250</v>
      </c>
      <c r="F3756" s="292" t="s">
        <v>132</v>
      </c>
      <c r="G3756" s="315">
        <f t="shared" si="60"/>
        <v>3750</v>
      </c>
      <c r="H3756" s="306" t="s">
        <v>12677</v>
      </c>
      <c r="I3756" s="307" t="s">
        <v>7203</v>
      </c>
      <c r="J3756" s="305">
        <v>2016</v>
      </c>
      <c r="K3756" s="271">
        <v>6100030398</v>
      </c>
      <c r="L3756" s="287">
        <v>42163</v>
      </c>
      <c r="M3756" s="241" t="s">
        <v>12312</v>
      </c>
      <c r="N3756" s="332" t="s">
        <v>15657</v>
      </c>
      <c r="O3756" s="324"/>
    </row>
    <row r="3757" spans="5:15" ht="31.5">
      <c r="E3757" s="293">
        <v>6151260</v>
      </c>
      <c r="F3757" s="292" t="s">
        <v>132</v>
      </c>
      <c r="G3757" s="315">
        <f t="shared" si="60"/>
        <v>3751</v>
      </c>
      <c r="H3757" s="306" t="s">
        <v>12678</v>
      </c>
      <c r="I3757" s="307" t="s">
        <v>7203</v>
      </c>
      <c r="J3757" s="305">
        <v>2016</v>
      </c>
      <c r="K3757" s="271">
        <v>6100030961</v>
      </c>
      <c r="L3757" s="287">
        <v>42178</v>
      </c>
      <c r="M3757" s="241" t="s">
        <v>12351</v>
      </c>
      <c r="N3757" s="332" t="s">
        <v>15672</v>
      </c>
      <c r="O3757" s="324"/>
    </row>
    <row r="3758" spans="5:15" ht="31.5">
      <c r="E3758" s="293">
        <v>6151354</v>
      </c>
      <c r="F3758" s="292" t="s">
        <v>132</v>
      </c>
      <c r="G3758" s="315">
        <f t="shared" si="60"/>
        <v>3752</v>
      </c>
      <c r="H3758" s="306" t="s">
        <v>12680</v>
      </c>
      <c r="I3758" s="307" t="s">
        <v>7203</v>
      </c>
      <c r="J3758" s="305">
        <v>2016</v>
      </c>
      <c r="K3758" s="271">
        <v>6100030114</v>
      </c>
      <c r="L3758" s="287">
        <v>42131</v>
      </c>
      <c r="M3758" s="241" t="s">
        <v>11315</v>
      </c>
      <c r="N3758" s="332" t="s">
        <v>14660</v>
      </c>
      <c r="O3758" s="324"/>
    </row>
    <row r="3759" spans="5:15" ht="31.5">
      <c r="E3759" s="293">
        <v>6151668</v>
      </c>
      <c r="F3759" s="292" t="s">
        <v>132</v>
      </c>
      <c r="G3759" s="315">
        <f t="shared" si="60"/>
        <v>3753</v>
      </c>
      <c r="H3759" s="306" t="s">
        <v>12681</v>
      </c>
      <c r="I3759" s="307" t="s">
        <v>7203</v>
      </c>
      <c r="J3759" s="305">
        <v>2016</v>
      </c>
      <c r="K3759" s="271">
        <v>6100032396</v>
      </c>
      <c r="L3759" s="287">
        <v>42257</v>
      </c>
      <c r="M3759" s="241" t="s">
        <v>12687</v>
      </c>
      <c r="N3759" s="332" t="s">
        <v>14871</v>
      </c>
      <c r="O3759" s="324"/>
    </row>
    <row r="3760" spans="5:15" ht="31.5">
      <c r="E3760" s="293">
        <v>6151252</v>
      </c>
      <c r="F3760" s="292" t="s">
        <v>132</v>
      </c>
      <c r="G3760" s="315">
        <f t="shared" si="60"/>
        <v>3754</v>
      </c>
      <c r="H3760" s="306" t="s">
        <v>8543</v>
      </c>
      <c r="I3760" s="307" t="s">
        <v>7203</v>
      </c>
      <c r="J3760" s="305">
        <v>2016</v>
      </c>
      <c r="K3760" s="271">
        <v>6100031067</v>
      </c>
      <c r="L3760" s="287">
        <v>42240</v>
      </c>
      <c r="M3760" s="241" t="s">
        <v>12688</v>
      </c>
      <c r="N3760" s="332" t="s">
        <v>14872</v>
      </c>
      <c r="O3760" s="324"/>
    </row>
    <row r="3761" spans="5:15" ht="47.25">
      <c r="E3761" s="293">
        <v>6151663</v>
      </c>
      <c r="F3761" s="292" t="s">
        <v>132</v>
      </c>
      <c r="G3761" s="315">
        <f t="shared" si="60"/>
        <v>3755</v>
      </c>
      <c r="H3761" s="306" t="s">
        <v>12682</v>
      </c>
      <c r="I3761" s="307" t="s">
        <v>7203</v>
      </c>
      <c r="J3761" s="305">
        <v>2016</v>
      </c>
      <c r="K3761" s="271">
        <v>6100031187</v>
      </c>
      <c r="L3761" s="287">
        <v>42250</v>
      </c>
      <c r="M3761" s="241" t="s">
        <v>11423</v>
      </c>
      <c r="N3761" s="332" t="s">
        <v>14661</v>
      </c>
      <c r="O3761" s="324"/>
    </row>
    <row r="3762" spans="5:15" ht="31.5">
      <c r="E3762" s="288">
        <v>6151667</v>
      </c>
      <c r="F3762" s="292" t="s">
        <v>132</v>
      </c>
      <c r="G3762" s="315">
        <f t="shared" si="60"/>
        <v>3756</v>
      </c>
      <c r="H3762" s="306" t="s">
        <v>9840</v>
      </c>
      <c r="I3762" s="307" t="s">
        <v>7203</v>
      </c>
      <c r="J3762" s="305">
        <v>2016</v>
      </c>
      <c r="K3762" s="271">
        <v>6100032417</v>
      </c>
      <c r="L3762" s="287">
        <v>42256</v>
      </c>
      <c r="M3762" s="241" t="s">
        <v>12689</v>
      </c>
      <c r="N3762" s="332" t="s">
        <v>14873</v>
      </c>
      <c r="O3762" s="324"/>
    </row>
    <row r="3763" spans="5:15" ht="31.5">
      <c r="E3763" s="293">
        <v>6151898</v>
      </c>
      <c r="F3763" s="292" t="s">
        <v>132</v>
      </c>
      <c r="G3763" s="315">
        <f t="shared" si="60"/>
        <v>3757</v>
      </c>
      <c r="H3763" s="306" t="s">
        <v>12683</v>
      </c>
      <c r="I3763" s="307" t="s">
        <v>7203</v>
      </c>
      <c r="J3763" s="305">
        <v>2016</v>
      </c>
      <c r="K3763" s="271">
        <v>6100032483</v>
      </c>
      <c r="L3763" s="287">
        <v>42261</v>
      </c>
      <c r="M3763" s="241" t="s">
        <v>12690</v>
      </c>
      <c r="N3763" s="332" t="s">
        <v>14874</v>
      </c>
      <c r="O3763" s="324"/>
    </row>
    <row r="3764" spans="5:15" ht="31.5">
      <c r="E3764" s="293">
        <v>6151894</v>
      </c>
      <c r="F3764" s="292" t="s">
        <v>132</v>
      </c>
      <c r="G3764" s="315">
        <f t="shared" si="60"/>
        <v>3758</v>
      </c>
      <c r="H3764" s="306" t="s">
        <v>12684</v>
      </c>
      <c r="I3764" s="307" t="s">
        <v>7203</v>
      </c>
      <c r="J3764" s="305">
        <v>2016</v>
      </c>
      <c r="K3764" s="271">
        <v>6100032485</v>
      </c>
      <c r="L3764" s="287">
        <v>42257</v>
      </c>
      <c r="M3764" s="241" t="s">
        <v>11160</v>
      </c>
      <c r="N3764" s="332" t="s">
        <v>14643</v>
      </c>
      <c r="O3764" s="324"/>
    </row>
    <row r="3765" spans="5:15" ht="47.25">
      <c r="E3765" s="293">
        <v>6151670</v>
      </c>
      <c r="F3765" s="292" t="s">
        <v>132</v>
      </c>
      <c r="G3765" s="315">
        <f t="shared" si="60"/>
        <v>3759</v>
      </c>
      <c r="H3765" s="306" t="s">
        <v>12685</v>
      </c>
      <c r="I3765" s="307" t="s">
        <v>7203</v>
      </c>
      <c r="J3765" s="305">
        <v>2016</v>
      </c>
      <c r="K3765" s="271">
        <v>6100032484</v>
      </c>
      <c r="L3765" s="287">
        <v>42257</v>
      </c>
      <c r="M3765" s="241" t="s">
        <v>11145</v>
      </c>
      <c r="N3765" s="332" t="s">
        <v>14641</v>
      </c>
      <c r="O3765" s="324"/>
    </row>
    <row r="3766" spans="5:15" ht="31.5">
      <c r="E3766" s="293">
        <v>6151665</v>
      </c>
      <c r="F3766" s="292" t="s">
        <v>132</v>
      </c>
      <c r="G3766" s="315">
        <f t="shared" si="60"/>
        <v>3760</v>
      </c>
      <c r="H3766" s="306" t="s">
        <v>12686</v>
      </c>
      <c r="I3766" s="307" t="s">
        <v>7203</v>
      </c>
      <c r="J3766" s="305">
        <v>2016</v>
      </c>
      <c r="K3766" s="271">
        <v>6100032264</v>
      </c>
      <c r="L3766" s="287">
        <v>42257</v>
      </c>
      <c r="M3766" s="241" t="s">
        <v>11425</v>
      </c>
      <c r="N3766" s="332" t="s">
        <v>14662</v>
      </c>
      <c r="O3766" s="324"/>
    </row>
    <row r="3767" spans="5:15" ht="31.5">
      <c r="E3767" s="293">
        <v>6151666</v>
      </c>
      <c r="F3767" s="292" t="s">
        <v>132</v>
      </c>
      <c r="G3767" s="315">
        <f t="shared" si="60"/>
        <v>3761</v>
      </c>
      <c r="H3767" s="306" t="s">
        <v>12691</v>
      </c>
      <c r="I3767" s="307" t="s">
        <v>7203</v>
      </c>
      <c r="J3767" s="305">
        <v>2016</v>
      </c>
      <c r="K3767" s="271">
        <v>6100032558</v>
      </c>
      <c r="L3767" s="287">
        <v>42262</v>
      </c>
      <c r="M3767" s="241" t="s">
        <v>11427</v>
      </c>
      <c r="N3767" s="332" t="s">
        <v>14643</v>
      </c>
      <c r="O3767" s="324"/>
    </row>
    <row r="3768" spans="5:15" ht="31.5">
      <c r="E3768" s="293">
        <v>6151236</v>
      </c>
      <c r="F3768" s="292" t="s">
        <v>132</v>
      </c>
      <c r="G3768" s="315">
        <f t="shared" si="60"/>
        <v>3762</v>
      </c>
      <c r="H3768" s="306" t="s">
        <v>12692</v>
      </c>
      <c r="I3768" s="307" t="s">
        <v>7203</v>
      </c>
      <c r="J3768" s="305">
        <v>2016</v>
      </c>
      <c r="K3768" s="271">
        <v>6100032776</v>
      </c>
      <c r="L3768" s="287">
        <v>42278</v>
      </c>
      <c r="M3768" s="241" t="s">
        <v>12693</v>
      </c>
      <c r="N3768" s="332" t="s">
        <v>14875</v>
      </c>
      <c r="O3768" s="324"/>
    </row>
    <row r="3769" spans="5:15" ht="31.5">
      <c r="E3769" s="293">
        <v>6151709</v>
      </c>
      <c r="F3769" s="292" t="s">
        <v>132</v>
      </c>
      <c r="G3769" s="315">
        <f t="shared" si="60"/>
        <v>3763</v>
      </c>
      <c r="H3769" s="306" t="s">
        <v>8542</v>
      </c>
      <c r="I3769" s="307" t="s">
        <v>7203</v>
      </c>
      <c r="J3769" s="305">
        <v>2016</v>
      </c>
      <c r="K3769" s="271">
        <v>6100032698</v>
      </c>
      <c r="L3769" s="287">
        <v>42278</v>
      </c>
      <c r="M3769" s="241" t="s">
        <v>10262</v>
      </c>
      <c r="N3769" s="332" t="s">
        <v>14642</v>
      </c>
      <c r="O3769" s="324"/>
    </row>
    <row r="3770" spans="5:15" ht="31.5">
      <c r="E3770" s="293">
        <v>6151906</v>
      </c>
      <c r="F3770" s="292" t="s">
        <v>132</v>
      </c>
      <c r="G3770" s="315">
        <f t="shared" si="60"/>
        <v>3764</v>
      </c>
      <c r="H3770" s="306" t="s">
        <v>12694</v>
      </c>
      <c r="I3770" s="307" t="s">
        <v>7203</v>
      </c>
      <c r="J3770" s="305">
        <v>2016</v>
      </c>
      <c r="K3770" s="271">
        <v>6100032734</v>
      </c>
      <c r="L3770" s="287">
        <v>42278</v>
      </c>
      <c r="M3770" s="241" t="s">
        <v>12697</v>
      </c>
      <c r="N3770" s="332" t="s">
        <v>14876</v>
      </c>
      <c r="O3770" s="324"/>
    </row>
    <row r="3771" spans="5:15" ht="31.5">
      <c r="E3771" s="293">
        <v>6151718</v>
      </c>
      <c r="F3771" s="292" t="s">
        <v>132</v>
      </c>
      <c r="G3771" s="315">
        <f t="shared" si="60"/>
        <v>3765</v>
      </c>
      <c r="H3771" s="306" t="s">
        <v>12695</v>
      </c>
      <c r="I3771" s="307" t="s">
        <v>7203</v>
      </c>
      <c r="J3771" s="305">
        <v>2016</v>
      </c>
      <c r="K3771" s="271">
        <v>6100032820</v>
      </c>
      <c r="L3771" s="287">
        <v>42278</v>
      </c>
      <c r="M3771" s="241" t="s">
        <v>11447</v>
      </c>
      <c r="N3771" s="332" t="s">
        <v>14671</v>
      </c>
      <c r="O3771" s="324"/>
    </row>
    <row r="3772" spans="5:15" ht="31.5">
      <c r="E3772" s="293">
        <v>6151706</v>
      </c>
      <c r="F3772" s="292" t="s">
        <v>132</v>
      </c>
      <c r="G3772" s="315">
        <f t="shared" si="60"/>
        <v>3766</v>
      </c>
      <c r="H3772" s="306" t="s">
        <v>9860</v>
      </c>
      <c r="I3772" s="307" t="s">
        <v>7203</v>
      </c>
      <c r="J3772" s="305">
        <v>2016</v>
      </c>
      <c r="K3772" s="271">
        <v>6100032739</v>
      </c>
      <c r="L3772" s="287">
        <v>42278</v>
      </c>
      <c r="M3772" s="241" t="s">
        <v>11437</v>
      </c>
      <c r="N3772" s="332" t="s">
        <v>14666</v>
      </c>
      <c r="O3772" s="324"/>
    </row>
    <row r="3773" spans="5:15" ht="31.5">
      <c r="E3773" s="293">
        <v>6151034</v>
      </c>
      <c r="F3773" s="292" t="s">
        <v>132</v>
      </c>
      <c r="G3773" s="315">
        <f t="shared" si="60"/>
        <v>3767</v>
      </c>
      <c r="H3773" s="306" t="s">
        <v>12696</v>
      </c>
      <c r="I3773" s="307" t="s">
        <v>7203</v>
      </c>
      <c r="J3773" s="305">
        <v>2016</v>
      </c>
      <c r="K3773" s="271">
        <v>6100032289</v>
      </c>
      <c r="L3773" s="287">
        <v>42278</v>
      </c>
      <c r="M3773" s="241" t="s">
        <v>7200</v>
      </c>
      <c r="N3773" s="332" t="s">
        <v>14877</v>
      </c>
      <c r="O3773" s="324"/>
    </row>
    <row r="3774" spans="5:15" ht="31.5">
      <c r="E3774" s="288">
        <v>6151712</v>
      </c>
      <c r="F3774" s="292" t="s">
        <v>132</v>
      </c>
      <c r="G3774" s="315">
        <f t="shared" ref="G3774:G3837" si="61">G3773+1</f>
        <v>3768</v>
      </c>
      <c r="H3774" s="306" t="s">
        <v>8609</v>
      </c>
      <c r="I3774" s="307" t="s">
        <v>7203</v>
      </c>
      <c r="J3774" s="305">
        <v>2016</v>
      </c>
      <c r="K3774" s="271">
        <v>6100032773</v>
      </c>
      <c r="L3774" s="287">
        <v>42278</v>
      </c>
      <c r="M3774" s="241" t="s">
        <v>11443</v>
      </c>
      <c r="N3774" s="332" t="s">
        <v>14669</v>
      </c>
      <c r="O3774" s="324"/>
    </row>
    <row r="3775" spans="5:15" ht="47.25">
      <c r="E3775" s="293">
        <v>6151701</v>
      </c>
      <c r="F3775" s="292" t="s">
        <v>132</v>
      </c>
      <c r="G3775" s="315">
        <f t="shared" si="61"/>
        <v>3769</v>
      </c>
      <c r="H3775" s="306" t="s">
        <v>12698</v>
      </c>
      <c r="I3775" s="307" t="s">
        <v>7203</v>
      </c>
      <c r="J3775" s="305">
        <v>2016</v>
      </c>
      <c r="K3775" s="271">
        <v>6100032708</v>
      </c>
      <c r="L3775" s="287">
        <v>42278</v>
      </c>
      <c r="M3775" s="241" t="s">
        <v>11435</v>
      </c>
      <c r="N3775" s="332" t="s">
        <v>14665</v>
      </c>
      <c r="O3775" s="324"/>
    </row>
    <row r="3776" spans="5:15" ht="31.5">
      <c r="E3776" s="293">
        <v>6151722</v>
      </c>
      <c r="F3776" s="292" t="s">
        <v>132</v>
      </c>
      <c r="G3776" s="315">
        <f t="shared" si="61"/>
        <v>3770</v>
      </c>
      <c r="H3776" s="306" t="s">
        <v>12699</v>
      </c>
      <c r="I3776" s="307" t="s">
        <v>7203</v>
      </c>
      <c r="J3776" s="305">
        <v>2016</v>
      </c>
      <c r="K3776" s="271">
        <v>6100032692</v>
      </c>
      <c r="L3776" s="287">
        <v>42278</v>
      </c>
      <c r="M3776" s="241" t="s">
        <v>12701</v>
      </c>
      <c r="N3776" s="332" t="s">
        <v>14878</v>
      </c>
      <c r="O3776" s="324"/>
    </row>
    <row r="3777" spans="5:15" ht="31.5">
      <c r="E3777" s="293">
        <v>6151707</v>
      </c>
      <c r="F3777" s="292" t="s">
        <v>132</v>
      </c>
      <c r="G3777" s="315">
        <f t="shared" si="61"/>
        <v>3771</v>
      </c>
      <c r="H3777" s="306" t="s">
        <v>12700</v>
      </c>
      <c r="I3777" s="307" t="s">
        <v>7203</v>
      </c>
      <c r="J3777" s="305">
        <v>2016</v>
      </c>
      <c r="K3777" s="271">
        <v>6100032272</v>
      </c>
      <c r="L3777" s="287">
        <v>42279</v>
      </c>
      <c r="M3777" s="241" t="s">
        <v>11439</v>
      </c>
      <c r="N3777" s="332" t="s">
        <v>14667</v>
      </c>
      <c r="O3777" s="324"/>
    </row>
    <row r="3778" spans="5:15" ht="31.5">
      <c r="E3778" s="293">
        <v>6151724</v>
      </c>
      <c r="F3778" s="292" t="s">
        <v>132</v>
      </c>
      <c r="G3778" s="315">
        <f t="shared" si="61"/>
        <v>3772</v>
      </c>
      <c r="H3778" s="306" t="s">
        <v>12702</v>
      </c>
      <c r="I3778" s="307" t="s">
        <v>7203</v>
      </c>
      <c r="J3778" s="305">
        <v>2016</v>
      </c>
      <c r="K3778" s="271">
        <v>6100032359</v>
      </c>
      <c r="L3778" s="287">
        <v>42279</v>
      </c>
      <c r="M3778" s="241" t="s">
        <v>12706</v>
      </c>
      <c r="N3778" s="332" t="s">
        <v>14879</v>
      </c>
      <c r="O3778" s="324"/>
    </row>
    <row r="3779" spans="5:15" ht="31.5">
      <c r="E3779" s="293">
        <v>6151731</v>
      </c>
      <c r="F3779" s="292" t="s">
        <v>132</v>
      </c>
      <c r="G3779" s="315">
        <f t="shared" si="61"/>
        <v>3773</v>
      </c>
      <c r="H3779" s="306" t="s">
        <v>12703</v>
      </c>
      <c r="I3779" s="307" t="s">
        <v>7203</v>
      </c>
      <c r="J3779" s="305">
        <v>2016</v>
      </c>
      <c r="K3779" s="271">
        <v>6100032825</v>
      </c>
      <c r="L3779" s="287">
        <v>42279</v>
      </c>
      <c r="M3779" s="241" t="s">
        <v>11458</v>
      </c>
      <c r="N3779" s="332" t="s">
        <v>14674</v>
      </c>
      <c r="O3779" s="324"/>
    </row>
    <row r="3780" spans="5:15" ht="31.5">
      <c r="E3780" s="288">
        <v>6145382</v>
      </c>
      <c r="F3780" s="292" t="s">
        <v>132</v>
      </c>
      <c r="G3780" s="315">
        <f t="shared" si="61"/>
        <v>3774</v>
      </c>
      <c r="H3780" s="306" t="s">
        <v>12704</v>
      </c>
      <c r="I3780" s="307" t="s">
        <v>7203</v>
      </c>
      <c r="J3780" s="305">
        <v>2016</v>
      </c>
      <c r="K3780" s="271">
        <v>6100032281</v>
      </c>
      <c r="L3780" s="287">
        <v>42279</v>
      </c>
      <c r="M3780" s="241" t="s">
        <v>12707</v>
      </c>
      <c r="N3780" s="332" t="s">
        <v>14879</v>
      </c>
      <c r="O3780" s="324"/>
    </row>
    <row r="3781" spans="5:15" ht="31.5">
      <c r="E3781" s="293">
        <v>6151733</v>
      </c>
      <c r="F3781" s="292" t="s">
        <v>132</v>
      </c>
      <c r="G3781" s="315">
        <f t="shared" si="61"/>
        <v>3775</v>
      </c>
      <c r="H3781" s="306" t="s">
        <v>12705</v>
      </c>
      <c r="I3781" s="307" t="s">
        <v>7203</v>
      </c>
      <c r="J3781" s="305">
        <v>2016</v>
      </c>
      <c r="K3781" s="271">
        <v>6100032738</v>
      </c>
      <c r="L3781" s="287">
        <v>42279</v>
      </c>
      <c r="M3781" s="241" t="s">
        <v>11462</v>
      </c>
      <c r="N3781" s="332" t="s">
        <v>14676</v>
      </c>
      <c r="O3781" s="324"/>
    </row>
    <row r="3782" spans="5:15" ht="31.5">
      <c r="E3782" s="293">
        <v>6152068</v>
      </c>
      <c r="F3782" s="292" t="s">
        <v>132</v>
      </c>
      <c r="G3782" s="315">
        <f t="shared" si="61"/>
        <v>3776</v>
      </c>
      <c r="H3782" s="306" t="s">
        <v>12708</v>
      </c>
      <c r="I3782" s="307" t="s">
        <v>7203</v>
      </c>
      <c r="J3782" s="305">
        <v>2016</v>
      </c>
      <c r="K3782" s="271">
        <v>6100033850</v>
      </c>
      <c r="L3782" s="287">
        <v>42334</v>
      </c>
      <c r="M3782" s="241" t="s">
        <v>12719</v>
      </c>
      <c r="N3782" s="332" t="s">
        <v>15737</v>
      </c>
      <c r="O3782" s="324"/>
    </row>
    <row r="3783" spans="5:15" ht="47.25">
      <c r="E3783" s="288">
        <v>6152070</v>
      </c>
      <c r="F3783" s="292" t="s">
        <v>132</v>
      </c>
      <c r="G3783" s="315">
        <f t="shared" si="61"/>
        <v>3777</v>
      </c>
      <c r="H3783" s="306" t="s">
        <v>12709</v>
      </c>
      <c r="I3783" s="307" t="s">
        <v>7203</v>
      </c>
      <c r="J3783" s="305">
        <v>2016</v>
      </c>
      <c r="K3783" s="271">
        <v>6100033733</v>
      </c>
      <c r="L3783" s="287">
        <v>42332</v>
      </c>
      <c r="M3783" s="241" t="s">
        <v>12720</v>
      </c>
      <c r="N3783" s="332" t="s">
        <v>15738</v>
      </c>
      <c r="O3783" s="324"/>
    </row>
    <row r="3784" spans="5:15" ht="31.5">
      <c r="E3784" s="293">
        <v>6152350</v>
      </c>
      <c r="F3784" s="292" t="s">
        <v>132</v>
      </c>
      <c r="G3784" s="315">
        <f t="shared" si="61"/>
        <v>3778</v>
      </c>
      <c r="H3784" s="306" t="s">
        <v>12710</v>
      </c>
      <c r="I3784" s="307" t="s">
        <v>7203</v>
      </c>
      <c r="J3784" s="305">
        <v>2016</v>
      </c>
      <c r="K3784" s="271">
        <v>6100033812</v>
      </c>
      <c r="L3784" s="287">
        <v>42333</v>
      </c>
      <c r="M3784" s="241" t="s">
        <v>12721</v>
      </c>
      <c r="N3784" s="332" t="s">
        <v>15739</v>
      </c>
      <c r="O3784" s="324"/>
    </row>
    <row r="3785" spans="5:15" ht="31.5">
      <c r="E3785" s="293">
        <v>6152072</v>
      </c>
      <c r="F3785" s="292" t="s">
        <v>132</v>
      </c>
      <c r="G3785" s="315">
        <f t="shared" si="61"/>
        <v>3779</v>
      </c>
      <c r="H3785" s="306" t="s">
        <v>12711</v>
      </c>
      <c r="I3785" s="307" t="s">
        <v>7203</v>
      </c>
      <c r="J3785" s="305">
        <v>2016</v>
      </c>
      <c r="K3785" s="271">
        <v>6100033845</v>
      </c>
      <c r="L3785" s="287">
        <v>42334</v>
      </c>
      <c r="M3785" s="241" t="s">
        <v>12722</v>
      </c>
      <c r="N3785" s="332" t="s">
        <v>15740</v>
      </c>
      <c r="O3785" s="324"/>
    </row>
    <row r="3786" spans="5:15" ht="31.5">
      <c r="E3786" s="293">
        <v>6152073</v>
      </c>
      <c r="F3786" s="292" t="s">
        <v>132</v>
      </c>
      <c r="G3786" s="315">
        <f t="shared" si="61"/>
        <v>3780</v>
      </c>
      <c r="H3786" s="306" t="s">
        <v>12712</v>
      </c>
      <c r="I3786" s="307" t="s">
        <v>7203</v>
      </c>
      <c r="J3786" s="305">
        <v>2016</v>
      </c>
      <c r="K3786" s="271">
        <v>6100033876</v>
      </c>
      <c r="L3786" s="287">
        <v>42334</v>
      </c>
      <c r="M3786" s="241" t="s">
        <v>12723</v>
      </c>
      <c r="N3786" s="332" t="s">
        <v>15741</v>
      </c>
      <c r="O3786" s="324"/>
    </row>
    <row r="3787" spans="5:15" ht="31.5">
      <c r="E3787" s="293">
        <v>6152074</v>
      </c>
      <c r="F3787" s="292" t="s">
        <v>132</v>
      </c>
      <c r="G3787" s="315">
        <f t="shared" si="61"/>
        <v>3781</v>
      </c>
      <c r="H3787" s="306" t="s">
        <v>12713</v>
      </c>
      <c r="I3787" s="307" t="s">
        <v>7203</v>
      </c>
      <c r="J3787" s="305">
        <v>2016</v>
      </c>
      <c r="K3787" s="271">
        <v>6100033612</v>
      </c>
      <c r="L3787" s="287">
        <v>42327</v>
      </c>
      <c r="M3787" s="241" t="s">
        <v>12724</v>
      </c>
      <c r="N3787" s="332" t="s">
        <v>15742</v>
      </c>
      <c r="O3787" s="324"/>
    </row>
    <row r="3788" spans="5:15" ht="31.5">
      <c r="E3788" s="293">
        <v>6152076</v>
      </c>
      <c r="F3788" s="292" t="s">
        <v>132</v>
      </c>
      <c r="G3788" s="315">
        <f t="shared" si="61"/>
        <v>3782</v>
      </c>
      <c r="H3788" s="306" t="s">
        <v>12714</v>
      </c>
      <c r="I3788" s="307" t="s">
        <v>7203</v>
      </c>
      <c r="J3788" s="305">
        <v>2016</v>
      </c>
      <c r="K3788" s="271">
        <v>6100033392</v>
      </c>
      <c r="L3788" s="287">
        <v>42327</v>
      </c>
      <c r="M3788" s="241" t="s">
        <v>12725</v>
      </c>
      <c r="N3788" s="332" t="s">
        <v>15743</v>
      </c>
      <c r="O3788" s="324"/>
    </row>
    <row r="3789" spans="5:15" ht="47.25">
      <c r="E3789" s="293">
        <v>6152077</v>
      </c>
      <c r="F3789" s="292" t="s">
        <v>132</v>
      </c>
      <c r="G3789" s="315">
        <f t="shared" si="61"/>
        <v>3783</v>
      </c>
      <c r="H3789" s="306" t="s">
        <v>12715</v>
      </c>
      <c r="I3789" s="307" t="s">
        <v>7203</v>
      </c>
      <c r="J3789" s="305">
        <v>2016</v>
      </c>
      <c r="K3789" s="271">
        <v>6100033882</v>
      </c>
      <c r="L3789" s="287">
        <v>42325</v>
      </c>
      <c r="M3789" s="241" t="s">
        <v>12726</v>
      </c>
      <c r="N3789" s="332" t="s">
        <v>15744</v>
      </c>
      <c r="O3789" s="324"/>
    </row>
    <row r="3790" spans="5:15" ht="31.5">
      <c r="E3790" s="293">
        <v>6152078</v>
      </c>
      <c r="F3790" s="292" t="s">
        <v>132</v>
      </c>
      <c r="G3790" s="315">
        <f t="shared" si="61"/>
        <v>3784</v>
      </c>
      <c r="H3790" s="306" t="s">
        <v>12716</v>
      </c>
      <c r="I3790" s="307" t="s">
        <v>7203</v>
      </c>
      <c r="J3790" s="305">
        <v>2016</v>
      </c>
      <c r="K3790" s="271">
        <v>6100033846</v>
      </c>
      <c r="L3790" s="287">
        <v>42332</v>
      </c>
      <c r="M3790" s="241" t="s">
        <v>12727</v>
      </c>
      <c r="N3790" s="332" t="s">
        <v>15745</v>
      </c>
      <c r="O3790" s="324"/>
    </row>
    <row r="3791" spans="5:15" ht="31.5">
      <c r="E3791" s="288">
        <v>6152079</v>
      </c>
      <c r="F3791" s="292" t="s">
        <v>132</v>
      </c>
      <c r="G3791" s="315">
        <f t="shared" si="61"/>
        <v>3785</v>
      </c>
      <c r="H3791" s="306" t="s">
        <v>12717</v>
      </c>
      <c r="I3791" s="307" t="s">
        <v>7203</v>
      </c>
      <c r="J3791" s="305">
        <v>2016</v>
      </c>
      <c r="K3791" s="271">
        <v>6100033784</v>
      </c>
      <c r="L3791" s="287">
        <v>42331</v>
      </c>
      <c r="M3791" s="241" t="s">
        <v>12728</v>
      </c>
      <c r="N3791" s="332" t="s">
        <v>15746</v>
      </c>
      <c r="O3791" s="324"/>
    </row>
    <row r="3792" spans="5:15" ht="31.5">
      <c r="E3792" s="293">
        <v>6152081</v>
      </c>
      <c r="F3792" s="292" t="s">
        <v>132</v>
      </c>
      <c r="G3792" s="315">
        <f t="shared" si="61"/>
        <v>3786</v>
      </c>
      <c r="H3792" s="306" t="s">
        <v>12718</v>
      </c>
      <c r="I3792" s="307" t="s">
        <v>7203</v>
      </c>
      <c r="J3792" s="305">
        <v>2016</v>
      </c>
      <c r="K3792" s="271">
        <v>6100033710</v>
      </c>
      <c r="L3792" s="287">
        <v>42331</v>
      </c>
      <c r="M3792" s="241" t="s">
        <v>12729</v>
      </c>
      <c r="N3792" s="332" t="s">
        <v>15747</v>
      </c>
      <c r="O3792" s="324"/>
    </row>
    <row r="3793" spans="5:15" ht="31.5">
      <c r="E3793" s="293">
        <v>6152082</v>
      </c>
      <c r="F3793" s="292" t="s">
        <v>132</v>
      </c>
      <c r="G3793" s="315">
        <f t="shared" si="61"/>
        <v>3787</v>
      </c>
      <c r="H3793" s="306" t="s">
        <v>9213</v>
      </c>
      <c r="I3793" s="307" t="s">
        <v>7203</v>
      </c>
      <c r="J3793" s="305">
        <v>2016</v>
      </c>
      <c r="K3793" s="271">
        <v>6100033847</v>
      </c>
      <c r="L3793" s="287">
        <v>42331</v>
      </c>
      <c r="M3793" s="241" t="s">
        <v>12730</v>
      </c>
      <c r="N3793" s="332" t="s">
        <v>15748</v>
      </c>
      <c r="O3793" s="324"/>
    </row>
    <row r="3794" spans="5:15" ht="31.5">
      <c r="E3794" s="288">
        <v>6152084</v>
      </c>
      <c r="F3794" s="292" t="s">
        <v>132</v>
      </c>
      <c r="G3794" s="315">
        <f t="shared" si="61"/>
        <v>3788</v>
      </c>
      <c r="H3794" s="306" t="s">
        <v>12731</v>
      </c>
      <c r="I3794" s="307" t="s">
        <v>7203</v>
      </c>
      <c r="J3794" s="305">
        <v>2016</v>
      </c>
      <c r="K3794" s="271">
        <v>6100032075</v>
      </c>
      <c r="L3794" s="287">
        <v>42331</v>
      </c>
      <c r="M3794" s="241" t="s">
        <v>12733</v>
      </c>
      <c r="N3794" s="332" t="s">
        <v>15749</v>
      </c>
      <c r="O3794" s="324"/>
    </row>
    <row r="3795" spans="5:15" ht="31.5">
      <c r="E3795" s="293">
        <v>6152085</v>
      </c>
      <c r="F3795" s="292" t="s">
        <v>132</v>
      </c>
      <c r="G3795" s="315">
        <f t="shared" si="61"/>
        <v>3789</v>
      </c>
      <c r="H3795" s="306" t="s">
        <v>12732</v>
      </c>
      <c r="I3795" s="307" t="s">
        <v>7203</v>
      </c>
      <c r="J3795" s="305">
        <v>2016</v>
      </c>
      <c r="K3795" s="271">
        <v>6100031938</v>
      </c>
      <c r="L3795" s="287">
        <v>42338</v>
      </c>
      <c r="M3795" s="241" t="s">
        <v>12734</v>
      </c>
      <c r="N3795" s="332" t="s">
        <v>15750</v>
      </c>
      <c r="O3795" s="324"/>
    </row>
    <row r="3796" spans="5:15" ht="31.5">
      <c r="E3796" s="293">
        <v>6152086</v>
      </c>
      <c r="F3796" s="292" t="s">
        <v>132</v>
      </c>
      <c r="G3796" s="315">
        <f t="shared" si="61"/>
        <v>3790</v>
      </c>
      <c r="H3796" s="306" t="s">
        <v>12735</v>
      </c>
      <c r="I3796" s="307" t="s">
        <v>7203</v>
      </c>
      <c r="J3796" s="305">
        <v>2016</v>
      </c>
      <c r="K3796" s="271">
        <v>6100033875</v>
      </c>
      <c r="L3796" s="287">
        <v>42335</v>
      </c>
      <c r="M3796" s="241" t="s">
        <v>12740</v>
      </c>
      <c r="N3796" s="332" t="s">
        <v>15751</v>
      </c>
      <c r="O3796" s="324"/>
    </row>
    <row r="3797" spans="5:15" ht="31.5">
      <c r="E3797" s="293">
        <v>6152201</v>
      </c>
      <c r="F3797" s="292" t="s">
        <v>132</v>
      </c>
      <c r="G3797" s="315">
        <f t="shared" si="61"/>
        <v>3791</v>
      </c>
      <c r="H3797" s="306" t="s">
        <v>9870</v>
      </c>
      <c r="I3797" s="307" t="s">
        <v>7203</v>
      </c>
      <c r="J3797" s="305">
        <v>2016</v>
      </c>
      <c r="K3797" s="271">
        <v>6100033552</v>
      </c>
      <c r="L3797" s="287">
        <v>42338</v>
      </c>
      <c r="M3797" s="241" t="s">
        <v>12741</v>
      </c>
      <c r="N3797" s="332" t="s">
        <v>15752</v>
      </c>
      <c r="O3797" s="324"/>
    </row>
    <row r="3798" spans="5:15" ht="31.5">
      <c r="E3798" s="293">
        <v>6152207</v>
      </c>
      <c r="F3798" s="292" t="s">
        <v>132</v>
      </c>
      <c r="G3798" s="315">
        <f t="shared" si="61"/>
        <v>3792</v>
      </c>
      <c r="H3798" s="306" t="s">
        <v>12736</v>
      </c>
      <c r="I3798" s="307" t="s">
        <v>7203</v>
      </c>
      <c r="J3798" s="305">
        <v>2016</v>
      </c>
      <c r="K3798" s="271">
        <v>6100033780</v>
      </c>
      <c r="L3798" s="287">
        <v>42338</v>
      </c>
      <c r="M3798" s="241" t="s">
        <v>12742</v>
      </c>
      <c r="N3798" s="332" t="s">
        <v>15753</v>
      </c>
      <c r="O3798" s="324"/>
    </row>
    <row r="3799" spans="5:15" ht="31.5">
      <c r="E3799" s="293">
        <v>6152099</v>
      </c>
      <c r="F3799" s="292" t="s">
        <v>132</v>
      </c>
      <c r="G3799" s="315">
        <f t="shared" si="61"/>
        <v>3793</v>
      </c>
      <c r="H3799" s="306" t="s">
        <v>12737</v>
      </c>
      <c r="I3799" s="307" t="s">
        <v>7203</v>
      </c>
      <c r="J3799" s="305">
        <v>2016</v>
      </c>
      <c r="K3799" s="271">
        <v>6100033464</v>
      </c>
      <c r="L3799" s="287">
        <v>42339</v>
      </c>
      <c r="M3799" s="241" t="s">
        <v>12743</v>
      </c>
      <c r="N3799" s="332" t="s">
        <v>15754</v>
      </c>
      <c r="O3799" s="324"/>
    </row>
    <row r="3800" spans="5:15" ht="31.5">
      <c r="E3800" s="288">
        <v>6152098</v>
      </c>
      <c r="F3800" s="292" t="s">
        <v>132</v>
      </c>
      <c r="G3800" s="315">
        <f t="shared" si="61"/>
        <v>3794</v>
      </c>
      <c r="H3800" s="306" t="s">
        <v>12738</v>
      </c>
      <c r="I3800" s="307" t="s">
        <v>7203</v>
      </c>
      <c r="J3800" s="305">
        <v>2016</v>
      </c>
      <c r="K3800" s="271">
        <v>6100033953</v>
      </c>
      <c r="L3800" s="287">
        <v>42338</v>
      </c>
      <c r="M3800" s="241" t="s">
        <v>12744</v>
      </c>
      <c r="N3800" s="332" t="s">
        <v>15755</v>
      </c>
      <c r="O3800" s="324"/>
    </row>
    <row r="3801" spans="5:15" ht="31.5">
      <c r="E3801" s="293">
        <v>6152092</v>
      </c>
      <c r="F3801" s="292" t="s">
        <v>132</v>
      </c>
      <c r="G3801" s="315">
        <f t="shared" si="61"/>
        <v>3795</v>
      </c>
      <c r="H3801" s="306" t="s">
        <v>12739</v>
      </c>
      <c r="I3801" s="307" t="s">
        <v>7203</v>
      </c>
      <c r="J3801" s="305">
        <v>2016</v>
      </c>
      <c r="K3801" s="271">
        <v>6100033961</v>
      </c>
      <c r="L3801" s="287">
        <v>42339</v>
      </c>
      <c r="M3801" s="241" t="s">
        <v>12745</v>
      </c>
      <c r="N3801" s="332" t="s">
        <v>15756</v>
      </c>
      <c r="O3801" s="324"/>
    </row>
    <row r="3802" spans="5:15" ht="31.5">
      <c r="E3802" s="293">
        <v>6152097</v>
      </c>
      <c r="F3802" s="292" t="s">
        <v>132</v>
      </c>
      <c r="G3802" s="315">
        <f t="shared" si="61"/>
        <v>3796</v>
      </c>
      <c r="H3802" s="306" t="s">
        <v>8632</v>
      </c>
      <c r="I3802" s="307" t="s">
        <v>7203</v>
      </c>
      <c r="J3802" s="305">
        <v>2016</v>
      </c>
      <c r="K3802" s="271">
        <v>6100033954</v>
      </c>
      <c r="L3802" s="287">
        <v>42340</v>
      </c>
      <c r="M3802" s="241" t="s">
        <v>12753</v>
      </c>
      <c r="N3802" s="332" t="s">
        <v>15757</v>
      </c>
      <c r="O3802" s="324"/>
    </row>
    <row r="3803" spans="5:15" ht="31.5">
      <c r="E3803" s="293">
        <v>6152096</v>
      </c>
      <c r="F3803" s="292" t="s">
        <v>132</v>
      </c>
      <c r="G3803" s="315">
        <f t="shared" si="61"/>
        <v>3797</v>
      </c>
      <c r="H3803" s="306" t="s">
        <v>8544</v>
      </c>
      <c r="I3803" s="307" t="s">
        <v>7203</v>
      </c>
      <c r="J3803" s="305">
        <v>2016</v>
      </c>
      <c r="K3803" s="271">
        <v>6100033811</v>
      </c>
      <c r="L3803" s="287">
        <v>42334</v>
      </c>
      <c r="M3803" s="241" t="s">
        <v>12754</v>
      </c>
      <c r="N3803" s="332" t="s">
        <v>15758</v>
      </c>
      <c r="O3803" s="324"/>
    </row>
    <row r="3804" spans="5:15" ht="31.5">
      <c r="E3804" s="293">
        <v>6152094</v>
      </c>
      <c r="F3804" s="292" t="s">
        <v>132</v>
      </c>
      <c r="G3804" s="315">
        <f t="shared" si="61"/>
        <v>3798</v>
      </c>
      <c r="H3804" s="306" t="s">
        <v>12746</v>
      </c>
      <c r="I3804" s="307" t="s">
        <v>7203</v>
      </c>
      <c r="J3804" s="305">
        <v>2016</v>
      </c>
      <c r="K3804" s="271">
        <v>6100033813</v>
      </c>
      <c r="L3804" s="287">
        <v>42338</v>
      </c>
      <c r="M3804" s="241" t="s">
        <v>12755</v>
      </c>
      <c r="N3804" s="332" t="s">
        <v>15759</v>
      </c>
      <c r="O3804" s="324"/>
    </row>
    <row r="3805" spans="5:15" ht="31.5">
      <c r="E3805" s="293">
        <v>6152285</v>
      </c>
      <c r="F3805" s="292" t="s">
        <v>132</v>
      </c>
      <c r="G3805" s="315">
        <f t="shared" si="61"/>
        <v>3799</v>
      </c>
      <c r="H3805" s="306" t="s">
        <v>12747</v>
      </c>
      <c r="I3805" s="307" t="s">
        <v>7203</v>
      </c>
      <c r="J3805" s="305">
        <v>2016</v>
      </c>
      <c r="K3805" s="271">
        <v>6100033852</v>
      </c>
      <c r="L3805" s="287">
        <v>42338</v>
      </c>
      <c r="M3805" s="241" t="s">
        <v>12756</v>
      </c>
      <c r="N3805" s="332" t="s">
        <v>15760</v>
      </c>
      <c r="O3805" s="324"/>
    </row>
    <row r="3806" spans="5:15" ht="31.5">
      <c r="E3806" s="288">
        <v>6152093</v>
      </c>
      <c r="F3806" s="292" t="s">
        <v>132</v>
      </c>
      <c r="G3806" s="315">
        <f t="shared" si="61"/>
        <v>3800</v>
      </c>
      <c r="H3806" s="306" t="s">
        <v>12340</v>
      </c>
      <c r="I3806" s="307" t="s">
        <v>7203</v>
      </c>
      <c r="J3806" s="305">
        <v>2016</v>
      </c>
      <c r="K3806" s="271">
        <v>6100033957</v>
      </c>
      <c r="L3806" s="287">
        <v>42339</v>
      </c>
      <c r="M3806" s="241" t="s">
        <v>12757</v>
      </c>
      <c r="N3806" s="332" t="s">
        <v>15761</v>
      </c>
      <c r="O3806" s="324"/>
    </row>
    <row r="3807" spans="5:15" ht="31.5">
      <c r="E3807" s="293">
        <v>6152091</v>
      </c>
      <c r="F3807" s="292" t="s">
        <v>132</v>
      </c>
      <c r="G3807" s="315">
        <f t="shared" si="61"/>
        <v>3801</v>
      </c>
      <c r="H3807" s="306" t="s">
        <v>12748</v>
      </c>
      <c r="I3807" s="307" t="s">
        <v>7203</v>
      </c>
      <c r="J3807" s="305">
        <v>2016</v>
      </c>
      <c r="K3807" s="271">
        <v>6100033958</v>
      </c>
      <c r="L3807" s="287">
        <v>42338</v>
      </c>
      <c r="M3807" s="241" t="s">
        <v>12758</v>
      </c>
      <c r="N3807" s="332" t="s">
        <v>15762</v>
      </c>
      <c r="O3807" s="324"/>
    </row>
    <row r="3808" spans="5:15" ht="31.5">
      <c r="E3808" s="293">
        <v>6152090</v>
      </c>
      <c r="F3808" s="292" t="s">
        <v>132</v>
      </c>
      <c r="G3808" s="315">
        <f t="shared" si="61"/>
        <v>3802</v>
      </c>
      <c r="H3808" s="306" t="s">
        <v>12749</v>
      </c>
      <c r="I3808" s="307" t="s">
        <v>7203</v>
      </c>
      <c r="J3808" s="305">
        <v>2016</v>
      </c>
      <c r="K3808" s="271">
        <v>6100038849</v>
      </c>
      <c r="L3808" s="287">
        <v>42338</v>
      </c>
      <c r="M3808" s="241" t="s">
        <v>12759</v>
      </c>
      <c r="N3808" s="332" t="s">
        <v>15763</v>
      </c>
      <c r="O3808" s="324"/>
    </row>
    <row r="3809" spans="5:15" ht="31.5">
      <c r="E3809" s="293">
        <v>6152089</v>
      </c>
      <c r="F3809" s="292" t="s">
        <v>132</v>
      </c>
      <c r="G3809" s="315">
        <f t="shared" si="61"/>
        <v>3803</v>
      </c>
      <c r="H3809" s="306" t="s">
        <v>12750</v>
      </c>
      <c r="I3809" s="307" t="s">
        <v>7203</v>
      </c>
      <c r="J3809" s="305">
        <v>2016</v>
      </c>
      <c r="K3809" s="271">
        <v>6100033893</v>
      </c>
      <c r="L3809" s="287">
        <v>42338</v>
      </c>
      <c r="M3809" s="241" t="s">
        <v>7537</v>
      </c>
      <c r="N3809" s="332" t="s">
        <v>15764</v>
      </c>
      <c r="O3809" s="324"/>
    </row>
    <row r="3810" spans="5:15" ht="31.5">
      <c r="E3810" s="293">
        <v>6152095</v>
      </c>
      <c r="F3810" s="292" t="s">
        <v>132</v>
      </c>
      <c r="G3810" s="315">
        <f t="shared" si="61"/>
        <v>3804</v>
      </c>
      <c r="H3810" s="306" t="s">
        <v>12751</v>
      </c>
      <c r="I3810" s="307" t="s">
        <v>7203</v>
      </c>
      <c r="J3810" s="305">
        <v>2016</v>
      </c>
      <c r="K3810" s="271">
        <v>6100033394</v>
      </c>
      <c r="L3810" s="287">
        <v>42332</v>
      </c>
      <c r="M3810" s="241" t="s">
        <v>12760</v>
      </c>
      <c r="N3810" s="332" t="s">
        <v>15765</v>
      </c>
      <c r="O3810" s="324"/>
    </row>
    <row r="3811" spans="5:15" ht="31.5">
      <c r="E3811" s="293">
        <v>6152344</v>
      </c>
      <c r="F3811" s="292" t="s">
        <v>132</v>
      </c>
      <c r="G3811" s="315">
        <f t="shared" si="61"/>
        <v>3805</v>
      </c>
      <c r="H3811" s="306" t="s">
        <v>8632</v>
      </c>
      <c r="I3811" s="307" t="s">
        <v>7203</v>
      </c>
      <c r="J3811" s="305">
        <v>2016</v>
      </c>
      <c r="K3811" s="271">
        <v>6100033470</v>
      </c>
      <c r="L3811" s="287">
        <v>42332</v>
      </c>
      <c r="M3811" s="241" t="s">
        <v>12761</v>
      </c>
      <c r="N3811" s="332" t="s">
        <v>15766</v>
      </c>
      <c r="O3811" s="324"/>
    </row>
    <row r="3812" spans="5:15" ht="31.5">
      <c r="E3812" s="293">
        <v>6152088</v>
      </c>
      <c r="F3812" s="292" t="s">
        <v>132</v>
      </c>
      <c r="G3812" s="315">
        <f t="shared" si="61"/>
        <v>3806</v>
      </c>
      <c r="H3812" s="306" t="s">
        <v>12752</v>
      </c>
      <c r="I3812" s="307" t="s">
        <v>7203</v>
      </c>
      <c r="J3812" s="305">
        <v>2016</v>
      </c>
      <c r="K3812" s="271">
        <v>6100033946</v>
      </c>
      <c r="L3812" s="287">
        <v>42338</v>
      </c>
      <c r="M3812" s="241" t="s">
        <v>12762</v>
      </c>
      <c r="N3812" s="332" t="s">
        <v>15767</v>
      </c>
      <c r="O3812" s="324"/>
    </row>
    <row r="3813" spans="5:15" ht="47.25">
      <c r="E3813" s="293">
        <v>6152083</v>
      </c>
      <c r="F3813" s="292" t="s">
        <v>132</v>
      </c>
      <c r="G3813" s="315">
        <f t="shared" si="61"/>
        <v>3807</v>
      </c>
      <c r="H3813" s="306" t="s">
        <v>9983</v>
      </c>
      <c r="I3813" s="307" t="s">
        <v>7203</v>
      </c>
      <c r="J3813" s="305">
        <v>2016</v>
      </c>
      <c r="K3813" s="271">
        <v>6100033494</v>
      </c>
      <c r="L3813" s="287">
        <v>42341</v>
      </c>
      <c r="M3813" s="241" t="s">
        <v>12763</v>
      </c>
      <c r="N3813" s="332" t="s">
        <v>15768</v>
      </c>
      <c r="O3813" s="324"/>
    </row>
    <row r="3814" spans="5:15" ht="31.5">
      <c r="E3814" s="293">
        <v>6152202</v>
      </c>
      <c r="F3814" s="292" t="s">
        <v>132</v>
      </c>
      <c r="G3814" s="315">
        <f t="shared" si="61"/>
        <v>3808</v>
      </c>
      <c r="H3814" s="306" t="s">
        <v>12764</v>
      </c>
      <c r="I3814" s="307" t="s">
        <v>7203</v>
      </c>
      <c r="J3814" s="305">
        <v>2016</v>
      </c>
      <c r="K3814" s="271">
        <v>6100033986</v>
      </c>
      <c r="L3814" s="287">
        <v>42341</v>
      </c>
      <c r="M3814" s="241" t="s">
        <v>12765</v>
      </c>
      <c r="N3814" s="332" t="s">
        <v>15769</v>
      </c>
      <c r="O3814" s="324"/>
    </row>
    <row r="3815" spans="5:15" ht="31.5">
      <c r="E3815" s="293">
        <v>6152205</v>
      </c>
      <c r="F3815" s="292" t="s">
        <v>132</v>
      </c>
      <c r="G3815" s="315">
        <f t="shared" si="61"/>
        <v>3809</v>
      </c>
      <c r="H3815" s="306" t="s">
        <v>12766</v>
      </c>
      <c r="I3815" s="307" t="s">
        <v>7203</v>
      </c>
      <c r="J3815" s="305">
        <v>2016</v>
      </c>
      <c r="K3815" s="271">
        <v>6100033871</v>
      </c>
      <c r="L3815" s="287">
        <v>42345</v>
      </c>
      <c r="M3815" s="241" t="s">
        <v>12769</v>
      </c>
      <c r="N3815" s="332" t="s">
        <v>15770</v>
      </c>
      <c r="O3815" s="324"/>
    </row>
    <row r="3816" spans="5:15" ht="31.5">
      <c r="E3816" s="293">
        <v>6152206</v>
      </c>
      <c r="F3816" s="292" t="s">
        <v>132</v>
      </c>
      <c r="G3816" s="315">
        <f t="shared" si="61"/>
        <v>3810</v>
      </c>
      <c r="H3816" s="306" t="s">
        <v>12767</v>
      </c>
      <c r="I3816" s="307" t="s">
        <v>7203</v>
      </c>
      <c r="J3816" s="305">
        <v>2016</v>
      </c>
      <c r="K3816" s="271">
        <v>6100034023</v>
      </c>
      <c r="L3816" s="287">
        <v>42345</v>
      </c>
      <c r="M3816" s="241" t="s">
        <v>12770</v>
      </c>
      <c r="N3816" s="332" t="s">
        <v>15771</v>
      </c>
      <c r="O3816" s="324"/>
    </row>
    <row r="3817" spans="5:15" ht="31.5">
      <c r="E3817" s="293">
        <v>6152200</v>
      </c>
      <c r="F3817" s="292" t="s">
        <v>132</v>
      </c>
      <c r="G3817" s="315">
        <f t="shared" si="61"/>
        <v>3811</v>
      </c>
      <c r="H3817" s="306" t="s">
        <v>12768</v>
      </c>
      <c r="I3817" s="307" t="s">
        <v>7203</v>
      </c>
      <c r="J3817" s="305">
        <v>2016</v>
      </c>
      <c r="K3817" s="271">
        <v>6100033948</v>
      </c>
      <c r="L3817" s="287">
        <v>42346</v>
      </c>
      <c r="M3817" s="241" t="s">
        <v>12771</v>
      </c>
      <c r="N3817" s="332" t="s">
        <v>15772</v>
      </c>
      <c r="O3817" s="324"/>
    </row>
    <row r="3818" spans="5:15" ht="31.5">
      <c r="E3818" s="293">
        <v>6152204</v>
      </c>
      <c r="F3818" s="292" t="s">
        <v>132</v>
      </c>
      <c r="G3818" s="315">
        <f t="shared" si="61"/>
        <v>3812</v>
      </c>
      <c r="H3818" s="306" t="s">
        <v>12772</v>
      </c>
      <c r="I3818" s="307" t="s">
        <v>7203</v>
      </c>
      <c r="J3818" s="305">
        <v>2016</v>
      </c>
      <c r="K3818" s="271">
        <v>6100033927</v>
      </c>
      <c r="L3818" s="287">
        <v>42345</v>
      </c>
      <c r="M3818" s="241" t="s">
        <v>12779</v>
      </c>
      <c r="N3818" s="332" t="s">
        <v>15773</v>
      </c>
      <c r="O3818" s="324"/>
    </row>
    <row r="3819" spans="5:15" ht="31.5">
      <c r="E3819" s="293">
        <v>6152214</v>
      </c>
      <c r="F3819" s="292" t="s">
        <v>132</v>
      </c>
      <c r="G3819" s="315">
        <f t="shared" si="61"/>
        <v>3813</v>
      </c>
      <c r="H3819" s="306" t="s">
        <v>12331</v>
      </c>
      <c r="I3819" s="307" t="s">
        <v>7203</v>
      </c>
      <c r="J3819" s="305">
        <v>2016</v>
      </c>
      <c r="K3819" s="271">
        <v>6100034018</v>
      </c>
      <c r="L3819" s="287">
        <v>42345</v>
      </c>
      <c r="M3819" s="241" t="s">
        <v>12780</v>
      </c>
      <c r="N3819" s="332" t="s">
        <v>15774</v>
      </c>
      <c r="O3819" s="324"/>
    </row>
    <row r="3820" spans="5:15" ht="31.5">
      <c r="E3820" s="293">
        <v>6152087</v>
      </c>
      <c r="F3820" s="292" t="s">
        <v>132</v>
      </c>
      <c r="G3820" s="315">
        <f t="shared" si="61"/>
        <v>3814</v>
      </c>
      <c r="H3820" s="306" t="s">
        <v>12773</v>
      </c>
      <c r="I3820" s="307" t="s">
        <v>7203</v>
      </c>
      <c r="J3820" s="305">
        <v>2016</v>
      </c>
      <c r="K3820" s="271">
        <v>6100033929</v>
      </c>
      <c r="L3820" s="287">
        <v>42345</v>
      </c>
      <c r="M3820" s="241" t="s">
        <v>12781</v>
      </c>
      <c r="N3820" s="332" t="s">
        <v>15775</v>
      </c>
      <c r="O3820" s="324"/>
    </row>
    <row r="3821" spans="5:15" ht="31.5">
      <c r="E3821" s="293">
        <v>6152213</v>
      </c>
      <c r="F3821" s="292" t="s">
        <v>132</v>
      </c>
      <c r="G3821" s="315">
        <f t="shared" si="61"/>
        <v>3815</v>
      </c>
      <c r="H3821" s="306" t="s">
        <v>12774</v>
      </c>
      <c r="I3821" s="307" t="s">
        <v>7203</v>
      </c>
      <c r="J3821" s="305">
        <v>2016</v>
      </c>
      <c r="K3821" s="271">
        <v>6100033940</v>
      </c>
      <c r="L3821" s="287">
        <v>42339</v>
      </c>
      <c r="M3821" s="241" t="s">
        <v>12782</v>
      </c>
      <c r="N3821" s="332" t="s">
        <v>15776</v>
      </c>
      <c r="O3821" s="324"/>
    </row>
    <row r="3822" spans="5:15" ht="31.5">
      <c r="E3822" s="293">
        <v>6152212</v>
      </c>
      <c r="F3822" s="292" t="s">
        <v>132</v>
      </c>
      <c r="G3822" s="315">
        <f t="shared" si="61"/>
        <v>3816</v>
      </c>
      <c r="H3822" s="306" t="s">
        <v>12775</v>
      </c>
      <c r="I3822" s="307" t="s">
        <v>7203</v>
      </c>
      <c r="J3822" s="305">
        <v>2016</v>
      </c>
      <c r="K3822" s="271">
        <v>6100034005</v>
      </c>
      <c r="L3822" s="287">
        <v>42346</v>
      </c>
      <c r="M3822" s="241" t="s">
        <v>12783</v>
      </c>
      <c r="N3822" s="332" t="s">
        <v>15777</v>
      </c>
      <c r="O3822" s="324"/>
    </row>
    <row r="3823" spans="5:15" ht="31.5">
      <c r="E3823" s="293">
        <v>6152211</v>
      </c>
      <c r="F3823" s="292" t="s">
        <v>132</v>
      </c>
      <c r="G3823" s="315">
        <f t="shared" si="61"/>
        <v>3817</v>
      </c>
      <c r="H3823" s="306" t="s">
        <v>12776</v>
      </c>
      <c r="I3823" s="307" t="s">
        <v>7203</v>
      </c>
      <c r="J3823" s="305">
        <v>2016</v>
      </c>
      <c r="K3823" s="271">
        <v>6100034029</v>
      </c>
      <c r="L3823" s="287">
        <v>42346</v>
      </c>
      <c r="M3823" s="241" t="s">
        <v>12784</v>
      </c>
      <c r="N3823" s="332" t="s">
        <v>15778</v>
      </c>
      <c r="O3823" s="324"/>
    </row>
    <row r="3824" spans="5:15" ht="31.5">
      <c r="E3824" s="288">
        <v>6152210</v>
      </c>
      <c r="F3824" s="292" t="s">
        <v>132</v>
      </c>
      <c r="G3824" s="315">
        <f t="shared" si="61"/>
        <v>3818</v>
      </c>
      <c r="H3824" s="306" t="s">
        <v>9375</v>
      </c>
      <c r="I3824" s="307" t="s">
        <v>7203</v>
      </c>
      <c r="J3824" s="305">
        <v>2016</v>
      </c>
      <c r="K3824" s="271">
        <v>6100033821</v>
      </c>
      <c r="L3824" s="287">
        <v>42341</v>
      </c>
      <c r="M3824" s="241" t="s">
        <v>12785</v>
      </c>
      <c r="N3824" s="332" t="s">
        <v>15779</v>
      </c>
      <c r="O3824" s="324"/>
    </row>
    <row r="3825" spans="5:15" ht="31.5">
      <c r="E3825" s="293">
        <v>6152208</v>
      </c>
      <c r="F3825" s="292" t="s">
        <v>132</v>
      </c>
      <c r="G3825" s="315">
        <f t="shared" si="61"/>
        <v>3819</v>
      </c>
      <c r="H3825" s="306" t="s">
        <v>12777</v>
      </c>
      <c r="I3825" s="307" t="s">
        <v>7203</v>
      </c>
      <c r="J3825" s="305">
        <v>2016</v>
      </c>
      <c r="K3825" s="271">
        <v>6100034021</v>
      </c>
      <c r="L3825" s="287">
        <v>42348</v>
      </c>
      <c r="M3825" s="241" t="s">
        <v>12786</v>
      </c>
      <c r="N3825" s="332" t="s">
        <v>15780</v>
      </c>
      <c r="O3825" s="324"/>
    </row>
    <row r="3826" spans="5:15" ht="47.25">
      <c r="E3826" s="293">
        <v>6152217</v>
      </c>
      <c r="F3826" s="292" t="s">
        <v>132</v>
      </c>
      <c r="G3826" s="315">
        <f t="shared" si="61"/>
        <v>3820</v>
      </c>
      <c r="H3826" s="306" t="s">
        <v>12778</v>
      </c>
      <c r="I3826" s="307" t="s">
        <v>7203</v>
      </c>
      <c r="J3826" s="305">
        <v>2016</v>
      </c>
      <c r="K3826" s="271">
        <v>6100034168</v>
      </c>
      <c r="L3826" s="287">
        <v>42359</v>
      </c>
      <c r="M3826" s="241" t="s">
        <v>12574</v>
      </c>
      <c r="N3826" s="332" t="s">
        <v>15781</v>
      </c>
      <c r="O3826" s="324"/>
    </row>
    <row r="3827" spans="5:15" ht="31.5">
      <c r="E3827" s="293">
        <v>6152216</v>
      </c>
      <c r="F3827" s="292" t="s">
        <v>132</v>
      </c>
      <c r="G3827" s="315">
        <f t="shared" si="61"/>
        <v>3821</v>
      </c>
      <c r="H3827" s="306" t="s">
        <v>12787</v>
      </c>
      <c r="I3827" s="307" t="s">
        <v>7203</v>
      </c>
      <c r="J3827" s="305">
        <v>2016</v>
      </c>
      <c r="K3827" s="271">
        <v>6100034090</v>
      </c>
      <c r="L3827" s="287">
        <v>42352</v>
      </c>
      <c r="M3827" s="241" t="s">
        <v>12792</v>
      </c>
      <c r="N3827" s="332" t="s">
        <v>15782</v>
      </c>
      <c r="O3827" s="324"/>
    </row>
    <row r="3828" spans="5:15" ht="31.5">
      <c r="E3828" s="293">
        <v>6152271</v>
      </c>
      <c r="F3828" s="292" t="s">
        <v>132</v>
      </c>
      <c r="G3828" s="315">
        <f t="shared" si="61"/>
        <v>3822</v>
      </c>
      <c r="H3828" s="306" t="s">
        <v>12788</v>
      </c>
      <c r="I3828" s="307" t="s">
        <v>7203</v>
      </c>
      <c r="J3828" s="305">
        <v>2016</v>
      </c>
      <c r="K3828" s="271">
        <v>6100034099</v>
      </c>
      <c r="L3828" s="287">
        <v>42355</v>
      </c>
      <c r="M3828" s="241" t="s">
        <v>12793</v>
      </c>
      <c r="N3828" s="332" t="s">
        <v>15783</v>
      </c>
      <c r="O3828" s="324"/>
    </row>
    <row r="3829" spans="5:15" ht="31.5">
      <c r="E3829" s="293">
        <v>6152270</v>
      </c>
      <c r="F3829" s="292" t="s">
        <v>132</v>
      </c>
      <c r="G3829" s="315">
        <f t="shared" si="61"/>
        <v>3823</v>
      </c>
      <c r="H3829" s="306" t="s">
        <v>12789</v>
      </c>
      <c r="I3829" s="307" t="s">
        <v>7203</v>
      </c>
      <c r="J3829" s="305">
        <v>2016</v>
      </c>
      <c r="K3829" s="271">
        <v>6100034170</v>
      </c>
      <c r="L3829" s="287">
        <v>42355</v>
      </c>
      <c r="M3829" s="241" t="s">
        <v>12794</v>
      </c>
      <c r="N3829" s="332" t="s">
        <v>15784</v>
      </c>
      <c r="O3829" s="324"/>
    </row>
    <row r="3830" spans="5:15" ht="31.5">
      <c r="E3830" s="293">
        <v>6152272</v>
      </c>
      <c r="F3830" s="292" t="s">
        <v>132</v>
      </c>
      <c r="G3830" s="315">
        <f t="shared" si="61"/>
        <v>3824</v>
      </c>
      <c r="H3830" s="306" t="s">
        <v>12790</v>
      </c>
      <c r="I3830" s="307" t="s">
        <v>7203</v>
      </c>
      <c r="J3830" s="305">
        <v>2016</v>
      </c>
      <c r="K3830" s="271">
        <v>6100033543</v>
      </c>
      <c r="L3830" s="287">
        <v>42355</v>
      </c>
      <c r="M3830" s="241" t="s">
        <v>12795</v>
      </c>
      <c r="N3830" s="332" t="s">
        <v>15785</v>
      </c>
      <c r="O3830" s="324"/>
    </row>
    <row r="3831" spans="5:15" ht="31.5">
      <c r="E3831" s="288">
        <v>6152071</v>
      </c>
      <c r="F3831" s="292" t="s">
        <v>132</v>
      </c>
      <c r="G3831" s="315">
        <f t="shared" si="61"/>
        <v>3825</v>
      </c>
      <c r="H3831" s="306" t="s">
        <v>9361</v>
      </c>
      <c r="I3831" s="307" t="s">
        <v>7203</v>
      </c>
      <c r="J3831" s="305">
        <v>2016</v>
      </c>
      <c r="K3831" s="271">
        <v>6100034026</v>
      </c>
      <c r="L3831" s="287">
        <v>42348</v>
      </c>
      <c r="M3831" s="241" t="s">
        <v>12796</v>
      </c>
      <c r="N3831" s="332" t="s">
        <v>15786</v>
      </c>
      <c r="O3831" s="324"/>
    </row>
    <row r="3832" spans="5:15" ht="31.5">
      <c r="E3832" s="293">
        <v>6152215</v>
      </c>
      <c r="F3832" s="292" t="s">
        <v>132</v>
      </c>
      <c r="G3832" s="315">
        <f t="shared" si="61"/>
        <v>3826</v>
      </c>
      <c r="H3832" s="306" t="s">
        <v>12791</v>
      </c>
      <c r="I3832" s="307" t="s">
        <v>7203</v>
      </c>
      <c r="J3832" s="305">
        <v>2016</v>
      </c>
      <c r="K3832" s="271">
        <v>6100034118</v>
      </c>
      <c r="L3832" s="287">
        <v>42353</v>
      </c>
      <c r="M3832" s="241" t="s">
        <v>12797</v>
      </c>
      <c r="N3832" s="332" t="s">
        <v>15787</v>
      </c>
      <c r="O3832" s="324"/>
    </row>
    <row r="3833" spans="5:15" ht="47.25">
      <c r="E3833" s="293">
        <v>6152292</v>
      </c>
      <c r="F3833" s="292" t="s">
        <v>132</v>
      </c>
      <c r="G3833" s="315">
        <f t="shared" si="61"/>
        <v>3827</v>
      </c>
      <c r="H3833" s="306" t="s">
        <v>12798</v>
      </c>
      <c r="I3833" s="307" t="s">
        <v>7203</v>
      </c>
      <c r="J3833" s="305">
        <v>2016</v>
      </c>
      <c r="K3833" s="271">
        <v>6100034173</v>
      </c>
      <c r="L3833" s="287">
        <v>42359</v>
      </c>
      <c r="M3833" s="241" t="s">
        <v>12803</v>
      </c>
      <c r="N3833" s="332" t="s">
        <v>15788</v>
      </c>
      <c r="O3833" s="324"/>
    </row>
    <row r="3834" spans="5:15" ht="31.5">
      <c r="E3834" s="293">
        <v>6152291</v>
      </c>
      <c r="F3834" s="292" t="s">
        <v>132</v>
      </c>
      <c r="G3834" s="315">
        <f t="shared" si="61"/>
        <v>3828</v>
      </c>
      <c r="H3834" s="306" t="s">
        <v>12799</v>
      </c>
      <c r="I3834" s="307" t="s">
        <v>7203</v>
      </c>
      <c r="J3834" s="305">
        <v>2016</v>
      </c>
      <c r="K3834" s="271">
        <v>6100034263</v>
      </c>
      <c r="L3834" s="287">
        <v>42360</v>
      </c>
      <c r="M3834" s="241" t="s">
        <v>12804</v>
      </c>
      <c r="N3834" s="332" t="s">
        <v>15789</v>
      </c>
      <c r="O3834" s="324"/>
    </row>
    <row r="3835" spans="5:15" ht="31.5">
      <c r="E3835" s="293">
        <v>6152289</v>
      </c>
      <c r="F3835" s="292" t="s">
        <v>132</v>
      </c>
      <c r="G3835" s="315">
        <f t="shared" si="61"/>
        <v>3829</v>
      </c>
      <c r="H3835" s="306" t="s">
        <v>12800</v>
      </c>
      <c r="I3835" s="307" t="s">
        <v>7203</v>
      </c>
      <c r="J3835" s="305">
        <v>2016</v>
      </c>
      <c r="K3835" s="271">
        <v>6100034256</v>
      </c>
      <c r="L3835" s="287">
        <v>42360</v>
      </c>
      <c r="M3835" s="241" t="s">
        <v>12805</v>
      </c>
      <c r="N3835" s="332" t="s">
        <v>15790</v>
      </c>
      <c r="O3835" s="324"/>
    </row>
    <row r="3836" spans="5:15" ht="31.5">
      <c r="E3836" s="288">
        <v>6152288</v>
      </c>
      <c r="F3836" s="292" t="s">
        <v>132</v>
      </c>
      <c r="G3836" s="315">
        <f t="shared" si="61"/>
        <v>3830</v>
      </c>
      <c r="H3836" s="306" t="s">
        <v>12801</v>
      </c>
      <c r="I3836" s="307" t="s">
        <v>7203</v>
      </c>
      <c r="J3836" s="305">
        <v>2016</v>
      </c>
      <c r="K3836" s="271">
        <v>6100034265</v>
      </c>
      <c r="L3836" s="287">
        <v>42360</v>
      </c>
      <c r="M3836" s="241" t="s">
        <v>12806</v>
      </c>
      <c r="N3836" s="332" t="s">
        <v>15791</v>
      </c>
      <c r="O3836" s="324"/>
    </row>
    <row r="3837" spans="5:15" ht="31.5">
      <c r="E3837" s="293">
        <v>6152290</v>
      </c>
      <c r="F3837" s="292" t="s">
        <v>132</v>
      </c>
      <c r="G3837" s="315">
        <f t="shared" si="61"/>
        <v>3831</v>
      </c>
      <c r="H3837" s="306" t="s">
        <v>12802</v>
      </c>
      <c r="I3837" s="307" t="s">
        <v>7203</v>
      </c>
      <c r="J3837" s="305">
        <v>2016</v>
      </c>
      <c r="K3837" s="271">
        <v>6100034283</v>
      </c>
      <c r="L3837" s="287">
        <v>42360</v>
      </c>
      <c r="M3837" s="241" t="s">
        <v>12807</v>
      </c>
      <c r="N3837" s="332" t="s">
        <v>15792</v>
      </c>
      <c r="O3837" s="324"/>
    </row>
    <row r="3838" spans="5:15" ht="31.5">
      <c r="E3838" s="293">
        <v>6152297</v>
      </c>
      <c r="F3838" s="292" t="s">
        <v>132</v>
      </c>
      <c r="G3838" s="315">
        <f t="shared" ref="G3838:G3901" si="62">G3837+1</f>
        <v>3832</v>
      </c>
      <c r="H3838" s="306" t="s">
        <v>8631</v>
      </c>
      <c r="I3838" s="307" t="s">
        <v>7203</v>
      </c>
      <c r="J3838" s="305">
        <v>2016</v>
      </c>
      <c r="K3838" s="271">
        <v>6100034358</v>
      </c>
      <c r="L3838" s="287">
        <v>42366</v>
      </c>
      <c r="M3838" s="241" t="s">
        <v>12809</v>
      </c>
      <c r="N3838" s="332" t="s">
        <v>15793</v>
      </c>
      <c r="O3838" s="324"/>
    </row>
    <row r="3839" spans="5:15" ht="31.5">
      <c r="E3839" s="288">
        <v>6152298</v>
      </c>
      <c r="F3839" s="292" t="s">
        <v>132</v>
      </c>
      <c r="G3839" s="315">
        <f t="shared" si="62"/>
        <v>3833</v>
      </c>
      <c r="H3839" s="306" t="s">
        <v>9317</v>
      </c>
      <c r="I3839" s="307" t="s">
        <v>7203</v>
      </c>
      <c r="J3839" s="305">
        <v>2016</v>
      </c>
      <c r="K3839" s="271">
        <v>6100034340</v>
      </c>
      <c r="L3839" s="287">
        <v>42366</v>
      </c>
      <c r="M3839" s="241" t="s">
        <v>12810</v>
      </c>
      <c r="N3839" s="332" t="s">
        <v>15794</v>
      </c>
      <c r="O3839" s="324"/>
    </row>
    <row r="3840" spans="5:15" ht="31.5">
      <c r="E3840" s="293">
        <v>6152299</v>
      </c>
      <c r="F3840" s="292" t="s">
        <v>132</v>
      </c>
      <c r="G3840" s="315">
        <f t="shared" si="62"/>
        <v>3834</v>
      </c>
      <c r="H3840" s="306" t="s">
        <v>12808</v>
      </c>
      <c r="I3840" s="307" t="s">
        <v>7203</v>
      </c>
      <c r="J3840" s="305">
        <v>2016</v>
      </c>
      <c r="K3840" s="271">
        <v>6100034260</v>
      </c>
      <c r="L3840" s="287">
        <v>42366</v>
      </c>
      <c r="M3840" s="241" t="s">
        <v>12811</v>
      </c>
      <c r="N3840" s="332" t="s">
        <v>15795</v>
      </c>
      <c r="O3840" s="324"/>
    </row>
    <row r="3841" spans="5:15" ht="31.5">
      <c r="E3841" s="293">
        <v>6152300</v>
      </c>
      <c r="F3841" s="292" t="s">
        <v>132</v>
      </c>
      <c r="G3841" s="315">
        <f t="shared" si="62"/>
        <v>3835</v>
      </c>
      <c r="H3841" s="306" t="s">
        <v>12492</v>
      </c>
      <c r="I3841" s="307" t="s">
        <v>7203</v>
      </c>
      <c r="J3841" s="305">
        <v>2016</v>
      </c>
      <c r="K3841" s="271">
        <v>6100034314</v>
      </c>
      <c r="L3841" s="287">
        <v>42366</v>
      </c>
      <c r="M3841" s="241" t="s">
        <v>12812</v>
      </c>
      <c r="N3841" s="332" t="s">
        <v>15796</v>
      </c>
      <c r="O3841" s="324"/>
    </row>
    <row r="3842" spans="5:15" ht="31.5">
      <c r="E3842" s="293">
        <v>6152293</v>
      </c>
      <c r="F3842" s="292" t="s">
        <v>132</v>
      </c>
      <c r="G3842" s="315">
        <f t="shared" si="62"/>
        <v>3836</v>
      </c>
      <c r="H3842" s="306" t="s">
        <v>9981</v>
      </c>
      <c r="I3842" s="307" t="s">
        <v>7203</v>
      </c>
      <c r="J3842" s="305">
        <v>2016</v>
      </c>
      <c r="K3842" s="271">
        <v>6100034273</v>
      </c>
      <c r="L3842" s="287">
        <v>42366</v>
      </c>
      <c r="M3842" s="241" t="s">
        <v>12813</v>
      </c>
      <c r="N3842" s="332" t="s">
        <v>15797</v>
      </c>
      <c r="O3842" s="324"/>
    </row>
    <row r="3843" spans="5:15" ht="31.5">
      <c r="E3843" s="293">
        <v>6152295</v>
      </c>
      <c r="F3843" s="292" t="s">
        <v>132</v>
      </c>
      <c r="G3843" s="315">
        <f t="shared" si="62"/>
        <v>3837</v>
      </c>
      <c r="H3843" s="270" t="s">
        <v>12814</v>
      </c>
      <c r="I3843" s="307" t="s">
        <v>7203</v>
      </c>
      <c r="J3843" s="270">
        <v>2016</v>
      </c>
      <c r="K3843" s="271">
        <v>6100034306</v>
      </c>
      <c r="L3843" s="287">
        <v>42367</v>
      </c>
      <c r="M3843" s="241" t="s">
        <v>8053</v>
      </c>
      <c r="N3843" s="332" t="s">
        <v>15798</v>
      </c>
      <c r="O3843" s="324"/>
    </row>
    <row r="3844" spans="5:15" ht="31.5">
      <c r="E3844" s="293">
        <v>6152311</v>
      </c>
      <c r="F3844" s="292" t="s">
        <v>132</v>
      </c>
      <c r="G3844" s="315">
        <f t="shared" si="62"/>
        <v>3838</v>
      </c>
      <c r="H3844" s="306" t="s">
        <v>8622</v>
      </c>
      <c r="I3844" s="307" t="s">
        <v>7203</v>
      </c>
      <c r="J3844" s="305">
        <v>2016</v>
      </c>
      <c r="K3844" s="271">
        <v>6100034255</v>
      </c>
      <c r="L3844" s="287">
        <v>42362</v>
      </c>
      <c r="M3844" s="241" t="s">
        <v>12817</v>
      </c>
      <c r="N3844" s="332" t="s">
        <v>15799</v>
      </c>
      <c r="O3844" s="324"/>
    </row>
    <row r="3845" spans="5:15" ht="31.5">
      <c r="E3845" s="293">
        <v>6152306</v>
      </c>
      <c r="F3845" s="292" t="s">
        <v>132</v>
      </c>
      <c r="G3845" s="315">
        <f t="shared" si="62"/>
        <v>3839</v>
      </c>
      <c r="H3845" s="306" t="s">
        <v>12815</v>
      </c>
      <c r="I3845" s="307" t="s">
        <v>7203</v>
      </c>
      <c r="J3845" s="305">
        <v>2016</v>
      </c>
      <c r="K3845" s="271">
        <v>6100034285</v>
      </c>
      <c r="L3845" s="287">
        <v>42362</v>
      </c>
      <c r="M3845" s="241" t="s">
        <v>12818</v>
      </c>
      <c r="N3845" s="332" t="s">
        <v>15800</v>
      </c>
      <c r="O3845" s="324"/>
    </row>
    <row r="3846" spans="5:15" ht="31.5">
      <c r="E3846" s="293">
        <v>6152307</v>
      </c>
      <c r="F3846" s="292" t="s">
        <v>132</v>
      </c>
      <c r="G3846" s="315">
        <f t="shared" si="62"/>
        <v>3840</v>
      </c>
      <c r="H3846" s="306" t="s">
        <v>8930</v>
      </c>
      <c r="I3846" s="307" t="s">
        <v>7203</v>
      </c>
      <c r="J3846" s="305">
        <v>2016</v>
      </c>
      <c r="K3846" s="271">
        <v>6100034200</v>
      </c>
      <c r="L3846" s="287">
        <v>42362</v>
      </c>
      <c r="M3846" s="241" t="s">
        <v>12819</v>
      </c>
      <c r="N3846" s="332" t="s">
        <v>15801</v>
      </c>
      <c r="O3846" s="324"/>
    </row>
    <row r="3847" spans="5:15" ht="31.5">
      <c r="E3847" s="293">
        <v>6152308</v>
      </c>
      <c r="F3847" s="292" t="s">
        <v>132</v>
      </c>
      <c r="G3847" s="315">
        <f t="shared" si="62"/>
        <v>3841</v>
      </c>
      <c r="H3847" s="306" t="s">
        <v>8609</v>
      </c>
      <c r="I3847" s="307" t="s">
        <v>7203</v>
      </c>
      <c r="J3847" s="305">
        <v>2016</v>
      </c>
      <c r="K3847" s="271">
        <v>6100034279</v>
      </c>
      <c r="L3847" s="287">
        <v>42362</v>
      </c>
      <c r="M3847" s="241" t="s">
        <v>12820</v>
      </c>
      <c r="N3847" s="332" t="s">
        <v>15802</v>
      </c>
      <c r="O3847" s="324"/>
    </row>
    <row r="3848" spans="5:15" ht="31.5">
      <c r="E3848" s="288">
        <v>6152309</v>
      </c>
      <c r="F3848" s="292" t="s">
        <v>132</v>
      </c>
      <c r="G3848" s="315">
        <f t="shared" si="62"/>
        <v>3842</v>
      </c>
      <c r="H3848" s="306" t="s">
        <v>12816</v>
      </c>
      <c r="I3848" s="307" t="s">
        <v>7203</v>
      </c>
      <c r="J3848" s="305">
        <v>2016</v>
      </c>
      <c r="K3848" s="271">
        <v>6100034246</v>
      </c>
      <c r="L3848" s="287">
        <v>42362</v>
      </c>
      <c r="M3848" s="241" t="s">
        <v>2002</v>
      </c>
      <c r="N3848" s="332" t="s">
        <v>15803</v>
      </c>
      <c r="O3848" s="324"/>
    </row>
    <row r="3849" spans="5:15" ht="31.5">
      <c r="E3849" s="293">
        <v>6152301</v>
      </c>
      <c r="F3849" s="292" t="s">
        <v>132</v>
      </c>
      <c r="G3849" s="315">
        <f t="shared" si="62"/>
        <v>3843</v>
      </c>
      <c r="H3849" s="306" t="s">
        <v>9317</v>
      </c>
      <c r="I3849" s="307" t="s">
        <v>7203</v>
      </c>
      <c r="J3849" s="305">
        <v>2016</v>
      </c>
      <c r="K3849" s="271">
        <v>6100034284</v>
      </c>
      <c r="L3849" s="287">
        <v>42362</v>
      </c>
      <c r="M3849" s="241" t="s">
        <v>12825</v>
      </c>
      <c r="N3849" s="332" t="s">
        <v>15804</v>
      </c>
      <c r="O3849" s="324"/>
    </row>
    <row r="3850" spans="5:15" ht="31.5">
      <c r="E3850" s="293">
        <v>6152294</v>
      </c>
      <c r="F3850" s="292" t="s">
        <v>132</v>
      </c>
      <c r="G3850" s="315">
        <f t="shared" si="62"/>
        <v>3844</v>
      </c>
      <c r="H3850" s="306" t="s">
        <v>12821</v>
      </c>
      <c r="I3850" s="307" t="s">
        <v>7203</v>
      </c>
      <c r="J3850" s="305">
        <v>2016</v>
      </c>
      <c r="K3850" s="271">
        <v>6100034275</v>
      </c>
      <c r="L3850" s="287">
        <v>42362</v>
      </c>
      <c r="M3850" s="241" t="s">
        <v>12826</v>
      </c>
      <c r="N3850" s="332" t="s">
        <v>15805</v>
      </c>
      <c r="O3850" s="324"/>
    </row>
    <row r="3851" spans="5:15" ht="31.5">
      <c r="E3851" s="293">
        <v>6152305</v>
      </c>
      <c r="F3851" s="292" t="s">
        <v>132</v>
      </c>
      <c r="G3851" s="315">
        <f t="shared" si="62"/>
        <v>3845</v>
      </c>
      <c r="H3851" s="306" t="s">
        <v>12822</v>
      </c>
      <c r="I3851" s="307" t="s">
        <v>7203</v>
      </c>
      <c r="J3851" s="305">
        <v>2016</v>
      </c>
      <c r="K3851" s="271">
        <v>6100033486</v>
      </c>
      <c r="L3851" s="287">
        <v>42336</v>
      </c>
      <c r="M3851" s="241" t="s">
        <v>12827</v>
      </c>
      <c r="N3851" s="332" t="s">
        <v>15806</v>
      </c>
      <c r="O3851" s="324"/>
    </row>
    <row r="3852" spans="5:15" ht="31.5">
      <c r="E3852" s="293">
        <v>6152304</v>
      </c>
      <c r="F3852" s="292" t="s">
        <v>132</v>
      </c>
      <c r="G3852" s="315">
        <f t="shared" si="62"/>
        <v>3846</v>
      </c>
      <c r="H3852" s="306" t="s">
        <v>12823</v>
      </c>
      <c r="I3852" s="307" t="s">
        <v>7203</v>
      </c>
      <c r="J3852" s="305">
        <v>2016</v>
      </c>
      <c r="K3852" s="271">
        <v>6100034116</v>
      </c>
      <c r="L3852" s="287">
        <v>42362</v>
      </c>
      <c r="M3852" s="241" t="s">
        <v>12828</v>
      </c>
      <c r="N3852" s="332" t="s">
        <v>15807</v>
      </c>
      <c r="O3852" s="324"/>
    </row>
    <row r="3853" spans="5:15" ht="31.5">
      <c r="E3853" s="293">
        <v>6152303</v>
      </c>
      <c r="F3853" s="292" t="s">
        <v>132</v>
      </c>
      <c r="G3853" s="315">
        <f t="shared" si="62"/>
        <v>3847</v>
      </c>
      <c r="H3853" s="306" t="s">
        <v>12824</v>
      </c>
      <c r="I3853" s="307" t="s">
        <v>7203</v>
      </c>
      <c r="J3853" s="305">
        <v>2016</v>
      </c>
      <c r="K3853" s="271">
        <v>6100034243</v>
      </c>
      <c r="L3853" s="287">
        <v>42362</v>
      </c>
      <c r="M3853" s="241" t="s">
        <v>12829</v>
      </c>
      <c r="N3853" s="332" t="s">
        <v>15808</v>
      </c>
      <c r="O3853" s="324"/>
    </row>
    <row r="3854" spans="5:15" ht="31.5">
      <c r="E3854" s="293">
        <v>6152302</v>
      </c>
      <c r="F3854" s="292" t="s">
        <v>132</v>
      </c>
      <c r="G3854" s="315">
        <f t="shared" si="62"/>
        <v>3848</v>
      </c>
      <c r="H3854" s="306" t="s">
        <v>12255</v>
      </c>
      <c r="I3854" s="307" t="s">
        <v>7203</v>
      </c>
      <c r="J3854" s="305">
        <v>2016</v>
      </c>
      <c r="K3854" s="271">
        <v>6100034198</v>
      </c>
      <c r="L3854" s="287">
        <v>42360</v>
      </c>
      <c r="M3854" s="241" t="s">
        <v>12830</v>
      </c>
      <c r="N3854" s="332" t="s">
        <v>15809</v>
      </c>
      <c r="O3854" s="324"/>
    </row>
    <row r="3855" spans="5:15" ht="31.5">
      <c r="E3855" s="288">
        <v>6152296</v>
      </c>
      <c r="F3855" s="292" t="s">
        <v>132</v>
      </c>
      <c r="G3855" s="315">
        <f t="shared" si="62"/>
        <v>3849</v>
      </c>
      <c r="H3855" s="306" t="s">
        <v>12831</v>
      </c>
      <c r="I3855" s="307" t="s">
        <v>7203</v>
      </c>
      <c r="J3855" s="305">
        <v>2016</v>
      </c>
      <c r="K3855" s="271">
        <v>6100034329</v>
      </c>
      <c r="L3855" s="287">
        <v>42369</v>
      </c>
      <c r="M3855" s="241" t="s">
        <v>12833</v>
      </c>
      <c r="N3855" s="332" t="s">
        <v>15810</v>
      </c>
      <c r="O3855" s="324"/>
    </row>
    <row r="3856" spans="5:15" ht="31.5">
      <c r="E3856" s="293">
        <v>6152310</v>
      </c>
      <c r="F3856" s="292" t="s">
        <v>132</v>
      </c>
      <c r="G3856" s="315">
        <f t="shared" si="62"/>
        <v>3850</v>
      </c>
      <c r="H3856" s="306" t="s">
        <v>12832</v>
      </c>
      <c r="I3856" s="307" t="s">
        <v>7203</v>
      </c>
      <c r="J3856" s="305">
        <v>2016</v>
      </c>
      <c r="K3856" s="271">
        <v>6100034308</v>
      </c>
      <c r="L3856" s="287">
        <v>42368</v>
      </c>
      <c r="M3856" s="241" t="s">
        <v>12834</v>
      </c>
      <c r="N3856" s="332" t="s">
        <v>15811</v>
      </c>
      <c r="O3856" s="324"/>
    </row>
    <row r="3857" spans="5:15" ht="31.5">
      <c r="E3857" s="293">
        <v>6152384</v>
      </c>
      <c r="F3857" s="292" t="s">
        <v>132</v>
      </c>
      <c r="G3857" s="315">
        <f t="shared" si="62"/>
        <v>3851</v>
      </c>
      <c r="H3857" s="306" t="s">
        <v>12835</v>
      </c>
      <c r="I3857" s="307" t="s">
        <v>7203</v>
      </c>
      <c r="J3857" s="305">
        <v>2016</v>
      </c>
      <c r="K3857" s="271">
        <v>6100034505</v>
      </c>
      <c r="L3857" s="287">
        <v>42381</v>
      </c>
      <c r="M3857" s="241" t="s">
        <v>12845</v>
      </c>
      <c r="N3857" s="332" t="s">
        <v>15812</v>
      </c>
      <c r="O3857" s="324"/>
    </row>
    <row r="3858" spans="5:15" ht="31.5">
      <c r="E3858" s="293">
        <v>6152376</v>
      </c>
      <c r="F3858" s="292" t="s">
        <v>132</v>
      </c>
      <c r="G3858" s="315">
        <f t="shared" si="62"/>
        <v>3852</v>
      </c>
      <c r="H3858" s="306" t="s">
        <v>12836</v>
      </c>
      <c r="I3858" s="307" t="s">
        <v>7203</v>
      </c>
      <c r="J3858" s="305">
        <v>2016</v>
      </c>
      <c r="K3858" s="271">
        <v>6100034202</v>
      </c>
      <c r="L3858" s="287">
        <v>42380</v>
      </c>
      <c r="M3858" s="241" t="s">
        <v>12846</v>
      </c>
      <c r="N3858" s="332" t="s">
        <v>15813</v>
      </c>
      <c r="O3858" s="324"/>
    </row>
    <row r="3859" spans="5:15" ht="31.5">
      <c r="E3859" s="293">
        <v>6152378</v>
      </c>
      <c r="F3859" s="292" t="s">
        <v>132</v>
      </c>
      <c r="G3859" s="315">
        <f t="shared" si="62"/>
        <v>3853</v>
      </c>
      <c r="H3859" s="306" t="s">
        <v>12837</v>
      </c>
      <c r="I3859" s="307" t="s">
        <v>7203</v>
      </c>
      <c r="J3859" s="305">
        <v>2016</v>
      </c>
      <c r="K3859" s="271">
        <v>6100034438</v>
      </c>
      <c r="L3859" s="287">
        <v>42380</v>
      </c>
      <c r="M3859" s="241" t="s">
        <v>12847</v>
      </c>
      <c r="N3859" s="332" t="s">
        <v>15814</v>
      </c>
      <c r="O3859" s="324"/>
    </row>
    <row r="3860" spans="5:15" ht="31.5">
      <c r="E3860" s="293">
        <v>6152377</v>
      </c>
      <c r="F3860" s="292" t="s">
        <v>132</v>
      </c>
      <c r="G3860" s="315">
        <f t="shared" si="62"/>
        <v>3854</v>
      </c>
      <c r="H3860" s="306" t="s">
        <v>8536</v>
      </c>
      <c r="I3860" s="307" t="s">
        <v>7203</v>
      </c>
      <c r="J3860" s="305">
        <v>2016</v>
      </c>
      <c r="K3860" s="271">
        <v>6100034484</v>
      </c>
      <c r="L3860" s="287">
        <v>42381</v>
      </c>
      <c r="M3860" s="241" t="s">
        <v>12848</v>
      </c>
      <c r="N3860" s="332" t="s">
        <v>15815</v>
      </c>
      <c r="O3860" s="324"/>
    </row>
    <row r="3861" spans="5:15" ht="31.5">
      <c r="E3861" s="293">
        <v>6152379</v>
      </c>
      <c r="F3861" s="292" t="s">
        <v>132</v>
      </c>
      <c r="G3861" s="315">
        <f t="shared" si="62"/>
        <v>3855</v>
      </c>
      <c r="H3861" s="306" t="s">
        <v>12838</v>
      </c>
      <c r="I3861" s="307" t="s">
        <v>7203</v>
      </c>
      <c r="J3861" s="305">
        <v>2016</v>
      </c>
      <c r="K3861" s="271">
        <v>6100034303</v>
      </c>
      <c r="L3861" s="287">
        <v>42380</v>
      </c>
      <c r="M3861" s="241" t="s">
        <v>12849</v>
      </c>
      <c r="N3861" s="332" t="s">
        <v>15816</v>
      </c>
      <c r="O3861" s="324"/>
    </row>
    <row r="3862" spans="5:15" ht="31.5">
      <c r="E3862" s="288">
        <v>6152380</v>
      </c>
      <c r="F3862" s="292" t="s">
        <v>132</v>
      </c>
      <c r="G3862" s="315">
        <f t="shared" si="62"/>
        <v>3856</v>
      </c>
      <c r="H3862" s="306" t="s">
        <v>12839</v>
      </c>
      <c r="I3862" s="307" t="s">
        <v>7203</v>
      </c>
      <c r="J3862" s="305">
        <v>2016</v>
      </c>
      <c r="K3862" s="271">
        <v>6100034359</v>
      </c>
      <c r="L3862" s="287">
        <v>42380</v>
      </c>
      <c r="M3862" s="241" t="s">
        <v>12850</v>
      </c>
      <c r="N3862" s="332" t="s">
        <v>15817</v>
      </c>
      <c r="O3862" s="324"/>
    </row>
    <row r="3863" spans="5:15" ht="47.25">
      <c r="E3863" s="293">
        <v>6152381</v>
      </c>
      <c r="F3863" s="292" t="s">
        <v>132</v>
      </c>
      <c r="G3863" s="315">
        <f t="shared" si="62"/>
        <v>3857</v>
      </c>
      <c r="H3863" s="306" t="s">
        <v>12840</v>
      </c>
      <c r="I3863" s="307" t="s">
        <v>7203</v>
      </c>
      <c r="J3863" s="305">
        <v>2016</v>
      </c>
      <c r="K3863" s="271">
        <v>6100034439</v>
      </c>
      <c r="L3863" s="287">
        <v>42380</v>
      </c>
      <c r="M3863" s="241" t="s">
        <v>12851</v>
      </c>
      <c r="N3863" s="332" t="s">
        <v>15818</v>
      </c>
      <c r="O3863" s="324"/>
    </row>
    <row r="3864" spans="5:15" ht="31.5">
      <c r="E3864" s="293">
        <v>6152375</v>
      </c>
      <c r="F3864" s="292" t="s">
        <v>132</v>
      </c>
      <c r="G3864" s="315">
        <f t="shared" si="62"/>
        <v>3858</v>
      </c>
      <c r="H3864" s="306" t="s">
        <v>10980</v>
      </c>
      <c r="I3864" s="307" t="s">
        <v>7203</v>
      </c>
      <c r="J3864" s="305">
        <v>2016</v>
      </c>
      <c r="K3864" s="271">
        <v>6100034469</v>
      </c>
      <c r="L3864" s="287">
        <v>42380</v>
      </c>
      <c r="M3864" s="241" t="s">
        <v>12852</v>
      </c>
      <c r="N3864" s="332" t="s">
        <v>15819</v>
      </c>
      <c r="O3864" s="324"/>
    </row>
    <row r="3865" spans="5:15" ht="31.5">
      <c r="E3865" s="293">
        <v>6152382</v>
      </c>
      <c r="F3865" s="292" t="s">
        <v>132</v>
      </c>
      <c r="G3865" s="315">
        <f t="shared" si="62"/>
        <v>3859</v>
      </c>
      <c r="H3865" s="306" t="s">
        <v>12841</v>
      </c>
      <c r="I3865" s="307" t="s">
        <v>7203</v>
      </c>
      <c r="J3865" s="305">
        <v>2016</v>
      </c>
      <c r="K3865" s="271">
        <v>6100034006</v>
      </c>
      <c r="L3865" s="287">
        <v>42381</v>
      </c>
      <c r="M3865" s="241" t="s">
        <v>12853</v>
      </c>
      <c r="N3865" s="332" t="s">
        <v>15820</v>
      </c>
      <c r="O3865" s="324"/>
    </row>
    <row r="3866" spans="5:15" ht="47.25">
      <c r="E3866" s="293">
        <v>6152383</v>
      </c>
      <c r="F3866" s="292" t="s">
        <v>132</v>
      </c>
      <c r="G3866" s="315">
        <f t="shared" si="62"/>
        <v>3860</v>
      </c>
      <c r="H3866" s="306" t="s">
        <v>12842</v>
      </c>
      <c r="I3866" s="307" t="s">
        <v>7203</v>
      </c>
      <c r="J3866" s="305">
        <v>2016</v>
      </c>
      <c r="K3866" s="271">
        <v>6100034441</v>
      </c>
      <c r="L3866" s="287">
        <v>42381</v>
      </c>
      <c r="M3866" s="241" t="s">
        <v>12854</v>
      </c>
      <c r="N3866" s="332" t="s">
        <v>15821</v>
      </c>
      <c r="O3866" s="324"/>
    </row>
    <row r="3867" spans="5:15" ht="31.5">
      <c r="E3867" s="293">
        <v>6152385</v>
      </c>
      <c r="F3867" s="292" t="s">
        <v>132</v>
      </c>
      <c r="G3867" s="315">
        <f t="shared" si="62"/>
        <v>3861</v>
      </c>
      <c r="H3867" s="306" t="s">
        <v>12843</v>
      </c>
      <c r="I3867" s="307" t="s">
        <v>7203</v>
      </c>
      <c r="J3867" s="305">
        <v>2016</v>
      </c>
      <c r="K3867" s="271">
        <v>6100034502</v>
      </c>
      <c r="L3867" s="287">
        <v>42383</v>
      </c>
      <c r="M3867" s="241" t="s">
        <v>12855</v>
      </c>
      <c r="N3867" s="332" t="s">
        <v>15822</v>
      </c>
      <c r="O3867" s="324"/>
    </row>
    <row r="3868" spans="5:15" ht="31.5">
      <c r="E3868" s="293">
        <v>6152374</v>
      </c>
      <c r="F3868" s="292" t="s">
        <v>132</v>
      </c>
      <c r="G3868" s="315">
        <f t="shared" si="62"/>
        <v>3862</v>
      </c>
      <c r="H3868" s="306" t="s">
        <v>12844</v>
      </c>
      <c r="I3868" s="307" t="s">
        <v>7203</v>
      </c>
      <c r="J3868" s="305">
        <v>2016</v>
      </c>
      <c r="K3868" s="271">
        <v>6100034527</v>
      </c>
      <c r="L3868" s="287">
        <v>42383</v>
      </c>
      <c r="M3868" s="241" t="s">
        <v>12856</v>
      </c>
      <c r="N3868" s="332" t="s">
        <v>15823</v>
      </c>
      <c r="O3868" s="324"/>
    </row>
    <row r="3869" spans="5:15" ht="31.5">
      <c r="E3869" s="293">
        <v>6152395</v>
      </c>
      <c r="F3869" s="292" t="s">
        <v>132</v>
      </c>
      <c r="G3869" s="315">
        <f t="shared" si="62"/>
        <v>3863</v>
      </c>
      <c r="H3869" s="306" t="s">
        <v>12857</v>
      </c>
      <c r="I3869" s="307" t="s">
        <v>7203</v>
      </c>
      <c r="J3869" s="305">
        <v>2016</v>
      </c>
      <c r="K3869" s="271">
        <v>6100034561</v>
      </c>
      <c r="L3869" s="287">
        <v>42387</v>
      </c>
      <c r="M3869" s="241" t="s">
        <v>12868</v>
      </c>
      <c r="N3869" s="332" t="s">
        <v>15824</v>
      </c>
      <c r="O3869" s="324"/>
    </row>
    <row r="3870" spans="5:15" ht="31.5">
      <c r="E3870" s="293">
        <v>6152394</v>
      </c>
      <c r="F3870" s="292" t="s">
        <v>132</v>
      </c>
      <c r="G3870" s="315">
        <f t="shared" si="62"/>
        <v>3864</v>
      </c>
      <c r="H3870" s="306" t="s">
        <v>12858</v>
      </c>
      <c r="I3870" s="307" t="s">
        <v>7203</v>
      </c>
      <c r="J3870" s="305">
        <v>2016</v>
      </c>
      <c r="K3870" s="271">
        <v>6100034587</v>
      </c>
      <c r="L3870" s="287">
        <v>42387</v>
      </c>
      <c r="M3870" s="241" t="s">
        <v>12869</v>
      </c>
      <c r="N3870" s="332" t="s">
        <v>15825</v>
      </c>
      <c r="O3870" s="324"/>
    </row>
    <row r="3871" spans="5:15" ht="31.5">
      <c r="E3871" s="293">
        <v>6152393</v>
      </c>
      <c r="F3871" s="292" t="s">
        <v>132</v>
      </c>
      <c r="G3871" s="315">
        <f t="shared" si="62"/>
        <v>3865</v>
      </c>
      <c r="H3871" s="306" t="s">
        <v>12859</v>
      </c>
      <c r="I3871" s="307" t="s">
        <v>7203</v>
      </c>
      <c r="J3871" s="305">
        <v>2016</v>
      </c>
      <c r="K3871" s="271">
        <v>6100034553</v>
      </c>
      <c r="L3871" s="287">
        <v>42387</v>
      </c>
      <c r="M3871" s="241" t="s">
        <v>12870</v>
      </c>
      <c r="N3871" s="332" t="s">
        <v>15826</v>
      </c>
      <c r="O3871" s="324"/>
    </row>
    <row r="3872" spans="5:15" ht="31.5">
      <c r="E3872" s="293">
        <v>6152352</v>
      </c>
      <c r="F3872" s="292" t="s">
        <v>132</v>
      </c>
      <c r="G3872" s="315">
        <f t="shared" si="62"/>
        <v>3866</v>
      </c>
      <c r="H3872" s="306" t="s">
        <v>12860</v>
      </c>
      <c r="I3872" s="307" t="s">
        <v>7203</v>
      </c>
      <c r="J3872" s="305">
        <v>2016</v>
      </c>
      <c r="K3872" s="271">
        <v>6100034594</v>
      </c>
      <c r="L3872" s="287">
        <v>42387</v>
      </c>
      <c r="M3872" s="241" t="s">
        <v>12871</v>
      </c>
      <c r="N3872" s="332" t="s">
        <v>15827</v>
      </c>
      <c r="O3872" s="324"/>
    </row>
    <row r="3873" spans="5:15" ht="31.5">
      <c r="E3873" s="293">
        <v>6152392</v>
      </c>
      <c r="F3873" s="292" t="s">
        <v>132</v>
      </c>
      <c r="G3873" s="315">
        <f t="shared" si="62"/>
        <v>3867</v>
      </c>
      <c r="H3873" s="306" t="s">
        <v>12861</v>
      </c>
      <c r="I3873" s="307" t="s">
        <v>7203</v>
      </c>
      <c r="J3873" s="305">
        <v>2016</v>
      </c>
      <c r="K3873" s="271">
        <v>6100034569</v>
      </c>
      <c r="L3873" s="287">
        <v>42387</v>
      </c>
      <c r="M3873" s="241" t="s">
        <v>12872</v>
      </c>
      <c r="N3873" s="332" t="s">
        <v>15828</v>
      </c>
      <c r="O3873" s="324"/>
    </row>
    <row r="3874" spans="5:15" ht="31.5">
      <c r="E3874" s="288">
        <v>6152391</v>
      </c>
      <c r="F3874" s="292" t="s">
        <v>132</v>
      </c>
      <c r="G3874" s="315">
        <f t="shared" si="62"/>
        <v>3868</v>
      </c>
      <c r="H3874" s="306" t="s">
        <v>12862</v>
      </c>
      <c r="I3874" s="307" t="s">
        <v>7203</v>
      </c>
      <c r="J3874" s="305">
        <v>2016</v>
      </c>
      <c r="K3874" s="271">
        <v>6100034546</v>
      </c>
      <c r="L3874" s="287">
        <v>42387</v>
      </c>
      <c r="M3874" s="241" t="s">
        <v>12873</v>
      </c>
      <c r="N3874" s="332" t="s">
        <v>15829</v>
      </c>
      <c r="O3874" s="324"/>
    </row>
    <row r="3875" spans="5:15" ht="31.5">
      <c r="E3875" s="293">
        <v>6152388</v>
      </c>
      <c r="F3875" s="292" t="s">
        <v>132</v>
      </c>
      <c r="G3875" s="315">
        <f t="shared" si="62"/>
        <v>3869</v>
      </c>
      <c r="H3875" s="306" t="s">
        <v>12863</v>
      </c>
      <c r="I3875" s="307" t="s">
        <v>7203</v>
      </c>
      <c r="J3875" s="305">
        <v>2016</v>
      </c>
      <c r="K3875" s="271">
        <v>6100034570</v>
      </c>
      <c r="L3875" s="287">
        <v>42387</v>
      </c>
      <c r="M3875" s="241" t="s">
        <v>12874</v>
      </c>
      <c r="N3875" s="332" t="s">
        <v>15830</v>
      </c>
      <c r="O3875" s="324"/>
    </row>
    <row r="3876" spans="5:15" ht="31.5">
      <c r="E3876" s="293">
        <v>6152389</v>
      </c>
      <c r="F3876" s="292" t="s">
        <v>132</v>
      </c>
      <c r="G3876" s="315">
        <f t="shared" si="62"/>
        <v>3870</v>
      </c>
      <c r="H3876" s="306" t="s">
        <v>12864</v>
      </c>
      <c r="I3876" s="307" t="s">
        <v>7203</v>
      </c>
      <c r="J3876" s="305">
        <v>2016</v>
      </c>
      <c r="K3876" s="271">
        <v>6100034571</v>
      </c>
      <c r="L3876" s="287">
        <v>42388</v>
      </c>
      <c r="M3876" s="241" t="s">
        <v>12875</v>
      </c>
      <c r="N3876" s="332" t="s">
        <v>15831</v>
      </c>
      <c r="O3876" s="324"/>
    </row>
    <row r="3877" spans="5:15" ht="31.5">
      <c r="E3877" s="293">
        <v>6152390</v>
      </c>
      <c r="F3877" s="292" t="s">
        <v>132</v>
      </c>
      <c r="G3877" s="315">
        <f t="shared" si="62"/>
        <v>3871</v>
      </c>
      <c r="H3877" s="306" t="s">
        <v>12865</v>
      </c>
      <c r="I3877" s="307" t="s">
        <v>7203</v>
      </c>
      <c r="J3877" s="305">
        <v>2016</v>
      </c>
      <c r="K3877" s="271">
        <v>6100034555</v>
      </c>
      <c r="L3877" s="287">
        <v>42388</v>
      </c>
      <c r="M3877" s="241" t="s">
        <v>12876</v>
      </c>
      <c r="N3877" s="332" t="s">
        <v>15832</v>
      </c>
      <c r="O3877" s="324"/>
    </row>
    <row r="3878" spans="5:15" ht="31.5">
      <c r="E3878" s="288">
        <v>6152386</v>
      </c>
      <c r="F3878" s="292" t="s">
        <v>132</v>
      </c>
      <c r="G3878" s="315">
        <f t="shared" si="62"/>
        <v>3872</v>
      </c>
      <c r="H3878" s="306" t="s">
        <v>12866</v>
      </c>
      <c r="I3878" s="307" t="s">
        <v>7203</v>
      </c>
      <c r="J3878" s="305">
        <v>2016</v>
      </c>
      <c r="K3878" s="271">
        <v>6100034530</v>
      </c>
      <c r="L3878" s="287">
        <v>42388</v>
      </c>
      <c r="M3878" s="241" t="s">
        <v>12877</v>
      </c>
      <c r="N3878" s="332" t="s">
        <v>15833</v>
      </c>
      <c r="O3878" s="324"/>
    </row>
    <row r="3879" spans="5:15" ht="31.5">
      <c r="E3879" s="293">
        <v>6152387</v>
      </c>
      <c r="F3879" s="292" t="s">
        <v>132</v>
      </c>
      <c r="G3879" s="315">
        <f t="shared" si="62"/>
        <v>3873</v>
      </c>
      <c r="H3879" s="306" t="s">
        <v>12867</v>
      </c>
      <c r="I3879" s="307" t="s">
        <v>7203</v>
      </c>
      <c r="J3879" s="305">
        <v>2016</v>
      </c>
      <c r="K3879" s="271">
        <v>6100034290</v>
      </c>
      <c r="L3879" s="287">
        <v>42387</v>
      </c>
      <c r="M3879" s="241" t="s">
        <v>12878</v>
      </c>
      <c r="N3879" s="332" t="s">
        <v>15834</v>
      </c>
      <c r="O3879" s="324"/>
    </row>
    <row r="3880" spans="5:15" ht="31.5">
      <c r="E3880" s="293">
        <v>6132931</v>
      </c>
      <c r="F3880" s="292" t="s">
        <v>132</v>
      </c>
      <c r="G3880" s="315">
        <f t="shared" si="62"/>
        <v>3874</v>
      </c>
      <c r="H3880" s="306" t="s">
        <v>9818</v>
      </c>
      <c r="I3880" s="307" t="s">
        <v>7203</v>
      </c>
      <c r="J3880" s="305">
        <v>2016</v>
      </c>
      <c r="K3880" s="271">
        <v>6100019387</v>
      </c>
      <c r="L3880" s="287">
        <v>41523</v>
      </c>
      <c r="M3880" s="241" t="s">
        <v>12882</v>
      </c>
      <c r="N3880" s="332" t="s">
        <v>14257</v>
      </c>
      <c r="O3880" s="324"/>
    </row>
    <row r="3881" spans="5:15" ht="47.25">
      <c r="E3881" s="293">
        <v>6133070</v>
      </c>
      <c r="F3881" s="292" t="s">
        <v>132</v>
      </c>
      <c r="G3881" s="315">
        <f t="shared" si="62"/>
        <v>3875</v>
      </c>
      <c r="H3881" s="306" t="s">
        <v>12879</v>
      </c>
      <c r="I3881" s="307" t="s">
        <v>7203</v>
      </c>
      <c r="J3881" s="305">
        <v>2016</v>
      </c>
      <c r="K3881" s="271">
        <v>6100020175</v>
      </c>
      <c r="L3881" s="287">
        <v>41558</v>
      </c>
      <c r="M3881" s="241" t="s">
        <v>12883</v>
      </c>
      <c r="N3881" s="332" t="s">
        <v>14258</v>
      </c>
      <c r="O3881" s="324"/>
    </row>
    <row r="3882" spans="5:15" ht="31.5">
      <c r="E3882" s="293">
        <v>6143360</v>
      </c>
      <c r="F3882" s="292" t="s">
        <v>132</v>
      </c>
      <c r="G3882" s="315">
        <f t="shared" si="62"/>
        <v>3876</v>
      </c>
      <c r="H3882" s="306" t="s">
        <v>10070</v>
      </c>
      <c r="I3882" s="307" t="s">
        <v>7203</v>
      </c>
      <c r="J3882" s="305">
        <v>2016</v>
      </c>
      <c r="K3882" s="271">
        <v>6100019656</v>
      </c>
      <c r="L3882" s="287">
        <v>41548</v>
      </c>
      <c r="M3882" s="241" t="s">
        <v>10071</v>
      </c>
      <c r="N3882" s="332" t="s">
        <v>14342</v>
      </c>
      <c r="O3882" s="324"/>
    </row>
    <row r="3883" spans="5:15" ht="31.5">
      <c r="E3883" s="293">
        <v>6152471</v>
      </c>
      <c r="F3883" s="292" t="s">
        <v>132</v>
      </c>
      <c r="G3883" s="315">
        <f t="shared" si="62"/>
        <v>3877</v>
      </c>
      <c r="H3883" s="306" t="s">
        <v>12880</v>
      </c>
      <c r="I3883" s="307" t="s">
        <v>7203</v>
      </c>
      <c r="J3883" s="305">
        <v>2016</v>
      </c>
      <c r="K3883" s="271">
        <v>6100034331</v>
      </c>
      <c r="L3883" s="287">
        <v>42380</v>
      </c>
      <c r="M3883" s="241" t="s">
        <v>12884</v>
      </c>
      <c r="N3883" s="332" t="s">
        <v>15835</v>
      </c>
      <c r="O3883" s="324"/>
    </row>
    <row r="3884" spans="5:15" ht="31.5">
      <c r="E3884" s="288">
        <v>6143982</v>
      </c>
      <c r="F3884" s="292" t="s">
        <v>132</v>
      </c>
      <c r="G3884" s="315">
        <f t="shared" si="62"/>
        <v>3878</v>
      </c>
      <c r="H3884" s="306" t="s">
        <v>12881</v>
      </c>
      <c r="I3884" s="307" t="s">
        <v>7203</v>
      </c>
      <c r="J3884" s="305">
        <v>2016</v>
      </c>
      <c r="K3884" s="271">
        <v>6100022456</v>
      </c>
      <c r="L3884" s="287">
        <v>41691</v>
      </c>
      <c r="M3884" s="241" t="s">
        <v>12885</v>
      </c>
      <c r="N3884" s="332" t="s">
        <v>14880</v>
      </c>
      <c r="O3884" s="324"/>
    </row>
    <row r="3885" spans="5:15" ht="47.25">
      <c r="E3885" s="293"/>
      <c r="F3885" s="292" t="s">
        <v>132</v>
      </c>
      <c r="G3885" s="315">
        <f t="shared" si="62"/>
        <v>3879</v>
      </c>
      <c r="H3885" s="306" t="s">
        <v>12886</v>
      </c>
      <c r="I3885" s="307" t="s">
        <v>7203</v>
      </c>
      <c r="J3885" s="305">
        <v>2016</v>
      </c>
      <c r="K3885" s="271">
        <v>6100012954</v>
      </c>
      <c r="L3885" s="287">
        <v>41178</v>
      </c>
      <c r="M3885" s="241" t="s">
        <v>12571</v>
      </c>
      <c r="N3885" s="331" t="s">
        <v>16415</v>
      </c>
      <c r="O3885" s="325"/>
    </row>
    <row r="3886" spans="5:15" ht="31.5">
      <c r="E3886" s="293">
        <v>6130506</v>
      </c>
      <c r="F3886" s="292" t="s">
        <v>132</v>
      </c>
      <c r="G3886" s="315">
        <f t="shared" si="62"/>
        <v>3880</v>
      </c>
      <c r="H3886" s="306" t="s">
        <v>12887</v>
      </c>
      <c r="I3886" s="307" t="s">
        <v>7203</v>
      </c>
      <c r="J3886" s="305">
        <v>2016</v>
      </c>
      <c r="K3886" s="271">
        <v>6100010974</v>
      </c>
      <c r="L3886" s="287">
        <v>41068</v>
      </c>
      <c r="M3886" s="241" t="s">
        <v>12888</v>
      </c>
      <c r="N3886" s="332" t="s">
        <v>14259</v>
      </c>
      <c r="O3886" s="324"/>
    </row>
    <row r="3887" spans="5:15" ht="31.5">
      <c r="E3887" s="293">
        <v>6144090</v>
      </c>
      <c r="F3887" s="292" t="s">
        <v>132</v>
      </c>
      <c r="G3887" s="315">
        <f t="shared" si="62"/>
        <v>3881</v>
      </c>
      <c r="H3887" s="306" t="s">
        <v>12889</v>
      </c>
      <c r="I3887" s="307" t="s">
        <v>7203</v>
      </c>
      <c r="J3887" s="305">
        <v>2016</v>
      </c>
      <c r="K3887" s="271">
        <v>6100023245</v>
      </c>
      <c r="L3887" s="287">
        <v>41730</v>
      </c>
      <c r="M3887" s="241" t="s">
        <v>10442</v>
      </c>
      <c r="N3887" s="332" t="s">
        <v>14453</v>
      </c>
      <c r="O3887" s="324"/>
    </row>
    <row r="3888" spans="5:15" ht="47.25">
      <c r="E3888" s="293">
        <v>6144411</v>
      </c>
      <c r="F3888" s="292" t="s">
        <v>132</v>
      </c>
      <c r="G3888" s="315">
        <f t="shared" si="62"/>
        <v>3882</v>
      </c>
      <c r="H3888" s="306" t="s">
        <v>12890</v>
      </c>
      <c r="I3888" s="307" t="s">
        <v>7203</v>
      </c>
      <c r="J3888" s="305">
        <v>2016</v>
      </c>
      <c r="K3888" s="271">
        <v>6100023786</v>
      </c>
      <c r="L3888" s="287">
        <v>41778</v>
      </c>
      <c r="M3888" s="241" t="s">
        <v>10519</v>
      </c>
      <c r="N3888" s="332" t="s">
        <v>14479</v>
      </c>
      <c r="O3888" s="324"/>
    </row>
    <row r="3889" spans="5:15" ht="63">
      <c r="E3889" s="293">
        <v>6144444</v>
      </c>
      <c r="F3889" s="292" t="s">
        <v>132</v>
      </c>
      <c r="G3889" s="315">
        <f t="shared" si="62"/>
        <v>3883</v>
      </c>
      <c r="H3889" s="306" t="s">
        <v>12891</v>
      </c>
      <c r="I3889" s="307" t="s">
        <v>7203</v>
      </c>
      <c r="J3889" s="305">
        <v>2016</v>
      </c>
      <c r="K3889" s="271">
        <v>6100024334</v>
      </c>
      <c r="L3889" s="287">
        <v>41799</v>
      </c>
      <c r="M3889" s="241" t="s">
        <v>10569</v>
      </c>
      <c r="N3889" s="332" t="s">
        <v>14496</v>
      </c>
      <c r="O3889" s="324"/>
    </row>
    <row r="3890" spans="5:15" ht="47.25">
      <c r="E3890" s="288">
        <v>6144445</v>
      </c>
      <c r="F3890" s="292" t="s">
        <v>132</v>
      </c>
      <c r="G3890" s="315">
        <f t="shared" si="62"/>
        <v>3884</v>
      </c>
      <c r="H3890" s="306" t="s">
        <v>12892</v>
      </c>
      <c r="I3890" s="307" t="s">
        <v>7203</v>
      </c>
      <c r="J3890" s="305">
        <v>2016</v>
      </c>
      <c r="K3890" s="271">
        <v>6100024514</v>
      </c>
      <c r="L3890" s="287">
        <v>41800</v>
      </c>
      <c r="M3890" s="241" t="s">
        <v>10577</v>
      </c>
      <c r="N3890" s="332" t="s">
        <v>14128</v>
      </c>
      <c r="O3890" s="324"/>
    </row>
    <row r="3891" spans="5:15" ht="47.25">
      <c r="E3891" s="293">
        <v>6144451</v>
      </c>
      <c r="F3891" s="292" t="s">
        <v>132</v>
      </c>
      <c r="G3891" s="315">
        <f t="shared" si="62"/>
        <v>3885</v>
      </c>
      <c r="H3891" s="306" t="s">
        <v>12893</v>
      </c>
      <c r="I3891" s="307" t="s">
        <v>7203</v>
      </c>
      <c r="J3891" s="305">
        <v>2016</v>
      </c>
      <c r="K3891" s="271">
        <v>6100024455</v>
      </c>
      <c r="L3891" s="287">
        <v>41806</v>
      </c>
      <c r="M3891" s="241" t="s">
        <v>10576</v>
      </c>
      <c r="N3891" s="332" t="s">
        <v>15074</v>
      </c>
      <c r="O3891" s="324"/>
    </row>
    <row r="3892" spans="5:15" ht="47.25">
      <c r="E3892" s="288">
        <v>6132561</v>
      </c>
      <c r="F3892" s="292" t="s">
        <v>132</v>
      </c>
      <c r="G3892" s="315">
        <f t="shared" si="62"/>
        <v>3886</v>
      </c>
      <c r="H3892" s="306" t="s">
        <v>12894</v>
      </c>
      <c r="I3892" s="307" t="s">
        <v>7203</v>
      </c>
      <c r="J3892" s="305">
        <v>2016</v>
      </c>
      <c r="K3892" s="271">
        <v>6100017954</v>
      </c>
      <c r="L3892" s="287">
        <v>41492</v>
      </c>
      <c r="M3892" s="241" t="s">
        <v>9695</v>
      </c>
      <c r="N3892" s="332" t="s">
        <v>13996</v>
      </c>
      <c r="O3892" s="324"/>
    </row>
    <row r="3893" spans="5:15" ht="47.25">
      <c r="E3893" s="293">
        <v>6150777</v>
      </c>
      <c r="F3893" s="292" t="s">
        <v>132</v>
      </c>
      <c r="G3893" s="315">
        <f t="shared" si="62"/>
        <v>3887</v>
      </c>
      <c r="H3893" s="306" t="s">
        <v>12895</v>
      </c>
      <c r="I3893" s="307" t="s">
        <v>7203</v>
      </c>
      <c r="J3893" s="305">
        <v>2016</v>
      </c>
      <c r="K3893" s="271">
        <v>6100028996</v>
      </c>
      <c r="L3893" s="287">
        <v>42075</v>
      </c>
      <c r="M3893" s="241" t="s">
        <v>12216</v>
      </c>
      <c r="N3893" s="332" t="s">
        <v>15607</v>
      </c>
      <c r="O3893" s="324"/>
    </row>
    <row r="3894" spans="5:15" ht="31.5">
      <c r="E3894" s="293">
        <v>6151000</v>
      </c>
      <c r="F3894" s="292" t="s">
        <v>132</v>
      </c>
      <c r="G3894" s="315">
        <f t="shared" si="62"/>
        <v>3888</v>
      </c>
      <c r="H3894" s="306" t="s">
        <v>12896</v>
      </c>
      <c r="I3894" s="307" t="s">
        <v>7203</v>
      </c>
      <c r="J3894" s="305">
        <v>2016</v>
      </c>
      <c r="K3894" s="271">
        <v>6100030268</v>
      </c>
      <c r="L3894" s="287">
        <v>42142</v>
      </c>
      <c r="M3894" s="241" t="s">
        <v>12296</v>
      </c>
      <c r="N3894" s="332" t="s">
        <v>15652</v>
      </c>
      <c r="O3894" s="324"/>
    </row>
    <row r="3895" spans="5:15" ht="47.25">
      <c r="E3895" s="293">
        <v>6151039</v>
      </c>
      <c r="F3895" s="292" t="s">
        <v>132</v>
      </c>
      <c r="G3895" s="315">
        <f t="shared" si="62"/>
        <v>3889</v>
      </c>
      <c r="H3895" s="306" t="s">
        <v>12897</v>
      </c>
      <c r="I3895" s="307" t="s">
        <v>7203</v>
      </c>
      <c r="J3895" s="305">
        <v>2016</v>
      </c>
      <c r="K3895" s="271">
        <v>6100029702</v>
      </c>
      <c r="L3895" s="287">
        <v>42115</v>
      </c>
      <c r="M3895" s="241" t="s">
        <v>12261</v>
      </c>
      <c r="N3895" s="332" t="s">
        <v>15635</v>
      </c>
      <c r="O3895" s="324"/>
    </row>
    <row r="3896" spans="5:15" ht="47.25">
      <c r="E3896" s="293">
        <v>6152056</v>
      </c>
      <c r="F3896" s="292" t="s">
        <v>132</v>
      </c>
      <c r="G3896" s="315">
        <f t="shared" si="62"/>
        <v>3890</v>
      </c>
      <c r="H3896" s="306" t="s">
        <v>12898</v>
      </c>
      <c r="I3896" s="307" t="s">
        <v>7203</v>
      </c>
      <c r="J3896" s="305">
        <v>2016</v>
      </c>
      <c r="K3896" s="271">
        <v>6100033891</v>
      </c>
      <c r="L3896" s="287">
        <v>42346</v>
      </c>
      <c r="M3896" s="241" t="s">
        <v>12901</v>
      </c>
      <c r="N3896" s="332" t="s">
        <v>15836</v>
      </c>
      <c r="O3896" s="324"/>
    </row>
    <row r="3897" spans="5:15" ht="47.25">
      <c r="E3897" s="293">
        <v>6152075</v>
      </c>
      <c r="F3897" s="292" t="s">
        <v>132</v>
      </c>
      <c r="G3897" s="315">
        <f t="shared" si="62"/>
        <v>3891</v>
      </c>
      <c r="H3897" s="306" t="s">
        <v>12899</v>
      </c>
      <c r="I3897" s="307" t="s">
        <v>7203</v>
      </c>
      <c r="J3897" s="305">
        <v>2016</v>
      </c>
      <c r="K3897" s="271">
        <v>6100033867</v>
      </c>
      <c r="L3897" s="287">
        <v>42332</v>
      </c>
      <c r="M3897" s="241" t="s">
        <v>12902</v>
      </c>
      <c r="N3897" s="332" t="s">
        <v>15837</v>
      </c>
      <c r="O3897" s="324"/>
    </row>
    <row r="3898" spans="5:15" ht="47.25">
      <c r="E3898" s="293">
        <v>6131670</v>
      </c>
      <c r="F3898" s="292" t="s">
        <v>132</v>
      </c>
      <c r="G3898" s="315">
        <f t="shared" si="62"/>
        <v>3892</v>
      </c>
      <c r="H3898" s="306" t="s">
        <v>12900</v>
      </c>
      <c r="I3898" s="307" t="s">
        <v>7203</v>
      </c>
      <c r="J3898" s="305">
        <v>2016</v>
      </c>
      <c r="K3898" s="271">
        <v>6100013993</v>
      </c>
      <c r="L3898" s="287" t="s">
        <v>8521</v>
      </c>
      <c r="M3898" s="241" t="s">
        <v>8522</v>
      </c>
      <c r="N3898" s="331" t="s">
        <v>16416</v>
      </c>
      <c r="O3898" s="325"/>
    </row>
    <row r="3899" spans="5:15" ht="47.25">
      <c r="E3899" s="293">
        <v>6144922</v>
      </c>
      <c r="F3899" s="292" t="s">
        <v>132</v>
      </c>
      <c r="G3899" s="315">
        <f t="shared" si="62"/>
        <v>3893</v>
      </c>
      <c r="H3899" s="306" t="s">
        <v>12903</v>
      </c>
      <c r="I3899" s="307" t="s">
        <v>7203</v>
      </c>
      <c r="J3899" s="305">
        <v>2016</v>
      </c>
      <c r="K3899" s="271">
        <v>6100025421</v>
      </c>
      <c r="L3899" s="287">
        <v>41879</v>
      </c>
      <c r="M3899" s="241" t="s">
        <v>12905</v>
      </c>
      <c r="N3899" s="332" t="s">
        <v>15838</v>
      </c>
      <c r="O3899" s="324"/>
    </row>
    <row r="3900" spans="5:15" ht="47.25">
      <c r="E3900" s="288">
        <v>6145203</v>
      </c>
      <c r="F3900" s="292" t="s">
        <v>132</v>
      </c>
      <c r="G3900" s="315">
        <f t="shared" si="62"/>
        <v>3894</v>
      </c>
      <c r="H3900" s="306" t="s">
        <v>12904</v>
      </c>
      <c r="I3900" s="307" t="s">
        <v>7203</v>
      </c>
      <c r="J3900" s="305">
        <v>2016</v>
      </c>
      <c r="K3900" s="271">
        <v>6100026685</v>
      </c>
      <c r="L3900" s="287">
        <v>41914</v>
      </c>
      <c r="M3900" s="241" t="s">
        <v>12093</v>
      </c>
      <c r="N3900" s="332" t="s">
        <v>14794</v>
      </c>
      <c r="O3900" s="324"/>
    </row>
    <row r="3901" spans="5:15" ht="63">
      <c r="E3901" s="293">
        <v>6145447</v>
      </c>
      <c r="F3901" s="292" t="s">
        <v>132</v>
      </c>
      <c r="G3901" s="315">
        <f t="shared" si="62"/>
        <v>3895</v>
      </c>
      <c r="H3901" s="306" t="s">
        <v>12906</v>
      </c>
      <c r="I3901" s="307" t="s">
        <v>7203</v>
      </c>
      <c r="J3901" s="305">
        <v>2016</v>
      </c>
      <c r="K3901" s="271">
        <v>6100027545</v>
      </c>
      <c r="L3901" s="287">
        <v>41962</v>
      </c>
      <c r="M3901" s="241" t="s">
        <v>12147</v>
      </c>
      <c r="N3901" s="332" t="s">
        <v>15576</v>
      </c>
      <c r="O3901" s="324"/>
    </row>
    <row r="3902" spans="5:15" ht="31.5">
      <c r="E3902" s="293">
        <v>6145504</v>
      </c>
      <c r="F3902" s="292" t="s">
        <v>132</v>
      </c>
      <c r="G3902" s="315">
        <f t="shared" ref="G3902:G3965" si="63">G3901+1</f>
        <v>3896</v>
      </c>
      <c r="H3902" s="306" t="s">
        <v>12907</v>
      </c>
      <c r="I3902" s="307" t="s">
        <v>7203</v>
      </c>
      <c r="J3902" s="305">
        <v>2016</v>
      </c>
      <c r="K3902" s="271">
        <v>6100027724</v>
      </c>
      <c r="L3902" s="287">
        <v>41975</v>
      </c>
      <c r="M3902" s="241" t="s">
        <v>12160</v>
      </c>
      <c r="N3902" s="332" t="s">
        <v>15585</v>
      </c>
      <c r="O3902" s="324"/>
    </row>
    <row r="3903" spans="5:15" ht="47.25">
      <c r="E3903" s="288">
        <v>6152341</v>
      </c>
      <c r="F3903" s="292" t="s">
        <v>132</v>
      </c>
      <c r="G3903" s="315">
        <f t="shared" si="63"/>
        <v>3897</v>
      </c>
      <c r="H3903" s="306" t="s">
        <v>12908</v>
      </c>
      <c r="I3903" s="307" t="s">
        <v>7203</v>
      </c>
      <c r="J3903" s="305">
        <v>2016</v>
      </c>
      <c r="K3903" s="271">
        <v>6100029155</v>
      </c>
      <c r="L3903" s="287">
        <v>42080</v>
      </c>
      <c r="M3903" s="241" t="s">
        <v>12910</v>
      </c>
      <c r="N3903" s="332" t="s">
        <v>14881</v>
      </c>
      <c r="O3903" s="324"/>
    </row>
    <row r="3904" spans="5:15" ht="47.25">
      <c r="E3904" s="293">
        <v>6152342</v>
      </c>
      <c r="F3904" s="292" t="s">
        <v>132</v>
      </c>
      <c r="G3904" s="315">
        <f t="shared" si="63"/>
        <v>3898</v>
      </c>
      <c r="H3904" s="306" t="s">
        <v>12909</v>
      </c>
      <c r="I3904" s="307" t="s">
        <v>7203</v>
      </c>
      <c r="J3904" s="305">
        <v>2016</v>
      </c>
      <c r="K3904" s="271">
        <v>6100029322</v>
      </c>
      <c r="L3904" s="287">
        <v>42089</v>
      </c>
      <c r="M3904" s="241" t="s">
        <v>12911</v>
      </c>
      <c r="N3904" s="332" t="s">
        <v>14882</v>
      </c>
      <c r="O3904" s="324"/>
    </row>
    <row r="3905" spans="5:15" ht="47.25">
      <c r="E3905" s="293">
        <v>6132160</v>
      </c>
      <c r="F3905" s="292" t="s">
        <v>132</v>
      </c>
      <c r="G3905" s="315">
        <f t="shared" si="63"/>
        <v>3899</v>
      </c>
      <c r="H3905" s="306" t="s">
        <v>12912</v>
      </c>
      <c r="I3905" s="307" t="s">
        <v>7203</v>
      </c>
      <c r="J3905" s="305">
        <v>2016</v>
      </c>
      <c r="K3905" s="271">
        <v>6100016195</v>
      </c>
      <c r="L3905" s="287">
        <v>41394</v>
      </c>
      <c r="M3905" s="241" t="s">
        <v>9663</v>
      </c>
      <c r="N3905" s="332" t="s">
        <v>13992</v>
      </c>
      <c r="O3905" s="324"/>
    </row>
    <row r="3906" spans="5:15" ht="31.5">
      <c r="E3906" s="293">
        <v>6143343</v>
      </c>
      <c r="F3906" s="292" t="s">
        <v>132</v>
      </c>
      <c r="G3906" s="315">
        <f t="shared" si="63"/>
        <v>3900</v>
      </c>
      <c r="H3906" s="306" t="s">
        <v>11680</v>
      </c>
      <c r="I3906" s="307" t="s">
        <v>7203</v>
      </c>
      <c r="J3906" s="305">
        <v>2016</v>
      </c>
      <c r="K3906" s="271">
        <v>6100010653</v>
      </c>
      <c r="L3906" s="287">
        <v>41050</v>
      </c>
      <c r="M3906" s="241" t="s">
        <v>9501</v>
      </c>
      <c r="N3906" s="332" t="s">
        <v>14167</v>
      </c>
      <c r="O3906" s="324"/>
    </row>
    <row r="3907" spans="5:15" ht="47.25">
      <c r="E3907" s="288">
        <v>6145399</v>
      </c>
      <c r="F3907" s="292" t="s">
        <v>132</v>
      </c>
      <c r="G3907" s="315">
        <f t="shared" si="63"/>
        <v>3901</v>
      </c>
      <c r="H3907" s="306" t="s">
        <v>12913</v>
      </c>
      <c r="I3907" s="307" t="s">
        <v>7203</v>
      </c>
      <c r="J3907" s="305">
        <v>2016</v>
      </c>
      <c r="K3907" s="271">
        <v>6100027140</v>
      </c>
      <c r="L3907" s="287">
        <v>41939</v>
      </c>
      <c r="M3907" s="241" t="s">
        <v>12127</v>
      </c>
      <c r="N3907" s="332" t="s">
        <v>14803</v>
      </c>
      <c r="O3907" s="324"/>
    </row>
    <row r="3908" spans="5:15" ht="47.25">
      <c r="E3908" s="293">
        <v>6151238</v>
      </c>
      <c r="F3908" s="292" t="s">
        <v>132</v>
      </c>
      <c r="G3908" s="315">
        <f t="shared" si="63"/>
        <v>3902</v>
      </c>
      <c r="H3908" s="306" t="s">
        <v>12914</v>
      </c>
      <c r="I3908" s="307" t="s">
        <v>7203</v>
      </c>
      <c r="J3908" s="305">
        <v>2016</v>
      </c>
      <c r="K3908" s="271">
        <v>6100030553</v>
      </c>
      <c r="L3908" s="287">
        <v>42170</v>
      </c>
      <c r="M3908" s="241" t="s">
        <v>12323</v>
      </c>
      <c r="N3908" s="332" t="s">
        <v>15658</v>
      </c>
      <c r="O3908" s="324"/>
    </row>
    <row r="3909" spans="5:15" ht="47.25">
      <c r="E3909" s="293">
        <v>6152069</v>
      </c>
      <c r="F3909" s="292" t="s">
        <v>132</v>
      </c>
      <c r="G3909" s="315">
        <f t="shared" si="63"/>
        <v>3903</v>
      </c>
      <c r="H3909" s="306" t="s">
        <v>12915</v>
      </c>
      <c r="I3909" s="307" t="s">
        <v>7203</v>
      </c>
      <c r="J3909" s="305">
        <v>2016</v>
      </c>
      <c r="K3909" s="271">
        <v>6100033732</v>
      </c>
      <c r="L3909" s="287">
        <v>42328</v>
      </c>
      <c r="M3909" s="241" t="s">
        <v>12916</v>
      </c>
      <c r="N3909" s="332" t="s">
        <v>15839</v>
      </c>
      <c r="O3909" s="324"/>
    </row>
    <row r="3910" spans="5:15" ht="78.75">
      <c r="E3910" s="293">
        <v>6152209</v>
      </c>
      <c r="F3910" s="292" t="s">
        <v>132</v>
      </c>
      <c r="G3910" s="315">
        <f t="shared" si="63"/>
        <v>3904</v>
      </c>
      <c r="H3910" s="306" t="s">
        <v>12917</v>
      </c>
      <c r="I3910" s="307" t="s">
        <v>7203</v>
      </c>
      <c r="J3910" s="305">
        <v>2016</v>
      </c>
      <c r="K3910" s="271">
        <v>6100032823</v>
      </c>
      <c r="L3910" s="287">
        <v>42276</v>
      </c>
      <c r="M3910" s="241" t="s">
        <v>12918</v>
      </c>
      <c r="N3910" s="332" t="s">
        <v>14883</v>
      </c>
      <c r="O3910" s="324"/>
    </row>
    <row r="3911" spans="5:15" ht="47.25">
      <c r="E3911" s="293">
        <v>6144809</v>
      </c>
      <c r="F3911" s="292" t="s">
        <v>132</v>
      </c>
      <c r="G3911" s="315">
        <f t="shared" si="63"/>
        <v>3905</v>
      </c>
      <c r="H3911" s="306" t="s">
        <v>12919</v>
      </c>
      <c r="I3911" s="307" t="s">
        <v>7203</v>
      </c>
      <c r="J3911" s="305">
        <v>2016</v>
      </c>
      <c r="K3911" s="271">
        <v>6100025414</v>
      </c>
      <c r="L3911" s="287">
        <v>41856</v>
      </c>
      <c r="M3911" s="241" t="s">
        <v>10648</v>
      </c>
      <c r="N3911" s="332" t="s">
        <v>14132</v>
      </c>
      <c r="O3911" s="324"/>
    </row>
    <row r="3912" spans="5:15" ht="47.25">
      <c r="E3912" s="293">
        <v>6144991</v>
      </c>
      <c r="F3912" s="292" t="s">
        <v>132</v>
      </c>
      <c r="G3912" s="315">
        <f t="shared" si="63"/>
        <v>3906</v>
      </c>
      <c r="H3912" s="306" t="s">
        <v>12920</v>
      </c>
      <c r="I3912" s="307" t="s">
        <v>7203</v>
      </c>
      <c r="J3912" s="305">
        <v>2016</v>
      </c>
      <c r="K3912" s="271">
        <v>6100025634</v>
      </c>
      <c r="L3912" s="287">
        <v>41873</v>
      </c>
      <c r="M3912" s="241" t="s">
        <v>12922</v>
      </c>
      <c r="N3912" s="332" t="s">
        <v>16453</v>
      </c>
      <c r="O3912" s="324"/>
    </row>
    <row r="3913" spans="5:15" ht="47.25">
      <c r="E3913" s="293">
        <v>6145102</v>
      </c>
      <c r="F3913" s="292" t="s">
        <v>132</v>
      </c>
      <c r="G3913" s="315">
        <f t="shared" si="63"/>
        <v>3907</v>
      </c>
      <c r="H3913" s="306" t="s">
        <v>12921</v>
      </c>
      <c r="I3913" s="307" t="s">
        <v>7203</v>
      </c>
      <c r="J3913" s="305">
        <v>2016</v>
      </c>
      <c r="K3913" s="271">
        <v>6100026686</v>
      </c>
      <c r="L3913" s="287">
        <v>41919</v>
      </c>
      <c r="M3913" s="241" t="s">
        <v>12923</v>
      </c>
      <c r="N3913" s="332" t="s">
        <v>14884</v>
      </c>
      <c r="O3913" s="324"/>
    </row>
    <row r="3914" spans="5:15" ht="47.25">
      <c r="E3914" s="288">
        <v>6145557</v>
      </c>
      <c r="F3914" s="292" t="s">
        <v>132</v>
      </c>
      <c r="G3914" s="315">
        <f t="shared" si="63"/>
        <v>3908</v>
      </c>
      <c r="H3914" s="306" t="s">
        <v>12924</v>
      </c>
      <c r="I3914" s="307" t="s">
        <v>7203</v>
      </c>
      <c r="J3914" s="305">
        <v>2016</v>
      </c>
      <c r="K3914" s="271">
        <v>6100027679</v>
      </c>
      <c r="L3914" s="287">
        <v>41969</v>
      </c>
      <c r="M3914" s="241" t="s">
        <v>12157</v>
      </c>
      <c r="N3914" s="332" t="s">
        <v>15584</v>
      </c>
      <c r="O3914" s="324"/>
    </row>
    <row r="3915" spans="5:15" ht="31.5">
      <c r="E3915" s="293">
        <v>6152535</v>
      </c>
      <c r="F3915" s="292" t="s">
        <v>132</v>
      </c>
      <c r="G3915" s="315">
        <f t="shared" si="63"/>
        <v>3909</v>
      </c>
      <c r="H3915" s="306" t="s">
        <v>12925</v>
      </c>
      <c r="I3915" s="307" t="s">
        <v>7203</v>
      </c>
      <c r="J3915" s="305">
        <v>2016</v>
      </c>
      <c r="K3915" s="271">
        <v>6100028739</v>
      </c>
      <c r="L3915" s="287">
        <v>42053</v>
      </c>
      <c r="M3915" s="241" t="s">
        <v>12661</v>
      </c>
      <c r="N3915" s="332" t="s">
        <v>15732</v>
      </c>
      <c r="O3915" s="324"/>
    </row>
    <row r="3916" spans="5:15" ht="47.25">
      <c r="E3916" s="293">
        <v>6144087</v>
      </c>
      <c r="F3916" s="292" t="s">
        <v>132</v>
      </c>
      <c r="G3916" s="315">
        <f t="shared" si="63"/>
        <v>3910</v>
      </c>
      <c r="H3916" s="306" t="s">
        <v>12926</v>
      </c>
      <c r="I3916" s="307" t="s">
        <v>7203</v>
      </c>
      <c r="J3916" s="305">
        <v>2016</v>
      </c>
      <c r="K3916" s="270">
        <v>6100023086</v>
      </c>
      <c r="L3916" s="289">
        <v>41723</v>
      </c>
      <c r="M3916" s="306" t="s">
        <v>10414</v>
      </c>
      <c r="N3916" s="332" t="s">
        <v>14115</v>
      </c>
      <c r="O3916" s="324"/>
    </row>
    <row r="3917" spans="5:15" ht="47.25">
      <c r="E3917" s="293">
        <v>6150731</v>
      </c>
      <c r="F3917" s="292" t="s">
        <v>132</v>
      </c>
      <c r="G3917" s="315">
        <f t="shared" si="63"/>
        <v>3911</v>
      </c>
      <c r="H3917" s="306" t="s">
        <v>12927</v>
      </c>
      <c r="I3917" s="307" t="s">
        <v>7203</v>
      </c>
      <c r="J3917" s="305">
        <v>2016</v>
      </c>
      <c r="K3917" s="270">
        <v>6100028823</v>
      </c>
      <c r="L3917" s="289">
        <v>42059</v>
      </c>
      <c r="M3917" s="306" t="s">
        <v>12204</v>
      </c>
      <c r="N3917" s="332" t="s">
        <v>15598</v>
      </c>
      <c r="O3917" s="324"/>
    </row>
    <row r="3918" spans="5:15" ht="47.25">
      <c r="E3918" s="293">
        <v>6151222</v>
      </c>
      <c r="F3918" s="292" t="s">
        <v>132</v>
      </c>
      <c r="G3918" s="315">
        <f t="shared" si="63"/>
        <v>3912</v>
      </c>
      <c r="H3918" s="306" t="s">
        <v>12928</v>
      </c>
      <c r="I3918" s="307" t="s">
        <v>7203</v>
      </c>
      <c r="J3918" s="305">
        <v>2016</v>
      </c>
      <c r="K3918" s="270">
        <v>6100030555</v>
      </c>
      <c r="L3918" s="289">
        <v>42156</v>
      </c>
      <c r="M3918" s="306" t="s">
        <v>12930</v>
      </c>
      <c r="N3918" s="332" t="s">
        <v>14232</v>
      </c>
      <c r="O3918" s="324"/>
    </row>
    <row r="3919" spans="5:15" ht="47.25">
      <c r="E3919" s="293">
        <v>6151466</v>
      </c>
      <c r="F3919" s="292" t="s">
        <v>132</v>
      </c>
      <c r="G3919" s="315">
        <f t="shared" si="63"/>
        <v>3913</v>
      </c>
      <c r="H3919" s="306" t="s">
        <v>12929</v>
      </c>
      <c r="I3919" s="307" t="s">
        <v>7203</v>
      </c>
      <c r="J3919" s="305">
        <v>2016</v>
      </c>
      <c r="K3919" s="270">
        <v>6100031416</v>
      </c>
      <c r="L3919" s="289">
        <v>42208</v>
      </c>
      <c r="M3919" s="306" t="s">
        <v>11333</v>
      </c>
      <c r="N3919" s="332" t="s">
        <v>15349</v>
      </c>
      <c r="O3919" s="324"/>
    </row>
    <row r="3920" spans="5:15" ht="31.5">
      <c r="E3920" s="293">
        <v>6152348</v>
      </c>
      <c r="F3920" s="292" t="s">
        <v>132</v>
      </c>
      <c r="G3920" s="315">
        <f t="shared" si="63"/>
        <v>3914</v>
      </c>
      <c r="H3920" s="306" t="s">
        <v>12931</v>
      </c>
      <c r="I3920" s="307" t="s">
        <v>7203</v>
      </c>
      <c r="J3920" s="305">
        <v>2016</v>
      </c>
      <c r="K3920" s="270">
        <v>6100034331</v>
      </c>
      <c r="L3920" s="289">
        <v>42380</v>
      </c>
      <c r="M3920" s="306" t="s">
        <v>12884</v>
      </c>
      <c r="N3920" s="332" t="s">
        <v>15835</v>
      </c>
      <c r="O3920" s="324"/>
    </row>
    <row r="3921" spans="5:15" ht="47.25">
      <c r="E3921" s="293">
        <v>6152400</v>
      </c>
      <c r="F3921" s="292" t="s">
        <v>132</v>
      </c>
      <c r="G3921" s="315">
        <f t="shared" si="63"/>
        <v>3915</v>
      </c>
      <c r="H3921" s="306" t="s">
        <v>12932</v>
      </c>
      <c r="I3921" s="307" t="s">
        <v>7203</v>
      </c>
      <c r="J3921" s="305">
        <v>2016</v>
      </c>
      <c r="K3921" s="270">
        <v>6100034603</v>
      </c>
      <c r="L3921" s="289">
        <v>42390</v>
      </c>
      <c r="M3921" s="306" t="s">
        <v>12939</v>
      </c>
      <c r="N3921" s="332" t="s">
        <v>15840</v>
      </c>
      <c r="O3921" s="324"/>
    </row>
    <row r="3922" spans="5:15" ht="78.75">
      <c r="E3922" s="293">
        <v>6152401</v>
      </c>
      <c r="F3922" s="292" t="s">
        <v>132</v>
      </c>
      <c r="G3922" s="315">
        <f t="shared" si="63"/>
        <v>3916</v>
      </c>
      <c r="H3922" s="306" t="s">
        <v>12933</v>
      </c>
      <c r="I3922" s="307" t="s">
        <v>7203</v>
      </c>
      <c r="J3922" s="305">
        <v>2016</v>
      </c>
      <c r="K3922" s="270">
        <v>6100034445</v>
      </c>
      <c r="L3922" s="289">
        <v>42390</v>
      </c>
      <c r="M3922" s="306" t="s">
        <v>12940</v>
      </c>
      <c r="N3922" s="332" t="s">
        <v>15841</v>
      </c>
      <c r="O3922" s="324"/>
    </row>
    <row r="3923" spans="5:15" ht="31.5">
      <c r="E3923" s="293">
        <v>6152403</v>
      </c>
      <c r="F3923" s="292" t="s">
        <v>132</v>
      </c>
      <c r="G3923" s="315">
        <f t="shared" si="63"/>
        <v>3917</v>
      </c>
      <c r="H3923" s="306" t="s">
        <v>12934</v>
      </c>
      <c r="I3923" s="307" t="s">
        <v>7203</v>
      </c>
      <c r="J3923" s="305">
        <v>2016</v>
      </c>
      <c r="K3923" s="270">
        <v>6100034466</v>
      </c>
      <c r="L3923" s="289">
        <v>42382</v>
      </c>
      <c r="M3923" s="306" t="s">
        <v>12941</v>
      </c>
      <c r="N3923" s="332" t="s">
        <v>15842</v>
      </c>
      <c r="O3923" s="324"/>
    </row>
    <row r="3924" spans="5:15" ht="31.5">
      <c r="E3924" s="293">
        <v>6152411</v>
      </c>
      <c r="F3924" s="292" t="s">
        <v>132</v>
      </c>
      <c r="G3924" s="315">
        <f t="shared" si="63"/>
        <v>3918</v>
      </c>
      <c r="H3924" s="306" t="s">
        <v>12935</v>
      </c>
      <c r="I3924" s="307" t="s">
        <v>7203</v>
      </c>
      <c r="J3924" s="305">
        <v>2016</v>
      </c>
      <c r="K3924" s="270">
        <v>6100034310</v>
      </c>
      <c r="L3924" s="289">
        <v>42387</v>
      </c>
      <c r="M3924" s="306" t="s">
        <v>12942</v>
      </c>
      <c r="N3924" s="332" t="s">
        <v>15843</v>
      </c>
      <c r="O3924" s="324"/>
    </row>
    <row r="3925" spans="5:15" ht="31.5">
      <c r="E3925" s="293">
        <v>6152415</v>
      </c>
      <c r="F3925" s="292" t="s">
        <v>132</v>
      </c>
      <c r="G3925" s="315">
        <f t="shared" si="63"/>
        <v>3919</v>
      </c>
      <c r="H3925" s="306" t="s">
        <v>12936</v>
      </c>
      <c r="I3925" s="307" t="s">
        <v>7203</v>
      </c>
      <c r="J3925" s="305">
        <v>2016</v>
      </c>
      <c r="K3925" s="270">
        <v>6100034539</v>
      </c>
      <c r="L3925" s="289">
        <v>42403</v>
      </c>
      <c r="M3925" s="306" t="s">
        <v>12943</v>
      </c>
      <c r="N3925" s="332" t="s">
        <v>15844</v>
      </c>
      <c r="O3925" s="324"/>
    </row>
    <row r="3926" spans="5:15" ht="31.5">
      <c r="E3926" s="293">
        <v>6152421</v>
      </c>
      <c r="F3926" s="292" t="s">
        <v>132</v>
      </c>
      <c r="G3926" s="315">
        <f t="shared" si="63"/>
        <v>3920</v>
      </c>
      <c r="H3926" s="306" t="s">
        <v>12937</v>
      </c>
      <c r="I3926" s="307" t="s">
        <v>7203</v>
      </c>
      <c r="J3926" s="305">
        <v>2016</v>
      </c>
      <c r="K3926" s="270">
        <v>6100034683</v>
      </c>
      <c r="L3926" s="289">
        <v>42397</v>
      </c>
      <c r="M3926" s="306" t="s">
        <v>12944</v>
      </c>
      <c r="N3926" s="332" t="s">
        <v>15845</v>
      </c>
      <c r="O3926" s="324"/>
    </row>
    <row r="3927" spans="5:15" ht="47.25">
      <c r="E3927" s="293">
        <v>6152426</v>
      </c>
      <c r="F3927" s="292" t="s">
        <v>132</v>
      </c>
      <c r="G3927" s="315">
        <f t="shared" si="63"/>
        <v>3921</v>
      </c>
      <c r="H3927" s="306" t="s">
        <v>12938</v>
      </c>
      <c r="I3927" s="307" t="s">
        <v>7203</v>
      </c>
      <c r="J3927" s="305">
        <v>2016</v>
      </c>
      <c r="K3927" s="270">
        <v>6100034542</v>
      </c>
      <c r="L3927" s="289">
        <v>42397</v>
      </c>
      <c r="M3927" s="306" t="s">
        <v>12945</v>
      </c>
      <c r="N3927" s="332" t="s">
        <v>15846</v>
      </c>
      <c r="O3927" s="324"/>
    </row>
    <row r="3928" spans="5:15" ht="31.5">
      <c r="E3928" s="293">
        <v>6152513</v>
      </c>
      <c r="F3928" s="292" t="s">
        <v>132</v>
      </c>
      <c r="G3928" s="315">
        <f t="shared" si="63"/>
        <v>3922</v>
      </c>
      <c r="H3928" s="306" t="s">
        <v>12946</v>
      </c>
      <c r="I3928" s="307" t="s">
        <v>7203</v>
      </c>
      <c r="J3928" s="305">
        <v>2016</v>
      </c>
      <c r="K3928" s="270">
        <v>6100034863</v>
      </c>
      <c r="L3928" s="289">
        <v>42408</v>
      </c>
      <c r="M3928" s="306" t="s">
        <v>12950</v>
      </c>
      <c r="N3928" s="332" t="s">
        <v>15847</v>
      </c>
      <c r="O3928" s="324"/>
    </row>
    <row r="3929" spans="5:15" ht="31.5">
      <c r="E3929" s="293">
        <v>6152595</v>
      </c>
      <c r="F3929" s="292" t="s">
        <v>132</v>
      </c>
      <c r="G3929" s="315">
        <f t="shared" si="63"/>
        <v>3923</v>
      </c>
      <c r="H3929" s="306" t="s">
        <v>12947</v>
      </c>
      <c r="I3929" s="307" t="s">
        <v>7203</v>
      </c>
      <c r="J3929" s="305">
        <v>2016</v>
      </c>
      <c r="K3929" s="270">
        <v>6100028865</v>
      </c>
      <c r="L3929" s="289">
        <v>42065</v>
      </c>
      <c r="M3929" s="306" t="s">
        <v>12951</v>
      </c>
      <c r="N3929" s="332" t="s">
        <v>15848</v>
      </c>
      <c r="O3929" s="324"/>
    </row>
    <row r="3930" spans="5:15" ht="31.5">
      <c r="E3930" s="293">
        <v>6152636</v>
      </c>
      <c r="F3930" s="292" t="s">
        <v>132</v>
      </c>
      <c r="G3930" s="315">
        <f t="shared" si="63"/>
        <v>3924</v>
      </c>
      <c r="H3930" s="306" t="s">
        <v>12948</v>
      </c>
      <c r="I3930" s="307" t="s">
        <v>7203</v>
      </c>
      <c r="J3930" s="305">
        <v>2016</v>
      </c>
      <c r="K3930" s="270">
        <v>6100035503</v>
      </c>
      <c r="L3930" s="289">
        <v>42450</v>
      </c>
      <c r="M3930" s="306" t="s">
        <v>12952</v>
      </c>
      <c r="N3930" s="332" t="s">
        <v>15849</v>
      </c>
      <c r="O3930" s="324"/>
    </row>
    <row r="3931" spans="5:15" ht="47.25">
      <c r="E3931" s="293">
        <v>6144081</v>
      </c>
      <c r="F3931" s="292" t="s">
        <v>132</v>
      </c>
      <c r="G3931" s="315">
        <f t="shared" si="63"/>
        <v>3925</v>
      </c>
      <c r="H3931" s="306" t="s">
        <v>12949</v>
      </c>
      <c r="I3931" s="307" t="s">
        <v>7203</v>
      </c>
      <c r="J3931" s="305">
        <v>2016</v>
      </c>
      <c r="K3931" s="290">
        <v>6100023235</v>
      </c>
      <c r="L3931" s="289">
        <v>41732</v>
      </c>
      <c r="M3931" s="306" t="s">
        <v>10435</v>
      </c>
      <c r="N3931" s="332" t="s">
        <v>14449</v>
      </c>
      <c r="O3931" s="324"/>
    </row>
    <row r="3932" spans="5:15" ht="31.5">
      <c r="E3932" s="293">
        <v>6151794</v>
      </c>
      <c r="F3932" s="292" t="s">
        <v>132</v>
      </c>
      <c r="G3932" s="315">
        <f t="shared" si="63"/>
        <v>3926</v>
      </c>
      <c r="H3932" s="306" t="s">
        <v>12953</v>
      </c>
      <c r="I3932" s="307" t="s">
        <v>7203</v>
      </c>
      <c r="J3932" s="305">
        <v>2016</v>
      </c>
      <c r="K3932" s="270">
        <v>6100036184</v>
      </c>
      <c r="L3932" s="289">
        <v>42481</v>
      </c>
      <c r="M3932" s="306" t="s">
        <v>12955</v>
      </c>
      <c r="N3932" s="332" t="s">
        <v>15850</v>
      </c>
      <c r="O3932" s="324"/>
    </row>
    <row r="3933" spans="5:15" ht="31.5">
      <c r="E3933" s="293">
        <v>6151914</v>
      </c>
      <c r="F3933" s="292" t="s">
        <v>132</v>
      </c>
      <c r="G3933" s="315">
        <f t="shared" si="63"/>
        <v>3927</v>
      </c>
      <c r="H3933" s="306" t="s">
        <v>12954</v>
      </c>
      <c r="I3933" s="307" t="s">
        <v>7203</v>
      </c>
      <c r="J3933" s="305">
        <v>2016</v>
      </c>
      <c r="K3933" s="270">
        <v>6100030102</v>
      </c>
      <c r="L3933" s="289">
        <v>42136</v>
      </c>
      <c r="M3933" s="306" t="s">
        <v>12956</v>
      </c>
      <c r="N3933" s="332" t="s">
        <v>15851</v>
      </c>
      <c r="O3933" s="324"/>
    </row>
    <row r="3934" spans="5:15" ht="63">
      <c r="E3934" s="293">
        <v>6152396</v>
      </c>
      <c r="F3934" s="292" t="s">
        <v>132</v>
      </c>
      <c r="G3934" s="315">
        <f t="shared" si="63"/>
        <v>3928</v>
      </c>
      <c r="H3934" s="270" t="s">
        <v>12957</v>
      </c>
      <c r="I3934" s="307" t="s">
        <v>7203</v>
      </c>
      <c r="J3934" s="270">
        <v>2016</v>
      </c>
      <c r="K3934" s="306">
        <v>6100034538</v>
      </c>
      <c r="L3934" s="289">
        <v>42390</v>
      </c>
      <c r="M3934" s="306" t="s">
        <v>12958</v>
      </c>
      <c r="N3934" s="332" t="s">
        <v>15852</v>
      </c>
      <c r="O3934" s="324"/>
    </row>
    <row r="3935" spans="5:15" ht="47.25">
      <c r="E3935" s="288">
        <v>6152397</v>
      </c>
      <c r="F3935" s="292" t="s">
        <v>132</v>
      </c>
      <c r="G3935" s="315">
        <f t="shared" si="63"/>
        <v>3929</v>
      </c>
      <c r="H3935" s="270" t="s">
        <v>12959</v>
      </c>
      <c r="I3935" s="307" t="s">
        <v>7203</v>
      </c>
      <c r="J3935" s="270">
        <v>2016</v>
      </c>
      <c r="K3935" s="306">
        <v>6100034401</v>
      </c>
      <c r="L3935" s="289">
        <v>42394</v>
      </c>
      <c r="M3935" s="306" t="s">
        <v>12960</v>
      </c>
      <c r="N3935" s="332" t="s">
        <v>15853</v>
      </c>
      <c r="O3935" s="324"/>
    </row>
    <row r="3936" spans="5:15" ht="47.25">
      <c r="E3936" s="293">
        <v>6152406</v>
      </c>
      <c r="F3936" s="292" t="s">
        <v>132</v>
      </c>
      <c r="G3936" s="315">
        <f t="shared" si="63"/>
        <v>3930</v>
      </c>
      <c r="H3936" s="306" t="s">
        <v>12961</v>
      </c>
      <c r="I3936" s="307" t="s">
        <v>7203</v>
      </c>
      <c r="J3936" s="305">
        <v>2016</v>
      </c>
      <c r="K3936" s="270">
        <v>6100033505</v>
      </c>
      <c r="L3936" s="289">
        <v>42387</v>
      </c>
      <c r="M3936" s="306" t="s">
        <v>12968</v>
      </c>
      <c r="N3936" s="332" t="s">
        <v>15854</v>
      </c>
      <c r="O3936" s="324"/>
    </row>
    <row r="3937" spans="5:15" ht="47.25">
      <c r="E3937" s="293">
        <v>6152408</v>
      </c>
      <c r="F3937" s="292" t="s">
        <v>132</v>
      </c>
      <c r="G3937" s="315">
        <f t="shared" si="63"/>
        <v>3931</v>
      </c>
      <c r="H3937" s="306" t="s">
        <v>12962</v>
      </c>
      <c r="I3937" s="307" t="s">
        <v>7203</v>
      </c>
      <c r="J3937" s="305">
        <v>2016</v>
      </c>
      <c r="K3937" s="306">
        <v>6100034485</v>
      </c>
      <c r="L3937" s="289">
        <v>42390</v>
      </c>
      <c r="M3937" s="306" t="s">
        <v>12969</v>
      </c>
      <c r="N3937" s="332" t="s">
        <v>15855</v>
      </c>
      <c r="O3937" s="324"/>
    </row>
    <row r="3938" spans="5:15" ht="31.5">
      <c r="E3938" s="293">
        <v>6152410</v>
      </c>
      <c r="F3938" s="292" t="s">
        <v>132</v>
      </c>
      <c r="G3938" s="315">
        <f t="shared" si="63"/>
        <v>3932</v>
      </c>
      <c r="H3938" s="306" t="s">
        <v>12963</v>
      </c>
      <c r="I3938" s="307" t="s">
        <v>7203</v>
      </c>
      <c r="J3938" s="305">
        <v>2016</v>
      </c>
      <c r="K3938" s="270">
        <v>6100034464</v>
      </c>
      <c r="L3938" s="289">
        <v>42395</v>
      </c>
      <c r="M3938" s="306" t="s">
        <v>12970</v>
      </c>
      <c r="N3938" s="332" t="s">
        <v>15856</v>
      </c>
      <c r="O3938" s="324"/>
    </row>
    <row r="3939" spans="5:15" ht="31.5">
      <c r="E3939" s="293">
        <v>6152413</v>
      </c>
      <c r="F3939" s="292" t="s">
        <v>132</v>
      </c>
      <c r="G3939" s="315">
        <f t="shared" si="63"/>
        <v>3933</v>
      </c>
      <c r="H3939" s="306" t="s">
        <v>12964</v>
      </c>
      <c r="I3939" s="307" t="s">
        <v>7203</v>
      </c>
      <c r="J3939" s="305">
        <v>2016</v>
      </c>
      <c r="K3939" s="270">
        <v>6100034593</v>
      </c>
      <c r="L3939" s="289">
        <v>42397</v>
      </c>
      <c r="M3939" s="306" t="s">
        <v>12971</v>
      </c>
      <c r="N3939" s="332" t="s">
        <v>15857</v>
      </c>
      <c r="O3939" s="324"/>
    </row>
    <row r="3940" spans="5:15" ht="31.5">
      <c r="E3940" s="293">
        <v>6152418</v>
      </c>
      <c r="F3940" s="292" t="s">
        <v>132</v>
      </c>
      <c r="G3940" s="315">
        <f t="shared" si="63"/>
        <v>3934</v>
      </c>
      <c r="H3940" s="306" t="s">
        <v>12965</v>
      </c>
      <c r="I3940" s="307" t="s">
        <v>7203</v>
      </c>
      <c r="J3940" s="305">
        <v>2016</v>
      </c>
      <c r="K3940" s="270">
        <v>6100034529</v>
      </c>
      <c r="L3940" s="289">
        <v>42401</v>
      </c>
      <c r="M3940" s="306" t="s">
        <v>12972</v>
      </c>
      <c r="N3940" s="332" t="s">
        <v>15858</v>
      </c>
      <c r="O3940" s="324"/>
    </row>
    <row r="3941" spans="5:15" ht="47.25">
      <c r="E3941" s="293">
        <v>6152422</v>
      </c>
      <c r="F3941" s="292" t="s">
        <v>132</v>
      </c>
      <c r="G3941" s="315">
        <f t="shared" si="63"/>
        <v>3935</v>
      </c>
      <c r="H3941" s="306" t="s">
        <v>12966</v>
      </c>
      <c r="I3941" s="307" t="s">
        <v>7203</v>
      </c>
      <c r="J3941" s="305">
        <v>2016</v>
      </c>
      <c r="K3941" s="270">
        <v>6100034031</v>
      </c>
      <c r="L3941" s="289">
        <v>42387</v>
      </c>
      <c r="M3941" s="306" t="s">
        <v>12973</v>
      </c>
      <c r="N3941" s="332" t="s">
        <v>15859</v>
      </c>
      <c r="O3941" s="324"/>
    </row>
    <row r="3942" spans="5:15" ht="31.5">
      <c r="E3942" s="293">
        <v>6152424</v>
      </c>
      <c r="F3942" s="292" t="s">
        <v>132</v>
      </c>
      <c r="G3942" s="315">
        <f t="shared" si="63"/>
        <v>3936</v>
      </c>
      <c r="H3942" s="306" t="s">
        <v>12967</v>
      </c>
      <c r="I3942" s="307" t="s">
        <v>7203</v>
      </c>
      <c r="J3942" s="305">
        <v>2016</v>
      </c>
      <c r="K3942" s="306">
        <v>6100034986</v>
      </c>
      <c r="L3942" s="289">
        <v>42411</v>
      </c>
      <c r="M3942" s="306" t="s">
        <v>12974</v>
      </c>
      <c r="N3942" s="332" t="s">
        <v>15860</v>
      </c>
      <c r="O3942" s="324"/>
    </row>
    <row r="3943" spans="5:15" ht="126">
      <c r="E3943" s="293">
        <v>6152494</v>
      </c>
      <c r="F3943" s="292" t="s">
        <v>132</v>
      </c>
      <c r="G3943" s="315">
        <f t="shared" si="63"/>
        <v>3937</v>
      </c>
      <c r="H3943" s="306" t="s">
        <v>12975</v>
      </c>
      <c r="I3943" s="307" t="s">
        <v>7203</v>
      </c>
      <c r="J3943" s="305">
        <v>2016</v>
      </c>
      <c r="K3943" s="270">
        <v>6100035063</v>
      </c>
      <c r="L3943" s="289">
        <v>42418</v>
      </c>
      <c r="M3943" s="306" t="s">
        <v>12976</v>
      </c>
      <c r="N3943" s="332" t="s">
        <v>15861</v>
      </c>
      <c r="O3943" s="324"/>
    </row>
    <row r="3944" spans="5:15" ht="31.5">
      <c r="E3944" s="293">
        <v>6152761</v>
      </c>
      <c r="F3944" s="292" t="s">
        <v>132</v>
      </c>
      <c r="G3944" s="315">
        <f t="shared" si="63"/>
        <v>3938</v>
      </c>
      <c r="H3944" s="306" t="s">
        <v>12977</v>
      </c>
      <c r="I3944" s="307" t="s">
        <v>7203</v>
      </c>
      <c r="J3944" s="305">
        <v>2016</v>
      </c>
      <c r="K3944" s="306">
        <v>6100036477</v>
      </c>
      <c r="L3944" s="289">
        <v>42485</v>
      </c>
      <c r="M3944" s="306" t="s">
        <v>12979</v>
      </c>
      <c r="N3944" s="332" t="s">
        <v>15862</v>
      </c>
      <c r="O3944" s="324"/>
    </row>
    <row r="3945" spans="5:15" ht="47.25">
      <c r="E3945" s="293">
        <v>6152767</v>
      </c>
      <c r="F3945" s="292" t="s">
        <v>132</v>
      </c>
      <c r="G3945" s="315">
        <f t="shared" si="63"/>
        <v>3939</v>
      </c>
      <c r="H3945" s="306" t="s">
        <v>12978</v>
      </c>
      <c r="I3945" s="307" t="s">
        <v>7203</v>
      </c>
      <c r="J3945" s="305">
        <v>2016</v>
      </c>
      <c r="K3945" s="270">
        <v>6100036681</v>
      </c>
      <c r="L3945" s="289">
        <v>42521</v>
      </c>
      <c r="M3945" s="306" t="s">
        <v>12980</v>
      </c>
      <c r="N3945" s="332" t="s">
        <v>15863</v>
      </c>
      <c r="O3945" s="324"/>
    </row>
    <row r="3946" spans="5:15" ht="47.25">
      <c r="E3946" s="293">
        <v>6144930</v>
      </c>
      <c r="F3946" s="292" t="s">
        <v>132</v>
      </c>
      <c r="G3946" s="315">
        <f t="shared" si="63"/>
        <v>3940</v>
      </c>
      <c r="H3946" s="306" t="s">
        <v>12981</v>
      </c>
      <c r="I3946" s="307" t="s">
        <v>7203</v>
      </c>
      <c r="J3946" s="305">
        <v>2016</v>
      </c>
      <c r="K3946" s="306">
        <v>6100025641</v>
      </c>
      <c r="L3946" s="289">
        <v>41870</v>
      </c>
      <c r="M3946" s="306" t="s">
        <v>11190</v>
      </c>
      <c r="N3946" s="332" t="s">
        <v>15293</v>
      </c>
      <c r="O3946" s="324"/>
    </row>
    <row r="3947" spans="5:15" ht="63">
      <c r="E3947" s="293">
        <v>6144773</v>
      </c>
      <c r="F3947" s="291" t="s">
        <v>132</v>
      </c>
      <c r="G3947" s="315">
        <f t="shared" si="63"/>
        <v>3941</v>
      </c>
      <c r="H3947" s="306" t="s">
        <v>12982</v>
      </c>
      <c r="I3947" s="307" t="s">
        <v>7203</v>
      </c>
      <c r="J3947" s="305">
        <v>2016</v>
      </c>
      <c r="K3947" s="306">
        <v>6100025441</v>
      </c>
      <c r="L3947" s="289">
        <v>41856</v>
      </c>
      <c r="M3947" s="306" t="s">
        <v>12983</v>
      </c>
      <c r="N3947" s="332" t="s">
        <v>15023</v>
      </c>
      <c r="O3947" s="324"/>
    </row>
    <row r="3948" spans="5:15" ht="47.25">
      <c r="E3948" s="288">
        <v>6151065</v>
      </c>
      <c r="F3948" s="291" t="s">
        <v>132</v>
      </c>
      <c r="G3948" s="315">
        <f t="shared" si="63"/>
        <v>3942</v>
      </c>
      <c r="H3948" s="306" t="s">
        <v>12984</v>
      </c>
      <c r="I3948" s="307" t="s">
        <v>7203</v>
      </c>
      <c r="J3948" s="305">
        <v>2016</v>
      </c>
      <c r="K3948" s="306">
        <v>6100034581</v>
      </c>
      <c r="L3948" s="289">
        <v>42401</v>
      </c>
      <c r="M3948" s="306" t="s">
        <v>12985</v>
      </c>
      <c r="N3948" s="332" t="s">
        <v>15864</v>
      </c>
      <c r="O3948" s="324"/>
    </row>
    <row r="3949" spans="5:15" ht="47.25">
      <c r="E3949" s="293">
        <v>6152398</v>
      </c>
      <c r="F3949" s="291" t="s">
        <v>132</v>
      </c>
      <c r="G3949" s="315">
        <f t="shared" si="63"/>
        <v>3943</v>
      </c>
      <c r="H3949" s="306" t="s">
        <v>12986</v>
      </c>
      <c r="I3949" s="307" t="s">
        <v>7203</v>
      </c>
      <c r="J3949" s="305">
        <v>2016</v>
      </c>
      <c r="K3949" s="270">
        <v>6100033724</v>
      </c>
      <c r="L3949" s="289">
        <v>42390</v>
      </c>
      <c r="M3949" s="306" t="s">
        <v>12991</v>
      </c>
      <c r="N3949" s="332" t="s">
        <v>15865</v>
      </c>
      <c r="O3949" s="324"/>
    </row>
    <row r="3950" spans="5:15" ht="47.25">
      <c r="E3950" s="293">
        <v>6152399</v>
      </c>
      <c r="F3950" s="291" t="s">
        <v>132</v>
      </c>
      <c r="G3950" s="315">
        <f t="shared" si="63"/>
        <v>3944</v>
      </c>
      <c r="H3950" s="306" t="s">
        <v>12987</v>
      </c>
      <c r="I3950" s="307" t="s">
        <v>7203</v>
      </c>
      <c r="J3950" s="305">
        <v>2016</v>
      </c>
      <c r="K3950" s="270">
        <v>6100034532</v>
      </c>
      <c r="L3950" s="289">
        <v>42390</v>
      </c>
      <c r="M3950" s="306" t="s">
        <v>12992</v>
      </c>
      <c r="N3950" s="332" t="s">
        <v>15866</v>
      </c>
      <c r="O3950" s="324"/>
    </row>
    <row r="3951" spans="5:15" ht="47.25">
      <c r="E3951" s="293">
        <v>6152409</v>
      </c>
      <c r="F3951" s="291" t="s">
        <v>132</v>
      </c>
      <c r="G3951" s="315">
        <f t="shared" si="63"/>
        <v>3945</v>
      </c>
      <c r="H3951" s="306" t="s">
        <v>12988</v>
      </c>
      <c r="I3951" s="307" t="s">
        <v>7203</v>
      </c>
      <c r="J3951" s="305">
        <v>2016</v>
      </c>
      <c r="K3951" s="270">
        <v>6100034280</v>
      </c>
      <c r="L3951" s="289">
        <v>42394</v>
      </c>
      <c r="M3951" s="306" t="s">
        <v>12993</v>
      </c>
      <c r="N3951" s="332" t="s">
        <v>15867</v>
      </c>
      <c r="O3951" s="324"/>
    </row>
    <row r="3952" spans="5:15" ht="47.25">
      <c r="E3952" s="293">
        <v>6152417</v>
      </c>
      <c r="F3952" s="291" t="s">
        <v>132</v>
      </c>
      <c r="G3952" s="315">
        <f t="shared" si="63"/>
        <v>3946</v>
      </c>
      <c r="H3952" s="306" t="s">
        <v>12989</v>
      </c>
      <c r="I3952" s="307" t="s">
        <v>7203</v>
      </c>
      <c r="J3952" s="305">
        <v>2016</v>
      </c>
      <c r="K3952" s="270">
        <v>6100034568</v>
      </c>
      <c r="L3952" s="289">
        <v>42396</v>
      </c>
      <c r="M3952" s="306" t="s">
        <v>12994</v>
      </c>
      <c r="N3952" s="332" t="s">
        <v>15868</v>
      </c>
      <c r="O3952" s="324"/>
    </row>
    <row r="3953" spans="5:15" ht="47.25">
      <c r="E3953" s="293">
        <v>6152425</v>
      </c>
      <c r="F3953" s="291" t="s">
        <v>132</v>
      </c>
      <c r="G3953" s="315">
        <f t="shared" si="63"/>
        <v>3947</v>
      </c>
      <c r="H3953" s="306" t="s">
        <v>12990</v>
      </c>
      <c r="I3953" s="307" t="s">
        <v>7203</v>
      </c>
      <c r="J3953" s="305">
        <v>2016</v>
      </c>
      <c r="K3953" s="270">
        <v>6100034931</v>
      </c>
      <c r="L3953" s="289">
        <v>42410</v>
      </c>
      <c r="M3953" s="306" t="s">
        <v>12995</v>
      </c>
      <c r="N3953" s="332" t="s">
        <v>15869</v>
      </c>
      <c r="O3953" s="324"/>
    </row>
    <row r="3954" spans="5:15" ht="31.5">
      <c r="E3954" s="293">
        <v>6152948</v>
      </c>
      <c r="F3954" s="291" t="s">
        <v>132</v>
      </c>
      <c r="G3954" s="315">
        <f t="shared" si="63"/>
        <v>3948</v>
      </c>
      <c r="H3954" s="306" t="s">
        <v>12996</v>
      </c>
      <c r="I3954" s="307" t="s">
        <v>7203</v>
      </c>
      <c r="J3954" s="305">
        <v>2016</v>
      </c>
      <c r="K3954" s="306">
        <v>6100037093</v>
      </c>
      <c r="L3954" s="289">
        <v>42520</v>
      </c>
      <c r="M3954" s="306" t="s">
        <v>12997</v>
      </c>
      <c r="N3954" s="332" t="s">
        <v>15870</v>
      </c>
      <c r="O3954" s="324"/>
    </row>
    <row r="3955" spans="5:15" ht="47.25">
      <c r="E3955" s="295">
        <v>6145094</v>
      </c>
      <c r="F3955" s="291" t="s">
        <v>132</v>
      </c>
      <c r="G3955" s="315">
        <f t="shared" si="63"/>
        <v>3949</v>
      </c>
      <c r="H3955" s="306" t="s">
        <v>12998</v>
      </c>
      <c r="I3955" s="307" t="s">
        <v>7203</v>
      </c>
      <c r="J3955" s="305">
        <v>2016</v>
      </c>
      <c r="K3955" s="290">
        <v>6100026143</v>
      </c>
      <c r="L3955" s="289">
        <v>41904</v>
      </c>
      <c r="M3955" s="290" t="s">
        <v>12999</v>
      </c>
      <c r="N3955" s="332" t="s">
        <v>14885</v>
      </c>
      <c r="O3955" s="324"/>
    </row>
    <row r="3956" spans="5:15" ht="31.5">
      <c r="E3956" s="295">
        <v>6151511</v>
      </c>
      <c r="F3956" s="291" t="s">
        <v>132</v>
      </c>
      <c r="G3956" s="315">
        <f t="shared" si="63"/>
        <v>3950</v>
      </c>
      <c r="H3956" s="306" t="s">
        <v>13000</v>
      </c>
      <c r="I3956" s="307" t="s">
        <v>7203</v>
      </c>
      <c r="J3956" s="305">
        <v>2016</v>
      </c>
      <c r="K3956" s="290">
        <v>6100026767</v>
      </c>
      <c r="L3956" s="289">
        <v>41918</v>
      </c>
      <c r="M3956" s="290" t="s">
        <v>13001</v>
      </c>
      <c r="N3956" s="332" t="s">
        <v>14886</v>
      </c>
      <c r="O3956" s="324"/>
    </row>
    <row r="3957" spans="5:15" ht="31.5">
      <c r="E3957" s="293">
        <v>6152482</v>
      </c>
      <c r="F3957" s="291" t="s">
        <v>132</v>
      </c>
      <c r="G3957" s="315">
        <f t="shared" si="63"/>
        <v>3951</v>
      </c>
      <c r="H3957" s="306" t="s">
        <v>8632</v>
      </c>
      <c r="I3957" s="307" t="s">
        <v>7203</v>
      </c>
      <c r="J3957" s="305">
        <v>2016</v>
      </c>
      <c r="K3957" s="306">
        <v>6100034380</v>
      </c>
      <c r="L3957" s="289">
        <v>42418</v>
      </c>
      <c r="M3957" s="306" t="s">
        <v>13002</v>
      </c>
      <c r="N3957" s="332" t="s">
        <v>15871</v>
      </c>
      <c r="O3957" s="324"/>
    </row>
    <row r="3958" spans="5:15" ht="31.5">
      <c r="E3958" s="288">
        <v>6152483</v>
      </c>
      <c r="F3958" s="291" t="s">
        <v>132</v>
      </c>
      <c r="G3958" s="315">
        <f t="shared" si="63"/>
        <v>3952</v>
      </c>
      <c r="H3958" s="306" t="s">
        <v>9317</v>
      </c>
      <c r="I3958" s="307" t="s">
        <v>7203</v>
      </c>
      <c r="J3958" s="305">
        <v>2016</v>
      </c>
      <c r="K3958" s="306">
        <v>6100034907</v>
      </c>
      <c r="L3958" s="289">
        <v>42418</v>
      </c>
      <c r="M3958" s="306" t="s">
        <v>13003</v>
      </c>
      <c r="N3958" s="332" t="s">
        <v>15872</v>
      </c>
      <c r="O3958" s="324"/>
    </row>
    <row r="3959" spans="5:15" ht="31.5">
      <c r="E3959" s="288">
        <v>6152486</v>
      </c>
      <c r="F3959" s="291" t="s">
        <v>132</v>
      </c>
      <c r="G3959" s="315">
        <f t="shared" si="63"/>
        <v>3953</v>
      </c>
      <c r="H3959" s="270" t="s">
        <v>8536</v>
      </c>
      <c r="I3959" s="307" t="s">
        <v>7203</v>
      </c>
      <c r="J3959" s="239">
        <v>2016</v>
      </c>
      <c r="K3959" s="306">
        <v>6100033781</v>
      </c>
      <c r="L3959" s="289">
        <v>42408</v>
      </c>
      <c r="M3959" s="306" t="s">
        <v>13004</v>
      </c>
      <c r="N3959" s="332" t="s">
        <v>15873</v>
      </c>
      <c r="O3959" s="324"/>
    </row>
    <row r="3960" spans="5:15" ht="31.5">
      <c r="E3960" s="288">
        <v>6152489</v>
      </c>
      <c r="F3960" s="291" t="s">
        <v>132</v>
      </c>
      <c r="G3960" s="315">
        <f t="shared" si="63"/>
        <v>3954</v>
      </c>
      <c r="H3960" s="306" t="s">
        <v>8611</v>
      </c>
      <c r="I3960" s="307" t="s">
        <v>7203</v>
      </c>
      <c r="J3960" s="305">
        <v>2016</v>
      </c>
      <c r="K3960" s="306">
        <v>6100034196</v>
      </c>
      <c r="L3960" s="289">
        <v>42412</v>
      </c>
      <c r="M3960" s="306" t="s">
        <v>13006</v>
      </c>
      <c r="N3960" s="332" t="s">
        <v>15874</v>
      </c>
      <c r="O3960" s="324"/>
    </row>
    <row r="3961" spans="5:15" ht="31.5">
      <c r="E3961" s="288">
        <v>6152492</v>
      </c>
      <c r="F3961" s="291" t="s">
        <v>132</v>
      </c>
      <c r="G3961" s="315">
        <f t="shared" si="63"/>
        <v>3955</v>
      </c>
      <c r="H3961" s="306" t="s">
        <v>8632</v>
      </c>
      <c r="I3961" s="307" t="s">
        <v>7203</v>
      </c>
      <c r="J3961" s="305">
        <v>2016</v>
      </c>
      <c r="K3961" s="306">
        <v>6100034814</v>
      </c>
      <c r="L3961" s="289">
        <v>42418</v>
      </c>
      <c r="M3961" s="306" t="s">
        <v>13007</v>
      </c>
      <c r="N3961" s="332" t="s">
        <v>15875</v>
      </c>
      <c r="O3961" s="324"/>
    </row>
    <row r="3962" spans="5:15" ht="31.5">
      <c r="E3962" s="293">
        <v>6152493</v>
      </c>
      <c r="F3962" s="291" t="s">
        <v>132</v>
      </c>
      <c r="G3962" s="315">
        <f t="shared" si="63"/>
        <v>3956</v>
      </c>
      <c r="H3962" s="306" t="s">
        <v>10980</v>
      </c>
      <c r="I3962" s="307" t="s">
        <v>7203</v>
      </c>
      <c r="J3962" s="305">
        <v>2016</v>
      </c>
      <c r="K3962" s="306">
        <v>6100034985</v>
      </c>
      <c r="L3962" s="289">
        <v>42418</v>
      </c>
      <c r="M3962" s="306" t="s">
        <v>8083</v>
      </c>
      <c r="N3962" s="332" t="s">
        <v>15876</v>
      </c>
      <c r="O3962" s="324"/>
    </row>
    <row r="3963" spans="5:15" ht="31.5">
      <c r="E3963" s="288">
        <v>6152496</v>
      </c>
      <c r="F3963" s="291" t="s">
        <v>132</v>
      </c>
      <c r="G3963" s="315">
        <f t="shared" si="63"/>
        <v>3957</v>
      </c>
      <c r="H3963" s="306" t="s">
        <v>12492</v>
      </c>
      <c r="I3963" s="307" t="s">
        <v>7203</v>
      </c>
      <c r="J3963" s="305">
        <v>2016</v>
      </c>
      <c r="K3963" s="306">
        <v>6100034920</v>
      </c>
      <c r="L3963" s="289">
        <v>42415</v>
      </c>
      <c r="M3963" s="306" t="s">
        <v>13008</v>
      </c>
      <c r="N3963" s="332" t="s">
        <v>15877</v>
      </c>
      <c r="O3963" s="324"/>
    </row>
    <row r="3964" spans="5:15" ht="31.5">
      <c r="E3964" s="288">
        <v>6152499</v>
      </c>
      <c r="F3964" s="291" t="s">
        <v>132</v>
      </c>
      <c r="G3964" s="315">
        <f t="shared" si="63"/>
        <v>3958</v>
      </c>
      <c r="H3964" s="306" t="s">
        <v>8526</v>
      </c>
      <c r="I3964" s="307" t="s">
        <v>7203</v>
      </c>
      <c r="J3964" s="305">
        <v>2016</v>
      </c>
      <c r="K3964" s="306">
        <v>6100034984</v>
      </c>
      <c r="L3964" s="289">
        <v>42416</v>
      </c>
      <c r="M3964" s="306" t="s">
        <v>13009</v>
      </c>
      <c r="N3964" s="332" t="s">
        <v>15878</v>
      </c>
      <c r="O3964" s="324"/>
    </row>
    <row r="3965" spans="5:15" ht="31.5">
      <c r="E3965" s="293">
        <v>6152500</v>
      </c>
      <c r="F3965" s="291" t="s">
        <v>132</v>
      </c>
      <c r="G3965" s="315">
        <f t="shared" si="63"/>
        <v>3959</v>
      </c>
      <c r="H3965" s="306" t="s">
        <v>10976</v>
      </c>
      <c r="I3965" s="307" t="s">
        <v>7203</v>
      </c>
      <c r="J3965" s="305">
        <v>2016</v>
      </c>
      <c r="K3965" s="306">
        <v>6100034572</v>
      </c>
      <c r="L3965" s="289">
        <v>42417</v>
      </c>
      <c r="M3965" s="306" t="s">
        <v>13010</v>
      </c>
      <c r="N3965" s="332" t="s">
        <v>15879</v>
      </c>
      <c r="O3965" s="324"/>
    </row>
    <row r="3966" spans="5:15" ht="31.5">
      <c r="E3966" s="288">
        <v>6152501</v>
      </c>
      <c r="F3966" s="292" t="s">
        <v>132</v>
      </c>
      <c r="G3966" s="315">
        <f t="shared" ref="G3966:G4029" si="64">G3965+1</f>
        <v>3960</v>
      </c>
      <c r="H3966" s="306" t="s">
        <v>12331</v>
      </c>
      <c r="I3966" s="307" t="s">
        <v>7203</v>
      </c>
      <c r="J3966" s="305">
        <v>2016</v>
      </c>
      <c r="K3966" s="306">
        <v>6100034537</v>
      </c>
      <c r="L3966" s="289">
        <v>42415</v>
      </c>
      <c r="M3966" s="306" t="s">
        <v>13011</v>
      </c>
      <c r="N3966" s="332" t="s">
        <v>15880</v>
      </c>
      <c r="O3966" s="324"/>
    </row>
    <row r="3967" spans="5:15" ht="31.5">
      <c r="E3967" s="288">
        <v>6152502</v>
      </c>
      <c r="F3967" s="292" t="s">
        <v>132</v>
      </c>
      <c r="G3967" s="315">
        <f t="shared" si="64"/>
        <v>3961</v>
      </c>
      <c r="H3967" s="306" t="s">
        <v>8543</v>
      </c>
      <c r="I3967" s="307" t="s">
        <v>7203</v>
      </c>
      <c r="J3967" s="305">
        <v>2016</v>
      </c>
      <c r="K3967" s="306">
        <v>6100034535</v>
      </c>
      <c r="L3967" s="289">
        <v>42404</v>
      </c>
      <c r="M3967" s="306" t="s">
        <v>13012</v>
      </c>
      <c r="N3967" s="332" t="s">
        <v>15881</v>
      </c>
      <c r="O3967" s="324"/>
    </row>
    <row r="3968" spans="5:15" ht="31.5">
      <c r="E3968" s="293">
        <v>6152504</v>
      </c>
      <c r="F3968" s="292" t="s">
        <v>132</v>
      </c>
      <c r="G3968" s="315">
        <f t="shared" si="64"/>
        <v>3962</v>
      </c>
      <c r="H3968" s="306" t="s">
        <v>8631</v>
      </c>
      <c r="I3968" s="307" t="s">
        <v>7203</v>
      </c>
      <c r="J3968" s="305">
        <v>2016</v>
      </c>
      <c r="K3968" s="306">
        <v>6100034849</v>
      </c>
      <c r="L3968" s="289">
        <v>42408</v>
      </c>
      <c r="M3968" s="306" t="s">
        <v>13013</v>
      </c>
      <c r="N3968" s="332" t="s">
        <v>15882</v>
      </c>
      <c r="O3968" s="324"/>
    </row>
    <row r="3969" spans="5:15" ht="31.5">
      <c r="E3969" s="288">
        <v>6152507</v>
      </c>
      <c r="F3969" s="292" t="s">
        <v>132</v>
      </c>
      <c r="G3969" s="315">
        <f t="shared" si="64"/>
        <v>3963</v>
      </c>
      <c r="H3969" s="306" t="s">
        <v>9968</v>
      </c>
      <c r="I3969" s="307" t="s">
        <v>7203</v>
      </c>
      <c r="J3969" s="305">
        <v>2016</v>
      </c>
      <c r="K3969" s="306">
        <v>6100034847</v>
      </c>
      <c r="L3969" s="289">
        <v>42415</v>
      </c>
      <c r="M3969" s="306" t="s">
        <v>13014</v>
      </c>
      <c r="N3969" s="332" t="s">
        <v>15883</v>
      </c>
      <c r="O3969" s="324"/>
    </row>
    <row r="3970" spans="5:15" ht="31.5">
      <c r="E3970" s="288">
        <v>6152508</v>
      </c>
      <c r="F3970" s="291" t="s">
        <v>132</v>
      </c>
      <c r="G3970" s="315">
        <f t="shared" si="64"/>
        <v>3964</v>
      </c>
      <c r="H3970" s="306" t="s">
        <v>8632</v>
      </c>
      <c r="I3970" s="307" t="s">
        <v>7203</v>
      </c>
      <c r="J3970" s="305">
        <v>2016</v>
      </c>
      <c r="K3970" s="306">
        <v>6100034989</v>
      </c>
      <c r="L3970" s="289">
        <v>42415</v>
      </c>
      <c r="M3970" s="306" t="s">
        <v>13015</v>
      </c>
      <c r="N3970" s="332" t="s">
        <v>15884</v>
      </c>
      <c r="O3970" s="324"/>
    </row>
    <row r="3971" spans="5:15" ht="31.5">
      <c r="E3971" s="293">
        <v>6152509</v>
      </c>
      <c r="F3971" s="291" t="s">
        <v>132</v>
      </c>
      <c r="G3971" s="315">
        <f t="shared" si="64"/>
        <v>3965</v>
      </c>
      <c r="H3971" s="306" t="s">
        <v>8641</v>
      </c>
      <c r="I3971" s="307" t="s">
        <v>7203</v>
      </c>
      <c r="J3971" s="305">
        <v>2016</v>
      </c>
      <c r="K3971" s="306">
        <v>6100034968</v>
      </c>
      <c r="L3971" s="289">
        <v>42415</v>
      </c>
      <c r="M3971" s="306" t="s">
        <v>13016</v>
      </c>
      <c r="N3971" s="332" t="s">
        <v>15885</v>
      </c>
      <c r="O3971" s="324"/>
    </row>
    <row r="3972" spans="5:15" ht="31.5">
      <c r="E3972" s="288">
        <v>6152551</v>
      </c>
      <c r="F3972" s="292" t="s">
        <v>132</v>
      </c>
      <c r="G3972" s="315">
        <f t="shared" si="64"/>
        <v>3966</v>
      </c>
      <c r="H3972" s="306" t="s">
        <v>8632</v>
      </c>
      <c r="I3972" s="307" t="s">
        <v>7203</v>
      </c>
      <c r="J3972" s="305">
        <v>2016</v>
      </c>
      <c r="K3972" s="306">
        <v>6100034825</v>
      </c>
      <c r="L3972" s="289">
        <v>42411</v>
      </c>
      <c r="M3972" s="306" t="s">
        <v>13017</v>
      </c>
      <c r="N3972" s="332" t="s">
        <v>15886</v>
      </c>
      <c r="O3972" s="324"/>
    </row>
    <row r="3973" spans="5:15" ht="31.5">
      <c r="E3973" s="288">
        <v>6152610</v>
      </c>
      <c r="F3973" s="291" t="s">
        <v>132</v>
      </c>
      <c r="G3973" s="315">
        <f t="shared" si="64"/>
        <v>3967</v>
      </c>
      <c r="H3973" s="306" t="s">
        <v>13005</v>
      </c>
      <c r="I3973" s="307" t="s">
        <v>7203</v>
      </c>
      <c r="J3973" s="305">
        <v>2016</v>
      </c>
      <c r="K3973" s="306">
        <v>6100035437</v>
      </c>
      <c r="L3973" s="289">
        <v>42446</v>
      </c>
      <c r="M3973" s="306" t="s">
        <v>13018</v>
      </c>
      <c r="N3973" s="332" t="s">
        <v>15887</v>
      </c>
      <c r="O3973" s="324"/>
    </row>
    <row r="3974" spans="5:15" ht="31.5">
      <c r="E3974" s="293">
        <v>6152611</v>
      </c>
      <c r="F3974" s="292" t="s">
        <v>132</v>
      </c>
      <c r="G3974" s="315">
        <f t="shared" si="64"/>
        <v>3968</v>
      </c>
      <c r="H3974" s="306" t="s">
        <v>8641</v>
      </c>
      <c r="I3974" s="307" t="s">
        <v>7203</v>
      </c>
      <c r="J3974" s="305">
        <v>2016</v>
      </c>
      <c r="K3974" s="306">
        <v>6100035264</v>
      </c>
      <c r="L3974" s="289">
        <v>42443</v>
      </c>
      <c r="M3974" s="306" t="s">
        <v>13019</v>
      </c>
      <c r="N3974" s="332" t="s">
        <v>15888</v>
      </c>
      <c r="O3974" s="324"/>
    </row>
    <row r="3975" spans="5:15" ht="31.5">
      <c r="E3975" s="288">
        <v>6152631</v>
      </c>
      <c r="F3975" s="292" t="s">
        <v>132</v>
      </c>
      <c r="G3975" s="315">
        <f t="shared" si="64"/>
        <v>3969</v>
      </c>
      <c r="H3975" s="270" t="s">
        <v>9317</v>
      </c>
      <c r="I3975" s="307" t="s">
        <v>7203</v>
      </c>
      <c r="J3975" s="329">
        <v>2016</v>
      </c>
      <c r="K3975" s="306">
        <v>6100035329</v>
      </c>
      <c r="L3975" s="289">
        <v>42446</v>
      </c>
      <c r="M3975" s="306" t="s">
        <v>13020</v>
      </c>
      <c r="N3975" s="332" t="s">
        <v>15889</v>
      </c>
      <c r="O3975" s="324"/>
    </row>
    <row r="3976" spans="5:15" ht="31.5">
      <c r="E3976" s="288">
        <v>6152705</v>
      </c>
      <c r="F3976" s="292" t="s">
        <v>132</v>
      </c>
      <c r="G3976" s="315">
        <f t="shared" si="64"/>
        <v>3970</v>
      </c>
      <c r="H3976" s="270" t="s">
        <v>9338</v>
      </c>
      <c r="I3976" s="307" t="s">
        <v>7203</v>
      </c>
      <c r="J3976" s="329">
        <v>2016</v>
      </c>
      <c r="K3976" s="306">
        <v>6100034854</v>
      </c>
      <c r="L3976" s="289">
        <v>42458</v>
      </c>
      <c r="M3976" s="306" t="s">
        <v>13021</v>
      </c>
      <c r="N3976" s="332" t="s">
        <v>15890</v>
      </c>
      <c r="O3976" s="324"/>
    </row>
    <row r="3977" spans="5:15" ht="31.5">
      <c r="E3977" s="293">
        <v>6152479</v>
      </c>
      <c r="F3977" s="292" t="s">
        <v>132</v>
      </c>
      <c r="G3977" s="315">
        <f t="shared" si="64"/>
        <v>3971</v>
      </c>
      <c r="H3977" s="270" t="s">
        <v>8526</v>
      </c>
      <c r="I3977" s="307" t="s">
        <v>7203</v>
      </c>
      <c r="J3977" s="329">
        <v>2016</v>
      </c>
      <c r="K3977" s="306">
        <v>6100034262</v>
      </c>
      <c r="L3977" s="289">
        <v>42417</v>
      </c>
      <c r="M3977" s="306" t="s">
        <v>13022</v>
      </c>
      <c r="N3977" s="332" t="s">
        <v>15891</v>
      </c>
      <c r="O3977" s="324"/>
    </row>
    <row r="3978" spans="5:15" ht="31.5">
      <c r="E3978" s="293">
        <v>6152485</v>
      </c>
      <c r="F3978" s="291" t="s">
        <v>132</v>
      </c>
      <c r="G3978" s="315">
        <f t="shared" si="64"/>
        <v>3972</v>
      </c>
      <c r="H3978" s="270" t="s">
        <v>12975</v>
      </c>
      <c r="I3978" s="307" t="s">
        <v>7203</v>
      </c>
      <c r="J3978" s="239">
        <v>2016</v>
      </c>
      <c r="K3978" s="306">
        <v>6100034966</v>
      </c>
      <c r="L3978" s="289">
        <v>42416</v>
      </c>
      <c r="M3978" s="306" t="s">
        <v>13023</v>
      </c>
      <c r="N3978" s="332" t="s">
        <v>15892</v>
      </c>
      <c r="O3978" s="324"/>
    </row>
    <row r="3979" spans="5:15" ht="31.5">
      <c r="E3979" s="288">
        <v>6152495</v>
      </c>
      <c r="F3979" s="291" t="s">
        <v>132</v>
      </c>
      <c r="G3979" s="315">
        <f t="shared" si="64"/>
        <v>3973</v>
      </c>
      <c r="H3979" s="270" t="s">
        <v>8781</v>
      </c>
      <c r="I3979" s="307" t="s">
        <v>7203</v>
      </c>
      <c r="J3979" s="239">
        <v>2016</v>
      </c>
      <c r="K3979" s="306">
        <v>6100035036</v>
      </c>
      <c r="L3979" s="289">
        <v>42418</v>
      </c>
      <c r="M3979" s="306" t="s">
        <v>8550</v>
      </c>
      <c r="N3979" s="332" t="s">
        <v>15893</v>
      </c>
      <c r="O3979" s="324"/>
    </row>
    <row r="3980" spans="5:15" ht="31.5">
      <c r="E3980" s="288">
        <v>6152514</v>
      </c>
      <c r="F3980" s="291" t="s">
        <v>132</v>
      </c>
      <c r="G3980" s="315">
        <f t="shared" si="64"/>
        <v>3974</v>
      </c>
      <c r="H3980" s="306" t="s">
        <v>9865</v>
      </c>
      <c r="I3980" s="307" t="s">
        <v>7203</v>
      </c>
      <c r="J3980" s="305">
        <v>2016</v>
      </c>
      <c r="K3980" s="306">
        <v>6100034852</v>
      </c>
      <c r="L3980" s="289">
        <v>42409</v>
      </c>
      <c r="M3980" s="306" t="s">
        <v>13026</v>
      </c>
      <c r="N3980" s="332" t="s">
        <v>15894</v>
      </c>
      <c r="O3980" s="324"/>
    </row>
    <row r="3981" spans="5:15" ht="31.5">
      <c r="E3981" s="288">
        <v>6152549</v>
      </c>
      <c r="F3981" s="291" t="s">
        <v>132</v>
      </c>
      <c r="G3981" s="315">
        <f t="shared" si="64"/>
        <v>3975</v>
      </c>
      <c r="H3981" s="306" t="s">
        <v>8526</v>
      </c>
      <c r="I3981" s="307" t="s">
        <v>7203</v>
      </c>
      <c r="J3981" s="305">
        <v>2016</v>
      </c>
      <c r="K3981" s="306">
        <v>6100035130</v>
      </c>
      <c r="L3981" s="289">
        <v>42428</v>
      </c>
      <c r="M3981" s="306" t="s">
        <v>13027</v>
      </c>
      <c r="N3981" s="332" t="s">
        <v>15895</v>
      </c>
      <c r="O3981" s="324"/>
    </row>
    <row r="3982" spans="5:15" ht="31.5">
      <c r="E3982" s="293">
        <v>6152550</v>
      </c>
      <c r="F3982" s="291" t="s">
        <v>132</v>
      </c>
      <c r="G3982" s="315">
        <f t="shared" si="64"/>
        <v>3976</v>
      </c>
      <c r="H3982" s="306" t="s">
        <v>12842</v>
      </c>
      <c r="I3982" s="307" t="s">
        <v>7203</v>
      </c>
      <c r="J3982" s="305">
        <v>2016</v>
      </c>
      <c r="K3982" s="306">
        <v>6100034978</v>
      </c>
      <c r="L3982" s="289">
        <v>42425</v>
      </c>
      <c r="M3982" s="306" t="s">
        <v>10327</v>
      </c>
      <c r="N3982" s="332" t="s">
        <v>15896</v>
      </c>
      <c r="O3982" s="324"/>
    </row>
    <row r="3983" spans="5:15" ht="31.5">
      <c r="E3983" s="288">
        <v>6152552</v>
      </c>
      <c r="F3983" s="291" t="s">
        <v>132</v>
      </c>
      <c r="G3983" s="315">
        <f t="shared" si="64"/>
        <v>3977</v>
      </c>
      <c r="H3983" s="306" t="s">
        <v>9983</v>
      </c>
      <c r="I3983" s="307" t="s">
        <v>7203</v>
      </c>
      <c r="J3983" s="305">
        <v>2016</v>
      </c>
      <c r="K3983" s="306">
        <v>6100035046</v>
      </c>
      <c r="L3983" s="289">
        <v>42432</v>
      </c>
      <c r="M3983" s="306" t="s">
        <v>13028</v>
      </c>
      <c r="N3983" s="332" t="s">
        <v>15897</v>
      </c>
      <c r="O3983" s="324"/>
    </row>
    <row r="3984" spans="5:15" ht="31.5">
      <c r="E3984" s="288">
        <v>6152553</v>
      </c>
      <c r="F3984" s="291" t="s">
        <v>132</v>
      </c>
      <c r="G3984" s="315">
        <f t="shared" si="64"/>
        <v>3978</v>
      </c>
      <c r="H3984" s="306" t="s">
        <v>8526</v>
      </c>
      <c r="I3984" s="307" t="s">
        <v>7203</v>
      </c>
      <c r="J3984" s="305">
        <v>2016</v>
      </c>
      <c r="K3984" s="306">
        <v>6100034716</v>
      </c>
      <c r="L3984" s="289">
        <v>42429</v>
      </c>
      <c r="M3984" s="306" t="s">
        <v>13029</v>
      </c>
      <c r="N3984" s="332" t="s">
        <v>15898</v>
      </c>
      <c r="O3984" s="324"/>
    </row>
    <row r="3985" spans="5:15" ht="31.5">
      <c r="E3985" s="293">
        <v>6152554</v>
      </c>
      <c r="F3985" s="291" t="s">
        <v>132</v>
      </c>
      <c r="G3985" s="315">
        <f t="shared" si="64"/>
        <v>3979</v>
      </c>
      <c r="H3985" s="306" t="s">
        <v>9338</v>
      </c>
      <c r="I3985" s="307" t="s">
        <v>7203</v>
      </c>
      <c r="J3985" s="305">
        <v>2016</v>
      </c>
      <c r="K3985" s="306">
        <v>6100034301</v>
      </c>
      <c r="L3985" s="289">
        <v>42426</v>
      </c>
      <c r="M3985" s="306" t="s">
        <v>13030</v>
      </c>
      <c r="N3985" s="332" t="s">
        <v>15899</v>
      </c>
      <c r="O3985" s="324"/>
    </row>
    <row r="3986" spans="5:15" ht="31.5">
      <c r="E3986" s="288">
        <v>6152555</v>
      </c>
      <c r="F3986" s="292" t="s">
        <v>132</v>
      </c>
      <c r="G3986" s="315">
        <f t="shared" si="64"/>
        <v>3980</v>
      </c>
      <c r="H3986" s="306" t="s">
        <v>13024</v>
      </c>
      <c r="I3986" s="307" t="s">
        <v>7203</v>
      </c>
      <c r="J3986" s="305">
        <v>2016</v>
      </c>
      <c r="K3986" s="306">
        <v>6100035123</v>
      </c>
      <c r="L3986" s="289">
        <v>42425</v>
      </c>
      <c r="M3986" s="306" t="s">
        <v>13031</v>
      </c>
      <c r="N3986" s="332" t="s">
        <v>15900</v>
      </c>
      <c r="O3986" s="324"/>
    </row>
    <row r="3987" spans="5:15" ht="31.5">
      <c r="E3987" s="288">
        <v>6152556</v>
      </c>
      <c r="F3987" s="291" t="s">
        <v>132</v>
      </c>
      <c r="G3987" s="315">
        <f t="shared" si="64"/>
        <v>3981</v>
      </c>
      <c r="H3987" s="306" t="s">
        <v>13025</v>
      </c>
      <c r="I3987" s="307" t="s">
        <v>7203</v>
      </c>
      <c r="J3987" s="305">
        <v>2016</v>
      </c>
      <c r="K3987" s="306">
        <v>6100035131</v>
      </c>
      <c r="L3987" s="289">
        <v>42426</v>
      </c>
      <c r="M3987" s="306" t="s">
        <v>13032</v>
      </c>
      <c r="N3987" s="332" t="s">
        <v>15901</v>
      </c>
      <c r="O3987" s="324"/>
    </row>
    <row r="3988" spans="5:15" ht="31.5">
      <c r="E3988" s="293">
        <v>6152557</v>
      </c>
      <c r="F3988" s="291" t="s">
        <v>132</v>
      </c>
      <c r="G3988" s="315">
        <f t="shared" si="64"/>
        <v>3982</v>
      </c>
      <c r="H3988" s="306" t="s">
        <v>10976</v>
      </c>
      <c r="I3988" s="307" t="s">
        <v>7203</v>
      </c>
      <c r="J3988" s="305">
        <v>2016</v>
      </c>
      <c r="K3988" s="306">
        <v>6100035043</v>
      </c>
      <c r="L3988" s="289">
        <v>42426</v>
      </c>
      <c r="M3988" s="306" t="s">
        <v>13033</v>
      </c>
      <c r="N3988" s="332" t="s">
        <v>15902</v>
      </c>
      <c r="O3988" s="324"/>
    </row>
    <row r="3989" spans="5:15" ht="47.25">
      <c r="E3989" s="288">
        <v>6152558</v>
      </c>
      <c r="F3989" s="291" t="s">
        <v>132</v>
      </c>
      <c r="G3989" s="315">
        <f t="shared" si="64"/>
        <v>3983</v>
      </c>
      <c r="H3989" s="306" t="s">
        <v>9213</v>
      </c>
      <c r="I3989" s="307" t="s">
        <v>7203</v>
      </c>
      <c r="J3989" s="305">
        <v>2016</v>
      </c>
      <c r="K3989" s="306">
        <v>6100034967</v>
      </c>
      <c r="L3989" s="289">
        <v>42425</v>
      </c>
      <c r="M3989" s="306" t="s">
        <v>13034</v>
      </c>
      <c r="N3989" s="332" t="s">
        <v>15903</v>
      </c>
      <c r="O3989" s="324"/>
    </row>
    <row r="3990" spans="5:15" ht="31.5">
      <c r="E3990" s="288">
        <v>6152560</v>
      </c>
      <c r="F3990" s="291" t="s">
        <v>132</v>
      </c>
      <c r="G3990" s="315">
        <f t="shared" si="64"/>
        <v>3984</v>
      </c>
      <c r="H3990" s="306" t="s">
        <v>12302</v>
      </c>
      <c r="I3990" s="307" t="s">
        <v>7203</v>
      </c>
      <c r="J3990" s="305">
        <v>2016</v>
      </c>
      <c r="K3990" s="306">
        <v>6100035010</v>
      </c>
      <c r="L3990" s="289">
        <v>42420</v>
      </c>
      <c r="M3990" s="306" t="s">
        <v>13035</v>
      </c>
      <c r="N3990" s="332" t="s">
        <v>15904</v>
      </c>
      <c r="O3990" s="324"/>
    </row>
    <row r="3991" spans="5:15" ht="31.5">
      <c r="E3991" s="293">
        <v>6152561</v>
      </c>
      <c r="F3991" s="291" t="s">
        <v>132</v>
      </c>
      <c r="G3991" s="315">
        <f t="shared" si="64"/>
        <v>3985</v>
      </c>
      <c r="H3991" s="270" t="s">
        <v>10976</v>
      </c>
      <c r="I3991" s="307" t="s">
        <v>7203</v>
      </c>
      <c r="J3991" s="239">
        <v>2016</v>
      </c>
      <c r="K3991" s="306">
        <v>6100034719</v>
      </c>
      <c r="L3991" s="289">
        <v>42429</v>
      </c>
      <c r="M3991" s="306" t="s">
        <v>13036</v>
      </c>
      <c r="N3991" s="332" t="s">
        <v>15905</v>
      </c>
      <c r="O3991" s="324"/>
    </row>
    <row r="3992" spans="5:15" ht="31.5">
      <c r="E3992" s="288">
        <v>6152562</v>
      </c>
      <c r="F3992" s="292" t="s">
        <v>132</v>
      </c>
      <c r="G3992" s="315">
        <f t="shared" si="64"/>
        <v>3986</v>
      </c>
      <c r="H3992" s="306" t="s">
        <v>12255</v>
      </c>
      <c r="I3992" s="307" t="s">
        <v>7203</v>
      </c>
      <c r="J3992" s="305">
        <v>2016</v>
      </c>
      <c r="K3992" s="306">
        <v>6100035047</v>
      </c>
      <c r="L3992" s="289">
        <v>42425</v>
      </c>
      <c r="M3992" s="306" t="s">
        <v>13037</v>
      </c>
      <c r="N3992" s="332" t="s">
        <v>15906</v>
      </c>
      <c r="O3992" s="324"/>
    </row>
    <row r="3993" spans="5:15" ht="31.5">
      <c r="E3993" s="293">
        <v>6152601</v>
      </c>
      <c r="F3993" s="291" t="s">
        <v>132</v>
      </c>
      <c r="G3993" s="315">
        <f t="shared" si="64"/>
        <v>3987</v>
      </c>
      <c r="H3993" s="306" t="s">
        <v>8543</v>
      </c>
      <c r="I3993" s="307" t="s">
        <v>7203</v>
      </c>
      <c r="J3993" s="305">
        <v>2016</v>
      </c>
      <c r="K3993" s="306">
        <v>6100035166</v>
      </c>
      <c r="L3993" s="289">
        <v>42444</v>
      </c>
      <c r="M3993" s="306" t="s">
        <v>13038</v>
      </c>
      <c r="N3993" s="332" t="s">
        <v>15907</v>
      </c>
      <c r="O3993" s="324"/>
    </row>
    <row r="3994" spans="5:15" ht="31.5">
      <c r="E3994" s="288">
        <v>6152602</v>
      </c>
      <c r="F3994" s="291" t="s">
        <v>132</v>
      </c>
      <c r="G3994" s="315">
        <f t="shared" si="64"/>
        <v>3988</v>
      </c>
      <c r="H3994" s="270" t="s">
        <v>8543</v>
      </c>
      <c r="I3994" s="307" t="s">
        <v>7203</v>
      </c>
      <c r="J3994" s="239">
        <v>2016</v>
      </c>
      <c r="K3994" s="306">
        <v>6100035337</v>
      </c>
      <c r="L3994" s="289">
        <v>42446</v>
      </c>
      <c r="M3994" s="306" t="s">
        <v>13039</v>
      </c>
      <c r="N3994" s="332" t="s">
        <v>15908</v>
      </c>
      <c r="O3994" s="324"/>
    </row>
    <row r="3995" spans="5:15" ht="31.5">
      <c r="E3995" s="293">
        <v>6152603</v>
      </c>
      <c r="F3995" s="291" t="s">
        <v>132</v>
      </c>
      <c r="G3995" s="315">
        <f t="shared" si="64"/>
        <v>3989</v>
      </c>
      <c r="H3995" s="306" t="s">
        <v>9317</v>
      </c>
      <c r="I3995" s="307" t="s">
        <v>7203</v>
      </c>
      <c r="J3995" s="305">
        <v>2016</v>
      </c>
      <c r="K3995" s="306">
        <v>6100035135</v>
      </c>
      <c r="L3995" s="289">
        <v>42445</v>
      </c>
      <c r="M3995" s="306" t="s">
        <v>13041</v>
      </c>
      <c r="N3995" s="331" t="s">
        <v>16259</v>
      </c>
      <c r="O3995" s="325"/>
    </row>
    <row r="3996" spans="5:15" ht="31.5">
      <c r="E3996" s="288">
        <v>6152604</v>
      </c>
      <c r="F3996" s="291" t="s">
        <v>132</v>
      </c>
      <c r="G3996" s="315">
        <f t="shared" si="64"/>
        <v>3990</v>
      </c>
      <c r="H3996" s="306" t="s">
        <v>8622</v>
      </c>
      <c r="I3996" s="307" t="s">
        <v>7203</v>
      </c>
      <c r="J3996" s="305">
        <v>2016</v>
      </c>
      <c r="K3996" s="306">
        <v>6100035392</v>
      </c>
      <c r="L3996" s="289">
        <v>42443</v>
      </c>
      <c r="M3996" s="306" t="s">
        <v>13042</v>
      </c>
      <c r="N3996" s="332" t="s">
        <v>15909</v>
      </c>
      <c r="O3996" s="324"/>
    </row>
    <row r="3997" spans="5:15" ht="31.5">
      <c r="E3997" s="288">
        <v>6152605</v>
      </c>
      <c r="F3997" s="291" t="s">
        <v>132</v>
      </c>
      <c r="G3997" s="315">
        <f t="shared" si="64"/>
        <v>3991</v>
      </c>
      <c r="H3997" s="306" t="s">
        <v>8641</v>
      </c>
      <c r="I3997" s="307" t="s">
        <v>7203</v>
      </c>
      <c r="J3997" s="305">
        <v>2016</v>
      </c>
      <c r="K3997" s="306">
        <v>6100035303</v>
      </c>
      <c r="L3997" s="289">
        <v>42444</v>
      </c>
      <c r="M3997" s="306" t="s">
        <v>13043</v>
      </c>
      <c r="N3997" s="332" t="s">
        <v>15910</v>
      </c>
      <c r="O3997" s="324"/>
    </row>
    <row r="3998" spans="5:15" ht="47.25">
      <c r="E3998" s="293">
        <v>6152606</v>
      </c>
      <c r="F3998" s="291" t="s">
        <v>132</v>
      </c>
      <c r="G3998" s="315">
        <f t="shared" si="64"/>
        <v>3992</v>
      </c>
      <c r="H3998" s="306" t="s">
        <v>10976</v>
      </c>
      <c r="I3998" s="307" t="s">
        <v>7203</v>
      </c>
      <c r="J3998" s="305">
        <v>2016</v>
      </c>
      <c r="K3998" s="306">
        <v>6100035327</v>
      </c>
      <c r="L3998" s="289">
        <v>42443</v>
      </c>
      <c r="M3998" s="306" t="s">
        <v>13044</v>
      </c>
      <c r="N3998" s="332" t="s">
        <v>15911</v>
      </c>
      <c r="O3998" s="324"/>
    </row>
    <row r="3999" spans="5:15" ht="31.5">
      <c r="E3999" s="288">
        <v>6152607</v>
      </c>
      <c r="F3999" s="291" t="s">
        <v>132</v>
      </c>
      <c r="G3999" s="315">
        <f t="shared" si="64"/>
        <v>3993</v>
      </c>
      <c r="H3999" s="306" t="s">
        <v>13040</v>
      </c>
      <c r="I3999" s="307" t="s">
        <v>7203</v>
      </c>
      <c r="J3999" s="305">
        <v>2016</v>
      </c>
      <c r="K3999" s="306">
        <v>6100035223</v>
      </c>
      <c r="L3999" s="289">
        <v>42446</v>
      </c>
      <c r="M3999" s="306" t="s">
        <v>13045</v>
      </c>
      <c r="N3999" s="332" t="s">
        <v>15912</v>
      </c>
      <c r="O3999" s="324"/>
    </row>
    <row r="4000" spans="5:15" ht="31.5">
      <c r="E4000" s="293">
        <v>6152608</v>
      </c>
      <c r="F4000" s="291" t="s">
        <v>132</v>
      </c>
      <c r="G4000" s="315">
        <f t="shared" si="64"/>
        <v>3994</v>
      </c>
      <c r="H4000" s="306" t="s">
        <v>9918</v>
      </c>
      <c r="I4000" s="307" t="s">
        <v>7203</v>
      </c>
      <c r="J4000" s="305">
        <v>2016</v>
      </c>
      <c r="K4000" s="306">
        <v>6100035314</v>
      </c>
      <c r="L4000" s="289">
        <v>42446</v>
      </c>
      <c r="M4000" s="306" t="s">
        <v>13046</v>
      </c>
      <c r="N4000" s="332" t="s">
        <v>15913</v>
      </c>
      <c r="O4000" s="324"/>
    </row>
    <row r="4001" spans="5:15" ht="31.5">
      <c r="E4001" s="288">
        <v>6152612</v>
      </c>
      <c r="F4001" s="291" t="s">
        <v>132</v>
      </c>
      <c r="G4001" s="315">
        <f t="shared" si="64"/>
        <v>3995</v>
      </c>
      <c r="H4001" s="306" t="s">
        <v>8551</v>
      </c>
      <c r="I4001" s="307" t="s">
        <v>7203</v>
      </c>
      <c r="J4001" s="305">
        <v>2016</v>
      </c>
      <c r="K4001" s="306">
        <v>6100028795</v>
      </c>
      <c r="L4001" s="289">
        <v>42424</v>
      </c>
      <c r="M4001" s="306" t="s">
        <v>13047</v>
      </c>
      <c r="N4001" s="332" t="s">
        <v>15914</v>
      </c>
      <c r="O4001" s="324"/>
    </row>
    <row r="4002" spans="5:15" ht="31.5">
      <c r="E4002" s="288">
        <v>6152635</v>
      </c>
      <c r="F4002" s="291" t="s">
        <v>132</v>
      </c>
      <c r="G4002" s="315">
        <f t="shared" si="64"/>
        <v>3996</v>
      </c>
      <c r="H4002" s="306" t="s">
        <v>10956</v>
      </c>
      <c r="I4002" s="307" t="s">
        <v>7203</v>
      </c>
      <c r="J4002" s="305">
        <v>2016</v>
      </c>
      <c r="K4002" s="306">
        <v>6100035541</v>
      </c>
      <c r="L4002" s="289">
        <v>42450</v>
      </c>
      <c r="M4002" s="306" t="s">
        <v>13048</v>
      </c>
      <c r="N4002" s="332" t="s">
        <v>15915</v>
      </c>
      <c r="O4002" s="324"/>
    </row>
    <row r="4003" spans="5:15" ht="31.5">
      <c r="E4003" s="293">
        <v>6152630</v>
      </c>
      <c r="F4003" s="291" t="s">
        <v>132</v>
      </c>
      <c r="G4003" s="315">
        <f t="shared" si="64"/>
        <v>3997</v>
      </c>
      <c r="H4003" s="270" t="s">
        <v>8543</v>
      </c>
      <c r="I4003" s="307" t="s">
        <v>7203</v>
      </c>
      <c r="J4003" s="239">
        <v>2016</v>
      </c>
      <c r="K4003" s="306">
        <v>6100035500</v>
      </c>
      <c r="L4003" s="289">
        <v>42453</v>
      </c>
      <c r="M4003" s="306" t="s">
        <v>13049</v>
      </c>
      <c r="N4003" s="332" t="s">
        <v>15916</v>
      </c>
      <c r="O4003" s="324"/>
    </row>
    <row r="4004" spans="5:15" ht="31.5">
      <c r="E4004" s="293">
        <v>6152632</v>
      </c>
      <c r="F4004" s="291" t="s">
        <v>132</v>
      </c>
      <c r="G4004" s="315">
        <f t="shared" si="64"/>
        <v>3998</v>
      </c>
      <c r="H4004" s="270" t="s">
        <v>8526</v>
      </c>
      <c r="I4004" s="307" t="s">
        <v>7203</v>
      </c>
      <c r="J4004" s="239">
        <v>2016</v>
      </c>
      <c r="K4004" s="306">
        <v>6100035680</v>
      </c>
      <c r="L4004" s="289">
        <v>42453</v>
      </c>
      <c r="M4004" s="306" t="s">
        <v>13050</v>
      </c>
      <c r="N4004" s="332" t="s">
        <v>15917</v>
      </c>
      <c r="O4004" s="324"/>
    </row>
    <row r="4005" spans="5:15" ht="31.5">
      <c r="E4005" s="288">
        <v>6152633</v>
      </c>
      <c r="F4005" s="291" t="s">
        <v>132</v>
      </c>
      <c r="G4005" s="315">
        <f t="shared" si="64"/>
        <v>3999</v>
      </c>
      <c r="H4005" s="270" t="s">
        <v>8526</v>
      </c>
      <c r="I4005" s="307" t="s">
        <v>7203</v>
      </c>
      <c r="J4005" s="239">
        <v>2016</v>
      </c>
      <c r="K4005" s="306">
        <v>6100003544</v>
      </c>
      <c r="L4005" s="289">
        <v>42450</v>
      </c>
      <c r="M4005" s="306" t="s">
        <v>13051</v>
      </c>
      <c r="N4005" s="331" t="s">
        <v>16239</v>
      </c>
      <c r="O4005" s="325"/>
    </row>
    <row r="4006" spans="5:15" ht="31.5">
      <c r="E4006" s="293">
        <v>6152634</v>
      </c>
      <c r="F4006" s="291" t="s">
        <v>132</v>
      </c>
      <c r="G4006" s="315">
        <f t="shared" si="64"/>
        <v>4000</v>
      </c>
      <c r="H4006" s="306" t="s">
        <v>13052</v>
      </c>
      <c r="I4006" s="307" t="s">
        <v>7203</v>
      </c>
      <c r="J4006" s="305">
        <v>2016</v>
      </c>
      <c r="K4006" s="306">
        <v>6100035510</v>
      </c>
      <c r="L4006" s="289">
        <v>42451</v>
      </c>
      <c r="M4006" s="306" t="s">
        <v>13053</v>
      </c>
      <c r="N4006" s="332" t="s">
        <v>15918</v>
      </c>
      <c r="O4006" s="324"/>
    </row>
    <row r="4007" spans="5:15" ht="31.5">
      <c r="E4007" s="288">
        <v>6152637</v>
      </c>
      <c r="F4007" s="291" t="s">
        <v>132</v>
      </c>
      <c r="G4007" s="315">
        <f t="shared" si="64"/>
        <v>4001</v>
      </c>
      <c r="H4007" s="270" t="s">
        <v>8641</v>
      </c>
      <c r="I4007" s="307" t="s">
        <v>7203</v>
      </c>
      <c r="J4007" s="239">
        <v>2016</v>
      </c>
      <c r="K4007" s="306">
        <v>6100035703</v>
      </c>
      <c r="L4007" s="289">
        <v>42457</v>
      </c>
      <c r="M4007" s="306" t="s">
        <v>13054</v>
      </c>
      <c r="N4007" s="332" t="s">
        <v>15919</v>
      </c>
      <c r="O4007" s="324"/>
    </row>
    <row r="4008" spans="5:15" ht="31.5">
      <c r="E4008" s="288">
        <v>6152638</v>
      </c>
      <c r="F4008" s="291" t="s">
        <v>132</v>
      </c>
      <c r="G4008" s="315">
        <f t="shared" si="64"/>
        <v>4002</v>
      </c>
      <c r="H4008" s="306" t="s">
        <v>10976</v>
      </c>
      <c r="I4008" s="307" t="s">
        <v>7203</v>
      </c>
      <c r="J4008" s="305">
        <v>2016</v>
      </c>
      <c r="K4008" s="306">
        <v>6100035777</v>
      </c>
      <c r="L4008" s="289">
        <v>42460</v>
      </c>
      <c r="M4008" s="306" t="s">
        <v>13055</v>
      </c>
      <c r="N4008" s="332" t="s">
        <v>15920</v>
      </c>
      <c r="O4008" s="324"/>
    </row>
    <row r="4009" spans="5:15" ht="31.5">
      <c r="E4009" s="288">
        <v>6152639</v>
      </c>
      <c r="F4009" s="291" t="s">
        <v>132</v>
      </c>
      <c r="G4009" s="315">
        <f t="shared" si="64"/>
        <v>4003</v>
      </c>
      <c r="H4009" s="306" t="s">
        <v>9338</v>
      </c>
      <c r="I4009" s="307" t="s">
        <v>7203</v>
      </c>
      <c r="J4009" s="305">
        <v>2016</v>
      </c>
      <c r="K4009" s="306">
        <v>6100035864</v>
      </c>
      <c r="L4009" s="289">
        <v>42460</v>
      </c>
      <c r="M4009" s="306" t="s">
        <v>13056</v>
      </c>
      <c r="N4009" s="332" t="s">
        <v>15921</v>
      </c>
      <c r="O4009" s="324"/>
    </row>
    <row r="4010" spans="5:15" ht="31.5">
      <c r="E4010" s="293">
        <v>6152640</v>
      </c>
      <c r="F4010" s="291" t="s">
        <v>132</v>
      </c>
      <c r="G4010" s="315">
        <f t="shared" si="64"/>
        <v>4004</v>
      </c>
      <c r="H4010" s="306" t="s">
        <v>12438</v>
      </c>
      <c r="I4010" s="307" t="s">
        <v>7203</v>
      </c>
      <c r="J4010" s="305">
        <v>2016</v>
      </c>
      <c r="K4010" s="306">
        <v>6100035881</v>
      </c>
      <c r="L4010" s="289">
        <v>42460</v>
      </c>
      <c r="M4010" s="306" t="s">
        <v>13057</v>
      </c>
      <c r="N4010" s="332" t="s">
        <v>15922</v>
      </c>
      <c r="O4010" s="324"/>
    </row>
    <row r="4011" spans="5:15" ht="47.25">
      <c r="E4011" s="288">
        <v>6152696</v>
      </c>
      <c r="F4011" s="291" t="s">
        <v>132</v>
      </c>
      <c r="G4011" s="315">
        <f t="shared" si="64"/>
        <v>4005</v>
      </c>
      <c r="H4011" s="306" t="s">
        <v>9864</v>
      </c>
      <c r="I4011" s="307" t="s">
        <v>7203</v>
      </c>
      <c r="J4011" s="305">
        <v>2016</v>
      </c>
      <c r="K4011" s="306">
        <v>6100035448</v>
      </c>
      <c r="L4011" s="289">
        <v>42453</v>
      </c>
      <c r="M4011" s="306" t="s">
        <v>13058</v>
      </c>
      <c r="N4011" s="332" t="s">
        <v>15923</v>
      </c>
      <c r="O4011" s="324"/>
    </row>
    <row r="4012" spans="5:15" ht="31.5">
      <c r="E4012" s="288">
        <v>6152641</v>
      </c>
      <c r="F4012" s="291" t="s">
        <v>132</v>
      </c>
      <c r="G4012" s="315">
        <f t="shared" si="64"/>
        <v>4006</v>
      </c>
      <c r="H4012" s="306" t="s">
        <v>9913</v>
      </c>
      <c r="I4012" s="307" t="s">
        <v>7203</v>
      </c>
      <c r="J4012" s="305">
        <v>2016</v>
      </c>
      <c r="K4012" s="306">
        <v>6100035860</v>
      </c>
      <c r="L4012" s="289">
        <v>42460</v>
      </c>
      <c r="M4012" s="306" t="s">
        <v>13059</v>
      </c>
      <c r="N4012" s="332" t="s">
        <v>15924</v>
      </c>
      <c r="O4012" s="324"/>
    </row>
    <row r="4013" spans="5:15" ht="31.5">
      <c r="E4013" s="293">
        <v>6152642</v>
      </c>
      <c r="F4013" s="291" t="s">
        <v>132</v>
      </c>
      <c r="G4013" s="315">
        <f t="shared" si="64"/>
        <v>4007</v>
      </c>
      <c r="H4013" s="306" t="s">
        <v>8619</v>
      </c>
      <c r="I4013" s="307" t="s">
        <v>7203</v>
      </c>
      <c r="J4013" s="305">
        <v>2016</v>
      </c>
      <c r="K4013" s="306">
        <v>6100035779</v>
      </c>
      <c r="L4013" s="289">
        <v>42460</v>
      </c>
      <c r="M4013" s="306" t="s">
        <v>13060</v>
      </c>
      <c r="N4013" s="332" t="s">
        <v>15925</v>
      </c>
      <c r="O4013" s="324"/>
    </row>
    <row r="4014" spans="5:15" ht="31.5">
      <c r="E4014" s="288">
        <v>6152643</v>
      </c>
      <c r="F4014" s="291" t="s">
        <v>132</v>
      </c>
      <c r="G4014" s="315">
        <f t="shared" si="64"/>
        <v>4008</v>
      </c>
      <c r="H4014" s="270" t="s">
        <v>13005</v>
      </c>
      <c r="I4014" s="307" t="s">
        <v>7203</v>
      </c>
      <c r="J4014" s="239">
        <v>2016</v>
      </c>
      <c r="K4014" s="306">
        <v>6100035681</v>
      </c>
      <c r="L4014" s="289">
        <v>42460</v>
      </c>
      <c r="M4014" s="306" t="s">
        <v>13061</v>
      </c>
      <c r="N4014" s="332" t="s">
        <v>15926</v>
      </c>
      <c r="O4014" s="324"/>
    </row>
    <row r="4015" spans="5:15" ht="31.5">
      <c r="E4015" s="293">
        <v>6152644</v>
      </c>
      <c r="F4015" s="291" t="s">
        <v>132</v>
      </c>
      <c r="G4015" s="315">
        <f t="shared" si="64"/>
        <v>4009</v>
      </c>
      <c r="H4015" s="270" t="s">
        <v>8632</v>
      </c>
      <c r="I4015" s="307" t="s">
        <v>7203</v>
      </c>
      <c r="J4015" s="239">
        <v>2016</v>
      </c>
      <c r="K4015" s="306">
        <v>6100034778</v>
      </c>
      <c r="L4015" s="289">
        <v>42460</v>
      </c>
      <c r="M4015" s="306" t="s">
        <v>13062</v>
      </c>
      <c r="N4015" s="332" t="s">
        <v>15927</v>
      </c>
      <c r="O4015" s="324"/>
    </row>
    <row r="4016" spans="5:15" ht="31.5">
      <c r="E4016" s="288">
        <v>6152697</v>
      </c>
      <c r="F4016" s="291" t="s">
        <v>132</v>
      </c>
      <c r="G4016" s="315">
        <f t="shared" si="64"/>
        <v>4010</v>
      </c>
      <c r="H4016" s="306" t="s">
        <v>8641</v>
      </c>
      <c r="I4016" s="307" t="s">
        <v>7203</v>
      </c>
      <c r="J4016" s="305">
        <v>2016</v>
      </c>
      <c r="K4016" s="306">
        <v>6100035716</v>
      </c>
      <c r="L4016" s="289">
        <v>42457</v>
      </c>
      <c r="M4016" s="306" t="s">
        <v>13063</v>
      </c>
      <c r="N4016" s="332" t="s">
        <v>15928</v>
      </c>
      <c r="O4016" s="324"/>
    </row>
    <row r="4017" spans="5:15" ht="31.5">
      <c r="E4017" s="293">
        <v>6152698</v>
      </c>
      <c r="F4017" s="291" t="s">
        <v>132</v>
      </c>
      <c r="G4017" s="315">
        <f t="shared" si="64"/>
        <v>4011</v>
      </c>
      <c r="H4017" s="270" t="s">
        <v>12842</v>
      </c>
      <c r="I4017" s="307" t="s">
        <v>7203</v>
      </c>
      <c r="J4017" s="239">
        <v>2016</v>
      </c>
      <c r="K4017" s="306">
        <v>6100035485</v>
      </c>
      <c r="L4017" s="289">
        <v>42458</v>
      </c>
      <c r="M4017" s="306" t="s">
        <v>13064</v>
      </c>
      <c r="N4017" s="332" t="s">
        <v>15929</v>
      </c>
      <c r="O4017" s="324"/>
    </row>
    <row r="4018" spans="5:15" ht="31.5">
      <c r="E4018" s="288">
        <v>6152699</v>
      </c>
      <c r="F4018" s="291" t="s">
        <v>132</v>
      </c>
      <c r="G4018" s="315">
        <f t="shared" si="64"/>
        <v>4012</v>
      </c>
      <c r="H4018" s="306" t="s">
        <v>8526</v>
      </c>
      <c r="I4018" s="307" t="s">
        <v>7203</v>
      </c>
      <c r="J4018" s="305">
        <v>2016</v>
      </c>
      <c r="K4018" s="306">
        <v>6100035328</v>
      </c>
      <c r="L4018" s="289">
        <v>42450</v>
      </c>
      <c r="M4018" s="306" t="s">
        <v>13065</v>
      </c>
      <c r="N4018" s="332" t="s">
        <v>15930</v>
      </c>
      <c r="O4018" s="324"/>
    </row>
    <row r="4019" spans="5:15" ht="31.5">
      <c r="E4019" s="288">
        <v>6152700</v>
      </c>
      <c r="F4019" s="291" t="s">
        <v>132</v>
      </c>
      <c r="G4019" s="315">
        <f t="shared" si="64"/>
        <v>4013</v>
      </c>
      <c r="H4019" s="306" t="s">
        <v>9317</v>
      </c>
      <c r="I4019" s="307" t="s">
        <v>7203</v>
      </c>
      <c r="J4019" s="305">
        <v>2016</v>
      </c>
      <c r="K4019" s="306">
        <v>6100035490</v>
      </c>
      <c r="L4019" s="289">
        <v>42458</v>
      </c>
      <c r="M4019" s="306" t="s">
        <v>13066</v>
      </c>
      <c r="N4019" s="332" t="s">
        <v>15931</v>
      </c>
      <c r="O4019" s="324"/>
    </row>
    <row r="4020" spans="5:15" ht="31.5">
      <c r="E4020" s="293">
        <v>6152701</v>
      </c>
      <c r="F4020" s="291" t="s">
        <v>132</v>
      </c>
      <c r="G4020" s="315">
        <f t="shared" si="64"/>
        <v>4014</v>
      </c>
      <c r="H4020" s="306" t="s">
        <v>8593</v>
      </c>
      <c r="I4020" s="307" t="s">
        <v>7203</v>
      </c>
      <c r="J4020" s="305">
        <v>2016</v>
      </c>
      <c r="K4020" s="306">
        <v>6100035496</v>
      </c>
      <c r="L4020" s="289">
        <v>42458</v>
      </c>
      <c r="M4020" s="306" t="s">
        <v>13067</v>
      </c>
      <c r="N4020" s="332" t="s">
        <v>15932</v>
      </c>
      <c r="O4020" s="324"/>
    </row>
    <row r="4021" spans="5:15" ht="31.5">
      <c r="E4021" s="288">
        <v>6152702</v>
      </c>
      <c r="F4021" s="291" t="s">
        <v>132</v>
      </c>
      <c r="G4021" s="315">
        <f t="shared" si="64"/>
        <v>4015</v>
      </c>
      <c r="H4021" s="306" t="s">
        <v>8593</v>
      </c>
      <c r="I4021" s="307" t="s">
        <v>7203</v>
      </c>
      <c r="J4021" s="305">
        <v>2016</v>
      </c>
      <c r="K4021" s="306">
        <v>6100035488</v>
      </c>
      <c r="L4021" s="289">
        <v>42453</v>
      </c>
      <c r="M4021" s="306" t="s">
        <v>13068</v>
      </c>
      <c r="N4021" s="332" t="s">
        <v>15933</v>
      </c>
      <c r="O4021" s="324"/>
    </row>
    <row r="4022" spans="5:15" ht="31.5">
      <c r="E4022" s="288">
        <v>6152703</v>
      </c>
      <c r="F4022" s="291" t="s">
        <v>132</v>
      </c>
      <c r="G4022" s="315">
        <f t="shared" si="64"/>
        <v>4016</v>
      </c>
      <c r="H4022" s="306" t="s">
        <v>9840</v>
      </c>
      <c r="I4022" s="307" t="s">
        <v>7203</v>
      </c>
      <c r="J4022" s="305">
        <v>2016</v>
      </c>
      <c r="K4022" s="306">
        <v>6100035492</v>
      </c>
      <c r="L4022" s="289">
        <v>42457</v>
      </c>
      <c r="M4022" s="306" t="s">
        <v>13069</v>
      </c>
      <c r="N4022" s="332" t="s">
        <v>15934</v>
      </c>
      <c r="O4022" s="324"/>
    </row>
    <row r="4023" spans="5:15" ht="31.5">
      <c r="E4023" s="288">
        <v>6152704</v>
      </c>
      <c r="F4023" s="291" t="s">
        <v>132</v>
      </c>
      <c r="G4023" s="315">
        <f t="shared" si="64"/>
        <v>4017</v>
      </c>
      <c r="H4023" s="306" t="s">
        <v>9317</v>
      </c>
      <c r="I4023" s="307" t="s">
        <v>7203</v>
      </c>
      <c r="J4023" s="305">
        <v>2016</v>
      </c>
      <c r="K4023" s="306">
        <v>6100034309</v>
      </c>
      <c r="L4023" s="289">
        <v>42452</v>
      </c>
      <c r="M4023" s="306" t="s">
        <v>13070</v>
      </c>
      <c r="N4023" s="332" t="s">
        <v>15935</v>
      </c>
      <c r="O4023" s="324"/>
    </row>
    <row r="4024" spans="5:15" ht="31.5">
      <c r="E4024" s="293">
        <v>6152706</v>
      </c>
      <c r="F4024" s="291" t="s">
        <v>132</v>
      </c>
      <c r="G4024" s="315">
        <f t="shared" si="64"/>
        <v>4018</v>
      </c>
      <c r="H4024" s="306" t="s">
        <v>12331</v>
      </c>
      <c r="I4024" s="307" t="s">
        <v>7203</v>
      </c>
      <c r="J4024" s="305">
        <v>2016</v>
      </c>
      <c r="K4024" s="306">
        <v>6100036209</v>
      </c>
      <c r="L4024" s="289">
        <v>42472</v>
      </c>
      <c r="M4024" s="306" t="s">
        <v>13071</v>
      </c>
      <c r="N4024" s="332" t="s">
        <v>15936</v>
      </c>
      <c r="O4024" s="324"/>
    </row>
    <row r="4025" spans="5:15" ht="31.5">
      <c r="E4025" s="288">
        <v>6152707</v>
      </c>
      <c r="F4025" s="291" t="s">
        <v>132</v>
      </c>
      <c r="G4025" s="315">
        <f t="shared" si="64"/>
        <v>4019</v>
      </c>
      <c r="H4025" s="306" t="s">
        <v>9375</v>
      </c>
      <c r="I4025" s="307" t="s">
        <v>7203</v>
      </c>
      <c r="J4025" s="305">
        <v>2016</v>
      </c>
      <c r="K4025" s="306">
        <v>6100036152</v>
      </c>
      <c r="L4025" s="289">
        <v>42472</v>
      </c>
      <c r="M4025" s="306" t="s">
        <v>13072</v>
      </c>
      <c r="N4025" s="332" t="s">
        <v>15937</v>
      </c>
      <c r="O4025" s="324"/>
    </row>
    <row r="4026" spans="5:15" ht="31.5">
      <c r="E4026" s="288">
        <v>6152708</v>
      </c>
      <c r="F4026" s="291" t="s">
        <v>132</v>
      </c>
      <c r="G4026" s="315">
        <f t="shared" si="64"/>
        <v>4020</v>
      </c>
      <c r="H4026" s="306" t="s">
        <v>8526</v>
      </c>
      <c r="I4026" s="307" t="s">
        <v>7203</v>
      </c>
      <c r="J4026" s="305">
        <v>2016</v>
      </c>
      <c r="K4026" s="306">
        <v>6100036144</v>
      </c>
      <c r="L4026" s="289">
        <v>42471</v>
      </c>
      <c r="M4026" s="306" t="s">
        <v>13073</v>
      </c>
      <c r="N4026" s="332" t="s">
        <v>15938</v>
      </c>
      <c r="O4026" s="324"/>
    </row>
    <row r="4027" spans="5:15" ht="31.5">
      <c r="E4027" s="288">
        <v>6152709</v>
      </c>
      <c r="F4027" s="291" t="s">
        <v>132</v>
      </c>
      <c r="G4027" s="315">
        <f t="shared" si="64"/>
        <v>4021</v>
      </c>
      <c r="H4027" s="306" t="s">
        <v>8632</v>
      </c>
      <c r="I4027" s="307" t="s">
        <v>7203</v>
      </c>
      <c r="J4027" s="305">
        <v>2016</v>
      </c>
      <c r="K4027" s="306">
        <v>6100036101</v>
      </c>
      <c r="L4027" s="289">
        <v>42471</v>
      </c>
      <c r="M4027" s="306" t="s">
        <v>13074</v>
      </c>
      <c r="N4027" s="332" t="s">
        <v>15939</v>
      </c>
      <c r="O4027" s="324"/>
    </row>
    <row r="4028" spans="5:15" ht="31.5">
      <c r="E4028" s="293">
        <v>6152710</v>
      </c>
      <c r="F4028" s="291" t="s">
        <v>132</v>
      </c>
      <c r="G4028" s="315">
        <f t="shared" si="64"/>
        <v>4022</v>
      </c>
      <c r="H4028" s="306" t="s">
        <v>8551</v>
      </c>
      <c r="I4028" s="307" t="s">
        <v>7203</v>
      </c>
      <c r="J4028" s="305">
        <v>2016</v>
      </c>
      <c r="K4028" s="306">
        <v>6100035892</v>
      </c>
      <c r="L4028" s="289">
        <v>42472</v>
      </c>
      <c r="M4028" s="306" t="s">
        <v>13075</v>
      </c>
      <c r="N4028" s="332" t="s">
        <v>15940</v>
      </c>
      <c r="O4028" s="324"/>
    </row>
    <row r="4029" spans="5:15" ht="31.5">
      <c r="E4029" s="288">
        <v>6152711</v>
      </c>
      <c r="F4029" s="291" t="s">
        <v>132</v>
      </c>
      <c r="G4029" s="315">
        <f t="shared" si="64"/>
        <v>4023</v>
      </c>
      <c r="H4029" s="306" t="s">
        <v>8551</v>
      </c>
      <c r="I4029" s="307" t="s">
        <v>7203</v>
      </c>
      <c r="J4029" s="305">
        <v>2016</v>
      </c>
      <c r="K4029" s="306">
        <v>6100035964</v>
      </c>
      <c r="L4029" s="289">
        <v>42465</v>
      </c>
      <c r="M4029" s="306" t="s">
        <v>13076</v>
      </c>
      <c r="N4029" s="332" t="s">
        <v>15941</v>
      </c>
      <c r="O4029" s="324"/>
    </row>
    <row r="4030" spans="5:15" ht="31.5">
      <c r="E4030" s="288">
        <v>6152712</v>
      </c>
      <c r="F4030" s="291" t="s">
        <v>132</v>
      </c>
      <c r="G4030" s="315">
        <f t="shared" ref="G4030:G4093" si="65">G4029+1</f>
        <v>4024</v>
      </c>
      <c r="H4030" s="306" t="s">
        <v>8536</v>
      </c>
      <c r="I4030" s="307" t="s">
        <v>7203</v>
      </c>
      <c r="J4030" s="305">
        <v>2016</v>
      </c>
      <c r="K4030" s="306">
        <v>6100036066</v>
      </c>
      <c r="L4030" s="289">
        <v>42467</v>
      </c>
      <c r="M4030" s="306" t="s">
        <v>13077</v>
      </c>
      <c r="N4030" s="332" t="s">
        <v>15942</v>
      </c>
      <c r="O4030" s="324"/>
    </row>
    <row r="4031" spans="5:15" ht="31.5">
      <c r="E4031" s="293">
        <v>6152713</v>
      </c>
      <c r="F4031" s="291" t="s">
        <v>132</v>
      </c>
      <c r="G4031" s="315">
        <f t="shared" si="65"/>
        <v>4025</v>
      </c>
      <c r="H4031" s="306" t="s">
        <v>10976</v>
      </c>
      <c r="I4031" s="307" t="s">
        <v>7203</v>
      </c>
      <c r="J4031" s="305">
        <v>2016</v>
      </c>
      <c r="K4031" s="306">
        <v>6100035960</v>
      </c>
      <c r="L4031" s="289">
        <v>42464</v>
      </c>
      <c r="M4031" s="306" t="s">
        <v>13078</v>
      </c>
      <c r="N4031" s="332" t="s">
        <v>15943</v>
      </c>
      <c r="O4031" s="324"/>
    </row>
    <row r="4032" spans="5:15" ht="31.5">
      <c r="E4032" s="288">
        <v>6152714</v>
      </c>
      <c r="F4032" s="291" t="s">
        <v>132</v>
      </c>
      <c r="G4032" s="315">
        <f t="shared" si="65"/>
        <v>4026</v>
      </c>
      <c r="H4032" s="270" t="s">
        <v>9437</v>
      </c>
      <c r="I4032" s="307" t="s">
        <v>7203</v>
      </c>
      <c r="J4032" s="239">
        <v>2016</v>
      </c>
      <c r="K4032" s="306">
        <v>6100036212</v>
      </c>
      <c r="L4032" s="289">
        <v>42474</v>
      </c>
      <c r="M4032" s="306" t="s">
        <v>13079</v>
      </c>
      <c r="N4032" s="332" t="s">
        <v>15944</v>
      </c>
      <c r="O4032" s="324"/>
    </row>
    <row r="4033" spans="5:15" ht="31.5">
      <c r="E4033" s="288">
        <v>6152715</v>
      </c>
      <c r="F4033" s="291" t="s">
        <v>132</v>
      </c>
      <c r="G4033" s="315">
        <f t="shared" si="65"/>
        <v>4027</v>
      </c>
      <c r="H4033" s="306" t="s">
        <v>10974</v>
      </c>
      <c r="I4033" s="307" t="s">
        <v>7203</v>
      </c>
      <c r="J4033" s="305">
        <v>2016</v>
      </c>
      <c r="K4033" s="306">
        <v>6100036250</v>
      </c>
      <c r="L4033" s="289">
        <v>42474</v>
      </c>
      <c r="M4033" s="306" t="s">
        <v>13080</v>
      </c>
      <c r="N4033" s="332" t="s">
        <v>15945</v>
      </c>
      <c r="O4033" s="324"/>
    </row>
    <row r="4034" spans="5:15" ht="31.5">
      <c r="E4034" s="293">
        <v>6152716</v>
      </c>
      <c r="F4034" s="291" t="s">
        <v>132</v>
      </c>
      <c r="G4034" s="315">
        <f t="shared" si="65"/>
        <v>4028</v>
      </c>
      <c r="H4034" s="306" t="s">
        <v>9851</v>
      </c>
      <c r="I4034" s="307" t="s">
        <v>7203</v>
      </c>
      <c r="J4034" s="305">
        <v>2016</v>
      </c>
      <c r="K4034" s="306">
        <v>6100036220</v>
      </c>
      <c r="L4034" s="289">
        <v>42474</v>
      </c>
      <c r="M4034" s="306" t="s">
        <v>13081</v>
      </c>
      <c r="N4034" s="332" t="s">
        <v>15946</v>
      </c>
      <c r="O4034" s="324"/>
    </row>
    <row r="4035" spans="5:15" ht="31.5">
      <c r="E4035" s="288">
        <v>6152717</v>
      </c>
      <c r="F4035" s="291" t="s">
        <v>132</v>
      </c>
      <c r="G4035" s="315">
        <f t="shared" si="65"/>
        <v>4029</v>
      </c>
      <c r="H4035" s="306" t="s">
        <v>12531</v>
      </c>
      <c r="I4035" s="307" t="s">
        <v>7203</v>
      </c>
      <c r="J4035" s="305">
        <v>2016</v>
      </c>
      <c r="K4035" s="306">
        <v>6100036130</v>
      </c>
      <c r="L4035" s="289">
        <v>42474</v>
      </c>
      <c r="M4035" s="306" t="s">
        <v>13082</v>
      </c>
      <c r="N4035" s="332" t="s">
        <v>15947</v>
      </c>
      <c r="O4035" s="324"/>
    </row>
    <row r="4036" spans="5:15" ht="31.5">
      <c r="E4036" s="288">
        <v>6152718</v>
      </c>
      <c r="F4036" s="291" t="s">
        <v>132</v>
      </c>
      <c r="G4036" s="315">
        <f t="shared" si="65"/>
        <v>4030</v>
      </c>
      <c r="H4036" s="306" t="s">
        <v>9437</v>
      </c>
      <c r="I4036" s="307" t="s">
        <v>7203</v>
      </c>
      <c r="J4036" s="305">
        <v>2016</v>
      </c>
      <c r="K4036" s="306">
        <v>6100036206</v>
      </c>
      <c r="L4036" s="289">
        <v>42474</v>
      </c>
      <c r="M4036" s="306" t="s">
        <v>13083</v>
      </c>
      <c r="N4036" s="332" t="s">
        <v>15948</v>
      </c>
      <c r="O4036" s="324"/>
    </row>
    <row r="4037" spans="5:15" ht="31.5">
      <c r="E4037" s="288">
        <v>6152505</v>
      </c>
      <c r="F4037" s="291" t="s">
        <v>132</v>
      </c>
      <c r="G4037" s="315">
        <f t="shared" si="65"/>
        <v>4031</v>
      </c>
      <c r="H4037" s="306" t="s">
        <v>10976</v>
      </c>
      <c r="I4037" s="307" t="s">
        <v>7203</v>
      </c>
      <c r="J4037" s="305">
        <v>2016</v>
      </c>
      <c r="K4037" s="306">
        <v>6100034720</v>
      </c>
      <c r="L4037" s="289">
        <v>42409</v>
      </c>
      <c r="M4037" s="306" t="s">
        <v>13084</v>
      </c>
      <c r="N4037" s="332" t="s">
        <v>15949</v>
      </c>
      <c r="O4037" s="324"/>
    </row>
    <row r="4038" spans="5:15" ht="31.5">
      <c r="E4038" s="293">
        <v>6152609</v>
      </c>
      <c r="F4038" s="291" t="s">
        <v>132</v>
      </c>
      <c r="G4038" s="315">
        <f t="shared" si="65"/>
        <v>4032</v>
      </c>
      <c r="H4038" s="306" t="s">
        <v>12317</v>
      </c>
      <c r="I4038" s="307" t="s">
        <v>7203</v>
      </c>
      <c r="J4038" s="305">
        <v>2016</v>
      </c>
      <c r="K4038" s="306">
        <v>6100035427</v>
      </c>
      <c r="L4038" s="289">
        <v>42446</v>
      </c>
      <c r="M4038" s="306" t="s">
        <v>13085</v>
      </c>
      <c r="N4038" s="332" t="s">
        <v>15950</v>
      </c>
      <c r="O4038" s="324"/>
    </row>
    <row r="4039" spans="5:15" ht="31.5">
      <c r="E4039" s="288">
        <v>6132789</v>
      </c>
      <c r="F4039" s="291" t="s">
        <v>132</v>
      </c>
      <c r="G4039" s="315">
        <f t="shared" si="65"/>
        <v>4033</v>
      </c>
      <c r="H4039" s="306" t="s">
        <v>9864</v>
      </c>
      <c r="I4039" s="307" t="s">
        <v>7203</v>
      </c>
      <c r="J4039" s="305">
        <v>2016</v>
      </c>
      <c r="K4039" s="306">
        <v>6100016758</v>
      </c>
      <c r="L4039" s="289">
        <v>41436</v>
      </c>
      <c r="M4039" s="306" t="s">
        <v>9093</v>
      </c>
      <c r="N4039" s="332" t="s">
        <v>13833</v>
      </c>
      <c r="O4039" s="324"/>
    </row>
    <row r="4040" spans="5:15" ht="31.5">
      <c r="E4040" s="293">
        <v>6150778</v>
      </c>
      <c r="F4040" s="291" t="s">
        <v>132</v>
      </c>
      <c r="G4040" s="315">
        <f t="shared" si="65"/>
        <v>4034</v>
      </c>
      <c r="H4040" s="306" t="s">
        <v>10556</v>
      </c>
      <c r="I4040" s="307" t="s">
        <v>7203</v>
      </c>
      <c r="J4040" s="305">
        <v>2016</v>
      </c>
      <c r="K4040" s="306">
        <v>6100029031</v>
      </c>
      <c r="L4040" s="289">
        <v>42075</v>
      </c>
      <c r="M4040" s="306" t="s">
        <v>12222</v>
      </c>
      <c r="N4040" s="332" t="s">
        <v>15186</v>
      </c>
      <c r="O4040" s="324"/>
    </row>
    <row r="4041" spans="5:15" ht="31.5">
      <c r="E4041" s="288">
        <v>6151323</v>
      </c>
      <c r="F4041" s="291" t="s">
        <v>132</v>
      </c>
      <c r="G4041" s="315">
        <f t="shared" si="65"/>
        <v>4035</v>
      </c>
      <c r="H4041" s="306" t="s">
        <v>12255</v>
      </c>
      <c r="I4041" s="307" t="s">
        <v>7203</v>
      </c>
      <c r="J4041" s="305">
        <v>2016</v>
      </c>
      <c r="K4041" s="306">
        <v>6100031071</v>
      </c>
      <c r="L4041" s="289">
        <v>42186</v>
      </c>
      <c r="M4041" s="306" t="s">
        <v>13089</v>
      </c>
      <c r="N4041" s="332" t="s">
        <v>15951</v>
      </c>
      <c r="O4041" s="324"/>
    </row>
    <row r="4042" spans="5:15" ht="31.5">
      <c r="E4042" s="288">
        <v>6151340</v>
      </c>
      <c r="F4042" s="291" t="s">
        <v>132</v>
      </c>
      <c r="G4042" s="315">
        <f t="shared" si="65"/>
        <v>4036</v>
      </c>
      <c r="H4042" s="306" t="s">
        <v>8622</v>
      </c>
      <c r="I4042" s="307" t="s">
        <v>7203</v>
      </c>
      <c r="J4042" s="305">
        <v>2016</v>
      </c>
      <c r="K4042" s="306">
        <v>6100031186</v>
      </c>
      <c r="L4042" s="289">
        <v>42192</v>
      </c>
      <c r="M4042" s="306" t="s">
        <v>13090</v>
      </c>
      <c r="N4042" s="332" t="s">
        <v>15952</v>
      </c>
      <c r="O4042" s="324"/>
    </row>
    <row r="4043" spans="5:15" ht="31.5">
      <c r="E4043" s="288">
        <v>6151331</v>
      </c>
      <c r="F4043" s="291" t="s">
        <v>132</v>
      </c>
      <c r="G4043" s="315">
        <f t="shared" si="65"/>
        <v>4037</v>
      </c>
      <c r="H4043" s="306" t="s">
        <v>12516</v>
      </c>
      <c r="I4043" s="307" t="s">
        <v>7203</v>
      </c>
      <c r="J4043" s="305">
        <v>2016</v>
      </c>
      <c r="K4043" s="306">
        <v>6100031273</v>
      </c>
      <c r="L4043" s="289">
        <v>42191</v>
      </c>
      <c r="M4043" s="306" t="s">
        <v>13091</v>
      </c>
      <c r="N4043" s="332" t="s">
        <v>15953</v>
      </c>
      <c r="O4043" s="324"/>
    </row>
    <row r="4044" spans="5:15" ht="31.5">
      <c r="E4044" s="293">
        <v>6151329</v>
      </c>
      <c r="F4044" s="291" t="s">
        <v>132</v>
      </c>
      <c r="G4044" s="315">
        <f t="shared" si="65"/>
        <v>4038</v>
      </c>
      <c r="H4044" s="306" t="s">
        <v>13086</v>
      </c>
      <c r="I4044" s="307" t="s">
        <v>7203</v>
      </c>
      <c r="J4044" s="305">
        <v>2016</v>
      </c>
      <c r="K4044" s="306">
        <v>6100031270</v>
      </c>
      <c r="L4044" s="289">
        <v>42191</v>
      </c>
      <c r="M4044" s="306" t="s">
        <v>13092</v>
      </c>
      <c r="N4044" s="332" t="s">
        <v>15954</v>
      </c>
      <c r="O4044" s="324"/>
    </row>
    <row r="4045" spans="5:15" ht="31.5">
      <c r="E4045" s="288">
        <v>6151347</v>
      </c>
      <c r="F4045" s="291" t="s">
        <v>132</v>
      </c>
      <c r="G4045" s="315">
        <f t="shared" si="65"/>
        <v>4039</v>
      </c>
      <c r="H4045" s="306" t="s">
        <v>8551</v>
      </c>
      <c r="I4045" s="307" t="s">
        <v>7203</v>
      </c>
      <c r="J4045" s="305">
        <v>2016</v>
      </c>
      <c r="K4045" s="306">
        <v>6100031243</v>
      </c>
      <c r="L4045" s="289">
        <v>42198</v>
      </c>
      <c r="M4045" s="306" t="s">
        <v>13093</v>
      </c>
      <c r="N4045" s="332" t="s">
        <v>15955</v>
      </c>
      <c r="O4045" s="324"/>
    </row>
    <row r="4046" spans="5:15" ht="31.5">
      <c r="E4046" s="288">
        <v>6151348</v>
      </c>
      <c r="F4046" s="291" t="s">
        <v>132</v>
      </c>
      <c r="G4046" s="315">
        <f t="shared" si="65"/>
        <v>4040</v>
      </c>
      <c r="H4046" s="306" t="s">
        <v>10976</v>
      </c>
      <c r="I4046" s="307" t="s">
        <v>7203</v>
      </c>
      <c r="J4046" s="305">
        <v>2016</v>
      </c>
      <c r="K4046" s="306">
        <v>6100031352</v>
      </c>
      <c r="L4046" s="289">
        <v>42199</v>
      </c>
      <c r="M4046" s="306" t="s">
        <v>13094</v>
      </c>
      <c r="N4046" s="332" t="s">
        <v>15956</v>
      </c>
      <c r="O4046" s="324"/>
    </row>
    <row r="4047" spans="5:15" ht="31.5">
      <c r="E4047" s="288">
        <v>6151368</v>
      </c>
      <c r="F4047" s="291" t="s">
        <v>132</v>
      </c>
      <c r="G4047" s="315">
        <f t="shared" si="65"/>
        <v>4041</v>
      </c>
      <c r="H4047" s="306" t="s">
        <v>9864</v>
      </c>
      <c r="I4047" s="307" t="s">
        <v>7203</v>
      </c>
      <c r="J4047" s="305">
        <v>2016</v>
      </c>
      <c r="K4047" s="306">
        <v>6100030533</v>
      </c>
      <c r="L4047" s="289">
        <v>42205</v>
      </c>
      <c r="M4047" s="306" t="s">
        <v>13095</v>
      </c>
      <c r="N4047" s="332" t="s">
        <v>15957</v>
      </c>
      <c r="O4047" s="324"/>
    </row>
    <row r="4048" spans="5:15" ht="31.5">
      <c r="E4048" s="288">
        <v>6151370</v>
      </c>
      <c r="F4048" s="291" t="s">
        <v>132</v>
      </c>
      <c r="G4048" s="315">
        <f t="shared" si="65"/>
        <v>4042</v>
      </c>
      <c r="H4048" s="306" t="s">
        <v>13087</v>
      </c>
      <c r="I4048" s="307" t="s">
        <v>7203</v>
      </c>
      <c r="J4048" s="305">
        <v>2016</v>
      </c>
      <c r="K4048" s="306">
        <v>6100031411</v>
      </c>
      <c r="L4048" s="289">
        <v>42205</v>
      </c>
      <c r="M4048" s="306" t="s">
        <v>13096</v>
      </c>
      <c r="N4048" s="332" t="s">
        <v>15958</v>
      </c>
      <c r="O4048" s="324"/>
    </row>
    <row r="4049" spans="5:15" ht="31.5">
      <c r="E4049" s="293">
        <v>6151467</v>
      </c>
      <c r="F4049" s="291" t="s">
        <v>132</v>
      </c>
      <c r="G4049" s="315">
        <f t="shared" si="65"/>
        <v>4043</v>
      </c>
      <c r="H4049" s="306" t="s">
        <v>13088</v>
      </c>
      <c r="I4049" s="307" t="s">
        <v>7203</v>
      </c>
      <c r="J4049" s="305">
        <v>2016</v>
      </c>
      <c r="K4049" s="306">
        <v>6100031466</v>
      </c>
      <c r="L4049" s="289">
        <v>42212</v>
      </c>
      <c r="M4049" s="306" t="s">
        <v>13097</v>
      </c>
      <c r="N4049" s="332" t="s">
        <v>15959</v>
      </c>
      <c r="O4049" s="324"/>
    </row>
    <row r="4050" spans="5:15" ht="31.5">
      <c r="E4050" s="288">
        <v>6151479</v>
      </c>
      <c r="F4050" s="291" t="s">
        <v>132</v>
      </c>
      <c r="G4050" s="315">
        <f t="shared" si="65"/>
        <v>4044</v>
      </c>
      <c r="H4050" s="306" t="s">
        <v>8816</v>
      </c>
      <c r="I4050" s="307" t="s">
        <v>7203</v>
      </c>
      <c r="J4050" s="305">
        <v>2016</v>
      </c>
      <c r="K4050" s="306">
        <v>6100031641</v>
      </c>
      <c r="L4050" s="289">
        <v>42215</v>
      </c>
      <c r="M4050" s="306" t="s">
        <v>13098</v>
      </c>
      <c r="N4050" s="332" t="s">
        <v>15960</v>
      </c>
      <c r="O4050" s="324"/>
    </row>
    <row r="4051" spans="5:15" ht="31.5">
      <c r="E4051" s="288">
        <v>6151477</v>
      </c>
      <c r="F4051" s="291" t="s">
        <v>132</v>
      </c>
      <c r="G4051" s="315">
        <f t="shared" si="65"/>
        <v>4045</v>
      </c>
      <c r="H4051" s="306" t="s">
        <v>9338</v>
      </c>
      <c r="I4051" s="307" t="s">
        <v>7203</v>
      </c>
      <c r="J4051" s="305">
        <v>2016</v>
      </c>
      <c r="K4051" s="306">
        <v>6100031188</v>
      </c>
      <c r="L4051" s="289">
        <v>42219</v>
      </c>
      <c r="M4051" s="306" t="s">
        <v>13099</v>
      </c>
      <c r="N4051" s="332" t="s">
        <v>15961</v>
      </c>
      <c r="O4051" s="324"/>
    </row>
    <row r="4052" spans="5:15" ht="31.5">
      <c r="E4052" s="288">
        <v>6151481</v>
      </c>
      <c r="F4052" s="291" t="s">
        <v>132</v>
      </c>
      <c r="G4052" s="315">
        <f t="shared" si="65"/>
        <v>4046</v>
      </c>
      <c r="H4052" s="306" t="s">
        <v>8641</v>
      </c>
      <c r="I4052" s="307" t="s">
        <v>7203</v>
      </c>
      <c r="J4052" s="305">
        <v>2016</v>
      </c>
      <c r="K4052" s="306">
        <v>6100031815</v>
      </c>
      <c r="L4052" s="289">
        <v>42222</v>
      </c>
      <c r="M4052" s="306" t="s">
        <v>13100</v>
      </c>
      <c r="N4052" s="332" t="s">
        <v>15962</v>
      </c>
      <c r="O4052" s="324"/>
    </row>
    <row r="4053" spans="5:15" ht="31.5">
      <c r="E4053" s="288">
        <v>6151483</v>
      </c>
      <c r="F4053" s="291" t="s">
        <v>132</v>
      </c>
      <c r="G4053" s="315">
        <f t="shared" si="65"/>
        <v>4047</v>
      </c>
      <c r="H4053" s="306" t="s">
        <v>8542</v>
      </c>
      <c r="I4053" s="307" t="s">
        <v>7203</v>
      </c>
      <c r="J4053" s="305">
        <v>2016</v>
      </c>
      <c r="K4053" s="306">
        <v>6100031783</v>
      </c>
      <c r="L4053" s="289">
        <v>42222</v>
      </c>
      <c r="M4053" s="306" t="s">
        <v>13101</v>
      </c>
      <c r="N4053" s="332" t="s">
        <v>15261</v>
      </c>
      <c r="O4053" s="324"/>
    </row>
    <row r="4054" spans="5:15" ht="31.5">
      <c r="E4054" s="293">
        <v>6151485</v>
      </c>
      <c r="F4054" s="291" t="s">
        <v>132</v>
      </c>
      <c r="G4054" s="315">
        <f t="shared" si="65"/>
        <v>4048</v>
      </c>
      <c r="H4054" s="306" t="s">
        <v>10976</v>
      </c>
      <c r="I4054" s="307" t="s">
        <v>7203</v>
      </c>
      <c r="J4054" s="305">
        <v>2016</v>
      </c>
      <c r="K4054" s="306">
        <v>6100031782</v>
      </c>
      <c r="L4054" s="289">
        <v>42222</v>
      </c>
      <c r="M4054" s="306" t="s">
        <v>13102</v>
      </c>
      <c r="N4054" s="332" t="s">
        <v>15963</v>
      </c>
      <c r="O4054" s="324"/>
    </row>
    <row r="4055" spans="5:15" ht="31.5">
      <c r="E4055" s="288">
        <v>6151509</v>
      </c>
      <c r="F4055" s="291" t="s">
        <v>132</v>
      </c>
      <c r="G4055" s="315">
        <f t="shared" si="65"/>
        <v>4049</v>
      </c>
      <c r="H4055" s="306" t="s">
        <v>10976</v>
      </c>
      <c r="I4055" s="307" t="s">
        <v>7203</v>
      </c>
      <c r="J4055" s="305">
        <v>2016</v>
      </c>
      <c r="K4055" s="306">
        <v>6100031940</v>
      </c>
      <c r="L4055" s="289">
        <v>42229</v>
      </c>
      <c r="M4055" s="306" t="s">
        <v>13103</v>
      </c>
      <c r="N4055" s="332" t="s">
        <v>15964</v>
      </c>
      <c r="O4055" s="324"/>
    </row>
    <row r="4056" spans="5:15" ht="31.5">
      <c r="E4056" s="288">
        <v>6151616</v>
      </c>
      <c r="F4056" s="291" t="s">
        <v>132</v>
      </c>
      <c r="G4056" s="315">
        <f t="shared" si="65"/>
        <v>4050</v>
      </c>
      <c r="H4056" s="306" t="s">
        <v>8622</v>
      </c>
      <c r="I4056" s="307" t="s">
        <v>7203</v>
      </c>
      <c r="J4056" s="305">
        <v>2016</v>
      </c>
      <c r="K4056" s="306">
        <v>6100032181</v>
      </c>
      <c r="L4056" s="289">
        <v>42243</v>
      </c>
      <c r="M4056" s="306" t="s">
        <v>13106</v>
      </c>
      <c r="N4056" s="332" t="s">
        <v>15965</v>
      </c>
      <c r="O4056" s="324"/>
    </row>
    <row r="4057" spans="5:15" ht="31.5">
      <c r="E4057" s="288">
        <v>6151601</v>
      </c>
      <c r="F4057" s="291" t="s">
        <v>132</v>
      </c>
      <c r="G4057" s="315">
        <f t="shared" si="65"/>
        <v>4051</v>
      </c>
      <c r="H4057" s="306" t="s">
        <v>9317</v>
      </c>
      <c r="I4057" s="307" t="s">
        <v>7203</v>
      </c>
      <c r="J4057" s="305">
        <v>2016</v>
      </c>
      <c r="K4057" s="306">
        <v>6100031951</v>
      </c>
      <c r="L4057" s="289">
        <v>42247</v>
      </c>
      <c r="M4057" s="306" t="s">
        <v>13107</v>
      </c>
      <c r="N4057" s="332" t="s">
        <v>15966</v>
      </c>
      <c r="O4057" s="324"/>
    </row>
    <row r="4058" spans="5:15" ht="31.5">
      <c r="E4058" s="293">
        <v>6151786</v>
      </c>
      <c r="F4058" s="291" t="s">
        <v>132</v>
      </c>
      <c r="G4058" s="315">
        <f t="shared" si="65"/>
        <v>4052</v>
      </c>
      <c r="H4058" s="306" t="s">
        <v>8543</v>
      </c>
      <c r="I4058" s="307" t="s">
        <v>7203</v>
      </c>
      <c r="J4058" s="305">
        <v>2016</v>
      </c>
      <c r="K4058" s="306">
        <v>6100032781</v>
      </c>
      <c r="L4058" s="289">
        <v>42278</v>
      </c>
      <c r="M4058" s="306" t="s">
        <v>13108</v>
      </c>
      <c r="N4058" s="332" t="s">
        <v>15967</v>
      </c>
      <c r="O4058" s="324"/>
    </row>
    <row r="4059" spans="5:15" ht="31.5">
      <c r="E4059" s="288">
        <v>6151901</v>
      </c>
      <c r="F4059" s="291" t="s">
        <v>132</v>
      </c>
      <c r="G4059" s="315">
        <f t="shared" si="65"/>
        <v>4053</v>
      </c>
      <c r="H4059" s="306" t="s">
        <v>13104</v>
      </c>
      <c r="I4059" s="307" t="s">
        <v>7203</v>
      </c>
      <c r="J4059" s="305">
        <v>2016</v>
      </c>
      <c r="K4059" s="306">
        <v>6100033100</v>
      </c>
      <c r="L4059" s="289">
        <v>42292</v>
      </c>
      <c r="M4059" s="306" t="s">
        <v>13109</v>
      </c>
      <c r="N4059" s="332" t="s">
        <v>15968</v>
      </c>
      <c r="O4059" s="324"/>
    </row>
    <row r="4060" spans="5:15" ht="31.5">
      <c r="E4060" s="288">
        <v>6151907</v>
      </c>
      <c r="F4060" s="291" t="s">
        <v>132</v>
      </c>
      <c r="G4060" s="315">
        <f t="shared" si="65"/>
        <v>4054</v>
      </c>
      <c r="H4060" s="306" t="s">
        <v>13105</v>
      </c>
      <c r="I4060" s="307" t="s">
        <v>7203</v>
      </c>
      <c r="J4060" s="305">
        <v>2016</v>
      </c>
      <c r="K4060" s="306">
        <v>6100033349</v>
      </c>
      <c r="L4060" s="289">
        <v>42306</v>
      </c>
      <c r="M4060" s="306" t="s">
        <v>13110</v>
      </c>
      <c r="N4060" s="332" t="s">
        <v>15969</v>
      </c>
      <c r="O4060" s="324"/>
    </row>
    <row r="4061" spans="5:15" ht="31.5">
      <c r="E4061" s="288">
        <v>6152343</v>
      </c>
      <c r="F4061" s="291" t="s">
        <v>132</v>
      </c>
      <c r="G4061" s="315">
        <f t="shared" si="65"/>
        <v>4055</v>
      </c>
      <c r="H4061" s="306" t="s">
        <v>8632</v>
      </c>
      <c r="I4061" s="307" t="s">
        <v>7203</v>
      </c>
      <c r="J4061" s="305">
        <v>2016</v>
      </c>
      <c r="K4061" s="306">
        <v>6100033596</v>
      </c>
      <c r="L4061" s="289">
        <v>42327</v>
      </c>
      <c r="M4061" s="306" t="s">
        <v>13113</v>
      </c>
      <c r="N4061" s="332" t="s">
        <v>15970</v>
      </c>
      <c r="O4061" s="324"/>
    </row>
    <row r="4062" spans="5:15" ht="31.5">
      <c r="E4062" s="288">
        <v>6150538</v>
      </c>
      <c r="F4062" s="291" t="s">
        <v>132</v>
      </c>
      <c r="G4062" s="315">
        <f t="shared" si="65"/>
        <v>4056</v>
      </c>
      <c r="H4062" s="306" t="s">
        <v>10366</v>
      </c>
      <c r="I4062" s="307" t="s">
        <v>7203</v>
      </c>
      <c r="J4062" s="305">
        <v>2016</v>
      </c>
      <c r="K4062" s="306">
        <v>6100027953</v>
      </c>
      <c r="L4062" s="289">
        <v>42019</v>
      </c>
      <c r="M4062" s="306" t="s">
        <v>13114</v>
      </c>
      <c r="N4062" s="332" t="s">
        <v>15161</v>
      </c>
      <c r="O4062" s="324"/>
    </row>
    <row r="4063" spans="5:15" ht="31.5">
      <c r="E4063" s="288">
        <v>6152404</v>
      </c>
      <c r="F4063" s="291" t="s">
        <v>132</v>
      </c>
      <c r="G4063" s="315">
        <f t="shared" si="65"/>
        <v>4057</v>
      </c>
      <c r="H4063" s="306" t="s">
        <v>8526</v>
      </c>
      <c r="I4063" s="307" t="s">
        <v>7203</v>
      </c>
      <c r="J4063" s="305">
        <v>2016</v>
      </c>
      <c r="K4063" s="306">
        <v>6100034274</v>
      </c>
      <c r="L4063" s="289">
        <v>42380</v>
      </c>
      <c r="M4063" s="306" t="s">
        <v>13115</v>
      </c>
      <c r="N4063" s="332" t="s">
        <v>15971</v>
      </c>
      <c r="O4063" s="324"/>
    </row>
    <row r="4064" spans="5:15" ht="31.5">
      <c r="E4064" s="288">
        <v>0</v>
      </c>
      <c r="F4064" s="291" t="s">
        <v>132</v>
      </c>
      <c r="G4064" s="315">
        <f t="shared" si="65"/>
        <v>4058</v>
      </c>
      <c r="H4064" s="306" t="s">
        <v>9317</v>
      </c>
      <c r="I4064" s="307" t="s">
        <v>7203</v>
      </c>
      <c r="J4064" s="305">
        <v>2016</v>
      </c>
      <c r="K4064" s="306">
        <v>6100034461</v>
      </c>
      <c r="L4064" s="289">
        <v>42383</v>
      </c>
      <c r="M4064" s="306" t="s">
        <v>13116</v>
      </c>
      <c r="N4064" s="332" t="s">
        <v>15972</v>
      </c>
      <c r="O4064" s="324"/>
    </row>
    <row r="4065" spans="5:15" ht="31.5">
      <c r="E4065" s="293">
        <v>6152356</v>
      </c>
      <c r="F4065" s="291" t="s">
        <v>132</v>
      </c>
      <c r="G4065" s="315">
        <f t="shared" si="65"/>
        <v>4059</v>
      </c>
      <c r="H4065" s="306" t="s">
        <v>13111</v>
      </c>
      <c r="I4065" s="307" t="s">
        <v>7203</v>
      </c>
      <c r="J4065" s="305">
        <v>2016</v>
      </c>
      <c r="K4065" s="306">
        <v>6100034563</v>
      </c>
      <c r="L4065" s="289">
        <v>42390</v>
      </c>
      <c r="M4065" s="306" t="s">
        <v>13117</v>
      </c>
      <c r="N4065" s="332" t="s">
        <v>15973</v>
      </c>
      <c r="O4065" s="324"/>
    </row>
    <row r="4066" spans="5:15" ht="31.5">
      <c r="E4066" s="288">
        <v>0</v>
      </c>
      <c r="F4066" s="291" t="s">
        <v>132</v>
      </c>
      <c r="G4066" s="315">
        <f t="shared" si="65"/>
        <v>4060</v>
      </c>
      <c r="H4066" s="306" t="s">
        <v>9317</v>
      </c>
      <c r="I4066" s="307" t="s">
        <v>7203</v>
      </c>
      <c r="J4066" s="305">
        <v>2016</v>
      </c>
      <c r="K4066" s="306">
        <v>6100034581</v>
      </c>
      <c r="L4066" s="289">
        <v>42401</v>
      </c>
      <c r="M4066" s="306" t="s">
        <v>12985</v>
      </c>
      <c r="N4066" s="332" t="s">
        <v>15864</v>
      </c>
      <c r="O4066" s="324"/>
    </row>
    <row r="4067" spans="5:15" ht="31.5">
      <c r="E4067" s="293">
        <v>6152414</v>
      </c>
      <c r="F4067" s="291" t="s">
        <v>132</v>
      </c>
      <c r="G4067" s="315">
        <f t="shared" si="65"/>
        <v>4061</v>
      </c>
      <c r="H4067" s="306" t="s">
        <v>9968</v>
      </c>
      <c r="I4067" s="307" t="s">
        <v>7203</v>
      </c>
      <c r="J4067" s="305">
        <v>2016</v>
      </c>
      <c r="K4067" s="306">
        <v>6100034698</v>
      </c>
      <c r="L4067" s="289">
        <v>42402</v>
      </c>
      <c r="M4067" s="306" t="s">
        <v>13118</v>
      </c>
      <c r="N4067" s="332" t="s">
        <v>15974</v>
      </c>
      <c r="O4067" s="324"/>
    </row>
    <row r="4068" spans="5:15" ht="31.5">
      <c r="E4068" s="288">
        <v>6152419</v>
      </c>
      <c r="F4068" s="291" t="s">
        <v>132</v>
      </c>
      <c r="G4068" s="315">
        <f t="shared" si="65"/>
        <v>4062</v>
      </c>
      <c r="H4068" s="306" t="s">
        <v>13112</v>
      </c>
      <c r="I4068" s="307" t="s">
        <v>7203</v>
      </c>
      <c r="J4068" s="305">
        <v>2016</v>
      </c>
      <c r="K4068" s="306">
        <v>6100034460</v>
      </c>
      <c r="L4068" s="289">
        <v>42401</v>
      </c>
      <c r="M4068" s="306" t="s">
        <v>13119</v>
      </c>
      <c r="N4068" s="332" t="s">
        <v>15975</v>
      </c>
      <c r="O4068" s="324"/>
    </row>
    <row r="4069" spans="5:15" ht="31.5">
      <c r="E4069" s="288">
        <v>6152412</v>
      </c>
      <c r="F4069" s="291" t="s">
        <v>132</v>
      </c>
      <c r="G4069" s="315">
        <f t="shared" si="65"/>
        <v>4063</v>
      </c>
      <c r="H4069" s="306" t="s">
        <v>12302</v>
      </c>
      <c r="I4069" s="307" t="s">
        <v>7203</v>
      </c>
      <c r="J4069" s="305">
        <v>2016</v>
      </c>
      <c r="K4069" s="306">
        <v>6100034578</v>
      </c>
      <c r="L4069" s="289">
        <v>42401</v>
      </c>
      <c r="M4069" s="306" t="s">
        <v>13120</v>
      </c>
      <c r="N4069" s="332" t="s">
        <v>15976</v>
      </c>
      <c r="O4069" s="324"/>
    </row>
    <row r="4070" spans="5:15" ht="31.5">
      <c r="E4070" s="288">
        <v>6152427</v>
      </c>
      <c r="F4070" s="291" t="s">
        <v>132</v>
      </c>
      <c r="G4070" s="315">
        <f t="shared" si="65"/>
        <v>4064</v>
      </c>
      <c r="H4070" s="306" t="s">
        <v>8632</v>
      </c>
      <c r="I4070" s="307" t="s">
        <v>7203</v>
      </c>
      <c r="J4070" s="305">
        <v>2016</v>
      </c>
      <c r="K4070" s="306">
        <v>6100034777</v>
      </c>
      <c r="L4070" s="289">
        <v>42410</v>
      </c>
      <c r="M4070" s="306" t="s">
        <v>13121</v>
      </c>
      <c r="N4070" s="332" t="s">
        <v>15977</v>
      </c>
      <c r="O4070" s="324"/>
    </row>
    <row r="4071" spans="5:15" ht="31.5">
      <c r="E4071" s="293">
        <v>0</v>
      </c>
      <c r="F4071" s="291" t="s">
        <v>132</v>
      </c>
      <c r="G4071" s="315">
        <f t="shared" si="65"/>
        <v>4065</v>
      </c>
      <c r="H4071" s="306" t="s">
        <v>9317</v>
      </c>
      <c r="I4071" s="307" t="s">
        <v>7203</v>
      </c>
      <c r="J4071" s="305">
        <v>2016</v>
      </c>
      <c r="K4071" s="306">
        <v>6100034971</v>
      </c>
      <c r="L4071" s="289">
        <v>42415</v>
      </c>
      <c r="M4071" s="306" t="s">
        <v>13137</v>
      </c>
      <c r="N4071" s="332" t="s">
        <v>15978</v>
      </c>
      <c r="O4071" s="324"/>
    </row>
    <row r="4072" spans="5:15" ht="31.5">
      <c r="E4072" s="288">
        <v>6144374</v>
      </c>
      <c r="F4072" s="291" t="s">
        <v>132</v>
      </c>
      <c r="G4072" s="315">
        <f t="shared" si="65"/>
        <v>4066</v>
      </c>
      <c r="H4072" s="306" t="s">
        <v>12244</v>
      </c>
      <c r="I4072" s="307" t="s">
        <v>7203</v>
      </c>
      <c r="J4072" s="305">
        <v>2016</v>
      </c>
      <c r="K4072" s="306">
        <v>6100024325</v>
      </c>
      <c r="L4072" s="289">
        <v>41793</v>
      </c>
      <c r="M4072" s="306" t="s">
        <v>13138</v>
      </c>
      <c r="N4072" s="332" t="s">
        <v>15979</v>
      </c>
      <c r="O4072" s="324"/>
    </row>
    <row r="4073" spans="5:15" ht="31.5">
      <c r="E4073" s="293">
        <v>6152603</v>
      </c>
      <c r="F4073" s="291" t="s">
        <v>132</v>
      </c>
      <c r="G4073" s="315">
        <f t="shared" si="65"/>
        <v>4067</v>
      </c>
      <c r="H4073" s="306" t="s">
        <v>9317</v>
      </c>
      <c r="I4073" s="307" t="s">
        <v>7203</v>
      </c>
      <c r="J4073" s="305">
        <v>2016</v>
      </c>
      <c r="K4073" s="306">
        <v>6100035315</v>
      </c>
      <c r="L4073" s="289">
        <v>42444</v>
      </c>
      <c r="M4073" s="306" t="s">
        <v>13041</v>
      </c>
      <c r="N4073" s="332" t="s">
        <v>15980</v>
      </c>
      <c r="O4073" s="324"/>
    </row>
    <row r="4074" spans="5:15" ht="31.5">
      <c r="E4074" s="288">
        <v>6152633</v>
      </c>
      <c r="F4074" s="291" t="s">
        <v>132</v>
      </c>
      <c r="G4074" s="315">
        <f t="shared" si="65"/>
        <v>4068</v>
      </c>
      <c r="H4074" s="306" t="s">
        <v>8526</v>
      </c>
      <c r="I4074" s="307" t="s">
        <v>7203</v>
      </c>
      <c r="J4074" s="305">
        <v>2016</v>
      </c>
      <c r="K4074" s="306">
        <v>6100035440</v>
      </c>
      <c r="L4074" s="289">
        <v>42450</v>
      </c>
      <c r="M4074" s="306" t="s">
        <v>13051</v>
      </c>
      <c r="N4074" s="332" t="s">
        <v>15981</v>
      </c>
      <c r="O4074" s="324"/>
    </row>
    <row r="4075" spans="5:15" ht="31.5">
      <c r="E4075" s="288">
        <v>0</v>
      </c>
      <c r="F4075" s="291" t="s">
        <v>132</v>
      </c>
      <c r="G4075" s="315">
        <f t="shared" si="65"/>
        <v>4069</v>
      </c>
      <c r="H4075" s="306" t="s">
        <v>8526</v>
      </c>
      <c r="I4075" s="307" t="s">
        <v>7203</v>
      </c>
      <c r="J4075" s="305">
        <v>2016</v>
      </c>
      <c r="K4075" s="306">
        <v>6100036309</v>
      </c>
      <c r="L4075" s="289">
        <v>42478</v>
      </c>
      <c r="M4075" s="306" t="s">
        <v>13139</v>
      </c>
      <c r="N4075" s="332" t="s">
        <v>15982</v>
      </c>
      <c r="O4075" s="324"/>
    </row>
    <row r="4076" spans="5:15" ht="31.5">
      <c r="E4076" s="288">
        <v>0</v>
      </c>
      <c r="F4076" s="291" t="s">
        <v>132</v>
      </c>
      <c r="G4076" s="315">
        <f t="shared" si="65"/>
        <v>4070</v>
      </c>
      <c r="H4076" s="306" t="s">
        <v>8526</v>
      </c>
      <c r="I4076" s="307" t="s">
        <v>7203</v>
      </c>
      <c r="J4076" s="305">
        <v>2016</v>
      </c>
      <c r="K4076" s="306">
        <v>6100036259</v>
      </c>
      <c r="L4076" s="289">
        <v>42478</v>
      </c>
      <c r="M4076" s="306" t="s">
        <v>13140</v>
      </c>
      <c r="N4076" s="332" t="s">
        <v>15983</v>
      </c>
      <c r="O4076" s="324"/>
    </row>
    <row r="4077" spans="5:15" ht="31.5">
      <c r="E4077" s="288">
        <v>0</v>
      </c>
      <c r="F4077" s="291" t="s">
        <v>132</v>
      </c>
      <c r="G4077" s="315">
        <f t="shared" si="65"/>
        <v>4071</v>
      </c>
      <c r="H4077" s="306" t="s">
        <v>8526</v>
      </c>
      <c r="I4077" s="307" t="s">
        <v>7203</v>
      </c>
      <c r="J4077" s="305">
        <v>2016</v>
      </c>
      <c r="K4077" s="306">
        <v>6100036071</v>
      </c>
      <c r="L4077" s="289">
        <v>42478</v>
      </c>
      <c r="M4077" s="306" t="s">
        <v>13141</v>
      </c>
      <c r="N4077" s="332" t="s">
        <v>15984</v>
      </c>
      <c r="O4077" s="324"/>
    </row>
    <row r="4078" spans="5:15" ht="31.5">
      <c r="E4078" s="293">
        <v>0</v>
      </c>
      <c r="F4078" s="291" t="s">
        <v>132</v>
      </c>
      <c r="G4078" s="315">
        <f t="shared" si="65"/>
        <v>4072</v>
      </c>
      <c r="H4078" s="306" t="s">
        <v>8526</v>
      </c>
      <c r="I4078" s="307" t="s">
        <v>7203</v>
      </c>
      <c r="J4078" s="305">
        <v>2016</v>
      </c>
      <c r="K4078" s="306">
        <v>6100036070</v>
      </c>
      <c r="L4078" s="289">
        <v>42478</v>
      </c>
      <c r="M4078" s="306" t="s">
        <v>13142</v>
      </c>
      <c r="N4078" s="332" t="s">
        <v>15985</v>
      </c>
      <c r="O4078" s="324"/>
    </row>
    <row r="4079" spans="5:15" ht="31.5">
      <c r="E4079" s="288">
        <v>0</v>
      </c>
      <c r="F4079" s="291" t="s">
        <v>132</v>
      </c>
      <c r="G4079" s="315">
        <f t="shared" si="65"/>
        <v>4073</v>
      </c>
      <c r="H4079" s="306" t="s">
        <v>8526</v>
      </c>
      <c r="I4079" s="307" t="s">
        <v>7203</v>
      </c>
      <c r="J4079" s="305">
        <v>2016</v>
      </c>
      <c r="K4079" s="306">
        <v>6100036104</v>
      </c>
      <c r="L4079" s="289">
        <v>42473</v>
      </c>
      <c r="M4079" s="306" t="s">
        <v>13143</v>
      </c>
      <c r="N4079" s="332" t="s">
        <v>15986</v>
      </c>
      <c r="O4079" s="324"/>
    </row>
    <row r="4080" spans="5:15" ht="31.5">
      <c r="E4080" s="288">
        <v>0</v>
      </c>
      <c r="F4080" s="291" t="s">
        <v>132</v>
      </c>
      <c r="G4080" s="315">
        <f t="shared" si="65"/>
        <v>4074</v>
      </c>
      <c r="H4080" s="306" t="s">
        <v>8526</v>
      </c>
      <c r="I4080" s="307" t="s">
        <v>7203</v>
      </c>
      <c r="J4080" s="305">
        <v>2016</v>
      </c>
      <c r="K4080" s="306">
        <v>6100035896</v>
      </c>
      <c r="L4080" s="289">
        <v>42474</v>
      </c>
      <c r="M4080" s="306" t="s">
        <v>13144</v>
      </c>
      <c r="N4080" s="332" t="s">
        <v>15987</v>
      </c>
      <c r="O4080" s="324"/>
    </row>
    <row r="4081" spans="5:15" ht="31.5">
      <c r="E4081" s="288">
        <v>0</v>
      </c>
      <c r="F4081" s="291" t="s">
        <v>132</v>
      </c>
      <c r="G4081" s="315">
        <f t="shared" si="65"/>
        <v>4075</v>
      </c>
      <c r="H4081" s="306" t="s">
        <v>8526</v>
      </c>
      <c r="I4081" s="307" t="s">
        <v>7203</v>
      </c>
      <c r="J4081" s="305">
        <v>2016</v>
      </c>
      <c r="K4081" s="306">
        <v>6100036176</v>
      </c>
      <c r="L4081" s="289">
        <v>42474</v>
      </c>
      <c r="M4081" s="306" t="s">
        <v>13145</v>
      </c>
      <c r="N4081" s="332" t="s">
        <v>15988</v>
      </c>
      <c r="O4081" s="324"/>
    </row>
    <row r="4082" spans="5:15" ht="31.5">
      <c r="E4082" s="288">
        <v>0</v>
      </c>
      <c r="F4082" s="291" t="s">
        <v>132</v>
      </c>
      <c r="G4082" s="315">
        <f t="shared" si="65"/>
        <v>4076</v>
      </c>
      <c r="H4082" s="306" t="s">
        <v>8526</v>
      </c>
      <c r="I4082" s="307" t="s">
        <v>7203</v>
      </c>
      <c r="J4082" s="305">
        <v>2016</v>
      </c>
      <c r="K4082" s="306">
        <v>6100036177</v>
      </c>
      <c r="L4082" s="289">
        <v>42474</v>
      </c>
      <c r="M4082" s="306" t="s">
        <v>13146</v>
      </c>
      <c r="N4082" s="332" t="s">
        <v>15989</v>
      </c>
      <c r="O4082" s="324"/>
    </row>
    <row r="4083" spans="5:15" ht="31.5">
      <c r="E4083" s="293">
        <v>0</v>
      </c>
      <c r="F4083" s="291" t="s">
        <v>132</v>
      </c>
      <c r="G4083" s="315">
        <f t="shared" si="65"/>
        <v>4077</v>
      </c>
      <c r="H4083" s="306" t="s">
        <v>8526</v>
      </c>
      <c r="I4083" s="307" t="s">
        <v>7203</v>
      </c>
      <c r="J4083" s="305">
        <v>2016</v>
      </c>
      <c r="K4083" s="306">
        <v>6100036106</v>
      </c>
      <c r="L4083" s="289">
        <v>42474</v>
      </c>
      <c r="M4083" s="306" t="s">
        <v>13147</v>
      </c>
      <c r="N4083" s="332" t="s">
        <v>15990</v>
      </c>
      <c r="O4083" s="324"/>
    </row>
    <row r="4084" spans="5:15" ht="31.5">
      <c r="E4084" s="288">
        <v>0</v>
      </c>
      <c r="F4084" s="291" t="s">
        <v>132</v>
      </c>
      <c r="G4084" s="315">
        <f t="shared" si="65"/>
        <v>4078</v>
      </c>
      <c r="H4084" s="306" t="s">
        <v>8526</v>
      </c>
      <c r="I4084" s="307" t="s">
        <v>7203</v>
      </c>
      <c r="J4084" s="305">
        <v>2016</v>
      </c>
      <c r="K4084" s="306">
        <v>6100036107</v>
      </c>
      <c r="L4084" s="289">
        <v>42474</v>
      </c>
      <c r="M4084" s="306" t="s">
        <v>13148</v>
      </c>
      <c r="N4084" s="332" t="s">
        <v>15991</v>
      </c>
      <c r="O4084" s="324"/>
    </row>
    <row r="4085" spans="5:15" ht="31.5">
      <c r="E4085" s="288">
        <v>0</v>
      </c>
      <c r="F4085" s="291" t="s">
        <v>132</v>
      </c>
      <c r="G4085" s="315">
        <f t="shared" si="65"/>
        <v>4079</v>
      </c>
      <c r="H4085" s="306" t="s">
        <v>12492</v>
      </c>
      <c r="I4085" s="307" t="s">
        <v>7203</v>
      </c>
      <c r="J4085" s="305">
        <v>2016</v>
      </c>
      <c r="K4085" s="306">
        <v>6100036265</v>
      </c>
      <c r="L4085" s="289">
        <v>42479</v>
      </c>
      <c r="M4085" s="306" t="s">
        <v>13149</v>
      </c>
      <c r="N4085" s="332" t="s">
        <v>15992</v>
      </c>
      <c r="O4085" s="324"/>
    </row>
    <row r="4086" spans="5:15" ht="31.5">
      <c r="E4086" s="288">
        <v>0</v>
      </c>
      <c r="F4086" s="291" t="s">
        <v>132</v>
      </c>
      <c r="G4086" s="315">
        <f t="shared" si="65"/>
        <v>4080</v>
      </c>
      <c r="H4086" s="306" t="s">
        <v>8622</v>
      </c>
      <c r="I4086" s="307" t="s">
        <v>7203</v>
      </c>
      <c r="J4086" s="305">
        <v>2016</v>
      </c>
      <c r="K4086" s="306">
        <v>6100036247</v>
      </c>
      <c r="L4086" s="289">
        <v>42478</v>
      </c>
      <c r="M4086" s="306" t="s">
        <v>13150</v>
      </c>
      <c r="N4086" s="332" t="s">
        <v>15993</v>
      </c>
      <c r="O4086" s="324"/>
    </row>
    <row r="4087" spans="5:15" ht="31.5">
      <c r="E4087" s="288">
        <v>0</v>
      </c>
      <c r="F4087" s="291" t="s">
        <v>132</v>
      </c>
      <c r="G4087" s="315">
        <f t="shared" si="65"/>
        <v>4081</v>
      </c>
      <c r="H4087" s="306" t="s">
        <v>9437</v>
      </c>
      <c r="I4087" s="307" t="s">
        <v>7203</v>
      </c>
      <c r="J4087" s="305">
        <v>2016</v>
      </c>
      <c r="K4087" s="306">
        <v>6100036219</v>
      </c>
      <c r="L4087" s="289">
        <v>42478</v>
      </c>
      <c r="M4087" s="306" t="s">
        <v>13151</v>
      </c>
      <c r="N4087" s="332" t="s">
        <v>15994</v>
      </c>
      <c r="O4087" s="324"/>
    </row>
    <row r="4088" spans="5:15" ht="31.5">
      <c r="E4088" s="293">
        <v>0</v>
      </c>
      <c r="F4088" s="291" t="s">
        <v>132</v>
      </c>
      <c r="G4088" s="315">
        <f t="shared" si="65"/>
        <v>4082</v>
      </c>
      <c r="H4088" s="306" t="s">
        <v>9437</v>
      </c>
      <c r="I4088" s="307" t="s">
        <v>7203</v>
      </c>
      <c r="J4088" s="305">
        <v>2016</v>
      </c>
      <c r="K4088" s="306">
        <v>6100036218</v>
      </c>
      <c r="L4088" s="289">
        <v>42478</v>
      </c>
      <c r="M4088" s="306" t="s">
        <v>13152</v>
      </c>
      <c r="N4088" s="332" t="s">
        <v>15995</v>
      </c>
      <c r="O4088" s="324"/>
    </row>
    <row r="4089" spans="5:15" ht="31.5">
      <c r="E4089" s="288">
        <v>0</v>
      </c>
      <c r="F4089" s="291" t="s">
        <v>132</v>
      </c>
      <c r="G4089" s="315">
        <f t="shared" si="65"/>
        <v>4083</v>
      </c>
      <c r="H4089" s="306" t="s">
        <v>12815</v>
      </c>
      <c r="I4089" s="307" t="s">
        <v>7203</v>
      </c>
      <c r="J4089" s="305">
        <v>2016</v>
      </c>
      <c r="K4089" s="306">
        <v>6100036300</v>
      </c>
      <c r="L4089" s="289">
        <v>42478</v>
      </c>
      <c r="M4089" s="306" t="s">
        <v>13153</v>
      </c>
      <c r="N4089" s="332" t="s">
        <v>15996</v>
      </c>
      <c r="O4089" s="324"/>
    </row>
    <row r="4090" spans="5:15" ht="31.5">
      <c r="E4090" s="288">
        <v>0</v>
      </c>
      <c r="F4090" s="291" t="s">
        <v>132</v>
      </c>
      <c r="G4090" s="315">
        <f t="shared" si="65"/>
        <v>4084</v>
      </c>
      <c r="H4090" s="306" t="s">
        <v>12815</v>
      </c>
      <c r="I4090" s="307" t="s">
        <v>7203</v>
      </c>
      <c r="J4090" s="305">
        <v>2016</v>
      </c>
      <c r="K4090" s="306">
        <v>6100036124</v>
      </c>
      <c r="L4090" s="289">
        <v>42479</v>
      </c>
      <c r="M4090" s="306" t="s">
        <v>13154</v>
      </c>
      <c r="N4090" s="332" t="s">
        <v>15997</v>
      </c>
      <c r="O4090" s="324"/>
    </row>
    <row r="4091" spans="5:15" ht="31.5">
      <c r="E4091" s="288">
        <v>0</v>
      </c>
      <c r="F4091" s="291" t="s">
        <v>132</v>
      </c>
      <c r="G4091" s="315">
        <f t="shared" si="65"/>
        <v>4085</v>
      </c>
      <c r="H4091" s="306" t="s">
        <v>9931</v>
      </c>
      <c r="I4091" s="307" t="s">
        <v>7203</v>
      </c>
      <c r="J4091" s="305">
        <v>2016</v>
      </c>
      <c r="K4091" s="306">
        <v>6100036205</v>
      </c>
      <c r="L4091" s="289">
        <v>42479</v>
      </c>
      <c r="M4091" s="306" t="s">
        <v>13155</v>
      </c>
      <c r="N4091" s="332" t="s">
        <v>15998</v>
      </c>
      <c r="O4091" s="324"/>
    </row>
    <row r="4092" spans="5:15" ht="31.5">
      <c r="E4092" s="288">
        <v>0</v>
      </c>
      <c r="F4092" s="291" t="s">
        <v>132</v>
      </c>
      <c r="G4092" s="315">
        <f t="shared" si="65"/>
        <v>4086</v>
      </c>
      <c r="H4092" s="306" t="s">
        <v>12302</v>
      </c>
      <c r="I4092" s="307" t="s">
        <v>7203</v>
      </c>
      <c r="J4092" s="305">
        <v>2016</v>
      </c>
      <c r="K4092" s="306">
        <v>6100036350</v>
      </c>
      <c r="L4092" s="289">
        <v>42479</v>
      </c>
      <c r="M4092" s="306" t="s">
        <v>13156</v>
      </c>
      <c r="N4092" s="332" t="s">
        <v>15999</v>
      </c>
      <c r="O4092" s="324"/>
    </row>
    <row r="4093" spans="5:15" ht="31.5">
      <c r="E4093" s="293">
        <v>0</v>
      </c>
      <c r="F4093" s="291" t="s">
        <v>132</v>
      </c>
      <c r="G4093" s="315">
        <f t="shared" si="65"/>
        <v>4087</v>
      </c>
      <c r="H4093" s="306" t="s">
        <v>13122</v>
      </c>
      <c r="I4093" s="307" t="s">
        <v>7203</v>
      </c>
      <c r="J4093" s="305">
        <v>2016</v>
      </c>
      <c r="K4093" s="306">
        <v>6100036278</v>
      </c>
      <c r="L4093" s="289">
        <v>42479</v>
      </c>
      <c r="M4093" s="306" t="s">
        <v>13157</v>
      </c>
      <c r="N4093" s="332" t="s">
        <v>16000</v>
      </c>
      <c r="O4093" s="324"/>
    </row>
    <row r="4094" spans="5:15" ht="31.5">
      <c r="E4094" s="288">
        <v>0</v>
      </c>
      <c r="F4094" s="291" t="s">
        <v>132</v>
      </c>
      <c r="G4094" s="315">
        <f t="shared" ref="G4094:G4157" si="66">G4093+1</f>
        <v>4088</v>
      </c>
      <c r="H4094" s="306" t="s">
        <v>13123</v>
      </c>
      <c r="I4094" s="307" t="s">
        <v>7203</v>
      </c>
      <c r="J4094" s="305">
        <v>2016</v>
      </c>
      <c r="K4094" s="306">
        <v>6100036295</v>
      </c>
      <c r="L4094" s="289">
        <v>42478</v>
      </c>
      <c r="M4094" s="306" t="s">
        <v>13158</v>
      </c>
      <c r="N4094" s="332" t="s">
        <v>16001</v>
      </c>
      <c r="O4094" s="324"/>
    </row>
    <row r="4095" spans="5:15" ht="31.5">
      <c r="E4095" s="288">
        <v>0</v>
      </c>
      <c r="F4095" s="291" t="s">
        <v>132</v>
      </c>
      <c r="G4095" s="315">
        <f t="shared" si="66"/>
        <v>4089</v>
      </c>
      <c r="H4095" s="306" t="s">
        <v>13124</v>
      </c>
      <c r="I4095" s="307" t="s">
        <v>7203</v>
      </c>
      <c r="J4095" s="305">
        <v>2016</v>
      </c>
      <c r="K4095" s="306">
        <v>6100036264</v>
      </c>
      <c r="L4095" s="289">
        <v>42478</v>
      </c>
      <c r="M4095" s="306" t="s">
        <v>13159</v>
      </c>
      <c r="N4095" s="332" t="s">
        <v>16002</v>
      </c>
      <c r="O4095" s="324"/>
    </row>
    <row r="4096" spans="5:15" ht="31.5">
      <c r="E4096" s="288">
        <v>0</v>
      </c>
      <c r="F4096" s="291" t="s">
        <v>132</v>
      </c>
      <c r="G4096" s="315">
        <f t="shared" si="66"/>
        <v>4090</v>
      </c>
      <c r="H4096" s="306" t="s">
        <v>13125</v>
      </c>
      <c r="I4096" s="307" t="s">
        <v>7203</v>
      </c>
      <c r="J4096" s="305">
        <v>2016</v>
      </c>
      <c r="K4096" s="306">
        <v>6100036255</v>
      </c>
      <c r="L4096" s="289">
        <v>42478</v>
      </c>
      <c r="M4096" s="306" t="s">
        <v>13160</v>
      </c>
      <c r="N4096" s="332" t="s">
        <v>16003</v>
      </c>
      <c r="O4096" s="324"/>
    </row>
    <row r="4097" spans="5:15" ht="31.5">
      <c r="E4097" s="288">
        <v>0</v>
      </c>
      <c r="F4097" s="291" t="s">
        <v>132</v>
      </c>
      <c r="G4097" s="315">
        <f t="shared" si="66"/>
        <v>4091</v>
      </c>
      <c r="H4097" s="306" t="s">
        <v>13126</v>
      </c>
      <c r="I4097" s="307" t="s">
        <v>7203</v>
      </c>
      <c r="J4097" s="305">
        <v>2016</v>
      </c>
      <c r="K4097" s="306">
        <v>6100036302</v>
      </c>
      <c r="L4097" s="289">
        <v>42478</v>
      </c>
      <c r="M4097" s="306" t="s">
        <v>13161</v>
      </c>
      <c r="N4097" s="332" t="s">
        <v>16004</v>
      </c>
      <c r="O4097" s="324"/>
    </row>
    <row r="4098" spans="5:15" ht="31.5">
      <c r="E4098" s="293">
        <v>0</v>
      </c>
      <c r="F4098" s="291" t="s">
        <v>132</v>
      </c>
      <c r="G4098" s="315">
        <f t="shared" si="66"/>
        <v>4092</v>
      </c>
      <c r="H4098" s="306" t="s">
        <v>13127</v>
      </c>
      <c r="I4098" s="307" t="s">
        <v>7203</v>
      </c>
      <c r="J4098" s="305">
        <v>2016</v>
      </c>
      <c r="K4098" s="306">
        <v>6100036291</v>
      </c>
      <c r="L4098" s="289">
        <v>42478</v>
      </c>
      <c r="M4098" s="306" t="s">
        <v>13162</v>
      </c>
      <c r="N4098" s="332" t="s">
        <v>16005</v>
      </c>
      <c r="O4098" s="324"/>
    </row>
    <row r="4099" spans="5:15" ht="31.5">
      <c r="E4099" s="288">
        <v>0</v>
      </c>
      <c r="F4099" s="291" t="s">
        <v>132</v>
      </c>
      <c r="G4099" s="315">
        <f t="shared" si="66"/>
        <v>4093</v>
      </c>
      <c r="H4099" s="306" t="s">
        <v>13128</v>
      </c>
      <c r="I4099" s="307" t="s">
        <v>7203</v>
      </c>
      <c r="J4099" s="305">
        <v>2016</v>
      </c>
      <c r="K4099" s="306">
        <v>6100036179</v>
      </c>
      <c r="L4099" s="289">
        <v>42479</v>
      </c>
      <c r="M4099" s="306" t="s">
        <v>13163</v>
      </c>
      <c r="N4099" s="332" t="s">
        <v>16006</v>
      </c>
      <c r="O4099" s="324"/>
    </row>
    <row r="4100" spans="5:15" ht="31.5">
      <c r="E4100" s="288">
        <v>0</v>
      </c>
      <c r="F4100" s="291" t="s">
        <v>132</v>
      </c>
      <c r="G4100" s="315">
        <f t="shared" si="66"/>
        <v>4094</v>
      </c>
      <c r="H4100" s="306" t="s">
        <v>13129</v>
      </c>
      <c r="I4100" s="307" t="s">
        <v>7203</v>
      </c>
      <c r="J4100" s="305">
        <v>2016</v>
      </c>
      <c r="K4100" s="306">
        <v>6100036213</v>
      </c>
      <c r="L4100" s="289">
        <v>42479</v>
      </c>
      <c r="M4100" s="306" t="s">
        <v>13164</v>
      </c>
      <c r="N4100" s="332" t="s">
        <v>16007</v>
      </c>
      <c r="O4100" s="324"/>
    </row>
    <row r="4101" spans="5:15" ht="31.5">
      <c r="E4101" s="288">
        <v>0</v>
      </c>
      <c r="F4101" s="291" t="s">
        <v>132</v>
      </c>
      <c r="G4101" s="315">
        <f t="shared" si="66"/>
        <v>4095</v>
      </c>
      <c r="H4101" s="306" t="s">
        <v>13129</v>
      </c>
      <c r="I4101" s="307" t="s">
        <v>7203</v>
      </c>
      <c r="J4101" s="305">
        <v>2016</v>
      </c>
      <c r="K4101" s="306">
        <v>6100036293</v>
      </c>
      <c r="L4101" s="289">
        <v>42479</v>
      </c>
      <c r="M4101" s="306" t="s">
        <v>13165</v>
      </c>
      <c r="N4101" s="332" t="s">
        <v>16008</v>
      </c>
      <c r="O4101" s="324"/>
    </row>
    <row r="4102" spans="5:15" ht="31.5">
      <c r="E4102" s="288">
        <v>0</v>
      </c>
      <c r="F4102" s="291" t="s">
        <v>132</v>
      </c>
      <c r="G4102" s="315">
        <f t="shared" si="66"/>
        <v>4096</v>
      </c>
      <c r="H4102" s="306" t="s">
        <v>13130</v>
      </c>
      <c r="I4102" s="307" t="s">
        <v>7203</v>
      </c>
      <c r="J4102" s="305">
        <v>2016</v>
      </c>
      <c r="K4102" s="306">
        <v>6100036343</v>
      </c>
      <c r="L4102" s="289">
        <v>42479</v>
      </c>
      <c r="M4102" s="306" t="s">
        <v>13166</v>
      </c>
      <c r="N4102" s="332" t="s">
        <v>16009</v>
      </c>
      <c r="O4102" s="324"/>
    </row>
    <row r="4103" spans="5:15" ht="47.25">
      <c r="E4103" s="293">
        <v>0</v>
      </c>
      <c r="F4103" s="291" t="s">
        <v>132</v>
      </c>
      <c r="G4103" s="315">
        <f t="shared" si="66"/>
        <v>4097</v>
      </c>
      <c r="H4103" s="306" t="s">
        <v>13131</v>
      </c>
      <c r="I4103" s="307" t="s">
        <v>7203</v>
      </c>
      <c r="J4103" s="305">
        <v>2016</v>
      </c>
      <c r="K4103" s="306">
        <v>6100036355</v>
      </c>
      <c r="L4103" s="289">
        <v>42479</v>
      </c>
      <c r="M4103" s="306" t="s">
        <v>13167</v>
      </c>
      <c r="N4103" s="332" t="s">
        <v>16010</v>
      </c>
      <c r="O4103" s="324"/>
    </row>
    <row r="4104" spans="5:15" ht="31.5">
      <c r="E4104" s="288">
        <v>0</v>
      </c>
      <c r="F4104" s="291" t="s">
        <v>132</v>
      </c>
      <c r="G4104" s="315">
        <f t="shared" si="66"/>
        <v>4098</v>
      </c>
      <c r="H4104" s="306" t="s">
        <v>13132</v>
      </c>
      <c r="I4104" s="307" t="s">
        <v>7203</v>
      </c>
      <c r="J4104" s="305">
        <v>2016</v>
      </c>
      <c r="K4104" s="306">
        <v>6100036260</v>
      </c>
      <c r="L4104" s="289">
        <v>42479</v>
      </c>
      <c r="M4104" s="306" t="s">
        <v>13168</v>
      </c>
      <c r="N4104" s="332" t="s">
        <v>16011</v>
      </c>
      <c r="O4104" s="324"/>
    </row>
    <row r="4105" spans="5:15" ht="31.5">
      <c r="E4105" s="288">
        <v>0</v>
      </c>
      <c r="F4105" s="291" t="s">
        <v>132</v>
      </c>
      <c r="G4105" s="315">
        <f t="shared" si="66"/>
        <v>4099</v>
      </c>
      <c r="H4105" s="306" t="s">
        <v>13132</v>
      </c>
      <c r="I4105" s="307" t="s">
        <v>7203</v>
      </c>
      <c r="J4105" s="305">
        <v>2016</v>
      </c>
      <c r="K4105" s="306">
        <v>6100036223</v>
      </c>
      <c r="L4105" s="289">
        <v>42479</v>
      </c>
      <c r="M4105" s="306" t="s">
        <v>13169</v>
      </c>
      <c r="N4105" s="332" t="s">
        <v>16012</v>
      </c>
      <c r="O4105" s="324"/>
    </row>
    <row r="4106" spans="5:15" ht="31.5">
      <c r="E4106" s="288">
        <v>0</v>
      </c>
      <c r="F4106" s="291" t="s">
        <v>132</v>
      </c>
      <c r="G4106" s="315">
        <f t="shared" si="66"/>
        <v>4100</v>
      </c>
      <c r="H4106" s="306" t="s">
        <v>13133</v>
      </c>
      <c r="I4106" s="307" t="s">
        <v>7203</v>
      </c>
      <c r="J4106" s="305">
        <v>2016</v>
      </c>
      <c r="K4106" s="306">
        <v>6100036347</v>
      </c>
      <c r="L4106" s="289">
        <v>42479</v>
      </c>
      <c r="M4106" s="306" t="s">
        <v>13170</v>
      </c>
      <c r="N4106" s="332" t="s">
        <v>16013</v>
      </c>
      <c r="O4106" s="324"/>
    </row>
    <row r="4107" spans="5:15" ht="31.5">
      <c r="E4107" s="288">
        <v>0</v>
      </c>
      <c r="F4107" s="291" t="s">
        <v>132</v>
      </c>
      <c r="G4107" s="315">
        <f t="shared" si="66"/>
        <v>4101</v>
      </c>
      <c r="H4107" s="306" t="s">
        <v>13134</v>
      </c>
      <c r="I4107" s="307" t="s">
        <v>7203</v>
      </c>
      <c r="J4107" s="305">
        <v>2016</v>
      </c>
      <c r="K4107" s="306">
        <v>6100036132</v>
      </c>
      <c r="L4107" s="289">
        <v>42478</v>
      </c>
      <c r="M4107" s="306" t="s">
        <v>13171</v>
      </c>
      <c r="N4107" s="332" t="s">
        <v>16014</v>
      </c>
      <c r="O4107" s="324"/>
    </row>
    <row r="4108" spans="5:15" ht="31.5">
      <c r="E4108" s="293">
        <v>0</v>
      </c>
      <c r="F4108" s="291" t="s">
        <v>132</v>
      </c>
      <c r="G4108" s="315">
        <f t="shared" si="66"/>
        <v>4102</v>
      </c>
      <c r="H4108" s="270" t="s">
        <v>13135</v>
      </c>
      <c r="I4108" s="319" t="s">
        <v>7203</v>
      </c>
      <c r="J4108" s="315">
        <v>2016</v>
      </c>
      <c r="K4108" s="270">
        <v>6100036304</v>
      </c>
      <c r="L4108" s="289">
        <v>42479</v>
      </c>
      <c r="M4108" s="306" t="s">
        <v>13172</v>
      </c>
      <c r="N4108" s="332" t="s">
        <v>16015</v>
      </c>
      <c r="O4108" s="324"/>
    </row>
    <row r="4109" spans="5:15" ht="31.5">
      <c r="E4109" s="288">
        <v>0</v>
      </c>
      <c r="F4109" s="291" t="s">
        <v>132</v>
      </c>
      <c r="G4109" s="315">
        <f t="shared" si="66"/>
        <v>4103</v>
      </c>
      <c r="H4109" s="306" t="s">
        <v>13136</v>
      </c>
      <c r="I4109" s="307" t="s">
        <v>7203</v>
      </c>
      <c r="J4109" s="305">
        <v>2016</v>
      </c>
      <c r="K4109" s="306">
        <v>6100036143</v>
      </c>
      <c r="L4109" s="289">
        <v>42474</v>
      </c>
      <c r="M4109" s="306" t="s">
        <v>13173</v>
      </c>
      <c r="N4109" s="332" t="s">
        <v>16016</v>
      </c>
      <c r="O4109" s="324"/>
    </row>
    <row r="4110" spans="5:15" ht="31.5">
      <c r="E4110" s="288">
        <v>0</v>
      </c>
      <c r="F4110" s="291" t="s">
        <v>132</v>
      </c>
      <c r="G4110" s="315">
        <f t="shared" si="66"/>
        <v>4104</v>
      </c>
      <c r="H4110" s="306" t="s">
        <v>13174</v>
      </c>
      <c r="I4110" s="307" t="s">
        <v>7203</v>
      </c>
      <c r="J4110" s="305">
        <v>2016</v>
      </c>
      <c r="K4110" s="306">
        <v>6100036230</v>
      </c>
      <c r="L4110" s="289">
        <v>42487</v>
      </c>
      <c r="M4110" s="306" t="s">
        <v>13175</v>
      </c>
      <c r="N4110" s="332" t="s">
        <v>16017</v>
      </c>
      <c r="O4110" s="324"/>
    </row>
    <row r="4111" spans="5:15" ht="31.5">
      <c r="E4111" s="288">
        <v>0</v>
      </c>
      <c r="F4111" s="291" t="s">
        <v>132</v>
      </c>
      <c r="G4111" s="315">
        <f t="shared" si="66"/>
        <v>4105</v>
      </c>
      <c r="H4111" s="306" t="s">
        <v>13176</v>
      </c>
      <c r="I4111" s="307" t="s">
        <v>7203</v>
      </c>
      <c r="J4111" s="305">
        <v>2016</v>
      </c>
      <c r="K4111" s="306">
        <v>6100036385</v>
      </c>
      <c r="L4111" s="289">
        <v>42488</v>
      </c>
      <c r="M4111" s="306" t="s">
        <v>13181</v>
      </c>
      <c r="N4111" s="332" t="s">
        <v>16018</v>
      </c>
      <c r="O4111" s="324"/>
    </row>
    <row r="4112" spans="5:15" ht="31.5">
      <c r="E4112" s="293">
        <v>0</v>
      </c>
      <c r="F4112" s="291" t="s">
        <v>132</v>
      </c>
      <c r="G4112" s="315">
        <f t="shared" si="66"/>
        <v>4106</v>
      </c>
      <c r="H4112" s="306" t="s">
        <v>13176</v>
      </c>
      <c r="I4112" s="307" t="s">
        <v>7203</v>
      </c>
      <c r="J4112" s="305">
        <v>2016</v>
      </c>
      <c r="K4112" s="306">
        <v>6100036408</v>
      </c>
      <c r="L4112" s="289">
        <v>42488</v>
      </c>
      <c r="M4112" s="306" t="s">
        <v>13182</v>
      </c>
      <c r="N4112" s="332" t="s">
        <v>16019</v>
      </c>
      <c r="O4112" s="324"/>
    </row>
    <row r="4113" spans="5:15" ht="31.5">
      <c r="E4113" s="288">
        <v>0</v>
      </c>
      <c r="F4113" s="291" t="s">
        <v>132</v>
      </c>
      <c r="G4113" s="315">
        <f t="shared" si="66"/>
        <v>4107</v>
      </c>
      <c r="H4113" s="306" t="s">
        <v>13177</v>
      </c>
      <c r="I4113" s="307" t="s">
        <v>7203</v>
      </c>
      <c r="J4113" s="305">
        <v>2016</v>
      </c>
      <c r="K4113" s="306">
        <v>6100036537</v>
      </c>
      <c r="L4113" s="289">
        <v>42488</v>
      </c>
      <c r="M4113" s="306" t="s">
        <v>13183</v>
      </c>
      <c r="N4113" s="332" t="s">
        <v>16020</v>
      </c>
      <c r="O4113" s="324"/>
    </row>
    <row r="4114" spans="5:15" ht="31.5">
      <c r="E4114" s="288">
        <v>0</v>
      </c>
      <c r="F4114" s="291" t="s">
        <v>132</v>
      </c>
      <c r="G4114" s="315">
        <f t="shared" si="66"/>
        <v>4108</v>
      </c>
      <c r="H4114" s="270" t="s">
        <v>7195</v>
      </c>
      <c r="I4114" s="307" t="s">
        <v>7203</v>
      </c>
      <c r="J4114" s="305">
        <v>2016</v>
      </c>
      <c r="K4114" s="306">
        <v>6100036420</v>
      </c>
      <c r="L4114" s="289">
        <v>42488</v>
      </c>
      <c r="M4114" s="306" t="s">
        <v>13184</v>
      </c>
      <c r="N4114" s="332" t="s">
        <v>16021</v>
      </c>
      <c r="O4114" s="324"/>
    </row>
    <row r="4115" spans="5:15" ht="31.5">
      <c r="E4115" s="293">
        <v>0</v>
      </c>
      <c r="F4115" s="291" t="s">
        <v>132</v>
      </c>
      <c r="G4115" s="315">
        <f t="shared" si="66"/>
        <v>4109</v>
      </c>
      <c r="H4115" s="306" t="s">
        <v>13176</v>
      </c>
      <c r="I4115" s="307" t="s">
        <v>7203</v>
      </c>
      <c r="J4115" s="305">
        <v>2016</v>
      </c>
      <c r="K4115" s="306">
        <v>6100036392</v>
      </c>
      <c r="L4115" s="289">
        <v>42488</v>
      </c>
      <c r="M4115" s="306" t="s">
        <v>13185</v>
      </c>
      <c r="N4115" s="332" t="s">
        <v>16022</v>
      </c>
      <c r="O4115" s="324"/>
    </row>
    <row r="4116" spans="5:15" ht="31.5">
      <c r="E4116" s="288">
        <v>0</v>
      </c>
      <c r="F4116" s="291" t="s">
        <v>132</v>
      </c>
      <c r="G4116" s="315">
        <f t="shared" si="66"/>
        <v>4110</v>
      </c>
      <c r="H4116" s="306" t="s">
        <v>13178</v>
      </c>
      <c r="I4116" s="307" t="s">
        <v>7203</v>
      </c>
      <c r="J4116" s="305">
        <v>2016</v>
      </c>
      <c r="K4116" s="306">
        <v>6100036480</v>
      </c>
      <c r="L4116" s="289">
        <v>42488</v>
      </c>
      <c r="M4116" s="306" t="s">
        <v>13186</v>
      </c>
      <c r="N4116" s="332" t="s">
        <v>16023</v>
      </c>
      <c r="O4116" s="324"/>
    </row>
    <row r="4117" spans="5:15" ht="31.5">
      <c r="E4117" s="288">
        <v>0</v>
      </c>
      <c r="F4117" s="291" t="s">
        <v>132</v>
      </c>
      <c r="G4117" s="315">
        <f t="shared" si="66"/>
        <v>4111</v>
      </c>
      <c r="H4117" s="270" t="s">
        <v>7195</v>
      </c>
      <c r="I4117" s="307" t="s">
        <v>7203</v>
      </c>
      <c r="J4117" s="305">
        <v>2016</v>
      </c>
      <c r="K4117" s="306">
        <v>6100036358</v>
      </c>
      <c r="L4117" s="289">
        <v>42488</v>
      </c>
      <c r="M4117" s="306" t="s">
        <v>13187</v>
      </c>
      <c r="N4117" s="332" t="s">
        <v>16024</v>
      </c>
      <c r="O4117" s="324"/>
    </row>
    <row r="4118" spans="5:15" ht="31.5">
      <c r="E4118" s="288">
        <v>0</v>
      </c>
      <c r="F4118" s="291" t="s">
        <v>132</v>
      </c>
      <c r="G4118" s="315">
        <f t="shared" si="66"/>
        <v>4112</v>
      </c>
      <c r="H4118" s="270" t="s">
        <v>7195</v>
      </c>
      <c r="I4118" s="307" t="s">
        <v>7203</v>
      </c>
      <c r="J4118" s="305">
        <v>2016</v>
      </c>
      <c r="K4118" s="306">
        <v>6100036290</v>
      </c>
      <c r="L4118" s="289">
        <v>42488</v>
      </c>
      <c r="M4118" s="306" t="s">
        <v>13188</v>
      </c>
      <c r="N4118" s="332" t="s">
        <v>16025</v>
      </c>
      <c r="O4118" s="324"/>
    </row>
    <row r="4119" spans="5:15" ht="31.5">
      <c r="E4119" s="288">
        <v>0</v>
      </c>
      <c r="F4119" s="291" t="s">
        <v>132</v>
      </c>
      <c r="G4119" s="315">
        <f t="shared" si="66"/>
        <v>4113</v>
      </c>
      <c r="H4119" s="306" t="s">
        <v>13179</v>
      </c>
      <c r="I4119" s="307" t="s">
        <v>7203</v>
      </c>
      <c r="J4119" s="305">
        <v>2016</v>
      </c>
      <c r="K4119" s="306">
        <v>6100036536</v>
      </c>
      <c r="L4119" s="289">
        <v>42488</v>
      </c>
      <c r="M4119" s="306" t="s">
        <v>13189</v>
      </c>
      <c r="N4119" s="332" t="s">
        <v>16026</v>
      </c>
      <c r="O4119" s="324"/>
    </row>
    <row r="4120" spans="5:15" ht="31.5">
      <c r="E4120" s="293">
        <v>0</v>
      </c>
      <c r="F4120" s="291" t="s">
        <v>132</v>
      </c>
      <c r="G4120" s="315">
        <f t="shared" si="66"/>
        <v>4114</v>
      </c>
      <c r="H4120" s="306" t="s">
        <v>13180</v>
      </c>
      <c r="I4120" s="307" t="s">
        <v>7203</v>
      </c>
      <c r="J4120" s="305">
        <v>2016</v>
      </c>
      <c r="K4120" s="306">
        <v>6100036153</v>
      </c>
      <c r="L4120" s="289">
        <v>42488</v>
      </c>
      <c r="M4120" s="306" t="s">
        <v>13190</v>
      </c>
      <c r="N4120" s="332" t="s">
        <v>16027</v>
      </c>
      <c r="O4120" s="324"/>
    </row>
    <row r="4121" spans="5:15" ht="31.5">
      <c r="E4121" s="288">
        <v>0</v>
      </c>
      <c r="F4121" s="291" t="s">
        <v>132</v>
      </c>
      <c r="G4121" s="315">
        <f t="shared" si="66"/>
        <v>4115</v>
      </c>
      <c r="H4121" s="306" t="s">
        <v>13127</v>
      </c>
      <c r="I4121" s="307" t="s">
        <v>7203</v>
      </c>
      <c r="J4121" s="305">
        <v>2016</v>
      </c>
      <c r="K4121" s="306">
        <v>6100036482</v>
      </c>
      <c r="L4121" s="289">
        <v>42481</v>
      </c>
      <c r="M4121" s="306" t="s">
        <v>13191</v>
      </c>
      <c r="N4121" s="332" t="s">
        <v>16028</v>
      </c>
      <c r="O4121" s="324"/>
    </row>
    <row r="4122" spans="5:15" ht="31.5">
      <c r="E4122" s="288">
        <v>0</v>
      </c>
      <c r="F4122" s="291" t="s">
        <v>132</v>
      </c>
      <c r="G4122" s="315">
        <f t="shared" si="66"/>
        <v>4116</v>
      </c>
      <c r="H4122" s="270" t="s">
        <v>7195</v>
      </c>
      <c r="I4122" s="307" t="s">
        <v>7203</v>
      </c>
      <c r="J4122" s="305">
        <v>2016</v>
      </c>
      <c r="K4122" s="306">
        <v>6100036360</v>
      </c>
      <c r="L4122" s="289">
        <v>42481</v>
      </c>
      <c r="M4122" s="306" t="s">
        <v>13208</v>
      </c>
      <c r="N4122" s="332" t="s">
        <v>16029</v>
      </c>
      <c r="O4122" s="324"/>
    </row>
    <row r="4123" spans="5:15" ht="31.5">
      <c r="E4123" s="288">
        <v>0</v>
      </c>
      <c r="F4123" s="291" t="s">
        <v>132</v>
      </c>
      <c r="G4123" s="315">
        <f t="shared" si="66"/>
        <v>4117</v>
      </c>
      <c r="H4123" s="306" t="s">
        <v>13192</v>
      </c>
      <c r="I4123" s="307" t="s">
        <v>7203</v>
      </c>
      <c r="J4123" s="305">
        <v>2016</v>
      </c>
      <c r="K4123" s="306">
        <v>6100036100</v>
      </c>
      <c r="L4123" s="289">
        <v>42479</v>
      </c>
      <c r="M4123" s="306" t="s">
        <v>13209</v>
      </c>
      <c r="N4123" s="332" t="s">
        <v>16030</v>
      </c>
      <c r="O4123" s="324"/>
    </row>
    <row r="4124" spans="5:15" ht="31.5">
      <c r="E4124" s="288">
        <v>0</v>
      </c>
      <c r="F4124" s="291" t="s">
        <v>132</v>
      </c>
      <c r="G4124" s="315">
        <f t="shared" si="66"/>
        <v>4118</v>
      </c>
      <c r="H4124" s="306" t="s">
        <v>13192</v>
      </c>
      <c r="I4124" s="307" t="s">
        <v>7203</v>
      </c>
      <c r="J4124" s="305">
        <v>2016</v>
      </c>
      <c r="K4124" s="306">
        <v>6100036094</v>
      </c>
      <c r="L4124" s="289">
        <v>42478</v>
      </c>
      <c r="M4124" s="306" t="s">
        <v>13210</v>
      </c>
      <c r="N4124" s="332" t="s">
        <v>16031</v>
      </c>
      <c r="O4124" s="324"/>
    </row>
    <row r="4125" spans="5:15" ht="31.5">
      <c r="E4125" s="293">
        <v>0</v>
      </c>
      <c r="F4125" s="291" t="s">
        <v>132</v>
      </c>
      <c r="G4125" s="315">
        <f t="shared" si="66"/>
        <v>4119</v>
      </c>
      <c r="H4125" s="306" t="s">
        <v>13192</v>
      </c>
      <c r="I4125" s="307" t="s">
        <v>7203</v>
      </c>
      <c r="J4125" s="305">
        <v>2016</v>
      </c>
      <c r="K4125" s="306">
        <v>6100036096</v>
      </c>
      <c r="L4125" s="289">
        <v>42478</v>
      </c>
      <c r="M4125" s="306" t="s">
        <v>13211</v>
      </c>
      <c r="N4125" s="332" t="s">
        <v>16032</v>
      </c>
      <c r="O4125" s="324"/>
    </row>
    <row r="4126" spans="5:15" ht="31.5">
      <c r="E4126" s="288">
        <v>0</v>
      </c>
      <c r="F4126" s="291" t="s">
        <v>132</v>
      </c>
      <c r="G4126" s="315">
        <f t="shared" si="66"/>
        <v>4120</v>
      </c>
      <c r="H4126" s="306" t="s">
        <v>13192</v>
      </c>
      <c r="I4126" s="307" t="s">
        <v>7203</v>
      </c>
      <c r="J4126" s="305">
        <v>2016</v>
      </c>
      <c r="K4126" s="306">
        <v>6100036126</v>
      </c>
      <c r="L4126" s="289">
        <v>42479</v>
      </c>
      <c r="M4126" s="306" t="s">
        <v>13212</v>
      </c>
      <c r="N4126" s="332" t="s">
        <v>16033</v>
      </c>
      <c r="O4126" s="324"/>
    </row>
    <row r="4127" spans="5:15" ht="31.5">
      <c r="E4127" s="288">
        <v>0</v>
      </c>
      <c r="F4127" s="291" t="s">
        <v>132</v>
      </c>
      <c r="G4127" s="315">
        <f t="shared" si="66"/>
        <v>4121</v>
      </c>
      <c r="H4127" s="306" t="s">
        <v>13192</v>
      </c>
      <c r="I4127" s="307" t="s">
        <v>7203</v>
      </c>
      <c r="J4127" s="305">
        <v>2016</v>
      </c>
      <c r="K4127" s="306">
        <v>6100035966</v>
      </c>
      <c r="L4127" s="289">
        <v>42481</v>
      </c>
      <c r="M4127" s="306" t="s">
        <v>13213</v>
      </c>
      <c r="N4127" s="332" t="s">
        <v>16034</v>
      </c>
      <c r="O4127" s="324"/>
    </row>
    <row r="4128" spans="5:15" ht="31.5">
      <c r="E4128" s="288">
        <v>0</v>
      </c>
      <c r="F4128" s="291" t="s">
        <v>132</v>
      </c>
      <c r="G4128" s="315">
        <f t="shared" si="66"/>
        <v>4122</v>
      </c>
      <c r="H4128" s="306" t="s">
        <v>13192</v>
      </c>
      <c r="I4128" s="307" t="s">
        <v>7203</v>
      </c>
      <c r="J4128" s="305">
        <v>2016</v>
      </c>
      <c r="K4128" s="306">
        <v>6100036251</v>
      </c>
      <c r="L4128" s="289">
        <v>42478</v>
      </c>
      <c r="M4128" s="306" t="s">
        <v>13214</v>
      </c>
      <c r="N4128" s="332" t="s">
        <v>16035</v>
      </c>
      <c r="O4128" s="324"/>
    </row>
    <row r="4129" spans="5:15" ht="31.5">
      <c r="E4129" s="288">
        <v>0</v>
      </c>
      <c r="F4129" s="291" t="s">
        <v>132</v>
      </c>
      <c r="G4129" s="315">
        <f t="shared" si="66"/>
        <v>4123</v>
      </c>
      <c r="H4129" s="306" t="s">
        <v>13193</v>
      </c>
      <c r="I4129" s="307" t="s">
        <v>7203</v>
      </c>
      <c r="J4129" s="305">
        <v>2016</v>
      </c>
      <c r="K4129" s="306">
        <v>6100036349</v>
      </c>
      <c r="L4129" s="289">
        <v>42481</v>
      </c>
      <c r="M4129" s="306" t="s">
        <v>13215</v>
      </c>
      <c r="N4129" s="332" t="s">
        <v>16036</v>
      </c>
      <c r="O4129" s="324"/>
    </row>
    <row r="4130" spans="5:15" ht="31.5">
      <c r="E4130" s="293">
        <v>0</v>
      </c>
      <c r="F4130" s="291" t="s">
        <v>132</v>
      </c>
      <c r="G4130" s="315">
        <f t="shared" si="66"/>
        <v>4124</v>
      </c>
      <c r="H4130" s="306" t="s">
        <v>13126</v>
      </c>
      <c r="I4130" s="307" t="s">
        <v>7203</v>
      </c>
      <c r="J4130" s="305">
        <v>2016</v>
      </c>
      <c r="K4130" s="306">
        <v>6100036141</v>
      </c>
      <c r="L4130" s="289">
        <v>42478</v>
      </c>
      <c r="M4130" s="306" t="s">
        <v>13216</v>
      </c>
      <c r="N4130" s="332" t="s">
        <v>16037</v>
      </c>
      <c r="O4130" s="324"/>
    </row>
    <row r="4131" spans="5:15" ht="31.5">
      <c r="E4131" s="288">
        <v>0</v>
      </c>
      <c r="F4131" s="291" t="s">
        <v>132</v>
      </c>
      <c r="G4131" s="315">
        <f t="shared" si="66"/>
        <v>4125</v>
      </c>
      <c r="H4131" s="306" t="s">
        <v>13192</v>
      </c>
      <c r="I4131" s="307" t="s">
        <v>7203</v>
      </c>
      <c r="J4131" s="305">
        <v>2016</v>
      </c>
      <c r="K4131" s="306">
        <v>6100036093</v>
      </c>
      <c r="L4131" s="289">
        <v>42478</v>
      </c>
      <c r="M4131" s="306" t="s">
        <v>13217</v>
      </c>
      <c r="N4131" s="332" t="s">
        <v>16038</v>
      </c>
      <c r="O4131" s="324"/>
    </row>
    <row r="4132" spans="5:15" ht="31.5">
      <c r="E4132" s="288">
        <v>0</v>
      </c>
      <c r="F4132" s="291" t="s">
        <v>132</v>
      </c>
      <c r="G4132" s="315">
        <f t="shared" si="66"/>
        <v>4126</v>
      </c>
      <c r="H4132" s="306" t="s">
        <v>13192</v>
      </c>
      <c r="I4132" s="307" t="s">
        <v>7203</v>
      </c>
      <c r="J4132" s="305">
        <v>2016</v>
      </c>
      <c r="K4132" s="306">
        <v>6100036133</v>
      </c>
      <c r="L4132" s="289">
        <v>42474</v>
      </c>
      <c r="M4132" s="306" t="s">
        <v>13218</v>
      </c>
      <c r="N4132" s="332" t="s">
        <v>16039</v>
      </c>
      <c r="O4132" s="324"/>
    </row>
    <row r="4133" spans="5:15" ht="31.5">
      <c r="E4133" s="288">
        <v>0</v>
      </c>
      <c r="F4133" s="291" t="s">
        <v>132</v>
      </c>
      <c r="G4133" s="315">
        <f t="shared" si="66"/>
        <v>4127</v>
      </c>
      <c r="H4133" s="306" t="s">
        <v>13192</v>
      </c>
      <c r="I4133" s="307" t="s">
        <v>7203</v>
      </c>
      <c r="J4133" s="305">
        <v>2016</v>
      </c>
      <c r="K4133" s="306">
        <v>6100036111</v>
      </c>
      <c r="L4133" s="289">
        <v>42478</v>
      </c>
      <c r="M4133" s="306" t="s">
        <v>13219</v>
      </c>
      <c r="N4133" s="332" t="s">
        <v>16040</v>
      </c>
      <c r="O4133" s="324"/>
    </row>
    <row r="4134" spans="5:15" ht="31.5">
      <c r="E4134" s="293">
        <v>0</v>
      </c>
      <c r="F4134" s="291" t="s">
        <v>132</v>
      </c>
      <c r="G4134" s="315">
        <f t="shared" si="66"/>
        <v>4128</v>
      </c>
      <c r="H4134" s="306" t="s">
        <v>13194</v>
      </c>
      <c r="I4134" s="307" t="s">
        <v>7203</v>
      </c>
      <c r="J4134" s="305">
        <v>2016</v>
      </c>
      <c r="K4134" s="306">
        <v>6100036367</v>
      </c>
      <c r="L4134" s="289">
        <v>42481</v>
      </c>
      <c r="M4134" s="306" t="s">
        <v>13220</v>
      </c>
      <c r="N4134" s="332" t="s">
        <v>16041</v>
      </c>
      <c r="O4134" s="324"/>
    </row>
    <row r="4135" spans="5:15" ht="31.5">
      <c r="E4135" s="288">
        <v>0</v>
      </c>
      <c r="F4135" s="291" t="s">
        <v>132</v>
      </c>
      <c r="G4135" s="315">
        <f t="shared" si="66"/>
        <v>4129</v>
      </c>
      <c r="H4135" s="306" t="s">
        <v>13128</v>
      </c>
      <c r="I4135" s="307" t="s">
        <v>7203</v>
      </c>
      <c r="J4135" s="305">
        <v>2016</v>
      </c>
      <c r="K4135" s="306">
        <v>6100036356</v>
      </c>
      <c r="L4135" s="289">
        <v>42481</v>
      </c>
      <c r="M4135" s="306" t="s">
        <v>13221</v>
      </c>
      <c r="N4135" s="332" t="s">
        <v>16042</v>
      </c>
      <c r="O4135" s="324"/>
    </row>
    <row r="4136" spans="5:15" ht="31.5">
      <c r="E4136" s="288">
        <v>0</v>
      </c>
      <c r="F4136" s="291" t="s">
        <v>132</v>
      </c>
      <c r="G4136" s="315">
        <f t="shared" si="66"/>
        <v>4130</v>
      </c>
      <c r="H4136" s="306" t="s">
        <v>13176</v>
      </c>
      <c r="I4136" s="307" t="s">
        <v>7203</v>
      </c>
      <c r="J4136" s="305">
        <v>2016</v>
      </c>
      <c r="K4136" s="306">
        <v>6100035799</v>
      </c>
      <c r="L4136" s="289">
        <v>42481</v>
      </c>
      <c r="M4136" s="306" t="s">
        <v>13222</v>
      </c>
      <c r="N4136" s="332" t="s">
        <v>16043</v>
      </c>
      <c r="O4136" s="324"/>
    </row>
    <row r="4137" spans="5:15" ht="31.5">
      <c r="E4137" s="288">
        <v>0</v>
      </c>
      <c r="F4137" s="291" t="s">
        <v>132</v>
      </c>
      <c r="G4137" s="315">
        <f t="shared" si="66"/>
        <v>4131</v>
      </c>
      <c r="H4137" s="306" t="s">
        <v>13195</v>
      </c>
      <c r="I4137" s="307" t="s">
        <v>7203</v>
      </c>
      <c r="J4137" s="305">
        <v>2016</v>
      </c>
      <c r="K4137" s="306">
        <v>6100036363</v>
      </c>
      <c r="L4137" s="289">
        <v>42481</v>
      </c>
      <c r="M4137" s="306" t="s">
        <v>13223</v>
      </c>
      <c r="N4137" s="332" t="s">
        <v>16044</v>
      </c>
      <c r="O4137" s="324"/>
    </row>
    <row r="4138" spans="5:15" ht="31.5">
      <c r="E4138" s="293">
        <v>0</v>
      </c>
      <c r="F4138" s="291" t="s">
        <v>132</v>
      </c>
      <c r="G4138" s="315">
        <f t="shared" si="66"/>
        <v>4132</v>
      </c>
      <c r="H4138" s="306" t="s">
        <v>13135</v>
      </c>
      <c r="I4138" s="307" t="s">
        <v>7203</v>
      </c>
      <c r="J4138" s="305">
        <v>2016</v>
      </c>
      <c r="K4138" s="306">
        <v>6100036256</v>
      </c>
      <c r="L4138" s="289">
        <v>42481</v>
      </c>
      <c r="M4138" s="306" t="s">
        <v>13224</v>
      </c>
      <c r="N4138" s="332" t="s">
        <v>16045</v>
      </c>
      <c r="O4138" s="324"/>
    </row>
    <row r="4139" spans="5:15" ht="31.5">
      <c r="E4139" s="288">
        <v>0</v>
      </c>
      <c r="F4139" s="291" t="s">
        <v>132</v>
      </c>
      <c r="G4139" s="315">
        <f t="shared" si="66"/>
        <v>4133</v>
      </c>
      <c r="H4139" s="306" t="s">
        <v>13196</v>
      </c>
      <c r="I4139" s="307" t="s">
        <v>7203</v>
      </c>
      <c r="J4139" s="305">
        <v>2016</v>
      </c>
      <c r="K4139" s="306">
        <v>6100036305</v>
      </c>
      <c r="L4139" s="289">
        <v>42481</v>
      </c>
      <c r="M4139" s="306" t="s">
        <v>13225</v>
      </c>
      <c r="N4139" s="332" t="s">
        <v>16046</v>
      </c>
      <c r="O4139" s="324"/>
    </row>
    <row r="4140" spans="5:15" ht="31.5">
      <c r="E4140" s="288">
        <v>0</v>
      </c>
      <c r="F4140" s="291" t="s">
        <v>132</v>
      </c>
      <c r="G4140" s="315">
        <f t="shared" si="66"/>
        <v>4134</v>
      </c>
      <c r="H4140" s="306" t="s">
        <v>13197</v>
      </c>
      <c r="I4140" s="307" t="s">
        <v>7203</v>
      </c>
      <c r="J4140" s="305">
        <v>2016</v>
      </c>
      <c r="K4140" s="306">
        <v>6100036364</v>
      </c>
      <c r="L4140" s="289">
        <v>42481</v>
      </c>
      <c r="M4140" s="306" t="s">
        <v>13226</v>
      </c>
      <c r="N4140" s="332" t="s">
        <v>16047</v>
      </c>
      <c r="O4140" s="324"/>
    </row>
    <row r="4141" spans="5:15" ht="31.5">
      <c r="E4141" s="288">
        <v>0</v>
      </c>
      <c r="F4141" s="291" t="s">
        <v>132</v>
      </c>
      <c r="G4141" s="315">
        <f t="shared" si="66"/>
        <v>4135</v>
      </c>
      <c r="H4141" s="306" t="s">
        <v>13198</v>
      </c>
      <c r="I4141" s="307" t="s">
        <v>7203</v>
      </c>
      <c r="J4141" s="305">
        <v>2016</v>
      </c>
      <c r="K4141" s="306">
        <v>6100036432</v>
      </c>
      <c r="L4141" s="289">
        <v>42481</v>
      </c>
      <c r="M4141" s="306" t="s">
        <v>13227</v>
      </c>
      <c r="N4141" s="332" t="s">
        <v>16048</v>
      </c>
      <c r="O4141" s="324"/>
    </row>
    <row r="4142" spans="5:15" ht="31.5">
      <c r="E4142" s="293">
        <v>0</v>
      </c>
      <c r="F4142" s="291" t="s">
        <v>132</v>
      </c>
      <c r="G4142" s="315">
        <f t="shared" si="66"/>
        <v>4136</v>
      </c>
      <c r="H4142" s="306" t="s">
        <v>13199</v>
      </c>
      <c r="I4142" s="307" t="s">
        <v>7203</v>
      </c>
      <c r="J4142" s="305">
        <v>2016</v>
      </c>
      <c r="K4142" s="306">
        <v>6100034859</v>
      </c>
      <c r="L4142" s="289">
        <v>42479</v>
      </c>
      <c r="M4142" s="306" t="s">
        <v>13228</v>
      </c>
      <c r="N4142" s="332" t="s">
        <v>16049</v>
      </c>
      <c r="O4142" s="324"/>
    </row>
    <row r="4143" spans="5:15" ht="31.5">
      <c r="E4143" s="288">
        <v>0</v>
      </c>
      <c r="F4143" s="291" t="s">
        <v>132</v>
      </c>
      <c r="G4143" s="315">
        <f t="shared" si="66"/>
        <v>4137</v>
      </c>
      <c r="H4143" s="306" t="s">
        <v>13200</v>
      </c>
      <c r="I4143" s="307" t="s">
        <v>7203</v>
      </c>
      <c r="J4143" s="305">
        <v>2016</v>
      </c>
      <c r="K4143" s="306">
        <v>6100036232</v>
      </c>
      <c r="L4143" s="289">
        <v>42479</v>
      </c>
      <c r="M4143" s="306" t="s">
        <v>3422</v>
      </c>
      <c r="N4143" s="332" t="s">
        <v>16050</v>
      </c>
      <c r="O4143" s="324"/>
    </row>
    <row r="4144" spans="5:15" ht="31.5">
      <c r="E4144" s="288">
        <v>0</v>
      </c>
      <c r="F4144" s="291" t="s">
        <v>132</v>
      </c>
      <c r="G4144" s="315">
        <f t="shared" si="66"/>
        <v>4138</v>
      </c>
      <c r="H4144" s="270" t="s">
        <v>7195</v>
      </c>
      <c r="I4144" s="307" t="s">
        <v>7203</v>
      </c>
      <c r="J4144" s="305">
        <v>2016</v>
      </c>
      <c r="K4144" s="306">
        <v>6100036384</v>
      </c>
      <c r="L4144" s="289">
        <v>42481</v>
      </c>
      <c r="M4144" s="306" t="s">
        <v>13229</v>
      </c>
      <c r="N4144" s="332" t="s">
        <v>16051</v>
      </c>
      <c r="O4144" s="324"/>
    </row>
    <row r="4145" spans="5:15" ht="31.5">
      <c r="E4145" s="288">
        <v>0</v>
      </c>
      <c r="F4145" s="291" t="s">
        <v>132</v>
      </c>
      <c r="G4145" s="315">
        <f t="shared" si="66"/>
        <v>4139</v>
      </c>
      <c r="H4145" s="306" t="s">
        <v>13201</v>
      </c>
      <c r="I4145" s="307" t="s">
        <v>7203</v>
      </c>
      <c r="J4145" s="305">
        <v>2016</v>
      </c>
      <c r="K4145" s="306">
        <v>6100036477</v>
      </c>
      <c r="L4145" s="289">
        <v>42485</v>
      </c>
      <c r="M4145" s="306" t="s">
        <v>12979</v>
      </c>
      <c r="N4145" s="332" t="s">
        <v>15862</v>
      </c>
      <c r="O4145" s="324"/>
    </row>
    <row r="4146" spans="5:15" ht="31.5">
      <c r="E4146" s="293">
        <v>0</v>
      </c>
      <c r="F4146" s="291" t="s">
        <v>132</v>
      </c>
      <c r="G4146" s="315">
        <f t="shared" si="66"/>
        <v>4140</v>
      </c>
      <c r="H4146" s="306" t="s">
        <v>13202</v>
      </c>
      <c r="I4146" s="307" t="s">
        <v>7203</v>
      </c>
      <c r="J4146" s="305">
        <v>2016</v>
      </c>
      <c r="K4146" s="306">
        <v>6100036345</v>
      </c>
      <c r="L4146" s="289">
        <v>42486</v>
      </c>
      <c r="M4146" s="306" t="s">
        <v>13230</v>
      </c>
      <c r="N4146" s="332" t="s">
        <v>16052</v>
      </c>
      <c r="O4146" s="324"/>
    </row>
    <row r="4147" spans="5:15" ht="31.5">
      <c r="E4147" s="288">
        <v>0</v>
      </c>
      <c r="F4147" s="291" t="s">
        <v>132</v>
      </c>
      <c r="G4147" s="315">
        <f t="shared" si="66"/>
        <v>4141</v>
      </c>
      <c r="H4147" s="306" t="s">
        <v>13127</v>
      </c>
      <c r="I4147" s="307" t="s">
        <v>7203</v>
      </c>
      <c r="J4147" s="305">
        <v>2016</v>
      </c>
      <c r="K4147" s="306">
        <v>6100036479</v>
      </c>
      <c r="L4147" s="289">
        <v>42485</v>
      </c>
      <c r="M4147" s="306" t="s">
        <v>13231</v>
      </c>
      <c r="N4147" s="332" t="s">
        <v>16053</v>
      </c>
      <c r="O4147" s="324"/>
    </row>
    <row r="4148" spans="5:15" ht="31.5">
      <c r="E4148" s="288">
        <v>0</v>
      </c>
      <c r="F4148" s="291" t="s">
        <v>132</v>
      </c>
      <c r="G4148" s="315">
        <f t="shared" si="66"/>
        <v>4142</v>
      </c>
      <c r="H4148" s="306" t="s">
        <v>13203</v>
      </c>
      <c r="I4148" s="307" t="s">
        <v>7203</v>
      </c>
      <c r="J4148" s="305">
        <v>2016</v>
      </c>
      <c r="K4148" s="306">
        <v>6100036357</v>
      </c>
      <c r="L4148" s="289">
        <v>42479</v>
      </c>
      <c r="M4148" s="306" t="s">
        <v>13232</v>
      </c>
      <c r="N4148" s="332" t="s">
        <v>16054</v>
      </c>
      <c r="O4148" s="324"/>
    </row>
    <row r="4149" spans="5:15" ht="31.5">
      <c r="E4149" s="288">
        <v>0</v>
      </c>
      <c r="F4149" s="291" t="s">
        <v>132</v>
      </c>
      <c r="G4149" s="315">
        <f t="shared" si="66"/>
        <v>4143</v>
      </c>
      <c r="H4149" s="306" t="s">
        <v>13204</v>
      </c>
      <c r="I4149" s="307" t="s">
        <v>7203</v>
      </c>
      <c r="J4149" s="305">
        <v>2016</v>
      </c>
      <c r="K4149" s="306">
        <v>6100036280</v>
      </c>
      <c r="L4149" s="289">
        <v>42486</v>
      </c>
      <c r="M4149" s="306" t="s">
        <v>13233</v>
      </c>
      <c r="N4149" s="332" t="s">
        <v>16055</v>
      </c>
      <c r="O4149" s="324"/>
    </row>
    <row r="4150" spans="5:15" ht="31.5">
      <c r="E4150" s="293">
        <v>0</v>
      </c>
      <c r="F4150" s="291" t="s">
        <v>132</v>
      </c>
      <c r="G4150" s="315">
        <f t="shared" si="66"/>
        <v>4144</v>
      </c>
      <c r="H4150" s="306" t="s">
        <v>13205</v>
      </c>
      <c r="I4150" s="307" t="s">
        <v>7203</v>
      </c>
      <c r="J4150" s="305">
        <v>2016</v>
      </c>
      <c r="K4150" s="306">
        <v>6100036297</v>
      </c>
      <c r="L4150" s="289">
        <v>42486</v>
      </c>
      <c r="M4150" s="306" t="s">
        <v>13234</v>
      </c>
      <c r="N4150" s="332" t="s">
        <v>16056</v>
      </c>
      <c r="O4150" s="324"/>
    </row>
    <row r="4151" spans="5:15" ht="31.5">
      <c r="E4151" s="288">
        <v>0</v>
      </c>
      <c r="F4151" s="291" t="s">
        <v>132</v>
      </c>
      <c r="G4151" s="315">
        <f t="shared" si="66"/>
        <v>4145</v>
      </c>
      <c r="H4151" s="306" t="s">
        <v>13206</v>
      </c>
      <c r="I4151" s="307" t="s">
        <v>7203</v>
      </c>
      <c r="J4151" s="305">
        <v>2016</v>
      </c>
      <c r="K4151" s="306">
        <v>6100035708</v>
      </c>
      <c r="L4151" s="289">
        <v>42485</v>
      </c>
      <c r="M4151" s="306" t="s">
        <v>13235</v>
      </c>
      <c r="N4151" s="332" t="s">
        <v>16057</v>
      </c>
      <c r="O4151" s="324"/>
    </row>
    <row r="4152" spans="5:15" ht="31.5">
      <c r="E4152" s="288">
        <v>0</v>
      </c>
      <c r="F4152" s="291" t="s">
        <v>132</v>
      </c>
      <c r="G4152" s="315">
        <f t="shared" si="66"/>
        <v>4146</v>
      </c>
      <c r="H4152" s="306" t="s">
        <v>13207</v>
      </c>
      <c r="I4152" s="307" t="s">
        <v>7203</v>
      </c>
      <c r="J4152" s="305">
        <v>2016</v>
      </c>
      <c r="K4152" s="306">
        <v>6100036303</v>
      </c>
      <c r="L4152" s="289">
        <v>42479</v>
      </c>
      <c r="M4152" s="306" t="s">
        <v>13236</v>
      </c>
      <c r="N4152" s="332" t="s">
        <v>16058</v>
      </c>
      <c r="O4152" s="324"/>
    </row>
    <row r="4153" spans="5:15" ht="31.5">
      <c r="E4153" s="288">
        <v>0</v>
      </c>
      <c r="F4153" s="291" t="s">
        <v>132</v>
      </c>
      <c r="G4153" s="315">
        <f t="shared" si="66"/>
        <v>4147</v>
      </c>
      <c r="H4153" s="270" t="s">
        <v>7195</v>
      </c>
      <c r="I4153" s="307" t="s">
        <v>7203</v>
      </c>
      <c r="J4153" s="305">
        <v>2016</v>
      </c>
      <c r="K4153" s="306">
        <v>6100036346</v>
      </c>
      <c r="L4153" s="289">
        <v>42485</v>
      </c>
      <c r="M4153" s="306" t="s">
        <v>13237</v>
      </c>
      <c r="N4153" s="332" t="s">
        <v>16059</v>
      </c>
      <c r="O4153" s="324"/>
    </row>
    <row r="4154" spans="5:15" ht="31.5">
      <c r="E4154" s="293">
        <v>0</v>
      </c>
      <c r="F4154" s="291" t="s">
        <v>132</v>
      </c>
      <c r="G4154" s="315">
        <f t="shared" si="66"/>
        <v>4148</v>
      </c>
      <c r="H4154" s="306" t="s">
        <v>10976</v>
      </c>
      <c r="I4154" s="307" t="s">
        <v>7203</v>
      </c>
      <c r="J4154" s="305">
        <v>2016</v>
      </c>
      <c r="K4154" s="306">
        <v>6100036214</v>
      </c>
      <c r="L4154" s="289">
        <v>42495</v>
      </c>
      <c r="M4154" s="306" t="s">
        <v>13238</v>
      </c>
      <c r="N4154" s="332" t="s">
        <v>16060</v>
      </c>
      <c r="O4154" s="324"/>
    </row>
    <row r="4155" spans="5:15" ht="31.5">
      <c r="E4155" s="288">
        <v>0</v>
      </c>
      <c r="F4155" s="291" t="s">
        <v>132</v>
      </c>
      <c r="G4155" s="315">
        <f t="shared" si="66"/>
        <v>4149</v>
      </c>
      <c r="H4155" s="306" t="s">
        <v>10976</v>
      </c>
      <c r="I4155" s="307" t="s">
        <v>7203</v>
      </c>
      <c r="J4155" s="305">
        <v>2016</v>
      </c>
      <c r="K4155" s="306">
        <v>6100036041</v>
      </c>
      <c r="L4155" s="289">
        <v>42495</v>
      </c>
      <c r="M4155" s="306" t="s">
        <v>13239</v>
      </c>
      <c r="N4155" s="332" t="s">
        <v>16061</v>
      </c>
      <c r="O4155" s="324"/>
    </row>
    <row r="4156" spans="5:15" ht="31.5">
      <c r="E4156" s="293">
        <v>0</v>
      </c>
      <c r="F4156" s="291" t="s">
        <v>132</v>
      </c>
      <c r="G4156" s="315">
        <f t="shared" si="66"/>
        <v>4150</v>
      </c>
      <c r="H4156" s="306" t="s">
        <v>13005</v>
      </c>
      <c r="I4156" s="307" t="s">
        <v>7203</v>
      </c>
      <c r="J4156" s="305">
        <v>2016</v>
      </c>
      <c r="K4156" s="306">
        <v>6100035952</v>
      </c>
      <c r="L4156" s="289">
        <v>42495</v>
      </c>
      <c r="M4156" s="306" t="s">
        <v>13240</v>
      </c>
      <c r="N4156" s="332" t="s">
        <v>16062</v>
      </c>
      <c r="O4156" s="324"/>
    </row>
    <row r="4157" spans="5:15" ht="31.5">
      <c r="E4157" s="288">
        <v>0</v>
      </c>
      <c r="F4157" s="291" t="s">
        <v>132</v>
      </c>
      <c r="G4157" s="315">
        <f t="shared" si="66"/>
        <v>4151</v>
      </c>
      <c r="H4157" s="306" t="s">
        <v>8641</v>
      </c>
      <c r="I4157" s="307" t="s">
        <v>7203</v>
      </c>
      <c r="J4157" s="305">
        <v>2016</v>
      </c>
      <c r="K4157" s="306">
        <v>6100036586</v>
      </c>
      <c r="L4157" s="289">
        <v>42494</v>
      </c>
      <c r="M4157" s="306" t="s">
        <v>13241</v>
      </c>
      <c r="N4157" s="332" t="s">
        <v>16063</v>
      </c>
      <c r="O4157" s="324"/>
    </row>
    <row r="4158" spans="5:15" ht="31.5">
      <c r="E4158" s="288">
        <v>0</v>
      </c>
      <c r="F4158" s="291" t="s">
        <v>132</v>
      </c>
      <c r="G4158" s="315">
        <f t="shared" ref="G4158:G4215" si="67">G4157+1</f>
        <v>4152</v>
      </c>
      <c r="H4158" s="306" t="s">
        <v>12452</v>
      </c>
      <c r="I4158" s="307" t="s">
        <v>7203</v>
      </c>
      <c r="J4158" s="305">
        <v>2016</v>
      </c>
      <c r="K4158" s="306">
        <v>6100036431</v>
      </c>
      <c r="L4158" s="289">
        <v>42495</v>
      </c>
      <c r="M4158" s="306" t="s">
        <v>13242</v>
      </c>
      <c r="N4158" s="332" t="s">
        <v>16064</v>
      </c>
      <c r="O4158" s="324"/>
    </row>
    <row r="4159" spans="5:15" ht="31.5">
      <c r="E4159" s="288">
        <v>0</v>
      </c>
      <c r="F4159" s="291" t="s">
        <v>132</v>
      </c>
      <c r="G4159" s="315">
        <f t="shared" si="67"/>
        <v>4153</v>
      </c>
      <c r="H4159" s="306" t="s">
        <v>8544</v>
      </c>
      <c r="I4159" s="307" t="s">
        <v>7203</v>
      </c>
      <c r="J4159" s="305">
        <v>2016</v>
      </c>
      <c r="K4159" s="306">
        <v>6100036631</v>
      </c>
      <c r="L4159" s="289">
        <v>42495</v>
      </c>
      <c r="M4159" s="306" t="s">
        <v>13243</v>
      </c>
      <c r="N4159" s="332" t="s">
        <v>16065</v>
      </c>
      <c r="O4159" s="324"/>
    </row>
    <row r="4160" spans="5:15" ht="31.5">
      <c r="E4160" s="293">
        <v>0</v>
      </c>
      <c r="F4160" s="291" t="s">
        <v>132</v>
      </c>
      <c r="G4160" s="315">
        <f t="shared" si="67"/>
        <v>4154</v>
      </c>
      <c r="H4160" s="306" t="s">
        <v>13122</v>
      </c>
      <c r="I4160" s="307" t="s">
        <v>7203</v>
      </c>
      <c r="J4160" s="305">
        <v>2016</v>
      </c>
      <c r="K4160" s="306">
        <v>6100036635</v>
      </c>
      <c r="L4160" s="289">
        <v>42495</v>
      </c>
      <c r="M4160" s="306" t="s">
        <v>13244</v>
      </c>
      <c r="N4160" s="332" t="s">
        <v>16066</v>
      </c>
      <c r="O4160" s="324"/>
    </row>
    <row r="4161" spans="5:15" ht="31.5">
      <c r="E4161" s="288">
        <v>0</v>
      </c>
      <c r="F4161" s="291" t="s">
        <v>132</v>
      </c>
      <c r="G4161" s="315">
        <f t="shared" si="67"/>
        <v>4155</v>
      </c>
      <c r="H4161" s="306" t="s">
        <v>10976</v>
      </c>
      <c r="I4161" s="307" t="s">
        <v>7203</v>
      </c>
      <c r="J4161" s="305">
        <v>2016</v>
      </c>
      <c r="K4161" s="306">
        <v>6100030825</v>
      </c>
      <c r="L4161" s="289">
        <v>42171</v>
      </c>
      <c r="M4161" s="306" t="s">
        <v>13245</v>
      </c>
      <c r="N4161" s="332" t="s">
        <v>16067</v>
      </c>
      <c r="O4161" s="324"/>
    </row>
    <row r="4162" spans="5:15" ht="31.5">
      <c r="E4162" s="288">
        <v>0</v>
      </c>
      <c r="F4162" s="291" t="s">
        <v>132</v>
      </c>
      <c r="G4162" s="315">
        <f t="shared" si="67"/>
        <v>4156</v>
      </c>
      <c r="H4162" s="306" t="s">
        <v>10976</v>
      </c>
      <c r="I4162" s="307" t="s">
        <v>7203</v>
      </c>
      <c r="J4162" s="305">
        <v>2016</v>
      </c>
      <c r="K4162" s="306">
        <v>6100030827</v>
      </c>
      <c r="L4162" s="289">
        <v>42170</v>
      </c>
      <c r="M4162" s="306" t="s">
        <v>13246</v>
      </c>
      <c r="N4162" s="332" t="s">
        <v>16068</v>
      </c>
      <c r="O4162" s="324"/>
    </row>
    <row r="4163" spans="5:15" ht="31.5">
      <c r="E4163" s="288">
        <v>0</v>
      </c>
      <c r="F4163" s="291" t="s">
        <v>132</v>
      </c>
      <c r="G4163" s="315">
        <f t="shared" si="67"/>
        <v>4157</v>
      </c>
      <c r="H4163" s="306" t="s">
        <v>12302</v>
      </c>
      <c r="I4163" s="307" t="s">
        <v>7203</v>
      </c>
      <c r="J4163" s="305">
        <v>2016</v>
      </c>
      <c r="K4163" s="306">
        <v>6100025996</v>
      </c>
      <c r="L4163" s="289">
        <v>41879</v>
      </c>
      <c r="M4163" s="306" t="s">
        <v>13247</v>
      </c>
      <c r="N4163" s="332" t="s">
        <v>16069</v>
      </c>
      <c r="O4163" s="324"/>
    </row>
    <row r="4164" spans="5:15" ht="31.5">
      <c r="E4164" s="288">
        <v>0</v>
      </c>
      <c r="F4164" s="291" t="s">
        <v>132</v>
      </c>
      <c r="G4164" s="315">
        <f t="shared" si="67"/>
        <v>4158</v>
      </c>
      <c r="H4164" s="306" t="s">
        <v>8526</v>
      </c>
      <c r="I4164" s="307" t="s">
        <v>7203</v>
      </c>
      <c r="J4164" s="305">
        <v>2016</v>
      </c>
      <c r="K4164" s="306">
        <v>6100036178</v>
      </c>
      <c r="L4164" s="289">
        <v>42500</v>
      </c>
      <c r="M4164" s="306" t="s">
        <v>13251</v>
      </c>
      <c r="N4164" s="332" t="s">
        <v>16070</v>
      </c>
      <c r="O4164" s="324"/>
    </row>
    <row r="4165" spans="5:15" ht="31.5">
      <c r="E4165" s="288">
        <v>0</v>
      </c>
      <c r="F4165" s="291" t="s">
        <v>132</v>
      </c>
      <c r="G4165" s="315">
        <f t="shared" si="67"/>
        <v>4159</v>
      </c>
      <c r="H4165" s="306" t="s">
        <v>8526</v>
      </c>
      <c r="I4165" s="307" t="s">
        <v>7203</v>
      </c>
      <c r="J4165" s="305">
        <v>2016</v>
      </c>
      <c r="K4165" s="306">
        <v>6100036095</v>
      </c>
      <c r="L4165" s="289">
        <v>42500</v>
      </c>
      <c r="M4165" s="306" t="s">
        <v>13252</v>
      </c>
      <c r="N4165" s="332" t="s">
        <v>16071</v>
      </c>
      <c r="O4165" s="324"/>
    </row>
    <row r="4166" spans="5:15" ht="31.5">
      <c r="E4166" s="293">
        <v>0</v>
      </c>
      <c r="F4166" s="291" t="s">
        <v>132</v>
      </c>
      <c r="G4166" s="315">
        <f t="shared" si="67"/>
        <v>4160</v>
      </c>
      <c r="H4166" s="306" t="s">
        <v>8526</v>
      </c>
      <c r="I4166" s="307" t="s">
        <v>7203</v>
      </c>
      <c r="J4166" s="305">
        <v>2016</v>
      </c>
      <c r="K4166" s="306">
        <v>6100036103</v>
      </c>
      <c r="L4166" s="289">
        <v>42500</v>
      </c>
      <c r="M4166" s="306" t="s">
        <v>13253</v>
      </c>
      <c r="N4166" s="332" t="s">
        <v>16072</v>
      </c>
      <c r="O4166" s="324"/>
    </row>
    <row r="4167" spans="5:15" ht="31.5">
      <c r="E4167" s="288">
        <v>0</v>
      </c>
      <c r="F4167" s="291" t="s">
        <v>132</v>
      </c>
      <c r="G4167" s="315">
        <f t="shared" si="67"/>
        <v>4161</v>
      </c>
      <c r="H4167" s="306" t="s">
        <v>8526</v>
      </c>
      <c r="I4167" s="307" t="s">
        <v>7203</v>
      </c>
      <c r="J4167" s="305">
        <v>2016</v>
      </c>
      <c r="K4167" s="306">
        <v>6100036097</v>
      </c>
      <c r="L4167" s="289">
        <v>42500</v>
      </c>
      <c r="M4167" s="306" t="s">
        <v>13254</v>
      </c>
      <c r="N4167" s="332" t="s">
        <v>16073</v>
      </c>
      <c r="O4167" s="324"/>
    </row>
    <row r="4168" spans="5:15" ht="31.5">
      <c r="E4168" s="288">
        <v>0</v>
      </c>
      <c r="F4168" s="291" t="s">
        <v>132</v>
      </c>
      <c r="G4168" s="315">
        <f t="shared" si="67"/>
        <v>4162</v>
      </c>
      <c r="H4168" s="306" t="s">
        <v>13122</v>
      </c>
      <c r="I4168" s="307" t="s">
        <v>7203</v>
      </c>
      <c r="J4168" s="305">
        <v>2016</v>
      </c>
      <c r="K4168" s="306">
        <v>6100036585</v>
      </c>
      <c r="L4168" s="289">
        <v>42500</v>
      </c>
      <c r="M4168" s="306" t="s">
        <v>13255</v>
      </c>
      <c r="N4168" s="332" t="s">
        <v>16074</v>
      </c>
      <c r="O4168" s="324"/>
    </row>
    <row r="4169" spans="5:15" ht="31.5">
      <c r="E4169" s="288">
        <v>0</v>
      </c>
      <c r="F4169" s="291" t="s">
        <v>132</v>
      </c>
      <c r="G4169" s="315">
        <f t="shared" si="67"/>
        <v>4163</v>
      </c>
      <c r="H4169" s="306" t="s">
        <v>8526</v>
      </c>
      <c r="I4169" s="307" t="s">
        <v>7203</v>
      </c>
      <c r="J4169" s="305">
        <v>2016</v>
      </c>
      <c r="K4169" s="306">
        <v>6100036655</v>
      </c>
      <c r="L4169" s="289">
        <v>42500</v>
      </c>
      <c r="M4169" s="306" t="s">
        <v>13256</v>
      </c>
      <c r="N4169" s="332" t="s">
        <v>16075</v>
      </c>
      <c r="O4169" s="324"/>
    </row>
    <row r="4170" spans="5:15" ht="31.5">
      <c r="E4170" s="293">
        <v>0</v>
      </c>
      <c r="F4170" s="291" t="s">
        <v>132</v>
      </c>
      <c r="G4170" s="315">
        <f t="shared" si="67"/>
        <v>4164</v>
      </c>
      <c r="H4170" s="306" t="s">
        <v>12285</v>
      </c>
      <c r="I4170" s="307" t="s">
        <v>7203</v>
      </c>
      <c r="J4170" s="305">
        <v>2016</v>
      </c>
      <c r="K4170" s="306">
        <v>6100036224</v>
      </c>
      <c r="L4170" s="289">
        <v>42500</v>
      </c>
      <c r="M4170" s="306" t="s">
        <v>13257</v>
      </c>
      <c r="N4170" s="332" t="s">
        <v>16076</v>
      </c>
      <c r="O4170" s="324"/>
    </row>
    <row r="4171" spans="5:15" ht="31.5">
      <c r="E4171" s="288">
        <v>0</v>
      </c>
      <c r="F4171" s="291" t="s">
        <v>132</v>
      </c>
      <c r="G4171" s="315">
        <f t="shared" si="67"/>
        <v>4165</v>
      </c>
      <c r="H4171" s="306" t="s">
        <v>9375</v>
      </c>
      <c r="I4171" s="307" t="s">
        <v>7203</v>
      </c>
      <c r="J4171" s="305">
        <v>2016</v>
      </c>
      <c r="K4171" s="306">
        <v>6100036252</v>
      </c>
      <c r="L4171" s="289">
        <v>42500</v>
      </c>
      <c r="M4171" s="306" t="s">
        <v>13258</v>
      </c>
      <c r="N4171" s="332" t="s">
        <v>16077</v>
      </c>
      <c r="O4171" s="324"/>
    </row>
    <row r="4172" spans="5:15" ht="31.5">
      <c r="E4172" s="288">
        <v>0</v>
      </c>
      <c r="F4172" s="291" t="s">
        <v>132</v>
      </c>
      <c r="G4172" s="315">
        <f t="shared" si="67"/>
        <v>4166</v>
      </c>
      <c r="H4172" s="306" t="s">
        <v>8632</v>
      </c>
      <c r="I4172" s="307" t="s">
        <v>7203</v>
      </c>
      <c r="J4172" s="305">
        <v>2016</v>
      </c>
      <c r="K4172" s="306">
        <v>6100036217</v>
      </c>
      <c r="L4172" s="289">
        <v>42500</v>
      </c>
      <c r="M4172" s="306" t="s">
        <v>13259</v>
      </c>
      <c r="N4172" s="332" t="s">
        <v>16078</v>
      </c>
      <c r="O4172" s="324"/>
    </row>
    <row r="4173" spans="5:15" ht="31.5">
      <c r="E4173" s="288">
        <v>0</v>
      </c>
      <c r="F4173" s="291" t="s">
        <v>132</v>
      </c>
      <c r="G4173" s="315">
        <f t="shared" si="67"/>
        <v>4167</v>
      </c>
      <c r="H4173" s="306" t="s">
        <v>10956</v>
      </c>
      <c r="I4173" s="307" t="s">
        <v>7203</v>
      </c>
      <c r="J4173" s="305">
        <v>2016</v>
      </c>
      <c r="K4173" s="306">
        <v>6100035962</v>
      </c>
      <c r="L4173" s="289">
        <v>42500</v>
      </c>
      <c r="M4173" s="306" t="s">
        <v>13260</v>
      </c>
      <c r="N4173" s="332" t="s">
        <v>16079</v>
      </c>
      <c r="O4173" s="324"/>
    </row>
    <row r="4174" spans="5:15" ht="31.5">
      <c r="E4174" s="293">
        <v>0</v>
      </c>
      <c r="F4174" s="291" t="s">
        <v>132</v>
      </c>
      <c r="G4174" s="315">
        <f t="shared" si="67"/>
        <v>4168</v>
      </c>
      <c r="H4174" s="306" t="s">
        <v>8781</v>
      </c>
      <c r="I4174" s="307" t="s">
        <v>7203</v>
      </c>
      <c r="J4174" s="305">
        <v>2016</v>
      </c>
      <c r="K4174" s="306">
        <v>6100036225</v>
      </c>
      <c r="L4174" s="289">
        <v>42500</v>
      </c>
      <c r="M4174" s="306" t="s">
        <v>13261</v>
      </c>
      <c r="N4174" s="332" t="s">
        <v>16080</v>
      </c>
      <c r="O4174" s="324"/>
    </row>
    <row r="4175" spans="5:15" ht="31.5">
      <c r="E4175" s="288">
        <v>0</v>
      </c>
      <c r="F4175" s="291" t="s">
        <v>132</v>
      </c>
      <c r="G4175" s="315">
        <f t="shared" si="67"/>
        <v>4169</v>
      </c>
      <c r="H4175" s="306" t="s">
        <v>8526</v>
      </c>
      <c r="I4175" s="307" t="s">
        <v>7203</v>
      </c>
      <c r="J4175" s="305">
        <v>2016</v>
      </c>
      <c r="K4175" s="306">
        <v>6100036246</v>
      </c>
      <c r="L4175" s="289">
        <v>42500</v>
      </c>
      <c r="M4175" s="306" t="s">
        <v>13262</v>
      </c>
      <c r="N4175" s="332" t="s">
        <v>16081</v>
      </c>
      <c r="O4175" s="324"/>
    </row>
    <row r="4176" spans="5:15" ht="31.5">
      <c r="E4176" s="293">
        <v>0</v>
      </c>
      <c r="F4176" s="291" t="s">
        <v>132</v>
      </c>
      <c r="G4176" s="315">
        <f t="shared" si="67"/>
        <v>4170</v>
      </c>
      <c r="H4176" s="306" t="s">
        <v>8816</v>
      </c>
      <c r="I4176" s="307" t="s">
        <v>7203</v>
      </c>
      <c r="J4176" s="305">
        <v>2016</v>
      </c>
      <c r="K4176" s="306">
        <v>6100036310</v>
      </c>
      <c r="L4176" s="289">
        <v>42500</v>
      </c>
      <c r="M4176" s="306" t="s">
        <v>13263</v>
      </c>
      <c r="N4176" s="332" t="s">
        <v>16082</v>
      </c>
      <c r="O4176" s="324"/>
    </row>
    <row r="4177" spans="5:15" ht="31.5">
      <c r="E4177" s="288">
        <v>0</v>
      </c>
      <c r="F4177" s="291" t="s">
        <v>132</v>
      </c>
      <c r="G4177" s="315">
        <f t="shared" si="67"/>
        <v>4171</v>
      </c>
      <c r="H4177" s="306" t="s">
        <v>13248</v>
      </c>
      <c r="I4177" s="307" t="s">
        <v>7203</v>
      </c>
      <c r="J4177" s="305">
        <v>2016</v>
      </c>
      <c r="K4177" s="306">
        <v>6100036682</v>
      </c>
      <c r="L4177" s="289">
        <v>42500</v>
      </c>
      <c r="M4177" s="306" t="s">
        <v>13264</v>
      </c>
      <c r="N4177" s="332" t="s">
        <v>16083</v>
      </c>
      <c r="O4177" s="324"/>
    </row>
    <row r="4178" spans="5:15" ht="31.5">
      <c r="E4178" s="288">
        <v>0</v>
      </c>
      <c r="F4178" s="291" t="s">
        <v>132</v>
      </c>
      <c r="G4178" s="315">
        <f t="shared" si="67"/>
        <v>4172</v>
      </c>
      <c r="H4178" s="306" t="s">
        <v>13249</v>
      </c>
      <c r="I4178" s="307" t="s">
        <v>7203</v>
      </c>
      <c r="J4178" s="305">
        <v>2016</v>
      </c>
      <c r="K4178" s="306">
        <v>6100036308</v>
      </c>
      <c r="L4178" s="289">
        <v>42500</v>
      </c>
      <c r="M4178" s="306" t="s">
        <v>13265</v>
      </c>
      <c r="N4178" s="332" t="s">
        <v>16084</v>
      </c>
      <c r="O4178" s="324"/>
    </row>
    <row r="4179" spans="5:15" ht="31.5">
      <c r="E4179" s="288">
        <v>0</v>
      </c>
      <c r="F4179" s="291" t="s">
        <v>132</v>
      </c>
      <c r="G4179" s="315">
        <f t="shared" si="67"/>
        <v>4173</v>
      </c>
      <c r="H4179" s="306" t="s">
        <v>13250</v>
      </c>
      <c r="I4179" s="307" t="s">
        <v>7203</v>
      </c>
      <c r="J4179" s="305">
        <v>2016</v>
      </c>
      <c r="K4179" s="306">
        <v>6100036296</v>
      </c>
      <c r="L4179" s="289">
        <v>42495</v>
      </c>
      <c r="M4179" s="306" t="s">
        <v>13266</v>
      </c>
      <c r="N4179" s="332" t="s">
        <v>16085</v>
      </c>
      <c r="O4179" s="324"/>
    </row>
    <row r="4180" spans="5:15" ht="31.5">
      <c r="E4180" s="293">
        <v>0</v>
      </c>
      <c r="F4180" s="291" t="s">
        <v>132</v>
      </c>
      <c r="G4180" s="315">
        <f t="shared" si="67"/>
        <v>4174</v>
      </c>
      <c r="H4180" s="306" t="s">
        <v>10976</v>
      </c>
      <c r="I4180" s="307" t="s">
        <v>7203</v>
      </c>
      <c r="J4180" s="305">
        <v>2016</v>
      </c>
      <c r="K4180" s="306">
        <v>6100036669</v>
      </c>
      <c r="L4180" s="289">
        <v>42500</v>
      </c>
      <c r="M4180" s="306" t="s">
        <v>13267</v>
      </c>
      <c r="N4180" s="332" t="s">
        <v>16086</v>
      </c>
      <c r="O4180" s="324"/>
    </row>
    <row r="4181" spans="5:15" ht="31.5">
      <c r="E4181" s="288">
        <v>0</v>
      </c>
      <c r="F4181" s="291" t="s">
        <v>132</v>
      </c>
      <c r="G4181" s="315">
        <f t="shared" si="67"/>
        <v>4175</v>
      </c>
      <c r="H4181" s="306" t="s">
        <v>8536</v>
      </c>
      <c r="I4181" s="307" t="s">
        <v>7203</v>
      </c>
      <c r="J4181" s="305">
        <v>2016</v>
      </c>
      <c r="K4181" s="306">
        <v>6100036679</v>
      </c>
      <c r="L4181" s="289">
        <v>42500</v>
      </c>
      <c r="M4181" s="306" t="s">
        <v>13268</v>
      </c>
      <c r="N4181" s="332" t="s">
        <v>16087</v>
      </c>
      <c r="O4181" s="324"/>
    </row>
    <row r="4182" spans="5:15" ht="31.5">
      <c r="E4182" s="293">
        <v>0</v>
      </c>
      <c r="F4182" s="291" t="s">
        <v>132</v>
      </c>
      <c r="G4182" s="315">
        <f t="shared" si="67"/>
        <v>4176</v>
      </c>
      <c r="H4182" s="306" t="s">
        <v>10976</v>
      </c>
      <c r="I4182" s="307" t="s">
        <v>7203</v>
      </c>
      <c r="J4182" s="305">
        <v>2016</v>
      </c>
      <c r="K4182" s="306">
        <v>6100036674</v>
      </c>
      <c r="L4182" s="289">
        <v>42500</v>
      </c>
      <c r="M4182" s="306" t="s">
        <v>13269</v>
      </c>
      <c r="N4182" s="332" t="s">
        <v>16088</v>
      </c>
      <c r="O4182" s="324"/>
    </row>
    <row r="4183" spans="5:15" ht="31.5">
      <c r="E4183" s="294">
        <v>6144981</v>
      </c>
      <c r="F4183" s="291" t="s">
        <v>132</v>
      </c>
      <c r="G4183" s="315">
        <f t="shared" si="67"/>
        <v>4177</v>
      </c>
      <c r="H4183" s="306" t="s">
        <v>13270</v>
      </c>
      <c r="I4183" s="307" t="s">
        <v>7203</v>
      </c>
      <c r="J4183" s="305">
        <v>2016</v>
      </c>
      <c r="K4183" s="290">
        <v>6100024210</v>
      </c>
      <c r="L4183" s="289">
        <v>41788</v>
      </c>
      <c r="M4183" s="290" t="s">
        <v>11921</v>
      </c>
      <c r="N4183" s="332" t="s">
        <v>15494</v>
      </c>
      <c r="O4183" s="324"/>
    </row>
    <row r="4184" spans="5:15" ht="31.5">
      <c r="E4184" s="294">
        <v>6150502</v>
      </c>
      <c r="F4184" s="291" t="s">
        <v>132</v>
      </c>
      <c r="G4184" s="315">
        <f t="shared" si="67"/>
        <v>4178</v>
      </c>
      <c r="H4184" s="306" t="s">
        <v>12189</v>
      </c>
      <c r="I4184" s="307" t="s">
        <v>7203</v>
      </c>
      <c r="J4184" s="305">
        <v>2016</v>
      </c>
      <c r="K4184" s="290">
        <v>6100028253</v>
      </c>
      <c r="L4184" s="289">
        <v>42023</v>
      </c>
      <c r="M4184" s="290" t="s">
        <v>13271</v>
      </c>
      <c r="N4184" s="332" t="s">
        <v>14816</v>
      </c>
      <c r="O4184" s="324"/>
    </row>
    <row r="4185" spans="5:15" ht="31.5">
      <c r="E4185" s="293">
        <v>6152477</v>
      </c>
      <c r="F4185" s="291" t="s">
        <v>132</v>
      </c>
      <c r="G4185" s="315">
        <f t="shared" si="67"/>
        <v>4179</v>
      </c>
      <c r="H4185" s="306" t="s">
        <v>9865</v>
      </c>
      <c r="I4185" s="307" t="s">
        <v>7203</v>
      </c>
      <c r="J4185" s="305">
        <v>2016</v>
      </c>
      <c r="K4185" s="270">
        <v>6100034544</v>
      </c>
      <c r="L4185" s="289">
        <v>42397</v>
      </c>
      <c r="M4185" s="306" t="s">
        <v>13273</v>
      </c>
      <c r="N4185" s="332" t="s">
        <v>16089</v>
      </c>
      <c r="O4185" s="324"/>
    </row>
    <row r="4186" spans="5:15" ht="31.5">
      <c r="E4186" s="288">
        <v>6152478</v>
      </c>
      <c r="F4186" s="291" t="s">
        <v>132</v>
      </c>
      <c r="G4186" s="315">
        <f t="shared" si="67"/>
        <v>4180</v>
      </c>
      <c r="H4186" s="306" t="s">
        <v>13272</v>
      </c>
      <c r="I4186" s="307" t="s">
        <v>7203</v>
      </c>
      <c r="J4186" s="305">
        <v>2016</v>
      </c>
      <c r="K4186" s="270">
        <v>6100034869</v>
      </c>
      <c r="L4186" s="289">
        <v>42408</v>
      </c>
      <c r="M4186" s="306" t="s">
        <v>13274</v>
      </c>
      <c r="N4186" s="332" t="s">
        <v>16090</v>
      </c>
      <c r="O4186" s="324"/>
    </row>
    <row r="4187" spans="5:15" ht="31.5">
      <c r="E4187" s="293">
        <v>6152484</v>
      </c>
      <c r="F4187" s="291" t="s">
        <v>132</v>
      </c>
      <c r="G4187" s="315">
        <f t="shared" si="67"/>
        <v>4181</v>
      </c>
      <c r="H4187" s="306" t="s">
        <v>9375</v>
      </c>
      <c r="I4187" s="307" t="s">
        <v>7203</v>
      </c>
      <c r="J4187" s="305">
        <v>2016</v>
      </c>
      <c r="K4187" s="270">
        <v>6100034979</v>
      </c>
      <c r="L4187" s="289">
        <v>42416</v>
      </c>
      <c r="M4187" s="306" t="s">
        <v>13275</v>
      </c>
      <c r="N4187" s="332" t="s">
        <v>16091</v>
      </c>
      <c r="O4187" s="324"/>
    </row>
    <row r="4188" spans="5:15" ht="31.5">
      <c r="E4188" s="288">
        <v>6152487</v>
      </c>
      <c r="F4188" s="291" t="s">
        <v>132</v>
      </c>
      <c r="G4188" s="315">
        <f t="shared" si="67"/>
        <v>4182</v>
      </c>
      <c r="H4188" s="306" t="s">
        <v>8544</v>
      </c>
      <c r="I4188" s="307" t="s">
        <v>7203</v>
      </c>
      <c r="J4188" s="305">
        <v>2016</v>
      </c>
      <c r="K4188" s="270">
        <v>6100034034</v>
      </c>
      <c r="L4188" s="289">
        <v>42417</v>
      </c>
      <c r="M4188" s="306" t="s">
        <v>13276</v>
      </c>
      <c r="N4188" s="332" t="s">
        <v>16092</v>
      </c>
      <c r="O4188" s="324"/>
    </row>
    <row r="4189" spans="5:15" ht="31.5">
      <c r="E4189" s="293">
        <v>6152488</v>
      </c>
      <c r="F4189" s="291" t="s">
        <v>132</v>
      </c>
      <c r="G4189" s="315">
        <f t="shared" si="67"/>
        <v>4183</v>
      </c>
      <c r="H4189" s="306" t="s">
        <v>9317</v>
      </c>
      <c r="I4189" s="307" t="s">
        <v>7203</v>
      </c>
      <c r="J4189" s="305">
        <v>2016</v>
      </c>
      <c r="K4189" s="270">
        <v>6100034908</v>
      </c>
      <c r="L4189" s="289">
        <v>42415</v>
      </c>
      <c r="M4189" s="306" t="s">
        <v>13277</v>
      </c>
      <c r="N4189" s="332" t="s">
        <v>16093</v>
      </c>
      <c r="O4189" s="324"/>
    </row>
    <row r="4190" spans="5:15" ht="31.5">
      <c r="E4190" s="288">
        <v>6152490</v>
      </c>
      <c r="F4190" s="291" t="s">
        <v>132</v>
      </c>
      <c r="G4190" s="315">
        <f t="shared" si="67"/>
        <v>4184</v>
      </c>
      <c r="H4190" s="306" t="s">
        <v>9931</v>
      </c>
      <c r="I4190" s="307" t="s">
        <v>7203</v>
      </c>
      <c r="J4190" s="305">
        <v>2016</v>
      </c>
      <c r="K4190" s="270">
        <v>6100034941</v>
      </c>
      <c r="L4190" s="289">
        <v>42415</v>
      </c>
      <c r="M4190" s="306" t="s">
        <v>13278</v>
      </c>
      <c r="N4190" s="332" t="s">
        <v>16094</v>
      </c>
      <c r="O4190" s="324"/>
    </row>
    <row r="4191" spans="5:15" ht="31.5">
      <c r="E4191" s="293">
        <v>6152491</v>
      </c>
      <c r="F4191" s="291" t="s">
        <v>132</v>
      </c>
      <c r="G4191" s="315">
        <f t="shared" si="67"/>
        <v>4185</v>
      </c>
      <c r="H4191" s="306" t="s">
        <v>9864</v>
      </c>
      <c r="I4191" s="307" t="s">
        <v>7203</v>
      </c>
      <c r="J4191" s="305">
        <v>2016</v>
      </c>
      <c r="K4191" s="270">
        <v>6100034857</v>
      </c>
      <c r="L4191" s="289">
        <v>42411</v>
      </c>
      <c r="M4191" s="306" t="s">
        <v>13279</v>
      </c>
      <c r="N4191" s="332" t="s">
        <v>16095</v>
      </c>
      <c r="O4191" s="324"/>
    </row>
    <row r="4192" spans="5:15" ht="31.5">
      <c r="E4192" s="288">
        <v>6152497</v>
      </c>
      <c r="F4192" s="291" t="s">
        <v>132</v>
      </c>
      <c r="G4192" s="315">
        <f t="shared" si="67"/>
        <v>4186</v>
      </c>
      <c r="H4192" s="306" t="s">
        <v>9317</v>
      </c>
      <c r="I4192" s="307" t="s">
        <v>7203</v>
      </c>
      <c r="J4192" s="305">
        <v>2016</v>
      </c>
      <c r="K4192" s="270">
        <v>6100034943</v>
      </c>
      <c r="L4192" s="289">
        <v>42415</v>
      </c>
      <c r="M4192" s="306" t="s">
        <v>13280</v>
      </c>
      <c r="N4192" s="332" t="s">
        <v>16096</v>
      </c>
      <c r="O4192" s="324"/>
    </row>
    <row r="4193" spans="5:15" ht="31.5">
      <c r="E4193" s="293">
        <v>6152498</v>
      </c>
      <c r="F4193" s="291" t="s">
        <v>132</v>
      </c>
      <c r="G4193" s="315">
        <f t="shared" si="67"/>
        <v>4187</v>
      </c>
      <c r="H4193" s="306" t="s">
        <v>9375</v>
      </c>
      <c r="I4193" s="307" t="s">
        <v>7203</v>
      </c>
      <c r="J4193" s="305">
        <v>2016</v>
      </c>
      <c r="K4193" s="270">
        <v>6100034977</v>
      </c>
      <c r="L4193" s="289">
        <v>42415</v>
      </c>
      <c r="M4193" s="306" t="s">
        <v>13281</v>
      </c>
      <c r="N4193" s="332" t="s">
        <v>16097</v>
      </c>
      <c r="O4193" s="324"/>
    </row>
    <row r="4194" spans="5:15" ht="31.5">
      <c r="E4194" s="293">
        <v>6152503</v>
      </c>
      <c r="F4194" s="291" t="s">
        <v>132</v>
      </c>
      <c r="G4194" s="315">
        <f t="shared" si="67"/>
        <v>4188</v>
      </c>
      <c r="H4194" s="306" t="s">
        <v>9864</v>
      </c>
      <c r="I4194" s="307" t="s">
        <v>7203</v>
      </c>
      <c r="J4194" s="305">
        <v>2016</v>
      </c>
      <c r="K4194" s="270">
        <v>6100034864</v>
      </c>
      <c r="L4194" s="289">
        <v>42408</v>
      </c>
      <c r="M4194" s="306" t="s">
        <v>13282</v>
      </c>
      <c r="N4194" s="332" t="s">
        <v>16098</v>
      </c>
      <c r="O4194" s="324"/>
    </row>
    <row r="4195" spans="5:15" ht="31.5">
      <c r="E4195" s="288">
        <v>6152506</v>
      </c>
      <c r="F4195" s="291" t="s">
        <v>132</v>
      </c>
      <c r="G4195" s="315">
        <f t="shared" si="67"/>
        <v>4189</v>
      </c>
      <c r="H4195" s="306" t="s">
        <v>8593</v>
      </c>
      <c r="I4195" s="307" t="s">
        <v>7203</v>
      </c>
      <c r="J4195" s="305">
        <v>2016</v>
      </c>
      <c r="K4195" s="270">
        <v>6100034905</v>
      </c>
      <c r="L4195" s="289">
        <v>42409</v>
      </c>
      <c r="M4195" s="306" t="s">
        <v>13283</v>
      </c>
      <c r="N4195" s="332" t="s">
        <v>16099</v>
      </c>
      <c r="O4195" s="324"/>
    </row>
    <row r="4196" spans="5:15" ht="47.25">
      <c r="E4196" s="293">
        <v>6152510</v>
      </c>
      <c r="F4196" s="291" t="s">
        <v>132</v>
      </c>
      <c r="G4196" s="315">
        <f t="shared" si="67"/>
        <v>4190</v>
      </c>
      <c r="H4196" s="306" t="s">
        <v>9931</v>
      </c>
      <c r="I4196" s="307" t="s">
        <v>7203</v>
      </c>
      <c r="J4196" s="305">
        <v>2016</v>
      </c>
      <c r="K4196" s="270">
        <v>6100034980</v>
      </c>
      <c r="L4196" s="289">
        <v>42416</v>
      </c>
      <c r="M4196" s="306" t="s">
        <v>13284</v>
      </c>
      <c r="N4196" s="332" t="s">
        <v>16100</v>
      </c>
      <c r="O4196" s="324"/>
    </row>
    <row r="4197" spans="5:15" ht="31.5">
      <c r="E4197" s="288">
        <v>6152511</v>
      </c>
      <c r="F4197" s="291" t="s">
        <v>132</v>
      </c>
      <c r="G4197" s="315">
        <f t="shared" si="67"/>
        <v>4191</v>
      </c>
      <c r="H4197" s="306" t="s">
        <v>9317</v>
      </c>
      <c r="I4197" s="307" t="s">
        <v>7203</v>
      </c>
      <c r="J4197" s="305">
        <v>2016</v>
      </c>
      <c r="K4197" s="270">
        <v>6100034575</v>
      </c>
      <c r="L4197" s="289">
        <v>42402</v>
      </c>
      <c r="M4197" s="306" t="s">
        <v>13285</v>
      </c>
      <c r="N4197" s="332" t="s">
        <v>16101</v>
      </c>
      <c r="O4197" s="324"/>
    </row>
    <row r="4198" spans="5:15" ht="31.5">
      <c r="E4198" s="293">
        <v>6152512</v>
      </c>
      <c r="F4198" s="291" t="s">
        <v>132</v>
      </c>
      <c r="G4198" s="315">
        <f t="shared" si="67"/>
        <v>4192</v>
      </c>
      <c r="H4198" s="306" t="s">
        <v>9864</v>
      </c>
      <c r="I4198" s="307" t="s">
        <v>7203</v>
      </c>
      <c r="J4198" s="305">
        <v>2016</v>
      </c>
      <c r="K4198" s="270">
        <v>6100034865</v>
      </c>
      <c r="L4198" s="289">
        <v>42409</v>
      </c>
      <c r="M4198" s="306" t="s">
        <v>13286</v>
      </c>
      <c r="N4198" s="332" t="s">
        <v>16102</v>
      </c>
      <c r="O4198" s="324"/>
    </row>
    <row r="4199" spans="5:15" ht="31.5">
      <c r="E4199" s="288">
        <v>6152559</v>
      </c>
      <c r="F4199" s="291" t="s">
        <v>132</v>
      </c>
      <c r="G4199" s="315">
        <f t="shared" si="67"/>
        <v>4193</v>
      </c>
      <c r="H4199" s="306" t="s">
        <v>9864</v>
      </c>
      <c r="I4199" s="307" t="s">
        <v>7203</v>
      </c>
      <c r="J4199" s="305">
        <v>2016</v>
      </c>
      <c r="K4199" s="270">
        <v>6100035023</v>
      </c>
      <c r="L4199" s="289">
        <v>42429</v>
      </c>
      <c r="M4199" s="306" t="s">
        <v>13287</v>
      </c>
      <c r="N4199" s="332" t="s">
        <v>16103</v>
      </c>
      <c r="O4199" s="324"/>
    </row>
    <row r="4200" spans="5:15" ht="31.5">
      <c r="E4200" s="295">
        <v>6153116</v>
      </c>
      <c r="F4200" s="291" t="s">
        <v>132</v>
      </c>
      <c r="G4200" s="315">
        <f t="shared" si="67"/>
        <v>4194</v>
      </c>
      <c r="H4200" s="306" t="s">
        <v>13288</v>
      </c>
      <c r="I4200" s="307" t="s">
        <v>7203</v>
      </c>
      <c r="J4200" s="305">
        <v>2016</v>
      </c>
      <c r="K4200" s="290">
        <v>6100032045</v>
      </c>
      <c r="L4200" s="289">
        <v>42234</v>
      </c>
      <c r="M4200" s="290" t="s">
        <v>13289</v>
      </c>
      <c r="N4200" s="332" t="s">
        <v>16104</v>
      </c>
      <c r="O4200" s="324"/>
    </row>
    <row r="4201" spans="5:15" ht="31.5">
      <c r="E4201" s="294">
        <v>6144768</v>
      </c>
      <c r="F4201" s="291" t="s">
        <v>132</v>
      </c>
      <c r="G4201" s="315">
        <f t="shared" si="67"/>
        <v>4195</v>
      </c>
      <c r="H4201" s="306" t="s">
        <v>11987</v>
      </c>
      <c r="I4201" s="307" t="s">
        <v>7203</v>
      </c>
      <c r="J4201" s="305">
        <v>2016</v>
      </c>
      <c r="K4201" s="290">
        <v>6100025310</v>
      </c>
      <c r="L4201" s="289">
        <v>41851</v>
      </c>
      <c r="M4201" s="290" t="s">
        <v>9773</v>
      </c>
      <c r="N4201" s="332" t="s">
        <v>14329</v>
      </c>
      <c r="O4201" s="324"/>
    </row>
    <row r="4202" spans="5:15" ht="31.5">
      <c r="E4202" s="295">
        <v>6152127</v>
      </c>
      <c r="F4202" s="291" t="s">
        <v>132</v>
      </c>
      <c r="G4202" s="315">
        <f t="shared" si="67"/>
        <v>4196</v>
      </c>
      <c r="H4202" s="306" t="s">
        <v>13290</v>
      </c>
      <c r="I4202" s="307" t="s">
        <v>7203</v>
      </c>
      <c r="J4202" s="305">
        <v>2016</v>
      </c>
      <c r="K4202" s="290">
        <v>6100034272</v>
      </c>
      <c r="L4202" s="289">
        <v>42362</v>
      </c>
      <c r="M4202" s="290" t="s">
        <v>13291</v>
      </c>
      <c r="N4202" s="332" t="s">
        <v>16105</v>
      </c>
      <c r="O4202" s="324"/>
    </row>
    <row r="4203" spans="5:15" ht="31.5">
      <c r="E4203" s="294">
        <v>6152796</v>
      </c>
      <c r="F4203" s="291" t="s">
        <v>132</v>
      </c>
      <c r="G4203" s="315">
        <f t="shared" si="67"/>
        <v>4197</v>
      </c>
      <c r="H4203" s="306" t="s">
        <v>13292</v>
      </c>
      <c r="I4203" s="307" t="s">
        <v>7203</v>
      </c>
      <c r="J4203" s="305">
        <v>2016</v>
      </c>
      <c r="K4203" s="290">
        <v>6100036304</v>
      </c>
      <c r="L4203" s="289">
        <v>42479</v>
      </c>
      <c r="M4203" s="290" t="s">
        <v>13172</v>
      </c>
      <c r="N4203" s="332" t="s">
        <v>16015</v>
      </c>
      <c r="O4203" s="324"/>
    </row>
    <row r="4204" spans="5:15" ht="31.5">
      <c r="E4204" s="295">
        <v>6152800</v>
      </c>
      <c r="F4204" s="291" t="s">
        <v>132</v>
      </c>
      <c r="G4204" s="315">
        <f t="shared" si="67"/>
        <v>4198</v>
      </c>
      <c r="H4204" s="306" t="s">
        <v>13293</v>
      </c>
      <c r="I4204" s="307" t="s">
        <v>7203</v>
      </c>
      <c r="J4204" s="305">
        <v>2016</v>
      </c>
      <c r="K4204" s="290">
        <v>6100036255</v>
      </c>
      <c r="L4204" s="289">
        <v>42478</v>
      </c>
      <c r="M4204" s="290" t="s">
        <v>13160</v>
      </c>
      <c r="N4204" s="332" t="s">
        <v>16003</v>
      </c>
      <c r="O4204" s="324"/>
    </row>
    <row r="4205" spans="5:15" ht="31.5">
      <c r="E4205" s="295">
        <v>6152807</v>
      </c>
      <c r="F4205" s="291" t="s">
        <v>132</v>
      </c>
      <c r="G4205" s="315">
        <f t="shared" si="67"/>
        <v>4199</v>
      </c>
      <c r="H4205" s="306" t="s">
        <v>13294</v>
      </c>
      <c r="I4205" s="307" t="s">
        <v>7203</v>
      </c>
      <c r="J4205" s="305">
        <v>2016</v>
      </c>
      <c r="K4205" s="290">
        <v>6100036205</v>
      </c>
      <c r="L4205" s="289">
        <v>42479</v>
      </c>
      <c r="M4205" s="290" t="s">
        <v>13155</v>
      </c>
      <c r="N4205" s="332" t="s">
        <v>15998</v>
      </c>
      <c r="O4205" s="324"/>
    </row>
    <row r="4206" spans="5:15" ht="31.5">
      <c r="E4206" s="294">
        <v>6152812</v>
      </c>
      <c r="F4206" s="291" t="s">
        <v>132</v>
      </c>
      <c r="G4206" s="315">
        <f t="shared" si="67"/>
        <v>4200</v>
      </c>
      <c r="H4206" s="306" t="s">
        <v>13295</v>
      </c>
      <c r="I4206" s="307" t="s">
        <v>7203</v>
      </c>
      <c r="J4206" s="305">
        <v>2016</v>
      </c>
      <c r="K4206" s="290">
        <v>6100036280</v>
      </c>
      <c r="L4206" s="289">
        <v>42486</v>
      </c>
      <c r="M4206" s="290" t="s">
        <v>13233</v>
      </c>
      <c r="N4206" s="332" t="s">
        <v>16055</v>
      </c>
      <c r="O4206" s="324"/>
    </row>
    <row r="4207" spans="5:15" ht="31.5">
      <c r="E4207" s="295">
        <v>6152817</v>
      </c>
      <c r="F4207" s="291" t="s">
        <v>132</v>
      </c>
      <c r="G4207" s="315">
        <f t="shared" si="67"/>
        <v>4201</v>
      </c>
      <c r="H4207" s="306" t="s">
        <v>13296</v>
      </c>
      <c r="I4207" s="307" t="s">
        <v>7203</v>
      </c>
      <c r="J4207" s="305">
        <v>2016</v>
      </c>
      <c r="K4207" s="290">
        <v>6100036153</v>
      </c>
      <c r="L4207" s="289">
        <v>42488</v>
      </c>
      <c r="M4207" s="290" t="s">
        <v>13190</v>
      </c>
      <c r="N4207" s="332" t="s">
        <v>16027</v>
      </c>
      <c r="O4207" s="324"/>
    </row>
    <row r="4208" spans="5:15" ht="31.5">
      <c r="E4208" s="294">
        <v>6152821</v>
      </c>
      <c r="F4208" s="291" t="s">
        <v>132</v>
      </c>
      <c r="G4208" s="315">
        <f t="shared" si="67"/>
        <v>4202</v>
      </c>
      <c r="H4208" s="306" t="s">
        <v>13297</v>
      </c>
      <c r="I4208" s="307" t="s">
        <v>7203</v>
      </c>
      <c r="J4208" s="305">
        <v>2016</v>
      </c>
      <c r="K4208" s="290">
        <v>6100036586</v>
      </c>
      <c r="L4208" s="289">
        <v>42494</v>
      </c>
      <c r="M4208" s="290" t="s">
        <v>13241</v>
      </c>
      <c r="N4208" s="332" t="s">
        <v>16063</v>
      </c>
      <c r="O4208" s="324"/>
    </row>
    <row r="4209" spans="5:15" ht="31.5">
      <c r="E4209" s="295">
        <v>6152823</v>
      </c>
      <c r="F4209" s="291" t="s">
        <v>132</v>
      </c>
      <c r="G4209" s="315">
        <f t="shared" si="67"/>
        <v>4203</v>
      </c>
      <c r="H4209" s="306" t="s">
        <v>13298</v>
      </c>
      <c r="I4209" s="307" t="s">
        <v>7203</v>
      </c>
      <c r="J4209" s="305">
        <v>2016</v>
      </c>
      <c r="K4209" s="290">
        <v>6100036309</v>
      </c>
      <c r="L4209" s="289">
        <v>42478</v>
      </c>
      <c r="M4209" s="290" t="s">
        <v>13139</v>
      </c>
      <c r="N4209" s="332" t="s">
        <v>15982</v>
      </c>
      <c r="O4209" s="324"/>
    </row>
    <row r="4210" spans="5:15" ht="31.5">
      <c r="E4210" s="294">
        <v>6152824</v>
      </c>
      <c r="F4210" s="291" t="s">
        <v>132</v>
      </c>
      <c r="G4210" s="315">
        <f t="shared" si="67"/>
        <v>4204</v>
      </c>
      <c r="H4210" s="306" t="s">
        <v>13299</v>
      </c>
      <c r="I4210" s="307" t="s">
        <v>7203</v>
      </c>
      <c r="J4210" s="305">
        <v>2016</v>
      </c>
      <c r="K4210" s="290">
        <v>6100035962</v>
      </c>
      <c r="L4210" s="289">
        <v>42500</v>
      </c>
      <c r="M4210" s="290" t="s">
        <v>13260</v>
      </c>
      <c r="N4210" s="332" t="s">
        <v>16079</v>
      </c>
      <c r="O4210" s="324"/>
    </row>
    <row r="4211" spans="5:15" ht="31.5">
      <c r="E4211" s="295">
        <v>6152832</v>
      </c>
      <c r="F4211" s="291" t="s">
        <v>132</v>
      </c>
      <c r="G4211" s="315">
        <f t="shared" si="67"/>
        <v>4205</v>
      </c>
      <c r="H4211" s="306" t="s">
        <v>13300</v>
      </c>
      <c r="I4211" s="307" t="s">
        <v>7203</v>
      </c>
      <c r="J4211" s="305">
        <v>2016</v>
      </c>
      <c r="K4211" s="290">
        <v>6100036296</v>
      </c>
      <c r="L4211" s="289">
        <v>42495</v>
      </c>
      <c r="M4211" s="290" t="s">
        <v>13266</v>
      </c>
      <c r="N4211" s="332" t="s">
        <v>16085</v>
      </c>
      <c r="O4211" s="324"/>
    </row>
    <row r="4212" spans="5:15" ht="31.5">
      <c r="E4212" s="295">
        <v>6152838</v>
      </c>
      <c r="F4212" s="291" t="s">
        <v>132</v>
      </c>
      <c r="G4212" s="315">
        <f t="shared" si="67"/>
        <v>4206</v>
      </c>
      <c r="H4212" s="306" t="s">
        <v>13301</v>
      </c>
      <c r="I4212" s="307" t="s">
        <v>7203</v>
      </c>
      <c r="J4212" s="305">
        <v>2016</v>
      </c>
      <c r="K4212" s="290">
        <v>6100036305</v>
      </c>
      <c r="L4212" s="289">
        <v>42481</v>
      </c>
      <c r="M4212" s="290" t="s">
        <v>13225</v>
      </c>
      <c r="N4212" s="332" t="s">
        <v>16046</v>
      </c>
      <c r="O4212" s="324"/>
    </row>
    <row r="4213" spans="5:15" ht="31.5">
      <c r="E4213" s="294">
        <v>6152850</v>
      </c>
      <c r="F4213" s="291" t="s">
        <v>132</v>
      </c>
      <c r="G4213" s="315">
        <f t="shared" si="67"/>
        <v>4207</v>
      </c>
      <c r="H4213" s="306" t="s">
        <v>13302</v>
      </c>
      <c r="I4213" s="307" t="s">
        <v>7203</v>
      </c>
      <c r="J4213" s="305">
        <v>2016</v>
      </c>
      <c r="K4213" s="290">
        <v>6100036824</v>
      </c>
      <c r="L4213" s="289">
        <v>42509</v>
      </c>
      <c r="M4213" s="290" t="s">
        <v>13303</v>
      </c>
      <c r="N4213" s="332" t="s">
        <v>16106</v>
      </c>
      <c r="O4213" s="324"/>
    </row>
    <row r="4214" spans="5:15" ht="31.5">
      <c r="E4214" s="294">
        <v>6153393</v>
      </c>
      <c r="F4214" s="291" t="s">
        <v>132</v>
      </c>
      <c r="G4214" s="315">
        <f t="shared" si="67"/>
        <v>4208</v>
      </c>
      <c r="H4214" s="306" t="s">
        <v>13304</v>
      </c>
      <c r="I4214" s="307" t="s">
        <v>7203</v>
      </c>
      <c r="J4214" s="305">
        <v>2016</v>
      </c>
      <c r="K4214" s="290">
        <v>6100036409</v>
      </c>
      <c r="L4214" s="289">
        <v>42500</v>
      </c>
      <c r="M4214" s="290" t="s">
        <v>13305</v>
      </c>
      <c r="N4214" s="332" t="s">
        <v>16107</v>
      </c>
      <c r="O4214" s="324"/>
    </row>
    <row r="4215" spans="5:15" ht="31.5">
      <c r="E4215" s="293">
        <v>6151904</v>
      </c>
      <c r="F4215" s="291" t="s">
        <v>132</v>
      </c>
      <c r="G4215" s="315">
        <f t="shared" si="67"/>
        <v>4209</v>
      </c>
      <c r="H4215" s="306" t="s">
        <v>9968</v>
      </c>
      <c r="I4215" s="307" t="s">
        <v>7203</v>
      </c>
      <c r="J4215" s="305">
        <v>2016</v>
      </c>
      <c r="K4215" s="271">
        <v>6100031707</v>
      </c>
      <c r="L4215" s="287">
        <v>42233</v>
      </c>
      <c r="M4215" s="241" t="s">
        <v>13306</v>
      </c>
      <c r="N4215" s="332" t="s">
        <v>16108</v>
      </c>
      <c r="O4215" s="324"/>
    </row>
  </sheetData>
  <autoFilter ref="A6:AQ4215"/>
  <customSheetViews>
    <customSheetView guid="{AD7E442E-DD5C-42DD-BCA2-ACC5576F7C88}" scale="85" showPageBreaks="1" fitToPage="1" printArea="1" showAutoFilter="1" view="pageBreakPreview">
      <pane xSplit="5" ySplit="7" topLeftCell="F4375" activePane="bottomRight" state="frozen"/>
      <selection pane="bottomRight" activeCell="G4381" sqref="G4381"/>
      <pageMargins left="0.27559055118110237" right="0.19685039370078741" top="0.78740157480314965" bottom="0.27559055118110237" header="0" footer="0"/>
      <printOptions horizontalCentered="1"/>
      <pageSetup paperSize="9" scale="40" fitToHeight="0" orientation="landscape" r:id="rId1"/>
      <headerFooter>
        <oddFooter>&amp;R&amp;P</oddFooter>
      </headerFooter>
      <autoFilter ref="A6:Y5085"/>
    </customSheetView>
    <customSheetView guid="{A211E8FE-0EB8-4B84-973D-E1AEAFDEA977}" scale="70" showAutoFilter="1">
      <pane xSplit="6" ySplit="10" topLeftCell="G299" activePane="bottomRight" state="frozen"/>
      <selection pane="bottomRight" activeCell="E303" sqref="E303"/>
      <rowBreaks count="1" manualBreakCount="1">
        <brk id="34" min="4" max="30" man="1"/>
      </rowBreaks>
      <colBreaks count="1" manualBreakCount="1">
        <brk id="21" max="1048575" man="1"/>
      </colBreaks>
      <pageMargins left="0.15748031496062992" right="0.23622047244094491" top="0.19685039370078741" bottom="0.19685039370078741" header="0.15748031496062992" footer="0.15748031496062992"/>
      <printOptions horizontalCentered="1"/>
      <pageSetup paperSize="8" scale="49" fitToHeight="0" orientation="landscape" r:id="rId2"/>
      <autoFilter ref="A6:X5083"/>
    </customSheetView>
  </customSheetViews>
  <mergeCells count="13">
    <mergeCell ref="G1:J2"/>
    <mergeCell ref="I4:I5"/>
    <mergeCell ref="J4:J5"/>
    <mergeCell ref="G4:G5"/>
    <mergeCell ref="O4:O5"/>
    <mergeCell ref="H4:H5"/>
    <mergeCell ref="K4:N4"/>
    <mergeCell ref="D319:D346"/>
    <mergeCell ref="D129:D130"/>
    <mergeCell ref="D4:D5"/>
    <mergeCell ref="F4:F5"/>
    <mergeCell ref="E4:E5"/>
    <mergeCell ref="D273:D277"/>
  </mergeCells>
  <conditionalFormatting sqref="E548:E1004">
    <cfRule type="duplicateValues" dxfId="99" priority="99"/>
  </conditionalFormatting>
  <conditionalFormatting sqref="E1005:E1074">
    <cfRule type="duplicateValues" dxfId="98" priority="98"/>
  </conditionalFormatting>
  <conditionalFormatting sqref="E1075:E1298">
    <cfRule type="duplicateValues" dxfId="97" priority="97"/>
  </conditionalFormatting>
  <conditionalFormatting sqref="E1472:E1475">
    <cfRule type="duplicateValues" dxfId="96" priority="96"/>
  </conditionalFormatting>
  <conditionalFormatting sqref="E1476:E1480">
    <cfRule type="duplicateValues" dxfId="95" priority="95"/>
  </conditionalFormatting>
  <conditionalFormatting sqref="E1481:E1484">
    <cfRule type="duplicateValues" dxfId="94" priority="94"/>
  </conditionalFormatting>
  <conditionalFormatting sqref="E1485:E1490">
    <cfRule type="duplicateValues" dxfId="93" priority="93"/>
  </conditionalFormatting>
  <conditionalFormatting sqref="E1491:E1495">
    <cfRule type="duplicateValues" dxfId="92" priority="92"/>
  </conditionalFormatting>
  <conditionalFormatting sqref="E1496:E1499">
    <cfRule type="duplicateValues" dxfId="91" priority="91"/>
  </conditionalFormatting>
  <conditionalFormatting sqref="E1500:E1507">
    <cfRule type="duplicateValues" dxfId="90" priority="90"/>
  </conditionalFormatting>
  <conditionalFormatting sqref="E1508:E1511">
    <cfRule type="duplicateValues" dxfId="89" priority="89"/>
  </conditionalFormatting>
  <conditionalFormatting sqref="E1512:E1514">
    <cfRule type="duplicateValues" dxfId="88" priority="88"/>
  </conditionalFormatting>
  <conditionalFormatting sqref="E1515:E1519">
    <cfRule type="duplicateValues" dxfId="87" priority="87"/>
  </conditionalFormatting>
  <conditionalFormatting sqref="E1520:E1527">
    <cfRule type="duplicateValues" dxfId="86" priority="86"/>
  </conditionalFormatting>
  <conditionalFormatting sqref="E1528:E1532">
    <cfRule type="duplicateValues" dxfId="85" priority="85"/>
  </conditionalFormatting>
  <conditionalFormatting sqref="E1533:E1534">
    <cfRule type="duplicateValues" dxfId="84" priority="84"/>
  </conditionalFormatting>
  <conditionalFormatting sqref="E1535:E1536">
    <cfRule type="duplicateValues" dxfId="83" priority="83"/>
  </conditionalFormatting>
  <conditionalFormatting sqref="E1537:E1541">
    <cfRule type="duplicateValues" dxfId="82" priority="82"/>
  </conditionalFormatting>
  <conditionalFormatting sqref="E1542:E1544">
    <cfRule type="duplicateValues" dxfId="81" priority="81"/>
  </conditionalFormatting>
  <conditionalFormatting sqref="E1545:E1546">
    <cfRule type="duplicateValues" dxfId="80" priority="80"/>
  </conditionalFormatting>
  <conditionalFormatting sqref="E1547">
    <cfRule type="duplicateValues" dxfId="79" priority="79"/>
  </conditionalFormatting>
  <conditionalFormatting sqref="E1548:E1551">
    <cfRule type="duplicateValues" dxfId="78" priority="78"/>
  </conditionalFormatting>
  <conditionalFormatting sqref="E1552:E1557">
    <cfRule type="duplicateValues" dxfId="77" priority="77"/>
  </conditionalFormatting>
  <conditionalFormatting sqref="E1558:E1564">
    <cfRule type="duplicateValues" dxfId="76" priority="76"/>
  </conditionalFormatting>
  <conditionalFormatting sqref="E1568:E1573">
    <cfRule type="duplicateValues" dxfId="75" priority="74"/>
  </conditionalFormatting>
  <conditionalFormatting sqref="E1574:E1575">
    <cfRule type="duplicateValues" dxfId="74" priority="73"/>
  </conditionalFormatting>
  <conditionalFormatting sqref="E1576">
    <cfRule type="duplicateValues" dxfId="73" priority="72"/>
  </conditionalFormatting>
  <conditionalFormatting sqref="E1577:E1581">
    <cfRule type="duplicateValues" dxfId="72" priority="71"/>
  </conditionalFormatting>
  <conditionalFormatting sqref="E1586:E1587">
    <cfRule type="duplicateValues" dxfId="71" priority="69"/>
  </conditionalFormatting>
  <conditionalFormatting sqref="E1588:E1590">
    <cfRule type="duplicateValues" dxfId="70" priority="68"/>
  </conditionalFormatting>
  <conditionalFormatting sqref="E1591:E1592">
    <cfRule type="duplicateValues" dxfId="69" priority="67"/>
  </conditionalFormatting>
  <conditionalFormatting sqref="E1593:E1597">
    <cfRule type="duplicateValues" dxfId="68" priority="66"/>
  </conditionalFormatting>
  <conditionalFormatting sqref="E1598:E1601">
    <cfRule type="duplicateValues" dxfId="67" priority="65"/>
  </conditionalFormatting>
  <conditionalFormatting sqref="E1602:E1607">
    <cfRule type="duplicateValues" dxfId="66" priority="64"/>
  </conditionalFormatting>
  <conditionalFormatting sqref="E1608:E1613">
    <cfRule type="duplicateValues" dxfId="65" priority="63"/>
  </conditionalFormatting>
  <conditionalFormatting sqref="E1614:E1621">
    <cfRule type="duplicateValues" dxfId="64" priority="60"/>
  </conditionalFormatting>
  <conditionalFormatting sqref="E1622:E1630">
    <cfRule type="duplicateValues" dxfId="63" priority="61"/>
  </conditionalFormatting>
  <conditionalFormatting sqref="E1631:E1637">
    <cfRule type="duplicateValues" dxfId="62" priority="62"/>
  </conditionalFormatting>
  <conditionalFormatting sqref="E1638:E1640">
    <cfRule type="duplicateValues" dxfId="61" priority="59"/>
  </conditionalFormatting>
  <conditionalFormatting sqref="E1641:E1645">
    <cfRule type="duplicateValues" dxfId="60" priority="58"/>
  </conditionalFormatting>
  <conditionalFormatting sqref="E1646:E1651">
    <cfRule type="duplicateValues" dxfId="59" priority="57"/>
  </conditionalFormatting>
  <conditionalFormatting sqref="E1652:E1660">
    <cfRule type="duplicateValues" dxfId="58" priority="55"/>
  </conditionalFormatting>
  <conditionalFormatting sqref="E1661:E1664">
    <cfRule type="duplicateValues" dxfId="57" priority="56"/>
  </conditionalFormatting>
  <conditionalFormatting sqref="E1665:E1668">
    <cfRule type="duplicateValues" dxfId="56" priority="54"/>
  </conditionalFormatting>
  <conditionalFormatting sqref="E1669:E1674">
    <cfRule type="duplicateValues" dxfId="55" priority="53"/>
  </conditionalFormatting>
  <conditionalFormatting sqref="E1675:E1678">
    <cfRule type="duplicateValues" dxfId="54" priority="52"/>
  </conditionalFormatting>
  <conditionalFormatting sqref="E1683:E1684">
    <cfRule type="duplicateValues" dxfId="53" priority="50"/>
  </conditionalFormatting>
  <conditionalFormatting sqref="E1685:E1694">
    <cfRule type="duplicateValues" dxfId="52" priority="49"/>
  </conditionalFormatting>
  <conditionalFormatting sqref="E1695:E1701">
    <cfRule type="duplicateValues" dxfId="51" priority="48"/>
  </conditionalFormatting>
  <conditionalFormatting sqref="E1702:E1705">
    <cfRule type="duplicateValues" dxfId="50" priority="47"/>
  </conditionalFormatting>
  <conditionalFormatting sqref="E1713:E1717">
    <cfRule type="duplicateValues" dxfId="49" priority="44"/>
  </conditionalFormatting>
  <conditionalFormatting sqref="E1718:E1726">
    <cfRule type="duplicateValues" dxfId="48" priority="43"/>
  </conditionalFormatting>
  <conditionalFormatting sqref="E1727:E1736">
    <cfRule type="duplicateValues" dxfId="47" priority="42"/>
  </conditionalFormatting>
  <conditionalFormatting sqref="E1737:E1739">
    <cfRule type="duplicateValues" dxfId="46" priority="41"/>
  </conditionalFormatting>
  <conditionalFormatting sqref="E1740:E1744">
    <cfRule type="duplicateValues" dxfId="45" priority="40"/>
  </conditionalFormatting>
  <conditionalFormatting sqref="E1745:E1748">
    <cfRule type="duplicateValues" dxfId="44" priority="39"/>
  </conditionalFormatting>
  <conditionalFormatting sqref="E1749:E1755">
    <cfRule type="duplicateValues" dxfId="43" priority="38"/>
  </conditionalFormatting>
  <conditionalFormatting sqref="E1756:E1763">
    <cfRule type="duplicateValues" dxfId="42" priority="37"/>
  </conditionalFormatting>
  <conditionalFormatting sqref="E1764:E1774">
    <cfRule type="duplicateValues" dxfId="41" priority="36"/>
  </conditionalFormatting>
  <conditionalFormatting sqref="E1775:E1782">
    <cfRule type="duplicateValues" dxfId="40" priority="35"/>
  </conditionalFormatting>
  <conditionalFormatting sqref="E1783:E1786">
    <cfRule type="duplicateValues" dxfId="39" priority="34"/>
  </conditionalFormatting>
  <conditionalFormatting sqref="E1787:E1794">
    <cfRule type="duplicateValues" dxfId="38" priority="33"/>
  </conditionalFormatting>
  <conditionalFormatting sqref="E1795:E1801">
    <cfRule type="duplicateValues" dxfId="37" priority="32"/>
  </conditionalFormatting>
  <conditionalFormatting sqref="E1802:E1804">
    <cfRule type="duplicateValues" dxfId="36" priority="31"/>
  </conditionalFormatting>
  <conditionalFormatting sqref="E2708:E2713">
    <cfRule type="duplicateValues" dxfId="35" priority="29"/>
  </conditionalFormatting>
  <conditionalFormatting sqref="E2714:E2717">
    <cfRule type="duplicateValues" dxfId="34" priority="28"/>
  </conditionalFormatting>
  <conditionalFormatting sqref="E2718:E2725">
    <cfRule type="duplicateValues" dxfId="33" priority="27"/>
  </conditionalFormatting>
  <conditionalFormatting sqref="E2726:E2728">
    <cfRule type="duplicateValues" dxfId="32" priority="26"/>
  </conditionalFormatting>
  <conditionalFormatting sqref="E2729:E2732">
    <cfRule type="duplicateValues" dxfId="31" priority="25"/>
  </conditionalFormatting>
  <conditionalFormatting sqref="E2733:E2735">
    <cfRule type="duplicateValues" dxfId="30" priority="24"/>
  </conditionalFormatting>
  <conditionalFormatting sqref="E2736:E2739">
    <cfRule type="duplicateValues" dxfId="29" priority="23"/>
  </conditionalFormatting>
  <conditionalFormatting sqref="E2740:E2744">
    <cfRule type="duplicateValues" dxfId="28" priority="22"/>
  </conditionalFormatting>
  <conditionalFormatting sqref="E2745">
    <cfRule type="duplicateValues" dxfId="27" priority="21"/>
  </conditionalFormatting>
  <conditionalFormatting sqref="E2746:E2750">
    <cfRule type="duplicateValues" dxfId="26" priority="20"/>
  </conditionalFormatting>
  <conditionalFormatting sqref="E2751:E2762">
    <cfRule type="duplicateValues" dxfId="25" priority="19"/>
  </conditionalFormatting>
  <conditionalFormatting sqref="E2763:E2765">
    <cfRule type="duplicateValues" dxfId="24" priority="18"/>
  </conditionalFormatting>
  <conditionalFormatting sqref="E2766:E2769">
    <cfRule type="duplicateValues" dxfId="23" priority="17"/>
  </conditionalFormatting>
  <conditionalFormatting sqref="E2770:E2778">
    <cfRule type="duplicateValues" dxfId="22" priority="16"/>
  </conditionalFormatting>
  <conditionalFormatting sqref="E2779:E2784">
    <cfRule type="duplicateValues" dxfId="21" priority="15"/>
  </conditionalFormatting>
  <conditionalFormatting sqref="E2785:E2793">
    <cfRule type="duplicateValues" dxfId="20" priority="14"/>
  </conditionalFormatting>
  <conditionalFormatting sqref="E2794:E2796">
    <cfRule type="duplicateValues" dxfId="19" priority="13"/>
  </conditionalFormatting>
  <conditionalFormatting sqref="E2797:E2798">
    <cfRule type="duplicateValues" dxfId="18" priority="12"/>
  </conditionalFormatting>
  <conditionalFormatting sqref="E2799:E2802">
    <cfRule type="duplicateValues" dxfId="17" priority="11"/>
  </conditionalFormatting>
  <conditionalFormatting sqref="E2803:E2805">
    <cfRule type="duplicateValues" dxfId="16" priority="10"/>
  </conditionalFormatting>
  <conditionalFormatting sqref="E2806:E2807">
    <cfRule type="duplicateValues" dxfId="15" priority="9"/>
  </conditionalFormatting>
  <conditionalFormatting sqref="E2808:E2809">
    <cfRule type="duplicateValues" dxfId="14" priority="8"/>
  </conditionalFormatting>
  <conditionalFormatting sqref="E2810">
    <cfRule type="duplicateValues" dxfId="13" priority="7"/>
  </conditionalFormatting>
  <conditionalFormatting sqref="E2811:E2821">
    <cfRule type="duplicateValues" dxfId="12" priority="6"/>
  </conditionalFormatting>
  <conditionalFormatting sqref="E2822:E2827">
    <cfRule type="duplicateValues" dxfId="11" priority="5"/>
  </conditionalFormatting>
  <conditionalFormatting sqref="E2828:E2837">
    <cfRule type="duplicateValues" dxfId="10" priority="4"/>
  </conditionalFormatting>
  <conditionalFormatting sqref="E2838:E2844">
    <cfRule type="duplicateValues" dxfId="9" priority="3"/>
  </conditionalFormatting>
  <conditionalFormatting sqref="E3339:E4215">
    <cfRule type="duplicateValues" dxfId="8" priority="1"/>
  </conditionalFormatting>
  <conditionalFormatting sqref="E2845:E3338">
    <cfRule type="duplicateValues" dxfId="7" priority="104"/>
  </conditionalFormatting>
  <conditionalFormatting sqref="E1853:E2707">
    <cfRule type="duplicateValues" dxfId="6" priority="107"/>
  </conditionalFormatting>
  <conditionalFormatting sqref="E1709:E1712">
    <cfRule type="duplicateValues" dxfId="5" priority="108"/>
  </conditionalFormatting>
  <conditionalFormatting sqref="E1706:E1708">
    <cfRule type="duplicateValues" dxfId="4" priority="109"/>
  </conditionalFormatting>
  <conditionalFormatting sqref="E1679:E1682">
    <cfRule type="duplicateValues" dxfId="3" priority="110"/>
  </conditionalFormatting>
  <conditionalFormatting sqref="E1582:E1585">
    <cfRule type="duplicateValues" dxfId="2" priority="111"/>
  </conditionalFormatting>
  <conditionalFormatting sqref="E1565:E1567">
    <cfRule type="duplicateValues" dxfId="1" priority="112"/>
  </conditionalFormatting>
  <conditionalFormatting sqref="E7:E547">
    <cfRule type="duplicateValues" dxfId="0" priority="126"/>
  </conditionalFormatting>
  <dataValidations disablePrompts="1" count="1">
    <dataValidation type="date" allowBlank="1" showInputMessage="1" showErrorMessage="1" errorTitle="Не верный формат ввода данных" error="Данные необходимо ввести в формате дд.мм.гг" sqref="L4215">
      <formula1>36526</formula1>
      <formula2>43831</formula2>
    </dataValidation>
  </dataValidations>
  <printOptions horizontalCentered="1"/>
  <pageMargins left="0.27559055118110237" right="0.19685039370078741" top="0.78740157480314965" bottom="0.27559055118110237" header="0" footer="0"/>
  <pageSetup paperSize="9" scale="60" fitToHeight="0" orientation="landscape" r:id="rId3"/>
  <headerFooter>
    <oddFooter>&amp;R&amp;P</oddFooter>
  </headerFooter>
</worksheet>
</file>

<file path=xl/worksheets/sheet4.xml><?xml version="1.0" encoding="utf-8"?>
<worksheet xmlns="http://schemas.openxmlformats.org/spreadsheetml/2006/main" xmlns:r="http://schemas.openxmlformats.org/officeDocument/2006/relationships">
  <sheetPr>
    <outlinePr summaryBelow="0" summaryRight="0"/>
    <pageSetUpPr fitToPage="1"/>
  </sheetPr>
  <dimension ref="A1:N446"/>
  <sheetViews>
    <sheetView view="pageBreakPreview" zoomScale="85" zoomScaleNormal="90" zoomScaleSheetLayoutView="85" workbookViewId="0">
      <pane xSplit="4" ySplit="8" topLeftCell="E9" activePane="bottomRight" state="frozen"/>
      <selection pane="topRight" activeCell="E1" sqref="E1"/>
      <selection pane="bottomLeft" activeCell="A9" sqref="A9"/>
      <selection pane="bottomRight" activeCell="C11" sqref="C11"/>
    </sheetView>
  </sheetViews>
  <sheetFormatPr defaultRowHeight="15.75" outlineLevelRow="1"/>
  <cols>
    <col min="1" max="1" width="7.25" style="142" customWidth="1"/>
    <col min="2" max="2" width="8" style="117" customWidth="1"/>
    <col min="3" max="3" width="18.75" style="117" customWidth="1"/>
    <col min="4" max="4" width="37.25" style="117" bestFit="1" customWidth="1"/>
    <col min="5" max="5" width="18.5" style="123" customWidth="1"/>
    <col min="6" max="6" width="22.5" style="123" customWidth="1"/>
    <col min="7" max="7" width="13.375" style="123" customWidth="1"/>
    <col min="8" max="8" width="14.125" style="123" customWidth="1"/>
    <col min="9" max="9" width="18.375" style="123" customWidth="1"/>
    <col min="10" max="10" width="16" style="123" customWidth="1"/>
    <col min="11" max="11" width="12.125" style="123" customWidth="1"/>
    <col min="12" max="12" width="23.375" style="123" customWidth="1"/>
    <col min="13" max="13" width="10.125" style="123" customWidth="1"/>
    <col min="14" max="14" width="46.875" style="101" customWidth="1"/>
    <col min="15" max="16384" width="9" style="101"/>
  </cols>
  <sheetData>
    <row r="1" spans="1:14" s="1" customFormat="1" ht="18" customHeight="1">
      <c r="A1" s="140"/>
      <c r="B1" s="117"/>
      <c r="C1" s="117"/>
      <c r="D1" s="117"/>
      <c r="E1" s="123"/>
      <c r="F1" s="123"/>
      <c r="G1" s="123"/>
      <c r="H1" s="123"/>
      <c r="I1" s="123"/>
      <c r="J1" s="123"/>
      <c r="K1" s="123"/>
      <c r="L1" s="123"/>
      <c r="M1" s="123"/>
    </row>
    <row r="2" spans="1:14" s="1" customFormat="1" ht="26.25" customHeight="1">
      <c r="A2" s="356" t="s">
        <v>1429</v>
      </c>
      <c r="B2" s="356"/>
      <c r="C2" s="356"/>
      <c r="D2" s="356"/>
      <c r="E2" s="356"/>
      <c r="F2" s="356"/>
      <c r="G2" s="356"/>
      <c r="H2" s="356"/>
      <c r="I2" s="356"/>
      <c r="J2" s="356"/>
      <c r="K2" s="356"/>
      <c r="L2" s="356"/>
      <c r="M2" s="356"/>
      <c r="N2" s="356"/>
    </row>
    <row r="3" spans="1:14" s="10" customFormat="1" ht="19.5" customHeight="1">
      <c r="A3" s="356"/>
      <c r="B3" s="356"/>
      <c r="C3" s="356"/>
      <c r="D3" s="356"/>
      <c r="E3" s="356"/>
      <c r="F3" s="356"/>
      <c r="G3" s="356"/>
      <c r="H3" s="356"/>
      <c r="I3" s="356"/>
      <c r="J3" s="356"/>
      <c r="K3" s="356"/>
      <c r="L3" s="356"/>
      <c r="M3" s="356"/>
      <c r="N3" s="356"/>
    </row>
    <row r="4" spans="1:14" s="121" customFormat="1" ht="21.75" customHeight="1">
      <c r="A4" s="141"/>
      <c r="B4" s="125"/>
      <c r="C4" s="125">
        <v>6</v>
      </c>
      <c r="D4" s="125">
        <v>8</v>
      </c>
      <c r="E4" s="125">
        <v>85</v>
      </c>
      <c r="F4" s="125"/>
      <c r="G4" s="125"/>
      <c r="H4" s="125"/>
      <c r="I4" s="125"/>
      <c r="J4" s="125">
        <v>26</v>
      </c>
      <c r="K4" s="125">
        <v>25</v>
      </c>
      <c r="L4" s="125">
        <v>27</v>
      </c>
      <c r="M4" s="125"/>
    </row>
    <row r="5" spans="1:14" s="12" customFormat="1" ht="36" customHeight="1">
      <c r="A5" s="352" t="s">
        <v>591</v>
      </c>
      <c r="B5" s="353" t="s">
        <v>592</v>
      </c>
      <c r="C5" s="353" t="s">
        <v>1428</v>
      </c>
      <c r="D5" s="353" t="s">
        <v>1430</v>
      </c>
      <c r="E5" s="375" t="s">
        <v>139</v>
      </c>
      <c r="F5" s="375" t="s">
        <v>1431</v>
      </c>
      <c r="G5" s="375"/>
      <c r="H5" s="375"/>
      <c r="I5" s="375"/>
      <c r="J5" s="353" t="s">
        <v>1432</v>
      </c>
      <c r="K5" s="353"/>
      <c r="L5" s="353"/>
      <c r="M5" s="375" t="s">
        <v>1427</v>
      </c>
      <c r="N5" s="375" t="s">
        <v>1433</v>
      </c>
    </row>
    <row r="6" spans="1:14" s="12" customFormat="1" ht="54" customHeight="1">
      <c r="A6" s="352"/>
      <c r="B6" s="353"/>
      <c r="C6" s="353"/>
      <c r="D6" s="353"/>
      <c r="E6" s="375"/>
      <c r="F6" s="172" t="s">
        <v>594</v>
      </c>
      <c r="G6" s="172" t="s">
        <v>137</v>
      </c>
      <c r="H6" s="172" t="s">
        <v>135</v>
      </c>
      <c r="I6" s="172" t="s">
        <v>138</v>
      </c>
      <c r="J6" s="171" t="s">
        <v>137</v>
      </c>
      <c r="K6" s="124" t="s">
        <v>135</v>
      </c>
      <c r="L6" s="171" t="s">
        <v>596</v>
      </c>
      <c r="M6" s="375"/>
      <c r="N6" s="375"/>
    </row>
    <row r="7" spans="1:14" s="19" customFormat="1" ht="17.25" customHeight="1">
      <c r="A7" s="181">
        <v>1</v>
      </c>
      <c r="B7" s="126">
        <v>2</v>
      </c>
      <c r="C7" s="126">
        <v>3</v>
      </c>
      <c r="D7" s="126">
        <v>4</v>
      </c>
      <c r="E7" s="126">
        <v>5</v>
      </c>
      <c r="F7" s="126">
        <v>6</v>
      </c>
      <c r="G7" s="126">
        <v>7</v>
      </c>
      <c r="H7" s="126">
        <v>8</v>
      </c>
      <c r="I7" s="126">
        <v>9</v>
      </c>
      <c r="J7" s="126">
        <v>10</v>
      </c>
      <c r="K7" s="126">
        <v>11</v>
      </c>
      <c r="L7" s="126">
        <v>12</v>
      </c>
      <c r="M7" s="126">
        <v>13</v>
      </c>
      <c r="N7" s="126">
        <v>14</v>
      </c>
    </row>
    <row r="8" spans="1:14" s="128" customFormat="1" ht="16.5" customHeight="1">
      <c r="A8" s="373" t="s">
        <v>88</v>
      </c>
      <c r="B8" s="374"/>
      <c r="C8" s="374"/>
      <c r="D8" s="374"/>
      <c r="E8" s="127">
        <f>SUM(E9,E28,E87,E169,E346)</f>
        <v>105248.16559307999</v>
      </c>
      <c r="F8" s="127"/>
      <c r="G8" s="127"/>
      <c r="H8" s="127"/>
      <c r="I8" s="127"/>
      <c r="J8" s="137"/>
      <c r="K8" s="137"/>
      <c r="L8" s="137"/>
      <c r="M8" s="137"/>
      <c r="N8" s="143"/>
    </row>
    <row r="9" spans="1:14" s="131" customFormat="1" ht="15.75" customHeight="1">
      <c r="A9" s="129">
        <v>1</v>
      </c>
      <c r="B9" s="366" t="s">
        <v>134</v>
      </c>
      <c r="C9" s="367"/>
      <c r="D9" s="367"/>
      <c r="E9" s="182">
        <f>E10+E17</f>
        <v>596.61199307999993</v>
      </c>
      <c r="F9" s="183"/>
      <c r="G9" s="183"/>
      <c r="H9" s="183"/>
      <c r="I9" s="183"/>
      <c r="J9" s="183"/>
      <c r="K9" s="183"/>
      <c r="L9" s="183"/>
      <c r="M9" s="183"/>
      <c r="N9" s="138"/>
    </row>
    <row r="10" spans="1:14" s="134" customFormat="1" ht="18.75" customHeight="1">
      <c r="A10" s="132" t="s">
        <v>598</v>
      </c>
      <c r="B10" s="365" t="s">
        <v>599</v>
      </c>
      <c r="C10" s="365"/>
      <c r="D10" s="365"/>
      <c r="E10" s="154">
        <f>SUM(E11:E16)</f>
        <v>555.80626480000001</v>
      </c>
      <c r="F10" s="184"/>
      <c r="G10" s="184"/>
      <c r="H10" s="184"/>
      <c r="I10" s="184"/>
      <c r="J10" s="184"/>
      <c r="K10" s="184"/>
      <c r="L10" s="184"/>
      <c r="M10" s="184"/>
      <c r="N10" s="139"/>
    </row>
    <row r="11" spans="1:14" s="46" customFormat="1" ht="71.25" customHeight="1" outlineLevel="1">
      <c r="A11" s="185" t="s">
        <v>600</v>
      </c>
      <c r="B11" s="186">
        <v>1</v>
      </c>
      <c r="C11" s="169" t="s">
        <v>134</v>
      </c>
      <c r="D11" s="187" t="s">
        <v>1434</v>
      </c>
      <c r="E11" s="170">
        <v>285.59980999999999</v>
      </c>
      <c r="F11" s="170" t="s">
        <v>1435</v>
      </c>
      <c r="G11" s="170" t="s">
        <v>1436</v>
      </c>
      <c r="H11" s="170" t="s">
        <v>1437</v>
      </c>
      <c r="I11" s="170" t="s">
        <v>1438</v>
      </c>
      <c r="J11" s="119">
        <v>6200003283</v>
      </c>
      <c r="K11" s="122">
        <v>41004</v>
      </c>
      <c r="L11" s="165" t="s">
        <v>1439</v>
      </c>
      <c r="M11" s="167">
        <v>13</v>
      </c>
      <c r="N11" s="165" t="s">
        <v>1440</v>
      </c>
    </row>
    <row r="12" spans="1:14" s="46" customFormat="1" ht="94.5" outlineLevel="1">
      <c r="A12" s="185" t="s">
        <v>57</v>
      </c>
      <c r="B12" s="186">
        <v>2</v>
      </c>
      <c r="C12" s="169" t="s">
        <v>134</v>
      </c>
      <c r="D12" s="187" t="s">
        <v>1441</v>
      </c>
      <c r="E12" s="170">
        <v>0</v>
      </c>
      <c r="F12" s="170" t="s">
        <v>435</v>
      </c>
      <c r="G12" s="170" t="s">
        <v>436</v>
      </c>
      <c r="H12" s="170" t="s">
        <v>437</v>
      </c>
      <c r="I12" s="170" t="s">
        <v>438</v>
      </c>
      <c r="J12" s="119" t="s">
        <v>1442</v>
      </c>
      <c r="K12" s="122">
        <v>40961</v>
      </c>
      <c r="L12" s="165" t="s">
        <v>184</v>
      </c>
      <c r="M12" s="167">
        <v>13</v>
      </c>
      <c r="N12" s="165" t="s">
        <v>1443</v>
      </c>
    </row>
    <row r="13" spans="1:14" s="46" customFormat="1" ht="98.25" customHeight="1" outlineLevel="1">
      <c r="A13" s="185" t="s">
        <v>601</v>
      </c>
      <c r="B13" s="186">
        <v>3</v>
      </c>
      <c r="C13" s="169" t="s">
        <v>134</v>
      </c>
      <c r="D13" s="187" t="s">
        <v>1444</v>
      </c>
      <c r="E13" s="170">
        <v>0</v>
      </c>
      <c r="F13" s="170" t="s">
        <v>435</v>
      </c>
      <c r="G13" s="170" t="s">
        <v>439</v>
      </c>
      <c r="H13" s="170" t="s">
        <v>440</v>
      </c>
      <c r="I13" s="170" t="s">
        <v>441</v>
      </c>
      <c r="J13" s="119" t="s">
        <v>1445</v>
      </c>
      <c r="K13" s="122">
        <v>41255</v>
      </c>
      <c r="L13" s="165" t="s">
        <v>1446</v>
      </c>
      <c r="M13" s="167">
        <v>13</v>
      </c>
      <c r="N13" s="165" t="s">
        <v>1447</v>
      </c>
    </row>
    <row r="14" spans="1:14" s="46" customFormat="1" ht="52.5" customHeight="1" outlineLevel="1">
      <c r="A14" s="185" t="s">
        <v>61</v>
      </c>
      <c r="B14" s="186">
        <v>4</v>
      </c>
      <c r="C14" s="169" t="s">
        <v>134</v>
      </c>
      <c r="D14" s="187" t="s">
        <v>1448</v>
      </c>
      <c r="E14" s="170">
        <v>60.734827600000052</v>
      </c>
      <c r="F14" s="170" t="s">
        <v>442</v>
      </c>
      <c r="G14" s="170" t="s">
        <v>443</v>
      </c>
      <c r="H14" s="170" t="s">
        <v>444</v>
      </c>
      <c r="I14" s="170" t="s">
        <v>445</v>
      </c>
      <c r="J14" s="119">
        <v>6200003678</v>
      </c>
      <c r="K14" s="122">
        <v>41102</v>
      </c>
      <c r="L14" s="165" t="s">
        <v>1449</v>
      </c>
      <c r="M14" s="167">
        <v>13</v>
      </c>
      <c r="N14" s="165" t="s">
        <v>1450</v>
      </c>
    </row>
    <row r="15" spans="1:14" s="46" customFormat="1" ht="47.25" outlineLevel="1">
      <c r="A15" s="185" t="s">
        <v>71</v>
      </c>
      <c r="B15" s="186">
        <v>5</v>
      </c>
      <c r="C15" s="169" t="s">
        <v>134</v>
      </c>
      <c r="D15" s="187" t="s">
        <v>1451</v>
      </c>
      <c r="E15" s="170">
        <v>103.09097360000001</v>
      </c>
      <c r="F15" s="170" t="s">
        <v>446</v>
      </c>
      <c r="G15" s="170" t="s">
        <v>446</v>
      </c>
      <c r="H15" s="170" t="s">
        <v>446</v>
      </c>
      <c r="I15" s="170" t="s">
        <v>446</v>
      </c>
      <c r="J15" s="119">
        <v>6200004610</v>
      </c>
      <c r="K15" s="122">
        <v>41333</v>
      </c>
      <c r="L15" s="165" t="s">
        <v>1452</v>
      </c>
      <c r="M15" s="167">
        <v>13</v>
      </c>
      <c r="N15" s="165" t="s">
        <v>1453</v>
      </c>
    </row>
    <row r="16" spans="1:14" s="46" customFormat="1" ht="47.25" outlineLevel="1">
      <c r="A16" s="185" t="s">
        <v>74</v>
      </c>
      <c r="B16" s="186">
        <v>6</v>
      </c>
      <c r="C16" s="169" t="s">
        <v>134</v>
      </c>
      <c r="D16" s="187" t="s">
        <v>1454</v>
      </c>
      <c r="E16" s="170">
        <v>106.38065360000002</v>
      </c>
      <c r="F16" s="170" t="s">
        <v>446</v>
      </c>
      <c r="G16" s="170" t="s">
        <v>446</v>
      </c>
      <c r="H16" s="170" t="s">
        <v>446</v>
      </c>
      <c r="I16" s="170" t="s">
        <v>446</v>
      </c>
      <c r="J16" s="119">
        <v>6200005004</v>
      </c>
      <c r="K16" s="122">
        <v>41429</v>
      </c>
      <c r="L16" s="165" t="s">
        <v>185</v>
      </c>
      <c r="M16" s="167">
        <v>13</v>
      </c>
      <c r="N16" s="165" t="s">
        <v>1455</v>
      </c>
    </row>
    <row r="17" spans="1:14" s="134" customFormat="1" ht="20.25" customHeight="1">
      <c r="A17" s="188" t="s">
        <v>76</v>
      </c>
      <c r="B17" s="365" t="s">
        <v>605</v>
      </c>
      <c r="C17" s="365"/>
      <c r="D17" s="365"/>
      <c r="E17" s="154">
        <f>SUM(E18:E27)</f>
        <v>40.805728279999968</v>
      </c>
      <c r="F17" s="145"/>
      <c r="G17" s="145"/>
      <c r="H17" s="145"/>
      <c r="I17" s="145"/>
      <c r="J17" s="146"/>
      <c r="K17" s="147"/>
      <c r="L17" s="148"/>
      <c r="M17" s="145"/>
      <c r="N17" s="139"/>
    </row>
    <row r="18" spans="1:14" s="46" customFormat="1" ht="59.25" customHeight="1" outlineLevel="1">
      <c r="A18" s="185" t="s">
        <v>606</v>
      </c>
      <c r="B18" s="186">
        <v>1</v>
      </c>
      <c r="C18" s="169" t="s">
        <v>134</v>
      </c>
      <c r="D18" s="189" t="s">
        <v>1456</v>
      </c>
      <c r="E18" s="170">
        <v>16.613835479999981</v>
      </c>
      <c r="F18" s="170" t="s">
        <v>446</v>
      </c>
      <c r="G18" s="170" t="s">
        <v>446</v>
      </c>
      <c r="H18" s="170" t="s">
        <v>446</v>
      </c>
      <c r="I18" s="170" t="s">
        <v>446</v>
      </c>
      <c r="J18" s="119">
        <v>6200004536</v>
      </c>
      <c r="K18" s="122">
        <v>41305</v>
      </c>
      <c r="L18" s="165" t="s">
        <v>1457</v>
      </c>
      <c r="M18" s="167">
        <v>13</v>
      </c>
      <c r="N18" s="165" t="s">
        <v>1458</v>
      </c>
    </row>
    <row r="19" spans="1:14" s="46" customFormat="1" ht="87.75" customHeight="1" outlineLevel="1">
      <c r="A19" s="185" t="s">
        <v>607</v>
      </c>
      <c r="B19" s="186">
        <v>2</v>
      </c>
      <c r="C19" s="169" t="s">
        <v>134</v>
      </c>
      <c r="D19" s="187" t="s">
        <v>1459</v>
      </c>
      <c r="E19" s="170">
        <v>15.992281999999992</v>
      </c>
      <c r="F19" s="170" t="s">
        <v>446</v>
      </c>
      <c r="G19" s="170" t="s">
        <v>446</v>
      </c>
      <c r="H19" s="170" t="s">
        <v>446</v>
      </c>
      <c r="I19" s="170" t="s">
        <v>446</v>
      </c>
      <c r="J19" s="119">
        <v>6200004167</v>
      </c>
      <c r="K19" s="122">
        <v>41214</v>
      </c>
      <c r="L19" s="165" t="s">
        <v>1460</v>
      </c>
      <c r="M19" s="167">
        <v>13</v>
      </c>
      <c r="N19" s="165" t="s">
        <v>1461</v>
      </c>
    </row>
    <row r="20" spans="1:14" s="46" customFormat="1" ht="75" customHeight="1" outlineLevel="1">
      <c r="A20" s="185" t="s">
        <v>608</v>
      </c>
      <c r="B20" s="186">
        <v>3</v>
      </c>
      <c r="C20" s="169" t="s">
        <v>134</v>
      </c>
      <c r="D20" s="187" t="s">
        <v>1462</v>
      </c>
      <c r="E20" s="170">
        <v>0</v>
      </c>
      <c r="F20" s="170" t="s">
        <v>446</v>
      </c>
      <c r="G20" s="170" t="s">
        <v>446</v>
      </c>
      <c r="H20" s="170" t="s">
        <v>446</v>
      </c>
      <c r="I20" s="170" t="s">
        <v>446</v>
      </c>
      <c r="J20" s="119">
        <v>6200004416</v>
      </c>
      <c r="K20" s="122">
        <v>41267</v>
      </c>
      <c r="L20" s="165" t="s">
        <v>1463</v>
      </c>
      <c r="M20" s="167">
        <v>13</v>
      </c>
      <c r="N20" s="165" t="s">
        <v>1464</v>
      </c>
    </row>
    <row r="21" spans="1:14" s="46" customFormat="1" ht="52.5" customHeight="1" outlineLevel="1">
      <c r="A21" s="185" t="s">
        <v>609</v>
      </c>
      <c r="B21" s="186">
        <v>4</v>
      </c>
      <c r="C21" s="169" t="s">
        <v>134</v>
      </c>
      <c r="D21" s="189" t="s">
        <v>1465</v>
      </c>
      <c r="E21" s="170">
        <v>0</v>
      </c>
      <c r="F21" s="170" t="s">
        <v>446</v>
      </c>
      <c r="G21" s="170" t="s">
        <v>446</v>
      </c>
      <c r="H21" s="170" t="s">
        <v>446</v>
      </c>
      <c r="I21" s="170" t="s">
        <v>446</v>
      </c>
      <c r="J21" s="119">
        <v>6200005003</v>
      </c>
      <c r="K21" s="122">
        <v>41429</v>
      </c>
      <c r="L21" s="165" t="s">
        <v>1466</v>
      </c>
      <c r="M21" s="167">
        <v>13</v>
      </c>
      <c r="N21" s="165" t="s">
        <v>1467</v>
      </c>
    </row>
    <row r="22" spans="1:14" s="46" customFormat="1" ht="48.75" customHeight="1" outlineLevel="1">
      <c r="A22" s="185" t="s">
        <v>610</v>
      </c>
      <c r="B22" s="186">
        <v>5</v>
      </c>
      <c r="C22" s="169" t="s">
        <v>134</v>
      </c>
      <c r="D22" s="189" t="s">
        <v>1468</v>
      </c>
      <c r="E22" s="170">
        <v>0</v>
      </c>
      <c r="F22" s="170" t="s">
        <v>446</v>
      </c>
      <c r="G22" s="170" t="s">
        <v>446</v>
      </c>
      <c r="H22" s="170" t="s">
        <v>446</v>
      </c>
      <c r="I22" s="170" t="s">
        <v>446</v>
      </c>
      <c r="J22" s="119">
        <v>6200005102</v>
      </c>
      <c r="K22" s="122">
        <v>41446</v>
      </c>
      <c r="L22" s="165" t="s">
        <v>1469</v>
      </c>
      <c r="M22" s="167">
        <v>13</v>
      </c>
      <c r="N22" s="165" t="s">
        <v>1470</v>
      </c>
    </row>
    <row r="23" spans="1:14" s="46" customFormat="1" ht="147" customHeight="1" outlineLevel="1">
      <c r="A23" s="185" t="s">
        <v>611</v>
      </c>
      <c r="B23" s="186">
        <v>6</v>
      </c>
      <c r="C23" s="169" t="s">
        <v>134</v>
      </c>
      <c r="D23" s="189" t="s">
        <v>1471</v>
      </c>
      <c r="E23" s="170">
        <v>0</v>
      </c>
      <c r="F23" s="170" t="s">
        <v>446</v>
      </c>
      <c r="G23" s="170" t="s">
        <v>446</v>
      </c>
      <c r="H23" s="170" t="s">
        <v>446</v>
      </c>
      <c r="I23" s="170" t="s">
        <v>446</v>
      </c>
      <c r="J23" s="119">
        <v>6200005395</v>
      </c>
      <c r="K23" s="122">
        <v>41514</v>
      </c>
      <c r="L23" s="165" t="s">
        <v>186</v>
      </c>
      <c r="M23" s="167">
        <v>13</v>
      </c>
      <c r="N23" s="165" t="s">
        <v>1472</v>
      </c>
    </row>
    <row r="24" spans="1:14" s="46" customFormat="1" ht="57" customHeight="1" outlineLevel="1">
      <c r="A24" s="185" t="s">
        <v>612</v>
      </c>
      <c r="B24" s="186">
        <v>7</v>
      </c>
      <c r="C24" s="169" t="s">
        <v>134</v>
      </c>
      <c r="D24" s="189" t="s">
        <v>1473</v>
      </c>
      <c r="E24" s="170">
        <v>0</v>
      </c>
      <c r="F24" s="170" t="s">
        <v>446</v>
      </c>
      <c r="G24" s="170" t="s">
        <v>446</v>
      </c>
      <c r="H24" s="170" t="s">
        <v>446</v>
      </c>
      <c r="I24" s="170" t="s">
        <v>446</v>
      </c>
      <c r="J24" s="119">
        <v>6200004875</v>
      </c>
      <c r="K24" s="122">
        <v>41390</v>
      </c>
      <c r="L24" s="165" t="s">
        <v>1474</v>
      </c>
      <c r="M24" s="167">
        <v>13</v>
      </c>
      <c r="N24" s="165" t="s">
        <v>1475</v>
      </c>
    </row>
    <row r="25" spans="1:14" s="46" customFormat="1" ht="120" customHeight="1" outlineLevel="1">
      <c r="A25" s="185" t="s">
        <v>613</v>
      </c>
      <c r="B25" s="186">
        <v>8</v>
      </c>
      <c r="C25" s="169" t="s">
        <v>134</v>
      </c>
      <c r="D25" s="187" t="s">
        <v>1476</v>
      </c>
      <c r="E25" s="170">
        <v>0</v>
      </c>
      <c r="F25" s="170" t="s">
        <v>446</v>
      </c>
      <c r="G25" s="170" t="s">
        <v>446</v>
      </c>
      <c r="H25" s="170" t="s">
        <v>446</v>
      </c>
      <c r="I25" s="170" t="s">
        <v>446</v>
      </c>
      <c r="J25" s="119" t="s">
        <v>1477</v>
      </c>
      <c r="K25" s="122">
        <v>40647</v>
      </c>
      <c r="L25" s="165" t="s">
        <v>1478</v>
      </c>
      <c r="M25" s="167">
        <v>13</v>
      </c>
      <c r="N25" s="165" t="s">
        <v>1479</v>
      </c>
    </row>
    <row r="26" spans="1:14" s="46" customFormat="1" ht="57.75" customHeight="1" outlineLevel="1">
      <c r="A26" s="185" t="s">
        <v>614</v>
      </c>
      <c r="B26" s="186">
        <v>9</v>
      </c>
      <c r="C26" s="169" t="s">
        <v>134</v>
      </c>
      <c r="D26" s="189" t="s">
        <v>1480</v>
      </c>
      <c r="E26" s="170">
        <v>8.1996107999999985</v>
      </c>
      <c r="F26" s="170" t="s">
        <v>446</v>
      </c>
      <c r="G26" s="170" t="s">
        <v>446</v>
      </c>
      <c r="H26" s="170" t="s">
        <v>446</v>
      </c>
      <c r="I26" s="170" t="s">
        <v>446</v>
      </c>
      <c r="J26" s="119">
        <v>6200004942</v>
      </c>
      <c r="K26" s="122">
        <v>41415</v>
      </c>
      <c r="L26" s="165" t="s">
        <v>187</v>
      </c>
      <c r="M26" s="167">
        <v>13</v>
      </c>
      <c r="N26" s="165" t="s">
        <v>1481</v>
      </c>
    </row>
    <row r="27" spans="1:14" s="46" customFormat="1" ht="36" customHeight="1" outlineLevel="1">
      <c r="A27" s="185" t="s">
        <v>615</v>
      </c>
      <c r="B27" s="186">
        <v>10</v>
      </c>
      <c r="C27" s="169" t="s">
        <v>134</v>
      </c>
      <c r="D27" s="187" t="s">
        <v>1482</v>
      </c>
      <c r="E27" s="170">
        <v>0</v>
      </c>
      <c r="F27" s="170" t="s">
        <v>446</v>
      </c>
      <c r="G27" s="170" t="s">
        <v>446</v>
      </c>
      <c r="H27" s="170" t="s">
        <v>446</v>
      </c>
      <c r="I27" s="170" t="s">
        <v>446</v>
      </c>
      <c r="J27" s="119">
        <v>6200003652</v>
      </c>
      <c r="K27" s="122">
        <v>41096</v>
      </c>
      <c r="L27" s="165" t="s">
        <v>1483</v>
      </c>
      <c r="M27" s="167">
        <v>13</v>
      </c>
      <c r="N27" s="165" t="s">
        <v>1484</v>
      </c>
    </row>
    <row r="28" spans="1:14" s="131" customFormat="1" ht="15.75" customHeight="1">
      <c r="A28" s="129" t="s">
        <v>677</v>
      </c>
      <c r="B28" s="366" t="s">
        <v>130</v>
      </c>
      <c r="C28" s="367"/>
      <c r="D28" s="367" t="s">
        <v>130</v>
      </c>
      <c r="E28" s="130">
        <f>E29+E46</f>
        <v>3386.9183952000003</v>
      </c>
      <c r="F28" s="183"/>
      <c r="G28" s="183"/>
      <c r="H28" s="183"/>
      <c r="I28" s="183"/>
      <c r="J28" s="183"/>
      <c r="K28" s="183"/>
      <c r="L28" s="183"/>
      <c r="M28" s="183"/>
      <c r="N28" s="138"/>
    </row>
    <row r="29" spans="1:14" s="134" customFormat="1" ht="18.75" customHeight="1">
      <c r="A29" s="132" t="s">
        <v>678</v>
      </c>
      <c r="B29" s="365" t="s">
        <v>679</v>
      </c>
      <c r="C29" s="365"/>
      <c r="D29" s="365"/>
      <c r="E29" s="133">
        <f>SUM(E30:E45)</f>
        <v>3163.0256136000003</v>
      </c>
      <c r="F29" s="184"/>
      <c r="G29" s="184"/>
      <c r="H29" s="184"/>
      <c r="I29" s="184"/>
      <c r="J29" s="184"/>
      <c r="K29" s="184"/>
      <c r="L29" s="184"/>
      <c r="M29" s="184"/>
      <c r="N29" s="139"/>
    </row>
    <row r="30" spans="1:14" s="46" customFormat="1" ht="47.25" outlineLevel="1">
      <c r="A30" s="185" t="s">
        <v>680</v>
      </c>
      <c r="B30" s="186">
        <v>1</v>
      </c>
      <c r="C30" s="169" t="s">
        <v>130</v>
      </c>
      <c r="D30" s="187" t="s">
        <v>1485</v>
      </c>
      <c r="E30" s="170">
        <v>128.17341719999999</v>
      </c>
      <c r="F30" s="170" t="s">
        <v>1486</v>
      </c>
      <c r="G30" s="170" t="s">
        <v>1487</v>
      </c>
      <c r="H30" s="170" t="s">
        <v>1488</v>
      </c>
      <c r="I30" s="170" t="s">
        <v>1489</v>
      </c>
      <c r="J30" s="119" t="s">
        <v>1490</v>
      </c>
      <c r="K30" s="122">
        <v>40591</v>
      </c>
      <c r="L30" s="165" t="s">
        <v>1491</v>
      </c>
      <c r="M30" s="167">
        <v>14</v>
      </c>
      <c r="N30" s="165" t="s">
        <v>1492</v>
      </c>
    </row>
    <row r="31" spans="1:14" s="46" customFormat="1" ht="47.25" outlineLevel="1">
      <c r="A31" s="185" t="s">
        <v>681</v>
      </c>
      <c r="B31" s="186">
        <v>2</v>
      </c>
      <c r="C31" s="169" t="s">
        <v>130</v>
      </c>
      <c r="D31" s="187" t="s">
        <v>1493</v>
      </c>
      <c r="E31" s="170">
        <v>401.94221000000005</v>
      </c>
      <c r="F31" s="170" t="s">
        <v>1494</v>
      </c>
      <c r="G31" s="170" t="s">
        <v>1495</v>
      </c>
      <c r="H31" s="170" t="s">
        <v>1496</v>
      </c>
      <c r="I31" s="170" t="s">
        <v>1497</v>
      </c>
      <c r="J31" s="119" t="s">
        <v>1498</v>
      </c>
      <c r="K31" s="122">
        <v>40539</v>
      </c>
      <c r="L31" s="165" t="s">
        <v>1499</v>
      </c>
      <c r="M31" s="167">
        <v>14</v>
      </c>
      <c r="N31" s="165" t="s">
        <v>1500</v>
      </c>
    </row>
    <row r="32" spans="1:14" s="46" customFormat="1" ht="31.5" outlineLevel="1">
      <c r="A32" s="185" t="s">
        <v>682</v>
      </c>
      <c r="B32" s="186">
        <v>3</v>
      </c>
      <c r="C32" s="169" t="s">
        <v>130</v>
      </c>
      <c r="D32" s="187" t="s">
        <v>1501</v>
      </c>
      <c r="E32" s="170">
        <v>124.53233999999999</v>
      </c>
      <c r="F32" s="170" t="s">
        <v>1494</v>
      </c>
      <c r="G32" s="170" t="s">
        <v>1502</v>
      </c>
      <c r="H32" s="170" t="s">
        <v>1503</v>
      </c>
      <c r="I32" s="170" t="s">
        <v>1504</v>
      </c>
      <c r="J32" s="119" t="s">
        <v>1505</v>
      </c>
      <c r="K32" s="122">
        <v>40756</v>
      </c>
      <c r="L32" s="165" t="s">
        <v>1506</v>
      </c>
      <c r="M32" s="167">
        <v>14</v>
      </c>
      <c r="N32" s="165" t="s">
        <v>1507</v>
      </c>
    </row>
    <row r="33" spans="1:14" s="46" customFormat="1" ht="53.25" customHeight="1" outlineLevel="1">
      <c r="A33" s="185" t="s">
        <v>683</v>
      </c>
      <c r="B33" s="186">
        <v>4</v>
      </c>
      <c r="C33" s="169" t="s">
        <v>130</v>
      </c>
      <c r="D33" s="187" t="s">
        <v>1508</v>
      </c>
      <c r="E33" s="170">
        <v>112.03743279999999</v>
      </c>
      <c r="F33" s="170" t="s">
        <v>1509</v>
      </c>
      <c r="G33" s="170" t="s">
        <v>1510</v>
      </c>
      <c r="H33" s="170" t="s">
        <v>447</v>
      </c>
      <c r="I33" s="170" t="s">
        <v>1511</v>
      </c>
      <c r="J33" s="119" t="s">
        <v>190</v>
      </c>
      <c r="K33" s="122">
        <v>41179</v>
      </c>
      <c r="L33" s="165" t="s">
        <v>804</v>
      </c>
      <c r="M33" s="167">
        <v>14</v>
      </c>
      <c r="N33" s="165" t="s">
        <v>1512</v>
      </c>
    </row>
    <row r="34" spans="1:14" s="46" customFormat="1" ht="41.25" customHeight="1" outlineLevel="1">
      <c r="A34" s="185" t="s">
        <v>684</v>
      </c>
      <c r="B34" s="186">
        <v>5</v>
      </c>
      <c r="C34" s="169" t="s">
        <v>130</v>
      </c>
      <c r="D34" s="187" t="s">
        <v>1513</v>
      </c>
      <c r="E34" s="170">
        <v>0</v>
      </c>
      <c r="F34" s="170" t="s">
        <v>1514</v>
      </c>
      <c r="G34" s="170" t="s">
        <v>1515</v>
      </c>
      <c r="H34" s="170" t="s">
        <v>447</v>
      </c>
      <c r="I34" s="170" t="s">
        <v>1516</v>
      </c>
      <c r="J34" s="119" t="s">
        <v>1517</v>
      </c>
      <c r="K34" s="122">
        <v>41155</v>
      </c>
      <c r="L34" s="165" t="s">
        <v>1518</v>
      </c>
      <c r="M34" s="167">
        <v>14</v>
      </c>
      <c r="N34" s="364" t="s">
        <v>1519</v>
      </c>
    </row>
    <row r="35" spans="1:14" s="46" customFormat="1" ht="66.75" customHeight="1" outlineLevel="1">
      <c r="A35" s="185" t="s">
        <v>685</v>
      </c>
      <c r="B35" s="186">
        <v>5</v>
      </c>
      <c r="C35" s="169" t="s">
        <v>130</v>
      </c>
      <c r="D35" s="187" t="s">
        <v>1520</v>
      </c>
      <c r="E35" s="170">
        <v>0</v>
      </c>
      <c r="F35" s="170" t="s">
        <v>1514</v>
      </c>
      <c r="G35" s="170" t="s">
        <v>1515</v>
      </c>
      <c r="H35" s="170" t="s">
        <v>447</v>
      </c>
      <c r="I35" s="170" t="s">
        <v>1516</v>
      </c>
      <c r="J35" s="119" t="s">
        <v>1517</v>
      </c>
      <c r="K35" s="122">
        <v>41155</v>
      </c>
      <c r="L35" s="165" t="s">
        <v>1518</v>
      </c>
      <c r="M35" s="167">
        <v>14</v>
      </c>
      <c r="N35" s="364"/>
    </row>
    <row r="36" spans="1:14" s="46" customFormat="1" ht="63" outlineLevel="1">
      <c r="A36" s="185" t="s">
        <v>686</v>
      </c>
      <c r="B36" s="186">
        <v>6</v>
      </c>
      <c r="C36" s="169" t="s">
        <v>130</v>
      </c>
      <c r="D36" s="187" t="s">
        <v>1521</v>
      </c>
      <c r="E36" s="170">
        <v>155.77624079999995</v>
      </c>
      <c r="F36" s="170" t="s">
        <v>1494</v>
      </c>
      <c r="G36" s="170" t="s">
        <v>1522</v>
      </c>
      <c r="H36" s="170" t="s">
        <v>1523</v>
      </c>
      <c r="I36" s="170" t="s">
        <v>448</v>
      </c>
      <c r="J36" s="119" t="s">
        <v>1524</v>
      </c>
      <c r="K36" s="122">
        <v>41081</v>
      </c>
      <c r="L36" s="165" t="s">
        <v>1525</v>
      </c>
      <c r="M36" s="167">
        <v>14</v>
      </c>
      <c r="N36" s="364" t="s">
        <v>1526</v>
      </c>
    </row>
    <row r="37" spans="1:14" s="46" customFormat="1" ht="87.75" customHeight="1" outlineLevel="1">
      <c r="A37" s="185" t="s">
        <v>687</v>
      </c>
      <c r="B37" s="186">
        <v>6</v>
      </c>
      <c r="C37" s="169" t="s">
        <v>130</v>
      </c>
      <c r="D37" s="187" t="s">
        <v>1527</v>
      </c>
      <c r="E37" s="170">
        <v>155.39945799999998</v>
      </c>
      <c r="F37" s="170" t="s">
        <v>1494</v>
      </c>
      <c r="G37" s="170" t="s">
        <v>1522</v>
      </c>
      <c r="H37" s="170" t="s">
        <v>1523</v>
      </c>
      <c r="I37" s="170" t="s">
        <v>448</v>
      </c>
      <c r="J37" s="119" t="s">
        <v>1528</v>
      </c>
      <c r="K37" s="122">
        <v>41110</v>
      </c>
      <c r="L37" s="165" t="s">
        <v>1529</v>
      </c>
      <c r="M37" s="167">
        <v>14</v>
      </c>
      <c r="N37" s="364"/>
    </row>
    <row r="38" spans="1:14" s="46" customFormat="1" ht="31.5" outlineLevel="1">
      <c r="A38" s="185" t="s">
        <v>688</v>
      </c>
      <c r="B38" s="186">
        <v>6</v>
      </c>
      <c r="C38" s="169" t="s">
        <v>130</v>
      </c>
      <c r="D38" s="187" t="s">
        <v>1530</v>
      </c>
      <c r="E38" s="170">
        <v>122.90667479999999</v>
      </c>
      <c r="F38" s="170" t="s">
        <v>1494</v>
      </c>
      <c r="G38" s="170" t="s">
        <v>1522</v>
      </c>
      <c r="H38" s="170" t="s">
        <v>1523</v>
      </c>
      <c r="I38" s="170" t="s">
        <v>448</v>
      </c>
      <c r="J38" s="119" t="s">
        <v>192</v>
      </c>
      <c r="K38" s="122">
        <v>41073</v>
      </c>
      <c r="L38" s="165" t="s">
        <v>805</v>
      </c>
      <c r="M38" s="167">
        <v>14</v>
      </c>
      <c r="N38" s="364"/>
    </row>
    <row r="39" spans="1:14" s="46" customFormat="1" ht="31.5" outlineLevel="1">
      <c r="A39" s="185" t="s">
        <v>689</v>
      </c>
      <c r="B39" s="186">
        <v>7</v>
      </c>
      <c r="C39" s="169" t="s">
        <v>130</v>
      </c>
      <c r="D39" s="187" t="s">
        <v>1531</v>
      </c>
      <c r="E39" s="170">
        <v>976.02904999999998</v>
      </c>
      <c r="F39" s="170" t="s">
        <v>1532</v>
      </c>
      <c r="G39" s="170" t="s">
        <v>1533</v>
      </c>
      <c r="H39" s="170" t="s">
        <v>1534</v>
      </c>
      <c r="I39" s="170" t="s">
        <v>1535</v>
      </c>
      <c r="J39" s="119">
        <v>3610</v>
      </c>
      <c r="K39" s="122">
        <v>41345</v>
      </c>
      <c r="L39" s="165" t="s">
        <v>802</v>
      </c>
      <c r="M39" s="167">
        <v>14</v>
      </c>
      <c r="N39" s="364" t="s">
        <v>1536</v>
      </c>
    </row>
    <row r="40" spans="1:14" s="46" customFormat="1" ht="31.5" outlineLevel="1">
      <c r="A40" s="185" t="s">
        <v>690</v>
      </c>
      <c r="B40" s="186">
        <v>7</v>
      </c>
      <c r="C40" s="169" t="s">
        <v>130</v>
      </c>
      <c r="D40" s="187" t="s">
        <v>1531</v>
      </c>
      <c r="E40" s="170">
        <v>114.224</v>
      </c>
      <c r="F40" s="170" t="s">
        <v>449</v>
      </c>
      <c r="G40" s="170" t="s">
        <v>1537</v>
      </c>
      <c r="H40" s="170" t="s">
        <v>450</v>
      </c>
      <c r="I40" s="170" t="s">
        <v>1538</v>
      </c>
      <c r="J40" s="119">
        <v>3760</v>
      </c>
      <c r="K40" s="122">
        <v>41418</v>
      </c>
      <c r="L40" s="165" t="s">
        <v>1539</v>
      </c>
      <c r="M40" s="167">
        <v>14</v>
      </c>
      <c r="N40" s="364"/>
    </row>
    <row r="41" spans="1:14" s="46" customFormat="1" ht="47.25" outlineLevel="1">
      <c r="A41" s="185" t="s">
        <v>691</v>
      </c>
      <c r="B41" s="186">
        <v>8</v>
      </c>
      <c r="C41" s="169" t="s">
        <v>130</v>
      </c>
      <c r="D41" s="187" t="s">
        <v>1540</v>
      </c>
      <c r="E41" s="170">
        <v>7.48611</v>
      </c>
      <c r="F41" s="170" t="s">
        <v>451</v>
      </c>
      <c r="G41" s="170" t="s">
        <v>452</v>
      </c>
      <c r="H41" s="170" t="s">
        <v>450</v>
      </c>
      <c r="I41" s="170" t="s">
        <v>453</v>
      </c>
      <c r="J41" s="119">
        <v>3403</v>
      </c>
      <c r="K41" s="122">
        <v>41264</v>
      </c>
      <c r="L41" s="165" t="s">
        <v>188</v>
      </c>
      <c r="M41" s="167">
        <v>14</v>
      </c>
      <c r="N41" s="364" t="s">
        <v>1541</v>
      </c>
    </row>
    <row r="42" spans="1:14" s="46" customFormat="1" ht="47.25" outlineLevel="1">
      <c r="A42" s="185" t="s">
        <v>692</v>
      </c>
      <c r="B42" s="186">
        <v>8</v>
      </c>
      <c r="C42" s="169" t="s">
        <v>130</v>
      </c>
      <c r="D42" s="187" t="s">
        <v>1542</v>
      </c>
      <c r="E42" s="170">
        <v>41.122858399999998</v>
      </c>
      <c r="F42" s="170" t="s">
        <v>451</v>
      </c>
      <c r="G42" s="170" t="s">
        <v>452</v>
      </c>
      <c r="H42" s="170" t="s">
        <v>450</v>
      </c>
      <c r="I42" s="170" t="s">
        <v>453</v>
      </c>
      <c r="J42" s="119">
        <v>3404</v>
      </c>
      <c r="K42" s="122">
        <v>41272</v>
      </c>
      <c r="L42" s="165" t="s">
        <v>188</v>
      </c>
      <c r="M42" s="167">
        <v>14</v>
      </c>
      <c r="N42" s="364"/>
    </row>
    <row r="43" spans="1:14" s="46" customFormat="1" ht="31.5" outlineLevel="1">
      <c r="A43" s="185" t="s">
        <v>693</v>
      </c>
      <c r="B43" s="186">
        <v>8</v>
      </c>
      <c r="C43" s="169" t="s">
        <v>130</v>
      </c>
      <c r="D43" s="187" t="s">
        <v>1543</v>
      </c>
      <c r="E43" s="170">
        <v>4.6128408000000007</v>
      </c>
      <c r="F43" s="170" t="s">
        <v>451</v>
      </c>
      <c r="G43" s="170" t="s">
        <v>452</v>
      </c>
      <c r="H43" s="170" t="s">
        <v>450</v>
      </c>
      <c r="I43" s="170" t="s">
        <v>453</v>
      </c>
      <c r="J43" s="119">
        <v>3445</v>
      </c>
      <c r="K43" s="122">
        <v>41257</v>
      </c>
      <c r="L43" s="165" t="s">
        <v>188</v>
      </c>
      <c r="M43" s="167">
        <v>14</v>
      </c>
      <c r="N43" s="364"/>
    </row>
    <row r="44" spans="1:14" s="46" customFormat="1" ht="63" outlineLevel="1">
      <c r="A44" s="185" t="s">
        <v>694</v>
      </c>
      <c r="B44" s="186">
        <v>9</v>
      </c>
      <c r="C44" s="169" t="s">
        <v>130</v>
      </c>
      <c r="D44" s="187" t="s">
        <v>1544</v>
      </c>
      <c r="E44" s="170">
        <v>127.61193080000001</v>
      </c>
      <c r="F44" s="170" t="s">
        <v>446</v>
      </c>
      <c r="G44" s="170" t="s">
        <v>446</v>
      </c>
      <c r="H44" s="170" t="s">
        <v>446</v>
      </c>
      <c r="I44" s="170" t="s">
        <v>446</v>
      </c>
      <c r="J44" s="119">
        <v>3535</v>
      </c>
      <c r="K44" s="122">
        <v>41320</v>
      </c>
      <c r="L44" s="165" t="s">
        <v>1545</v>
      </c>
      <c r="M44" s="167">
        <v>14</v>
      </c>
      <c r="N44" s="165" t="s">
        <v>1546</v>
      </c>
    </row>
    <row r="45" spans="1:14" s="46" customFormat="1" ht="31.5" outlineLevel="1">
      <c r="A45" s="185" t="s">
        <v>695</v>
      </c>
      <c r="B45" s="186">
        <v>10</v>
      </c>
      <c r="C45" s="169" t="s">
        <v>130</v>
      </c>
      <c r="D45" s="187" t="s">
        <v>1547</v>
      </c>
      <c r="E45" s="170">
        <v>691.17104999999992</v>
      </c>
      <c r="F45" s="170" t="s">
        <v>446</v>
      </c>
      <c r="G45" s="170" t="s">
        <v>446</v>
      </c>
      <c r="H45" s="170" t="s">
        <v>446</v>
      </c>
      <c r="I45" s="170" t="s">
        <v>446</v>
      </c>
      <c r="J45" s="119">
        <v>3579</v>
      </c>
      <c r="K45" s="122">
        <v>41334</v>
      </c>
      <c r="L45" s="165" t="s">
        <v>1548</v>
      </c>
      <c r="M45" s="167">
        <v>14</v>
      </c>
      <c r="N45" s="165" t="s">
        <v>1549</v>
      </c>
    </row>
    <row r="46" spans="1:14" s="134" customFormat="1" ht="20.25" customHeight="1">
      <c r="A46" s="188" t="s">
        <v>725</v>
      </c>
      <c r="B46" s="365" t="s">
        <v>726</v>
      </c>
      <c r="C46" s="365"/>
      <c r="D46" s="365"/>
      <c r="E46" s="154">
        <f>SUM(E47:E86)</f>
        <v>223.89278159999998</v>
      </c>
      <c r="F46" s="145"/>
      <c r="G46" s="145"/>
      <c r="H46" s="145"/>
      <c r="I46" s="145"/>
      <c r="J46" s="146"/>
      <c r="K46" s="147"/>
      <c r="L46" s="148"/>
      <c r="M46" s="145"/>
      <c r="N46" s="139"/>
    </row>
    <row r="47" spans="1:14" s="46" customFormat="1" ht="47.25" outlineLevel="1">
      <c r="A47" s="185" t="s">
        <v>727</v>
      </c>
      <c r="B47" s="186">
        <v>1</v>
      </c>
      <c r="C47" s="169" t="s">
        <v>130</v>
      </c>
      <c r="D47" s="189" t="s">
        <v>1550</v>
      </c>
      <c r="E47" s="170">
        <v>0</v>
      </c>
      <c r="F47" s="170" t="s">
        <v>449</v>
      </c>
      <c r="G47" s="170" t="s">
        <v>1537</v>
      </c>
      <c r="H47" s="170" t="s">
        <v>450</v>
      </c>
      <c r="I47" s="170" t="s">
        <v>1538</v>
      </c>
      <c r="J47" s="119">
        <v>3562</v>
      </c>
      <c r="K47" s="122">
        <v>41320</v>
      </c>
      <c r="L47" s="165" t="s">
        <v>1551</v>
      </c>
      <c r="M47" s="167">
        <v>14</v>
      </c>
      <c r="N47" s="364" t="s">
        <v>1552</v>
      </c>
    </row>
    <row r="48" spans="1:14" s="46" customFormat="1" ht="47.25" outlineLevel="1">
      <c r="A48" s="185" t="s">
        <v>728</v>
      </c>
      <c r="B48" s="186">
        <v>1</v>
      </c>
      <c r="C48" s="169" t="s">
        <v>130</v>
      </c>
      <c r="D48" s="189" t="s">
        <v>1553</v>
      </c>
      <c r="E48" s="170">
        <v>0</v>
      </c>
      <c r="F48" s="170" t="s">
        <v>449</v>
      </c>
      <c r="G48" s="170" t="s">
        <v>1537</v>
      </c>
      <c r="H48" s="170" t="s">
        <v>450</v>
      </c>
      <c r="I48" s="170" t="s">
        <v>1538</v>
      </c>
      <c r="J48" s="119" t="s">
        <v>1554</v>
      </c>
      <c r="K48" s="122">
        <v>41320</v>
      </c>
      <c r="L48" s="165" t="s">
        <v>1555</v>
      </c>
      <c r="M48" s="167">
        <v>14</v>
      </c>
      <c r="N48" s="364"/>
    </row>
    <row r="49" spans="1:14" s="46" customFormat="1" ht="47.25" outlineLevel="1">
      <c r="A49" s="185" t="s">
        <v>729</v>
      </c>
      <c r="B49" s="186">
        <v>1</v>
      </c>
      <c r="C49" s="169" t="s">
        <v>130</v>
      </c>
      <c r="D49" s="189" t="s">
        <v>1556</v>
      </c>
      <c r="E49" s="170">
        <v>0</v>
      </c>
      <c r="F49" s="170" t="s">
        <v>1557</v>
      </c>
      <c r="G49" s="170" t="s">
        <v>1533</v>
      </c>
      <c r="H49" s="170" t="s">
        <v>1534</v>
      </c>
      <c r="I49" s="170" t="s">
        <v>1558</v>
      </c>
      <c r="J49" s="119" t="s">
        <v>1559</v>
      </c>
      <c r="K49" s="122">
        <v>41386</v>
      </c>
      <c r="L49" s="165" t="s">
        <v>1560</v>
      </c>
      <c r="M49" s="167">
        <v>14</v>
      </c>
      <c r="N49" s="364"/>
    </row>
    <row r="50" spans="1:14" s="46" customFormat="1" ht="47.25" outlineLevel="1">
      <c r="A50" s="185" t="s">
        <v>730</v>
      </c>
      <c r="B50" s="186">
        <v>1</v>
      </c>
      <c r="C50" s="169" t="s">
        <v>130</v>
      </c>
      <c r="D50" s="189" t="s">
        <v>1561</v>
      </c>
      <c r="E50" s="170">
        <v>0</v>
      </c>
      <c r="F50" s="170" t="s">
        <v>1557</v>
      </c>
      <c r="G50" s="170" t="s">
        <v>1533</v>
      </c>
      <c r="H50" s="170" t="s">
        <v>1534</v>
      </c>
      <c r="I50" s="170" t="s">
        <v>1558</v>
      </c>
      <c r="J50" s="119" t="s">
        <v>1562</v>
      </c>
      <c r="K50" s="122">
        <v>41388</v>
      </c>
      <c r="L50" s="165" t="s">
        <v>193</v>
      </c>
      <c r="M50" s="167">
        <v>14</v>
      </c>
      <c r="N50" s="364"/>
    </row>
    <row r="51" spans="1:14" s="46" customFormat="1" ht="63" outlineLevel="1">
      <c r="A51" s="185" t="s">
        <v>731</v>
      </c>
      <c r="B51" s="186">
        <v>2</v>
      </c>
      <c r="C51" s="169" t="s">
        <v>130</v>
      </c>
      <c r="D51" s="189" t="s">
        <v>1563</v>
      </c>
      <c r="E51" s="170">
        <v>0</v>
      </c>
      <c r="F51" s="170" t="s">
        <v>451</v>
      </c>
      <c r="G51" s="170" t="s">
        <v>454</v>
      </c>
      <c r="H51" s="170" t="s">
        <v>455</v>
      </c>
      <c r="I51" s="170" t="s">
        <v>456</v>
      </c>
      <c r="J51" s="119">
        <v>3647</v>
      </c>
      <c r="K51" s="122">
        <v>41366</v>
      </c>
      <c r="L51" s="165" t="s">
        <v>1564</v>
      </c>
      <c r="M51" s="167">
        <v>14</v>
      </c>
      <c r="N51" s="364" t="s">
        <v>1565</v>
      </c>
    </row>
    <row r="52" spans="1:14" s="46" customFormat="1" ht="41.25" customHeight="1" outlineLevel="1">
      <c r="A52" s="185" t="s">
        <v>732</v>
      </c>
      <c r="B52" s="186">
        <v>2</v>
      </c>
      <c r="C52" s="169" t="s">
        <v>130</v>
      </c>
      <c r="D52" s="187" t="s">
        <v>1566</v>
      </c>
      <c r="E52" s="170">
        <v>0</v>
      </c>
      <c r="F52" s="170" t="s">
        <v>451</v>
      </c>
      <c r="G52" s="170" t="s">
        <v>454</v>
      </c>
      <c r="H52" s="170" t="s">
        <v>455</v>
      </c>
      <c r="I52" s="170" t="s">
        <v>456</v>
      </c>
      <c r="J52" s="119" t="s">
        <v>1567</v>
      </c>
      <c r="K52" s="122">
        <v>41346</v>
      </c>
      <c r="L52" s="165" t="s">
        <v>1568</v>
      </c>
      <c r="M52" s="167">
        <v>14</v>
      </c>
      <c r="N52" s="364"/>
    </row>
    <row r="53" spans="1:14" s="46" customFormat="1" ht="37.5" customHeight="1" outlineLevel="1">
      <c r="A53" s="185" t="s">
        <v>733</v>
      </c>
      <c r="B53" s="186">
        <v>2</v>
      </c>
      <c r="C53" s="169" t="s">
        <v>130</v>
      </c>
      <c r="D53" s="187" t="s">
        <v>1569</v>
      </c>
      <c r="E53" s="170">
        <v>0</v>
      </c>
      <c r="F53" s="170" t="s">
        <v>451</v>
      </c>
      <c r="G53" s="170" t="s">
        <v>454</v>
      </c>
      <c r="H53" s="170" t="s">
        <v>455</v>
      </c>
      <c r="I53" s="170" t="s">
        <v>456</v>
      </c>
      <c r="J53" s="119" t="s">
        <v>1570</v>
      </c>
      <c r="K53" s="122">
        <v>41388</v>
      </c>
      <c r="L53" s="165" t="s">
        <v>1571</v>
      </c>
      <c r="M53" s="167">
        <v>14</v>
      </c>
      <c r="N53" s="364"/>
    </row>
    <row r="54" spans="1:14" s="46" customFormat="1" ht="47.25" outlineLevel="1">
      <c r="A54" s="185" t="s">
        <v>734</v>
      </c>
      <c r="B54" s="186">
        <v>2</v>
      </c>
      <c r="C54" s="169" t="s">
        <v>130</v>
      </c>
      <c r="D54" s="189" t="s">
        <v>1572</v>
      </c>
      <c r="E54" s="170">
        <v>0</v>
      </c>
      <c r="F54" s="170" t="s">
        <v>451</v>
      </c>
      <c r="G54" s="170" t="s">
        <v>454</v>
      </c>
      <c r="H54" s="170" t="s">
        <v>455</v>
      </c>
      <c r="I54" s="170" t="s">
        <v>456</v>
      </c>
      <c r="J54" s="119">
        <v>3737</v>
      </c>
      <c r="K54" s="122">
        <v>40677</v>
      </c>
      <c r="L54" s="165" t="s">
        <v>1573</v>
      </c>
      <c r="M54" s="167">
        <v>14</v>
      </c>
      <c r="N54" s="364"/>
    </row>
    <row r="55" spans="1:14" s="46" customFormat="1" ht="47.25" outlineLevel="1">
      <c r="A55" s="185" t="s">
        <v>735</v>
      </c>
      <c r="B55" s="186">
        <v>2</v>
      </c>
      <c r="C55" s="169" t="s">
        <v>130</v>
      </c>
      <c r="D55" s="187" t="s">
        <v>1574</v>
      </c>
      <c r="E55" s="170">
        <v>0</v>
      </c>
      <c r="F55" s="170" t="s">
        <v>451</v>
      </c>
      <c r="G55" s="170" t="s">
        <v>454</v>
      </c>
      <c r="H55" s="170" t="s">
        <v>455</v>
      </c>
      <c r="I55" s="170" t="s">
        <v>456</v>
      </c>
      <c r="J55" s="119" t="s">
        <v>1575</v>
      </c>
      <c r="K55" s="122">
        <v>41402</v>
      </c>
      <c r="L55" s="165" t="s">
        <v>194</v>
      </c>
      <c r="M55" s="167">
        <v>14</v>
      </c>
      <c r="N55" s="364"/>
    </row>
    <row r="56" spans="1:14" s="46" customFormat="1" ht="31.5" outlineLevel="1">
      <c r="A56" s="185" t="s">
        <v>736</v>
      </c>
      <c r="B56" s="186">
        <v>2</v>
      </c>
      <c r="C56" s="169" t="s">
        <v>130</v>
      </c>
      <c r="D56" s="187" t="s">
        <v>1576</v>
      </c>
      <c r="E56" s="170">
        <v>0</v>
      </c>
      <c r="F56" s="170" t="s">
        <v>451</v>
      </c>
      <c r="G56" s="170" t="s">
        <v>454</v>
      </c>
      <c r="H56" s="170" t="s">
        <v>455</v>
      </c>
      <c r="I56" s="170" t="s">
        <v>456</v>
      </c>
      <c r="J56" s="119">
        <v>3740</v>
      </c>
      <c r="K56" s="122">
        <v>41408</v>
      </c>
      <c r="L56" s="165" t="s">
        <v>803</v>
      </c>
      <c r="M56" s="167">
        <v>14</v>
      </c>
      <c r="N56" s="364"/>
    </row>
    <row r="57" spans="1:14" s="46" customFormat="1" ht="47.25" outlineLevel="1">
      <c r="A57" s="185" t="s">
        <v>737</v>
      </c>
      <c r="B57" s="186">
        <v>3</v>
      </c>
      <c r="C57" s="169" t="s">
        <v>130</v>
      </c>
      <c r="D57" s="187" t="s">
        <v>1577</v>
      </c>
      <c r="E57" s="170">
        <v>0.88824679999999978</v>
      </c>
      <c r="F57" s="170" t="s">
        <v>446</v>
      </c>
      <c r="G57" s="170" t="s">
        <v>446</v>
      </c>
      <c r="H57" s="170" t="s">
        <v>446</v>
      </c>
      <c r="I57" s="170" t="s">
        <v>446</v>
      </c>
      <c r="J57" s="119" t="s">
        <v>1578</v>
      </c>
      <c r="K57" s="122">
        <v>40710</v>
      </c>
      <c r="L57" s="165" t="s">
        <v>1579</v>
      </c>
      <c r="M57" s="167">
        <v>14</v>
      </c>
      <c r="N57" s="165" t="s">
        <v>1580</v>
      </c>
    </row>
    <row r="58" spans="1:14" s="46" customFormat="1" ht="47.25" outlineLevel="1">
      <c r="A58" s="185" t="s">
        <v>738</v>
      </c>
      <c r="B58" s="186">
        <v>4</v>
      </c>
      <c r="C58" s="169" t="s">
        <v>130</v>
      </c>
      <c r="D58" s="187" t="s">
        <v>1581</v>
      </c>
      <c r="E58" s="170">
        <v>0</v>
      </c>
      <c r="F58" s="170" t="s">
        <v>446</v>
      </c>
      <c r="G58" s="170" t="s">
        <v>446</v>
      </c>
      <c r="H58" s="170" t="s">
        <v>446</v>
      </c>
      <c r="I58" s="170" t="s">
        <v>446</v>
      </c>
      <c r="J58" s="119">
        <v>1377</v>
      </c>
      <c r="K58" s="122">
        <v>40541</v>
      </c>
      <c r="L58" s="165" t="s">
        <v>1582</v>
      </c>
      <c r="M58" s="167">
        <v>14</v>
      </c>
      <c r="N58" s="165" t="s">
        <v>1583</v>
      </c>
    </row>
    <row r="59" spans="1:14" s="46" customFormat="1" ht="31.5" outlineLevel="1">
      <c r="A59" s="185" t="s">
        <v>739</v>
      </c>
      <c r="B59" s="186">
        <v>5</v>
      </c>
      <c r="C59" s="169" t="s">
        <v>130</v>
      </c>
      <c r="D59" s="187" t="s">
        <v>1584</v>
      </c>
      <c r="E59" s="170">
        <v>29.140673199999988</v>
      </c>
      <c r="F59" s="170" t="s">
        <v>446</v>
      </c>
      <c r="G59" s="170" t="s">
        <v>446</v>
      </c>
      <c r="H59" s="170" t="s">
        <v>446</v>
      </c>
      <c r="I59" s="170" t="s">
        <v>446</v>
      </c>
      <c r="J59" s="119" t="s">
        <v>1585</v>
      </c>
      <c r="K59" s="122">
        <v>41345</v>
      </c>
      <c r="L59" s="165" t="s">
        <v>193</v>
      </c>
      <c r="M59" s="167">
        <v>14</v>
      </c>
      <c r="N59" s="165" t="s">
        <v>1586</v>
      </c>
    </row>
    <row r="60" spans="1:14" s="46" customFormat="1" ht="31.5" outlineLevel="1">
      <c r="A60" s="185" t="s">
        <v>740</v>
      </c>
      <c r="B60" s="186">
        <v>6</v>
      </c>
      <c r="C60" s="169" t="s">
        <v>130</v>
      </c>
      <c r="D60" s="187" t="s">
        <v>1587</v>
      </c>
      <c r="E60" s="170">
        <v>15.082795600000001</v>
      </c>
      <c r="F60" s="170" t="s">
        <v>446</v>
      </c>
      <c r="G60" s="170" t="s">
        <v>446</v>
      </c>
      <c r="H60" s="170" t="s">
        <v>446</v>
      </c>
      <c r="I60" s="170" t="s">
        <v>446</v>
      </c>
      <c r="J60" s="119">
        <v>3715</v>
      </c>
      <c r="K60" s="122">
        <v>41388</v>
      </c>
      <c r="L60" s="165" t="s">
        <v>1588</v>
      </c>
      <c r="M60" s="167">
        <v>14</v>
      </c>
      <c r="N60" s="165" t="s">
        <v>1589</v>
      </c>
    </row>
    <row r="61" spans="1:14" s="46" customFormat="1" ht="47.25" outlineLevel="1">
      <c r="A61" s="185" t="s">
        <v>741</v>
      </c>
      <c r="B61" s="186">
        <v>7</v>
      </c>
      <c r="C61" s="169" t="s">
        <v>130</v>
      </c>
      <c r="D61" s="189" t="s">
        <v>1590</v>
      </c>
      <c r="E61" s="170">
        <v>8.1338968000000005</v>
      </c>
      <c r="F61" s="170" t="s">
        <v>446</v>
      </c>
      <c r="G61" s="170" t="s">
        <v>446</v>
      </c>
      <c r="H61" s="170" t="s">
        <v>446</v>
      </c>
      <c r="I61" s="170" t="s">
        <v>446</v>
      </c>
      <c r="J61" s="119">
        <v>3612</v>
      </c>
      <c r="K61" s="122">
        <v>41345</v>
      </c>
      <c r="L61" s="165" t="s">
        <v>1591</v>
      </c>
      <c r="M61" s="167">
        <v>14</v>
      </c>
      <c r="N61" s="165" t="s">
        <v>1592</v>
      </c>
    </row>
    <row r="62" spans="1:14" s="46" customFormat="1" ht="31.5" outlineLevel="1">
      <c r="A62" s="185" t="s">
        <v>742</v>
      </c>
      <c r="B62" s="186">
        <v>8</v>
      </c>
      <c r="C62" s="169" t="s">
        <v>130</v>
      </c>
      <c r="D62" s="189" t="s">
        <v>1593</v>
      </c>
      <c r="E62" s="170">
        <v>0</v>
      </c>
      <c r="F62" s="170" t="s">
        <v>446</v>
      </c>
      <c r="G62" s="170" t="s">
        <v>446</v>
      </c>
      <c r="H62" s="170" t="s">
        <v>446</v>
      </c>
      <c r="I62" s="170" t="s">
        <v>446</v>
      </c>
      <c r="J62" s="119">
        <v>3964</v>
      </c>
      <c r="K62" s="122">
        <v>41488</v>
      </c>
      <c r="L62" s="165" t="s">
        <v>1594</v>
      </c>
      <c r="M62" s="167">
        <v>14</v>
      </c>
      <c r="N62" s="165" t="s">
        <v>1595</v>
      </c>
    </row>
    <row r="63" spans="1:14" s="46" customFormat="1" ht="47.25" outlineLevel="1">
      <c r="A63" s="185" t="s">
        <v>743</v>
      </c>
      <c r="B63" s="186">
        <v>9</v>
      </c>
      <c r="C63" s="169" t="s">
        <v>130</v>
      </c>
      <c r="D63" s="189" t="s">
        <v>1596</v>
      </c>
      <c r="E63" s="170">
        <v>0</v>
      </c>
      <c r="F63" s="170" t="s">
        <v>446</v>
      </c>
      <c r="G63" s="170" t="s">
        <v>446</v>
      </c>
      <c r="H63" s="170" t="s">
        <v>446</v>
      </c>
      <c r="I63" s="170" t="s">
        <v>446</v>
      </c>
      <c r="J63" s="119">
        <v>3718</v>
      </c>
      <c r="K63" s="122">
        <v>41388</v>
      </c>
      <c r="L63" s="165" t="s">
        <v>1597</v>
      </c>
      <c r="M63" s="167">
        <v>14</v>
      </c>
      <c r="N63" s="165" t="s">
        <v>1598</v>
      </c>
    </row>
    <row r="64" spans="1:14" s="46" customFormat="1" ht="47.25" outlineLevel="1">
      <c r="A64" s="185" t="s">
        <v>744</v>
      </c>
      <c r="B64" s="186">
        <v>10</v>
      </c>
      <c r="C64" s="169" t="s">
        <v>130</v>
      </c>
      <c r="D64" s="189" t="s">
        <v>1599</v>
      </c>
      <c r="E64" s="170">
        <v>0</v>
      </c>
      <c r="F64" s="170" t="s">
        <v>446</v>
      </c>
      <c r="G64" s="170" t="s">
        <v>446</v>
      </c>
      <c r="H64" s="170" t="s">
        <v>446</v>
      </c>
      <c r="I64" s="170" t="s">
        <v>446</v>
      </c>
      <c r="J64" s="119">
        <v>4073</v>
      </c>
      <c r="K64" s="122">
        <v>41529</v>
      </c>
      <c r="L64" s="165" t="s">
        <v>808</v>
      </c>
      <c r="M64" s="167">
        <v>14</v>
      </c>
      <c r="N64" s="165" t="s">
        <v>1600</v>
      </c>
    </row>
    <row r="65" spans="1:14" s="46" customFormat="1" ht="47.25" outlineLevel="1">
      <c r="A65" s="185" t="s">
        <v>745</v>
      </c>
      <c r="B65" s="186">
        <v>11</v>
      </c>
      <c r="C65" s="169" t="s">
        <v>130</v>
      </c>
      <c r="D65" s="189" t="s">
        <v>1601</v>
      </c>
      <c r="E65" s="170">
        <v>0</v>
      </c>
      <c r="F65" s="170" t="s">
        <v>446</v>
      </c>
      <c r="G65" s="170" t="s">
        <v>446</v>
      </c>
      <c r="H65" s="170" t="s">
        <v>446</v>
      </c>
      <c r="I65" s="170" t="s">
        <v>446</v>
      </c>
      <c r="J65" s="119">
        <v>3630</v>
      </c>
      <c r="K65" s="122">
        <v>41386</v>
      </c>
      <c r="L65" s="165" t="s">
        <v>1602</v>
      </c>
      <c r="M65" s="167">
        <v>14</v>
      </c>
      <c r="N65" s="165" t="s">
        <v>1603</v>
      </c>
    </row>
    <row r="66" spans="1:14" s="46" customFormat="1" ht="63" outlineLevel="1">
      <c r="A66" s="185" t="s">
        <v>746</v>
      </c>
      <c r="B66" s="186">
        <v>12</v>
      </c>
      <c r="C66" s="169" t="s">
        <v>130</v>
      </c>
      <c r="D66" s="189" t="s">
        <v>1604</v>
      </c>
      <c r="E66" s="170">
        <v>0</v>
      </c>
      <c r="F66" s="170" t="s">
        <v>446</v>
      </c>
      <c r="G66" s="170" t="s">
        <v>446</v>
      </c>
      <c r="H66" s="170" t="s">
        <v>446</v>
      </c>
      <c r="I66" s="170" t="s">
        <v>446</v>
      </c>
      <c r="J66" s="119">
        <v>3874</v>
      </c>
      <c r="K66" s="122">
        <v>41453</v>
      </c>
      <c r="L66" s="165" t="s">
        <v>1605</v>
      </c>
      <c r="M66" s="167">
        <v>14</v>
      </c>
      <c r="N66" s="165" t="s">
        <v>1606</v>
      </c>
    </row>
    <row r="67" spans="1:14" s="46" customFormat="1" ht="47.25" outlineLevel="1">
      <c r="A67" s="185" t="s">
        <v>747</v>
      </c>
      <c r="B67" s="186">
        <v>13</v>
      </c>
      <c r="C67" s="169" t="s">
        <v>130</v>
      </c>
      <c r="D67" s="189" t="s">
        <v>1607</v>
      </c>
      <c r="E67" s="170">
        <v>0</v>
      </c>
      <c r="F67" s="170" t="s">
        <v>446</v>
      </c>
      <c r="G67" s="170" t="s">
        <v>446</v>
      </c>
      <c r="H67" s="170" t="s">
        <v>446</v>
      </c>
      <c r="I67" s="170" t="s">
        <v>446</v>
      </c>
      <c r="J67" s="119">
        <v>4059</v>
      </c>
      <c r="K67" s="122">
        <v>41513</v>
      </c>
      <c r="L67" s="165" t="s">
        <v>193</v>
      </c>
      <c r="M67" s="167">
        <v>14</v>
      </c>
      <c r="N67" s="165" t="s">
        <v>1608</v>
      </c>
    </row>
    <row r="68" spans="1:14" s="46" customFormat="1" ht="31.5" outlineLevel="1">
      <c r="A68" s="185" t="s">
        <v>748</v>
      </c>
      <c r="B68" s="186">
        <v>14</v>
      </c>
      <c r="C68" s="169" t="s">
        <v>130</v>
      </c>
      <c r="D68" s="189" t="s">
        <v>1609</v>
      </c>
      <c r="E68" s="170">
        <v>0</v>
      </c>
      <c r="F68" s="170" t="s">
        <v>446</v>
      </c>
      <c r="G68" s="170" t="s">
        <v>446</v>
      </c>
      <c r="H68" s="170" t="s">
        <v>446</v>
      </c>
      <c r="I68" s="170" t="s">
        <v>446</v>
      </c>
      <c r="J68" s="119">
        <v>3887</v>
      </c>
      <c r="K68" s="122">
        <v>41458</v>
      </c>
      <c r="L68" s="165" t="s">
        <v>809</v>
      </c>
      <c r="M68" s="167">
        <v>14</v>
      </c>
      <c r="N68" s="165" t="s">
        <v>1610</v>
      </c>
    </row>
    <row r="69" spans="1:14" s="46" customFormat="1" ht="47.25" outlineLevel="1">
      <c r="A69" s="185" t="s">
        <v>749</v>
      </c>
      <c r="B69" s="186">
        <v>15</v>
      </c>
      <c r="C69" s="169" t="s">
        <v>130</v>
      </c>
      <c r="D69" s="189" t="s">
        <v>1611</v>
      </c>
      <c r="E69" s="170">
        <v>0</v>
      </c>
      <c r="F69" s="170" t="s">
        <v>446</v>
      </c>
      <c r="G69" s="170" t="s">
        <v>446</v>
      </c>
      <c r="H69" s="170" t="s">
        <v>446</v>
      </c>
      <c r="I69" s="170" t="s">
        <v>446</v>
      </c>
      <c r="J69" s="119">
        <v>3808</v>
      </c>
      <c r="K69" s="122">
        <v>41439</v>
      </c>
      <c r="L69" s="165" t="s">
        <v>1612</v>
      </c>
      <c r="M69" s="167">
        <v>14</v>
      </c>
      <c r="N69" s="165" t="s">
        <v>1613</v>
      </c>
    </row>
    <row r="70" spans="1:14" s="46" customFormat="1" ht="47.25" outlineLevel="1">
      <c r="A70" s="185" t="s">
        <v>750</v>
      </c>
      <c r="B70" s="186">
        <v>16</v>
      </c>
      <c r="C70" s="169" t="s">
        <v>130</v>
      </c>
      <c r="D70" s="189" t="s">
        <v>1614</v>
      </c>
      <c r="E70" s="170">
        <v>0</v>
      </c>
      <c r="F70" s="170" t="s">
        <v>446</v>
      </c>
      <c r="G70" s="170" t="s">
        <v>446</v>
      </c>
      <c r="H70" s="170" t="s">
        <v>446</v>
      </c>
      <c r="I70" s="170" t="s">
        <v>446</v>
      </c>
      <c r="J70" s="119" t="s">
        <v>1615</v>
      </c>
      <c r="K70" s="122">
        <v>41388</v>
      </c>
      <c r="L70" s="165" t="s">
        <v>1616</v>
      </c>
      <c r="M70" s="167">
        <v>14</v>
      </c>
      <c r="N70" s="165" t="s">
        <v>1617</v>
      </c>
    </row>
    <row r="71" spans="1:14" s="46" customFormat="1" ht="47.25" outlineLevel="1">
      <c r="A71" s="185" t="s">
        <v>751</v>
      </c>
      <c r="B71" s="186">
        <v>17</v>
      </c>
      <c r="C71" s="169" t="s">
        <v>130</v>
      </c>
      <c r="D71" s="187" t="s">
        <v>1618</v>
      </c>
      <c r="E71" s="170">
        <v>0</v>
      </c>
      <c r="F71" s="170" t="s">
        <v>446</v>
      </c>
      <c r="G71" s="170" t="s">
        <v>446</v>
      </c>
      <c r="H71" s="170" t="s">
        <v>446</v>
      </c>
      <c r="I71" s="170" t="s">
        <v>446</v>
      </c>
      <c r="J71" s="119" t="s">
        <v>1578</v>
      </c>
      <c r="K71" s="122">
        <v>40710</v>
      </c>
      <c r="L71" s="165" t="s">
        <v>1579</v>
      </c>
      <c r="M71" s="167">
        <v>14</v>
      </c>
      <c r="N71" s="165" t="s">
        <v>1619</v>
      </c>
    </row>
    <row r="72" spans="1:14" s="46" customFormat="1" ht="63" outlineLevel="1">
      <c r="A72" s="185" t="s">
        <v>752</v>
      </c>
      <c r="B72" s="186">
        <v>18</v>
      </c>
      <c r="C72" s="169" t="s">
        <v>130</v>
      </c>
      <c r="D72" s="187" t="s">
        <v>1620</v>
      </c>
      <c r="E72" s="170">
        <v>0</v>
      </c>
      <c r="F72" s="170" t="s">
        <v>446</v>
      </c>
      <c r="G72" s="170" t="s">
        <v>446</v>
      </c>
      <c r="H72" s="170" t="s">
        <v>446</v>
      </c>
      <c r="I72" s="170" t="s">
        <v>446</v>
      </c>
      <c r="J72" s="119" t="s">
        <v>1621</v>
      </c>
      <c r="K72" s="122" t="s">
        <v>1622</v>
      </c>
      <c r="L72" s="165" t="s">
        <v>1623</v>
      </c>
      <c r="M72" s="167">
        <v>14</v>
      </c>
      <c r="N72" s="165" t="s">
        <v>1624</v>
      </c>
    </row>
    <row r="73" spans="1:14" s="46" customFormat="1" ht="31.5" outlineLevel="1">
      <c r="A73" s="185" t="s">
        <v>753</v>
      </c>
      <c r="B73" s="186">
        <v>19</v>
      </c>
      <c r="C73" s="169" t="s">
        <v>130</v>
      </c>
      <c r="D73" s="187" t="s">
        <v>1625</v>
      </c>
      <c r="E73" s="170">
        <v>0</v>
      </c>
      <c r="F73" s="170" t="s">
        <v>446</v>
      </c>
      <c r="G73" s="170" t="s">
        <v>446</v>
      </c>
      <c r="H73" s="170" t="s">
        <v>446</v>
      </c>
      <c r="I73" s="170" t="s">
        <v>446</v>
      </c>
      <c r="J73" s="119" t="s">
        <v>1626</v>
      </c>
      <c r="K73" s="122">
        <v>40630</v>
      </c>
      <c r="L73" s="165" t="s">
        <v>1627</v>
      </c>
      <c r="M73" s="167">
        <v>14</v>
      </c>
      <c r="N73" s="165" t="s">
        <v>1628</v>
      </c>
    </row>
    <row r="74" spans="1:14" s="46" customFormat="1" ht="31.5" outlineLevel="1">
      <c r="A74" s="185" t="s">
        <v>754</v>
      </c>
      <c r="B74" s="186">
        <v>20</v>
      </c>
      <c r="C74" s="169" t="s">
        <v>130</v>
      </c>
      <c r="D74" s="187" t="s">
        <v>1629</v>
      </c>
      <c r="E74" s="170">
        <v>0</v>
      </c>
      <c r="F74" s="170" t="s">
        <v>446</v>
      </c>
      <c r="G74" s="170" t="s">
        <v>446</v>
      </c>
      <c r="H74" s="170" t="s">
        <v>446</v>
      </c>
      <c r="I74" s="170" t="s">
        <v>446</v>
      </c>
      <c r="J74" s="119" t="s">
        <v>1630</v>
      </c>
      <c r="K74" s="122">
        <v>40724</v>
      </c>
      <c r="L74" s="165" t="s">
        <v>1631</v>
      </c>
      <c r="M74" s="167">
        <v>14</v>
      </c>
      <c r="N74" s="165" t="s">
        <v>1632</v>
      </c>
    </row>
    <row r="75" spans="1:14" s="46" customFormat="1" ht="31.5" outlineLevel="1">
      <c r="A75" s="185" t="s">
        <v>755</v>
      </c>
      <c r="B75" s="186">
        <v>21</v>
      </c>
      <c r="C75" s="169" t="s">
        <v>130</v>
      </c>
      <c r="D75" s="187" t="s">
        <v>1633</v>
      </c>
      <c r="E75" s="170">
        <v>0</v>
      </c>
      <c r="F75" s="170" t="s">
        <v>446</v>
      </c>
      <c r="G75" s="170" t="s">
        <v>446</v>
      </c>
      <c r="H75" s="170" t="s">
        <v>446</v>
      </c>
      <c r="I75" s="170" t="s">
        <v>446</v>
      </c>
      <c r="J75" s="119" t="s">
        <v>1634</v>
      </c>
      <c r="K75" s="122">
        <v>40774</v>
      </c>
      <c r="L75" s="165" t="s">
        <v>1635</v>
      </c>
      <c r="M75" s="167">
        <v>14</v>
      </c>
      <c r="N75" s="165" t="s">
        <v>1636</v>
      </c>
    </row>
    <row r="76" spans="1:14" s="46" customFormat="1" ht="31.5" outlineLevel="1">
      <c r="A76" s="185" t="s">
        <v>756</v>
      </c>
      <c r="B76" s="186">
        <v>22</v>
      </c>
      <c r="C76" s="169" t="s">
        <v>130</v>
      </c>
      <c r="D76" s="187" t="s">
        <v>1637</v>
      </c>
      <c r="E76" s="170">
        <v>0</v>
      </c>
      <c r="F76" s="170" t="s">
        <v>446</v>
      </c>
      <c r="G76" s="170" t="s">
        <v>446</v>
      </c>
      <c r="H76" s="170" t="s">
        <v>446</v>
      </c>
      <c r="I76" s="170" t="s">
        <v>446</v>
      </c>
      <c r="J76" s="119" t="s">
        <v>1638</v>
      </c>
      <c r="K76" s="122">
        <v>40534</v>
      </c>
      <c r="L76" s="165" t="s">
        <v>1639</v>
      </c>
      <c r="M76" s="167">
        <v>14</v>
      </c>
      <c r="N76" s="165" t="s">
        <v>1640</v>
      </c>
    </row>
    <row r="77" spans="1:14" s="46" customFormat="1" ht="31.5" outlineLevel="1">
      <c r="A77" s="185" t="s">
        <v>757</v>
      </c>
      <c r="B77" s="186">
        <v>23</v>
      </c>
      <c r="C77" s="169" t="s">
        <v>130</v>
      </c>
      <c r="D77" s="187" t="s">
        <v>1641</v>
      </c>
      <c r="E77" s="170">
        <v>0</v>
      </c>
      <c r="F77" s="170" t="s">
        <v>446</v>
      </c>
      <c r="G77" s="170" t="s">
        <v>446</v>
      </c>
      <c r="H77" s="170" t="s">
        <v>446</v>
      </c>
      <c r="I77" s="170" t="s">
        <v>446</v>
      </c>
      <c r="J77" s="119">
        <v>2022</v>
      </c>
      <c r="K77" s="122">
        <v>40816</v>
      </c>
      <c r="L77" s="165" t="s">
        <v>1642</v>
      </c>
      <c r="M77" s="167">
        <v>14</v>
      </c>
      <c r="N77" s="165" t="s">
        <v>1643</v>
      </c>
    </row>
    <row r="78" spans="1:14" s="46" customFormat="1" ht="47.25" outlineLevel="1">
      <c r="A78" s="185" t="s">
        <v>758</v>
      </c>
      <c r="B78" s="186">
        <v>24</v>
      </c>
      <c r="C78" s="169" t="s">
        <v>130</v>
      </c>
      <c r="D78" s="189" t="s">
        <v>1644</v>
      </c>
      <c r="E78" s="170">
        <v>0</v>
      </c>
      <c r="F78" s="170" t="s">
        <v>446</v>
      </c>
      <c r="G78" s="170" t="s">
        <v>446</v>
      </c>
      <c r="H78" s="170" t="s">
        <v>446</v>
      </c>
      <c r="I78" s="170" t="s">
        <v>446</v>
      </c>
      <c r="J78" s="119">
        <v>143</v>
      </c>
      <c r="K78" s="122">
        <v>41001</v>
      </c>
      <c r="L78" s="165" t="s">
        <v>1645</v>
      </c>
      <c r="M78" s="167">
        <v>14</v>
      </c>
      <c r="N78" s="165" t="s">
        <v>1646</v>
      </c>
    </row>
    <row r="79" spans="1:14" s="46" customFormat="1" ht="31.5" outlineLevel="1">
      <c r="A79" s="185" t="s">
        <v>759</v>
      </c>
      <c r="B79" s="186">
        <v>25</v>
      </c>
      <c r="C79" s="169" t="s">
        <v>130</v>
      </c>
      <c r="D79" s="189" t="s">
        <v>1647</v>
      </c>
      <c r="E79" s="170">
        <v>54.407118799999999</v>
      </c>
      <c r="F79" s="170" t="s">
        <v>457</v>
      </c>
      <c r="G79" s="170" t="s">
        <v>1648</v>
      </c>
      <c r="H79" s="170" t="s">
        <v>458</v>
      </c>
      <c r="I79" s="170" t="s">
        <v>446</v>
      </c>
      <c r="J79" s="119">
        <v>2713</v>
      </c>
      <c r="K79" s="122">
        <v>41073</v>
      </c>
      <c r="L79" s="165" t="s">
        <v>1649</v>
      </c>
      <c r="M79" s="167">
        <v>14</v>
      </c>
      <c r="N79" s="165" t="s">
        <v>1650</v>
      </c>
    </row>
    <row r="80" spans="1:14" s="46" customFormat="1" ht="36.75" customHeight="1" outlineLevel="1">
      <c r="A80" s="185" t="s">
        <v>760</v>
      </c>
      <c r="B80" s="186">
        <v>26</v>
      </c>
      <c r="C80" s="169" t="s">
        <v>130</v>
      </c>
      <c r="D80" s="189" t="s">
        <v>1651</v>
      </c>
      <c r="E80" s="170">
        <v>0</v>
      </c>
      <c r="F80" s="170" t="s">
        <v>446</v>
      </c>
      <c r="G80" s="170" t="s">
        <v>446</v>
      </c>
      <c r="H80" s="170" t="s">
        <v>446</v>
      </c>
      <c r="I80" s="170" t="s">
        <v>446</v>
      </c>
      <c r="J80" s="119">
        <v>3906</v>
      </c>
      <c r="K80" s="122">
        <v>41466</v>
      </c>
      <c r="L80" s="165" t="s">
        <v>807</v>
      </c>
      <c r="M80" s="167">
        <v>14</v>
      </c>
      <c r="N80" s="165" t="s">
        <v>1652</v>
      </c>
    </row>
    <row r="81" spans="1:14" s="46" customFormat="1" ht="31.5" outlineLevel="1">
      <c r="A81" s="185" t="s">
        <v>761</v>
      </c>
      <c r="B81" s="186">
        <v>27</v>
      </c>
      <c r="C81" s="169" t="s">
        <v>130</v>
      </c>
      <c r="D81" s="189" t="s">
        <v>1653</v>
      </c>
      <c r="E81" s="170">
        <v>0</v>
      </c>
      <c r="F81" s="170" t="s">
        <v>446</v>
      </c>
      <c r="G81" s="170" t="s">
        <v>446</v>
      </c>
      <c r="H81" s="170" t="s">
        <v>446</v>
      </c>
      <c r="I81" s="170" t="s">
        <v>446</v>
      </c>
      <c r="J81" s="119">
        <v>3988</v>
      </c>
      <c r="K81" s="122">
        <v>41499</v>
      </c>
      <c r="L81" s="165" t="s">
        <v>1654</v>
      </c>
      <c r="M81" s="167">
        <v>14</v>
      </c>
      <c r="N81" s="165" t="s">
        <v>1655</v>
      </c>
    </row>
    <row r="82" spans="1:14" s="46" customFormat="1" ht="31.5" outlineLevel="1">
      <c r="A82" s="185" t="s">
        <v>762</v>
      </c>
      <c r="B82" s="186">
        <v>28</v>
      </c>
      <c r="C82" s="169" t="s">
        <v>130</v>
      </c>
      <c r="D82" s="189" t="s">
        <v>1656</v>
      </c>
      <c r="E82" s="170">
        <v>0</v>
      </c>
      <c r="F82" s="170" t="s">
        <v>446</v>
      </c>
      <c r="G82" s="170" t="s">
        <v>446</v>
      </c>
      <c r="H82" s="170" t="s">
        <v>446</v>
      </c>
      <c r="I82" s="170" t="s">
        <v>446</v>
      </c>
      <c r="J82" s="119">
        <v>3699</v>
      </c>
      <c r="K82" s="122">
        <v>41386</v>
      </c>
      <c r="L82" s="165" t="s">
        <v>1657</v>
      </c>
      <c r="M82" s="167">
        <v>14</v>
      </c>
      <c r="N82" s="165" t="s">
        <v>1658</v>
      </c>
    </row>
    <row r="83" spans="1:14" s="46" customFormat="1" ht="47.25" outlineLevel="1">
      <c r="A83" s="185" t="s">
        <v>763</v>
      </c>
      <c r="B83" s="186">
        <v>29</v>
      </c>
      <c r="C83" s="169" t="s">
        <v>130</v>
      </c>
      <c r="D83" s="187" t="s">
        <v>1659</v>
      </c>
      <c r="E83" s="170">
        <v>0</v>
      </c>
      <c r="F83" s="170" t="s">
        <v>446</v>
      </c>
      <c r="G83" s="170" t="s">
        <v>446</v>
      </c>
      <c r="H83" s="170" t="s">
        <v>446</v>
      </c>
      <c r="I83" s="170" t="s">
        <v>446</v>
      </c>
      <c r="J83" s="119" t="s">
        <v>195</v>
      </c>
      <c r="K83" s="122">
        <v>39903</v>
      </c>
      <c r="L83" s="165" t="s">
        <v>1660</v>
      </c>
      <c r="M83" s="167">
        <v>14</v>
      </c>
      <c r="N83" s="165" t="s">
        <v>1661</v>
      </c>
    </row>
    <row r="84" spans="1:14" s="46" customFormat="1" ht="47.25" outlineLevel="1">
      <c r="A84" s="185" t="s">
        <v>764</v>
      </c>
      <c r="B84" s="186">
        <v>30</v>
      </c>
      <c r="C84" s="169" t="s">
        <v>130</v>
      </c>
      <c r="D84" s="187" t="s">
        <v>1662</v>
      </c>
      <c r="E84" s="170">
        <v>0</v>
      </c>
      <c r="F84" s="170" t="s">
        <v>1663</v>
      </c>
      <c r="G84" s="170" t="s">
        <v>459</v>
      </c>
      <c r="H84" s="170" t="s">
        <v>460</v>
      </c>
      <c r="I84" s="170" t="s">
        <v>446</v>
      </c>
      <c r="J84" s="119" t="s">
        <v>1664</v>
      </c>
      <c r="K84" s="122">
        <v>40818</v>
      </c>
      <c r="L84" s="165" t="s">
        <v>1665</v>
      </c>
      <c r="M84" s="167">
        <v>14</v>
      </c>
      <c r="N84" s="165" t="s">
        <v>1666</v>
      </c>
    </row>
    <row r="85" spans="1:14" s="46" customFormat="1" ht="31.5" outlineLevel="1">
      <c r="A85" s="185" t="s">
        <v>765</v>
      </c>
      <c r="B85" s="186">
        <v>31</v>
      </c>
      <c r="C85" s="169" t="s">
        <v>130</v>
      </c>
      <c r="D85" s="187" t="s">
        <v>1667</v>
      </c>
      <c r="E85" s="170">
        <v>15.154170400000005</v>
      </c>
      <c r="F85" s="170" t="s">
        <v>446</v>
      </c>
      <c r="G85" s="170" t="s">
        <v>446</v>
      </c>
      <c r="H85" s="170" t="s">
        <v>446</v>
      </c>
      <c r="I85" s="170" t="s">
        <v>446</v>
      </c>
      <c r="J85" s="119" t="s">
        <v>196</v>
      </c>
      <c r="K85" s="122" t="s">
        <v>143</v>
      </c>
      <c r="L85" s="165" t="s">
        <v>810</v>
      </c>
      <c r="M85" s="167">
        <v>14</v>
      </c>
      <c r="N85" s="165" t="s">
        <v>1668</v>
      </c>
    </row>
    <row r="86" spans="1:14" s="46" customFormat="1" ht="63" outlineLevel="1">
      <c r="A86" s="185" t="s">
        <v>766</v>
      </c>
      <c r="B86" s="186">
        <v>32</v>
      </c>
      <c r="C86" s="169" t="s">
        <v>130</v>
      </c>
      <c r="D86" s="187" t="s">
        <v>1669</v>
      </c>
      <c r="E86" s="170">
        <v>101.08587999999999</v>
      </c>
      <c r="F86" s="170" t="s">
        <v>446</v>
      </c>
      <c r="G86" s="170" t="s">
        <v>446</v>
      </c>
      <c r="H86" s="170" t="s">
        <v>446</v>
      </c>
      <c r="I86" s="170" t="s">
        <v>446</v>
      </c>
      <c r="J86" s="119" t="s">
        <v>1670</v>
      </c>
      <c r="K86" s="122">
        <v>41025</v>
      </c>
      <c r="L86" s="165" t="s">
        <v>1671</v>
      </c>
      <c r="M86" s="167">
        <v>14</v>
      </c>
      <c r="N86" s="165" t="s">
        <v>1672</v>
      </c>
    </row>
    <row r="87" spans="1:14" s="131" customFormat="1" ht="15.75" customHeight="1">
      <c r="A87" s="129" t="s">
        <v>811</v>
      </c>
      <c r="B87" s="366" t="s">
        <v>133</v>
      </c>
      <c r="C87" s="367"/>
      <c r="D87" s="367" t="s">
        <v>133</v>
      </c>
      <c r="E87" s="182">
        <f>E88+E132</f>
        <v>893.34767039999997</v>
      </c>
      <c r="F87" s="183"/>
      <c r="G87" s="183"/>
      <c r="H87" s="183"/>
      <c r="I87" s="183"/>
      <c r="J87" s="183"/>
      <c r="K87" s="183"/>
      <c r="L87" s="183"/>
      <c r="M87" s="183"/>
      <c r="N87" s="138"/>
    </row>
    <row r="88" spans="1:14" s="134" customFormat="1" ht="18.75" customHeight="1">
      <c r="A88" s="132" t="s">
        <v>813</v>
      </c>
      <c r="B88" s="365" t="s">
        <v>812</v>
      </c>
      <c r="C88" s="365"/>
      <c r="D88" s="365"/>
      <c r="E88" s="154">
        <f>SUM(E89:E101)</f>
        <v>557.16433759999995</v>
      </c>
      <c r="F88" s="184"/>
      <c r="G88" s="184"/>
      <c r="H88" s="184"/>
      <c r="I88" s="184"/>
      <c r="J88" s="184"/>
      <c r="K88" s="184"/>
      <c r="L88" s="184"/>
      <c r="M88" s="184"/>
      <c r="N88" s="139"/>
    </row>
    <row r="89" spans="1:14" s="46" customFormat="1" ht="31.5" outlineLevel="1">
      <c r="A89" s="185" t="s">
        <v>814</v>
      </c>
      <c r="B89" s="186">
        <v>1</v>
      </c>
      <c r="C89" s="169" t="s">
        <v>133</v>
      </c>
      <c r="D89" s="187" t="s">
        <v>1673</v>
      </c>
      <c r="E89" s="170">
        <v>18.855167999999999</v>
      </c>
      <c r="F89" s="170" t="s">
        <v>446</v>
      </c>
      <c r="G89" s="170" t="s">
        <v>446</v>
      </c>
      <c r="H89" s="170" t="s">
        <v>446</v>
      </c>
      <c r="I89" s="170" t="s">
        <v>446</v>
      </c>
      <c r="J89" s="119" t="s">
        <v>1674</v>
      </c>
      <c r="K89" s="122">
        <v>41348</v>
      </c>
      <c r="L89" s="165" t="s">
        <v>1675</v>
      </c>
      <c r="M89" s="167">
        <v>15</v>
      </c>
      <c r="N89" s="165" t="s">
        <v>1676</v>
      </c>
    </row>
    <row r="90" spans="1:14" s="46" customFormat="1" ht="31.5" outlineLevel="1">
      <c r="A90" s="185" t="s">
        <v>815</v>
      </c>
      <c r="B90" s="186">
        <v>2</v>
      </c>
      <c r="C90" s="169" t="s">
        <v>133</v>
      </c>
      <c r="D90" s="187" t="s">
        <v>1677</v>
      </c>
      <c r="E90" s="170">
        <v>34.340721200000011</v>
      </c>
      <c r="F90" s="170" t="s">
        <v>461</v>
      </c>
      <c r="G90" s="170" t="s">
        <v>1678</v>
      </c>
      <c r="H90" s="170" t="s">
        <v>462</v>
      </c>
      <c r="I90" s="170" t="s">
        <v>463</v>
      </c>
      <c r="J90" s="119" t="s">
        <v>1679</v>
      </c>
      <c r="K90" s="122">
        <v>41227</v>
      </c>
      <c r="L90" s="165" t="s">
        <v>1680</v>
      </c>
      <c r="M90" s="167">
        <v>15</v>
      </c>
      <c r="N90" s="364" t="s">
        <v>1681</v>
      </c>
    </row>
    <row r="91" spans="1:14" s="46" customFormat="1" ht="31.5" outlineLevel="1">
      <c r="A91" s="185" t="s">
        <v>816</v>
      </c>
      <c r="B91" s="186">
        <v>2</v>
      </c>
      <c r="C91" s="169" t="s">
        <v>133</v>
      </c>
      <c r="D91" s="187" t="s">
        <v>1682</v>
      </c>
      <c r="E91" s="170">
        <v>0</v>
      </c>
      <c r="F91" s="170" t="s">
        <v>461</v>
      </c>
      <c r="G91" s="170" t="s">
        <v>1678</v>
      </c>
      <c r="H91" s="170" t="s">
        <v>462</v>
      </c>
      <c r="I91" s="170" t="s">
        <v>463</v>
      </c>
      <c r="J91" s="119" t="s">
        <v>1683</v>
      </c>
      <c r="K91" s="122" t="s">
        <v>1684</v>
      </c>
      <c r="L91" s="165" t="s">
        <v>1685</v>
      </c>
      <c r="M91" s="167">
        <v>15</v>
      </c>
      <c r="N91" s="364"/>
    </row>
    <row r="92" spans="1:14" s="46" customFormat="1" ht="31.5" outlineLevel="1">
      <c r="A92" s="185" t="s">
        <v>817</v>
      </c>
      <c r="B92" s="186">
        <v>3</v>
      </c>
      <c r="C92" s="169" t="s">
        <v>133</v>
      </c>
      <c r="D92" s="187" t="s">
        <v>1686</v>
      </c>
      <c r="E92" s="170">
        <v>0</v>
      </c>
      <c r="F92" s="170" t="s">
        <v>446</v>
      </c>
      <c r="G92" s="170" t="s">
        <v>446</v>
      </c>
      <c r="H92" s="170" t="s">
        <v>446</v>
      </c>
      <c r="I92" s="170" t="s">
        <v>446</v>
      </c>
      <c r="J92" s="119" t="s">
        <v>1687</v>
      </c>
      <c r="K92" s="122">
        <v>40926</v>
      </c>
      <c r="L92" s="165" t="s">
        <v>1688</v>
      </c>
      <c r="M92" s="167">
        <v>15</v>
      </c>
      <c r="N92" s="364" t="s">
        <v>1689</v>
      </c>
    </row>
    <row r="93" spans="1:14" s="46" customFormat="1" ht="31.5" outlineLevel="1">
      <c r="A93" s="185" t="s">
        <v>818</v>
      </c>
      <c r="B93" s="186">
        <v>3</v>
      </c>
      <c r="C93" s="169" t="s">
        <v>133</v>
      </c>
      <c r="D93" s="187" t="s">
        <v>1690</v>
      </c>
      <c r="E93" s="170">
        <v>59.80023879999996</v>
      </c>
      <c r="F93" s="170" t="s">
        <v>446</v>
      </c>
      <c r="G93" s="170" t="s">
        <v>446</v>
      </c>
      <c r="H93" s="170" t="s">
        <v>446</v>
      </c>
      <c r="I93" s="170" t="s">
        <v>446</v>
      </c>
      <c r="J93" s="119" t="s">
        <v>1691</v>
      </c>
      <c r="K93" s="122">
        <v>41141</v>
      </c>
      <c r="L93" s="165" t="s">
        <v>1692</v>
      </c>
      <c r="M93" s="167">
        <v>15</v>
      </c>
      <c r="N93" s="364"/>
    </row>
    <row r="94" spans="1:14" s="46" customFormat="1" ht="31.5" outlineLevel="1">
      <c r="A94" s="185" t="s">
        <v>819</v>
      </c>
      <c r="B94" s="186">
        <v>3</v>
      </c>
      <c r="C94" s="169" t="s">
        <v>133</v>
      </c>
      <c r="D94" s="187" t="s">
        <v>1693</v>
      </c>
      <c r="E94" s="170">
        <v>25.495199199999995</v>
      </c>
      <c r="F94" s="170" t="s">
        <v>446</v>
      </c>
      <c r="G94" s="170" t="s">
        <v>446</v>
      </c>
      <c r="H94" s="170" t="s">
        <v>446</v>
      </c>
      <c r="I94" s="170" t="s">
        <v>446</v>
      </c>
      <c r="J94" s="119" t="s">
        <v>1694</v>
      </c>
      <c r="K94" s="122">
        <v>41351</v>
      </c>
      <c r="L94" s="165" t="s">
        <v>1695</v>
      </c>
      <c r="M94" s="167">
        <v>15</v>
      </c>
      <c r="N94" s="364"/>
    </row>
    <row r="95" spans="1:14" s="46" customFormat="1" ht="31.5" outlineLevel="1">
      <c r="A95" s="185" t="s">
        <v>820</v>
      </c>
      <c r="B95" s="186">
        <v>4</v>
      </c>
      <c r="C95" s="169" t="s">
        <v>133</v>
      </c>
      <c r="D95" s="187" t="s">
        <v>1696</v>
      </c>
      <c r="E95" s="170">
        <v>0</v>
      </c>
      <c r="F95" s="170" t="s">
        <v>461</v>
      </c>
      <c r="G95" s="170" t="s">
        <v>1697</v>
      </c>
      <c r="H95" s="170" t="s">
        <v>464</v>
      </c>
      <c r="I95" s="170" t="s">
        <v>465</v>
      </c>
      <c r="J95" s="119" t="s">
        <v>1698</v>
      </c>
      <c r="K95" s="122">
        <v>41016</v>
      </c>
      <c r="L95" s="165" t="s">
        <v>1699</v>
      </c>
      <c r="M95" s="167">
        <v>15</v>
      </c>
      <c r="N95" s="165" t="s">
        <v>1700</v>
      </c>
    </row>
    <row r="96" spans="1:14" s="46" customFormat="1" ht="31.5" outlineLevel="1">
      <c r="A96" s="185" t="s">
        <v>821</v>
      </c>
      <c r="B96" s="186">
        <v>5</v>
      </c>
      <c r="C96" s="169" t="s">
        <v>133</v>
      </c>
      <c r="D96" s="187" t="s">
        <v>1701</v>
      </c>
      <c r="E96" s="170">
        <v>66.929830800000047</v>
      </c>
      <c r="F96" s="170" t="s">
        <v>446</v>
      </c>
      <c r="G96" s="170" t="s">
        <v>446</v>
      </c>
      <c r="H96" s="170" t="s">
        <v>446</v>
      </c>
      <c r="I96" s="170" t="s">
        <v>446</v>
      </c>
      <c r="J96" s="119" t="s">
        <v>1702</v>
      </c>
      <c r="K96" s="122">
        <v>41157</v>
      </c>
      <c r="L96" s="165" t="s">
        <v>1703</v>
      </c>
      <c r="M96" s="167">
        <v>15</v>
      </c>
      <c r="N96" s="364" t="s">
        <v>1704</v>
      </c>
    </row>
    <row r="97" spans="1:14" s="46" customFormat="1" ht="31.5" outlineLevel="1">
      <c r="A97" s="185" t="s">
        <v>822</v>
      </c>
      <c r="B97" s="186">
        <v>5</v>
      </c>
      <c r="C97" s="169" t="s">
        <v>133</v>
      </c>
      <c r="D97" s="187" t="s">
        <v>1701</v>
      </c>
      <c r="E97" s="170">
        <v>101.38222519999999</v>
      </c>
      <c r="F97" s="170" t="s">
        <v>446</v>
      </c>
      <c r="G97" s="170" t="s">
        <v>446</v>
      </c>
      <c r="H97" s="170" t="s">
        <v>446</v>
      </c>
      <c r="I97" s="170" t="s">
        <v>446</v>
      </c>
      <c r="J97" s="119" t="s">
        <v>1705</v>
      </c>
      <c r="K97" s="122">
        <v>41165</v>
      </c>
      <c r="L97" s="165" t="s">
        <v>1706</v>
      </c>
      <c r="M97" s="167">
        <v>15</v>
      </c>
      <c r="N97" s="364"/>
    </row>
    <row r="98" spans="1:14" s="46" customFormat="1" ht="31.5" outlineLevel="1">
      <c r="A98" s="185" t="s">
        <v>823</v>
      </c>
      <c r="B98" s="186">
        <v>5</v>
      </c>
      <c r="C98" s="169" t="s">
        <v>133</v>
      </c>
      <c r="D98" s="187" t="s">
        <v>1707</v>
      </c>
      <c r="E98" s="170">
        <v>0</v>
      </c>
      <c r="F98" s="170" t="s">
        <v>446</v>
      </c>
      <c r="G98" s="170" t="s">
        <v>446</v>
      </c>
      <c r="H98" s="170" t="s">
        <v>446</v>
      </c>
      <c r="I98" s="170" t="s">
        <v>446</v>
      </c>
      <c r="J98" s="119" t="s">
        <v>1708</v>
      </c>
      <c r="K98" s="122">
        <v>41144</v>
      </c>
      <c r="L98" s="165" t="s">
        <v>1709</v>
      </c>
      <c r="M98" s="167">
        <v>15</v>
      </c>
      <c r="N98" s="364"/>
    </row>
    <row r="99" spans="1:14" s="46" customFormat="1" ht="31.5" outlineLevel="1">
      <c r="A99" s="185" t="s">
        <v>824</v>
      </c>
      <c r="B99" s="186">
        <v>6</v>
      </c>
      <c r="C99" s="169" t="s">
        <v>133</v>
      </c>
      <c r="D99" s="187" t="s">
        <v>1710</v>
      </c>
      <c r="E99" s="170">
        <v>0</v>
      </c>
      <c r="F99" s="170" t="s">
        <v>446</v>
      </c>
      <c r="G99" s="170" t="s">
        <v>446</v>
      </c>
      <c r="H99" s="170" t="s">
        <v>446</v>
      </c>
      <c r="I99" s="170" t="s">
        <v>446</v>
      </c>
      <c r="J99" s="119" t="s">
        <v>1711</v>
      </c>
      <c r="K99" s="122">
        <v>41144</v>
      </c>
      <c r="L99" s="165" t="s">
        <v>1709</v>
      </c>
      <c r="M99" s="167">
        <v>15</v>
      </c>
      <c r="N99" s="165" t="s">
        <v>1712</v>
      </c>
    </row>
    <row r="100" spans="1:14" s="46" customFormat="1" ht="31.5" outlineLevel="1">
      <c r="A100" s="185" t="s">
        <v>825</v>
      </c>
      <c r="B100" s="186">
        <v>7</v>
      </c>
      <c r="C100" s="169" t="s">
        <v>133</v>
      </c>
      <c r="D100" s="187" t="s">
        <v>1713</v>
      </c>
      <c r="E100" s="170">
        <v>20.323304399999994</v>
      </c>
      <c r="F100" s="170" t="s">
        <v>446</v>
      </c>
      <c r="G100" s="170" t="s">
        <v>446</v>
      </c>
      <c r="H100" s="170" t="s">
        <v>446</v>
      </c>
      <c r="I100" s="170" t="s">
        <v>446</v>
      </c>
      <c r="J100" s="119" t="s">
        <v>1714</v>
      </c>
      <c r="K100" s="122">
        <v>40865</v>
      </c>
      <c r="L100" s="165" t="s">
        <v>1715</v>
      </c>
      <c r="M100" s="167">
        <v>15</v>
      </c>
      <c r="N100" s="364" t="s">
        <v>1716</v>
      </c>
    </row>
    <row r="101" spans="1:14" s="46" customFormat="1" ht="23.25" customHeight="1" outlineLevel="1">
      <c r="A101" s="369" t="s">
        <v>826</v>
      </c>
      <c r="B101" s="370">
        <v>7</v>
      </c>
      <c r="C101" s="371" t="s">
        <v>133</v>
      </c>
      <c r="D101" s="372" t="s">
        <v>1717</v>
      </c>
      <c r="E101" s="368">
        <v>230.03765000000001</v>
      </c>
      <c r="F101" s="368" t="s">
        <v>466</v>
      </c>
      <c r="G101" s="368" t="s">
        <v>1718</v>
      </c>
      <c r="H101" s="368" t="s">
        <v>467</v>
      </c>
      <c r="I101" s="368" t="s">
        <v>468</v>
      </c>
      <c r="J101" s="119">
        <v>695</v>
      </c>
      <c r="K101" s="122">
        <v>41166</v>
      </c>
      <c r="L101" s="165" t="s">
        <v>1719</v>
      </c>
      <c r="M101" s="167">
        <v>15</v>
      </c>
      <c r="N101" s="364"/>
    </row>
    <row r="102" spans="1:14" s="46" customFormat="1" ht="19.5" customHeight="1" outlineLevel="1">
      <c r="A102" s="369"/>
      <c r="B102" s="370"/>
      <c r="C102" s="371"/>
      <c r="D102" s="372"/>
      <c r="E102" s="368"/>
      <c r="F102" s="368"/>
      <c r="G102" s="368"/>
      <c r="H102" s="368"/>
      <c r="I102" s="368"/>
      <c r="J102" s="119">
        <v>221</v>
      </c>
      <c r="K102" s="122">
        <v>40668</v>
      </c>
      <c r="L102" s="165" t="s">
        <v>1720</v>
      </c>
      <c r="M102" s="167">
        <v>15</v>
      </c>
      <c r="N102" s="364"/>
    </row>
    <row r="103" spans="1:14" s="46" customFormat="1" ht="19.5" customHeight="1" outlineLevel="1">
      <c r="A103" s="369"/>
      <c r="B103" s="370"/>
      <c r="C103" s="371"/>
      <c r="D103" s="372"/>
      <c r="E103" s="368"/>
      <c r="F103" s="368"/>
      <c r="G103" s="368"/>
      <c r="H103" s="368"/>
      <c r="I103" s="368"/>
      <c r="J103" s="119">
        <v>344</v>
      </c>
      <c r="K103" s="122">
        <v>40738</v>
      </c>
      <c r="L103" s="165" t="s">
        <v>1721</v>
      </c>
      <c r="M103" s="167">
        <v>15</v>
      </c>
      <c r="N103" s="364"/>
    </row>
    <row r="104" spans="1:14" s="46" customFormat="1" ht="19.5" customHeight="1" outlineLevel="1">
      <c r="A104" s="369"/>
      <c r="B104" s="370"/>
      <c r="C104" s="371"/>
      <c r="D104" s="372"/>
      <c r="E104" s="368"/>
      <c r="F104" s="368"/>
      <c r="G104" s="368"/>
      <c r="H104" s="368"/>
      <c r="I104" s="368"/>
      <c r="J104" s="119">
        <v>392</v>
      </c>
      <c r="K104" s="122">
        <v>40738</v>
      </c>
      <c r="L104" s="165" t="s">
        <v>1722</v>
      </c>
      <c r="M104" s="167">
        <v>15</v>
      </c>
      <c r="N104" s="364"/>
    </row>
    <row r="105" spans="1:14" s="46" customFormat="1" ht="19.5" customHeight="1" outlineLevel="1">
      <c r="A105" s="369"/>
      <c r="B105" s="370"/>
      <c r="C105" s="371"/>
      <c r="D105" s="372"/>
      <c r="E105" s="368"/>
      <c r="F105" s="368"/>
      <c r="G105" s="368"/>
      <c r="H105" s="368"/>
      <c r="I105" s="368"/>
      <c r="J105" s="119">
        <v>397</v>
      </c>
      <c r="K105" s="122">
        <v>40742</v>
      </c>
      <c r="L105" s="165" t="s">
        <v>1723</v>
      </c>
      <c r="M105" s="167">
        <v>15</v>
      </c>
      <c r="N105" s="364"/>
    </row>
    <row r="106" spans="1:14" s="46" customFormat="1" ht="19.5" customHeight="1" outlineLevel="1">
      <c r="A106" s="369"/>
      <c r="B106" s="370"/>
      <c r="C106" s="371"/>
      <c r="D106" s="372"/>
      <c r="E106" s="368"/>
      <c r="F106" s="368"/>
      <c r="G106" s="368"/>
      <c r="H106" s="368"/>
      <c r="I106" s="368"/>
      <c r="J106" s="119">
        <v>706</v>
      </c>
      <c r="K106" s="122">
        <v>40890</v>
      </c>
      <c r="L106" s="165" t="s">
        <v>1724</v>
      </c>
      <c r="M106" s="167">
        <v>15</v>
      </c>
      <c r="N106" s="364"/>
    </row>
    <row r="107" spans="1:14" s="46" customFormat="1" ht="19.5" customHeight="1" outlineLevel="1">
      <c r="A107" s="369"/>
      <c r="B107" s="370"/>
      <c r="C107" s="371"/>
      <c r="D107" s="372"/>
      <c r="E107" s="368"/>
      <c r="F107" s="368"/>
      <c r="G107" s="368"/>
      <c r="H107" s="368"/>
      <c r="I107" s="368"/>
      <c r="J107" s="119">
        <v>311</v>
      </c>
      <c r="K107" s="122">
        <v>41041</v>
      </c>
      <c r="L107" s="165" t="s">
        <v>1725</v>
      </c>
      <c r="M107" s="167">
        <v>15</v>
      </c>
      <c r="N107" s="364"/>
    </row>
    <row r="108" spans="1:14" s="46" customFormat="1" ht="19.5" customHeight="1" outlineLevel="1">
      <c r="A108" s="369"/>
      <c r="B108" s="370"/>
      <c r="C108" s="371"/>
      <c r="D108" s="372"/>
      <c r="E108" s="368"/>
      <c r="F108" s="368"/>
      <c r="G108" s="368"/>
      <c r="H108" s="368"/>
      <c r="I108" s="368"/>
      <c r="J108" s="119">
        <v>361</v>
      </c>
      <c r="K108" s="122">
        <v>41050</v>
      </c>
      <c r="L108" s="165" t="s">
        <v>1726</v>
      </c>
      <c r="M108" s="167">
        <v>15</v>
      </c>
      <c r="N108" s="364"/>
    </row>
    <row r="109" spans="1:14" s="46" customFormat="1" ht="19.5" customHeight="1" outlineLevel="1">
      <c r="A109" s="369"/>
      <c r="B109" s="370"/>
      <c r="C109" s="371"/>
      <c r="D109" s="372"/>
      <c r="E109" s="368"/>
      <c r="F109" s="368"/>
      <c r="G109" s="368"/>
      <c r="H109" s="368"/>
      <c r="I109" s="368"/>
      <c r="J109" s="119">
        <v>379</v>
      </c>
      <c r="K109" s="122">
        <v>41050</v>
      </c>
      <c r="L109" s="165" t="s">
        <v>1727</v>
      </c>
      <c r="M109" s="167">
        <v>15</v>
      </c>
      <c r="N109" s="364"/>
    </row>
    <row r="110" spans="1:14" s="46" customFormat="1" ht="19.5" customHeight="1" outlineLevel="1">
      <c r="A110" s="369"/>
      <c r="B110" s="370"/>
      <c r="C110" s="371"/>
      <c r="D110" s="372"/>
      <c r="E110" s="368"/>
      <c r="F110" s="368"/>
      <c r="G110" s="368"/>
      <c r="H110" s="368"/>
      <c r="I110" s="368"/>
      <c r="J110" s="119">
        <v>380</v>
      </c>
      <c r="K110" s="122">
        <v>41050</v>
      </c>
      <c r="L110" s="165" t="s">
        <v>1726</v>
      </c>
      <c r="M110" s="167">
        <v>15</v>
      </c>
      <c r="N110" s="364" t="s">
        <v>1716</v>
      </c>
    </row>
    <row r="111" spans="1:14" s="46" customFormat="1" ht="19.5" customHeight="1" outlineLevel="1">
      <c r="A111" s="369"/>
      <c r="B111" s="370"/>
      <c r="C111" s="371"/>
      <c r="D111" s="372"/>
      <c r="E111" s="368"/>
      <c r="F111" s="368"/>
      <c r="G111" s="368"/>
      <c r="H111" s="368"/>
      <c r="I111" s="368"/>
      <c r="J111" s="119">
        <v>381</v>
      </c>
      <c r="K111" s="122">
        <v>41050</v>
      </c>
      <c r="L111" s="165" t="s">
        <v>1728</v>
      </c>
      <c r="M111" s="167">
        <v>15</v>
      </c>
      <c r="N111" s="364"/>
    </row>
    <row r="112" spans="1:14" s="46" customFormat="1" ht="19.5" customHeight="1" outlineLevel="1">
      <c r="A112" s="369"/>
      <c r="B112" s="370"/>
      <c r="C112" s="371"/>
      <c r="D112" s="372"/>
      <c r="E112" s="368"/>
      <c r="F112" s="368"/>
      <c r="G112" s="368"/>
      <c r="H112" s="368"/>
      <c r="I112" s="368"/>
      <c r="J112" s="119">
        <v>382</v>
      </c>
      <c r="K112" s="122">
        <v>41050</v>
      </c>
      <c r="L112" s="165" t="s">
        <v>1729</v>
      </c>
      <c r="M112" s="167">
        <v>15</v>
      </c>
      <c r="N112" s="364"/>
    </row>
    <row r="113" spans="1:14" s="46" customFormat="1" ht="19.5" customHeight="1" outlineLevel="1">
      <c r="A113" s="369"/>
      <c r="B113" s="370"/>
      <c r="C113" s="371"/>
      <c r="D113" s="372"/>
      <c r="E113" s="368"/>
      <c r="F113" s="368"/>
      <c r="G113" s="368"/>
      <c r="H113" s="368"/>
      <c r="I113" s="368"/>
      <c r="J113" s="119">
        <v>383</v>
      </c>
      <c r="K113" s="122">
        <v>41050</v>
      </c>
      <c r="L113" s="165" t="s">
        <v>1730</v>
      </c>
      <c r="M113" s="167">
        <v>15</v>
      </c>
      <c r="N113" s="364"/>
    </row>
    <row r="114" spans="1:14" s="46" customFormat="1" ht="21" customHeight="1" outlineLevel="1">
      <c r="A114" s="369"/>
      <c r="B114" s="370"/>
      <c r="C114" s="371"/>
      <c r="D114" s="372"/>
      <c r="E114" s="368"/>
      <c r="F114" s="368"/>
      <c r="G114" s="368"/>
      <c r="H114" s="368"/>
      <c r="I114" s="368"/>
      <c r="J114" s="119">
        <v>384</v>
      </c>
      <c r="K114" s="122">
        <v>41050</v>
      </c>
      <c r="L114" s="165" t="s">
        <v>1731</v>
      </c>
      <c r="M114" s="167">
        <v>15</v>
      </c>
      <c r="N114" s="364"/>
    </row>
    <row r="115" spans="1:14" s="46" customFormat="1" ht="21" customHeight="1" outlineLevel="1">
      <c r="A115" s="369"/>
      <c r="B115" s="370"/>
      <c r="C115" s="371"/>
      <c r="D115" s="372"/>
      <c r="E115" s="368"/>
      <c r="F115" s="368"/>
      <c r="G115" s="368"/>
      <c r="H115" s="368"/>
      <c r="I115" s="368"/>
      <c r="J115" s="119">
        <v>385</v>
      </c>
      <c r="K115" s="122">
        <v>41050</v>
      </c>
      <c r="L115" s="165" t="s">
        <v>1732</v>
      </c>
      <c r="M115" s="167">
        <v>15</v>
      </c>
      <c r="N115" s="364"/>
    </row>
    <row r="116" spans="1:14" s="46" customFormat="1" ht="21" customHeight="1" outlineLevel="1">
      <c r="A116" s="369"/>
      <c r="B116" s="370"/>
      <c r="C116" s="371"/>
      <c r="D116" s="372"/>
      <c r="E116" s="368"/>
      <c r="F116" s="368"/>
      <c r="G116" s="368"/>
      <c r="H116" s="368"/>
      <c r="I116" s="368"/>
      <c r="J116" s="119">
        <v>386</v>
      </c>
      <c r="K116" s="122">
        <v>41050</v>
      </c>
      <c r="L116" s="165" t="s">
        <v>1733</v>
      </c>
      <c r="M116" s="167">
        <v>15</v>
      </c>
      <c r="N116" s="364"/>
    </row>
    <row r="117" spans="1:14" s="46" customFormat="1" ht="21" customHeight="1" outlineLevel="1">
      <c r="A117" s="369"/>
      <c r="B117" s="370"/>
      <c r="C117" s="371"/>
      <c r="D117" s="372"/>
      <c r="E117" s="368"/>
      <c r="F117" s="368"/>
      <c r="G117" s="368"/>
      <c r="H117" s="368"/>
      <c r="I117" s="368"/>
      <c r="J117" s="119">
        <v>387</v>
      </c>
      <c r="K117" s="122">
        <v>41050</v>
      </c>
      <c r="L117" s="165" t="s">
        <v>1734</v>
      </c>
      <c r="M117" s="167">
        <v>15</v>
      </c>
      <c r="N117" s="364"/>
    </row>
    <row r="118" spans="1:14" s="46" customFormat="1" ht="21" customHeight="1" outlineLevel="1">
      <c r="A118" s="369"/>
      <c r="B118" s="370"/>
      <c r="C118" s="371"/>
      <c r="D118" s="372"/>
      <c r="E118" s="368"/>
      <c r="F118" s="368"/>
      <c r="G118" s="368"/>
      <c r="H118" s="368"/>
      <c r="I118" s="368"/>
      <c r="J118" s="119">
        <v>390</v>
      </c>
      <c r="K118" s="122">
        <v>41059</v>
      </c>
      <c r="L118" s="165" t="s">
        <v>1735</v>
      </c>
      <c r="M118" s="167">
        <v>15</v>
      </c>
      <c r="N118" s="364"/>
    </row>
    <row r="119" spans="1:14" s="46" customFormat="1" ht="21" customHeight="1" outlineLevel="1">
      <c r="A119" s="369"/>
      <c r="B119" s="370"/>
      <c r="C119" s="371"/>
      <c r="D119" s="372"/>
      <c r="E119" s="368"/>
      <c r="F119" s="368"/>
      <c r="G119" s="368"/>
      <c r="H119" s="368"/>
      <c r="I119" s="368"/>
      <c r="J119" s="119">
        <v>438</v>
      </c>
      <c r="K119" s="122">
        <v>41074</v>
      </c>
      <c r="L119" s="165" t="s">
        <v>1736</v>
      </c>
      <c r="M119" s="167">
        <v>15</v>
      </c>
      <c r="N119" s="364"/>
    </row>
    <row r="120" spans="1:14" s="46" customFormat="1" ht="21" customHeight="1" outlineLevel="1">
      <c r="A120" s="369"/>
      <c r="B120" s="370"/>
      <c r="C120" s="371"/>
      <c r="D120" s="372"/>
      <c r="E120" s="368"/>
      <c r="F120" s="368"/>
      <c r="G120" s="368"/>
      <c r="H120" s="368"/>
      <c r="I120" s="368"/>
      <c r="J120" s="119">
        <v>450</v>
      </c>
      <c r="K120" s="122">
        <v>41075</v>
      </c>
      <c r="L120" s="165" t="s">
        <v>1737</v>
      </c>
      <c r="M120" s="167">
        <v>15</v>
      </c>
      <c r="N120" s="364"/>
    </row>
    <row r="121" spans="1:14" s="46" customFormat="1" ht="21" customHeight="1" outlineLevel="1">
      <c r="A121" s="369"/>
      <c r="B121" s="370"/>
      <c r="C121" s="371"/>
      <c r="D121" s="372"/>
      <c r="E121" s="368"/>
      <c r="F121" s="368"/>
      <c r="G121" s="368"/>
      <c r="H121" s="368"/>
      <c r="I121" s="368"/>
      <c r="J121" s="119">
        <v>531</v>
      </c>
      <c r="K121" s="122">
        <v>41099</v>
      </c>
      <c r="L121" s="165" t="s">
        <v>1738</v>
      </c>
      <c r="M121" s="167">
        <v>15</v>
      </c>
      <c r="N121" s="364"/>
    </row>
    <row r="122" spans="1:14" s="46" customFormat="1" ht="21" customHeight="1" outlineLevel="1">
      <c r="A122" s="369"/>
      <c r="B122" s="370"/>
      <c r="C122" s="371"/>
      <c r="D122" s="372"/>
      <c r="E122" s="368"/>
      <c r="F122" s="368"/>
      <c r="G122" s="368"/>
      <c r="H122" s="368"/>
      <c r="I122" s="368"/>
      <c r="J122" s="119">
        <v>571</v>
      </c>
      <c r="K122" s="122">
        <v>41121</v>
      </c>
      <c r="L122" s="165" t="s">
        <v>1739</v>
      </c>
      <c r="M122" s="167">
        <v>15</v>
      </c>
      <c r="N122" s="364"/>
    </row>
    <row r="123" spans="1:14" s="46" customFormat="1" ht="21" customHeight="1" outlineLevel="1">
      <c r="A123" s="369"/>
      <c r="B123" s="370"/>
      <c r="C123" s="371"/>
      <c r="D123" s="372"/>
      <c r="E123" s="368"/>
      <c r="F123" s="368"/>
      <c r="G123" s="368"/>
      <c r="H123" s="368"/>
      <c r="I123" s="368"/>
      <c r="J123" s="119">
        <v>583</v>
      </c>
      <c r="K123" s="122">
        <v>41099</v>
      </c>
      <c r="L123" s="165" t="s">
        <v>1740</v>
      </c>
      <c r="M123" s="167">
        <v>15</v>
      </c>
      <c r="N123" s="364"/>
    </row>
    <row r="124" spans="1:14" s="46" customFormat="1" ht="21" customHeight="1" outlineLevel="1">
      <c r="A124" s="369"/>
      <c r="B124" s="370"/>
      <c r="C124" s="371"/>
      <c r="D124" s="372"/>
      <c r="E124" s="368"/>
      <c r="F124" s="368"/>
      <c r="G124" s="368"/>
      <c r="H124" s="368"/>
      <c r="I124" s="368"/>
      <c r="J124" s="119">
        <v>638</v>
      </c>
      <c r="K124" s="122">
        <v>41138</v>
      </c>
      <c r="L124" s="165" t="s">
        <v>1741</v>
      </c>
      <c r="M124" s="167">
        <v>15</v>
      </c>
      <c r="N124" s="364"/>
    </row>
    <row r="125" spans="1:14" s="46" customFormat="1" ht="21" customHeight="1" outlineLevel="1">
      <c r="A125" s="369"/>
      <c r="B125" s="370"/>
      <c r="C125" s="371"/>
      <c r="D125" s="372"/>
      <c r="E125" s="368"/>
      <c r="F125" s="368"/>
      <c r="G125" s="368"/>
      <c r="H125" s="368"/>
      <c r="I125" s="368"/>
      <c r="J125" s="119">
        <v>676</v>
      </c>
      <c r="K125" s="122">
        <v>41172</v>
      </c>
      <c r="L125" s="165" t="s">
        <v>1742</v>
      </c>
      <c r="M125" s="167">
        <v>15</v>
      </c>
      <c r="N125" s="364" t="s">
        <v>1716</v>
      </c>
    </row>
    <row r="126" spans="1:14" s="46" customFormat="1" ht="21" customHeight="1" outlineLevel="1">
      <c r="A126" s="369"/>
      <c r="B126" s="370"/>
      <c r="C126" s="371"/>
      <c r="D126" s="372"/>
      <c r="E126" s="368"/>
      <c r="F126" s="368"/>
      <c r="G126" s="368"/>
      <c r="H126" s="368"/>
      <c r="I126" s="368"/>
      <c r="J126" s="119">
        <v>678</v>
      </c>
      <c r="K126" s="122">
        <v>41172</v>
      </c>
      <c r="L126" s="165" t="s">
        <v>1743</v>
      </c>
      <c r="M126" s="167">
        <v>15</v>
      </c>
      <c r="N126" s="364"/>
    </row>
    <row r="127" spans="1:14" s="46" customFormat="1" ht="21" customHeight="1" outlineLevel="1">
      <c r="A127" s="369"/>
      <c r="B127" s="370"/>
      <c r="C127" s="371"/>
      <c r="D127" s="372"/>
      <c r="E127" s="368"/>
      <c r="F127" s="368"/>
      <c r="G127" s="368"/>
      <c r="H127" s="368"/>
      <c r="I127" s="368"/>
      <c r="J127" s="119">
        <v>684</v>
      </c>
      <c r="K127" s="122">
        <v>41162</v>
      </c>
      <c r="L127" s="165" t="s">
        <v>1744</v>
      </c>
      <c r="M127" s="167">
        <v>15</v>
      </c>
      <c r="N127" s="364"/>
    </row>
    <row r="128" spans="1:14" s="46" customFormat="1" ht="21" customHeight="1" outlineLevel="1">
      <c r="A128" s="369"/>
      <c r="B128" s="370"/>
      <c r="C128" s="371"/>
      <c r="D128" s="372"/>
      <c r="E128" s="368"/>
      <c r="F128" s="368"/>
      <c r="G128" s="368"/>
      <c r="H128" s="368"/>
      <c r="I128" s="368"/>
      <c r="J128" s="119">
        <v>687</v>
      </c>
      <c r="K128" s="122">
        <v>41166</v>
      </c>
      <c r="L128" s="165" t="s">
        <v>1745</v>
      </c>
      <c r="M128" s="167">
        <v>15</v>
      </c>
      <c r="N128" s="364"/>
    </row>
    <row r="129" spans="1:14" s="46" customFormat="1" ht="21" customHeight="1" outlineLevel="1">
      <c r="A129" s="369"/>
      <c r="B129" s="370"/>
      <c r="C129" s="371"/>
      <c r="D129" s="372"/>
      <c r="E129" s="368"/>
      <c r="F129" s="368"/>
      <c r="G129" s="368"/>
      <c r="H129" s="368"/>
      <c r="I129" s="368"/>
      <c r="J129" s="119">
        <v>688</v>
      </c>
      <c r="K129" s="122">
        <v>41166</v>
      </c>
      <c r="L129" s="165" t="s">
        <v>1746</v>
      </c>
      <c r="M129" s="167">
        <v>15</v>
      </c>
      <c r="N129" s="364"/>
    </row>
    <row r="130" spans="1:14" s="46" customFormat="1" ht="21" customHeight="1" outlineLevel="1">
      <c r="A130" s="369"/>
      <c r="B130" s="370"/>
      <c r="C130" s="371"/>
      <c r="D130" s="372"/>
      <c r="E130" s="368"/>
      <c r="F130" s="368"/>
      <c r="G130" s="368"/>
      <c r="H130" s="368"/>
      <c r="I130" s="368"/>
      <c r="J130" s="119">
        <v>690</v>
      </c>
      <c r="K130" s="122">
        <v>41166</v>
      </c>
      <c r="L130" s="165" t="s">
        <v>1747</v>
      </c>
      <c r="M130" s="167">
        <v>15</v>
      </c>
      <c r="N130" s="364"/>
    </row>
    <row r="131" spans="1:14" s="46" customFormat="1" ht="21" customHeight="1" outlineLevel="1">
      <c r="A131" s="369"/>
      <c r="B131" s="370"/>
      <c r="C131" s="371"/>
      <c r="D131" s="372"/>
      <c r="E131" s="368"/>
      <c r="F131" s="368"/>
      <c r="G131" s="368"/>
      <c r="H131" s="368"/>
      <c r="I131" s="368"/>
      <c r="J131" s="119">
        <v>694</v>
      </c>
      <c r="K131" s="122">
        <v>41166</v>
      </c>
      <c r="L131" s="165" t="s">
        <v>1748</v>
      </c>
      <c r="M131" s="167">
        <v>15</v>
      </c>
      <c r="N131" s="364"/>
    </row>
    <row r="132" spans="1:14" s="134" customFormat="1" ht="20.25" customHeight="1">
      <c r="A132" s="188" t="s">
        <v>866</v>
      </c>
      <c r="B132" s="365" t="s">
        <v>865</v>
      </c>
      <c r="C132" s="365"/>
      <c r="D132" s="365"/>
      <c r="E132" s="154">
        <f>SUM(E133:E168)</f>
        <v>336.18333280000007</v>
      </c>
      <c r="F132" s="145"/>
      <c r="G132" s="145"/>
      <c r="H132" s="145"/>
      <c r="I132" s="145"/>
      <c r="J132" s="146"/>
      <c r="K132" s="147"/>
      <c r="L132" s="148"/>
      <c r="M132" s="145"/>
      <c r="N132" s="139"/>
    </row>
    <row r="133" spans="1:14" s="46" customFormat="1" ht="31.5" outlineLevel="1">
      <c r="A133" s="185" t="s">
        <v>867</v>
      </c>
      <c r="B133" s="186">
        <v>1</v>
      </c>
      <c r="C133" s="169" t="s">
        <v>133</v>
      </c>
      <c r="D133" s="187" t="s">
        <v>1749</v>
      </c>
      <c r="E133" s="170">
        <v>0</v>
      </c>
      <c r="F133" s="170" t="s">
        <v>446</v>
      </c>
      <c r="G133" s="170" t="s">
        <v>446</v>
      </c>
      <c r="H133" s="170" t="s">
        <v>446</v>
      </c>
      <c r="I133" s="170" t="s">
        <v>446</v>
      </c>
      <c r="J133" s="119" t="s">
        <v>1750</v>
      </c>
      <c r="K133" s="122">
        <v>41348</v>
      </c>
      <c r="L133" s="165" t="s">
        <v>1751</v>
      </c>
      <c r="M133" s="167">
        <v>15</v>
      </c>
      <c r="N133" s="364" t="s">
        <v>1752</v>
      </c>
    </row>
    <row r="134" spans="1:14" s="46" customFormat="1" ht="31.5" outlineLevel="1">
      <c r="A134" s="185" t="s">
        <v>868</v>
      </c>
      <c r="B134" s="186">
        <v>1</v>
      </c>
      <c r="C134" s="169" t="s">
        <v>133</v>
      </c>
      <c r="D134" s="187" t="s">
        <v>1753</v>
      </c>
      <c r="E134" s="170">
        <v>0</v>
      </c>
      <c r="F134" s="170" t="s">
        <v>461</v>
      </c>
      <c r="G134" s="170" t="s">
        <v>1678</v>
      </c>
      <c r="H134" s="170" t="s">
        <v>462</v>
      </c>
      <c r="I134" s="170" t="s">
        <v>463</v>
      </c>
      <c r="J134" s="119" t="s">
        <v>1754</v>
      </c>
      <c r="K134" s="122">
        <v>41352</v>
      </c>
      <c r="L134" s="165" t="s">
        <v>1755</v>
      </c>
      <c r="M134" s="167">
        <v>15</v>
      </c>
      <c r="N134" s="364"/>
    </row>
    <row r="135" spans="1:14" s="46" customFormat="1" ht="31.5" outlineLevel="1">
      <c r="A135" s="185" t="s">
        <v>869</v>
      </c>
      <c r="B135" s="186">
        <v>1</v>
      </c>
      <c r="C135" s="169" t="s">
        <v>133</v>
      </c>
      <c r="D135" s="187" t="s">
        <v>1756</v>
      </c>
      <c r="E135" s="170">
        <v>0</v>
      </c>
      <c r="F135" s="170" t="s">
        <v>461</v>
      </c>
      <c r="G135" s="170" t="s">
        <v>1678</v>
      </c>
      <c r="H135" s="170" t="s">
        <v>462</v>
      </c>
      <c r="I135" s="170" t="s">
        <v>463</v>
      </c>
      <c r="J135" s="119" t="s">
        <v>1757</v>
      </c>
      <c r="K135" s="122">
        <v>41432</v>
      </c>
      <c r="L135" s="165" t="s">
        <v>1758</v>
      </c>
      <c r="M135" s="167">
        <v>15</v>
      </c>
      <c r="N135" s="364"/>
    </row>
    <row r="136" spans="1:14" s="46" customFormat="1" ht="31.5" outlineLevel="1">
      <c r="A136" s="185" t="s">
        <v>870</v>
      </c>
      <c r="B136" s="186">
        <v>1</v>
      </c>
      <c r="C136" s="169" t="s">
        <v>133</v>
      </c>
      <c r="D136" s="187" t="s">
        <v>1759</v>
      </c>
      <c r="E136" s="170">
        <v>0</v>
      </c>
      <c r="F136" s="170" t="s">
        <v>446</v>
      </c>
      <c r="G136" s="170" t="s">
        <v>446</v>
      </c>
      <c r="H136" s="170" t="s">
        <v>446</v>
      </c>
      <c r="I136" s="170" t="s">
        <v>446</v>
      </c>
      <c r="J136" s="119" t="s">
        <v>203</v>
      </c>
      <c r="K136" s="122" t="s">
        <v>1760</v>
      </c>
      <c r="L136" s="165" t="s">
        <v>1761</v>
      </c>
      <c r="M136" s="167">
        <v>15</v>
      </c>
      <c r="N136" s="364"/>
    </row>
    <row r="137" spans="1:14" s="46" customFormat="1" ht="31.5" outlineLevel="1">
      <c r="A137" s="185" t="s">
        <v>871</v>
      </c>
      <c r="B137" s="186">
        <v>1</v>
      </c>
      <c r="C137" s="169" t="s">
        <v>133</v>
      </c>
      <c r="D137" s="187" t="s">
        <v>1762</v>
      </c>
      <c r="E137" s="170">
        <v>0</v>
      </c>
      <c r="F137" s="170" t="s">
        <v>446</v>
      </c>
      <c r="G137" s="170" t="s">
        <v>446</v>
      </c>
      <c r="H137" s="170" t="s">
        <v>446</v>
      </c>
      <c r="I137" s="170" t="s">
        <v>446</v>
      </c>
      <c r="J137" s="119" t="s">
        <v>1763</v>
      </c>
      <c r="K137" s="122">
        <v>41099</v>
      </c>
      <c r="L137" s="165" t="s">
        <v>1764</v>
      </c>
      <c r="M137" s="167">
        <v>15</v>
      </c>
      <c r="N137" s="364"/>
    </row>
    <row r="138" spans="1:14" s="46" customFormat="1" ht="31.5" customHeight="1" outlineLevel="1">
      <c r="A138" s="185" t="s">
        <v>872</v>
      </c>
      <c r="B138" s="186">
        <v>2</v>
      </c>
      <c r="C138" s="169" t="s">
        <v>133</v>
      </c>
      <c r="D138" s="187" t="s">
        <v>1765</v>
      </c>
      <c r="E138" s="170">
        <v>9.3478135999999967</v>
      </c>
      <c r="F138" s="170" t="s">
        <v>461</v>
      </c>
      <c r="G138" s="170" t="s">
        <v>1766</v>
      </c>
      <c r="H138" s="170" t="s">
        <v>469</v>
      </c>
      <c r="I138" s="170" t="s">
        <v>470</v>
      </c>
      <c r="J138" s="119" t="s">
        <v>1767</v>
      </c>
      <c r="K138" s="122">
        <v>41149</v>
      </c>
      <c r="L138" s="165" t="s">
        <v>1768</v>
      </c>
      <c r="M138" s="167">
        <v>15</v>
      </c>
      <c r="N138" s="364" t="s">
        <v>1769</v>
      </c>
    </row>
    <row r="139" spans="1:14" s="46" customFormat="1" ht="31.5" outlineLevel="1">
      <c r="A139" s="185" t="s">
        <v>873</v>
      </c>
      <c r="B139" s="186">
        <v>2</v>
      </c>
      <c r="C139" s="169" t="s">
        <v>133</v>
      </c>
      <c r="D139" s="187" t="s">
        <v>1770</v>
      </c>
      <c r="E139" s="170">
        <v>0</v>
      </c>
      <c r="F139" s="170" t="s">
        <v>461</v>
      </c>
      <c r="G139" s="170" t="s">
        <v>1766</v>
      </c>
      <c r="H139" s="170" t="s">
        <v>469</v>
      </c>
      <c r="I139" s="170" t="s">
        <v>470</v>
      </c>
      <c r="J139" s="119" t="s">
        <v>1771</v>
      </c>
      <c r="K139" s="122">
        <v>41099</v>
      </c>
      <c r="L139" s="165" t="s">
        <v>1772</v>
      </c>
      <c r="M139" s="167">
        <v>15</v>
      </c>
      <c r="N139" s="364"/>
    </row>
    <row r="140" spans="1:14" s="46" customFormat="1" ht="31.5" outlineLevel="1">
      <c r="A140" s="185" t="s">
        <v>874</v>
      </c>
      <c r="B140" s="186">
        <v>2</v>
      </c>
      <c r="C140" s="169" t="s">
        <v>133</v>
      </c>
      <c r="D140" s="187" t="s">
        <v>1773</v>
      </c>
      <c r="E140" s="170">
        <v>0</v>
      </c>
      <c r="F140" s="170" t="s">
        <v>446</v>
      </c>
      <c r="G140" s="170" t="s">
        <v>446</v>
      </c>
      <c r="H140" s="170" t="s">
        <v>446</v>
      </c>
      <c r="I140" s="170" t="s">
        <v>446</v>
      </c>
      <c r="J140" s="119" t="s">
        <v>204</v>
      </c>
      <c r="K140" s="122">
        <v>41026</v>
      </c>
      <c r="L140" s="165" t="s">
        <v>1774</v>
      </c>
      <c r="M140" s="167">
        <v>15</v>
      </c>
      <c r="N140" s="364"/>
    </row>
    <row r="141" spans="1:14" s="46" customFormat="1" ht="31.5" outlineLevel="1">
      <c r="A141" s="185" t="s">
        <v>875</v>
      </c>
      <c r="B141" s="186">
        <v>2</v>
      </c>
      <c r="C141" s="169" t="s">
        <v>133</v>
      </c>
      <c r="D141" s="187" t="s">
        <v>1775</v>
      </c>
      <c r="E141" s="170">
        <v>0</v>
      </c>
      <c r="F141" s="170" t="s">
        <v>446</v>
      </c>
      <c r="G141" s="170" t="s">
        <v>446</v>
      </c>
      <c r="H141" s="170" t="s">
        <v>446</v>
      </c>
      <c r="I141" s="170" t="s">
        <v>446</v>
      </c>
      <c r="J141" s="119" t="s">
        <v>1776</v>
      </c>
      <c r="K141" s="122">
        <v>41240</v>
      </c>
      <c r="L141" s="165" t="s">
        <v>205</v>
      </c>
      <c r="M141" s="167">
        <v>15</v>
      </c>
      <c r="N141" s="364"/>
    </row>
    <row r="142" spans="1:14" s="46" customFormat="1" ht="31.5" outlineLevel="1">
      <c r="A142" s="185" t="s">
        <v>876</v>
      </c>
      <c r="B142" s="186">
        <v>3</v>
      </c>
      <c r="C142" s="169" t="s">
        <v>133</v>
      </c>
      <c r="D142" s="187" t="s">
        <v>1777</v>
      </c>
      <c r="E142" s="170">
        <v>25.5936716</v>
      </c>
      <c r="F142" s="170" t="s">
        <v>446</v>
      </c>
      <c r="G142" s="170" t="s">
        <v>446</v>
      </c>
      <c r="H142" s="170" t="s">
        <v>446</v>
      </c>
      <c r="I142" s="170" t="s">
        <v>446</v>
      </c>
      <c r="J142" s="119" t="s">
        <v>1778</v>
      </c>
      <c r="K142" s="122">
        <v>41318</v>
      </c>
      <c r="L142" s="165" t="s">
        <v>1779</v>
      </c>
      <c r="M142" s="167">
        <v>15</v>
      </c>
      <c r="N142" s="364" t="s">
        <v>1780</v>
      </c>
    </row>
    <row r="143" spans="1:14" s="46" customFormat="1" ht="31.5" outlineLevel="1">
      <c r="A143" s="185" t="s">
        <v>877</v>
      </c>
      <c r="B143" s="186">
        <v>3</v>
      </c>
      <c r="C143" s="169" t="s">
        <v>133</v>
      </c>
      <c r="D143" s="187" t="s">
        <v>1781</v>
      </c>
      <c r="E143" s="170">
        <v>12.280038399999999</v>
      </c>
      <c r="F143" s="170" t="s">
        <v>446</v>
      </c>
      <c r="G143" s="170" t="s">
        <v>446</v>
      </c>
      <c r="H143" s="170" t="s">
        <v>446</v>
      </c>
      <c r="I143" s="170" t="s">
        <v>446</v>
      </c>
      <c r="J143" s="119" t="s">
        <v>197</v>
      </c>
      <c r="K143" s="122">
        <v>40413</v>
      </c>
      <c r="L143" s="165" t="s">
        <v>1782</v>
      </c>
      <c r="M143" s="167">
        <v>15</v>
      </c>
      <c r="N143" s="364"/>
    </row>
    <row r="144" spans="1:14" s="46" customFormat="1" ht="31.5" outlineLevel="1">
      <c r="A144" s="185" t="s">
        <v>878</v>
      </c>
      <c r="B144" s="186">
        <v>3</v>
      </c>
      <c r="C144" s="169" t="s">
        <v>133</v>
      </c>
      <c r="D144" s="187" t="s">
        <v>1783</v>
      </c>
      <c r="E144" s="170">
        <v>0</v>
      </c>
      <c r="F144" s="170" t="s">
        <v>446</v>
      </c>
      <c r="G144" s="170" t="s">
        <v>446</v>
      </c>
      <c r="H144" s="170" t="s">
        <v>446</v>
      </c>
      <c r="I144" s="170" t="s">
        <v>446</v>
      </c>
      <c r="J144" s="119" t="s">
        <v>200</v>
      </c>
      <c r="K144" s="122">
        <v>41075</v>
      </c>
      <c r="L144" s="165" t="s">
        <v>1784</v>
      </c>
      <c r="M144" s="167">
        <v>15</v>
      </c>
      <c r="N144" s="364"/>
    </row>
    <row r="145" spans="1:14" s="46" customFormat="1" ht="31.5" outlineLevel="1">
      <c r="A145" s="185" t="s">
        <v>879</v>
      </c>
      <c r="B145" s="186">
        <v>3</v>
      </c>
      <c r="C145" s="169" t="s">
        <v>133</v>
      </c>
      <c r="D145" s="187" t="s">
        <v>1785</v>
      </c>
      <c r="E145" s="170">
        <v>0</v>
      </c>
      <c r="F145" s="170" t="s">
        <v>446</v>
      </c>
      <c r="G145" s="170" t="s">
        <v>446</v>
      </c>
      <c r="H145" s="170" t="s">
        <v>446</v>
      </c>
      <c r="I145" s="170" t="s">
        <v>446</v>
      </c>
      <c r="J145" s="119" t="s">
        <v>1698</v>
      </c>
      <c r="K145" s="122">
        <v>40701</v>
      </c>
      <c r="L145" s="165" t="s">
        <v>1786</v>
      </c>
      <c r="M145" s="167">
        <v>15</v>
      </c>
      <c r="N145" s="364"/>
    </row>
    <row r="146" spans="1:14" s="46" customFormat="1" ht="31.5" outlineLevel="1">
      <c r="A146" s="185" t="s">
        <v>880</v>
      </c>
      <c r="B146" s="186">
        <v>3</v>
      </c>
      <c r="C146" s="169" t="s">
        <v>133</v>
      </c>
      <c r="D146" s="187" t="s">
        <v>1787</v>
      </c>
      <c r="E146" s="170">
        <v>0</v>
      </c>
      <c r="F146" s="170" t="s">
        <v>446</v>
      </c>
      <c r="G146" s="170" t="s">
        <v>446</v>
      </c>
      <c r="H146" s="170" t="s">
        <v>446</v>
      </c>
      <c r="I146" s="170" t="s">
        <v>446</v>
      </c>
      <c r="J146" s="119" t="s">
        <v>201</v>
      </c>
      <c r="K146" s="122">
        <v>41075</v>
      </c>
      <c r="L146" s="165" t="s">
        <v>202</v>
      </c>
      <c r="M146" s="167">
        <v>15</v>
      </c>
      <c r="N146" s="364"/>
    </row>
    <row r="147" spans="1:14" s="46" customFormat="1" ht="31.5" outlineLevel="1">
      <c r="A147" s="185" t="s">
        <v>881</v>
      </c>
      <c r="B147" s="186">
        <v>4</v>
      </c>
      <c r="C147" s="169" t="s">
        <v>133</v>
      </c>
      <c r="D147" s="187" t="s">
        <v>1788</v>
      </c>
      <c r="E147" s="170">
        <v>0</v>
      </c>
      <c r="F147" s="170" t="s">
        <v>446</v>
      </c>
      <c r="G147" s="170" t="s">
        <v>446</v>
      </c>
      <c r="H147" s="170" t="s">
        <v>446</v>
      </c>
      <c r="I147" s="170" t="s">
        <v>446</v>
      </c>
      <c r="J147" s="119" t="s">
        <v>1789</v>
      </c>
      <c r="K147" s="122">
        <v>41241</v>
      </c>
      <c r="L147" s="165" t="s">
        <v>1790</v>
      </c>
      <c r="M147" s="167">
        <v>15</v>
      </c>
      <c r="N147" s="364" t="s">
        <v>1791</v>
      </c>
    </row>
    <row r="148" spans="1:14" s="46" customFormat="1" ht="31.5" outlineLevel="1">
      <c r="A148" s="185" t="s">
        <v>882</v>
      </c>
      <c r="B148" s="186">
        <v>4</v>
      </c>
      <c r="C148" s="169" t="s">
        <v>133</v>
      </c>
      <c r="D148" s="187" t="s">
        <v>1792</v>
      </c>
      <c r="E148" s="170">
        <v>0</v>
      </c>
      <c r="F148" s="170" t="s">
        <v>446</v>
      </c>
      <c r="G148" s="170" t="s">
        <v>446</v>
      </c>
      <c r="H148" s="170" t="s">
        <v>446</v>
      </c>
      <c r="I148" s="170" t="s">
        <v>446</v>
      </c>
      <c r="J148" s="119" t="s">
        <v>1793</v>
      </c>
      <c r="K148" s="122">
        <v>40991</v>
      </c>
      <c r="L148" s="165" t="s">
        <v>1794</v>
      </c>
      <c r="M148" s="167">
        <v>15</v>
      </c>
      <c r="N148" s="364"/>
    </row>
    <row r="149" spans="1:14" s="46" customFormat="1" ht="31.5" outlineLevel="1">
      <c r="A149" s="185" t="s">
        <v>883</v>
      </c>
      <c r="B149" s="186">
        <v>5</v>
      </c>
      <c r="C149" s="169" t="s">
        <v>133</v>
      </c>
      <c r="D149" s="187" t="s">
        <v>1795</v>
      </c>
      <c r="E149" s="170">
        <v>0</v>
      </c>
      <c r="F149" s="170" t="s">
        <v>446</v>
      </c>
      <c r="G149" s="170" t="s">
        <v>446</v>
      </c>
      <c r="H149" s="170" t="s">
        <v>446</v>
      </c>
      <c r="I149" s="170" t="s">
        <v>446</v>
      </c>
      <c r="J149" s="119" t="s">
        <v>1796</v>
      </c>
      <c r="K149" s="122">
        <v>41312</v>
      </c>
      <c r="L149" s="165" t="s">
        <v>1797</v>
      </c>
      <c r="M149" s="167">
        <v>15</v>
      </c>
      <c r="N149" s="166" t="s">
        <v>1798</v>
      </c>
    </row>
    <row r="150" spans="1:14" s="46" customFormat="1" ht="31.5" outlineLevel="1">
      <c r="A150" s="185" t="s">
        <v>884</v>
      </c>
      <c r="B150" s="186">
        <v>6</v>
      </c>
      <c r="C150" s="169" t="s">
        <v>133</v>
      </c>
      <c r="D150" s="187" t="s">
        <v>1799</v>
      </c>
      <c r="E150" s="170">
        <v>0</v>
      </c>
      <c r="F150" s="170" t="s">
        <v>446</v>
      </c>
      <c r="G150" s="170" t="s">
        <v>446</v>
      </c>
      <c r="H150" s="170" t="s">
        <v>446</v>
      </c>
      <c r="I150" s="170" t="s">
        <v>446</v>
      </c>
      <c r="J150" s="119" t="s">
        <v>1800</v>
      </c>
      <c r="K150" s="122">
        <v>41485</v>
      </c>
      <c r="L150" s="165" t="s">
        <v>1801</v>
      </c>
      <c r="M150" s="167">
        <v>15</v>
      </c>
      <c r="N150" s="166" t="s">
        <v>1802</v>
      </c>
    </row>
    <row r="151" spans="1:14" s="46" customFormat="1" ht="31.5" outlineLevel="1">
      <c r="A151" s="185" t="s">
        <v>885</v>
      </c>
      <c r="B151" s="186">
        <v>7</v>
      </c>
      <c r="C151" s="169" t="s">
        <v>133</v>
      </c>
      <c r="D151" s="187" t="s">
        <v>1803</v>
      </c>
      <c r="E151" s="170">
        <v>79.555676799999986</v>
      </c>
      <c r="F151" s="170" t="s">
        <v>446</v>
      </c>
      <c r="G151" s="170" t="s">
        <v>446</v>
      </c>
      <c r="H151" s="170" t="s">
        <v>446</v>
      </c>
      <c r="I151" s="170" t="s">
        <v>446</v>
      </c>
      <c r="J151" s="119" t="s">
        <v>1804</v>
      </c>
      <c r="K151" s="122">
        <v>41485</v>
      </c>
      <c r="L151" s="165" t="s">
        <v>1805</v>
      </c>
      <c r="M151" s="167">
        <v>15</v>
      </c>
      <c r="N151" s="364" t="s">
        <v>1806</v>
      </c>
    </row>
    <row r="152" spans="1:14" s="46" customFormat="1" ht="31.5" outlineLevel="1">
      <c r="A152" s="185" t="s">
        <v>886</v>
      </c>
      <c r="B152" s="186">
        <v>7</v>
      </c>
      <c r="C152" s="169" t="s">
        <v>133</v>
      </c>
      <c r="D152" s="187" t="s">
        <v>1807</v>
      </c>
      <c r="E152" s="170">
        <v>0</v>
      </c>
      <c r="F152" s="170" t="s">
        <v>446</v>
      </c>
      <c r="G152" s="170" t="s">
        <v>446</v>
      </c>
      <c r="H152" s="170" t="s">
        <v>446</v>
      </c>
      <c r="I152" s="170" t="s">
        <v>446</v>
      </c>
      <c r="J152" s="119" t="s">
        <v>1808</v>
      </c>
      <c r="K152" s="122">
        <v>41519</v>
      </c>
      <c r="L152" s="165" t="s">
        <v>1809</v>
      </c>
      <c r="M152" s="167">
        <v>15</v>
      </c>
      <c r="N152" s="364"/>
    </row>
    <row r="153" spans="1:14" s="46" customFormat="1" ht="31.5" outlineLevel="1">
      <c r="A153" s="185" t="s">
        <v>887</v>
      </c>
      <c r="B153" s="186">
        <v>8</v>
      </c>
      <c r="C153" s="169" t="s">
        <v>133</v>
      </c>
      <c r="D153" s="187" t="s">
        <v>1810</v>
      </c>
      <c r="E153" s="170">
        <v>130.33729840000009</v>
      </c>
      <c r="F153" s="170" t="s">
        <v>446</v>
      </c>
      <c r="G153" s="170" t="s">
        <v>446</v>
      </c>
      <c r="H153" s="170" t="s">
        <v>446</v>
      </c>
      <c r="I153" s="170" t="s">
        <v>446</v>
      </c>
      <c r="J153" s="119" t="s">
        <v>1811</v>
      </c>
      <c r="K153" s="122">
        <v>40858</v>
      </c>
      <c r="L153" s="165" t="s">
        <v>1812</v>
      </c>
      <c r="M153" s="167">
        <v>15</v>
      </c>
      <c r="N153" s="166" t="s">
        <v>1813</v>
      </c>
    </row>
    <row r="154" spans="1:14" s="46" customFormat="1" ht="31.5" outlineLevel="1">
      <c r="A154" s="185" t="s">
        <v>888</v>
      </c>
      <c r="B154" s="186">
        <v>9</v>
      </c>
      <c r="C154" s="169" t="s">
        <v>133</v>
      </c>
      <c r="D154" s="187" t="s">
        <v>1814</v>
      </c>
      <c r="E154" s="170">
        <v>12.825493599999994</v>
      </c>
      <c r="F154" s="170" t="s">
        <v>446</v>
      </c>
      <c r="G154" s="170" t="s">
        <v>446</v>
      </c>
      <c r="H154" s="170" t="s">
        <v>446</v>
      </c>
      <c r="I154" s="170" t="s">
        <v>446</v>
      </c>
      <c r="J154" s="119" t="s">
        <v>1815</v>
      </c>
      <c r="K154" s="122">
        <v>41456</v>
      </c>
      <c r="L154" s="165" t="s">
        <v>1816</v>
      </c>
      <c r="M154" s="167">
        <v>15</v>
      </c>
      <c r="N154" s="166" t="s">
        <v>1817</v>
      </c>
    </row>
    <row r="155" spans="1:14" s="46" customFormat="1" ht="31.5" outlineLevel="1">
      <c r="A155" s="185" t="s">
        <v>889</v>
      </c>
      <c r="B155" s="186">
        <v>10</v>
      </c>
      <c r="C155" s="169" t="s">
        <v>133</v>
      </c>
      <c r="D155" s="187" t="s">
        <v>1818</v>
      </c>
      <c r="E155" s="170">
        <v>20.105340399999992</v>
      </c>
      <c r="F155" s="170" t="s">
        <v>446</v>
      </c>
      <c r="G155" s="170" t="s">
        <v>446</v>
      </c>
      <c r="H155" s="170" t="s">
        <v>446</v>
      </c>
      <c r="I155" s="170" t="s">
        <v>446</v>
      </c>
      <c r="J155" s="119" t="s">
        <v>1819</v>
      </c>
      <c r="K155" s="122">
        <v>41289</v>
      </c>
      <c r="L155" s="165" t="s">
        <v>1820</v>
      </c>
      <c r="M155" s="167">
        <v>15</v>
      </c>
      <c r="N155" s="166" t="s">
        <v>1821</v>
      </c>
    </row>
    <row r="156" spans="1:14" s="46" customFormat="1" ht="31.5" outlineLevel="1">
      <c r="A156" s="185" t="s">
        <v>890</v>
      </c>
      <c r="B156" s="186">
        <v>11</v>
      </c>
      <c r="C156" s="169" t="s">
        <v>133</v>
      </c>
      <c r="D156" s="187" t="s">
        <v>1822</v>
      </c>
      <c r="E156" s="170">
        <v>5.4279999999999999</v>
      </c>
      <c r="F156" s="170" t="s">
        <v>446</v>
      </c>
      <c r="G156" s="170" t="s">
        <v>446</v>
      </c>
      <c r="H156" s="170" t="s">
        <v>446</v>
      </c>
      <c r="I156" s="170" t="s">
        <v>446</v>
      </c>
      <c r="J156" s="119" t="s">
        <v>1823</v>
      </c>
      <c r="K156" s="122">
        <v>41485</v>
      </c>
      <c r="L156" s="165" t="s">
        <v>1824</v>
      </c>
      <c r="M156" s="167">
        <v>15</v>
      </c>
      <c r="N156" s="166" t="s">
        <v>1825</v>
      </c>
    </row>
    <row r="157" spans="1:14" s="46" customFormat="1" ht="31.5" outlineLevel="1">
      <c r="A157" s="185" t="s">
        <v>891</v>
      </c>
      <c r="B157" s="186">
        <v>12</v>
      </c>
      <c r="C157" s="169" t="s">
        <v>133</v>
      </c>
      <c r="D157" s="187" t="s">
        <v>1826</v>
      </c>
      <c r="E157" s="170">
        <v>0</v>
      </c>
      <c r="F157" s="170" t="s">
        <v>446</v>
      </c>
      <c r="G157" s="170" t="s">
        <v>446</v>
      </c>
      <c r="H157" s="170" t="s">
        <v>446</v>
      </c>
      <c r="I157" s="170" t="s">
        <v>446</v>
      </c>
      <c r="J157" s="119" t="s">
        <v>198</v>
      </c>
      <c r="K157" s="122">
        <v>41501</v>
      </c>
      <c r="L157" s="165" t="s">
        <v>199</v>
      </c>
      <c r="M157" s="167">
        <v>15</v>
      </c>
      <c r="N157" s="166" t="s">
        <v>1827</v>
      </c>
    </row>
    <row r="158" spans="1:14" s="46" customFormat="1" ht="31.5" outlineLevel="1">
      <c r="A158" s="185" t="s">
        <v>892</v>
      </c>
      <c r="B158" s="186">
        <v>13</v>
      </c>
      <c r="C158" s="169" t="s">
        <v>133</v>
      </c>
      <c r="D158" s="187" t="s">
        <v>1828</v>
      </c>
      <c r="E158" s="170">
        <v>0</v>
      </c>
      <c r="F158" s="170" t="s">
        <v>446</v>
      </c>
      <c r="G158" s="170" t="s">
        <v>446</v>
      </c>
      <c r="H158" s="170" t="s">
        <v>446</v>
      </c>
      <c r="I158" s="170" t="s">
        <v>446</v>
      </c>
      <c r="J158" s="119" t="s">
        <v>1829</v>
      </c>
      <c r="K158" s="122">
        <v>41501</v>
      </c>
      <c r="L158" s="165" t="s">
        <v>1830</v>
      </c>
      <c r="M158" s="167">
        <v>15</v>
      </c>
      <c r="N158" s="166" t="s">
        <v>1831</v>
      </c>
    </row>
    <row r="159" spans="1:14" s="46" customFormat="1" ht="31.5" outlineLevel="1">
      <c r="A159" s="185" t="s">
        <v>893</v>
      </c>
      <c r="B159" s="186">
        <v>14</v>
      </c>
      <c r="C159" s="169" t="s">
        <v>133</v>
      </c>
      <c r="D159" s="187" t="s">
        <v>1832</v>
      </c>
      <c r="E159" s="170">
        <v>35.281999999999996</v>
      </c>
      <c r="F159" s="170" t="s">
        <v>1833</v>
      </c>
      <c r="G159" s="170" t="s">
        <v>446</v>
      </c>
      <c r="H159" s="170" t="s">
        <v>446</v>
      </c>
      <c r="I159" s="170" t="s">
        <v>446</v>
      </c>
      <c r="J159" s="119" t="s">
        <v>1834</v>
      </c>
      <c r="K159" s="122">
        <v>41493</v>
      </c>
      <c r="L159" s="165" t="s">
        <v>1835</v>
      </c>
      <c r="M159" s="167">
        <v>15</v>
      </c>
      <c r="N159" s="166" t="s">
        <v>1836</v>
      </c>
    </row>
    <row r="160" spans="1:14" s="46" customFormat="1" ht="31.5" outlineLevel="1">
      <c r="A160" s="185" t="s">
        <v>894</v>
      </c>
      <c r="B160" s="186">
        <v>15</v>
      </c>
      <c r="C160" s="169" t="s">
        <v>133</v>
      </c>
      <c r="D160" s="187" t="s">
        <v>1837</v>
      </c>
      <c r="E160" s="170">
        <v>0</v>
      </c>
      <c r="F160" s="170" t="s">
        <v>446</v>
      </c>
      <c r="G160" s="170" t="s">
        <v>446</v>
      </c>
      <c r="H160" s="170" t="s">
        <v>446</v>
      </c>
      <c r="I160" s="170" t="s">
        <v>446</v>
      </c>
      <c r="J160" s="119" t="s">
        <v>1838</v>
      </c>
      <c r="K160" s="122">
        <v>41485</v>
      </c>
      <c r="L160" s="165" t="s">
        <v>1839</v>
      </c>
      <c r="M160" s="167">
        <v>15</v>
      </c>
      <c r="N160" s="166" t="s">
        <v>1840</v>
      </c>
    </row>
    <row r="161" spans="1:14" s="46" customFormat="1" ht="31.5" outlineLevel="1">
      <c r="A161" s="185" t="s">
        <v>895</v>
      </c>
      <c r="B161" s="186">
        <v>16</v>
      </c>
      <c r="C161" s="169" t="s">
        <v>133</v>
      </c>
      <c r="D161" s="187" t="s">
        <v>1841</v>
      </c>
      <c r="E161" s="170">
        <v>0</v>
      </c>
      <c r="F161" s="170" t="s">
        <v>446</v>
      </c>
      <c r="G161" s="170" t="s">
        <v>446</v>
      </c>
      <c r="H161" s="170" t="s">
        <v>446</v>
      </c>
      <c r="I161" s="170" t="s">
        <v>446</v>
      </c>
      <c r="J161" s="119" t="s">
        <v>1842</v>
      </c>
      <c r="K161" s="122">
        <v>41557</v>
      </c>
      <c r="L161" s="165" t="s">
        <v>1843</v>
      </c>
      <c r="M161" s="167">
        <v>15</v>
      </c>
      <c r="N161" s="166" t="s">
        <v>1844</v>
      </c>
    </row>
    <row r="162" spans="1:14" s="46" customFormat="1" ht="31.5" outlineLevel="1">
      <c r="A162" s="185" t="s">
        <v>896</v>
      </c>
      <c r="B162" s="186">
        <v>17</v>
      </c>
      <c r="C162" s="169" t="s">
        <v>133</v>
      </c>
      <c r="D162" s="187" t="s">
        <v>1845</v>
      </c>
      <c r="E162" s="170">
        <v>0</v>
      </c>
      <c r="F162" s="170" t="s">
        <v>446</v>
      </c>
      <c r="G162" s="170" t="s">
        <v>446</v>
      </c>
      <c r="H162" s="170" t="s">
        <v>446</v>
      </c>
      <c r="I162" s="170" t="s">
        <v>446</v>
      </c>
      <c r="J162" s="119" t="s">
        <v>1846</v>
      </c>
      <c r="K162" s="122">
        <v>41428</v>
      </c>
      <c r="L162" s="165" t="s">
        <v>1847</v>
      </c>
      <c r="M162" s="167">
        <v>15</v>
      </c>
      <c r="N162" s="166" t="s">
        <v>1848</v>
      </c>
    </row>
    <row r="163" spans="1:14" s="46" customFormat="1" ht="31.5" outlineLevel="1">
      <c r="A163" s="185" t="s">
        <v>897</v>
      </c>
      <c r="B163" s="186">
        <v>18</v>
      </c>
      <c r="C163" s="169" t="s">
        <v>133</v>
      </c>
      <c r="D163" s="187" t="s">
        <v>1849</v>
      </c>
      <c r="E163" s="170">
        <v>0</v>
      </c>
      <c r="F163" s="170" t="s">
        <v>446</v>
      </c>
      <c r="G163" s="170" t="s">
        <v>446</v>
      </c>
      <c r="H163" s="170" t="s">
        <v>446</v>
      </c>
      <c r="I163" s="170" t="s">
        <v>446</v>
      </c>
      <c r="J163" s="119" t="s">
        <v>1850</v>
      </c>
      <c r="K163" s="122">
        <v>41610</v>
      </c>
      <c r="L163" s="165" t="s">
        <v>1851</v>
      </c>
      <c r="M163" s="167">
        <v>15</v>
      </c>
      <c r="N163" s="166" t="s">
        <v>1852</v>
      </c>
    </row>
    <row r="164" spans="1:14" s="46" customFormat="1" ht="31.5" outlineLevel="1">
      <c r="A164" s="185" t="s">
        <v>898</v>
      </c>
      <c r="B164" s="186">
        <v>19</v>
      </c>
      <c r="C164" s="169" t="s">
        <v>133</v>
      </c>
      <c r="D164" s="187" t="s">
        <v>1853</v>
      </c>
      <c r="E164" s="170">
        <v>0</v>
      </c>
      <c r="F164" s="170" t="s">
        <v>446</v>
      </c>
      <c r="G164" s="170" t="s">
        <v>446</v>
      </c>
      <c r="H164" s="170" t="s">
        <v>446</v>
      </c>
      <c r="I164" s="170" t="s">
        <v>446</v>
      </c>
      <c r="J164" s="119" t="s">
        <v>1854</v>
      </c>
      <c r="K164" s="122">
        <v>41610</v>
      </c>
      <c r="L164" s="165" t="s">
        <v>1855</v>
      </c>
      <c r="M164" s="167">
        <v>15</v>
      </c>
      <c r="N164" s="166" t="s">
        <v>1856</v>
      </c>
    </row>
    <row r="165" spans="1:14" s="46" customFormat="1" ht="31.5" outlineLevel="1">
      <c r="A165" s="185" t="s">
        <v>899</v>
      </c>
      <c r="B165" s="186">
        <v>20</v>
      </c>
      <c r="C165" s="169" t="s">
        <v>133</v>
      </c>
      <c r="D165" s="187" t="s">
        <v>1857</v>
      </c>
      <c r="E165" s="170">
        <v>0</v>
      </c>
      <c r="F165" s="170" t="s">
        <v>446</v>
      </c>
      <c r="G165" s="170" t="s">
        <v>446</v>
      </c>
      <c r="H165" s="170" t="s">
        <v>446</v>
      </c>
      <c r="I165" s="170" t="s">
        <v>446</v>
      </c>
      <c r="J165" s="119" t="s">
        <v>1858</v>
      </c>
      <c r="K165" s="122">
        <v>41607</v>
      </c>
      <c r="L165" s="165" t="s">
        <v>1859</v>
      </c>
      <c r="M165" s="167">
        <v>15</v>
      </c>
      <c r="N165" s="166" t="s">
        <v>1860</v>
      </c>
    </row>
    <row r="166" spans="1:14" s="46" customFormat="1" ht="63" outlineLevel="1">
      <c r="A166" s="185" t="s">
        <v>900</v>
      </c>
      <c r="B166" s="186">
        <v>21</v>
      </c>
      <c r="C166" s="169" t="s">
        <v>133</v>
      </c>
      <c r="D166" s="187" t="s">
        <v>1861</v>
      </c>
      <c r="E166" s="170">
        <v>0</v>
      </c>
      <c r="F166" s="170" t="s">
        <v>446</v>
      </c>
      <c r="G166" s="170" t="s">
        <v>446</v>
      </c>
      <c r="H166" s="170" t="s">
        <v>446</v>
      </c>
      <c r="I166" s="170" t="s">
        <v>446</v>
      </c>
      <c r="J166" s="119" t="s">
        <v>1862</v>
      </c>
      <c r="K166" s="122">
        <v>41484</v>
      </c>
      <c r="L166" s="165" t="s">
        <v>1863</v>
      </c>
      <c r="M166" s="167">
        <v>15</v>
      </c>
      <c r="N166" s="166" t="s">
        <v>1864</v>
      </c>
    </row>
    <row r="167" spans="1:14" s="46" customFormat="1" ht="31.5" outlineLevel="1">
      <c r="A167" s="185" t="s">
        <v>901</v>
      </c>
      <c r="B167" s="186">
        <v>22</v>
      </c>
      <c r="C167" s="169" t="s">
        <v>133</v>
      </c>
      <c r="D167" s="187" t="s">
        <v>1865</v>
      </c>
      <c r="E167" s="170">
        <v>0</v>
      </c>
      <c r="F167" s="170" t="s">
        <v>446</v>
      </c>
      <c r="G167" s="170" t="s">
        <v>446</v>
      </c>
      <c r="H167" s="170" t="s">
        <v>446</v>
      </c>
      <c r="I167" s="170" t="s">
        <v>446</v>
      </c>
      <c r="J167" s="119" t="s">
        <v>1866</v>
      </c>
      <c r="K167" s="122">
        <v>41498</v>
      </c>
      <c r="L167" s="165" t="s">
        <v>1867</v>
      </c>
      <c r="M167" s="167">
        <v>15</v>
      </c>
      <c r="N167" s="166" t="s">
        <v>1868</v>
      </c>
    </row>
    <row r="168" spans="1:14" s="46" customFormat="1" ht="31.5" outlineLevel="1">
      <c r="A168" s="185" t="s">
        <v>902</v>
      </c>
      <c r="B168" s="186">
        <v>23</v>
      </c>
      <c r="C168" s="169" t="s">
        <v>133</v>
      </c>
      <c r="D168" s="187" t="s">
        <v>1869</v>
      </c>
      <c r="E168" s="170">
        <v>5.4279999999999999</v>
      </c>
      <c r="F168" s="170" t="s">
        <v>1833</v>
      </c>
      <c r="G168" s="170" t="s">
        <v>446</v>
      </c>
      <c r="H168" s="170" t="s">
        <v>446</v>
      </c>
      <c r="I168" s="170" t="s">
        <v>446</v>
      </c>
      <c r="J168" s="119" t="s">
        <v>1870</v>
      </c>
      <c r="K168" s="122">
        <v>41519</v>
      </c>
      <c r="L168" s="165" t="s">
        <v>1871</v>
      </c>
      <c r="M168" s="167">
        <v>15</v>
      </c>
      <c r="N168" s="166" t="s">
        <v>1872</v>
      </c>
    </row>
    <row r="169" spans="1:14" s="131" customFormat="1" ht="15.75" customHeight="1">
      <c r="A169" s="129" t="s">
        <v>912</v>
      </c>
      <c r="B169" s="366" t="s">
        <v>132</v>
      </c>
      <c r="C169" s="367"/>
      <c r="D169" s="367" t="s">
        <v>133</v>
      </c>
      <c r="E169" s="130">
        <f>E170+E309</f>
        <v>67962.510374000005</v>
      </c>
      <c r="F169" s="183"/>
      <c r="G169" s="183"/>
      <c r="H169" s="183"/>
      <c r="I169" s="183"/>
      <c r="J169" s="183"/>
      <c r="K169" s="183"/>
      <c r="L169" s="183"/>
      <c r="M169" s="183"/>
      <c r="N169" s="138"/>
    </row>
    <row r="170" spans="1:14" s="134" customFormat="1" ht="18.75" customHeight="1">
      <c r="A170" s="132" t="s">
        <v>913</v>
      </c>
      <c r="B170" s="365" t="s">
        <v>914</v>
      </c>
      <c r="C170" s="365"/>
      <c r="D170" s="365"/>
      <c r="E170" s="133">
        <f>SUM(E171:E308)</f>
        <v>51871.360313600002</v>
      </c>
      <c r="F170" s="184"/>
      <c r="G170" s="184"/>
      <c r="H170" s="184"/>
      <c r="I170" s="184"/>
      <c r="J170" s="184"/>
      <c r="K170" s="184"/>
      <c r="L170" s="184"/>
      <c r="M170" s="184"/>
      <c r="N170" s="139"/>
    </row>
    <row r="171" spans="1:14" ht="47.25" outlineLevel="1">
      <c r="A171" s="185" t="s">
        <v>917</v>
      </c>
      <c r="B171" s="186">
        <v>1</v>
      </c>
      <c r="C171" s="169" t="s">
        <v>132</v>
      </c>
      <c r="D171" s="187" t="s">
        <v>1873</v>
      </c>
      <c r="E171" s="170">
        <v>230</v>
      </c>
      <c r="F171" s="170" t="s">
        <v>1874</v>
      </c>
      <c r="G171" s="170" t="s">
        <v>1875</v>
      </c>
      <c r="H171" s="170" t="s">
        <v>1876</v>
      </c>
      <c r="I171" s="170" t="s">
        <v>1877</v>
      </c>
      <c r="J171" s="119">
        <v>3212</v>
      </c>
      <c r="K171" s="122">
        <v>40956</v>
      </c>
      <c r="L171" s="165" t="s">
        <v>1878</v>
      </c>
      <c r="M171" s="167">
        <v>15</v>
      </c>
      <c r="N171" s="166" t="s">
        <v>1879</v>
      </c>
    </row>
    <row r="172" spans="1:14" ht="63" outlineLevel="1">
      <c r="A172" s="185" t="s">
        <v>918</v>
      </c>
      <c r="B172" s="186">
        <v>2</v>
      </c>
      <c r="C172" s="169" t="s">
        <v>132</v>
      </c>
      <c r="D172" s="187" t="s">
        <v>1880</v>
      </c>
      <c r="E172" s="170">
        <v>214.07515000000001</v>
      </c>
      <c r="F172" s="170" t="s">
        <v>1881</v>
      </c>
      <c r="G172" s="170" t="s">
        <v>1882</v>
      </c>
      <c r="H172" s="170" t="s">
        <v>1883</v>
      </c>
      <c r="I172" s="170" t="s">
        <v>1884</v>
      </c>
      <c r="J172" s="119" t="s">
        <v>1885</v>
      </c>
      <c r="K172" s="122">
        <v>40980</v>
      </c>
      <c r="L172" s="165" t="s">
        <v>1886</v>
      </c>
      <c r="M172" s="167">
        <v>15</v>
      </c>
      <c r="N172" s="166" t="s">
        <v>1887</v>
      </c>
    </row>
    <row r="173" spans="1:14" ht="47.25" outlineLevel="1">
      <c r="A173" s="185" t="s">
        <v>919</v>
      </c>
      <c r="B173" s="186">
        <v>3</v>
      </c>
      <c r="C173" s="169" t="s">
        <v>132</v>
      </c>
      <c r="D173" s="187" t="s">
        <v>1888</v>
      </c>
      <c r="E173" s="170">
        <v>335.55982999999998</v>
      </c>
      <c r="F173" s="170" t="s">
        <v>1889</v>
      </c>
      <c r="G173" s="170" t="s">
        <v>1890</v>
      </c>
      <c r="H173" s="170" t="s">
        <v>1891</v>
      </c>
      <c r="I173" s="170" t="s">
        <v>1892</v>
      </c>
      <c r="J173" s="119" t="s">
        <v>1893</v>
      </c>
      <c r="K173" s="122">
        <v>41050</v>
      </c>
      <c r="L173" s="165" t="s">
        <v>1894</v>
      </c>
      <c r="M173" s="167">
        <v>15</v>
      </c>
      <c r="N173" s="166" t="s">
        <v>1895</v>
      </c>
    </row>
    <row r="174" spans="1:14" ht="63" outlineLevel="1">
      <c r="A174" s="185" t="s">
        <v>920</v>
      </c>
      <c r="B174" s="186">
        <v>4</v>
      </c>
      <c r="C174" s="169" t="s">
        <v>132</v>
      </c>
      <c r="D174" s="187" t="s">
        <v>1896</v>
      </c>
      <c r="E174" s="170">
        <v>470.37424000000004</v>
      </c>
      <c r="F174" s="170" t="s">
        <v>1897</v>
      </c>
      <c r="G174" s="170" t="s">
        <v>1898</v>
      </c>
      <c r="H174" s="170" t="s">
        <v>1899</v>
      </c>
      <c r="I174" s="170" t="s">
        <v>1900</v>
      </c>
      <c r="J174" s="119" t="s">
        <v>240</v>
      </c>
      <c r="K174" s="122" t="s">
        <v>1901</v>
      </c>
      <c r="L174" s="165" t="s">
        <v>241</v>
      </c>
      <c r="M174" s="167">
        <v>15</v>
      </c>
      <c r="N174" s="364" t="s">
        <v>1902</v>
      </c>
    </row>
    <row r="175" spans="1:14" ht="63" outlineLevel="1">
      <c r="A175" s="185" t="s">
        <v>921</v>
      </c>
      <c r="B175" s="186">
        <v>4</v>
      </c>
      <c r="C175" s="169" t="s">
        <v>132</v>
      </c>
      <c r="D175" s="187" t="s">
        <v>1903</v>
      </c>
      <c r="E175" s="170">
        <v>241.44100999999998</v>
      </c>
      <c r="F175" s="170" t="s">
        <v>1897</v>
      </c>
      <c r="G175" s="170" t="s">
        <v>1898</v>
      </c>
      <c r="H175" s="170" t="s">
        <v>1899</v>
      </c>
      <c r="I175" s="170" t="s">
        <v>1904</v>
      </c>
      <c r="J175" s="119" t="s">
        <v>1905</v>
      </c>
      <c r="K175" s="122">
        <v>41073</v>
      </c>
      <c r="L175" s="165" t="s">
        <v>1906</v>
      </c>
      <c r="M175" s="167">
        <v>15</v>
      </c>
      <c r="N175" s="364"/>
    </row>
    <row r="176" spans="1:14" ht="69.75" customHeight="1" outlineLevel="1">
      <c r="A176" s="185" t="s">
        <v>922</v>
      </c>
      <c r="B176" s="186">
        <v>5</v>
      </c>
      <c r="C176" s="169" t="s">
        <v>132</v>
      </c>
      <c r="D176" s="187" t="s">
        <v>1907</v>
      </c>
      <c r="E176" s="170">
        <f>1236.32037-22.827</f>
        <v>1213.4933699999999</v>
      </c>
      <c r="F176" s="170" t="s">
        <v>434</v>
      </c>
      <c r="G176" s="170" t="s">
        <v>1908</v>
      </c>
      <c r="H176" s="170" t="s">
        <v>1909</v>
      </c>
      <c r="I176" s="170" t="s">
        <v>1910</v>
      </c>
      <c r="J176" s="119" t="s">
        <v>1911</v>
      </c>
      <c r="K176" s="122">
        <v>40483</v>
      </c>
      <c r="L176" s="165" t="s">
        <v>1912</v>
      </c>
      <c r="M176" s="167">
        <v>15</v>
      </c>
      <c r="N176" s="166" t="s">
        <v>1913</v>
      </c>
    </row>
    <row r="177" spans="1:14" ht="63" outlineLevel="1">
      <c r="A177" s="185" t="s">
        <v>923</v>
      </c>
      <c r="B177" s="186">
        <v>6</v>
      </c>
      <c r="C177" s="169" t="s">
        <v>132</v>
      </c>
      <c r="D177" s="187" t="s">
        <v>1914</v>
      </c>
      <c r="E177" s="170">
        <v>458.64355999999998</v>
      </c>
      <c r="F177" s="170" t="s">
        <v>1915</v>
      </c>
      <c r="G177" s="170" t="s">
        <v>1916</v>
      </c>
      <c r="H177" s="170" t="s">
        <v>471</v>
      </c>
      <c r="I177" s="170" t="s">
        <v>1917</v>
      </c>
      <c r="J177" s="119" t="s">
        <v>211</v>
      </c>
      <c r="K177" s="122">
        <v>41177</v>
      </c>
      <c r="L177" s="165" t="s">
        <v>212</v>
      </c>
      <c r="M177" s="167">
        <v>15</v>
      </c>
      <c r="N177" s="166" t="s">
        <v>1918</v>
      </c>
    </row>
    <row r="178" spans="1:14" ht="47.25" outlineLevel="1">
      <c r="A178" s="185" t="s">
        <v>924</v>
      </c>
      <c r="B178" s="186">
        <v>7</v>
      </c>
      <c r="C178" s="169" t="s">
        <v>132</v>
      </c>
      <c r="D178" s="187" t="s">
        <v>1919</v>
      </c>
      <c r="E178" s="170">
        <v>410.40528</v>
      </c>
      <c r="F178" s="170" t="s">
        <v>472</v>
      </c>
      <c r="G178" s="170" t="s">
        <v>1920</v>
      </c>
      <c r="H178" s="170" t="s">
        <v>473</v>
      </c>
      <c r="I178" s="170" t="s">
        <v>1921</v>
      </c>
      <c r="J178" s="119" t="s">
        <v>1922</v>
      </c>
      <c r="K178" s="122">
        <v>41078</v>
      </c>
      <c r="L178" s="165" t="s">
        <v>1923</v>
      </c>
      <c r="M178" s="167">
        <v>15</v>
      </c>
      <c r="N178" s="364" t="s">
        <v>1924</v>
      </c>
    </row>
    <row r="179" spans="1:14" ht="47.25" outlineLevel="1">
      <c r="A179" s="185" t="s">
        <v>925</v>
      </c>
      <c r="B179" s="186">
        <v>7</v>
      </c>
      <c r="C179" s="169" t="s">
        <v>132</v>
      </c>
      <c r="D179" s="187" t="s">
        <v>1925</v>
      </c>
      <c r="E179" s="170">
        <v>138.25279</v>
      </c>
      <c r="F179" s="170" t="s">
        <v>472</v>
      </c>
      <c r="G179" s="170" t="s">
        <v>1920</v>
      </c>
      <c r="H179" s="170" t="s">
        <v>473</v>
      </c>
      <c r="I179" s="170" t="s">
        <v>1926</v>
      </c>
      <c r="J179" s="119" t="s">
        <v>1927</v>
      </c>
      <c r="K179" s="122">
        <v>41122</v>
      </c>
      <c r="L179" s="165" t="s">
        <v>1928</v>
      </c>
      <c r="M179" s="167">
        <v>15</v>
      </c>
      <c r="N179" s="364"/>
    </row>
    <row r="180" spans="1:14" ht="63" outlineLevel="1">
      <c r="A180" s="185" t="s">
        <v>926</v>
      </c>
      <c r="B180" s="186">
        <v>8</v>
      </c>
      <c r="C180" s="169" t="s">
        <v>132</v>
      </c>
      <c r="D180" s="187" t="s">
        <v>1929</v>
      </c>
      <c r="E180" s="170">
        <v>324.35813999999999</v>
      </c>
      <c r="F180" s="170" t="s">
        <v>1930</v>
      </c>
      <c r="G180" s="170" t="s">
        <v>1931</v>
      </c>
      <c r="H180" s="170" t="s">
        <v>474</v>
      </c>
      <c r="I180" s="170" t="s">
        <v>1932</v>
      </c>
      <c r="J180" s="119" t="s">
        <v>1933</v>
      </c>
      <c r="K180" s="122">
        <v>40987</v>
      </c>
      <c r="L180" s="165" t="s">
        <v>1934</v>
      </c>
      <c r="M180" s="167">
        <v>15</v>
      </c>
      <c r="N180" s="364" t="s">
        <v>1935</v>
      </c>
    </row>
    <row r="181" spans="1:14" ht="63" outlineLevel="1">
      <c r="A181" s="185" t="s">
        <v>927</v>
      </c>
      <c r="B181" s="186">
        <v>8</v>
      </c>
      <c r="C181" s="169" t="s">
        <v>132</v>
      </c>
      <c r="D181" s="187" t="s">
        <v>1936</v>
      </c>
      <c r="E181" s="170">
        <v>352.24723</v>
      </c>
      <c r="F181" s="170" t="s">
        <v>1930</v>
      </c>
      <c r="G181" s="170" t="s">
        <v>1937</v>
      </c>
      <c r="H181" s="170" t="s">
        <v>474</v>
      </c>
      <c r="I181" s="170" t="s">
        <v>1938</v>
      </c>
      <c r="J181" s="119" t="s">
        <v>1939</v>
      </c>
      <c r="K181" s="122">
        <v>40968</v>
      </c>
      <c r="L181" s="165" t="s">
        <v>1940</v>
      </c>
      <c r="M181" s="167">
        <v>15</v>
      </c>
      <c r="N181" s="364"/>
    </row>
    <row r="182" spans="1:14" ht="21.75" customHeight="1" outlineLevel="1">
      <c r="A182" s="369" t="s">
        <v>928</v>
      </c>
      <c r="B182" s="370">
        <v>9</v>
      </c>
      <c r="C182" s="371" t="s">
        <v>132</v>
      </c>
      <c r="D182" s="372" t="s">
        <v>1941</v>
      </c>
      <c r="E182" s="368">
        <v>867.15006999999991</v>
      </c>
      <c r="F182" s="368" t="s">
        <v>1942</v>
      </c>
      <c r="G182" s="368" t="s">
        <v>475</v>
      </c>
      <c r="H182" s="368" t="s">
        <v>476</v>
      </c>
      <c r="I182" s="368" t="s">
        <v>1943</v>
      </c>
      <c r="J182" s="119">
        <v>6100013045</v>
      </c>
      <c r="K182" s="122">
        <v>41184</v>
      </c>
      <c r="L182" s="165" t="s">
        <v>1944</v>
      </c>
      <c r="M182" s="167">
        <v>15</v>
      </c>
      <c r="N182" s="364" t="s">
        <v>1945</v>
      </c>
    </row>
    <row r="183" spans="1:14" outlineLevel="1">
      <c r="A183" s="369"/>
      <c r="B183" s="370"/>
      <c r="C183" s="371"/>
      <c r="D183" s="372"/>
      <c r="E183" s="368"/>
      <c r="F183" s="368"/>
      <c r="G183" s="368"/>
      <c r="H183" s="368"/>
      <c r="I183" s="368"/>
      <c r="J183" s="119">
        <v>6100011092</v>
      </c>
      <c r="K183" s="122">
        <v>41073</v>
      </c>
      <c r="L183" s="165" t="s">
        <v>1946</v>
      </c>
      <c r="M183" s="167">
        <v>15</v>
      </c>
      <c r="N183" s="364"/>
    </row>
    <row r="184" spans="1:14" outlineLevel="1">
      <c r="A184" s="369"/>
      <c r="B184" s="370"/>
      <c r="C184" s="371"/>
      <c r="D184" s="372"/>
      <c r="E184" s="368"/>
      <c r="F184" s="368"/>
      <c r="G184" s="368"/>
      <c r="H184" s="368"/>
      <c r="I184" s="368"/>
      <c r="J184" s="119">
        <v>6100011041</v>
      </c>
      <c r="K184" s="122">
        <v>41073</v>
      </c>
      <c r="L184" s="165" t="s">
        <v>1947</v>
      </c>
      <c r="M184" s="167">
        <v>15</v>
      </c>
      <c r="N184" s="364"/>
    </row>
    <row r="185" spans="1:14" outlineLevel="1">
      <c r="A185" s="369"/>
      <c r="B185" s="370"/>
      <c r="C185" s="371"/>
      <c r="D185" s="372"/>
      <c r="E185" s="368"/>
      <c r="F185" s="368"/>
      <c r="G185" s="368"/>
      <c r="H185" s="368"/>
      <c r="I185" s="368"/>
      <c r="J185" s="119">
        <v>6100011043</v>
      </c>
      <c r="K185" s="122">
        <v>41073</v>
      </c>
      <c r="L185" s="165" t="s">
        <v>1948</v>
      </c>
      <c r="M185" s="167">
        <v>15</v>
      </c>
      <c r="N185" s="364"/>
    </row>
    <row r="186" spans="1:14" outlineLevel="1">
      <c r="A186" s="369"/>
      <c r="B186" s="370"/>
      <c r="C186" s="371"/>
      <c r="D186" s="372"/>
      <c r="E186" s="368"/>
      <c r="F186" s="368"/>
      <c r="G186" s="368"/>
      <c r="H186" s="368"/>
      <c r="I186" s="368"/>
      <c r="J186" s="119">
        <v>6100011068</v>
      </c>
      <c r="K186" s="122">
        <v>41073</v>
      </c>
      <c r="L186" s="165" t="s">
        <v>1949</v>
      </c>
      <c r="M186" s="167">
        <v>15</v>
      </c>
      <c r="N186" s="364"/>
    </row>
    <row r="187" spans="1:14" outlineLevel="1">
      <c r="A187" s="369"/>
      <c r="B187" s="370"/>
      <c r="C187" s="371"/>
      <c r="D187" s="372"/>
      <c r="E187" s="368"/>
      <c r="F187" s="368"/>
      <c r="G187" s="368"/>
      <c r="H187" s="368"/>
      <c r="I187" s="368"/>
      <c r="J187" s="119">
        <v>6100011073</v>
      </c>
      <c r="K187" s="122">
        <v>41073</v>
      </c>
      <c r="L187" s="165" t="s">
        <v>1950</v>
      </c>
      <c r="M187" s="167">
        <v>15</v>
      </c>
      <c r="N187" s="364"/>
    </row>
    <row r="188" spans="1:14" outlineLevel="1">
      <c r="A188" s="369"/>
      <c r="B188" s="370"/>
      <c r="C188" s="371"/>
      <c r="D188" s="372"/>
      <c r="E188" s="368"/>
      <c r="F188" s="368"/>
      <c r="G188" s="368"/>
      <c r="H188" s="368"/>
      <c r="I188" s="368"/>
      <c r="J188" s="119">
        <v>6100011072</v>
      </c>
      <c r="K188" s="122">
        <v>41073</v>
      </c>
      <c r="L188" s="165" t="s">
        <v>1951</v>
      </c>
      <c r="M188" s="167">
        <v>15</v>
      </c>
      <c r="N188" s="364"/>
    </row>
    <row r="189" spans="1:14" outlineLevel="1">
      <c r="A189" s="369"/>
      <c r="B189" s="370"/>
      <c r="C189" s="371"/>
      <c r="D189" s="372"/>
      <c r="E189" s="368"/>
      <c r="F189" s="368"/>
      <c r="G189" s="368"/>
      <c r="H189" s="368"/>
      <c r="I189" s="368"/>
      <c r="J189" s="119">
        <v>6100010989</v>
      </c>
      <c r="K189" s="122">
        <v>41439</v>
      </c>
      <c r="L189" s="165" t="s">
        <v>1952</v>
      </c>
      <c r="M189" s="167">
        <v>15</v>
      </c>
      <c r="N189" s="364"/>
    </row>
    <row r="190" spans="1:14" outlineLevel="1">
      <c r="A190" s="369"/>
      <c r="B190" s="370"/>
      <c r="C190" s="371"/>
      <c r="D190" s="372"/>
      <c r="E190" s="368"/>
      <c r="F190" s="368"/>
      <c r="G190" s="368"/>
      <c r="H190" s="368"/>
      <c r="I190" s="368"/>
      <c r="J190" s="119">
        <v>6100011074</v>
      </c>
      <c r="K190" s="122">
        <v>41073</v>
      </c>
      <c r="L190" s="165" t="s">
        <v>1953</v>
      </c>
      <c r="M190" s="167">
        <v>15</v>
      </c>
      <c r="N190" s="364"/>
    </row>
    <row r="191" spans="1:14" outlineLevel="1">
      <c r="A191" s="369"/>
      <c r="B191" s="370"/>
      <c r="C191" s="371"/>
      <c r="D191" s="372"/>
      <c r="E191" s="368"/>
      <c r="F191" s="368"/>
      <c r="G191" s="368"/>
      <c r="H191" s="368"/>
      <c r="I191" s="368"/>
      <c r="J191" s="119">
        <v>6100011044</v>
      </c>
      <c r="K191" s="122">
        <v>41073</v>
      </c>
      <c r="L191" s="165" t="s">
        <v>1954</v>
      </c>
      <c r="M191" s="167">
        <v>15</v>
      </c>
      <c r="N191" s="364"/>
    </row>
    <row r="192" spans="1:14" outlineLevel="1">
      <c r="A192" s="369"/>
      <c r="B192" s="370"/>
      <c r="C192" s="371"/>
      <c r="D192" s="372"/>
      <c r="E192" s="368"/>
      <c r="F192" s="368"/>
      <c r="G192" s="368"/>
      <c r="H192" s="368"/>
      <c r="I192" s="368"/>
      <c r="J192" s="119">
        <v>6100011076</v>
      </c>
      <c r="K192" s="122">
        <v>41073</v>
      </c>
      <c r="L192" s="165" t="s">
        <v>1955</v>
      </c>
      <c r="M192" s="167">
        <v>15</v>
      </c>
      <c r="N192" s="364"/>
    </row>
    <row r="193" spans="1:14" outlineLevel="1">
      <c r="A193" s="369"/>
      <c r="B193" s="370"/>
      <c r="C193" s="371"/>
      <c r="D193" s="372"/>
      <c r="E193" s="368"/>
      <c r="F193" s="368"/>
      <c r="G193" s="368"/>
      <c r="H193" s="368"/>
      <c r="I193" s="368"/>
      <c r="J193" s="119">
        <v>6100013065</v>
      </c>
      <c r="K193" s="122">
        <v>41184</v>
      </c>
      <c r="L193" s="165" t="s">
        <v>1956</v>
      </c>
      <c r="M193" s="167">
        <v>15</v>
      </c>
      <c r="N193" s="364"/>
    </row>
    <row r="194" spans="1:14" ht="47.25" outlineLevel="1">
      <c r="A194" s="185" t="s">
        <v>929</v>
      </c>
      <c r="B194" s="186">
        <v>10</v>
      </c>
      <c r="C194" s="169" t="s">
        <v>132</v>
      </c>
      <c r="D194" s="187" t="s">
        <v>1957</v>
      </c>
      <c r="E194" s="170">
        <v>9076.2597099999984</v>
      </c>
      <c r="F194" s="170" t="s">
        <v>477</v>
      </c>
      <c r="G194" s="170" t="s">
        <v>1958</v>
      </c>
      <c r="H194" s="170" t="s">
        <v>1959</v>
      </c>
      <c r="I194" s="170"/>
      <c r="J194" s="119" t="s">
        <v>1960</v>
      </c>
      <c r="K194" s="122">
        <v>41061</v>
      </c>
      <c r="L194" s="165" t="s">
        <v>1961</v>
      </c>
      <c r="M194" s="167">
        <v>15</v>
      </c>
      <c r="N194" s="166" t="s">
        <v>1962</v>
      </c>
    </row>
    <row r="195" spans="1:14" ht="47.25" outlineLevel="1">
      <c r="A195" s="185" t="s">
        <v>930</v>
      </c>
      <c r="B195" s="186">
        <v>11</v>
      </c>
      <c r="C195" s="169" t="s">
        <v>132</v>
      </c>
      <c r="D195" s="187" t="s">
        <v>1963</v>
      </c>
      <c r="E195" s="170">
        <v>349.48667999999998</v>
      </c>
      <c r="F195" s="170" t="s">
        <v>478</v>
      </c>
      <c r="G195" s="170" t="s">
        <v>1964</v>
      </c>
      <c r="H195" s="170" t="s">
        <v>479</v>
      </c>
      <c r="I195" s="170" t="s">
        <v>1965</v>
      </c>
      <c r="J195" s="119" t="s">
        <v>227</v>
      </c>
      <c r="K195" s="122">
        <v>41178</v>
      </c>
      <c r="L195" s="165" t="s">
        <v>228</v>
      </c>
      <c r="M195" s="167">
        <v>15</v>
      </c>
      <c r="N195" s="364" t="s">
        <v>1966</v>
      </c>
    </row>
    <row r="196" spans="1:14" ht="47.25" outlineLevel="1">
      <c r="A196" s="185" t="s">
        <v>931</v>
      </c>
      <c r="B196" s="186">
        <v>11</v>
      </c>
      <c r="C196" s="169" t="s">
        <v>132</v>
      </c>
      <c r="D196" s="187" t="s">
        <v>1967</v>
      </c>
      <c r="E196" s="170">
        <v>136.67462</v>
      </c>
      <c r="F196" s="170" t="s">
        <v>1968</v>
      </c>
      <c r="G196" s="170" t="s">
        <v>1969</v>
      </c>
      <c r="H196" s="170" t="s">
        <v>1970</v>
      </c>
      <c r="I196" s="170" t="s">
        <v>1965</v>
      </c>
      <c r="J196" s="119" t="s">
        <v>1971</v>
      </c>
      <c r="K196" s="122">
        <v>41186</v>
      </c>
      <c r="L196" s="165" t="s">
        <v>1972</v>
      </c>
      <c r="M196" s="167">
        <v>15</v>
      </c>
      <c r="N196" s="364"/>
    </row>
    <row r="197" spans="1:14" ht="47.25" outlineLevel="1">
      <c r="A197" s="185" t="s">
        <v>932</v>
      </c>
      <c r="B197" s="186">
        <v>12</v>
      </c>
      <c r="C197" s="169" t="s">
        <v>132</v>
      </c>
      <c r="D197" s="187" t="s">
        <v>1973</v>
      </c>
      <c r="E197" s="170">
        <v>10021.13421</v>
      </c>
      <c r="F197" s="170" t="s">
        <v>1974</v>
      </c>
      <c r="G197" s="170" t="s">
        <v>1975</v>
      </c>
      <c r="H197" s="170" t="s">
        <v>1976</v>
      </c>
      <c r="I197" s="170" t="s">
        <v>1977</v>
      </c>
      <c r="J197" s="119" t="s">
        <v>1978</v>
      </c>
      <c r="K197" s="122">
        <v>40927</v>
      </c>
      <c r="L197" s="165" t="s">
        <v>1979</v>
      </c>
      <c r="M197" s="167">
        <v>15</v>
      </c>
      <c r="N197" s="166" t="s">
        <v>1980</v>
      </c>
    </row>
    <row r="198" spans="1:14" ht="47.25" outlineLevel="1">
      <c r="A198" s="185" t="s">
        <v>933</v>
      </c>
      <c r="B198" s="186">
        <v>13</v>
      </c>
      <c r="C198" s="169" t="s">
        <v>132</v>
      </c>
      <c r="D198" s="187" t="s">
        <v>1981</v>
      </c>
      <c r="E198" s="170">
        <v>468.85397999999998</v>
      </c>
      <c r="F198" s="170" t="s">
        <v>1982</v>
      </c>
      <c r="G198" s="170" t="s">
        <v>1983</v>
      </c>
      <c r="H198" s="170" t="s">
        <v>1984</v>
      </c>
      <c r="I198" s="170" t="s">
        <v>1985</v>
      </c>
      <c r="J198" s="119" t="s">
        <v>1986</v>
      </c>
      <c r="K198" s="122">
        <v>41019</v>
      </c>
      <c r="L198" s="165" t="s">
        <v>1987</v>
      </c>
      <c r="M198" s="167">
        <v>15</v>
      </c>
      <c r="N198" s="166" t="s">
        <v>1988</v>
      </c>
    </row>
    <row r="199" spans="1:14" ht="47.25" outlineLevel="1">
      <c r="A199" s="185" t="s">
        <v>934</v>
      </c>
      <c r="B199" s="186">
        <v>14</v>
      </c>
      <c r="C199" s="169" t="s">
        <v>132</v>
      </c>
      <c r="D199" s="187" t="s">
        <v>1989</v>
      </c>
      <c r="E199" s="170">
        <v>103.12022</v>
      </c>
      <c r="F199" s="170" t="s">
        <v>480</v>
      </c>
      <c r="G199" s="170" t="s">
        <v>1990</v>
      </c>
      <c r="H199" s="170" t="s">
        <v>1991</v>
      </c>
      <c r="I199" s="170" t="s">
        <v>1992</v>
      </c>
      <c r="J199" s="119" t="s">
        <v>1993</v>
      </c>
      <c r="K199" s="122">
        <v>41012</v>
      </c>
      <c r="L199" s="165" t="s">
        <v>1994</v>
      </c>
      <c r="M199" s="167">
        <v>15</v>
      </c>
      <c r="N199" s="166" t="s">
        <v>1995</v>
      </c>
    </row>
    <row r="200" spans="1:14" ht="18" customHeight="1" outlineLevel="1">
      <c r="A200" s="369" t="s">
        <v>935</v>
      </c>
      <c r="B200" s="370">
        <v>15</v>
      </c>
      <c r="C200" s="371" t="s">
        <v>132</v>
      </c>
      <c r="D200" s="372" t="s">
        <v>1996</v>
      </c>
      <c r="E200" s="368">
        <v>1904.6851200000001</v>
      </c>
      <c r="F200" s="368" t="s">
        <v>434</v>
      </c>
      <c r="G200" s="368" t="s">
        <v>1997</v>
      </c>
      <c r="H200" s="368" t="s">
        <v>481</v>
      </c>
      <c r="I200" s="368" t="s">
        <v>1998</v>
      </c>
      <c r="J200" s="119">
        <v>6100011087</v>
      </c>
      <c r="K200" s="122">
        <v>41073</v>
      </c>
      <c r="L200" s="165" t="s">
        <v>1999</v>
      </c>
      <c r="M200" s="167">
        <v>15</v>
      </c>
      <c r="N200" s="364" t="s">
        <v>2000</v>
      </c>
    </row>
    <row r="201" spans="1:14" outlineLevel="1">
      <c r="A201" s="369"/>
      <c r="B201" s="370"/>
      <c r="C201" s="371"/>
      <c r="D201" s="372"/>
      <c r="E201" s="368"/>
      <c r="F201" s="368"/>
      <c r="G201" s="368"/>
      <c r="H201" s="368"/>
      <c r="I201" s="368"/>
      <c r="J201" s="119">
        <v>6100011541</v>
      </c>
      <c r="K201" s="122">
        <v>41102</v>
      </c>
      <c r="L201" s="165" t="s">
        <v>2001</v>
      </c>
      <c r="M201" s="167">
        <v>15</v>
      </c>
      <c r="N201" s="364"/>
    </row>
    <row r="202" spans="1:14" outlineLevel="1">
      <c r="A202" s="369"/>
      <c r="B202" s="370"/>
      <c r="C202" s="371"/>
      <c r="D202" s="372"/>
      <c r="E202" s="368"/>
      <c r="F202" s="368"/>
      <c r="G202" s="368"/>
      <c r="H202" s="368"/>
      <c r="I202" s="368"/>
      <c r="J202" s="119">
        <v>6100011075</v>
      </c>
      <c r="K202" s="122">
        <v>41073</v>
      </c>
      <c r="L202" s="165" t="s">
        <v>2002</v>
      </c>
      <c r="M202" s="167">
        <v>15</v>
      </c>
      <c r="N202" s="364"/>
    </row>
    <row r="203" spans="1:14" outlineLevel="1">
      <c r="A203" s="369"/>
      <c r="B203" s="370"/>
      <c r="C203" s="371"/>
      <c r="D203" s="372"/>
      <c r="E203" s="368"/>
      <c r="F203" s="368"/>
      <c r="G203" s="368"/>
      <c r="H203" s="368"/>
      <c r="I203" s="368"/>
      <c r="J203" s="119">
        <v>6100011103</v>
      </c>
      <c r="K203" s="122">
        <v>41073</v>
      </c>
      <c r="L203" s="165" t="s">
        <v>2002</v>
      </c>
      <c r="M203" s="167">
        <v>15</v>
      </c>
      <c r="N203" s="364"/>
    </row>
    <row r="204" spans="1:14" outlineLevel="1">
      <c r="A204" s="369"/>
      <c r="B204" s="370"/>
      <c r="C204" s="371"/>
      <c r="D204" s="372"/>
      <c r="E204" s="368"/>
      <c r="F204" s="368"/>
      <c r="G204" s="368"/>
      <c r="H204" s="368"/>
      <c r="I204" s="368"/>
      <c r="J204" s="119">
        <v>6100011077</v>
      </c>
      <c r="K204" s="122">
        <v>41073</v>
      </c>
      <c r="L204" s="165" t="s">
        <v>2003</v>
      </c>
      <c r="M204" s="167">
        <v>15</v>
      </c>
      <c r="N204" s="364"/>
    </row>
    <row r="205" spans="1:14" outlineLevel="1">
      <c r="A205" s="369"/>
      <c r="B205" s="370"/>
      <c r="C205" s="371"/>
      <c r="D205" s="372"/>
      <c r="E205" s="368"/>
      <c r="F205" s="368"/>
      <c r="G205" s="368"/>
      <c r="H205" s="368"/>
      <c r="I205" s="368"/>
      <c r="J205" s="119">
        <v>6100011080</v>
      </c>
      <c r="K205" s="122">
        <v>41073</v>
      </c>
      <c r="L205" s="165" t="s">
        <v>2004</v>
      </c>
      <c r="M205" s="167">
        <v>15</v>
      </c>
      <c r="N205" s="364"/>
    </row>
    <row r="206" spans="1:14" outlineLevel="1">
      <c r="A206" s="369"/>
      <c r="B206" s="370"/>
      <c r="C206" s="371"/>
      <c r="D206" s="372"/>
      <c r="E206" s="368"/>
      <c r="F206" s="368"/>
      <c r="G206" s="368"/>
      <c r="H206" s="368"/>
      <c r="I206" s="368"/>
      <c r="J206" s="119">
        <v>6100011081</v>
      </c>
      <c r="K206" s="122">
        <v>41073</v>
      </c>
      <c r="L206" s="165" t="s">
        <v>2005</v>
      </c>
      <c r="M206" s="167">
        <v>15</v>
      </c>
      <c r="N206" s="364"/>
    </row>
    <row r="207" spans="1:14" outlineLevel="1">
      <c r="A207" s="369"/>
      <c r="B207" s="370"/>
      <c r="C207" s="371"/>
      <c r="D207" s="372"/>
      <c r="E207" s="368"/>
      <c r="F207" s="368"/>
      <c r="G207" s="368"/>
      <c r="H207" s="368"/>
      <c r="I207" s="368"/>
      <c r="J207" s="119">
        <v>6100011078</v>
      </c>
      <c r="K207" s="122">
        <v>41073</v>
      </c>
      <c r="L207" s="165" t="s">
        <v>2006</v>
      </c>
      <c r="M207" s="167">
        <v>15</v>
      </c>
      <c r="N207" s="364"/>
    </row>
    <row r="208" spans="1:14" outlineLevel="1">
      <c r="A208" s="369"/>
      <c r="B208" s="370"/>
      <c r="C208" s="371"/>
      <c r="D208" s="372"/>
      <c r="E208" s="368"/>
      <c r="F208" s="368"/>
      <c r="G208" s="368"/>
      <c r="H208" s="368"/>
      <c r="I208" s="368"/>
      <c r="J208" s="119">
        <v>6100011108</v>
      </c>
      <c r="K208" s="122">
        <v>41073</v>
      </c>
      <c r="L208" s="165" t="s">
        <v>2007</v>
      </c>
      <c r="M208" s="167">
        <v>15</v>
      </c>
      <c r="N208" s="364"/>
    </row>
    <row r="209" spans="1:14" outlineLevel="1">
      <c r="A209" s="369"/>
      <c r="B209" s="370"/>
      <c r="C209" s="371"/>
      <c r="D209" s="372"/>
      <c r="E209" s="368"/>
      <c r="F209" s="368"/>
      <c r="G209" s="368"/>
      <c r="H209" s="368"/>
      <c r="I209" s="368"/>
      <c r="J209" s="119">
        <v>6100011042</v>
      </c>
      <c r="K209" s="122">
        <v>41073</v>
      </c>
      <c r="L209" s="165" t="s">
        <v>2008</v>
      </c>
      <c r="M209" s="167">
        <v>15</v>
      </c>
      <c r="N209" s="364"/>
    </row>
    <row r="210" spans="1:14" outlineLevel="1">
      <c r="A210" s="369"/>
      <c r="B210" s="370"/>
      <c r="C210" s="371"/>
      <c r="D210" s="372"/>
      <c r="E210" s="368"/>
      <c r="F210" s="368"/>
      <c r="G210" s="368"/>
      <c r="H210" s="368"/>
      <c r="I210" s="368"/>
      <c r="J210" s="119">
        <v>6100011093</v>
      </c>
      <c r="K210" s="122">
        <v>41073</v>
      </c>
      <c r="L210" s="165" t="s">
        <v>2009</v>
      </c>
      <c r="M210" s="167">
        <v>15</v>
      </c>
      <c r="N210" s="364"/>
    </row>
    <row r="211" spans="1:14" outlineLevel="1">
      <c r="A211" s="369"/>
      <c r="B211" s="370"/>
      <c r="C211" s="371"/>
      <c r="D211" s="372"/>
      <c r="E211" s="368"/>
      <c r="F211" s="368"/>
      <c r="G211" s="368"/>
      <c r="H211" s="368"/>
      <c r="I211" s="368"/>
      <c r="J211" s="119">
        <v>6100011069</v>
      </c>
      <c r="K211" s="122">
        <v>41073</v>
      </c>
      <c r="L211" s="165" t="s">
        <v>2010</v>
      </c>
      <c r="M211" s="167">
        <v>15</v>
      </c>
      <c r="N211" s="364"/>
    </row>
    <row r="212" spans="1:14" outlineLevel="1">
      <c r="A212" s="369"/>
      <c r="B212" s="370"/>
      <c r="C212" s="371"/>
      <c r="D212" s="372"/>
      <c r="E212" s="368"/>
      <c r="F212" s="368"/>
      <c r="G212" s="368"/>
      <c r="H212" s="368"/>
      <c r="I212" s="368"/>
      <c r="J212" s="119">
        <v>6100011070</v>
      </c>
      <c r="K212" s="122">
        <v>41073</v>
      </c>
      <c r="L212" s="165" t="s">
        <v>2011</v>
      </c>
      <c r="M212" s="167">
        <v>15</v>
      </c>
      <c r="N212" s="364"/>
    </row>
    <row r="213" spans="1:14" outlineLevel="1">
      <c r="A213" s="369"/>
      <c r="B213" s="370"/>
      <c r="C213" s="371"/>
      <c r="D213" s="372"/>
      <c r="E213" s="368"/>
      <c r="F213" s="368"/>
      <c r="G213" s="368"/>
      <c r="H213" s="368"/>
      <c r="I213" s="368"/>
      <c r="J213" s="119">
        <v>6100012180</v>
      </c>
      <c r="K213" s="122">
        <v>41142</v>
      </c>
      <c r="L213" s="165" t="s">
        <v>2012</v>
      </c>
      <c r="M213" s="167">
        <v>15</v>
      </c>
      <c r="N213" s="364"/>
    </row>
    <row r="214" spans="1:14" outlineLevel="1">
      <c r="A214" s="369"/>
      <c r="B214" s="370"/>
      <c r="C214" s="371"/>
      <c r="D214" s="372"/>
      <c r="E214" s="368"/>
      <c r="F214" s="368"/>
      <c r="G214" s="368"/>
      <c r="H214" s="368"/>
      <c r="I214" s="368"/>
      <c r="J214" s="119">
        <v>6100012302</v>
      </c>
      <c r="K214" s="122">
        <v>41149</v>
      </c>
      <c r="L214" s="165" t="s">
        <v>2013</v>
      </c>
      <c r="M214" s="167">
        <v>15</v>
      </c>
      <c r="N214" s="364"/>
    </row>
    <row r="215" spans="1:14" outlineLevel="1">
      <c r="A215" s="369"/>
      <c r="B215" s="370"/>
      <c r="C215" s="371"/>
      <c r="D215" s="372"/>
      <c r="E215" s="368"/>
      <c r="F215" s="368"/>
      <c r="G215" s="368"/>
      <c r="H215" s="368"/>
      <c r="I215" s="368"/>
      <c r="J215" s="119">
        <v>6100012301</v>
      </c>
      <c r="K215" s="122">
        <v>41150</v>
      </c>
      <c r="L215" s="165" t="s">
        <v>2014</v>
      </c>
      <c r="M215" s="167">
        <v>15</v>
      </c>
      <c r="N215" s="364"/>
    </row>
    <row r="216" spans="1:14" ht="47.25" outlineLevel="1">
      <c r="A216" s="185" t="s">
        <v>936</v>
      </c>
      <c r="B216" s="186">
        <v>16</v>
      </c>
      <c r="C216" s="169" t="s">
        <v>132</v>
      </c>
      <c r="D216" s="187" t="s">
        <v>2015</v>
      </c>
      <c r="E216" s="170">
        <v>135.17204000000001</v>
      </c>
      <c r="F216" s="170" t="s">
        <v>482</v>
      </c>
      <c r="G216" s="170" t="s">
        <v>2016</v>
      </c>
      <c r="H216" s="170" t="s">
        <v>2017</v>
      </c>
      <c r="I216" s="170" t="s">
        <v>483</v>
      </c>
      <c r="J216" s="119" t="s">
        <v>236</v>
      </c>
      <c r="K216" s="122">
        <v>41050</v>
      </c>
      <c r="L216" s="165" t="s">
        <v>237</v>
      </c>
      <c r="M216" s="167">
        <v>15</v>
      </c>
      <c r="N216" s="364" t="s">
        <v>2018</v>
      </c>
    </row>
    <row r="217" spans="1:14" ht="47.25" outlineLevel="1">
      <c r="A217" s="185" t="s">
        <v>937</v>
      </c>
      <c r="B217" s="186">
        <v>16</v>
      </c>
      <c r="C217" s="169" t="s">
        <v>132</v>
      </c>
      <c r="D217" s="187" t="s">
        <v>2019</v>
      </c>
      <c r="E217" s="170">
        <v>456.34865000000002</v>
      </c>
      <c r="F217" s="170" t="s">
        <v>2020</v>
      </c>
      <c r="G217" s="170" t="s">
        <v>2021</v>
      </c>
      <c r="H217" s="170" t="s">
        <v>484</v>
      </c>
      <c r="I217" s="170" t="s">
        <v>483</v>
      </c>
      <c r="J217" s="119" t="s">
        <v>209</v>
      </c>
      <c r="K217" s="122">
        <v>40869</v>
      </c>
      <c r="L217" s="165" t="s">
        <v>210</v>
      </c>
      <c r="M217" s="167">
        <v>15</v>
      </c>
      <c r="N217" s="364"/>
    </row>
    <row r="218" spans="1:14" ht="47.25" outlineLevel="1">
      <c r="A218" s="185" t="s">
        <v>938</v>
      </c>
      <c r="B218" s="186">
        <v>16</v>
      </c>
      <c r="C218" s="169" t="s">
        <v>132</v>
      </c>
      <c r="D218" s="187" t="s">
        <v>2022</v>
      </c>
      <c r="E218" s="170">
        <v>356.74200000000002</v>
      </c>
      <c r="F218" s="170" t="s">
        <v>2023</v>
      </c>
      <c r="G218" s="170" t="s">
        <v>2016</v>
      </c>
      <c r="H218" s="170" t="s">
        <v>2024</v>
      </c>
      <c r="I218" s="170" t="s">
        <v>483</v>
      </c>
      <c r="J218" s="119" t="s">
        <v>2025</v>
      </c>
      <c r="K218" s="122">
        <v>41025</v>
      </c>
      <c r="L218" s="165" t="s">
        <v>2026</v>
      </c>
      <c r="M218" s="167">
        <v>15</v>
      </c>
      <c r="N218" s="364"/>
    </row>
    <row r="219" spans="1:14" ht="47.25" outlineLevel="1">
      <c r="A219" s="185" t="s">
        <v>939</v>
      </c>
      <c r="B219" s="186">
        <v>17</v>
      </c>
      <c r="C219" s="169" t="s">
        <v>132</v>
      </c>
      <c r="D219" s="187" t="s">
        <v>2027</v>
      </c>
      <c r="E219" s="170">
        <v>139.12037000000001</v>
      </c>
      <c r="F219" s="170" t="s">
        <v>449</v>
      </c>
      <c r="G219" s="170" t="s">
        <v>485</v>
      </c>
      <c r="H219" s="170" t="s">
        <v>486</v>
      </c>
      <c r="I219" s="170" t="s">
        <v>487</v>
      </c>
      <c r="J219" s="119" t="s">
        <v>2028</v>
      </c>
      <c r="K219" s="122">
        <v>41121</v>
      </c>
      <c r="L219" s="165" t="s">
        <v>2029</v>
      </c>
      <c r="M219" s="167">
        <v>15</v>
      </c>
      <c r="N219" s="364" t="s">
        <v>2030</v>
      </c>
    </row>
    <row r="220" spans="1:14" ht="31.5" outlineLevel="1">
      <c r="A220" s="185" t="s">
        <v>940</v>
      </c>
      <c r="B220" s="186">
        <v>17</v>
      </c>
      <c r="C220" s="169" t="s">
        <v>132</v>
      </c>
      <c r="D220" s="187" t="s">
        <v>2031</v>
      </c>
      <c r="E220" s="170">
        <v>180.85203999999999</v>
      </c>
      <c r="F220" s="170" t="s">
        <v>449</v>
      </c>
      <c r="G220" s="170" t="s">
        <v>485</v>
      </c>
      <c r="H220" s="170" t="s">
        <v>486</v>
      </c>
      <c r="I220" s="170" t="s">
        <v>487</v>
      </c>
      <c r="J220" s="119" t="s">
        <v>2032</v>
      </c>
      <c r="K220" s="122">
        <v>41084</v>
      </c>
      <c r="L220" s="165" t="s">
        <v>2033</v>
      </c>
      <c r="M220" s="167">
        <v>15</v>
      </c>
      <c r="N220" s="364"/>
    </row>
    <row r="221" spans="1:14" ht="31.5" outlineLevel="1">
      <c r="A221" s="185" t="s">
        <v>941</v>
      </c>
      <c r="B221" s="186">
        <v>17</v>
      </c>
      <c r="C221" s="169" t="s">
        <v>132</v>
      </c>
      <c r="D221" s="187" t="s">
        <v>2034</v>
      </c>
      <c r="E221" s="170">
        <v>562.27876000000003</v>
      </c>
      <c r="F221" s="170" t="s">
        <v>449</v>
      </c>
      <c r="G221" s="170" t="s">
        <v>485</v>
      </c>
      <c r="H221" s="170" t="s">
        <v>486</v>
      </c>
      <c r="I221" s="170" t="s">
        <v>487</v>
      </c>
      <c r="J221" s="119" t="s">
        <v>2035</v>
      </c>
      <c r="K221" s="122">
        <v>41068</v>
      </c>
      <c r="L221" s="165" t="s">
        <v>2036</v>
      </c>
      <c r="M221" s="167">
        <v>15</v>
      </c>
      <c r="N221" s="364"/>
    </row>
    <row r="222" spans="1:14" ht="47.25" outlineLevel="1">
      <c r="A222" s="185" t="s">
        <v>942</v>
      </c>
      <c r="B222" s="186">
        <v>17</v>
      </c>
      <c r="C222" s="169" t="s">
        <v>132</v>
      </c>
      <c r="D222" s="187" t="s">
        <v>2037</v>
      </c>
      <c r="E222" s="170">
        <v>473.88774000000001</v>
      </c>
      <c r="F222" s="170" t="s">
        <v>2038</v>
      </c>
      <c r="G222" s="170" t="s">
        <v>2039</v>
      </c>
      <c r="H222" s="170" t="s">
        <v>2040</v>
      </c>
      <c r="I222" s="170" t="s">
        <v>487</v>
      </c>
      <c r="J222" s="119" t="s">
        <v>2041</v>
      </c>
      <c r="K222" s="122">
        <v>41015</v>
      </c>
      <c r="L222" s="165" t="s">
        <v>2042</v>
      </c>
      <c r="M222" s="167">
        <v>15</v>
      </c>
      <c r="N222" s="364"/>
    </row>
    <row r="223" spans="1:14" ht="47.25" outlineLevel="1">
      <c r="A223" s="185" t="s">
        <v>943</v>
      </c>
      <c r="B223" s="186">
        <v>17</v>
      </c>
      <c r="C223" s="169" t="s">
        <v>132</v>
      </c>
      <c r="D223" s="187" t="s">
        <v>2043</v>
      </c>
      <c r="E223" s="170">
        <v>290.41340000000002</v>
      </c>
      <c r="F223" s="170" t="s">
        <v>449</v>
      </c>
      <c r="G223" s="170" t="s">
        <v>485</v>
      </c>
      <c r="H223" s="170" t="s">
        <v>486</v>
      </c>
      <c r="I223" s="170" t="s">
        <v>487</v>
      </c>
      <c r="J223" s="119" t="s">
        <v>2044</v>
      </c>
      <c r="K223" s="122" t="s">
        <v>2045</v>
      </c>
      <c r="L223" s="165" t="s">
        <v>2046</v>
      </c>
      <c r="M223" s="167">
        <v>15</v>
      </c>
      <c r="N223" s="364"/>
    </row>
    <row r="224" spans="1:14" ht="31.5" outlineLevel="1">
      <c r="A224" s="185" t="s">
        <v>944</v>
      </c>
      <c r="B224" s="186">
        <v>17</v>
      </c>
      <c r="C224" s="169" t="s">
        <v>132</v>
      </c>
      <c r="D224" s="187" t="s">
        <v>2047</v>
      </c>
      <c r="E224" s="170">
        <v>197.66632000000001</v>
      </c>
      <c r="F224" s="170" t="s">
        <v>449</v>
      </c>
      <c r="G224" s="170" t="s">
        <v>485</v>
      </c>
      <c r="H224" s="170" t="s">
        <v>486</v>
      </c>
      <c r="I224" s="170" t="s">
        <v>487</v>
      </c>
      <c r="J224" s="119">
        <v>6100009418</v>
      </c>
      <c r="K224" s="122">
        <v>40968</v>
      </c>
      <c r="L224" s="165" t="s">
        <v>2048</v>
      </c>
      <c r="M224" s="167">
        <v>15</v>
      </c>
      <c r="N224" s="364"/>
    </row>
    <row r="225" spans="1:14" ht="47.25" outlineLevel="1">
      <c r="A225" s="185" t="s">
        <v>945</v>
      </c>
      <c r="B225" s="186">
        <v>18</v>
      </c>
      <c r="C225" s="169" t="s">
        <v>132</v>
      </c>
      <c r="D225" s="187" t="s">
        <v>2049</v>
      </c>
      <c r="E225" s="170">
        <v>396.34787</v>
      </c>
      <c r="F225" s="170" t="s">
        <v>488</v>
      </c>
      <c r="G225" s="170" t="s">
        <v>2050</v>
      </c>
      <c r="H225" s="170" t="s">
        <v>2051</v>
      </c>
      <c r="I225" s="170" t="s">
        <v>2052</v>
      </c>
      <c r="J225" s="119" t="s">
        <v>2053</v>
      </c>
      <c r="K225" s="122">
        <v>40974</v>
      </c>
      <c r="L225" s="165" t="s">
        <v>2054</v>
      </c>
      <c r="M225" s="167">
        <v>15</v>
      </c>
      <c r="N225" s="364" t="s">
        <v>2055</v>
      </c>
    </row>
    <row r="226" spans="1:14" ht="47.25" outlineLevel="1">
      <c r="A226" s="185" t="s">
        <v>946</v>
      </c>
      <c r="B226" s="186">
        <v>18</v>
      </c>
      <c r="C226" s="169" t="s">
        <v>132</v>
      </c>
      <c r="D226" s="187" t="s">
        <v>2056</v>
      </c>
      <c r="E226" s="170">
        <v>177.6679</v>
      </c>
      <c r="F226" s="170" t="s">
        <v>477</v>
      </c>
      <c r="G226" s="170" t="s">
        <v>2057</v>
      </c>
      <c r="H226" s="170" t="s">
        <v>2058</v>
      </c>
      <c r="I226" s="170" t="s">
        <v>2052</v>
      </c>
      <c r="J226" s="119" t="s">
        <v>219</v>
      </c>
      <c r="K226" s="122">
        <v>41166</v>
      </c>
      <c r="L226" s="165" t="s">
        <v>220</v>
      </c>
      <c r="M226" s="167">
        <v>15</v>
      </c>
      <c r="N226" s="364"/>
    </row>
    <row r="227" spans="1:14" ht="47.25" outlineLevel="1">
      <c r="A227" s="185" t="s">
        <v>947</v>
      </c>
      <c r="B227" s="186">
        <v>18</v>
      </c>
      <c r="C227" s="169" t="s">
        <v>132</v>
      </c>
      <c r="D227" s="187" t="s">
        <v>2059</v>
      </c>
      <c r="E227" s="170">
        <v>320.83673000000005</v>
      </c>
      <c r="F227" s="170" t="s">
        <v>488</v>
      </c>
      <c r="G227" s="170" t="s">
        <v>2060</v>
      </c>
      <c r="H227" s="170" t="s">
        <v>489</v>
      </c>
      <c r="I227" s="170" t="s">
        <v>2052</v>
      </c>
      <c r="J227" s="119" t="s">
        <v>2061</v>
      </c>
      <c r="K227" s="122">
        <v>41151</v>
      </c>
      <c r="L227" s="165" t="s">
        <v>2062</v>
      </c>
      <c r="M227" s="167">
        <v>15</v>
      </c>
      <c r="N227" s="364"/>
    </row>
    <row r="228" spans="1:14" ht="47.25" outlineLevel="1">
      <c r="A228" s="185" t="s">
        <v>948</v>
      </c>
      <c r="B228" s="186">
        <v>18</v>
      </c>
      <c r="C228" s="169" t="s">
        <v>132</v>
      </c>
      <c r="D228" s="187" t="s">
        <v>2063</v>
      </c>
      <c r="E228" s="170">
        <v>169.25830000000002</v>
      </c>
      <c r="F228" s="170" t="s">
        <v>488</v>
      </c>
      <c r="G228" s="170" t="s">
        <v>2060</v>
      </c>
      <c r="H228" s="170" t="s">
        <v>489</v>
      </c>
      <c r="I228" s="170" t="s">
        <v>2052</v>
      </c>
      <c r="J228" s="119" t="s">
        <v>2064</v>
      </c>
      <c r="K228" s="122">
        <v>41151</v>
      </c>
      <c r="L228" s="165" t="s">
        <v>2065</v>
      </c>
      <c r="M228" s="167">
        <v>15</v>
      </c>
      <c r="N228" s="364"/>
    </row>
    <row r="229" spans="1:14" ht="47.25" outlineLevel="1">
      <c r="A229" s="185" t="s">
        <v>949</v>
      </c>
      <c r="B229" s="186">
        <v>18</v>
      </c>
      <c r="C229" s="169" t="s">
        <v>132</v>
      </c>
      <c r="D229" s="187" t="s">
        <v>2066</v>
      </c>
      <c r="E229" s="170">
        <v>242.9357</v>
      </c>
      <c r="F229" s="170" t="s">
        <v>488</v>
      </c>
      <c r="G229" s="170" t="s">
        <v>2060</v>
      </c>
      <c r="H229" s="170" t="s">
        <v>489</v>
      </c>
      <c r="I229" s="170" t="s">
        <v>2052</v>
      </c>
      <c r="J229" s="119" t="s">
        <v>221</v>
      </c>
      <c r="K229" s="122">
        <v>41183</v>
      </c>
      <c r="L229" s="165" t="s">
        <v>222</v>
      </c>
      <c r="M229" s="167">
        <v>15</v>
      </c>
      <c r="N229" s="364"/>
    </row>
    <row r="230" spans="1:14" ht="47.25" outlineLevel="1">
      <c r="A230" s="185" t="s">
        <v>950</v>
      </c>
      <c r="B230" s="186">
        <v>18</v>
      </c>
      <c r="C230" s="169" t="s">
        <v>132</v>
      </c>
      <c r="D230" s="187" t="s">
        <v>2067</v>
      </c>
      <c r="E230" s="170">
        <v>117.27023</v>
      </c>
      <c r="F230" s="170" t="s">
        <v>477</v>
      </c>
      <c r="G230" s="170" t="s">
        <v>2057</v>
      </c>
      <c r="H230" s="170" t="s">
        <v>2058</v>
      </c>
      <c r="I230" s="170" t="s">
        <v>2052</v>
      </c>
      <c r="J230" s="119" t="s">
        <v>223</v>
      </c>
      <c r="K230" s="122">
        <v>41166</v>
      </c>
      <c r="L230" s="165" t="s">
        <v>224</v>
      </c>
      <c r="M230" s="167">
        <v>15</v>
      </c>
      <c r="N230" s="364"/>
    </row>
    <row r="231" spans="1:14" ht="47.25" outlineLevel="1">
      <c r="A231" s="185" t="s">
        <v>951</v>
      </c>
      <c r="B231" s="186">
        <v>18</v>
      </c>
      <c r="C231" s="169" t="s">
        <v>132</v>
      </c>
      <c r="D231" s="187" t="s">
        <v>2068</v>
      </c>
      <c r="E231" s="170">
        <v>318.57542000000001</v>
      </c>
      <c r="F231" s="170" t="s">
        <v>477</v>
      </c>
      <c r="G231" s="170" t="s">
        <v>2057</v>
      </c>
      <c r="H231" s="170" t="s">
        <v>2058</v>
      </c>
      <c r="I231" s="170" t="s">
        <v>2052</v>
      </c>
      <c r="J231" s="119" t="s">
        <v>225</v>
      </c>
      <c r="K231" s="122">
        <v>41165</v>
      </c>
      <c r="L231" s="165" t="s">
        <v>226</v>
      </c>
      <c r="M231" s="167">
        <v>15</v>
      </c>
      <c r="N231" s="364"/>
    </row>
    <row r="232" spans="1:14" ht="47.25" outlineLevel="1">
      <c r="A232" s="185" t="s">
        <v>952</v>
      </c>
      <c r="B232" s="186">
        <v>18</v>
      </c>
      <c r="C232" s="169" t="s">
        <v>132</v>
      </c>
      <c r="D232" s="187" t="s">
        <v>2069</v>
      </c>
      <c r="E232" s="170">
        <v>334.32857000000001</v>
      </c>
      <c r="F232" s="170" t="s">
        <v>488</v>
      </c>
      <c r="G232" s="170" t="s">
        <v>2060</v>
      </c>
      <c r="H232" s="170" t="s">
        <v>489</v>
      </c>
      <c r="I232" s="170" t="s">
        <v>2052</v>
      </c>
      <c r="J232" s="119" t="s">
        <v>229</v>
      </c>
      <c r="K232" s="122">
        <v>41177</v>
      </c>
      <c r="L232" s="165" t="s">
        <v>230</v>
      </c>
      <c r="M232" s="167">
        <v>15</v>
      </c>
      <c r="N232" s="364"/>
    </row>
    <row r="233" spans="1:14" ht="47.25" outlineLevel="1">
      <c r="A233" s="185" t="s">
        <v>953</v>
      </c>
      <c r="B233" s="186">
        <v>19</v>
      </c>
      <c r="C233" s="169" t="s">
        <v>132</v>
      </c>
      <c r="D233" s="187" t="s">
        <v>2070</v>
      </c>
      <c r="E233" s="170">
        <v>28.989160000000002</v>
      </c>
      <c r="F233" s="170" t="s">
        <v>478</v>
      </c>
      <c r="G233" s="170" t="s">
        <v>2071</v>
      </c>
      <c r="H233" s="170" t="s">
        <v>490</v>
      </c>
      <c r="I233" s="170" t="s">
        <v>2072</v>
      </c>
      <c r="J233" s="119" t="s">
        <v>252</v>
      </c>
      <c r="K233" s="122">
        <v>41113</v>
      </c>
      <c r="L233" s="165" t="s">
        <v>253</v>
      </c>
      <c r="M233" s="167">
        <v>15</v>
      </c>
      <c r="N233" s="364" t="s">
        <v>2073</v>
      </c>
    </row>
    <row r="234" spans="1:14" ht="47.25" outlineLevel="1">
      <c r="A234" s="185" t="s">
        <v>954</v>
      </c>
      <c r="B234" s="186">
        <v>19</v>
      </c>
      <c r="C234" s="169" t="s">
        <v>132</v>
      </c>
      <c r="D234" s="187" t="s">
        <v>2074</v>
      </c>
      <c r="E234" s="170">
        <v>139.95461</v>
      </c>
      <c r="F234" s="170" t="s">
        <v>2075</v>
      </c>
      <c r="G234" s="170" t="s">
        <v>2076</v>
      </c>
      <c r="H234" s="170" t="s">
        <v>2077</v>
      </c>
      <c r="I234" s="170" t="s">
        <v>2072</v>
      </c>
      <c r="J234" s="119" t="s">
        <v>2078</v>
      </c>
      <c r="K234" s="122">
        <v>41186</v>
      </c>
      <c r="L234" s="165" t="s">
        <v>2079</v>
      </c>
      <c r="M234" s="167">
        <v>15</v>
      </c>
      <c r="N234" s="364"/>
    </row>
    <row r="235" spans="1:14" ht="47.25" outlineLevel="1">
      <c r="A235" s="185" t="s">
        <v>955</v>
      </c>
      <c r="B235" s="186">
        <v>19</v>
      </c>
      <c r="C235" s="169" t="s">
        <v>132</v>
      </c>
      <c r="D235" s="187" t="s">
        <v>1919</v>
      </c>
      <c r="E235" s="170">
        <v>252.05075000000002</v>
      </c>
      <c r="F235" s="170" t="s">
        <v>478</v>
      </c>
      <c r="G235" s="170" t="s">
        <v>2071</v>
      </c>
      <c r="H235" s="170" t="s">
        <v>490</v>
      </c>
      <c r="I235" s="170" t="s">
        <v>2072</v>
      </c>
      <c r="J235" s="119" t="s">
        <v>2080</v>
      </c>
      <c r="K235" s="122">
        <v>41031</v>
      </c>
      <c r="L235" s="165" t="s">
        <v>2081</v>
      </c>
      <c r="M235" s="167">
        <v>15</v>
      </c>
      <c r="N235" s="364"/>
    </row>
    <row r="236" spans="1:14" ht="47.25" outlineLevel="1">
      <c r="A236" s="185" t="s">
        <v>956</v>
      </c>
      <c r="B236" s="186">
        <v>19</v>
      </c>
      <c r="C236" s="169" t="s">
        <v>132</v>
      </c>
      <c r="D236" s="187" t="s">
        <v>2082</v>
      </c>
      <c r="E236" s="170">
        <v>315.68565999999998</v>
      </c>
      <c r="F236" s="170" t="s">
        <v>434</v>
      </c>
      <c r="G236" s="170" t="s">
        <v>2083</v>
      </c>
      <c r="H236" s="170" t="s">
        <v>481</v>
      </c>
      <c r="I236" s="170" t="s">
        <v>2072</v>
      </c>
      <c r="J236" s="119" t="s">
        <v>248</v>
      </c>
      <c r="K236" s="122">
        <v>41025</v>
      </c>
      <c r="L236" s="165" t="s">
        <v>249</v>
      </c>
      <c r="M236" s="167">
        <v>15</v>
      </c>
      <c r="N236" s="364"/>
    </row>
    <row r="237" spans="1:14" ht="15.75" customHeight="1" outlineLevel="1">
      <c r="A237" s="369" t="s">
        <v>957</v>
      </c>
      <c r="B237" s="370">
        <v>20</v>
      </c>
      <c r="C237" s="371" t="s">
        <v>132</v>
      </c>
      <c r="D237" s="372" t="s">
        <v>2084</v>
      </c>
      <c r="E237" s="368">
        <v>824.49414000000002</v>
      </c>
      <c r="F237" s="368" t="s">
        <v>491</v>
      </c>
      <c r="G237" s="368" t="s">
        <v>2085</v>
      </c>
      <c r="H237" s="368" t="s">
        <v>492</v>
      </c>
      <c r="I237" s="368" t="s">
        <v>493</v>
      </c>
      <c r="J237" s="119">
        <v>6100010236</v>
      </c>
      <c r="K237" s="122">
        <v>41033</v>
      </c>
      <c r="L237" s="165" t="s">
        <v>2086</v>
      </c>
      <c r="M237" s="167">
        <v>15</v>
      </c>
      <c r="N237" s="364" t="s">
        <v>2087</v>
      </c>
    </row>
    <row r="238" spans="1:14" ht="47.25" outlineLevel="1">
      <c r="A238" s="369"/>
      <c r="B238" s="370"/>
      <c r="C238" s="371"/>
      <c r="D238" s="372"/>
      <c r="E238" s="368"/>
      <c r="F238" s="368"/>
      <c r="G238" s="368"/>
      <c r="H238" s="368"/>
      <c r="I238" s="368"/>
      <c r="J238" s="119">
        <v>6100010206</v>
      </c>
      <c r="K238" s="122">
        <v>41033</v>
      </c>
      <c r="L238" s="165" t="s">
        <v>2088</v>
      </c>
      <c r="M238" s="167">
        <v>15</v>
      </c>
      <c r="N238" s="364"/>
    </row>
    <row r="239" spans="1:14" outlineLevel="1">
      <c r="A239" s="369"/>
      <c r="B239" s="370"/>
      <c r="C239" s="371"/>
      <c r="D239" s="372"/>
      <c r="E239" s="368"/>
      <c r="F239" s="368"/>
      <c r="G239" s="368"/>
      <c r="H239" s="368"/>
      <c r="I239" s="368"/>
      <c r="J239" s="119">
        <v>6100010210</v>
      </c>
      <c r="K239" s="122">
        <v>41033</v>
      </c>
      <c r="L239" s="165" t="s">
        <v>2089</v>
      </c>
      <c r="M239" s="167">
        <v>15</v>
      </c>
      <c r="N239" s="364"/>
    </row>
    <row r="240" spans="1:14" ht="31.5" outlineLevel="1">
      <c r="A240" s="369"/>
      <c r="B240" s="370"/>
      <c r="C240" s="371"/>
      <c r="D240" s="372"/>
      <c r="E240" s="368"/>
      <c r="F240" s="368"/>
      <c r="G240" s="368"/>
      <c r="H240" s="368"/>
      <c r="I240" s="368"/>
      <c r="J240" s="119">
        <v>6100010207</v>
      </c>
      <c r="K240" s="122">
        <v>41033</v>
      </c>
      <c r="L240" s="165" t="s">
        <v>2090</v>
      </c>
      <c r="M240" s="167">
        <v>15</v>
      </c>
      <c r="N240" s="364"/>
    </row>
    <row r="241" spans="1:14" outlineLevel="1">
      <c r="A241" s="369"/>
      <c r="B241" s="370"/>
      <c r="C241" s="371"/>
      <c r="D241" s="372"/>
      <c r="E241" s="368"/>
      <c r="F241" s="368"/>
      <c r="G241" s="368"/>
      <c r="H241" s="368"/>
      <c r="I241" s="368"/>
      <c r="J241" s="119">
        <v>6100010205</v>
      </c>
      <c r="K241" s="122">
        <v>41033</v>
      </c>
      <c r="L241" s="165" t="s">
        <v>2091</v>
      </c>
      <c r="M241" s="167">
        <v>15</v>
      </c>
      <c r="N241" s="364"/>
    </row>
    <row r="242" spans="1:14" ht="47.25" outlineLevel="1">
      <c r="A242" s="185" t="s">
        <v>958</v>
      </c>
      <c r="B242" s="186">
        <v>20</v>
      </c>
      <c r="C242" s="169" t="s">
        <v>132</v>
      </c>
      <c r="D242" s="187" t="s">
        <v>2092</v>
      </c>
      <c r="E242" s="170">
        <v>200.32337999999999</v>
      </c>
      <c r="F242" s="170" t="s">
        <v>2093</v>
      </c>
      <c r="G242" s="170" t="s">
        <v>2094</v>
      </c>
      <c r="H242" s="170" t="s">
        <v>2095</v>
      </c>
      <c r="I242" s="170" t="s">
        <v>493</v>
      </c>
      <c r="J242" s="119" t="s">
        <v>2096</v>
      </c>
      <c r="K242" s="122">
        <v>40968</v>
      </c>
      <c r="L242" s="165" t="s">
        <v>2097</v>
      </c>
      <c r="M242" s="167">
        <v>15</v>
      </c>
      <c r="N242" s="364"/>
    </row>
    <row r="243" spans="1:14" s="117" customFormat="1" ht="47.25" outlineLevel="1">
      <c r="A243" s="185" t="s">
        <v>959</v>
      </c>
      <c r="B243" s="186">
        <v>20</v>
      </c>
      <c r="C243" s="169" t="s">
        <v>132</v>
      </c>
      <c r="D243" s="187" t="s">
        <v>2098</v>
      </c>
      <c r="E243" s="170">
        <v>269.89839999999998</v>
      </c>
      <c r="F243" s="170" t="s">
        <v>434</v>
      </c>
      <c r="G243" s="170" t="s">
        <v>494</v>
      </c>
      <c r="H243" s="170" t="s">
        <v>495</v>
      </c>
      <c r="I243" s="170" t="s">
        <v>493</v>
      </c>
      <c r="J243" s="119" t="s">
        <v>2099</v>
      </c>
      <c r="K243" s="122">
        <v>41050</v>
      </c>
      <c r="L243" s="165" t="s">
        <v>2100</v>
      </c>
      <c r="M243" s="167">
        <v>15</v>
      </c>
      <c r="N243" s="364"/>
    </row>
    <row r="244" spans="1:14" ht="47.25" outlineLevel="1">
      <c r="A244" s="185" t="s">
        <v>960</v>
      </c>
      <c r="B244" s="186">
        <v>22</v>
      </c>
      <c r="C244" s="169" t="s">
        <v>132</v>
      </c>
      <c r="D244" s="187" t="s">
        <v>2101</v>
      </c>
      <c r="E244" s="170">
        <v>546.99086999999997</v>
      </c>
      <c r="F244" s="170" t="s">
        <v>2102</v>
      </c>
      <c r="G244" s="170" t="s">
        <v>2103</v>
      </c>
      <c r="H244" s="170" t="s">
        <v>2104</v>
      </c>
      <c r="I244" s="170" t="s">
        <v>2105</v>
      </c>
      <c r="J244" s="119" t="s">
        <v>2106</v>
      </c>
      <c r="K244" s="122">
        <v>41010</v>
      </c>
      <c r="L244" s="165" t="s">
        <v>2107</v>
      </c>
      <c r="M244" s="167">
        <v>15</v>
      </c>
      <c r="N244" s="166" t="s">
        <v>2108</v>
      </c>
    </row>
    <row r="245" spans="1:14" ht="47.25" outlineLevel="1">
      <c r="A245" s="185" t="s">
        <v>961</v>
      </c>
      <c r="B245" s="186">
        <v>23</v>
      </c>
      <c r="C245" s="169" t="s">
        <v>132</v>
      </c>
      <c r="D245" s="187" t="s">
        <v>2109</v>
      </c>
      <c r="E245" s="170">
        <v>220.53622999999999</v>
      </c>
      <c r="F245" s="170" t="s">
        <v>488</v>
      </c>
      <c r="G245" s="170" t="s">
        <v>2110</v>
      </c>
      <c r="H245" s="170" t="s">
        <v>497</v>
      </c>
      <c r="I245" s="170" t="s">
        <v>2111</v>
      </c>
      <c r="J245" s="119" t="s">
        <v>2112</v>
      </c>
      <c r="K245" s="122">
        <v>40980</v>
      </c>
      <c r="L245" s="165" t="s">
        <v>2113</v>
      </c>
      <c r="M245" s="167">
        <v>15</v>
      </c>
      <c r="N245" s="364" t="s">
        <v>2114</v>
      </c>
    </row>
    <row r="246" spans="1:14" ht="47.25" outlineLevel="1">
      <c r="A246" s="185" t="s">
        <v>962</v>
      </c>
      <c r="B246" s="186">
        <v>23</v>
      </c>
      <c r="C246" s="169" t="s">
        <v>132</v>
      </c>
      <c r="D246" s="187" t="s">
        <v>2115</v>
      </c>
      <c r="E246" s="170">
        <v>256.65079000000003</v>
      </c>
      <c r="F246" s="170" t="s">
        <v>488</v>
      </c>
      <c r="G246" s="170" t="s">
        <v>2116</v>
      </c>
      <c r="H246" s="170" t="s">
        <v>498</v>
      </c>
      <c r="I246" s="170" t="s">
        <v>2111</v>
      </c>
      <c r="J246" s="119" t="s">
        <v>2117</v>
      </c>
      <c r="K246" s="122">
        <v>41143</v>
      </c>
      <c r="L246" s="165" t="s">
        <v>2118</v>
      </c>
      <c r="M246" s="167">
        <v>15</v>
      </c>
      <c r="N246" s="364"/>
    </row>
    <row r="247" spans="1:14" ht="47.25" outlineLevel="1">
      <c r="A247" s="185" t="s">
        <v>963</v>
      </c>
      <c r="B247" s="186">
        <v>23</v>
      </c>
      <c r="C247" s="169" t="s">
        <v>132</v>
      </c>
      <c r="D247" s="187" t="s">
        <v>2119</v>
      </c>
      <c r="E247" s="170">
        <v>391.30304000000001</v>
      </c>
      <c r="F247" s="170" t="s">
        <v>488</v>
      </c>
      <c r="G247" s="170" t="s">
        <v>2120</v>
      </c>
      <c r="H247" s="170" t="s">
        <v>2121</v>
      </c>
      <c r="I247" s="170" t="s">
        <v>2111</v>
      </c>
      <c r="J247" s="119" t="s">
        <v>2122</v>
      </c>
      <c r="K247" s="122">
        <v>41019</v>
      </c>
      <c r="L247" s="165" t="s">
        <v>2123</v>
      </c>
      <c r="M247" s="167">
        <v>15</v>
      </c>
      <c r="N247" s="364"/>
    </row>
    <row r="248" spans="1:14" ht="47.25" outlineLevel="1">
      <c r="A248" s="185" t="s">
        <v>964</v>
      </c>
      <c r="B248" s="186">
        <v>23</v>
      </c>
      <c r="C248" s="169" t="s">
        <v>132</v>
      </c>
      <c r="D248" s="187" t="s">
        <v>2124</v>
      </c>
      <c r="E248" s="170">
        <v>325.85061000000002</v>
      </c>
      <c r="F248" s="170" t="s">
        <v>488</v>
      </c>
      <c r="G248" s="170" t="s">
        <v>2125</v>
      </c>
      <c r="H248" s="170" t="s">
        <v>499</v>
      </c>
      <c r="I248" s="170" t="s">
        <v>2111</v>
      </c>
      <c r="J248" s="119" t="s">
        <v>2126</v>
      </c>
      <c r="K248" s="122">
        <v>41008</v>
      </c>
      <c r="L248" s="165" t="s">
        <v>2127</v>
      </c>
      <c r="M248" s="167">
        <v>15</v>
      </c>
      <c r="N248" s="364"/>
    </row>
    <row r="249" spans="1:14" ht="47.25" outlineLevel="1">
      <c r="A249" s="185" t="s">
        <v>965</v>
      </c>
      <c r="B249" s="186">
        <v>23</v>
      </c>
      <c r="C249" s="169" t="s">
        <v>132</v>
      </c>
      <c r="D249" s="187" t="s">
        <v>2128</v>
      </c>
      <c r="E249" s="170">
        <v>547.59032999999999</v>
      </c>
      <c r="F249" s="170" t="s">
        <v>488</v>
      </c>
      <c r="G249" s="170" t="s">
        <v>2129</v>
      </c>
      <c r="H249" s="170" t="s">
        <v>2130</v>
      </c>
      <c r="I249" s="170" t="s">
        <v>2111</v>
      </c>
      <c r="J249" s="119" t="s">
        <v>2131</v>
      </c>
      <c r="K249" s="122">
        <v>41019</v>
      </c>
      <c r="L249" s="165" t="s">
        <v>2132</v>
      </c>
      <c r="M249" s="167">
        <v>15</v>
      </c>
      <c r="N249" s="364"/>
    </row>
    <row r="250" spans="1:14" ht="47.25" outlineLevel="1">
      <c r="A250" s="185" t="s">
        <v>966</v>
      </c>
      <c r="B250" s="186">
        <v>23</v>
      </c>
      <c r="C250" s="169" t="s">
        <v>132</v>
      </c>
      <c r="D250" s="187" t="s">
        <v>2133</v>
      </c>
      <c r="E250" s="170">
        <v>370.84798000000001</v>
      </c>
      <c r="F250" s="170" t="s">
        <v>488</v>
      </c>
      <c r="G250" s="170" t="s">
        <v>2134</v>
      </c>
      <c r="H250" s="170" t="s">
        <v>498</v>
      </c>
      <c r="I250" s="170" t="s">
        <v>2111</v>
      </c>
      <c r="J250" s="119" t="s">
        <v>268</v>
      </c>
      <c r="K250" s="122" t="s">
        <v>2135</v>
      </c>
      <c r="L250" s="165" t="s">
        <v>269</v>
      </c>
      <c r="M250" s="167">
        <v>15</v>
      </c>
      <c r="N250" s="364"/>
    </row>
    <row r="251" spans="1:14" ht="47.25" outlineLevel="1">
      <c r="A251" s="185" t="s">
        <v>967</v>
      </c>
      <c r="B251" s="186">
        <v>24</v>
      </c>
      <c r="C251" s="169" t="s">
        <v>132</v>
      </c>
      <c r="D251" s="187" t="s">
        <v>2136</v>
      </c>
      <c r="E251" s="170">
        <v>8.7791300000000003</v>
      </c>
      <c r="F251" s="170" t="s">
        <v>477</v>
      </c>
      <c r="G251" s="170" t="s">
        <v>2137</v>
      </c>
      <c r="H251" s="170" t="s">
        <v>2138</v>
      </c>
      <c r="I251" s="170" t="s">
        <v>500</v>
      </c>
      <c r="J251" s="119" t="s">
        <v>2139</v>
      </c>
      <c r="K251" s="122">
        <v>41186</v>
      </c>
      <c r="L251" s="165" t="s">
        <v>2140</v>
      </c>
      <c r="M251" s="167">
        <v>15</v>
      </c>
      <c r="N251" s="364" t="s">
        <v>2141</v>
      </c>
    </row>
    <row r="252" spans="1:14" ht="47.25" outlineLevel="1">
      <c r="A252" s="185" t="s">
        <v>968</v>
      </c>
      <c r="B252" s="186">
        <v>24</v>
      </c>
      <c r="C252" s="169" t="s">
        <v>132</v>
      </c>
      <c r="D252" s="187" t="s">
        <v>2142</v>
      </c>
      <c r="E252" s="170">
        <v>425.20082000000002</v>
      </c>
      <c r="F252" s="170" t="s">
        <v>477</v>
      </c>
      <c r="G252" s="170" t="s">
        <v>2143</v>
      </c>
      <c r="H252" s="170" t="s">
        <v>2138</v>
      </c>
      <c r="I252" s="170" t="s">
        <v>500</v>
      </c>
      <c r="J252" s="119" t="s">
        <v>231</v>
      </c>
      <c r="K252" s="122">
        <v>41194</v>
      </c>
      <c r="L252" s="165" t="s">
        <v>232</v>
      </c>
      <c r="M252" s="167">
        <v>15</v>
      </c>
      <c r="N252" s="364"/>
    </row>
    <row r="253" spans="1:14" ht="47.25" outlineLevel="1">
      <c r="A253" s="185" t="s">
        <v>969</v>
      </c>
      <c r="B253" s="186">
        <v>24</v>
      </c>
      <c r="C253" s="169" t="s">
        <v>132</v>
      </c>
      <c r="D253" s="187" t="s">
        <v>2142</v>
      </c>
      <c r="E253" s="170">
        <v>294.19170000000003</v>
      </c>
      <c r="F253" s="170" t="s">
        <v>434</v>
      </c>
      <c r="G253" s="170" t="s">
        <v>501</v>
      </c>
      <c r="H253" s="170" t="s">
        <v>450</v>
      </c>
      <c r="I253" s="170" t="s">
        <v>500</v>
      </c>
      <c r="J253" s="119" t="s">
        <v>2144</v>
      </c>
      <c r="K253" s="122">
        <v>41050</v>
      </c>
      <c r="L253" s="165" t="s">
        <v>2145</v>
      </c>
      <c r="M253" s="167">
        <v>15</v>
      </c>
      <c r="N253" s="364"/>
    </row>
    <row r="254" spans="1:14" ht="47.25" outlineLevel="1">
      <c r="A254" s="185" t="s">
        <v>970</v>
      </c>
      <c r="B254" s="186">
        <v>25</v>
      </c>
      <c r="C254" s="169" t="s">
        <v>132</v>
      </c>
      <c r="D254" s="187" t="s">
        <v>2146</v>
      </c>
      <c r="E254" s="170">
        <v>5.87</v>
      </c>
      <c r="F254" s="170" t="s">
        <v>488</v>
      </c>
      <c r="G254" s="170" t="s">
        <v>2147</v>
      </c>
      <c r="H254" s="170" t="s">
        <v>502</v>
      </c>
      <c r="I254" s="170" t="s">
        <v>2148</v>
      </c>
      <c r="J254" s="119" t="s">
        <v>213</v>
      </c>
      <c r="K254" s="122">
        <v>41183</v>
      </c>
      <c r="L254" s="165" t="s">
        <v>214</v>
      </c>
      <c r="M254" s="167" t="s">
        <v>2149</v>
      </c>
      <c r="N254" s="364" t="s">
        <v>2150</v>
      </c>
    </row>
    <row r="255" spans="1:14" ht="47.25" outlineLevel="1">
      <c r="A255" s="185" t="s">
        <v>971</v>
      </c>
      <c r="B255" s="186">
        <v>25</v>
      </c>
      <c r="C255" s="169" t="s">
        <v>132</v>
      </c>
      <c r="D255" s="187" t="s">
        <v>2151</v>
      </c>
      <c r="E255" s="170">
        <v>80.311099999999996</v>
      </c>
      <c r="F255" s="170" t="s">
        <v>488</v>
      </c>
      <c r="G255" s="170" t="s">
        <v>2152</v>
      </c>
      <c r="H255" s="170" t="s">
        <v>502</v>
      </c>
      <c r="I255" s="170" t="s">
        <v>2148</v>
      </c>
      <c r="J255" s="119" t="s">
        <v>2153</v>
      </c>
      <c r="K255" s="122">
        <v>41122</v>
      </c>
      <c r="L255" s="165" t="s">
        <v>2154</v>
      </c>
      <c r="M255" s="167" t="s">
        <v>2149</v>
      </c>
      <c r="N255" s="364"/>
    </row>
    <row r="256" spans="1:14" ht="47.25" outlineLevel="1">
      <c r="A256" s="185" t="s">
        <v>972</v>
      </c>
      <c r="B256" s="186">
        <v>25</v>
      </c>
      <c r="C256" s="169" t="s">
        <v>132</v>
      </c>
      <c r="D256" s="187" t="s">
        <v>2155</v>
      </c>
      <c r="E256" s="170">
        <v>0</v>
      </c>
      <c r="F256" s="170" t="s">
        <v>434</v>
      </c>
      <c r="G256" s="170" t="s">
        <v>2156</v>
      </c>
      <c r="H256" s="170" t="s">
        <v>450</v>
      </c>
      <c r="I256" s="170" t="s">
        <v>2148</v>
      </c>
      <c r="J256" s="119" t="s">
        <v>238</v>
      </c>
      <c r="K256" s="122">
        <v>41225</v>
      </c>
      <c r="L256" s="165" t="s">
        <v>239</v>
      </c>
      <c r="M256" s="167" t="s">
        <v>2149</v>
      </c>
      <c r="N256" s="364"/>
    </row>
    <row r="257" spans="1:14" ht="31.5" outlineLevel="1">
      <c r="A257" s="185" t="s">
        <v>973</v>
      </c>
      <c r="B257" s="186">
        <v>25</v>
      </c>
      <c r="C257" s="169" t="s">
        <v>132</v>
      </c>
      <c r="D257" s="187" t="s">
        <v>2157</v>
      </c>
      <c r="E257" s="170">
        <v>165.18300000000002</v>
      </c>
      <c r="F257" s="170" t="s">
        <v>488</v>
      </c>
      <c r="G257" s="170" t="s">
        <v>2158</v>
      </c>
      <c r="H257" s="170" t="s">
        <v>503</v>
      </c>
      <c r="I257" s="170" t="s">
        <v>2148</v>
      </c>
      <c r="J257" s="119" t="s">
        <v>2159</v>
      </c>
      <c r="K257" s="122" t="s">
        <v>2160</v>
      </c>
      <c r="L257" s="165" t="s">
        <v>254</v>
      </c>
      <c r="M257" s="167" t="s">
        <v>2149</v>
      </c>
      <c r="N257" s="364"/>
    </row>
    <row r="258" spans="1:14" ht="47.25" outlineLevel="1">
      <c r="A258" s="185" t="s">
        <v>974</v>
      </c>
      <c r="B258" s="186">
        <v>26</v>
      </c>
      <c r="C258" s="169" t="s">
        <v>132</v>
      </c>
      <c r="D258" s="187" t="s">
        <v>2161</v>
      </c>
      <c r="E258" s="170">
        <v>48.205748799999981</v>
      </c>
      <c r="F258" s="170" t="s">
        <v>434</v>
      </c>
      <c r="G258" s="170" t="s">
        <v>2162</v>
      </c>
      <c r="H258" s="170" t="s">
        <v>2163</v>
      </c>
      <c r="I258" s="170" t="s">
        <v>2164</v>
      </c>
      <c r="J258" s="119">
        <v>6100014137</v>
      </c>
      <c r="K258" s="122">
        <v>41247</v>
      </c>
      <c r="L258" s="165" t="s">
        <v>2165</v>
      </c>
      <c r="M258" s="167" t="s">
        <v>2149</v>
      </c>
      <c r="N258" s="364" t="s">
        <v>2166</v>
      </c>
    </row>
    <row r="259" spans="1:14" outlineLevel="1">
      <c r="A259" s="185" t="s">
        <v>975</v>
      </c>
      <c r="B259" s="186">
        <v>26</v>
      </c>
      <c r="C259" s="169" t="s">
        <v>132</v>
      </c>
      <c r="D259" s="187" t="s">
        <v>2167</v>
      </c>
      <c r="E259" s="170">
        <v>28.15015</v>
      </c>
      <c r="F259" s="170" t="s">
        <v>434</v>
      </c>
      <c r="G259" s="170" t="s">
        <v>2162</v>
      </c>
      <c r="H259" s="170" t="s">
        <v>2163</v>
      </c>
      <c r="I259" s="170" t="s">
        <v>2164</v>
      </c>
      <c r="J259" s="119">
        <v>6100014298</v>
      </c>
      <c r="K259" s="122">
        <v>41255</v>
      </c>
      <c r="L259" s="165" t="s">
        <v>265</v>
      </c>
      <c r="M259" s="167" t="s">
        <v>2149</v>
      </c>
      <c r="N259" s="364"/>
    </row>
    <row r="260" spans="1:14" ht="47.25" outlineLevel="1">
      <c r="A260" s="185" t="s">
        <v>976</v>
      </c>
      <c r="B260" s="186">
        <v>27</v>
      </c>
      <c r="C260" s="169" t="s">
        <v>132</v>
      </c>
      <c r="D260" s="187" t="s">
        <v>1963</v>
      </c>
      <c r="E260" s="170">
        <v>208.22363000000001</v>
      </c>
      <c r="F260" s="170" t="s">
        <v>504</v>
      </c>
      <c r="G260" s="170" t="s">
        <v>2168</v>
      </c>
      <c r="H260" s="170" t="s">
        <v>2169</v>
      </c>
      <c r="I260" s="170" t="s">
        <v>505</v>
      </c>
      <c r="J260" s="119" t="s">
        <v>234</v>
      </c>
      <c r="K260" s="122">
        <v>41031</v>
      </c>
      <c r="L260" s="165" t="s">
        <v>235</v>
      </c>
      <c r="M260" s="167" t="s">
        <v>2149</v>
      </c>
      <c r="N260" s="364" t="s">
        <v>2170</v>
      </c>
    </row>
    <row r="261" spans="1:14" ht="47.25" outlineLevel="1">
      <c r="A261" s="185" t="s">
        <v>977</v>
      </c>
      <c r="B261" s="186">
        <v>27</v>
      </c>
      <c r="C261" s="169" t="s">
        <v>132</v>
      </c>
      <c r="D261" s="187" t="s">
        <v>2171</v>
      </c>
      <c r="E261" s="170">
        <v>53.882100000000001</v>
      </c>
      <c r="F261" s="170" t="s">
        <v>434</v>
      </c>
      <c r="G261" s="170" t="s">
        <v>506</v>
      </c>
      <c r="H261" s="170" t="s">
        <v>440</v>
      </c>
      <c r="I261" s="170" t="s">
        <v>505</v>
      </c>
      <c r="J261" s="119">
        <v>6100010738</v>
      </c>
      <c r="K261" s="122">
        <v>41050</v>
      </c>
      <c r="L261" s="165" t="s">
        <v>2172</v>
      </c>
      <c r="M261" s="167" t="s">
        <v>2149</v>
      </c>
      <c r="N261" s="364"/>
    </row>
    <row r="262" spans="1:14" outlineLevel="1">
      <c r="A262" s="185" t="s">
        <v>978</v>
      </c>
      <c r="B262" s="186">
        <v>27</v>
      </c>
      <c r="C262" s="169" t="s">
        <v>132</v>
      </c>
      <c r="D262" s="187" t="s">
        <v>2173</v>
      </c>
      <c r="E262" s="170">
        <v>26.469360000000002</v>
      </c>
      <c r="F262" s="170" t="s">
        <v>434</v>
      </c>
      <c r="G262" s="170" t="s">
        <v>506</v>
      </c>
      <c r="H262" s="170" t="s">
        <v>440</v>
      </c>
      <c r="I262" s="170" t="s">
        <v>505</v>
      </c>
      <c r="J262" s="119">
        <v>6100013271</v>
      </c>
      <c r="K262" s="122">
        <v>41191</v>
      </c>
      <c r="L262" s="165" t="s">
        <v>261</v>
      </c>
      <c r="M262" s="167" t="s">
        <v>2149</v>
      </c>
      <c r="N262" s="364"/>
    </row>
    <row r="263" spans="1:14" outlineLevel="1">
      <c r="A263" s="185" t="s">
        <v>979</v>
      </c>
      <c r="B263" s="186">
        <v>27</v>
      </c>
      <c r="C263" s="169" t="s">
        <v>132</v>
      </c>
      <c r="D263" s="187" t="s">
        <v>2174</v>
      </c>
      <c r="E263" s="170">
        <v>30.054269999999999</v>
      </c>
      <c r="F263" s="170" t="s">
        <v>434</v>
      </c>
      <c r="G263" s="170" t="s">
        <v>506</v>
      </c>
      <c r="H263" s="170" t="s">
        <v>440</v>
      </c>
      <c r="I263" s="170" t="s">
        <v>505</v>
      </c>
      <c r="J263" s="119">
        <v>6100013969</v>
      </c>
      <c r="K263" s="122">
        <v>41240</v>
      </c>
      <c r="L263" s="165" t="s">
        <v>262</v>
      </c>
      <c r="M263" s="167" t="s">
        <v>2149</v>
      </c>
      <c r="N263" s="364"/>
    </row>
    <row r="264" spans="1:14" outlineLevel="1">
      <c r="A264" s="185" t="s">
        <v>980</v>
      </c>
      <c r="B264" s="186">
        <v>27</v>
      </c>
      <c r="C264" s="169" t="s">
        <v>132</v>
      </c>
      <c r="D264" s="187" t="s">
        <v>2175</v>
      </c>
      <c r="E264" s="170">
        <v>52.372669999999999</v>
      </c>
      <c r="F264" s="170" t="s">
        <v>434</v>
      </c>
      <c r="G264" s="170" t="s">
        <v>506</v>
      </c>
      <c r="H264" s="170" t="s">
        <v>440</v>
      </c>
      <c r="I264" s="170" t="s">
        <v>505</v>
      </c>
      <c r="J264" s="119">
        <v>6100013722</v>
      </c>
      <c r="K264" s="122">
        <v>41226</v>
      </c>
      <c r="L264" s="165" t="s">
        <v>263</v>
      </c>
      <c r="M264" s="167" t="s">
        <v>2149</v>
      </c>
      <c r="N264" s="364"/>
    </row>
    <row r="265" spans="1:14" ht="31.5" outlineLevel="1">
      <c r="A265" s="185" t="s">
        <v>981</v>
      </c>
      <c r="B265" s="186">
        <v>27</v>
      </c>
      <c r="C265" s="169" t="s">
        <v>132</v>
      </c>
      <c r="D265" s="187" t="s">
        <v>2176</v>
      </c>
      <c r="E265" s="170">
        <v>49.609699999999997</v>
      </c>
      <c r="F265" s="170" t="s">
        <v>434</v>
      </c>
      <c r="G265" s="170" t="s">
        <v>506</v>
      </c>
      <c r="H265" s="170" t="s">
        <v>440</v>
      </c>
      <c r="I265" s="170" t="s">
        <v>505</v>
      </c>
      <c r="J265" s="119">
        <v>6100013973</v>
      </c>
      <c r="K265" s="122">
        <v>41240</v>
      </c>
      <c r="L265" s="165" t="s">
        <v>2177</v>
      </c>
      <c r="M265" s="167" t="s">
        <v>2149</v>
      </c>
      <c r="N265" s="364"/>
    </row>
    <row r="266" spans="1:14" ht="31.5" customHeight="1" outlineLevel="1">
      <c r="A266" s="185" t="s">
        <v>982</v>
      </c>
      <c r="B266" s="186">
        <v>28</v>
      </c>
      <c r="C266" s="169" t="s">
        <v>132</v>
      </c>
      <c r="D266" s="187" t="s">
        <v>2178</v>
      </c>
      <c r="E266" s="170">
        <v>34.537289999999999</v>
      </c>
      <c r="F266" s="170" t="s">
        <v>442</v>
      </c>
      <c r="G266" s="170" t="s">
        <v>507</v>
      </c>
      <c r="H266" s="170" t="s">
        <v>440</v>
      </c>
      <c r="I266" s="170" t="s">
        <v>508</v>
      </c>
      <c r="J266" s="119">
        <v>6100013869</v>
      </c>
      <c r="K266" s="122">
        <v>41234</v>
      </c>
      <c r="L266" s="165" t="s">
        <v>264</v>
      </c>
      <c r="M266" s="167" t="s">
        <v>2149</v>
      </c>
      <c r="N266" s="364" t="s">
        <v>2179</v>
      </c>
    </row>
    <row r="267" spans="1:14" ht="189" outlineLevel="1">
      <c r="A267" s="185" t="s">
        <v>983</v>
      </c>
      <c r="B267" s="186">
        <v>28</v>
      </c>
      <c r="C267" s="169" t="s">
        <v>132</v>
      </c>
      <c r="D267" s="187" t="s">
        <v>2180</v>
      </c>
      <c r="E267" s="170">
        <v>48.38</v>
      </c>
      <c r="F267" s="170" t="s">
        <v>2181</v>
      </c>
      <c r="G267" s="170" t="s">
        <v>509</v>
      </c>
      <c r="H267" s="170" t="s">
        <v>510</v>
      </c>
      <c r="I267" s="170" t="s">
        <v>2182</v>
      </c>
      <c r="J267" s="119" t="s">
        <v>270</v>
      </c>
      <c r="K267" s="122" t="s">
        <v>2183</v>
      </c>
      <c r="L267" s="165" t="s">
        <v>271</v>
      </c>
      <c r="M267" s="167" t="s">
        <v>2149</v>
      </c>
      <c r="N267" s="364"/>
    </row>
    <row r="268" spans="1:14" ht="31.5" customHeight="1" outlineLevel="1">
      <c r="A268" s="185" t="s">
        <v>984</v>
      </c>
      <c r="B268" s="186">
        <v>29</v>
      </c>
      <c r="C268" s="169" t="s">
        <v>132</v>
      </c>
      <c r="D268" s="187" t="s">
        <v>2184</v>
      </c>
      <c r="E268" s="170">
        <v>17.714659999999999</v>
      </c>
      <c r="F268" s="170" t="s">
        <v>442</v>
      </c>
      <c r="G268" s="170" t="s">
        <v>511</v>
      </c>
      <c r="H268" s="170" t="s">
        <v>512</v>
      </c>
      <c r="I268" s="170" t="s">
        <v>513</v>
      </c>
      <c r="J268" s="119">
        <v>6100010518</v>
      </c>
      <c r="K268" s="122">
        <v>41050</v>
      </c>
      <c r="L268" s="165" t="s">
        <v>266</v>
      </c>
      <c r="M268" s="167" t="s">
        <v>2149</v>
      </c>
      <c r="N268" s="364" t="s">
        <v>2185</v>
      </c>
    </row>
    <row r="269" spans="1:14" outlineLevel="1">
      <c r="A269" s="185" t="s">
        <v>985</v>
      </c>
      <c r="B269" s="186">
        <v>29</v>
      </c>
      <c r="C269" s="169" t="s">
        <v>132</v>
      </c>
      <c r="D269" s="187" t="s">
        <v>2186</v>
      </c>
      <c r="E269" s="170">
        <v>143.37157999999999</v>
      </c>
      <c r="F269" s="170" t="s">
        <v>442</v>
      </c>
      <c r="G269" s="170" t="s">
        <v>511</v>
      </c>
      <c r="H269" s="170" t="s">
        <v>512</v>
      </c>
      <c r="I269" s="170" t="s">
        <v>513</v>
      </c>
      <c r="J269" s="119">
        <v>6100011116</v>
      </c>
      <c r="K269" s="122">
        <v>41068</v>
      </c>
      <c r="L269" s="165" t="s">
        <v>2187</v>
      </c>
      <c r="M269" s="167" t="s">
        <v>2149</v>
      </c>
      <c r="N269" s="364"/>
    </row>
    <row r="270" spans="1:14" ht="31.5" outlineLevel="1">
      <c r="A270" s="185" t="s">
        <v>986</v>
      </c>
      <c r="B270" s="186">
        <v>29</v>
      </c>
      <c r="C270" s="169" t="s">
        <v>132</v>
      </c>
      <c r="D270" s="187" t="s">
        <v>2188</v>
      </c>
      <c r="E270" s="170">
        <v>174.92807599999998</v>
      </c>
      <c r="F270" s="170" t="s">
        <v>480</v>
      </c>
      <c r="G270" s="170" t="s">
        <v>511</v>
      </c>
      <c r="H270" s="170" t="s">
        <v>512</v>
      </c>
      <c r="I270" s="170" t="s">
        <v>513</v>
      </c>
      <c r="J270" s="119">
        <v>6100013866</v>
      </c>
      <c r="K270" s="122">
        <v>41234</v>
      </c>
      <c r="L270" s="165" t="s">
        <v>2189</v>
      </c>
      <c r="M270" s="167" t="s">
        <v>2149</v>
      </c>
      <c r="N270" s="364"/>
    </row>
    <row r="271" spans="1:14" ht="47.25" outlineLevel="1">
      <c r="A271" s="185" t="s">
        <v>987</v>
      </c>
      <c r="B271" s="186">
        <v>30</v>
      </c>
      <c r="C271" s="169" t="s">
        <v>132</v>
      </c>
      <c r="D271" s="187" t="s">
        <v>2190</v>
      </c>
      <c r="E271" s="170">
        <v>319.56228119999997</v>
      </c>
      <c r="F271" s="170" t="s">
        <v>477</v>
      </c>
      <c r="G271" s="170" t="s">
        <v>2191</v>
      </c>
      <c r="H271" s="170" t="s">
        <v>2130</v>
      </c>
      <c r="I271" s="170" t="s">
        <v>514</v>
      </c>
      <c r="J271" s="119" t="s">
        <v>2192</v>
      </c>
      <c r="K271" s="122">
        <v>41068</v>
      </c>
      <c r="L271" s="165" t="s">
        <v>2193</v>
      </c>
      <c r="M271" s="167" t="s">
        <v>2149</v>
      </c>
      <c r="N271" s="364" t="s">
        <v>2194</v>
      </c>
    </row>
    <row r="272" spans="1:14" ht="47.25" outlineLevel="1">
      <c r="A272" s="185" t="s">
        <v>988</v>
      </c>
      <c r="B272" s="186">
        <v>30</v>
      </c>
      <c r="C272" s="169" t="s">
        <v>132</v>
      </c>
      <c r="D272" s="187" t="s">
        <v>2195</v>
      </c>
      <c r="E272" s="170">
        <v>338.79485679999999</v>
      </c>
      <c r="F272" s="170" t="s">
        <v>477</v>
      </c>
      <c r="G272" s="170" t="s">
        <v>2191</v>
      </c>
      <c r="H272" s="170" t="s">
        <v>2130</v>
      </c>
      <c r="I272" s="170" t="s">
        <v>514</v>
      </c>
      <c r="J272" s="119" t="s">
        <v>244</v>
      </c>
      <c r="K272" s="122">
        <v>41108</v>
      </c>
      <c r="L272" s="165" t="s">
        <v>245</v>
      </c>
      <c r="M272" s="167" t="s">
        <v>2149</v>
      </c>
      <c r="N272" s="364"/>
    </row>
    <row r="273" spans="1:14" ht="47.25" outlineLevel="1">
      <c r="A273" s="185" t="s">
        <v>989</v>
      </c>
      <c r="B273" s="186">
        <v>31</v>
      </c>
      <c r="C273" s="169" t="s">
        <v>132</v>
      </c>
      <c r="D273" s="187" t="s">
        <v>2196</v>
      </c>
      <c r="E273" s="170">
        <v>393.69279</v>
      </c>
      <c r="F273" s="170" t="s">
        <v>491</v>
      </c>
      <c r="G273" s="170" t="s">
        <v>2197</v>
      </c>
      <c r="H273" s="170" t="s">
        <v>515</v>
      </c>
      <c r="I273" s="170" t="s">
        <v>516</v>
      </c>
      <c r="J273" s="119" t="s">
        <v>2198</v>
      </c>
      <c r="K273" s="122">
        <v>40905</v>
      </c>
      <c r="L273" s="165" t="s">
        <v>2199</v>
      </c>
      <c r="M273" s="167" t="s">
        <v>2149</v>
      </c>
      <c r="N273" s="364" t="s">
        <v>2200</v>
      </c>
    </row>
    <row r="274" spans="1:14" ht="47.25" outlineLevel="1">
      <c r="A274" s="185" t="s">
        <v>990</v>
      </c>
      <c r="B274" s="186">
        <v>31</v>
      </c>
      <c r="C274" s="169" t="s">
        <v>132</v>
      </c>
      <c r="D274" s="187" t="s">
        <v>2201</v>
      </c>
      <c r="E274" s="170">
        <v>207.30115000000001</v>
      </c>
      <c r="F274" s="170" t="s">
        <v>491</v>
      </c>
      <c r="G274" s="170" t="s">
        <v>2202</v>
      </c>
      <c r="H274" s="170" t="s">
        <v>2203</v>
      </c>
      <c r="I274" s="170" t="s">
        <v>516</v>
      </c>
      <c r="J274" s="119" t="s">
        <v>2204</v>
      </c>
      <c r="K274" s="122">
        <v>41018</v>
      </c>
      <c r="L274" s="165" t="s">
        <v>2205</v>
      </c>
      <c r="M274" s="167" t="s">
        <v>2149</v>
      </c>
      <c r="N274" s="364"/>
    </row>
    <row r="275" spans="1:14" ht="47.25" outlineLevel="1">
      <c r="A275" s="185" t="s">
        <v>991</v>
      </c>
      <c r="B275" s="186">
        <v>31</v>
      </c>
      <c r="C275" s="169" t="s">
        <v>132</v>
      </c>
      <c r="D275" s="187" t="s">
        <v>2206</v>
      </c>
      <c r="E275" s="170">
        <v>99.905100000000004</v>
      </c>
      <c r="F275" s="170" t="s">
        <v>434</v>
      </c>
      <c r="G275" s="170" t="s">
        <v>517</v>
      </c>
      <c r="H275" s="170" t="s">
        <v>512</v>
      </c>
      <c r="I275" s="170" t="s">
        <v>516</v>
      </c>
      <c r="J275" s="119" t="s">
        <v>2207</v>
      </c>
      <c r="K275" s="122">
        <v>40983</v>
      </c>
      <c r="L275" s="165" t="s">
        <v>2208</v>
      </c>
      <c r="M275" s="167" t="s">
        <v>2149</v>
      </c>
      <c r="N275" s="364"/>
    </row>
    <row r="276" spans="1:14" ht="47.25" outlineLevel="1">
      <c r="A276" s="185" t="s">
        <v>992</v>
      </c>
      <c r="B276" s="186">
        <v>31</v>
      </c>
      <c r="C276" s="169" t="s">
        <v>132</v>
      </c>
      <c r="D276" s="187" t="s">
        <v>2209</v>
      </c>
      <c r="E276" s="170">
        <v>105.09701</v>
      </c>
      <c r="F276" s="170" t="s">
        <v>434</v>
      </c>
      <c r="G276" s="170" t="s">
        <v>517</v>
      </c>
      <c r="H276" s="170" t="s">
        <v>512</v>
      </c>
      <c r="I276" s="170" t="s">
        <v>516</v>
      </c>
      <c r="J276" s="119" t="s">
        <v>2210</v>
      </c>
      <c r="K276" s="122">
        <v>41073</v>
      </c>
      <c r="L276" s="165" t="s">
        <v>2211</v>
      </c>
      <c r="M276" s="167" t="s">
        <v>2149</v>
      </c>
      <c r="N276" s="364"/>
    </row>
    <row r="277" spans="1:14" ht="47.25" outlineLevel="1">
      <c r="A277" s="185" t="s">
        <v>993</v>
      </c>
      <c r="B277" s="186">
        <v>31</v>
      </c>
      <c r="C277" s="169" t="s">
        <v>132</v>
      </c>
      <c r="D277" s="187" t="s">
        <v>2212</v>
      </c>
      <c r="E277" s="170">
        <v>333.15458999999998</v>
      </c>
      <c r="F277" s="170" t="s">
        <v>434</v>
      </c>
      <c r="G277" s="170" t="s">
        <v>517</v>
      </c>
      <c r="H277" s="170" t="s">
        <v>512</v>
      </c>
      <c r="I277" s="170" t="s">
        <v>516</v>
      </c>
      <c r="J277" s="119" t="s">
        <v>242</v>
      </c>
      <c r="K277" s="122">
        <v>41068</v>
      </c>
      <c r="L277" s="165" t="s">
        <v>243</v>
      </c>
      <c r="M277" s="167" t="s">
        <v>2149</v>
      </c>
      <c r="N277" s="364"/>
    </row>
    <row r="278" spans="1:14" ht="47.25" outlineLevel="1">
      <c r="A278" s="185" t="s">
        <v>994</v>
      </c>
      <c r="B278" s="186">
        <v>31</v>
      </c>
      <c r="C278" s="169" t="s">
        <v>132</v>
      </c>
      <c r="D278" s="187" t="s">
        <v>2213</v>
      </c>
      <c r="E278" s="170">
        <v>343.78341999999998</v>
      </c>
      <c r="F278" s="170" t="s">
        <v>2093</v>
      </c>
      <c r="G278" s="170" t="s">
        <v>2214</v>
      </c>
      <c r="H278" s="170" t="s">
        <v>2215</v>
      </c>
      <c r="I278" s="170" t="s">
        <v>516</v>
      </c>
      <c r="J278" s="119" t="s">
        <v>2216</v>
      </c>
      <c r="K278" s="122">
        <v>41102</v>
      </c>
      <c r="L278" s="165" t="s">
        <v>2217</v>
      </c>
      <c r="M278" s="167" t="s">
        <v>2149</v>
      </c>
      <c r="N278" s="364"/>
    </row>
    <row r="279" spans="1:14" ht="47.25" outlineLevel="1">
      <c r="A279" s="185" t="s">
        <v>995</v>
      </c>
      <c r="B279" s="186">
        <v>31</v>
      </c>
      <c r="C279" s="169" t="s">
        <v>132</v>
      </c>
      <c r="D279" s="187" t="s">
        <v>2218</v>
      </c>
      <c r="E279" s="170">
        <v>338.66985</v>
      </c>
      <c r="F279" s="170" t="s">
        <v>434</v>
      </c>
      <c r="G279" s="170" t="s">
        <v>517</v>
      </c>
      <c r="H279" s="170" t="s">
        <v>512</v>
      </c>
      <c r="I279" s="170" t="s">
        <v>516</v>
      </c>
      <c r="J279" s="119" t="s">
        <v>2219</v>
      </c>
      <c r="K279" s="122">
        <v>40968</v>
      </c>
      <c r="L279" s="165" t="s">
        <v>2220</v>
      </c>
      <c r="M279" s="167" t="s">
        <v>2149</v>
      </c>
      <c r="N279" s="364"/>
    </row>
    <row r="280" spans="1:14" ht="47.25" outlineLevel="1">
      <c r="A280" s="185" t="s">
        <v>996</v>
      </c>
      <c r="B280" s="186">
        <v>31</v>
      </c>
      <c r="C280" s="169" t="s">
        <v>132</v>
      </c>
      <c r="D280" s="187" t="s">
        <v>2221</v>
      </c>
      <c r="E280" s="170">
        <v>65.284509999999997</v>
      </c>
      <c r="F280" s="170" t="s">
        <v>2093</v>
      </c>
      <c r="G280" s="170" t="s">
        <v>2214</v>
      </c>
      <c r="H280" s="170" t="s">
        <v>2215</v>
      </c>
      <c r="I280" s="170" t="s">
        <v>516</v>
      </c>
      <c r="J280" s="119" t="s">
        <v>246</v>
      </c>
      <c r="K280" s="122">
        <v>41121</v>
      </c>
      <c r="L280" s="165" t="s">
        <v>247</v>
      </c>
      <c r="M280" s="167" t="s">
        <v>2149</v>
      </c>
      <c r="N280" s="364"/>
    </row>
    <row r="281" spans="1:14" ht="47.25" outlineLevel="1">
      <c r="A281" s="185" t="s">
        <v>997</v>
      </c>
      <c r="B281" s="186">
        <v>31</v>
      </c>
      <c r="C281" s="169" t="s">
        <v>132</v>
      </c>
      <c r="D281" s="187" t="s">
        <v>2222</v>
      </c>
      <c r="E281" s="170">
        <v>64.042770000000004</v>
      </c>
      <c r="F281" s="170" t="s">
        <v>2223</v>
      </c>
      <c r="G281" s="170" t="s">
        <v>2224</v>
      </c>
      <c r="H281" s="170" t="s">
        <v>2225</v>
      </c>
      <c r="I281" s="170" t="s">
        <v>516</v>
      </c>
      <c r="J281" s="119" t="s">
        <v>250</v>
      </c>
      <c r="K281" s="122">
        <v>41121</v>
      </c>
      <c r="L281" s="165" t="s">
        <v>251</v>
      </c>
      <c r="M281" s="167" t="s">
        <v>2149</v>
      </c>
      <c r="N281" s="364"/>
    </row>
    <row r="282" spans="1:14" ht="47.25" outlineLevel="1">
      <c r="A282" s="185" t="s">
        <v>998</v>
      </c>
      <c r="B282" s="186">
        <v>31</v>
      </c>
      <c r="C282" s="169" t="s">
        <v>132</v>
      </c>
      <c r="D282" s="187" t="s">
        <v>2226</v>
      </c>
      <c r="E282" s="170">
        <v>177.23876999999999</v>
      </c>
      <c r="F282" s="170" t="s">
        <v>434</v>
      </c>
      <c r="G282" s="170" t="s">
        <v>517</v>
      </c>
      <c r="H282" s="170" t="s">
        <v>512</v>
      </c>
      <c r="I282" s="170" t="s">
        <v>516</v>
      </c>
      <c r="J282" s="119" t="s">
        <v>2227</v>
      </c>
      <c r="K282" s="122">
        <v>41113</v>
      </c>
      <c r="L282" s="165" t="s">
        <v>2228</v>
      </c>
      <c r="M282" s="167" t="s">
        <v>2149</v>
      </c>
      <c r="N282" s="364"/>
    </row>
    <row r="283" spans="1:14" ht="47.25" outlineLevel="1">
      <c r="A283" s="185" t="s">
        <v>999</v>
      </c>
      <c r="B283" s="186">
        <v>32</v>
      </c>
      <c r="C283" s="169" t="s">
        <v>132</v>
      </c>
      <c r="D283" s="187" t="s">
        <v>2229</v>
      </c>
      <c r="E283" s="170">
        <v>123.36523</v>
      </c>
      <c r="F283" s="170" t="s">
        <v>518</v>
      </c>
      <c r="G283" s="170" t="s">
        <v>2230</v>
      </c>
      <c r="H283" s="170" t="s">
        <v>2231</v>
      </c>
      <c r="I283" s="170" t="s">
        <v>2232</v>
      </c>
      <c r="J283" s="119" t="s">
        <v>2233</v>
      </c>
      <c r="K283" s="122">
        <v>41043</v>
      </c>
      <c r="L283" s="165" t="s">
        <v>2234</v>
      </c>
      <c r="M283" s="167" t="s">
        <v>2149</v>
      </c>
      <c r="N283" s="364" t="s">
        <v>2235</v>
      </c>
    </row>
    <row r="284" spans="1:14" ht="393.75" outlineLevel="1">
      <c r="A284" s="185" t="s">
        <v>1000</v>
      </c>
      <c r="B284" s="186">
        <v>32</v>
      </c>
      <c r="C284" s="169" t="s">
        <v>132</v>
      </c>
      <c r="D284" s="187" t="s">
        <v>2236</v>
      </c>
      <c r="E284" s="170">
        <v>502.66228000000001</v>
      </c>
      <c r="F284" s="170" t="s">
        <v>518</v>
      </c>
      <c r="G284" s="170" t="s">
        <v>2237</v>
      </c>
      <c r="H284" s="170" t="s">
        <v>519</v>
      </c>
      <c r="I284" s="170" t="s">
        <v>2238</v>
      </c>
      <c r="J284" s="119" t="s">
        <v>2239</v>
      </c>
      <c r="K284" s="122" t="s">
        <v>2240</v>
      </c>
      <c r="L284" s="165" t="s">
        <v>2241</v>
      </c>
      <c r="M284" s="167" t="s">
        <v>2149</v>
      </c>
      <c r="N284" s="364"/>
    </row>
    <row r="285" spans="1:14" ht="63" outlineLevel="1">
      <c r="A285" s="185" t="s">
        <v>1001</v>
      </c>
      <c r="B285" s="186">
        <v>32</v>
      </c>
      <c r="C285" s="169" t="s">
        <v>132</v>
      </c>
      <c r="D285" s="187" t="s">
        <v>2242</v>
      </c>
      <c r="E285" s="170">
        <v>758.77636999999993</v>
      </c>
      <c r="F285" s="170" t="s">
        <v>518</v>
      </c>
      <c r="G285" s="170" t="s">
        <v>2237</v>
      </c>
      <c r="H285" s="170" t="s">
        <v>519</v>
      </c>
      <c r="I285" s="170" t="s">
        <v>2232</v>
      </c>
      <c r="J285" s="119" t="s">
        <v>2243</v>
      </c>
      <c r="K285" s="122">
        <v>41080</v>
      </c>
      <c r="L285" s="165" t="s">
        <v>2244</v>
      </c>
      <c r="M285" s="167" t="s">
        <v>2149</v>
      </c>
      <c r="N285" s="364" t="s">
        <v>2235</v>
      </c>
    </row>
    <row r="286" spans="1:14" ht="47.25" outlineLevel="1">
      <c r="A286" s="185" t="s">
        <v>1002</v>
      </c>
      <c r="B286" s="186">
        <v>32</v>
      </c>
      <c r="C286" s="169" t="s">
        <v>132</v>
      </c>
      <c r="D286" s="187" t="s">
        <v>2245</v>
      </c>
      <c r="E286" s="170">
        <v>742.05862000000002</v>
      </c>
      <c r="F286" s="170" t="s">
        <v>2246</v>
      </c>
      <c r="G286" s="170" t="s">
        <v>2247</v>
      </c>
      <c r="H286" s="170" t="s">
        <v>2248</v>
      </c>
      <c r="I286" s="170" t="s">
        <v>446</v>
      </c>
      <c r="J286" s="119" t="s">
        <v>217</v>
      </c>
      <c r="K286" s="122">
        <v>41166</v>
      </c>
      <c r="L286" s="165" t="s">
        <v>218</v>
      </c>
      <c r="M286" s="167" t="s">
        <v>2149</v>
      </c>
      <c r="N286" s="364"/>
    </row>
    <row r="287" spans="1:14" ht="31.5" outlineLevel="1">
      <c r="A287" s="185" t="s">
        <v>1003</v>
      </c>
      <c r="B287" s="186">
        <v>33</v>
      </c>
      <c r="C287" s="169" t="s">
        <v>132</v>
      </c>
      <c r="D287" s="187" t="s">
        <v>2249</v>
      </c>
      <c r="E287" s="170">
        <v>109.92886</v>
      </c>
      <c r="F287" s="170" t="s">
        <v>442</v>
      </c>
      <c r="G287" s="170" t="s">
        <v>520</v>
      </c>
      <c r="H287" s="170" t="s">
        <v>521</v>
      </c>
      <c r="I287" s="170" t="s">
        <v>522</v>
      </c>
      <c r="J287" s="119" t="s">
        <v>2250</v>
      </c>
      <c r="K287" s="122" t="s">
        <v>153</v>
      </c>
      <c r="L287" s="165" t="s">
        <v>2251</v>
      </c>
      <c r="M287" s="167" t="s">
        <v>2149</v>
      </c>
      <c r="N287" s="364" t="s">
        <v>2252</v>
      </c>
    </row>
    <row r="288" spans="1:14" ht="31.5" outlineLevel="1">
      <c r="A288" s="185" t="s">
        <v>1004</v>
      </c>
      <c r="B288" s="186">
        <v>33</v>
      </c>
      <c r="C288" s="169" t="s">
        <v>132</v>
      </c>
      <c r="D288" s="187" t="s">
        <v>2253</v>
      </c>
      <c r="E288" s="170">
        <v>64.571550000000002</v>
      </c>
      <c r="F288" s="170" t="s">
        <v>442</v>
      </c>
      <c r="G288" s="170" t="s">
        <v>520</v>
      </c>
      <c r="H288" s="170" t="s">
        <v>521</v>
      </c>
      <c r="I288" s="170" t="s">
        <v>522</v>
      </c>
      <c r="J288" s="119" t="s">
        <v>2254</v>
      </c>
      <c r="K288" s="122" t="s">
        <v>169</v>
      </c>
      <c r="L288" s="165" t="s">
        <v>2255</v>
      </c>
      <c r="M288" s="167" t="s">
        <v>2149</v>
      </c>
      <c r="N288" s="364"/>
    </row>
    <row r="289" spans="1:14" ht="39.75" customHeight="1" outlineLevel="1">
      <c r="A289" s="185" t="s">
        <v>1005</v>
      </c>
      <c r="B289" s="186">
        <v>33</v>
      </c>
      <c r="C289" s="169" t="s">
        <v>132</v>
      </c>
      <c r="D289" s="187" t="s">
        <v>2256</v>
      </c>
      <c r="E289" s="170">
        <v>50.181289999999997</v>
      </c>
      <c r="F289" s="170" t="s">
        <v>442</v>
      </c>
      <c r="G289" s="170" t="s">
        <v>520</v>
      </c>
      <c r="H289" s="170" t="s">
        <v>521</v>
      </c>
      <c r="I289" s="170" t="s">
        <v>522</v>
      </c>
      <c r="J289" s="119" t="s">
        <v>2257</v>
      </c>
      <c r="K289" s="122" t="s">
        <v>155</v>
      </c>
      <c r="L289" s="165" t="s">
        <v>2258</v>
      </c>
      <c r="M289" s="167" t="s">
        <v>2149</v>
      </c>
      <c r="N289" s="364"/>
    </row>
    <row r="290" spans="1:14" ht="31.5" outlineLevel="1">
      <c r="A290" s="185" t="s">
        <v>1006</v>
      </c>
      <c r="B290" s="186">
        <v>33</v>
      </c>
      <c r="C290" s="169" t="s">
        <v>132</v>
      </c>
      <c r="D290" s="187" t="s">
        <v>2259</v>
      </c>
      <c r="E290" s="170">
        <v>64.571550000000002</v>
      </c>
      <c r="F290" s="170" t="s">
        <v>442</v>
      </c>
      <c r="G290" s="170" t="s">
        <v>520</v>
      </c>
      <c r="H290" s="170" t="s">
        <v>521</v>
      </c>
      <c r="I290" s="170" t="s">
        <v>522</v>
      </c>
      <c r="J290" s="119" t="s">
        <v>2260</v>
      </c>
      <c r="K290" s="122" t="s">
        <v>144</v>
      </c>
      <c r="L290" s="165" t="s">
        <v>2261</v>
      </c>
      <c r="M290" s="167" t="s">
        <v>2149</v>
      </c>
      <c r="N290" s="364"/>
    </row>
    <row r="291" spans="1:14" ht="63" outlineLevel="1">
      <c r="A291" s="185" t="s">
        <v>1007</v>
      </c>
      <c r="B291" s="186">
        <v>33</v>
      </c>
      <c r="C291" s="169" t="s">
        <v>132</v>
      </c>
      <c r="D291" s="187" t="s">
        <v>2262</v>
      </c>
      <c r="E291" s="170">
        <v>18.22109</v>
      </c>
      <c r="F291" s="170" t="s">
        <v>442</v>
      </c>
      <c r="G291" s="170" t="s">
        <v>520</v>
      </c>
      <c r="H291" s="170" t="s">
        <v>521</v>
      </c>
      <c r="I291" s="170" t="s">
        <v>522</v>
      </c>
      <c r="J291" s="119" t="s">
        <v>2263</v>
      </c>
      <c r="K291" s="122" t="s">
        <v>149</v>
      </c>
      <c r="L291" s="165" t="s">
        <v>2264</v>
      </c>
      <c r="M291" s="167" t="s">
        <v>2149</v>
      </c>
      <c r="N291" s="364"/>
    </row>
    <row r="292" spans="1:14" ht="47.25" outlineLevel="1">
      <c r="A292" s="185" t="s">
        <v>1008</v>
      </c>
      <c r="B292" s="186">
        <v>33</v>
      </c>
      <c r="C292" s="169" t="s">
        <v>132</v>
      </c>
      <c r="D292" s="187" t="s">
        <v>2265</v>
      </c>
      <c r="E292" s="170">
        <v>120.81088</v>
      </c>
      <c r="F292" s="170" t="s">
        <v>442</v>
      </c>
      <c r="G292" s="170" t="s">
        <v>520</v>
      </c>
      <c r="H292" s="170" t="s">
        <v>521</v>
      </c>
      <c r="I292" s="170" t="s">
        <v>522</v>
      </c>
      <c r="J292" s="119">
        <v>6100014387</v>
      </c>
      <c r="K292" s="122">
        <v>41264</v>
      </c>
      <c r="L292" s="165" t="s">
        <v>2266</v>
      </c>
      <c r="M292" s="167" t="s">
        <v>2149</v>
      </c>
      <c r="N292" s="364"/>
    </row>
    <row r="293" spans="1:14" ht="47.25" outlineLevel="1">
      <c r="A293" s="185" t="s">
        <v>1009</v>
      </c>
      <c r="B293" s="186">
        <v>34</v>
      </c>
      <c r="C293" s="169" t="s">
        <v>132</v>
      </c>
      <c r="D293" s="187" t="s">
        <v>2267</v>
      </c>
      <c r="E293" s="170">
        <v>215.05967000000001</v>
      </c>
      <c r="F293" s="170" t="s">
        <v>434</v>
      </c>
      <c r="G293" s="170" t="s">
        <v>523</v>
      </c>
      <c r="H293" s="170" t="s">
        <v>524</v>
      </c>
      <c r="I293" s="170" t="s">
        <v>525</v>
      </c>
      <c r="J293" s="119" t="s">
        <v>2268</v>
      </c>
      <c r="K293" s="122">
        <v>41031</v>
      </c>
      <c r="L293" s="165" t="s">
        <v>2269</v>
      </c>
      <c r="M293" s="167" t="s">
        <v>2149</v>
      </c>
      <c r="N293" s="364" t="s">
        <v>2270</v>
      </c>
    </row>
    <row r="294" spans="1:14" ht="47.25" outlineLevel="1">
      <c r="A294" s="185" t="s">
        <v>1010</v>
      </c>
      <c r="B294" s="186">
        <v>34</v>
      </c>
      <c r="C294" s="169" t="s">
        <v>132</v>
      </c>
      <c r="D294" s="187" t="s">
        <v>2271</v>
      </c>
      <c r="E294" s="170">
        <v>0</v>
      </c>
      <c r="F294" s="170" t="s">
        <v>434</v>
      </c>
      <c r="G294" s="170" t="s">
        <v>523</v>
      </c>
      <c r="H294" s="170" t="s">
        <v>524</v>
      </c>
      <c r="I294" s="170" t="s">
        <v>525</v>
      </c>
      <c r="J294" s="119" t="s">
        <v>2272</v>
      </c>
      <c r="K294" s="122">
        <v>41031</v>
      </c>
      <c r="L294" s="165" t="s">
        <v>2273</v>
      </c>
      <c r="M294" s="167" t="s">
        <v>2149</v>
      </c>
      <c r="N294" s="364"/>
    </row>
    <row r="295" spans="1:14" ht="47.25" outlineLevel="1">
      <c r="A295" s="185" t="s">
        <v>1011</v>
      </c>
      <c r="B295" s="186">
        <v>35</v>
      </c>
      <c r="C295" s="169" t="s">
        <v>132</v>
      </c>
      <c r="D295" s="187" t="s">
        <v>2274</v>
      </c>
      <c r="E295" s="170">
        <v>317.14348999999999</v>
      </c>
      <c r="F295" s="170" t="s">
        <v>526</v>
      </c>
      <c r="G295" s="170" t="s">
        <v>2275</v>
      </c>
      <c r="H295" s="170" t="s">
        <v>527</v>
      </c>
      <c r="I295" s="170" t="s">
        <v>528</v>
      </c>
      <c r="J295" s="119" t="s">
        <v>2276</v>
      </c>
      <c r="K295" s="122">
        <v>41031</v>
      </c>
      <c r="L295" s="165" t="s">
        <v>2277</v>
      </c>
      <c r="M295" s="167" t="s">
        <v>2149</v>
      </c>
      <c r="N295" s="166" t="s">
        <v>2278</v>
      </c>
    </row>
    <row r="296" spans="1:14" ht="31.5" outlineLevel="1">
      <c r="A296" s="185" t="s">
        <v>1012</v>
      </c>
      <c r="B296" s="186">
        <v>36</v>
      </c>
      <c r="C296" s="169" t="s">
        <v>132</v>
      </c>
      <c r="D296" s="187" t="s">
        <v>2279</v>
      </c>
      <c r="E296" s="170">
        <v>0</v>
      </c>
      <c r="F296" s="170" t="s">
        <v>2280</v>
      </c>
      <c r="G296" s="170" t="s">
        <v>2281</v>
      </c>
      <c r="H296" s="170" t="s">
        <v>2282</v>
      </c>
      <c r="I296" s="170" t="s">
        <v>2283</v>
      </c>
      <c r="J296" s="119">
        <v>3670</v>
      </c>
      <c r="K296" s="122">
        <v>41113</v>
      </c>
      <c r="L296" s="165" t="s">
        <v>2284</v>
      </c>
      <c r="M296" s="167" t="s">
        <v>2149</v>
      </c>
      <c r="N296" s="166" t="s">
        <v>2285</v>
      </c>
    </row>
    <row r="297" spans="1:14" ht="47.25" outlineLevel="1">
      <c r="A297" s="185" t="s">
        <v>1013</v>
      </c>
      <c r="B297" s="186">
        <v>37</v>
      </c>
      <c r="C297" s="169" t="s">
        <v>132</v>
      </c>
      <c r="D297" s="187" t="s">
        <v>2049</v>
      </c>
      <c r="E297" s="170">
        <v>25.79</v>
      </c>
      <c r="F297" s="170" t="s">
        <v>529</v>
      </c>
      <c r="G297" s="170" t="s">
        <v>2286</v>
      </c>
      <c r="H297" s="170" t="s">
        <v>530</v>
      </c>
      <c r="I297" s="170" t="s">
        <v>531</v>
      </c>
      <c r="J297" s="119" t="s">
        <v>215</v>
      </c>
      <c r="K297" s="122">
        <v>41182</v>
      </c>
      <c r="L297" s="165" t="s">
        <v>216</v>
      </c>
      <c r="M297" s="167" t="s">
        <v>2149</v>
      </c>
      <c r="N297" s="364" t="s">
        <v>2287</v>
      </c>
    </row>
    <row r="298" spans="1:14" ht="47.25" outlineLevel="1">
      <c r="A298" s="185" t="s">
        <v>1014</v>
      </c>
      <c r="B298" s="186">
        <v>37</v>
      </c>
      <c r="C298" s="169" t="s">
        <v>132</v>
      </c>
      <c r="D298" s="187" t="s">
        <v>2288</v>
      </c>
      <c r="E298" s="170">
        <v>49.32</v>
      </c>
      <c r="F298" s="170" t="s">
        <v>529</v>
      </c>
      <c r="G298" s="170" t="s">
        <v>2289</v>
      </c>
      <c r="H298" s="170" t="s">
        <v>2290</v>
      </c>
      <c r="I298" s="170" t="s">
        <v>531</v>
      </c>
      <c r="J298" s="119" t="s">
        <v>2291</v>
      </c>
      <c r="K298" s="122" t="s">
        <v>2292</v>
      </c>
      <c r="L298" s="165" t="s">
        <v>2293</v>
      </c>
      <c r="M298" s="167" t="s">
        <v>2149</v>
      </c>
      <c r="N298" s="364"/>
    </row>
    <row r="299" spans="1:14" ht="31.5" outlineLevel="1">
      <c r="A299" s="185" t="s">
        <v>1015</v>
      </c>
      <c r="B299" s="186">
        <v>37</v>
      </c>
      <c r="C299" s="169" t="s">
        <v>132</v>
      </c>
      <c r="D299" s="187" t="s">
        <v>2294</v>
      </c>
      <c r="E299" s="170">
        <v>50.13</v>
      </c>
      <c r="F299" s="170" t="s">
        <v>529</v>
      </c>
      <c r="G299" s="170" t="s">
        <v>2295</v>
      </c>
      <c r="H299" s="170" t="s">
        <v>532</v>
      </c>
      <c r="I299" s="170" t="s">
        <v>531</v>
      </c>
      <c r="J299" s="119">
        <v>6100009467</v>
      </c>
      <c r="K299" s="122">
        <v>40974</v>
      </c>
      <c r="L299" s="165" t="s">
        <v>2296</v>
      </c>
      <c r="M299" s="167" t="s">
        <v>2149</v>
      </c>
      <c r="N299" s="364"/>
    </row>
    <row r="300" spans="1:14" ht="47.25" outlineLevel="1">
      <c r="A300" s="185" t="s">
        <v>1016</v>
      </c>
      <c r="B300" s="186">
        <v>38</v>
      </c>
      <c r="C300" s="169" t="s">
        <v>132</v>
      </c>
      <c r="D300" s="187" t="s">
        <v>2297</v>
      </c>
      <c r="E300" s="170">
        <v>0</v>
      </c>
      <c r="F300" s="170" t="s">
        <v>526</v>
      </c>
      <c r="G300" s="170" t="s">
        <v>2298</v>
      </c>
      <c r="H300" s="170" t="s">
        <v>2299</v>
      </c>
      <c r="I300" s="170" t="s">
        <v>533</v>
      </c>
      <c r="J300" s="119" t="s">
        <v>2300</v>
      </c>
      <c r="K300" s="122" t="s">
        <v>2301</v>
      </c>
      <c r="L300" s="165" t="s">
        <v>2302</v>
      </c>
      <c r="M300" s="167" t="s">
        <v>2149</v>
      </c>
      <c r="N300" s="364" t="s">
        <v>2303</v>
      </c>
    </row>
    <row r="301" spans="1:14" ht="47.25" outlineLevel="1">
      <c r="A301" s="185" t="s">
        <v>1017</v>
      </c>
      <c r="B301" s="186">
        <v>38</v>
      </c>
      <c r="C301" s="169" t="s">
        <v>132</v>
      </c>
      <c r="D301" s="187" t="s">
        <v>2304</v>
      </c>
      <c r="E301" s="170">
        <v>23.67</v>
      </c>
      <c r="F301" s="170" t="s">
        <v>526</v>
      </c>
      <c r="G301" s="170" t="s">
        <v>2298</v>
      </c>
      <c r="H301" s="170" t="s">
        <v>2299</v>
      </c>
      <c r="I301" s="170" t="s">
        <v>533</v>
      </c>
      <c r="J301" s="119" t="s">
        <v>206</v>
      </c>
      <c r="K301" s="122">
        <v>41031</v>
      </c>
      <c r="L301" s="165" t="s">
        <v>207</v>
      </c>
      <c r="M301" s="167" t="s">
        <v>2149</v>
      </c>
      <c r="N301" s="364"/>
    </row>
    <row r="302" spans="1:14" ht="31.5" outlineLevel="1">
      <c r="A302" s="185" t="s">
        <v>1018</v>
      </c>
      <c r="B302" s="186">
        <v>39</v>
      </c>
      <c r="C302" s="169" t="s">
        <v>132</v>
      </c>
      <c r="D302" s="187" t="s">
        <v>2305</v>
      </c>
      <c r="E302" s="170">
        <v>6178.1304800000007</v>
      </c>
      <c r="F302" s="170" t="s">
        <v>2306</v>
      </c>
      <c r="G302" s="170" t="s">
        <v>2307</v>
      </c>
      <c r="H302" s="170" t="s">
        <v>2308</v>
      </c>
      <c r="I302" s="170" t="s">
        <v>2309</v>
      </c>
      <c r="J302" s="119" t="s">
        <v>2310</v>
      </c>
      <c r="K302" s="122">
        <v>40856</v>
      </c>
      <c r="L302" s="165" t="s">
        <v>2311</v>
      </c>
      <c r="M302" s="167" t="s">
        <v>2149</v>
      </c>
      <c r="N302" s="166" t="s">
        <v>2312</v>
      </c>
    </row>
    <row r="303" spans="1:14" ht="47.25" outlineLevel="1">
      <c r="A303" s="185" t="s">
        <v>1019</v>
      </c>
      <c r="B303" s="186">
        <v>40</v>
      </c>
      <c r="C303" s="169" t="s">
        <v>132</v>
      </c>
      <c r="D303" s="187" t="s">
        <v>2313</v>
      </c>
      <c r="E303" s="170">
        <v>177.01915520000003</v>
      </c>
      <c r="F303" s="170" t="s">
        <v>446</v>
      </c>
      <c r="G303" s="170" t="s">
        <v>446</v>
      </c>
      <c r="H303" s="170" t="s">
        <v>446</v>
      </c>
      <c r="I303" s="170" t="s">
        <v>446</v>
      </c>
      <c r="J303" s="119" t="s">
        <v>2314</v>
      </c>
      <c r="K303" s="122">
        <v>40945</v>
      </c>
      <c r="L303" s="165" t="s">
        <v>2315</v>
      </c>
      <c r="M303" s="167" t="s">
        <v>2149</v>
      </c>
      <c r="N303" s="166" t="s">
        <v>2316</v>
      </c>
    </row>
    <row r="304" spans="1:14" ht="31.5" outlineLevel="1">
      <c r="A304" s="185" t="s">
        <v>1020</v>
      </c>
      <c r="B304" s="186">
        <v>41</v>
      </c>
      <c r="C304" s="169" t="s">
        <v>132</v>
      </c>
      <c r="D304" s="187" t="s">
        <v>2317</v>
      </c>
      <c r="E304" s="170">
        <v>130.34937399999998</v>
      </c>
      <c r="F304" s="170" t="s">
        <v>446</v>
      </c>
      <c r="G304" s="170" t="s">
        <v>446</v>
      </c>
      <c r="H304" s="170" t="s">
        <v>446</v>
      </c>
      <c r="I304" s="170" t="s">
        <v>446</v>
      </c>
      <c r="J304" s="119" t="s">
        <v>2318</v>
      </c>
      <c r="K304" s="122">
        <v>40981</v>
      </c>
      <c r="L304" s="165" t="s">
        <v>2319</v>
      </c>
      <c r="M304" s="167" t="s">
        <v>2149</v>
      </c>
      <c r="N304" s="166" t="s">
        <v>2320</v>
      </c>
    </row>
    <row r="305" spans="1:14" ht="47.25" outlineLevel="1">
      <c r="A305" s="185" t="s">
        <v>1021</v>
      </c>
      <c r="B305" s="186">
        <v>42</v>
      </c>
      <c r="C305" s="169" t="s">
        <v>132</v>
      </c>
      <c r="D305" s="187" t="s">
        <v>2321</v>
      </c>
      <c r="E305" s="170">
        <v>175.12685879999995</v>
      </c>
      <c r="F305" s="170" t="s">
        <v>446</v>
      </c>
      <c r="G305" s="170" t="s">
        <v>446</v>
      </c>
      <c r="H305" s="170" t="s">
        <v>446</v>
      </c>
      <c r="I305" s="170" t="s">
        <v>446</v>
      </c>
      <c r="J305" s="119" t="s">
        <v>2322</v>
      </c>
      <c r="K305" s="122">
        <v>40966</v>
      </c>
      <c r="L305" s="165" t="s">
        <v>2323</v>
      </c>
      <c r="M305" s="167" t="s">
        <v>2149</v>
      </c>
      <c r="N305" s="166" t="s">
        <v>2324</v>
      </c>
    </row>
    <row r="306" spans="1:14" ht="47.25" outlineLevel="1">
      <c r="A306" s="185" t="s">
        <v>1022</v>
      </c>
      <c r="B306" s="186">
        <v>43</v>
      </c>
      <c r="C306" s="169" t="s">
        <v>132</v>
      </c>
      <c r="D306" s="187" t="s">
        <v>2325</v>
      </c>
      <c r="E306" s="170">
        <v>158.11243119999995</v>
      </c>
      <c r="F306" s="170" t="s">
        <v>446</v>
      </c>
      <c r="G306" s="170" t="s">
        <v>446</v>
      </c>
      <c r="H306" s="170" t="s">
        <v>446</v>
      </c>
      <c r="I306" s="170" t="s">
        <v>446</v>
      </c>
      <c r="J306" s="119" t="s">
        <v>2326</v>
      </c>
      <c r="K306" s="122">
        <v>40821</v>
      </c>
      <c r="L306" s="165" t="s">
        <v>2327</v>
      </c>
      <c r="M306" s="167" t="s">
        <v>2149</v>
      </c>
      <c r="N306" s="166" t="s">
        <v>2328</v>
      </c>
    </row>
    <row r="307" spans="1:14" ht="47.25" outlineLevel="1">
      <c r="A307" s="185" t="s">
        <v>1023</v>
      </c>
      <c r="B307" s="186">
        <v>44</v>
      </c>
      <c r="C307" s="169" t="s">
        <v>132</v>
      </c>
      <c r="D307" s="187" t="s">
        <v>2218</v>
      </c>
      <c r="E307" s="170">
        <v>124.82812200000001</v>
      </c>
      <c r="F307" s="170" t="s">
        <v>446</v>
      </c>
      <c r="G307" s="170" t="s">
        <v>446</v>
      </c>
      <c r="H307" s="170" t="s">
        <v>446</v>
      </c>
      <c r="I307" s="170" t="s">
        <v>446</v>
      </c>
      <c r="J307" s="119" t="s">
        <v>2329</v>
      </c>
      <c r="K307" s="122">
        <v>41110</v>
      </c>
      <c r="L307" s="165" t="s">
        <v>2330</v>
      </c>
      <c r="M307" s="167" t="s">
        <v>2149</v>
      </c>
      <c r="N307" s="166" t="s">
        <v>2331</v>
      </c>
    </row>
    <row r="308" spans="1:14" ht="47.25" outlineLevel="1">
      <c r="A308" s="185" t="s">
        <v>1024</v>
      </c>
      <c r="B308" s="186">
        <v>45</v>
      </c>
      <c r="C308" s="169" t="s">
        <v>132</v>
      </c>
      <c r="D308" s="187" t="s">
        <v>2218</v>
      </c>
      <c r="E308" s="170">
        <v>132.48772959999999</v>
      </c>
      <c r="F308" s="170" t="s">
        <v>446</v>
      </c>
      <c r="G308" s="170" t="s">
        <v>446</v>
      </c>
      <c r="H308" s="170" t="s">
        <v>446</v>
      </c>
      <c r="I308" s="170" t="s">
        <v>446</v>
      </c>
      <c r="J308" s="119">
        <v>6100014408</v>
      </c>
      <c r="K308" s="122">
        <v>41264</v>
      </c>
      <c r="L308" s="165" t="s">
        <v>255</v>
      </c>
      <c r="M308" s="167" t="s">
        <v>2149</v>
      </c>
      <c r="N308" s="166" t="s">
        <v>2332</v>
      </c>
    </row>
    <row r="309" spans="1:14" s="134" customFormat="1" ht="20.25" customHeight="1">
      <c r="A309" s="188" t="s">
        <v>915</v>
      </c>
      <c r="B309" s="365" t="s">
        <v>916</v>
      </c>
      <c r="C309" s="365"/>
      <c r="D309" s="365"/>
      <c r="E309" s="133">
        <f>SUM(E310:E345)</f>
        <v>16091.150060399999</v>
      </c>
      <c r="F309" s="145"/>
      <c r="G309" s="145"/>
      <c r="H309" s="145"/>
      <c r="I309" s="145"/>
      <c r="J309" s="146"/>
      <c r="K309" s="147"/>
      <c r="L309" s="148"/>
      <c r="M309" s="145"/>
      <c r="N309" s="139"/>
    </row>
    <row r="310" spans="1:14" ht="31.5" outlineLevel="1">
      <c r="A310" s="185" t="s">
        <v>1265</v>
      </c>
      <c r="B310" s="186">
        <v>1</v>
      </c>
      <c r="C310" s="169" t="s">
        <v>132</v>
      </c>
      <c r="D310" s="187" t="s">
        <v>2333</v>
      </c>
      <c r="E310" s="170">
        <v>0</v>
      </c>
      <c r="F310" s="170" t="s">
        <v>434</v>
      </c>
      <c r="G310" s="170" t="s">
        <v>2162</v>
      </c>
      <c r="H310" s="170" t="s">
        <v>2163</v>
      </c>
      <c r="I310" s="170" t="s">
        <v>2164</v>
      </c>
      <c r="J310" s="119">
        <v>6100014123</v>
      </c>
      <c r="K310" s="122">
        <v>41243</v>
      </c>
      <c r="L310" s="165" t="s">
        <v>279</v>
      </c>
      <c r="M310" s="167">
        <v>16</v>
      </c>
      <c r="N310" s="166" t="s">
        <v>2334</v>
      </c>
    </row>
    <row r="311" spans="1:14" ht="47.25" outlineLevel="1">
      <c r="A311" s="185" t="s">
        <v>1266</v>
      </c>
      <c r="B311" s="186">
        <v>2</v>
      </c>
      <c r="C311" s="169" t="s">
        <v>132</v>
      </c>
      <c r="D311" s="187" t="s">
        <v>2335</v>
      </c>
      <c r="E311" s="170">
        <v>9.3800000000000008</v>
      </c>
      <c r="F311" s="170" t="s">
        <v>2336</v>
      </c>
      <c r="G311" s="170" t="s">
        <v>2337</v>
      </c>
      <c r="H311" s="170" t="s">
        <v>2338</v>
      </c>
      <c r="I311" s="170" t="s">
        <v>2339</v>
      </c>
      <c r="J311" s="119" t="s">
        <v>2340</v>
      </c>
      <c r="K311" s="122">
        <v>41156</v>
      </c>
      <c r="L311" s="165" t="s">
        <v>2341</v>
      </c>
      <c r="M311" s="167">
        <v>16</v>
      </c>
      <c r="N311" s="166" t="s">
        <v>2342</v>
      </c>
    </row>
    <row r="312" spans="1:14" ht="31.5" outlineLevel="1">
      <c r="A312" s="185" t="s">
        <v>1267</v>
      </c>
      <c r="B312" s="186">
        <v>3</v>
      </c>
      <c r="C312" s="169" t="s">
        <v>132</v>
      </c>
      <c r="D312" s="187" t="s">
        <v>2343</v>
      </c>
      <c r="E312" s="170">
        <v>8.2489803999999989</v>
      </c>
      <c r="F312" s="170" t="s">
        <v>434</v>
      </c>
      <c r="G312" s="170" t="s">
        <v>2344</v>
      </c>
      <c r="H312" s="170" t="s">
        <v>2345</v>
      </c>
      <c r="I312" s="170" t="s">
        <v>2346</v>
      </c>
      <c r="J312" s="119" t="s">
        <v>2347</v>
      </c>
      <c r="K312" s="122" t="s">
        <v>150</v>
      </c>
      <c r="L312" s="165" t="s">
        <v>2348</v>
      </c>
      <c r="M312" s="167">
        <v>16</v>
      </c>
      <c r="N312" s="364" t="s">
        <v>2349</v>
      </c>
    </row>
    <row r="313" spans="1:14" outlineLevel="1">
      <c r="A313" s="185" t="s">
        <v>1268</v>
      </c>
      <c r="B313" s="186">
        <v>3</v>
      </c>
      <c r="C313" s="169" t="s">
        <v>132</v>
      </c>
      <c r="D313" s="187" t="s">
        <v>2350</v>
      </c>
      <c r="E313" s="170">
        <v>0</v>
      </c>
      <c r="F313" s="170" t="s">
        <v>434</v>
      </c>
      <c r="G313" s="170" t="s">
        <v>2344</v>
      </c>
      <c r="H313" s="170" t="s">
        <v>2345</v>
      </c>
      <c r="I313" s="170" t="s">
        <v>2346</v>
      </c>
      <c r="J313" s="119">
        <v>6100014135</v>
      </c>
      <c r="K313" s="122">
        <v>41243</v>
      </c>
      <c r="L313" s="165" t="s">
        <v>2351</v>
      </c>
      <c r="M313" s="167">
        <v>16</v>
      </c>
      <c r="N313" s="364"/>
    </row>
    <row r="314" spans="1:14" ht="31.5" outlineLevel="1">
      <c r="A314" s="185" t="s">
        <v>1269</v>
      </c>
      <c r="B314" s="186">
        <v>4</v>
      </c>
      <c r="C314" s="169" t="s">
        <v>132</v>
      </c>
      <c r="D314" s="187" t="s">
        <v>2352</v>
      </c>
      <c r="E314" s="170">
        <v>0</v>
      </c>
      <c r="F314" s="170" t="s">
        <v>434</v>
      </c>
      <c r="G314" s="170" t="s">
        <v>2353</v>
      </c>
      <c r="H314" s="170" t="s">
        <v>2354</v>
      </c>
      <c r="I314" s="170" t="s">
        <v>2355</v>
      </c>
      <c r="J314" s="119" t="s">
        <v>2356</v>
      </c>
      <c r="K314" s="122" t="s">
        <v>2357</v>
      </c>
      <c r="L314" s="165" t="s">
        <v>2358</v>
      </c>
      <c r="M314" s="167">
        <v>16</v>
      </c>
      <c r="N314" s="166" t="s">
        <v>2359</v>
      </c>
    </row>
    <row r="315" spans="1:14" ht="47.25" outlineLevel="1">
      <c r="A315" s="185" t="s">
        <v>1270</v>
      </c>
      <c r="B315" s="186">
        <v>5</v>
      </c>
      <c r="C315" s="169" t="s">
        <v>132</v>
      </c>
      <c r="D315" s="187" t="s">
        <v>2360</v>
      </c>
      <c r="E315" s="170">
        <v>82.856781600000005</v>
      </c>
      <c r="F315" s="170" t="s">
        <v>446</v>
      </c>
      <c r="G315" s="170" t="s">
        <v>446</v>
      </c>
      <c r="H315" s="170" t="s">
        <v>446</v>
      </c>
      <c r="I315" s="170" t="s">
        <v>446</v>
      </c>
      <c r="J315" s="119" t="s">
        <v>2361</v>
      </c>
      <c r="K315" s="122">
        <v>40773</v>
      </c>
      <c r="L315" s="165" t="s">
        <v>2362</v>
      </c>
      <c r="M315" s="167">
        <v>16</v>
      </c>
      <c r="N315" s="166" t="s">
        <v>2363</v>
      </c>
    </row>
    <row r="316" spans="1:14" ht="47.25" outlineLevel="1">
      <c r="A316" s="185" t="s">
        <v>1271</v>
      </c>
      <c r="B316" s="186">
        <v>6</v>
      </c>
      <c r="C316" s="169" t="s">
        <v>132</v>
      </c>
      <c r="D316" s="187" t="s">
        <v>2049</v>
      </c>
      <c r="E316" s="170">
        <v>101.05497760000003</v>
      </c>
      <c r="F316" s="170" t="s">
        <v>446</v>
      </c>
      <c r="G316" s="170" t="s">
        <v>446</v>
      </c>
      <c r="H316" s="170" t="s">
        <v>446</v>
      </c>
      <c r="I316" s="170" t="s">
        <v>446</v>
      </c>
      <c r="J316" s="119" t="s">
        <v>2364</v>
      </c>
      <c r="K316" s="122">
        <v>40758</v>
      </c>
      <c r="L316" s="165" t="s">
        <v>2365</v>
      </c>
      <c r="M316" s="167">
        <v>16</v>
      </c>
      <c r="N316" s="166" t="s">
        <v>2366</v>
      </c>
    </row>
    <row r="317" spans="1:14" ht="47.25" outlineLevel="1">
      <c r="A317" s="185" t="s">
        <v>1272</v>
      </c>
      <c r="B317" s="186">
        <v>7</v>
      </c>
      <c r="C317" s="169" t="s">
        <v>132</v>
      </c>
      <c r="D317" s="187" t="s">
        <v>2367</v>
      </c>
      <c r="E317" s="170">
        <v>35.807830000000003</v>
      </c>
      <c r="F317" s="170" t="s">
        <v>446</v>
      </c>
      <c r="G317" s="170" t="s">
        <v>446</v>
      </c>
      <c r="H317" s="170" t="s">
        <v>446</v>
      </c>
      <c r="I317" s="170" t="s">
        <v>446</v>
      </c>
      <c r="J317" s="119" t="s">
        <v>2368</v>
      </c>
      <c r="K317" s="122">
        <v>40792</v>
      </c>
      <c r="L317" s="165" t="s">
        <v>2369</v>
      </c>
      <c r="M317" s="167">
        <v>16</v>
      </c>
      <c r="N317" s="166" t="s">
        <v>2370</v>
      </c>
    </row>
    <row r="318" spans="1:14" ht="47.25" outlineLevel="1">
      <c r="A318" s="185" t="s">
        <v>1273</v>
      </c>
      <c r="B318" s="186">
        <v>8</v>
      </c>
      <c r="C318" s="169" t="s">
        <v>132</v>
      </c>
      <c r="D318" s="187" t="s">
        <v>2371</v>
      </c>
      <c r="E318" s="170">
        <v>18.383413199999996</v>
      </c>
      <c r="F318" s="170" t="s">
        <v>446</v>
      </c>
      <c r="G318" s="170" t="s">
        <v>446</v>
      </c>
      <c r="H318" s="170" t="s">
        <v>446</v>
      </c>
      <c r="I318" s="170" t="s">
        <v>446</v>
      </c>
      <c r="J318" s="119" t="s">
        <v>2372</v>
      </c>
      <c r="K318" s="122">
        <v>40871</v>
      </c>
      <c r="L318" s="165" t="s">
        <v>2373</v>
      </c>
      <c r="M318" s="167">
        <v>16</v>
      </c>
      <c r="N318" s="166" t="s">
        <v>2374</v>
      </c>
    </row>
    <row r="319" spans="1:14" ht="63" outlineLevel="1">
      <c r="A319" s="185" t="s">
        <v>1274</v>
      </c>
      <c r="B319" s="186">
        <v>9</v>
      </c>
      <c r="C319" s="169" t="s">
        <v>132</v>
      </c>
      <c r="D319" s="187" t="s">
        <v>2335</v>
      </c>
      <c r="E319" s="170">
        <v>10.220000000000001</v>
      </c>
      <c r="F319" s="170" t="s">
        <v>534</v>
      </c>
      <c r="G319" s="170" t="s">
        <v>2375</v>
      </c>
      <c r="H319" s="170" t="s">
        <v>535</v>
      </c>
      <c r="I319" s="170" t="s">
        <v>536</v>
      </c>
      <c r="J319" s="119" t="s">
        <v>2376</v>
      </c>
      <c r="K319" s="122">
        <v>41149</v>
      </c>
      <c r="L319" s="165" t="s">
        <v>2377</v>
      </c>
      <c r="M319" s="167">
        <v>16</v>
      </c>
      <c r="N319" s="166" t="s">
        <v>2378</v>
      </c>
    </row>
    <row r="320" spans="1:14" ht="47.25" outlineLevel="1">
      <c r="A320" s="185" t="s">
        <v>1275</v>
      </c>
      <c r="B320" s="186">
        <v>10</v>
      </c>
      <c r="C320" s="169" t="s">
        <v>132</v>
      </c>
      <c r="D320" s="187" t="s">
        <v>2379</v>
      </c>
      <c r="E320" s="170">
        <v>174.25726479999997</v>
      </c>
      <c r="F320" s="170" t="s">
        <v>446</v>
      </c>
      <c r="G320" s="170" t="s">
        <v>446</v>
      </c>
      <c r="H320" s="170" t="s">
        <v>446</v>
      </c>
      <c r="I320" s="170" t="s">
        <v>446</v>
      </c>
      <c r="J320" s="119" t="s">
        <v>2380</v>
      </c>
      <c r="K320" s="122" t="s">
        <v>162</v>
      </c>
      <c r="L320" s="165" t="s">
        <v>2381</v>
      </c>
      <c r="M320" s="167">
        <v>16</v>
      </c>
      <c r="N320" s="166" t="s">
        <v>2382</v>
      </c>
    </row>
    <row r="321" spans="1:14" ht="31.5" outlineLevel="1">
      <c r="A321" s="185" t="s">
        <v>1276</v>
      </c>
      <c r="B321" s="186">
        <v>11</v>
      </c>
      <c r="C321" s="169" t="s">
        <v>132</v>
      </c>
      <c r="D321" s="187" t="s">
        <v>2383</v>
      </c>
      <c r="E321" s="170">
        <v>65.237066000000013</v>
      </c>
      <c r="F321" s="170" t="s">
        <v>446</v>
      </c>
      <c r="G321" s="170" t="s">
        <v>446</v>
      </c>
      <c r="H321" s="170" t="s">
        <v>446</v>
      </c>
      <c r="I321" s="170" t="s">
        <v>446</v>
      </c>
      <c r="J321" s="119">
        <v>6100009352</v>
      </c>
      <c r="K321" s="122">
        <v>40966</v>
      </c>
      <c r="L321" s="165" t="s">
        <v>2384</v>
      </c>
      <c r="M321" s="167">
        <v>16</v>
      </c>
      <c r="N321" s="166" t="s">
        <v>2385</v>
      </c>
    </row>
    <row r="322" spans="1:14" ht="31.5" outlineLevel="1">
      <c r="A322" s="185" t="s">
        <v>1277</v>
      </c>
      <c r="B322" s="186">
        <v>12</v>
      </c>
      <c r="C322" s="169" t="s">
        <v>132</v>
      </c>
      <c r="D322" s="187" t="s">
        <v>2386</v>
      </c>
      <c r="E322" s="170">
        <v>147.03945400000001</v>
      </c>
      <c r="F322" s="170" t="s">
        <v>446</v>
      </c>
      <c r="G322" s="170" t="s">
        <v>446</v>
      </c>
      <c r="H322" s="170" t="s">
        <v>446</v>
      </c>
      <c r="I322" s="170" t="s">
        <v>446</v>
      </c>
      <c r="J322" s="119">
        <v>6100009276</v>
      </c>
      <c r="K322" s="122">
        <v>40954</v>
      </c>
      <c r="L322" s="165" t="s">
        <v>2387</v>
      </c>
      <c r="M322" s="167">
        <v>16</v>
      </c>
      <c r="N322" s="166" t="s">
        <v>2388</v>
      </c>
    </row>
    <row r="323" spans="1:14" ht="31.5" outlineLevel="1">
      <c r="A323" s="185" t="s">
        <v>1278</v>
      </c>
      <c r="B323" s="186">
        <v>13</v>
      </c>
      <c r="C323" s="169" t="s">
        <v>132</v>
      </c>
      <c r="D323" s="187" t="s">
        <v>2389</v>
      </c>
      <c r="E323" s="170">
        <v>15348.590803200001</v>
      </c>
      <c r="F323" s="170" t="s">
        <v>446</v>
      </c>
      <c r="G323" s="170" t="s">
        <v>446</v>
      </c>
      <c r="H323" s="170" t="s">
        <v>446</v>
      </c>
      <c r="I323" s="170" t="s">
        <v>446</v>
      </c>
      <c r="J323" s="119" t="s">
        <v>2390</v>
      </c>
      <c r="K323" s="122">
        <v>41183</v>
      </c>
      <c r="L323" s="165" t="s">
        <v>272</v>
      </c>
      <c r="M323" s="167">
        <v>16</v>
      </c>
      <c r="N323" s="166" t="s">
        <v>2391</v>
      </c>
    </row>
    <row r="324" spans="1:14" ht="47.25" outlineLevel="1">
      <c r="A324" s="185" t="s">
        <v>1279</v>
      </c>
      <c r="B324" s="186">
        <v>14</v>
      </c>
      <c r="C324" s="169" t="s">
        <v>132</v>
      </c>
      <c r="D324" s="187" t="s">
        <v>2313</v>
      </c>
      <c r="E324" s="170">
        <v>73.331256000000053</v>
      </c>
      <c r="F324" s="170" t="s">
        <v>446</v>
      </c>
      <c r="G324" s="170" t="s">
        <v>446</v>
      </c>
      <c r="H324" s="170" t="s">
        <v>446</v>
      </c>
      <c r="I324" s="170" t="s">
        <v>446</v>
      </c>
      <c r="J324" s="119">
        <v>6100008791</v>
      </c>
      <c r="K324" s="122">
        <v>40903</v>
      </c>
      <c r="L324" s="165" t="s">
        <v>2392</v>
      </c>
      <c r="M324" s="167">
        <v>16</v>
      </c>
      <c r="N324" s="166" t="s">
        <v>2393</v>
      </c>
    </row>
    <row r="325" spans="1:14" ht="31.5" outlineLevel="1">
      <c r="A325" s="185" t="s">
        <v>1280</v>
      </c>
      <c r="B325" s="186">
        <v>15</v>
      </c>
      <c r="C325" s="169" t="s">
        <v>132</v>
      </c>
      <c r="D325" s="187" t="s">
        <v>2394</v>
      </c>
      <c r="E325" s="170">
        <v>16.742233599999999</v>
      </c>
      <c r="F325" s="170" t="s">
        <v>446</v>
      </c>
      <c r="G325" s="170" t="s">
        <v>446</v>
      </c>
      <c r="H325" s="170" t="s">
        <v>446</v>
      </c>
      <c r="I325" s="170" t="s">
        <v>446</v>
      </c>
      <c r="J325" s="119" t="s">
        <v>2395</v>
      </c>
      <c r="K325" s="122" t="s">
        <v>2396</v>
      </c>
      <c r="L325" s="165" t="s">
        <v>2397</v>
      </c>
      <c r="M325" s="167">
        <v>16</v>
      </c>
      <c r="N325" s="166" t="s">
        <v>2398</v>
      </c>
    </row>
    <row r="326" spans="1:14" ht="31.5" outlineLevel="1">
      <c r="A326" s="185" t="s">
        <v>1281</v>
      </c>
      <c r="B326" s="186">
        <v>16</v>
      </c>
      <c r="C326" s="169" t="s">
        <v>132</v>
      </c>
      <c r="D326" s="187" t="s">
        <v>2399</v>
      </c>
      <c r="E326" s="170">
        <v>0</v>
      </c>
      <c r="F326" s="170" t="s">
        <v>446</v>
      </c>
      <c r="G326" s="170" t="s">
        <v>446</v>
      </c>
      <c r="H326" s="170" t="s">
        <v>446</v>
      </c>
      <c r="I326" s="170" t="s">
        <v>446</v>
      </c>
      <c r="J326" s="119">
        <v>6100016292</v>
      </c>
      <c r="K326" s="122">
        <v>41402</v>
      </c>
      <c r="L326" s="165" t="s">
        <v>2400</v>
      </c>
      <c r="M326" s="167">
        <v>16</v>
      </c>
      <c r="N326" s="166" t="s">
        <v>2401</v>
      </c>
    </row>
    <row r="327" spans="1:14" ht="31.5" outlineLevel="1">
      <c r="A327" s="185" t="s">
        <v>1282</v>
      </c>
      <c r="B327" s="186">
        <v>17</v>
      </c>
      <c r="C327" s="169" t="s">
        <v>132</v>
      </c>
      <c r="D327" s="187" t="s">
        <v>2402</v>
      </c>
      <c r="E327" s="170">
        <v>0</v>
      </c>
      <c r="F327" s="170" t="s">
        <v>446</v>
      </c>
      <c r="G327" s="170" t="s">
        <v>446</v>
      </c>
      <c r="H327" s="170" t="s">
        <v>446</v>
      </c>
      <c r="I327" s="170" t="s">
        <v>446</v>
      </c>
      <c r="J327" s="119" t="s">
        <v>2403</v>
      </c>
      <c r="K327" s="122" t="s">
        <v>2404</v>
      </c>
      <c r="L327" s="165" t="s">
        <v>2405</v>
      </c>
      <c r="M327" s="167">
        <v>16</v>
      </c>
      <c r="N327" s="166" t="s">
        <v>2406</v>
      </c>
    </row>
    <row r="328" spans="1:14" ht="31.5" outlineLevel="1">
      <c r="A328" s="185" t="s">
        <v>1283</v>
      </c>
      <c r="B328" s="186">
        <v>18</v>
      </c>
      <c r="C328" s="169" t="s">
        <v>132</v>
      </c>
      <c r="D328" s="187" t="s">
        <v>2407</v>
      </c>
      <c r="E328" s="170">
        <v>0</v>
      </c>
      <c r="F328" s="170" t="s">
        <v>446</v>
      </c>
      <c r="G328" s="170" t="s">
        <v>446</v>
      </c>
      <c r="H328" s="170" t="s">
        <v>446</v>
      </c>
      <c r="I328" s="170" t="s">
        <v>446</v>
      </c>
      <c r="J328" s="119">
        <v>6100012960</v>
      </c>
      <c r="K328" s="122">
        <v>41543</v>
      </c>
      <c r="L328" s="165" t="s">
        <v>2408</v>
      </c>
      <c r="M328" s="167">
        <v>16</v>
      </c>
      <c r="N328" s="166" t="s">
        <v>2409</v>
      </c>
    </row>
    <row r="329" spans="1:14" ht="31.5" outlineLevel="1">
      <c r="A329" s="185" t="s">
        <v>1284</v>
      </c>
      <c r="B329" s="186">
        <v>19</v>
      </c>
      <c r="C329" s="169" t="s">
        <v>132</v>
      </c>
      <c r="D329" s="187" t="s">
        <v>2410</v>
      </c>
      <c r="E329" s="170">
        <v>0</v>
      </c>
      <c r="F329" s="170" t="s">
        <v>446</v>
      </c>
      <c r="G329" s="170" t="s">
        <v>446</v>
      </c>
      <c r="H329" s="170" t="s">
        <v>446</v>
      </c>
      <c r="I329" s="170" t="s">
        <v>446</v>
      </c>
      <c r="J329" s="119">
        <v>6100013656</v>
      </c>
      <c r="K329" s="122">
        <v>41221</v>
      </c>
      <c r="L329" s="165" t="s">
        <v>2411</v>
      </c>
      <c r="M329" s="167">
        <v>16</v>
      </c>
      <c r="N329" s="166" t="s">
        <v>2412</v>
      </c>
    </row>
    <row r="330" spans="1:14" ht="31.5" outlineLevel="1">
      <c r="A330" s="185" t="s">
        <v>1285</v>
      </c>
      <c r="B330" s="186">
        <v>20</v>
      </c>
      <c r="C330" s="169" t="s">
        <v>132</v>
      </c>
      <c r="D330" s="187" t="s">
        <v>2413</v>
      </c>
      <c r="E330" s="170">
        <v>0</v>
      </c>
      <c r="F330" s="170" t="s">
        <v>446</v>
      </c>
      <c r="G330" s="170" t="s">
        <v>446</v>
      </c>
      <c r="H330" s="170" t="s">
        <v>446</v>
      </c>
      <c r="I330" s="170" t="s">
        <v>446</v>
      </c>
      <c r="J330" s="119" t="s">
        <v>170</v>
      </c>
      <c r="K330" s="122" t="s">
        <v>173</v>
      </c>
      <c r="L330" s="165" t="s">
        <v>273</v>
      </c>
      <c r="M330" s="167">
        <v>16</v>
      </c>
      <c r="N330" s="166" t="s">
        <v>2414</v>
      </c>
    </row>
    <row r="331" spans="1:14" ht="31.5" outlineLevel="1">
      <c r="A331" s="185" t="s">
        <v>1286</v>
      </c>
      <c r="B331" s="186">
        <v>21</v>
      </c>
      <c r="C331" s="169" t="s">
        <v>132</v>
      </c>
      <c r="D331" s="187" t="s">
        <v>2415</v>
      </c>
      <c r="E331" s="170">
        <v>0</v>
      </c>
      <c r="F331" s="170" t="s">
        <v>446</v>
      </c>
      <c r="G331" s="170" t="s">
        <v>446</v>
      </c>
      <c r="H331" s="170" t="s">
        <v>446</v>
      </c>
      <c r="I331" s="170" t="s">
        <v>446</v>
      </c>
      <c r="J331" s="119" t="s">
        <v>274</v>
      </c>
      <c r="K331" s="122" t="s">
        <v>171</v>
      </c>
      <c r="L331" s="165" t="s">
        <v>275</v>
      </c>
      <c r="M331" s="167">
        <v>16</v>
      </c>
      <c r="N331" s="166" t="s">
        <v>2416</v>
      </c>
    </row>
    <row r="332" spans="1:14" ht="31.5" outlineLevel="1">
      <c r="A332" s="185" t="s">
        <v>1287</v>
      </c>
      <c r="B332" s="186">
        <v>22</v>
      </c>
      <c r="C332" s="169" t="s">
        <v>132</v>
      </c>
      <c r="D332" s="187" t="s">
        <v>2417</v>
      </c>
      <c r="E332" s="170">
        <v>0</v>
      </c>
      <c r="F332" s="170" t="s">
        <v>446</v>
      </c>
      <c r="G332" s="170" t="s">
        <v>446</v>
      </c>
      <c r="H332" s="170" t="s">
        <v>446</v>
      </c>
      <c r="I332" s="170" t="s">
        <v>446</v>
      </c>
      <c r="J332" s="119" t="s">
        <v>276</v>
      </c>
      <c r="K332" s="122" t="s">
        <v>166</v>
      </c>
      <c r="L332" s="165" t="s">
        <v>277</v>
      </c>
      <c r="M332" s="167">
        <v>16</v>
      </c>
      <c r="N332" s="166" t="s">
        <v>2418</v>
      </c>
    </row>
    <row r="333" spans="1:14" ht="31.5" outlineLevel="1">
      <c r="A333" s="185" t="s">
        <v>1288</v>
      </c>
      <c r="B333" s="186">
        <v>23</v>
      </c>
      <c r="C333" s="169" t="s">
        <v>132</v>
      </c>
      <c r="D333" s="187" t="s">
        <v>2419</v>
      </c>
      <c r="E333" s="170">
        <v>0</v>
      </c>
      <c r="F333" s="170" t="s">
        <v>446</v>
      </c>
      <c r="G333" s="170" t="s">
        <v>446</v>
      </c>
      <c r="H333" s="170" t="s">
        <v>446</v>
      </c>
      <c r="I333" s="170" t="s">
        <v>446</v>
      </c>
      <c r="J333" s="119">
        <v>6100015588</v>
      </c>
      <c r="K333" s="122">
        <v>41359</v>
      </c>
      <c r="L333" s="165" t="s">
        <v>2420</v>
      </c>
      <c r="M333" s="167">
        <v>16</v>
      </c>
      <c r="N333" s="166" t="s">
        <v>2421</v>
      </c>
    </row>
    <row r="334" spans="1:14" ht="31.5" outlineLevel="1">
      <c r="A334" s="185" t="s">
        <v>1289</v>
      </c>
      <c r="B334" s="186">
        <v>24</v>
      </c>
      <c r="C334" s="169" t="s">
        <v>132</v>
      </c>
      <c r="D334" s="187" t="s">
        <v>2422</v>
      </c>
      <c r="E334" s="170">
        <v>0</v>
      </c>
      <c r="F334" s="170" t="s">
        <v>446</v>
      </c>
      <c r="G334" s="170" t="s">
        <v>446</v>
      </c>
      <c r="H334" s="170" t="s">
        <v>446</v>
      </c>
      <c r="I334" s="170" t="s">
        <v>446</v>
      </c>
      <c r="J334" s="119">
        <v>6100015442</v>
      </c>
      <c r="K334" s="122" t="s">
        <v>171</v>
      </c>
      <c r="L334" s="165" t="s">
        <v>278</v>
      </c>
      <c r="M334" s="167">
        <v>16</v>
      </c>
      <c r="N334" s="166" t="s">
        <v>2423</v>
      </c>
    </row>
    <row r="335" spans="1:14" ht="47.25" outlineLevel="1">
      <c r="A335" s="185" t="s">
        <v>1290</v>
      </c>
      <c r="B335" s="186">
        <v>25</v>
      </c>
      <c r="C335" s="169" t="s">
        <v>132</v>
      </c>
      <c r="D335" s="187" t="s">
        <v>2424</v>
      </c>
      <c r="E335" s="170">
        <v>0</v>
      </c>
      <c r="F335" s="170" t="s">
        <v>446</v>
      </c>
      <c r="G335" s="170" t="s">
        <v>446</v>
      </c>
      <c r="H335" s="170" t="s">
        <v>446</v>
      </c>
      <c r="I335" s="170" t="s">
        <v>446</v>
      </c>
      <c r="J335" s="119" t="s">
        <v>2425</v>
      </c>
      <c r="K335" s="122" t="s">
        <v>181</v>
      </c>
      <c r="L335" s="165" t="s">
        <v>2426</v>
      </c>
      <c r="M335" s="167">
        <v>16</v>
      </c>
      <c r="N335" s="166" t="s">
        <v>2427</v>
      </c>
    </row>
    <row r="336" spans="1:14" ht="31.5" outlineLevel="1">
      <c r="A336" s="185" t="s">
        <v>1291</v>
      </c>
      <c r="B336" s="186">
        <v>26</v>
      </c>
      <c r="C336" s="169" t="s">
        <v>132</v>
      </c>
      <c r="D336" s="187" t="s">
        <v>2428</v>
      </c>
      <c r="E336" s="170">
        <v>0</v>
      </c>
      <c r="F336" s="170" t="s">
        <v>446</v>
      </c>
      <c r="G336" s="170" t="s">
        <v>446</v>
      </c>
      <c r="H336" s="170" t="s">
        <v>446</v>
      </c>
      <c r="I336" s="170" t="s">
        <v>446</v>
      </c>
      <c r="J336" s="119">
        <v>6100016762</v>
      </c>
      <c r="K336" s="122" t="s">
        <v>2429</v>
      </c>
      <c r="L336" s="165" t="s">
        <v>2430</v>
      </c>
      <c r="M336" s="167">
        <v>16</v>
      </c>
      <c r="N336" s="166" t="s">
        <v>2431</v>
      </c>
    </row>
    <row r="337" spans="1:14" ht="31.5" outlineLevel="1">
      <c r="A337" s="185" t="s">
        <v>1292</v>
      </c>
      <c r="B337" s="186">
        <v>27</v>
      </c>
      <c r="C337" s="169" t="s">
        <v>132</v>
      </c>
      <c r="D337" s="187" t="s">
        <v>2432</v>
      </c>
      <c r="E337" s="170">
        <v>0</v>
      </c>
      <c r="F337" s="170" t="s">
        <v>446</v>
      </c>
      <c r="G337" s="170" t="s">
        <v>446</v>
      </c>
      <c r="H337" s="170" t="s">
        <v>446</v>
      </c>
      <c r="I337" s="170" t="s">
        <v>446</v>
      </c>
      <c r="J337" s="119">
        <v>6100016773</v>
      </c>
      <c r="K337" s="122">
        <v>41430</v>
      </c>
      <c r="L337" s="165" t="s">
        <v>2433</v>
      </c>
      <c r="M337" s="167">
        <v>16</v>
      </c>
      <c r="N337" s="166" t="s">
        <v>2434</v>
      </c>
    </row>
    <row r="338" spans="1:14" ht="31.5" outlineLevel="1">
      <c r="A338" s="185" t="s">
        <v>1293</v>
      </c>
      <c r="B338" s="186">
        <v>28</v>
      </c>
      <c r="C338" s="169" t="s">
        <v>132</v>
      </c>
      <c r="D338" s="187" t="s">
        <v>2435</v>
      </c>
      <c r="E338" s="170">
        <v>0</v>
      </c>
      <c r="F338" s="170" t="s">
        <v>446</v>
      </c>
      <c r="G338" s="170" t="s">
        <v>446</v>
      </c>
      <c r="H338" s="170" t="s">
        <v>446</v>
      </c>
      <c r="I338" s="170" t="s">
        <v>446</v>
      </c>
      <c r="J338" s="119">
        <v>6100016990</v>
      </c>
      <c r="K338" s="122">
        <v>41444</v>
      </c>
      <c r="L338" s="165" t="s">
        <v>2436</v>
      </c>
      <c r="M338" s="167">
        <v>16</v>
      </c>
      <c r="N338" s="166" t="s">
        <v>2437</v>
      </c>
    </row>
    <row r="339" spans="1:14" ht="31.5" outlineLevel="1">
      <c r="A339" s="185" t="s">
        <v>1294</v>
      </c>
      <c r="B339" s="186">
        <v>29</v>
      </c>
      <c r="C339" s="169" t="s">
        <v>132</v>
      </c>
      <c r="D339" s="187" t="s">
        <v>2438</v>
      </c>
      <c r="E339" s="170">
        <v>0</v>
      </c>
      <c r="F339" s="170" t="s">
        <v>446</v>
      </c>
      <c r="G339" s="170" t="s">
        <v>446</v>
      </c>
      <c r="H339" s="170" t="s">
        <v>446</v>
      </c>
      <c r="I339" s="170" t="s">
        <v>446</v>
      </c>
      <c r="J339" s="119">
        <v>6100020477</v>
      </c>
      <c r="K339" s="122">
        <v>41570</v>
      </c>
      <c r="L339" s="165" t="s">
        <v>2439</v>
      </c>
      <c r="M339" s="167">
        <v>16</v>
      </c>
      <c r="N339" s="166" t="s">
        <v>2440</v>
      </c>
    </row>
    <row r="340" spans="1:14" ht="31.5" outlineLevel="1">
      <c r="A340" s="185" t="s">
        <v>1295</v>
      </c>
      <c r="B340" s="186">
        <v>30</v>
      </c>
      <c r="C340" s="169" t="s">
        <v>132</v>
      </c>
      <c r="D340" s="187" t="s">
        <v>2441</v>
      </c>
      <c r="E340" s="170">
        <v>0</v>
      </c>
      <c r="F340" s="170" t="s">
        <v>446</v>
      </c>
      <c r="G340" s="170" t="s">
        <v>446</v>
      </c>
      <c r="H340" s="170" t="s">
        <v>446</v>
      </c>
      <c r="I340" s="170" t="s">
        <v>446</v>
      </c>
      <c r="J340" s="119">
        <v>6100013659</v>
      </c>
      <c r="K340" s="122">
        <v>41221</v>
      </c>
      <c r="L340" s="165" t="s">
        <v>2442</v>
      </c>
      <c r="M340" s="167">
        <v>16</v>
      </c>
      <c r="N340" s="166" t="s">
        <v>2443</v>
      </c>
    </row>
    <row r="341" spans="1:14" ht="31.5" outlineLevel="1">
      <c r="A341" s="185" t="s">
        <v>1296</v>
      </c>
      <c r="B341" s="186">
        <v>31</v>
      </c>
      <c r="C341" s="169" t="s">
        <v>132</v>
      </c>
      <c r="D341" s="187" t="s">
        <v>2444</v>
      </c>
      <c r="E341" s="170">
        <v>0</v>
      </c>
      <c r="F341" s="170" t="s">
        <v>446</v>
      </c>
      <c r="G341" s="170" t="s">
        <v>446</v>
      </c>
      <c r="H341" s="170" t="s">
        <v>446</v>
      </c>
      <c r="I341" s="170" t="s">
        <v>446</v>
      </c>
      <c r="J341" s="119">
        <v>6100016472</v>
      </c>
      <c r="K341" s="122">
        <v>41414</v>
      </c>
      <c r="L341" s="165" t="s">
        <v>2445</v>
      </c>
      <c r="M341" s="167">
        <v>16</v>
      </c>
      <c r="N341" s="166" t="s">
        <v>2446</v>
      </c>
    </row>
    <row r="342" spans="1:14" ht="31.5" outlineLevel="1">
      <c r="A342" s="185" t="s">
        <v>1297</v>
      </c>
      <c r="B342" s="186">
        <v>32</v>
      </c>
      <c r="C342" s="169" t="s">
        <v>132</v>
      </c>
      <c r="D342" s="187" t="s">
        <v>2447</v>
      </c>
      <c r="E342" s="170">
        <v>0</v>
      </c>
      <c r="F342" s="170" t="s">
        <v>446</v>
      </c>
      <c r="G342" s="170" t="s">
        <v>446</v>
      </c>
      <c r="H342" s="170" t="s">
        <v>446</v>
      </c>
      <c r="I342" s="170" t="s">
        <v>446</v>
      </c>
      <c r="J342" s="119">
        <v>6100016618</v>
      </c>
      <c r="K342" s="122">
        <v>41417</v>
      </c>
      <c r="L342" s="165" t="s">
        <v>280</v>
      </c>
      <c r="M342" s="167">
        <v>16</v>
      </c>
      <c r="N342" s="166" t="s">
        <v>2448</v>
      </c>
    </row>
    <row r="343" spans="1:14" ht="31.5" outlineLevel="1">
      <c r="A343" s="185" t="s">
        <v>1298</v>
      </c>
      <c r="B343" s="186">
        <v>33</v>
      </c>
      <c r="C343" s="169" t="s">
        <v>132</v>
      </c>
      <c r="D343" s="187" t="s">
        <v>2449</v>
      </c>
      <c r="E343" s="170">
        <v>0</v>
      </c>
      <c r="F343" s="170" t="s">
        <v>446</v>
      </c>
      <c r="G343" s="170" t="s">
        <v>446</v>
      </c>
      <c r="H343" s="170" t="s">
        <v>446</v>
      </c>
      <c r="I343" s="170" t="s">
        <v>446</v>
      </c>
      <c r="J343" s="119" t="s">
        <v>2450</v>
      </c>
      <c r="K343" s="122" t="s">
        <v>2451</v>
      </c>
      <c r="L343" s="165" t="s">
        <v>2452</v>
      </c>
      <c r="M343" s="167">
        <v>16</v>
      </c>
      <c r="N343" s="166" t="s">
        <v>2453</v>
      </c>
    </row>
    <row r="344" spans="1:14" ht="78.75" outlineLevel="1">
      <c r="A344" s="185" t="s">
        <v>1299</v>
      </c>
      <c r="B344" s="186">
        <v>34</v>
      </c>
      <c r="C344" s="169" t="s">
        <v>132</v>
      </c>
      <c r="D344" s="187" t="s">
        <v>2454</v>
      </c>
      <c r="E344" s="170">
        <v>0</v>
      </c>
      <c r="F344" s="170" t="s">
        <v>446</v>
      </c>
      <c r="G344" s="170" t="s">
        <v>446</v>
      </c>
      <c r="H344" s="170" t="s">
        <v>446</v>
      </c>
      <c r="I344" s="170" t="s">
        <v>446</v>
      </c>
      <c r="J344" s="119" t="s">
        <v>2455</v>
      </c>
      <c r="K344" s="122" t="s">
        <v>2456</v>
      </c>
      <c r="L344" s="165" t="s">
        <v>2457</v>
      </c>
      <c r="M344" s="167">
        <v>16</v>
      </c>
      <c r="N344" s="166" t="s">
        <v>2458</v>
      </c>
    </row>
    <row r="345" spans="1:14" ht="31.5" outlineLevel="1">
      <c r="A345" s="185" t="s">
        <v>1300</v>
      </c>
      <c r="B345" s="186">
        <v>35</v>
      </c>
      <c r="C345" s="169" t="s">
        <v>132</v>
      </c>
      <c r="D345" s="187" t="s">
        <v>2459</v>
      </c>
      <c r="E345" s="170">
        <v>0</v>
      </c>
      <c r="F345" s="170" t="s">
        <v>446</v>
      </c>
      <c r="G345" s="170" t="s">
        <v>446</v>
      </c>
      <c r="H345" s="170" t="s">
        <v>446</v>
      </c>
      <c r="I345" s="170" t="s">
        <v>446</v>
      </c>
      <c r="J345" s="119">
        <v>6100015875</v>
      </c>
      <c r="K345" s="122">
        <v>41380</v>
      </c>
      <c r="L345" s="165" t="s">
        <v>2460</v>
      </c>
      <c r="M345" s="167">
        <v>16</v>
      </c>
      <c r="N345" s="166" t="s">
        <v>2461</v>
      </c>
    </row>
    <row r="346" spans="1:14" s="131" customFormat="1" ht="15.75" customHeight="1">
      <c r="A346" s="129" t="s">
        <v>1385</v>
      </c>
      <c r="B346" s="366" t="s">
        <v>131</v>
      </c>
      <c r="C346" s="367"/>
      <c r="D346" s="367" t="s">
        <v>133</v>
      </c>
      <c r="E346" s="130">
        <f>E347+E396</f>
        <v>32408.777160399994</v>
      </c>
      <c r="F346" s="183"/>
      <c r="G346" s="183"/>
      <c r="H346" s="183"/>
      <c r="I346" s="183"/>
      <c r="J346" s="183"/>
      <c r="K346" s="183"/>
      <c r="L346" s="183"/>
      <c r="M346" s="183"/>
      <c r="N346" s="138"/>
    </row>
    <row r="347" spans="1:14" s="134" customFormat="1" ht="18.75" customHeight="1">
      <c r="A347" s="132" t="s">
        <v>1386</v>
      </c>
      <c r="B347" s="365" t="s">
        <v>1387</v>
      </c>
      <c r="C347" s="365"/>
      <c r="D347" s="365"/>
      <c r="E347" s="133">
        <f>SUM(E348:E395)</f>
        <v>31484.469770199994</v>
      </c>
      <c r="F347" s="184"/>
      <c r="G347" s="184"/>
      <c r="H347" s="184"/>
      <c r="I347" s="184"/>
      <c r="J347" s="184"/>
      <c r="K347" s="184"/>
      <c r="L347" s="184"/>
      <c r="M347" s="184"/>
      <c r="N347" s="139"/>
    </row>
    <row r="348" spans="1:14" ht="40.5" customHeight="1" outlineLevel="1">
      <c r="A348" s="185" t="s">
        <v>1388</v>
      </c>
      <c r="B348" s="186" t="s">
        <v>321</v>
      </c>
      <c r="C348" s="169" t="s">
        <v>131</v>
      </c>
      <c r="D348" s="187" t="s">
        <v>2462</v>
      </c>
      <c r="E348" s="170">
        <v>1236.8692000000001</v>
      </c>
      <c r="F348" s="170" t="s">
        <v>2020</v>
      </c>
      <c r="G348" s="170" t="s">
        <v>2463</v>
      </c>
      <c r="H348" s="170" t="s">
        <v>2464</v>
      </c>
      <c r="I348" s="170" t="s">
        <v>2465</v>
      </c>
      <c r="J348" s="119">
        <v>4200</v>
      </c>
      <c r="K348" s="122">
        <v>40742</v>
      </c>
      <c r="L348" s="165" t="s">
        <v>2466</v>
      </c>
      <c r="M348" s="167">
        <v>29</v>
      </c>
      <c r="N348" s="166" t="s">
        <v>2467</v>
      </c>
    </row>
    <row r="349" spans="1:14" ht="76.5" customHeight="1" outlineLevel="1">
      <c r="A349" s="185" t="s">
        <v>1389</v>
      </c>
      <c r="B349" s="186" t="s">
        <v>322</v>
      </c>
      <c r="C349" s="169" t="s">
        <v>131</v>
      </c>
      <c r="D349" s="187" t="s">
        <v>2468</v>
      </c>
      <c r="E349" s="170">
        <v>235.17973000000001</v>
      </c>
      <c r="F349" s="170" t="s">
        <v>537</v>
      </c>
      <c r="G349" s="170" t="s">
        <v>2469</v>
      </c>
      <c r="H349" s="170" t="s">
        <v>2470</v>
      </c>
      <c r="I349" s="170" t="s">
        <v>2471</v>
      </c>
      <c r="J349" s="119" t="s">
        <v>2472</v>
      </c>
      <c r="K349" s="122">
        <v>40956</v>
      </c>
      <c r="L349" s="165" t="s">
        <v>2473</v>
      </c>
      <c r="M349" s="167">
        <v>29</v>
      </c>
      <c r="N349" s="166" t="s">
        <v>2474</v>
      </c>
    </row>
    <row r="350" spans="1:14" ht="72.75" customHeight="1" outlineLevel="1">
      <c r="A350" s="185" t="s">
        <v>1390</v>
      </c>
      <c r="B350" s="186" t="s">
        <v>323</v>
      </c>
      <c r="C350" s="169" t="s">
        <v>131</v>
      </c>
      <c r="D350" s="187" t="s">
        <v>2475</v>
      </c>
      <c r="E350" s="170">
        <v>3160.2174900000005</v>
      </c>
      <c r="F350" s="170" t="s">
        <v>2476</v>
      </c>
      <c r="G350" s="170" t="s">
        <v>2477</v>
      </c>
      <c r="H350" s="170" t="s">
        <v>2478</v>
      </c>
      <c r="I350" s="170" t="s">
        <v>2479</v>
      </c>
      <c r="J350" s="119" t="s">
        <v>2480</v>
      </c>
      <c r="K350" s="122">
        <v>40611</v>
      </c>
      <c r="L350" s="165" t="s">
        <v>2481</v>
      </c>
      <c r="M350" s="167">
        <v>29</v>
      </c>
      <c r="N350" s="166" t="s">
        <v>2482</v>
      </c>
    </row>
    <row r="351" spans="1:14" ht="95.25" customHeight="1" outlineLevel="1">
      <c r="A351" s="185" t="s">
        <v>1391</v>
      </c>
      <c r="B351" s="186" t="s">
        <v>324</v>
      </c>
      <c r="C351" s="169" t="s">
        <v>131</v>
      </c>
      <c r="D351" s="187" t="s">
        <v>2483</v>
      </c>
      <c r="E351" s="170">
        <v>144.6792926</v>
      </c>
      <c r="F351" s="170" t="s">
        <v>2484</v>
      </c>
      <c r="G351" s="170" t="s">
        <v>2485</v>
      </c>
      <c r="H351" s="170" t="s">
        <v>2486</v>
      </c>
      <c r="I351" s="170" t="s">
        <v>2487</v>
      </c>
      <c r="J351" s="119" t="s">
        <v>2488</v>
      </c>
      <c r="K351" s="122">
        <v>40392</v>
      </c>
      <c r="L351" s="165" t="s">
        <v>2489</v>
      </c>
      <c r="M351" s="167">
        <v>29</v>
      </c>
      <c r="N351" s="166" t="s">
        <v>2490</v>
      </c>
    </row>
    <row r="352" spans="1:14" ht="80.25" customHeight="1" outlineLevel="1">
      <c r="A352" s="185" t="s">
        <v>1392</v>
      </c>
      <c r="B352" s="186" t="s">
        <v>325</v>
      </c>
      <c r="C352" s="169" t="s">
        <v>131</v>
      </c>
      <c r="D352" s="187" t="s">
        <v>2491</v>
      </c>
      <c r="E352" s="170">
        <v>217.69533999999999</v>
      </c>
      <c r="F352" s="170" t="s">
        <v>2492</v>
      </c>
      <c r="G352" s="170" t="s">
        <v>2493</v>
      </c>
      <c r="H352" s="170" t="s">
        <v>2494</v>
      </c>
      <c r="I352" s="170" t="s">
        <v>2495</v>
      </c>
      <c r="J352" s="119" t="s">
        <v>2496</v>
      </c>
      <c r="K352" s="122">
        <v>40766</v>
      </c>
      <c r="L352" s="165" t="s">
        <v>2497</v>
      </c>
      <c r="M352" s="167">
        <v>29</v>
      </c>
      <c r="N352" s="166" t="s">
        <v>2498</v>
      </c>
    </row>
    <row r="353" spans="1:14" ht="57.75" customHeight="1" outlineLevel="1">
      <c r="A353" s="185" t="s">
        <v>1393</v>
      </c>
      <c r="B353" s="186" t="s">
        <v>326</v>
      </c>
      <c r="C353" s="169" t="s">
        <v>131</v>
      </c>
      <c r="D353" s="187" t="s">
        <v>2499</v>
      </c>
      <c r="E353" s="170">
        <v>400.23535000000004</v>
      </c>
      <c r="F353" s="170" t="s">
        <v>2500</v>
      </c>
      <c r="G353" s="170" t="s">
        <v>2501</v>
      </c>
      <c r="H353" s="170" t="s">
        <v>2502</v>
      </c>
      <c r="I353" s="170" t="s">
        <v>2503</v>
      </c>
      <c r="J353" s="119" t="s">
        <v>2504</v>
      </c>
      <c r="K353" s="122">
        <v>40137</v>
      </c>
      <c r="L353" s="165" t="s">
        <v>2505</v>
      </c>
      <c r="M353" s="167">
        <v>29</v>
      </c>
      <c r="N353" s="166" t="s">
        <v>2506</v>
      </c>
    </row>
    <row r="354" spans="1:14" ht="54.75" customHeight="1" outlineLevel="1">
      <c r="A354" s="185" t="s">
        <v>1394</v>
      </c>
      <c r="B354" s="186" t="s">
        <v>327</v>
      </c>
      <c r="C354" s="169" t="s">
        <v>131</v>
      </c>
      <c r="D354" s="187" t="s">
        <v>2507</v>
      </c>
      <c r="E354" s="170">
        <v>503.26097300000004</v>
      </c>
      <c r="F354" s="170" t="s">
        <v>434</v>
      </c>
      <c r="G354" s="170" t="s">
        <v>2508</v>
      </c>
      <c r="H354" s="170" t="s">
        <v>2509</v>
      </c>
      <c r="I354" s="170" t="s">
        <v>2510</v>
      </c>
      <c r="J354" s="119" t="s">
        <v>2511</v>
      </c>
      <c r="K354" s="122">
        <v>40694</v>
      </c>
      <c r="L354" s="165" t="s">
        <v>2512</v>
      </c>
      <c r="M354" s="167">
        <v>29</v>
      </c>
      <c r="N354" s="166" t="s">
        <v>2513</v>
      </c>
    </row>
    <row r="355" spans="1:14" ht="58.5" customHeight="1" outlineLevel="1">
      <c r="A355" s="185" t="s">
        <v>1395</v>
      </c>
      <c r="B355" s="186" t="s">
        <v>328</v>
      </c>
      <c r="C355" s="169" t="s">
        <v>131</v>
      </c>
      <c r="D355" s="187" t="s">
        <v>2514</v>
      </c>
      <c r="E355" s="170">
        <v>1028.0183999999999</v>
      </c>
      <c r="F355" s="170" t="s">
        <v>2500</v>
      </c>
      <c r="G355" s="170" t="s">
        <v>2515</v>
      </c>
      <c r="H355" s="170" t="s">
        <v>2509</v>
      </c>
      <c r="I355" s="170" t="s">
        <v>2516</v>
      </c>
      <c r="J355" s="119" t="s">
        <v>2517</v>
      </c>
      <c r="K355" s="122">
        <v>40637</v>
      </c>
      <c r="L355" s="165" t="s">
        <v>2518</v>
      </c>
      <c r="M355" s="167">
        <v>29</v>
      </c>
      <c r="N355" s="166" t="s">
        <v>2519</v>
      </c>
    </row>
    <row r="356" spans="1:14" ht="87.75" customHeight="1" outlineLevel="1">
      <c r="A356" s="185" t="s">
        <v>1396</v>
      </c>
      <c r="B356" s="186" t="s">
        <v>329</v>
      </c>
      <c r="C356" s="169" t="s">
        <v>131</v>
      </c>
      <c r="D356" s="187" t="s">
        <v>2520</v>
      </c>
      <c r="E356" s="170">
        <v>251.37857</v>
      </c>
      <c r="F356" s="170" t="s">
        <v>2521</v>
      </c>
      <c r="G356" s="170" t="s">
        <v>2522</v>
      </c>
      <c r="H356" s="170" t="s">
        <v>2523</v>
      </c>
      <c r="I356" s="170" t="s">
        <v>2524</v>
      </c>
      <c r="J356" s="119" t="s">
        <v>2525</v>
      </c>
      <c r="K356" s="122">
        <v>41095</v>
      </c>
      <c r="L356" s="165" t="s">
        <v>2526</v>
      </c>
      <c r="M356" s="167">
        <v>29</v>
      </c>
      <c r="N356" s="166" t="s">
        <v>2527</v>
      </c>
    </row>
    <row r="357" spans="1:14" ht="77.25" customHeight="1" outlineLevel="1">
      <c r="A357" s="185" t="s">
        <v>1397</v>
      </c>
      <c r="B357" s="186" t="s">
        <v>330</v>
      </c>
      <c r="C357" s="169" t="s">
        <v>131</v>
      </c>
      <c r="D357" s="187" t="s">
        <v>2528</v>
      </c>
      <c r="E357" s="170">
        <v>113.8</v>
      </c>
      <c r="F357" s="170" t="s">
        <v>2529</v>
      </c>
      <c r="G357" s="170" t="s">
        <v>2530</v>
      </c>
      <c r="H357" s="170" t="s">
        <v>2531</v>
      </c>
      <c r="I357" s="170" t="s">
        <v>2532</v>
      </c>
      <c r="J357" s="119" t="s">
        <v>2533</v>
      </c>
      <c r="K357" s="122">
        <v>41116</v>
      </c>
      <c r="L357" s="165" t="s">
        <v>2534</v>
      </c>
      <c r="M357" s="167">
        <v>29</v>
      </c>
      <c r="N357" s="166" t="s">
        <v>2535</v>
      </c>
    </row>
    <row r="358" spans="1:14" ht="89.25" customHeight="1" outlineLevel="1">
      <c r="A358" s="185" t="s">
        <v>1398</v>
      </c>
      <c r="B358" s="186" t="s">
        <v>331</v>
      </c>
      <c r="C358" s="169" t="s">
        <v>131</v>
      </c>
      <c r="D358" s="187" t="s">
        <v>2536</v>
      </c>
      <c r="E358" s="170">
        <v>212.25528</v>
      </c>
      <c r="F358" s="170" t="s">
        <v>2020</v>
      </c>
      <c r="G358" s="170" t="s">
        <v>2537</v>
      </c>
      <c r="H358" s="170" t="s">
        <v>447</v>
      </c>
      <c r="I358" s="170" t="s">
        <v>2538</v>
      </c>
      <c r="J358" s="119" t="s">
        <v>2539</v>
      </c>
      <c r="K358" s="122" t="s">
        <v>2540</v>
      </c>
      <c r="L358" s="165" t="s">
        <v>2541</v>
      </c>
      <c r="M358" s="167">
        <v>29</v>
      </c>
      <c r="N358" s="166" t="s">
        <v>2542</v>
      </c>
    </row>
    <row r="359" spans="1:14" ht="68.25" customHeight="1" outlineLevel="1">
      <c r="A359" s="185" t="s">
        <v>1399</v>
      </c>
      <c r="B359" s="186" t="s">
        <v>332</v>
      </c>
      <c r="C359" s="169" t="s">
        <v>131</v>
      </c>
      <c r="D359" s="187" t="s">
        <v>2543</v>
      </c>
      <c r="E359" s="170">
        <v>2245.8906899999997</v>
      </c>
      <c r="F359" s="170" t="s">
        <v>434</v>
      </c>
      <c r="G359" s="170" t="s">
        <v>2544</v>
      </c>
      <c r="H359" s="170" t="s">
        <v>2545</v>
      </c>
      <c r="I359" s="170" t="s">
        <v>2546</v>
      </c>
      <c r="J359" s="119" t="s">
        <v>2547</v>
      </c>
      <c r="K359" s="122">
        <v>40847</v>
      </c>
      <c r="L359" s="165" t="s">
        <v>2548</v>
      </c>
      <c r="M359" s="167">
        <v>29</v>
      </c>
      <c r="N359" s="166" t="s">
        <v>2549</v>
      </c>
    </row>
    <row r="360" spans="1:14" ht="63.75" customHeight="1" outlineLevel="1">
      <c r="A360" s="185" t="s">
        <v>1400</v>
      </c>
      <c r="B360" s="186" t="s">
        <v>333</v>
      </c>
      <c r="C360" s="169" t="s">
        <v>131</v>
      </c>
      <c r="D360" s="187" t="s">
        <v>2550</v>
      </c>
      <c r="E360" s="170">
        <v>758.43816000000004</v>
      </c>
      <c r="F360" s="170" t="s">
        <v>434</v>
      </c>
      <c r="G360" s="170" t="s">
        <v>2551</v>
      </c>
      <c r="H360" s="170" t="s">
        <v>2552</v>
      </c>
      <c r="I360" s="170" t="s">
        <v>2553</v>
      </c>
      <c r="J360" s="119" t="s">
        <v>2554</v>
      </c>
      <c r="K360" s="122">
        <v>41088</v>
      </c>
      <c r="L360" s="165" t="s">
        <v>2555</v>
      </c>
      <c r="M360" s="167">
        <v>29</v>
      </c>
      <c r="N360" s="166" t="s">
        <v>2556</v>
      </c>
    </row>
    <row r="361" spans="1:14" ht="75.75" customHeight="1" outlineLevel="1">
      <c r="A361" s="185" t="s">
        <v>1401</v>
      </c>
      <c r="B361" s="186" t="s">
        <v>334</v>
      </c>
      <c r="C361" s="169" t="s">
        <v>131</v>
      </c>
      <c r="D361" s="187" t="s">
        <v>2557</v>
      </c>
      <c r="E361" s="170">
        <v>272.73511999999999</v>
      </c>
      <c r="F361" s="170" t="s">
        <v>434</v>
      </c>
      <c r="G361" s="170" t="s">
        <v>2558</v>
      </c>
      <c r="H361" s="170" t="s">
        <v>2559</v>
      </c>
      <c r="I361" s="170" t="s">
        <v>2560</v>
      </c>
      <c r="J361" s="119" t="s">
        <v>2561</v>
      </c>
      <c r="K361" s="122">
        <v>40031</v>
      </c>
      <c r="L361" s="165" t="s">
        <v>2562</v>
      </c>
      <c r="M361" s="167">
        <v>29</v>
      </c>
      <c r="N361" s="166" t="s">
        <v>2563</v>
      </c>
    </row>
    <row r="362" spans="1:14" ht="78.75" customHeight="1" outlineLevel="1">
      <c r="A362" s="185" t="s">
        <v>1402</v>
      </c>
      <c r="B362" s="186" t="s">
        <v>335</v>
      </c>
      <c r="C362" s="169" t="s">
        <v>131</v>
      </c>
      <c r="D362" s="187" t="s">
        <v>2564</v>
      </c>
      <c r="E362" s="170">
        <v>359.22413999999998</v>
      </c>
      <c r="F362" s="170" t="s">
        <v>434</v>
      </c>
      <c r="G362" s="170" t="s">
        <v>2565</v>
      </c>
      <c r="H362" s="170" t="s">
        <v>2552</v>
      </c>
      <c r="I362" s="170" t="s">
        <v>2566</v>
      </c>
      <c r="J362" s="119" t="s">
        <v>2567</v>
      </c>
      <c r="K362" s="122">
        <v>41089</v>
      </c>
      <c r="L362" s="165" t="s">
        <v>2568</v>
      </c>
      <c r="M362" s="167">
        <v>29</v>
      </c>
      <c r="N362" s="166" t="s">
        <v>2569</v>
      </c>
    </row>
    <row r="363" spans="1:14" ht="103.5" customHeight="1" outlineLevel="1">
      <c r="A363" s="185" t="s">
        <v>1403</v>
      </c>
      <c r="B363" s="186" t="s">
        <v>336</v>
      </c>
      <c r="C363" s="169" t="s">
        <v>131</v>
      </c>
      <c r="D363" s="187" t="s">
        <v>2570</v>
      </c>
      <c r="E363" s="170">
        <v>8732.9697899999992</v>
      </c>
      <c r="F363" s="170" t="s">
        <v>434</v>
      </c>
      <c r="G363" s="170" t="s">
        <v>2571</v>
      </c>
      <c r="H363" s="170" t="s">
        <v>2572</v>
      </c>
      <c r="I363" s="170" t="s">
        <v>2573</v>
      </c>
      <c r="J363" s="119" t="s">
        <v>2574</v>
      </c>
      <c r="K363" s="122">
        <v>41004</v>
      </c>
      <c r="L363" s="165" t="s">
        <v>2575</v>
      </c>
      <c r="M363" s="167">
        <v>29</v>
      </c>
      <c r="N363" s="166" t="s">
        <v>2576</v>
      </c>
    </row>
    <row r="364" spans="1:14" ht="77.25" customHeight="1" outlineLevel="1">
      <c r="A364" s="185" t="s">
        <v>1404</v>
      </c>
      <c r="B364" s="186" t="s">
        <v>337</v>
      </c>
      <c r="C364" s="169" t="s">
        <v>131</v>
      </c>
      <c r="D364" s="187" t="s">
        <v>2577</v>
      </c>
      <c r="E364" s="170">
        <v>534.45804999999996</v>
      </c>
      <c r="F364" s="170" t="s">
        <v>2492</v>
      </c>
      <c r="G364" s="170" t="s">
        <v>2578</v>
      </c>
      <c r="H364" s="170" t="s">
        <v>2572</v>
      </c>
      <c r="I364" s="170" t="s">
        <v>2579</v>
      </c>
      <c r="J364" s="119" t="s">
        <v>2580</v>
      </c>
      <c r="K364" s="122">
        <v>40990</v>
      </c>
      <c r="L364" s="165" t="s">
        <v>2581</v>
      </c>
      <c r="M364" s="167">
        <v>29</v>
      </c>
      <c r="N364" s="166" t="s">
        <v>2582</v>
      </c>
    </row>
    <row r="365" spans="1:14" ht="87" customHeight="1" outlineLevel="1">
      <c r="A365" s="185" t="s">
        <v>1405</v>
      </c>
      <c r="B365" s="186" t="s">
        <v>338</v>
      </c>
      <c r="C365" s="169" t="s">
        <v>131</v>
      </c>
      <c r="D365" s="187" t="s">
        <v>2583</v>
      </c>
      <c r="E365" s="170">
        <v>263.74328000000003</v>
      </c>
      <c r="F365" s="170" t="s">
        <v>538</v>
      </c>
      <c r="G365" s="170" t="s">
        <v>2584</v>
      </c>
      <c r="H365" s="170" t="s">
        <v>2585</v>
      </c>
      <c r="I365" s="170" t="s">
        <v>2586</v>
      </c>
      <c r="J365" s="119" t="s">
        <v>2587</v>
      </c>
      <c r="K365" s="122">
        <v>41318</v>
      </c>
      <c r="L365" s="165" t="s">
        <v>283</v>
      </c>
      <c r="M365" s="167">
        <v>29</v>
      </c>
      <c r="N365" s="166" t="s">
        <v>2588</v>
      </c>
    </row>
    <row r="366" spans="1:14" ht="114.75" customHeight="1" outlineLevel="1">
      <c r="A366" s="185" t="s">
        <v>1406</v>
      </c>
      <c r="B366" s="186" t="s">
        <v>339</v>
      </c>
      <c r="C366" s="169" t="s">
        <v>131</v>
      </c>
      <c r="D366" s="187" t="s">
        <v>2589</v>
      </c>
      <c r="E366" s="170">
        <v>0</v>
      </c>
      <c r="F366" s="170" t="s">
        <v>1514</v>
      </c>
      <c r="G366" s="170" t="s">
        <v>2590</v>
      </c>
      <c r="H366" s="170" t="s">
        <v>2591</v>
      </c>
      <c r="I366" s="170" t="s">
        <v>2592</v>
      </c>
      <c r="J366" s="119" t="s">
        <v>2593</v>
      </c>
      <c r="K366" s="122">
        <v>40984</v>
      </c>
      <c r="L366" s="165" t="s">
        <v>2594</v>
      </c>
      <c r="M366" s="167">
        <v>29</v>
      </c>
      <c r="N366" s="166" t="s">
        <v>2595</v>
      </c>
    </row>
    <row r="367" spans="1:14" ht="51" customHeight="1" outlineLevel="1">
      <c r="A367" s="185" t="s">
        <v>1407</v>
      </c>
      <c r="B367" s="186" t="s">
        <v>340</v>
      </c>
      <c r="C367" s="169" t="s">
        <v>131</v>
      </c>
      <c r="D367" s="187" t="s">
        <v>2596</v>
      </c>
      <c r="E367" s="170">
        <v>908.11944999999992</v>
      </c>
      <c r="F367" s="170" t="s">
        <v>496</v>
      </c>
      <c r="G367" s="170" t="s">
        <v>2597</v>
      </c>
      <c r="H367" s="170" t="s">
        <v>2598</v>
      </c>
      <c r="I367" s="170" t="s">
        <v>2599</v>
      </c>
      <c r="J367" s="119" t="s">
        <v>2600</v>
      </c>
      <c r="K367" s="122">
        <v>40836</v>
      </c>
      <c r="L367" s="165" t="s">
        <v>2601</v>
      </c>
      <c r="M367" s="167">
        <v>29</v>
      </c>
      <c r="N367" s="166" t="s">
        <v>2602</v>
      </c>
    </row>
    <row r="368" spans="1:14" ht="76.5" customHeight="1" outlineLevel="1">
      <c r="A368" s="185" t="s">
        <v>1408</v>
      </c>
      <c r="B368" s="186" t="s">
        <v>341</v>
      </c>
      <c r="C368" s="169" t="s">
        <v>131</v>
      </c>
      <c r="D368" s="187" t="s">
        <v>2603</v>
      </c>
      <c r="E368" s="170">
        <v>18.78088</v>
      </c>
      <c r="F368" s="170" t="s">
        <v>496</v>
      </c>
      <c r="G368" s="170" t="s">
        <v>2597</v>
      </c>
      <c r="H368" s="170" t="s">
        <v>2598</v>
      </c>
      <c r="I368" s="170" t="s">
        <v>2599</v>
      </c>
      <c r="J368" s="119" t="s">
        <v>2600</v>
      </c>
      <c r="K368" s="122">
        <v>40836</v>
      </c>
      <c r="L368" s="165" t="s">
        <v>2601</v>
      </c>
      <c r="M368" s="167">
        <v>29</v>
      </c>
      <c r="N368" s="166" t="s">
        <v>2604</v>
      </c>
    </row>
    <row r="369" spans="1:14" ht="88.5" customHeight="1" outlineLevel="1">
      <c r="A369" s="185" t="s">
        <v>1409</v>
      </c>
      <c r="B369" s="186" t="s">
        <v>342</v>
      </c>
      <c r="C369" s="169" t="s">
        <v>131</v>
      </c>
      <c r="D369" s="187" t="s">
        <v>2605</v>
      </c>
      <c r="E369" s="170">
        <v>593.92291</v>
      </c>
      <c r="F369" s="170" t="s">
        <v>2606</v>
      </c>
      <c r="G369" s="170" t="s">
        <v>2607</v>
      </c>
      <c r="H369" s="170" t="s">
        <v>539</v>
      </c>
      <c r="I369" s="170" t="s">
        <v>2608</v>
      </c>
      <c r="J369" s="119" t="s">
        <v>2609</v>
      </c>
      <c r="K369" s="122">
        <v>40980</v>
      </c>
      <c r="L369" s="165" t="s">
        <v>2610</v>
      </c>
      <c r="M369" s="167">
        <v>29</v>
      </c>
      <c r="N369" s="166" t="s">
        <v>2611</v>
      </c>
    </row>
    <row r="370" spans="1:14" ht="51" customHeight="1" outlineLevel="1">
      <c r="A370" s="185" t="s">
        <v>1410</v>
      </c>
      <c r="B370" s="186" t="s">
        <v>343</v>
      </c>
      <c r="C370" s="169" t="s">
        <v>131</v>
      </c>
      <c r="D370" s="187" t="s">
        <v>2612</v>
      </c>
      <c r="E370" s="170">
        <v>2731.59818</v>
      </c>
      <c r="F370" s="170" t="s">
        <v>2613</v>
      </c>
      <c r="G370" s="170" t="s">
        <v>2614</v>
      </c>
      <c r="H370" s="170" t="s">
        <v>2615</v>
      </c>
      <c r="I370" s="170" t="s">
        <v>2616</v>
      </c>
      <c r="J370" s="119">
        <v>4769</v>
      </c>
      <c r="K370" s="122">
        <v>40879</v>
      </c>
      <c r="L370" s="165" t="s">
        <v>2617</v>
      </c>
      <c r="M370" s="167">
        <v>29</v>
      </c>
      <c r="N370" s="166" t="s">
        <v>2618</v>
      </c>
    </row>
    <row r="371" spans="1:14" ht="63" outlineLevel="1">
      <c r="A371" s="185" t="s">
        <v>1411</v>
      </c>
      <c r="B371" s="186" t="s">
        <v>344</v>
      </c>
      <c r="C371" s="169" t="s">
        <v>131</v>
      </c>
      <c r="D371" s="187" t="s">
        <v>2619</v>
      </c>
      <c r="E371" s="170">
        <v>1231.6351399999999</v>
      </c>
      <c r="F371" s="170" t="s">
        <v>434</v>
      </c>
      <c r="G371" s="170" t="s">
        <v>2620</v>
      </c>
      <c r="H371" s="170" t="s">
        <v>2621</v>
      </c>
      <c r="I371" s="170" t="s">
        <v>2622</v>
      </c>
      <c r="J371" s="119" t="s">
        <v>2623</v>
      </c>
      <c r="K371" s="122">
        <v>40856</v>
      </c>
      <c r="L371" s="165" t="s">
        <v>2624</v>
      </c>
      <c r="M371" s="167">
        <v>29</v>
      </c>
      <c r="N371" s="166" t="s">
        <v>2625</v>
      </c>
    </row>
    <row r="372" spans="1:14" ht="63" outlineLevel="1">
      <c r="A372" s="185" t="s">
        <v>1423</v>
      </c>
      <c r="B372" s="186" t="s">
        <v>345</v>
      </c>
      <c r="C372" s="169" t="s">
        <v>131</v>
      </c>
      <c r="D372" s="187" t="s">
        <v>2626</v>
      </c>
      <c r="E372" s="170">
        <v>181.36500999999998</v>
      </c>
      <c r="F372" s="170" t="s">
        <v>434</v>
      </c>
      <c r="G372" s="170" t="s">
        <v>2627</v>
      </c>
      <c r="H372" s="170" t="s">
        <v>540</v>
      </c>
      <c r="I372" s="170" t="s">
        <v>2628</v>
      </c>
      <c r="J372" s="119" t="s">
        <v>2629</v>
      </c>
      <c r="K372" s="122">
        <v>40773</v>
      </c>
      <c r="L372" s="165" t="s">
        <v>2630</v>
      </c>
      <c r="M372" s="167">
        <v>29</v>
      </c>
      <c r="N372" s="166" t="s">
        <v>2631</v>
      </c>
    </row>
    <row r="373" spans="1:14" s="158" customFormat="1" ht="78.75" outlineLevel="1">
      <c r="A373" s="168" t="s">
        <v>1424</v>
      </c>
      <c r="B373" s="186" t="s">
        <v>346</v>
      </c>
      <c r="C373" s="156" t="s">
        <v>131</v>
      </c>
      <c r="D373" s="189" t="s">
        <v>2632</v>
      </c>
      <c r="E373" s="170">
        <v>0</v>
      </c>
      <c r="F373" s="170" t="s">
        <v>434</v>
      </c>
      <c r="G373" s="170" t="s">
        <v>2627</v>
      </c>
      <c r="H373" s="170" t="s">
        <v>540</v>
      </c>
      <c r="I373" s="170" t="s">
        <v>2628</v>
      </c>
      <c r="J373" s="119" t="s">
        <v>2629</v>
      </c>
      <c r="K373" s="122">
        <v>40773</v>
      </c>
      <c r="L373" s="165" t="s">
        <v>2630</v>
      </c>
      <c r="M373" s="167">
        <v>29</v>
      </c>
      <c r="N373" s="166" t="s">
        <v>2633</v>
      </c>
    </row>
    <row r="374" spans="1:14" s="158" customFormat="1" ht="78.75" outlineLevel="1">
      <c r="A374" s="168" t="s">
        <v>1425</v>
      </c>
      <c r="B374" s="186" t="s">
        <v>347</v>
      </c>
      <c r="C374" s="156" t="s">
        <v>131</v>
      </c>
      <c r="D374" s="189" t="s">
        <v>2632</v>
      </c>
      <c r="E374" s="170">
        <v>962.92300999999998</v>
      </c>
      <c r="F374" s="170" t="s">
        <v>434</v>
      </c>
      <c r="G374" s="170" t="s">
        <v>2627</v>
      </c>
      <c r="H374" s="170" t="s">
        <v>540</v>
      </c>
      <c r="I374" s="170" t="s">
        <v>2628</v>
      </c>
      <c r="J374" s="119" t="s">
        <v>2629</v>
      </c>
      <c r="K374" s="122">
        <v>40773</v>
      </c>
      <c r="L374" s="165" t="s">
        <v>2630</v>
      </c>
      <c r="M374" s="167">
        <v>29</v>
      </c>
      <c r="N374" s="166" t="s">
        <v>2634</v>
      </c>
    </row>
    <row r="375" spans="1:14" ht="63" outlineLevel="1">
      <c r="A375" s="185" t="s">
        <v>1426</v>
      </c>
      <c r="B375" s="186" t="s">
        <v>348</v>
      </c>
      <c r="C375" s="169" t="s">
        <v>131</v>
      </c>
      <c r="D375" s="187" t="s">
        <v>2635</v>
      </c>
      <c r="E375" s="170">
        <v>378.62664999999998</v>
      </c>
      <c r="F375" s="170" t="s">
        <v>2636</v>
      </c>
      <c r="G375" s="170" t="s">
        <v>2637</v>
      </c>
      <c r="H375" s="170" t="s">
        <v>2638</v>
      </c>
      <c r="I375" s="170" t="s">
        <v>2639</v>
      </c>
      <c r="J375" s="119" t="s">
        <v>2640</v>
      </c>
      <c r="K375" s="122">
        <v>40603</v>
      </c>
      <c r="L375" s="165" t="s">
        <v>2641</v>
      </c>
      <c r="M375" s="167">
        <v>29</v>
      </c>
      <c r="N375" s="166" t="s">
        <v>2642</v>
      </c>
    </row>
    <row r="376" spans="1:14" s="159" customFormat="1" ht="110.25" outlineLevel="1">
      <c r="A376" s="168" t="s">
        <v>2643</v>
      </c>
      <c r="B376" s="168" t="s">
        <v>349</v>
      </c>
      <c r="C376" s="156" t="s">
        <v>131</v>
      </c>
      <c r="D376" s="189" t="s">
        <v>2644</v>
      </c>
      <c r="E376" s="170">
        <v>158.32339999999999</v>
      </c>
      <c r="F376" s="170" t="s">
        <v>2645</v>
      </c>
      <c r="G376" s="119" t="s">
        <v>2646</v>
      </c>
      <c r="H376" s="122" t="s">
        <v>2647</v>
      </c>
      <c r="I376" s="170" t="s">
        <v>2648</v>
      </c>
      <c r="J376" s="119">
        <v>6023</v>
      </c>
      <c r="K376" s="122">
        <v>41156</v>
      </c>
      <c r="L376" s="165" t="s">
        <v>2617</v>
      </c>
      <c r="M376" s="167">
        <v>29</v>
      </c>
      <c r="N376" s="166" t="s">
        <v>2649</v>
      </c>
    </row>
    <row r="377" spans="1:14" ht="78.75" outlineLevel="1">
      <c r="A377" s="185" t="s">
        <v>2650</v>
      </c>
      <c r="B377" s="186" t="s">
        <v>350</v>
      </c>
      <c r="C377" s="169" t="s">
        <v>131</v>
      </c>
      <c r="D377" s="187" t="s">
        <v>2651</v>
      </c>
      <c r="E377" s="170">
        <v>1098.2974999999999</v>
      </c>
      <c r="F377" s="170" t="s">
        <v>2652</v>
      </c>
      <c r="G377" s="170" t="s">
        <v>2653</v>
      </c>
      <c r="H377" s="170" t="s">
        <v>2621</v>
      </c>
      <c r="I377" s="170" t="s">
        <v>2654</v>
      </c>
      <c r="J377" s="119" t="s">
        <v>2655</v>
      </c>
      <c r="K377" s="122">
        <v>40620</v>
      </c>
      <c r="L377" s="165" t="s">
        <v>2656</v>
      </c>
      <c r="M377" s="167">
        <v>29</v>
      </c>
      <c r="N377" s="166" t="s">
        <v>2657</v>
      </c>
    </row>
    <row r="378" spans="1:14" ht="78.75" outlineLevel="1">
      <c r="A378" s="185" t="s">
        <v>2658</v>
      </c>
      <c r="B378" s="186" t="s">
        <v>351</v>
      </c>
      <c r="C378" s="169" t="s">
        <v>131</v>
      </c>
      <c r="D378" s="187" t="s">
        <v>2659</v>
      </c>
      <c r="E378" s="170">
        <v>897.8246954</v>
      </c>
      <c r="F378" s="170" t="s">
        <v>537</v>
      </c>
      <c r="G378" s="170" t="s">
        <v>2660</v>
      </c>
      <c r="H378" s="170" t="s">
        <v>2661</v>
      </c>
      <c r="I378" s="170" t="s">
        <v>2662</v>
      </c>
      <c r="J378" s="119">
        <v>6867</v>
      </c>
      <c r="K378" s="122">
        <v>41337</v>
      </c>
      <c r="L378" s="165" t="s">
        <v>2663</v>
      </c>
      <c r="M378" s="167">
        <v>29</v>
      </c>
      <c r="N378" s="166" t="s">
        <v>2664</v>
      </c>
    </row>
    <row r="379" spans="1:14" ht="31.5" outlineLevel="1">
      <c r="A379" s="185" t="s">
        <v>2665</v>
      </c>
      <c r="B379" s="186" t="s">
        <v>352</v>
      </c>
      <c r="C379" s="169" t="s">
        <v>131</v>
      </c>
      <c r="D379" s="187" t="s">
        <v>2666</v>
      </c>
      <c r="E379" s="170">
        <v>187.30503999999999</v>
      </c>
      <c r="F379" s="170" t="s">
        <v>537</v>
      </c>
      <c r="G379" s="170" t="s">
        <v>2667</v>
      </c>
      <c r="H379" s="170" t="s">
        <v>2668</v>
      </c>
      <c r="I379" s="170" t="s">
        <v>2669</v>
      </c>
      <c r="J379" s="119">
        <v>4294</v>
      </c>
      <c r="K379" s="122">
        <v>40764</v>
      </c>
      <c r="L379" s="165" t="s">
        <v>2601</v>
      </c>
      <c r="M379" s="167">
        <v>29</v>
      </c>
      <c r="N379" s="166" t="s">
        <v>2670</v>
      </c>
    </row>
    <row r="380" spans="1:14" ht="47.25" outlineLevel="1">
      <c r="A380" s="185" t="s">
        <v>2671</v>
      </c>
      <c r="B380" s="186" t="s">
        <v>354</v>
      </c>
      <c r="C380" s="169" t="s">
        <v>131</v>
      </c>
      <c r="D380" s="187" t="s">
        <v>2672</v>
      </c>
      <c r="E380" s="170">
        <v>29.952000000000002</v>
      </c>
      <c r="F380" s="170" t="s">
        <v>2673</v>
      </c>
      <c r="G380" s="170" t="s">
        <v>2674</v>
      </c>
      <c r="H380" s="170" t="s">
        <v>2675</v>
      </c>
      <c r="I380" s="170" t="s">
        <v>2676</v>
      </c>
      <c r="J380" s="119" t="s">
        <v>2677</v>
      </c>
      <c r="K380" s="122">
        <v>40483</v>
      </c>
      <c r="L380" s="165" t="s">
        <v>2678</v>
      </c>
      <c r="M380" s="167">
        <v>29</v>
      </c>
      <c r="N380" s="166" t="s">
        <v>2679</v>
      </c>
    </row>
    <row r="381" spans="1:14" ht="63" outlineLevel="1">
      <c r="A381" s="185" t="s">
        <v>2680</v>
      </c>
      <c r="B381" s="186" t="s">
        <v>355</v>
      </c>
      <c r="C381" s="169" t="s">
        <v>131</v>
      </c>
      <c r="D381" s="187" t="s">
        <v>2681</v>
      </c>
      <c r="E381" s="170">
        <v>24.75665</v>
      </c>
      <c r="F381" s="170" t="s">
        <v>2682</v>
      </c>
      <c r="G381" s="170" t="s">
        <v>2683</v>
      </c>
      <c r="H381" s="170" t="s">
        <v>2684</v>
      </c>
      <c r="I381" s="170" t="s">
        <v>2685</v>
      </c>
      <c r="J381" s="119" t="s">
        <v>2686</v>
      </c>
      <c r="K381" s="122">
        <v>41176</v>
      </c>
      <c r="L381" s="165" t="s">
        <v>2687</v>
      </c>
      <c r="M381" s="167">
        <v>29</v>
      </c>
      <c r="N381" s="166" t="s">
        <v>2688</v>
      </c>
    </row>
    <row r="382" spans="1:14" ht="141.75" outlineLevel="1">
      <c r="A382" s="185" t="s">
        <v>2689</v>
      </c>
      <c r="B382" s="186" t="s">
        <v>356</v>
      </c>
      <c r="C382" s="169" t="s">
        <v>131</v>
      </c>
      <c r="D382" s="187" t="s">
        <v>2690</v>
      </c>
      <c r="E382" s="170">
        <v>0</v>
      </c>
      <c r="F382" s="170" t="s">
        <v>496</v>
      </c>
      <c r="G382" s="170" t="s">
        <v>2691</v>
      </c>
      <c r="H382" s="170" t="s">
        <v>2692</v>
      </c>
      <c r="I382" s="170" t="s">
        <v>2693</v>
      </c>
      <c r="J382" s="119" t="s">
        <v>2694</v>
      </c>
      <c r="K382" s="122" t="s">
        <v>2695</v>
      </c>
      <c r="L382" s="165" t="s">
        <v>2696</v>
      </c>
      <c r="M382" s="167">
        <v>29</v>
      </c>
      <c r="N382" s="166" t="s">
        <v>2697</v>
      </c>
    </row>
    <row r="383" spans="1:14" ht="63" outlineLevel="1">
      <c r="A383" s="185" t="s">
        <v>2698</v>
      </c>
      <c r="B383" s="186" t="s">
        <v>357</v>
      </c>
      <c r="C383" s="169" t="s">
        <v>131</v>
      </c>
      <c r="D383" s="187" t="s">
        <v>2699</v>
      </c>
      <c r="E383" s="170">
        <v>750.84618999999998</v>
      </c>
      <c r="F383" s="170" t="s">
        <v>2700</v>
      </c>
      <c r="G383" s="170" t="s">
        <v>2701</v>
      </c>
      <c r="H383" s="170" t="s">
        <v>2702</v>
      </c>
      <c r="I383" s="170" t="s">
        <v>2703</v>
      </c>
      <c r="J383" s="119" t="s">
        <v>2704</v>
      </c>
      <c r="K383" s="122">
        <v>40868</v>
      </c>
      <c r="L383" s="165" t="s">
        <v>2601</v>
      </c>
      <c r="M383" s="167">
        <v>29</v>
      </c>
      <c r="N383" s="166" t="s">
        <v>2705</v>
      </c>
    </row>
    <row r="384" spans="1:14" ht="47.25" outlineLevel="1">
      <c r="A384" s="185" t="s">
        <v>2706</v>
      </c>
      <c r="B384" s="186" t="s">
        <v>358</v>
      </c>
      <c r="C384" s="169" t="s">
        <v>131</v>
      </c>
      <c r="D384" s="187" t="s">
        <v>2707</v>
      </c>
      <c r="E384" s="170">
        <v>0</v>
      </c>
      <c r="F384" s="170" t="s">
        <v>2613</v>
      </c>
      <c r="G384" s="170" t="s">
        <v>2708</v>
      </c>
      <c r="H384" s="170" t="s">
        <v>2709</v>
      </c>
      <c r="I384" s="170" t="s">
        <v>2703</v>
      </c>
      <c r="J384" s="119" t="s">
        <v>2704</v>
      </c>
      <c r="K384" s="122">
        <v>40868</v>
      </c>
      <c r="L384" s="165" t="s">
        <v>2601</v>
      </c>
      <c r="M384" s="167">
        <v>29</v>
      </c>
      <c r="N384" s="166" t="s">
        <v>2710</v>
      </c>
    </row>
    <row r="385" spans="1:14" ht="63" outlineLevel="1">
      <c r="A385" s="185" t="s">
        <v>2711</v>
      </c>
      <c r="B385" s="186" t="s">
        <v>359</v>
      </c>
      <c r="C385" s="169" t="s">
        <v>131</v>
      </c>
      <c r="D385" s="187" t="s">
        <v>2712</v>
      </c>
      <c r="E385" s="170">
        <v>105.88294</v>
      </c>
      <c r="F385" s="170" t="s">
        <v>2713</v>
      </c>
      <c r="G385" s="170" t="s">
        <v>2714</v>
      </c>
      <c r="H385" s="170" t="s">
        <v>2715</v>
      </c>
      <c r="I385" s="170" t="s">
        <v>2716</v>
      </c>
      <c r="J385" s="119">
        <v>6459</v>
      </c>
      <c r="K385" s="122">
        <v>41242</v>
      </c>
      <c r="L385" s="165" t="s">
        <v>2717</v>
      </c>
      <c r="M385" s="167">
        <v>29</v>
      </c>
      <c r="N385" s="166" t="s">
        <v>2718</v>
      </c>
    </row>
    <row r="386" spans="1:14" ht="63" outlineLevel="1">
      <c r="A386" s="185" t="s">
        <v>2719</v>
      </c>
      <c r="B386" s="186" t="s">
        <v>360</v>
      </c>
      <c r="C386" s="156" t="s">
        <v>131</v>
      </c>
      <c r="D386" s="189" t="s">
        <v>2720</v>
      </c>
      <c r="E386" s="170">
        <v>26.336674800000011</v>
      </c>
      <c r="F386" s="170" t="s">
        <v>541</v>
      </c>
      <c r="G386" s="170" t="s">
        <v>542</v>
      </c>
      <c r="H386" s="170" t="s">
        <v>543</v>
      </c>
      <c r="I386" s="170" t="s">
        <v>544</v>
      </c>
      <c r="J386" s="119">
        <v>6873</v>
      </c>
      <c r="K386" s="122">
        <v>41333</v>
      </c>
      <c r="L386" s="165" t="s">
        <v>2721</v>
      </c>
      <c r="M386" s="167">
        <v>29</v>
      </c>
      <c r="N386" s="166" t="s">
        <v>2722</v>
      </c>
    </row>
    <row r="387" spans="1:14" ht="47.25" outlineLevel="1">
      <c r="A387" s="185" t="s">
        <v>2723</v>
      </c>
      <c r="B387" s="186" t="s">
        <v>361</v>
      </c>
      <c r="C387" s="156" t="s">
        <v>131</v>
      </c>
      <c r="D387" s="189" t="s">
        <v>2724</v>
      </c>
      <c r="E387" s="170">
        <v>80.364591200000007</v>
      </c>
      <c r="F387" s="170" t="s">
        <v>541</v>
      </c>
      <c r="G387" s="170" t="s">
        <v>542</v>
      </c>
      <c r="H387" s="170" t="s">
        <v>543</v>
      </c>
      <c r="I387" s="170" t="s">
        <v>544</v>
      </c>
      <c r="J387" s="119" t="s">
        <v>2725</v>
      </c>
      <c r="K387" s="122">
        <v>41190</v>
      </c>
      <c r="L387" s="165" t="s">
        <v>2726</v>
      </c>
      <c r="M387" s="167">
        <v>29</v>
      </c>
      <c r="N387" s="166" t="s">
        <v>2727</v>
      </c>
    </row>
    <row r="388" spans="1:14" ht="47.25" outlineLevel="1">
      <c r="A388" s="185" t="s">
        <v>2728</v>
      </c>
      <c r="B388" s="186" t="s">
        <v>362</v>
      </c>
      <c r="C388" s="156" t="s">
        <v>131</v>
      </c>
      <c r="D388" s="189" t="s">
        <v>2729</v>
      </c>
      <c r="E388" s="170">
        <v>39.230248799999998</v>
      </c>
      <c r="F388" s="170" t="s">
        <v>541</v>
      </c>
      <c r="G388" s="170" t="s">
        <v>542</v>
      </c>
      <c r="H388" s="170" t="s">
        <v>543</v>
      </c>
      <c r="I388" s="170" t="s">
        <v>544</v>
      </c>
      <c r="J388" s="119" t="s">
        <v>2730</v>
      </c>
      <c r="K388" s="122">
        <v>41155</v>
      </c>
      <c r="L388" s="165" t="s">
        <v>2731</v>
      </c>
      <c r="M388" s="167">
        <v>29</v>
      </c>
      <c r="N388" s="166" t="s">
        <v>2732</v>
      </c>
    </row>
    <row r="389" spans="1:14" ht="47.25" outlineLevel="1">
      <c r="A389" s="185" t="s">
        <v>2733</v>
      </c>
      <c r="B389" s="186" t="s">
        <v>363</v>
      </c>
      <c r="C389" s="156" t="s">
        <v>131</v>
      </c>
      <c r="D389" s="189" t="s">
        <v>2734</v>
      </c>
      <c r="E389" s="170">
        <v>52.112315599999995</v>
      </c>
      <c r="F389" s="170" t="s">
        <v>541</v>
      </c>
      <c r="G389" s="170" t="s">
        <v>542</v>
      </c>
      <c r="H389" s="170" t="s">
        <v>543</v>
      </c>
      <c r="I389" s="170" t="s">
        <v>544</v>
      </c>
      <c r="J389" s="119" t="s">
        <v>2735</v>
      </c>
      <c r="K389" s="122">
        <v>41340</v>
      </c>
      <c r="L389" s="165" t="s">
        <v>2736</v>
      </c>
      <c r="M389" s="167">
        <v>29</v>
      </c>
      <c r="N389" s="166" t="s">
        <v>2737</v>
      </c>
    </row>
    <row r="390" spans="1:14" ht="47.25" outlineLevel="1">
      <c r="A390" s="185" t="s">
        <v>2738</v>
      </c>
      <c r="B390" s="186" t="s">
        <v>364</v>
      </c>
      <c r="C390" s="156" t="s">
        <v>131</v>
      </c>
      <c r="D390" s="189" t="s">
        <v>2739</v>
      </c>
      <c r="E390" s="170">
        <v>17.2152584</v>
      </c>
      <c r="F390" s="170" t="s">
        <v>541</v>
      </c>
      <c r="G390" s="170" t="s">
        <v>542</v>
      </c>
      <c r="H390" s="170" t="s">
        <v>543</v>
      </c>
      <c r="I390" s="170" t="s">
        <v>544</v>
      </c>
      <c r="J390" s="119" t="s">
        <v>2740</v>
      </c>
      <c r="K390" s="122">
        <v>41201</v>
      </c>
      <c r="L390" s="165" t="s">
        <v>2741</v>
      </c>
      <c r="M390" s="167">
        <v>29</v>
      </c>
      <c r="N390" s="166" t="s">
        <v>2742</v>
      </c>
    </row>
    <row r="391" spans="1:14" ht="78.75" outlineLevel="1">
      <c r="A391" s="185" t="s">
        <v>2743</v>
      </c>
      <c r="B391" s="186" t="s">
        <v>365</v>
      </c>
      <c r="C391" s="156" t="s">
        <v>131</v>
      </c>
      <c r="D391" s="189" t="s">
        <v>2744</v>
      </c>
      <c r="E391" s="170">
        <v>32.266211999999996</v>
      </c>
      <c r="F391" s="170" t="s">
        <v>541</v>
      </c>
      <c r="G391" s="170" t="s">
        <v>542</v>
      </c>
      <c r="H391" s="170" t="s">
        <v>543</v>
      </c>
      <c r="I391" s="170" t="s">
        <v>544</v>
      </c>
      <c r="J391" s="119" t="s">
        <v>2745</v>
      </c>
      <c r="K391" s="122">
        <v>41407</v>
      </c>
      <c r="L391" s="165" t="s">
        <v>2746</v>
      </c>
      <c r="M391" s="167">
        <v>29</v>
      </c>
      <c r="N391" s="166" t="s">
        <v>2747</v>
      </c>
    </row>
    <row r="392" spans="1:14" ht="78.75" customHeight="1" outlineLevel="1">
      <c r="A392" s="185" t="s">
        <v>2748</v>
      </c>
      <c r="B392" s="186" t="s">
        <v>366</v>
      </c>
      <c r="C392" s="156" t="s">
        <v>131</v>
      </c>
      <c r="D392" s="189" t="s">
        <v>2749</v>
      </c>
      <c r="E392" s="170">
        <v>17.057162000000002</v>
      </c>
      <c r="F392" s="170" t="s">
        <v>541</v>
      </c>
      <c r="G392" s="170" t="s">
        <v>542</v>
      </c>
      <c r="H392" s="170" t="s">
        <v>543</v>
      </c>
      <c r="I392" s="170" t="s">
        <v>544</v>
      </c>
      <c r="J392" s="119">
        <v>7125</v>
      </c>
      <c r="K392" s="122">
        <v>41394</v>
      </c>
      <c r="L392" s="165" t="s">
        <v>2750</v>
      </c>
      <c r="M392" s="167">
        <v>29</v>
      </c>
      <c r="N392" s="166" t="s">
        <v>2751</v>
      </c>
    </row>
    <row r="393" spans="1:14" ht="31.5" outlineLevel="1">
      <c r="A393" s="185" t="s">
        <v>2752</v>
      </c>
      <c r="B393" s="186" t="s">
        <v>367</v>
      </c>
      <c r="C393" s="156" t="s">
        <v>131</v>
      </c>
      <c r="D393" s="189" t="s">
        <v>2753</v>
      </c>
      <c r="E393" s="170">
        <v>3.1533207999999999</v>
      </c>
      <c r="F393" s="170" t="s">
        <v>541</v>
      </c>
      <c r="G393" s="170" t="s">
        <v>542</v>
      </c>
      <c r="H393" s="170" t="s">
        <v>543</v>
      </c>
      <c r="I393" s="170" t="s">
        <v>544</v>
      </c>
      <c r="J393" s="119">
        <v>5395</v>
      </c>
      <c r="K393" s="122">
        <v>41024</v>
      </c>
      <c r="L393" s="165" t="s">
        <v>281</v>
      </c>
      <c r="M393" s="167">
        <v>29</v>
      </c>
      <c r="N393" s="166" t="s">
        <v>2754</v>
      </c>
    </row>
    <row r="394" spans="1:14" ht="116.25" customHeight="1" outlineLevel="1">
      <c r="A394" s="185" t="s">
        <v>2755</v>
      </c>
      <c r="B394" s="186" t="s">
        <v>368</v>
      </c>
      <c r="C394" s="156" t="s">
        <v>131</v>
      </c>
      <c r="D394" s="189" t="s">
        <v>2756</v>
      </c>
      <c r="E394" s="170">
        <v>79.727113200000048</v>
      </c>
      <c r="F394" s="170" t="s">
        <v>541</v>
      </c>
      <c r="G394" s="170" t="s">
        <v>542</v>
      </c>
      <c r="H394" s="170" t="s">
        <v>543</v>
      </c>
      <c r="I394" s="170" t="s">
        <v>544</v>
      </c>
      <c r="J394" s="119">
        <v>5876</v>
      </c>
      <c r="K394" s="122">
        <v>41128</v>
      </c>
      <c r="L394" s="165" t="s">
        <v>2757</v>
      </c>
      <c r="M394" s="167">
        <v>29</v>
      </c>
      <c r="N394" s="166" t="s">
        <v>2758</v>
      </c>
    </row>
    <row r="395" spans="1:14" ht="89.25" customHeight="1" outlineLevel="1">
      <c r="A395" s="185" t="s">
        <v>2759</v>
      </c>
      <c r="B395" s="186" t="s">
        <v>369</v>
      </c>
      <c r="C395" s="156" t="s">
        <v>131</v>
      </c>
      <c r="D395" s="189" t="s">
        <v>2760</v>
      </c>
      <c r="E395" s="170">
        <v>205.79837240000001</v>
      </c>
      <c r="F395" s="170" t="s">
        <v>446</v>
      </c>
      <c r="G395" s="170" t="s">
        <v>446</v>
      </c>
      <c r="H395" s="170" t="s">
        <v>446</v>
      </c>
      <c r="I395" s="170" t="s">
        <v>446</v>
      </c>
      <c r="J395" s="119" t="s">
        <v>2761</v>
      </c>
      <c r="K395" s="122">
        <v>41271</v>
      </c>
      <c r="L395" s="165" t="s">
        <v>2762</v>
      </c>
      <c r="M395" s="167">
        <v>29</v>
      </c>
      <c r="N395" s="166" t="s">
        <v>2763</v>
      </c>
    </row>
    <row r="396" spans="1:14" s="134" customFormat="1" ht="20.25" customHeight="1">
      <c r="A396" s="188" t="s">
        <v>1413</v>
      </c>
      <c r="B396" s="365" t="s">
        <v>1412</v>
      </c>
      <c r="C396" s="365"/>
      <c r="D396" s="365"/>
      <c r="E396" s="154">
        <f>SUM(E397:E429)</f>
        <v>924.30739019999999</v>
      </c>
      <c r="F396" s="145"/>
      <c r="G396" s="145"/>
      <c r="H396" s="145"/>
      <c r="I396" s="145"/>
      <c r="J396" s="146"/>
      <c r="K396" s="147"/>
      <c r="L396" s="148"/>
      <c r="M396" s="145"/>
      <c r="N396" s="139"/>
    </row>
    <row r="397" spans="1:14" ht="63" outlineLevel="1">
      <c r="A397" s="185" t="s">
        <v>1414</v>
      </c>
      <c r="B397" s="168" t="s">
        <v>321</v>
      </c>
      <c r="C397" s="169" t="s">
        <v>131</v>
      </c>
      <c r="D397" s="187" t="s">
        <v>2764</v>
      </c>
      <c r="E397" s="170">
        <v>73.84</v>
      </c>
      <c r="F397" s="170" t="s">
        <v>2765</v>
      </c>
      <c r="G397" s="170" t="s">
        <v>2766</v>
      </c>
      <c r="H397" s="170" t="s">
        <v>2767</v>
      </c>
      <c r="I397" s="170" t="s">
        <v>2768</v>
      </c>
      <c r="J397" s="119">
        <v>145.02300000000002</v>
      </c>
      <c r="K397" s="122">
        <v>40813</v>
      </c>
      <c r="L397" s="165" t="s">
        <v>2769</v>
      </c>
      <c r="M397" s="167">
        <v>29</v>
      </c>
      <c r="N397" s="166" t="s">
        <v>2770</v>
      </c>
    </row>
    <row r="398" spans="1:14" ht="54.75" customHeight="1" outlineLevel="1">
      <c r="A398" s="185" t="s">
        <v>1415</v>
      </c>
      <c r="B398" s="168" t="s">
        <v>322</v>
      </c>
      <c r="C398" s="169" t="s">
        <v>131</v>
      </c>
      <c r="D398" s="189" t="s">
        <v>2771</v>
      </c>
      <c r="E398" s="170">
        <v>0</v>
      </c>
      <c r="F398" s="170" t="s">
        <v>2772</v>
      </c>
      <c r="G398" s="170" t="s">
        <v>2773</v>
      </c>
      <c r="H398" s="170" t="s">
        <v>2774</v>
      </c>
      <c r="I398" s="170" t="s">
        <v>2775</v>
      </c>
      <c r="J398" s="119">
        <v>7602</v>
      </c>
      <c r="K398" s="122">
        <v>41508</v>
      </c>
      <c r="L398" s="165" t="s">
        <v>2776</v>
      </c>
      <c r="M398" s="167">
        <v>29</v>
      </c>
      <c r="N398" s="166" t="s">
        <v>2777</v>
      </c>
    </row>
    <row r="399" spans="1:14" ht="47.25" outlineLevel="1">
      <c r="A399" s="185" t="s">
        <v>1416</v>
      </c>
      <c r="B399" s="168" t="s">
        <v>323</v>
      </c>
      <c r="C399" s="169" t="s">
        <v>131</v>
      </c>
      <c r="D399" s="187" t="s">
        <v>2778</v>
      </c>
      <c r="E399" s="170">
        <v>16.515093999999994</v>
      </c>
      <c r="F399" s="170" t="s">
        <v>537</v>
      </c>
      <c r="G399" s="170" t="s">
        <v>545</v>
      </c>
      <c r="H399" s="170" t="s">
        <v>546</v>
      </c>
      <c r="I399" s="170" t="s">
        <v>446</v>
      </c>
      <c r="J399" s="119">
        <v>6198</v>
      </c>
      <c r="K399" s="122">
        <v>41200</v>
      </c>
      <c r="L399" s="165" t="s">
        <v>2779</v>
      </c>
      <c r="M399" s="167">
        <v>29</v>
      </c>
      <c r="N399" s="166" t="s">
        <v>2780</v>
      </c>
    </row>
    <row r="400" spans="1:14" ht="47.25" outlineLevel="1">
      <c r="A400" s="185" t="s">
        <v>1417</v>
      </c>
      <c r="B400" s="168" t="s">
        <v>324</v>
      </c>
      <c r="C400" s="169" t="s">
        <v>131</v>
      </c>
      <c r="D400" s="187" t="s">
        <v>2781</v>
      </c>
      <c r="E400" s="170">
        <v>74.150436400000004</v>
      </c>
      <c r="F400" s="170" t="s">
        <v>537</v>
      </c>
      <c r="G400" s="170" t="s">
        <v>545</v>
      </c>
      <c r="H400" s="170" t="s">
        <v>546</v>
      </c>
      <c r="I400" s="170" t="s">
        <v>547</v>
      </c>
      <c r="J400" s="119">
        <v>4903</v>
      </c>
      <c r="K400" s="122">
        <v>40921</v>
      </c>
      <c r="L400" s="165" t="s">
        <v>2782</v>
      </c>
      <c r="M400" s="167">
        <v>29</v>
      </c>
      <c r="N400" s="166" t="s">
        <v>2783</v>
      </c>
    </row>
    <row r="401" spans="1:14" ht="31.5" outlineLevel="1">
      <c r="A401" s="185" t="s">
        <v>1418</v>
      </c>
      <c r="B401" s="168" t="s">
        <v>325</v>
      </c>
      <c r="C401" s="169" t="s">
        <v>131</v>
      </c>
      <c r="D401" s="189" t="s">
        <v>2784</v>
      </c>
      <c r="E401" s="170">
        <v>40.263669599999993</v>
      </c>
      <c r="F401" s="170" t="s">
        <v>537</v>
      </c>
      <c r="G401" s="170" t="s">
        <v>545</v>
      </c>
      <c r="H401" s="170" t="s">
        <v>546</v>
      </c>
      <c r="I401" s="170" t="s">
        <v>547</v>
      </c>
      <c r="J401" s="119">
        <v>6864</v>
      </c>
      <c r="K401" s="122">
        <v>41332</v>
      </c>
      <c r="L401" s="165" t="s">
        <v>2785</v>
      </c>
      <c r="M401" s="167">
        <v>29</v>
      </c>
      <c r="N401" s="166" t="s">
        <v>2786</v>
      </c>
    </row>
    <row r="402" spans="1:14" ht="47.25" outlineLevel="1">
      <c r="A402" s="185" t="s">
        <v>2787</v>
      </c>
      <c r="B402" s="168" t="s">
        <v>326</v>
      </c>
      <c r="C402" s="169" t="s">
        <v>131</v>
      </c>
      <c r="D402" s="189" t="s">
        <v>2788</v>
      </c>
      <c r="E402" s="170">
        <v>34.767496800000004</v>
      </c>
      <c r="F402" s="170" t="s">
        <v>537</v>
      </c>
      <c r="G402" s="170" t="s">
        <v>545</v>
      </c>
      <c r="H402" s="170" t="s">
        <v>546</v>
      </c>
      <c r="I402" s="170" t="s">
        <v>547</v>
      </c>
      <c r="J402" s="119">
        <v>6743</v>
      </c>
      <c r="K402" s="122">
        <v>41309</v>
      </c>
      <c r="L402" s="165" t="s">
        <v>2789</v>
      </c>
      <c r="M402" s="167">
        <v>29</v>
      </c>
      <c r="N402" s="166" t="s">
        <v>2790</v>
      </c>
    </row>
    <row r="403" spans="1:14" ht="31.5" outlineLevel="1">
      <c r="A403" s="185" t="s">
        <v>2791</v>
      </c>
      <c r="B403" s="168" t="s">
        <v>327</v>
      </c>
      <c r="C403" s="169" t="s">
        <v>131</v>
      </c>
      <c r="D403" s="189" t="s">
        <v>2792</v>
      </c>
      <c r="E403" s="170">
        <v>35.604923999999997</v>
      </c>
      <c r="F403" s="170" t="s">
        <v>537</v>
      </c>
      <c r="G403" s="170" t="s">
        <v>545</v>
      </c>
      <c r="H403" s="170" t="s">
        <v>546</v>
      </c>
      <c r="I403" s="170" t="s">
        <v>547</v>
      </c>
      <c r="J403" s="119">
        <v>7164</v>
      </c>
      <c r="K403" s="122">
        <v>41421</v>
      </c>
      <c r="L403" s="165" t="s">
        <v>284</v>
      </c>
      <c r="M403" s="167">
        <v>29</v>
      </c>
      <c r="N403" s="166" t="s">
        <v>2793</v>
      </c>
    </row>
    <row r="404" spans="1:14" ht="31.5" outlineLevel="1">
      <c r="A404" s="185" t="s">
        <v>2794</v>
      </c>
      <c r="B404" s="168" t="s">
        <v>328</v>
      </c>
      <c r="C404" s="169" t="s">
        <v>131</v>
      </c>
      <c r="D404" s="189" t="s">
        <v>2795</v>
      </c>
      <c r="E404" s="170">
        <v>0</v>
      </c>
      <c r="F404" s="170" t="s">
        <v>537</v>
      </c>
      <c r="G404" s="170" t="s">
        <v>545</v>
      </c>
      <c r="H404" s="170" t="s">
        <v>546</v>
      </c>
      <c r="I404" s="170" t="s">
        <v>547</v>
      </c>
      <c r="J404" s="119" t="s">
        <v>2796</v>
      </c>
      <c r="K404" s="122">
        <v>39608</v>
      </c>
      <c r="L404" s="165" t="s">
        <v>2797</v>
      </c>
      <c r="M404" s="167">
        <v>29</v>
      </c>
      <c r="N404" s="166" t="s">
        <v>2798</v>
      </c>
    </row>
    <row r="405" spans="1:14" ht="31.5" outlineLevel="1">
      <c r="A405" s="185" t="s">
        <v>2799</v>
      </c>
      <c r="B405" s="168" t="s">
        <v>329</v>
      </c>
      <c r="C405" s="169" t="s">
        <v>131</v>
      </c>
      <c r="D405" s="189" t="s">
        <v>2800</v>
      </c>
      <c r="E405" s="170">
        <v>0</v>
      </c>
      <c r="F405" s="170" t="s">
        <v>537</v>
      </c>
      <c r="G405" s="170" t="s">
        <v>545</v>
      </c>
      <c r="H405" s="170" t="s">
        <v>546</v>
      </c>
      <c r="I405" s="170" t="s">
        <v>547</v>
      </c>
      <c r="J405" s="119">
        <v>7203</v>
      </c>
      <c r="K405" s="122">
        <v>41428</v>
      </c>
      <c r="L405" s="165" t="s">
        <v>2801</v>
      </c>
      <c r="M405" s="167">
        <v>29</v>
      </c>
      <c r="N405" s="166" t="s">
        <v>2802</v>
      </c>
    </row>
    <row r="406" spans="1:14" ht="31.5" outlineLevel="1">
      <c r="A406" s="185" t="s">
        <v>2803</v>
      </c>
      <c r="B406" s="168" t="s">
        <v>330</v>
      </c>
      <c r="C406" s="169" t="s">
        <v>131</v>
      </c>
      <c r="D406" s="187" t="s">
        <v>2804</v>
      </c>
      <c r="E406" s="170">
        <v>0</v>
      </c>
      <c r="F406" s="170" t="s">
        <v>537</v>
      </c>
      <c r="G406" s="170" t="s">
        <v>545</v>
      </c>
      <c r="H406" s="170" t="s">
        <v>546</v>
      </c>
      <c r="I406" s="170" t="s">
        <v>547</v>
      </c>
      <c r="J406" s="119">
        <v>7229</v>
      </c>
      <c r="K406" s="122">
        <v>41435</v>
      </c>
      <c r="L406" s="165" t="s">
        <v>2805</v>
      </c>
      <c r="M406" s="167">
        <v>29</v>
      </c>
      <c r="N406" s="166" t="s">
        <v>2806</v>
      </c>
    </row>
    <row r="407" spans="1:14" ht="31.5" outlineLevel="1">
      <c r="A407" s="185" t="s">
        <v>2807</v>
      </c>
      <c r="B407" s="168" t="s">
        <v>331</v>
      </c>
      <c r="C407" s="169" t="s">
        <v>131</v>
      </c>
      <c r="D407" s="187" t="s">
        <v>2808</v>
      </c>
      <c r="E407" s="170">
        <v>11.31546</v>
      </c>
      <c r="F407" s="170" t="s">
        <v>537</v>
      </c>
      <c r="G407" s="170" t="s">
        <v>545</v>
      </c>
      <c r="H407" s="170" t="s">
        <v>546</v>
      </c>
      <c r="I407" s="170" t="s">
        <v>547</v>
      </c>
      <c r="J407" s="119">
        <v>7483</v>
      </c>
      <c r="K407" s="122">
        <v>41480</v>
      </c>
      <c r="L407" s="165" t="s">
        <v>286</v>
      </c>
      <c r="M407" s="167">
        <v>29</v>
      </c>
      <c r="N407" s="166" t="s">
        <v>2809</v>
      </c>
    </row>
    <row r="408" spans="1:14" ht="31.5" outlineLevel="1">
      <c r="A408" s="185" t="s">
        <v>2810</v>
      </c>
      <c r="B408" s="168" t="s">
        <v>332</v>
      </c>
      <c r="C408" s="169" t="s">
        <v>131</v>
      </c>
      <c r="D408" s="189" t="s">
        <v>2811</v>
      </c>
      <c r="E408" s="170">
        <v>0</v>
      </c>
      <c r="F408" s="170" t="s">
        <v>537</v>
      </c>
      <c r="G408" s="170" t="s">
        <v>545</v>
      </c>
      <c r="H408" s="170" t="s">
        <v>546</v>
      </c>
      <c r="I408" s="170" t="s">
        <v>547</v>
      </c>
      <c r="J408" s="119">
        <v>7483</v>
      </c>
      <c r="K408" s="122">
        <v>41480</v>
      </c>
      <c r="L408" s="165" t="s">
        <v>286</v>
      </c>
      <c r="M408" s="167">
        <v>29</v>
      </c>
      <c r="N408" s="166" t="s">
        <v>2812</v>
      </c>
    </row>
    <row r="409" spans="1:14" ht="31.5" outlineLevel="1">
      <c r="A409" s="185" t="s">
        <v>2813</v>
      </c>
      <c r="B409" s="168" t="s">
        <v>333</v>
      </c>
      <c r="C409" s="169" t="s">
        <v>131</v>
      </c>
      <c r="D409" s="189" t="s">
        <v>2814</v>
      </c>
      <c r="E409" s="170">
        <v>0</v>
      </c>
      <c r="F409" s="170" t="s">
        <v>537</v>
      </c>
      <c r="G409" s="170" t="s">
        <v>545</v>
      </c>
      <c r="H409" s="170" t="s">
        <v>546</v>
      </c>
      <c r="I409" s="170" t="s">
        <v>547</v>
      </c>
      <c r="J409" s="119">
        <v>4001</v>
      </c>
      <c r="K409" s="122">
        <v>40714</v>
      </c>
      <c r="L409" s="165" t="s">
        <v>2815</v>
      </c>
      <c r="M409" s="167">
        <v>29</v>
      </c>
      <c r="N409" s="166" t="s">
        <v>2816</v>
      </c>
    </row>
    <row r="410" spans="1:14" ht="31.5" outlineLevel="1">
      <c r="A410" s="185" t="s">
        <v>2817</v>
      </c>
      <c r="B410" s="168" t="s">
        <v>334</v>
      </c>
      <c r="C410" s="169" t="s">
        <v>131</v>
      </c>
      <c r="D410" s="189" t="s">
        <v>2818</v>
      </c>
      <c r="E410" s="170">
        <v>0</v>
      </c>
      <c r="F410" s="170" t="s">
        <v>537</v>
      </c>
      <c r="G410" s="170" t="s">
        <v>545</v>
      </c>
      <c r="H410" s="170" t="s">
        <v>546</v>
      </c>
      <c r="I410" s="170" t="s">
        <v>547</v>
      </c>
      <c r="J410" s="119">
        <v>7626</v>
      </c>
      <c r="K410" s="122">
        <v>41513</v>
      </c>
      <c r="L410" s="165" t="s">
        <v>2819</v>
      </c>
      <c r="M410" s="167">
        <v>29</v>
      </c>
      <c r="N410" s="166" t="s">
        <v>2820</v>
      </c>
    </row>
    <row r="411" spans="1:14" ht="31.5" outlineLevel="1">
      <c r="A411" s="185" t="s">
        <v>2821</v>
      </c>
      <c r="B411" s="168" t="s">
        <v>335</v>
      </c>
      <c r="C411" s="169" t="s">
        <v>131</v>
      </c>
      <c r="D411" s="189" t="s">
        <v>2822</v>
      </c>
      <c r="E411" s="170">
        <v>8.078495199999999</v>
      </c>
      <c r="F411" s="170" t="s">
        <v>446</v>
      </c>
      <c r="G411" s="170" t="s">
        <v>446</v>
      </c>
      <c r="H411" s="170" t="s">
        <v>446</v>
      </c>
      <c r="I411" s="170" t="s">
        <v>446</v>
      </c>
      <c r="J411" s="119">
        <v>5886</v>
      </c>
      <c r="K411" s="122">
        <v>41130</v>
      </c>
      <c r="L411" s="165" t="s">
        <v>2823</v>
      </c>
      <c r="M411" s="167">
        <v>29</v>
      </c>
      <c r="N411" s="166" t="s">
        <v>2824</v>
      </c>
    </row>
    <row r="412" spans="1:14" ht="31.5" outlineLevel="1">
      <c r="A412" s="185" t="s">
        <v>2825</v>
      </c>
      <c r="B412" s="168" t="s">
        <v>336</v>
      </c>
      <c r="C412" s="169" t="s">
        <v>131</v>
      </c>
      <c r="D412" s="189" t="s">
        <v>2826</v>
      </c>
      <c r="E412" s="170">
        <v>189.43388739999997</v>
      </c>
      <c r="F412" s="170" t="s">
        <v>537</v>
      </c>
      <c r="G412" s="170" t="s">
        <v>2827</v>
      </c>
      <c r="H412" s="170" t="s">
        <v>2828</v>
      </c>
      <c r="I412" s="170" t="s">
        <v>2829</v>
      </c>
      <c r="J412" s="119" t="s">
        <v>2830</v>
      </c>
      <c r="K412" s="122">
        <v>40129</v>
      </c>
      <c r="L412" s="165" t="s">
        <v>2831</v>
      </c>
      <c r="M412" s="167">
        <v>29</v>
      </c>
      <c r="N412" s="166" t="s">
        <v>2832</v>
      </c>
    </row>
    <row r="413" spans="1:14" ht="63" outlineLevel="1">
      <c r="A413" s="185" t="s">
        <v>2833</v>
      </c>
      <c r="B413" s="168" t="s">
        <v>337</v>
      </c>
      <c r="C413" s="169" t="s">
        <v>131</v>
      </c>
      <c r="D413" s="189" t="s">
        <v>2834</v>
      </c>
      <c r="E413" s="170">
        <v>4.3916440000000003</v>
      </c>
      <c r="F413" s="170" t="s">
        <v>446</v>
      </c>
      <c r="G413" s="170" t="s">
        <v>446</v>
      </c>
      <c r="H413" s="170" t="s">
        <v>446</v>
      </c>
      <c r="I413" s="170" t="s">
        <v>446</v>
      </c>
      <c r="J413" s="119">
        <v>6295</v>
      </c>
      <c r="K413" s="122">
        <v>41219</v>
      </c>
      <c r="L413" s="165" t="s">
        <v>2835</v>
      </c>
      <c r="M413" s="167">
        <v>29</v>
      </c>
      <c r="N413" s="166" t="s">
        <v>2836</v>
      </c>
    </row>
    <row r="414" spans="1:14" ht="31.5" outlineLevel="1">
      <c r="A414" s="185" t="s">
        <v>2837</v>
      </c>
      <c r="B414" s="168" t="s">
        <v>338</v>
      </c>
      <c r="C414" s="169" t="s">
        <v>131</v>
      </c>
      <c r="D414" s="189" t="s">
        <v>2838</v>
      </c>
      <c r="E414" s="170">
        <v>92.999891200000008</v>
      </c>
      <c r="F414" s="170" t="s">
        <v>446</v>
      </c>
      <c r="G414" s="170" t="s">
        <v>446</v>
      </c>
      <c r="H414" s="170" t="s">
        <v>446</v>
      </c>
      <c r="I414" s="170" t="s">
        <v>446</v>
      </c>
      <c r="J414" s="119">
        <v>7013</v>
      </c>
      <c r="K414" s="122">
        <v>41379</v>
      </c>
      <c r="L414" s="165" t="s">
        <v>2839</v>
      </c>
      <c r="M414" s="167">
        <v>29</v>
      </c>
      <c r="N414" s="166" t="s">
        <v>2840</v>
      </c>
    </row>
    <row r="415" spans="1:14" ht="31.5" outlineLevel="1">
      <c r="A415" s="185" t="s">
        <v>2841</v>
      </c>
      <c r="B415" s="168" t="s">
        <v>339</v>
      </c>
      <c r="C415" s="169" t="s">
        <v>131</v>
      </c>
      <c r="D415" s="189" t="s">
        <v>2842</v>
      </c>
      <c r="E415" s="170">
        <v>110.5335</v>
      </c>
      <c r="F415" s="170" t="s">
        <v>446</v>
      </c>
      <c r="G415" s="170" t="s">
        <v>446</v>
      </c>
      <c r="H415" s="170" t="s">
        <v>446</v>
      </c>
      <c r="I415" s="170" t="s">
        <v>446</v>
      </c>
      <c r="J415" s="119" t="s">
        <v>2843</v>
      </c>
      <c r="K415" s="122">
        <v>40571</v>
      </c>
      <c r="L415" s="165" t="s">
        <v>2844</v>
      </c>
      <c r="M415" s="167">
        <v>29</v>
      </c>
      <c r="N415" s="166" t="s">
        <v>2845</v>
      </c>
    </row>
    <row r="416" spans="1:14" ht="31.5" outlineLevel="1">
      <c r="A416" s="185" t="s">
        <v>2846</v>
      </c>
      <c r="B416" s="168" t="s">
        <v>340</v>
      </c>
      <c r="C416" s="169" t="s">
        <v>131</v>
      </c>
      <c r="D416" s="189" t="s">
        <v>2847</v>
      </c>
      <c r="E416" s="170">
        <v>103.31242</v>
      </c>
      <c r="F416" s="170" t="s">
        <v>446</v>
      </c>
      <c r="G416" s="170" t="s">
        <v>446</v>
      </c>
      <c r="H416" s="170" t="s">
        <v>446</v>
      </c>
      <c r="I416" s="170" t="s">
        <v>446</v>
      </c>
      <c r="J416" s="119">
        <v>4769</v>
      </c>
      <c r="K416" s="122">
        <v>40879</v>
      </c>
      <c r="L416" s="165" t="s">
        <v>2617</v>
      </c>
      <c r="M416" s="167">
        <v>29</v>
      </c>
      <c r="N416" s="166" t="s">
        <v>2848</v>
      </c>
    </row>
    <row r="417" spans="1:14" ht="31.5" outlineLevel="1">
      <c r="A417" s="185" t="s">
        <v>2849</v>
      </c>
      <c r="B417" s="168" t="s">
        <v>341</v>
      </c>
      <c r="C417" s="169" t="s">
        <v>131</v>
      </c>
      <c r="D417" s="189" t="s">
        <v>2850</v>
      </c>
      <c r="E417" s="170">
        <v>0</v>
      </c>
      <c r="F417" s="170" t="s">
        <v>446</v>
      </c>
      <c r="G417" s="170" t="s">
        <v>446</v>
      </c>
      <c r="H417" s="170" t="s">
        <v>446</v>
      </c>
      <c r="I417" s="170" t="s">
        <v>446</v>
      </c>
      <c r="J417" s="119">
        <v>7126</v>
      </c>
      <c r="K417" s="122">
        <v>41410</v>
      </c>
      <c r="L417" s="165" t="s">
        <v>285</v>
      </c>
      <c r="M417" s="167">
        <v>29</v>
      </c>
      <c r="N417" s="166" t="s">
        <v>2851</v>
      </c>
    </row>
    <row r="418" spans="1:14" ht="31.5" outlineLevel="1">
      <c r="A418" s="185" t="s">
        <v>2852</v>
      </c>
      <c r="B418" s="168" t="s">
        <v>342</v>
      </c>
      <c r="C418" s="169" t="s">
        <v>131</v>
      </c>
      <c r="D418" s="187" t="s">
        <v>2853</v>
      </c>
      <c r="E418" s="170">
        <v>0</v>
      </c>
      <c r="F418" s="170" t="s">
        <v>446</v>
      </c>
      <c r="G418" s="170" t="s">
        <v>446</v>
      </c>
      <c r="H418" s="170" t="s">
        <v>446</v>
      </c>
      <c r="I418" s="170" t="s">
        <v>446</v>
      </c>
      <c r="J418" s="119">
        <v>7174</v>
      </c>
      <c r="K418" s="122">
        <v>41421</v>
      </c>
      <c r="L418" s="165" t="s">
        <v>2854</v>
      </c>
      <c r="M418" s="167">
        <v>29</v>
      </c>
      <c r="N418" s="166" t="s">
        <v>2855</v>
      </c>
    </row>
    <row r="419" spans="1:14" ht="31.5" outlineLevel="1">
      <c r="A419" s="185" t="s">
        <v>2856</v>
      </c>
      <c r="B419" s="168" t="s">
        <v>343</v>
      </c>
      <c r="C419" s="169" t="s">
        <v>131</v>
      </c>
      <c r="D419" s="189" t="s">
        <v>2857</v>
      </c>
      <c r="E419" s="170">
        <v>0</v>
      </c>
      <c r="F419" s="170" t="s">
        <v>446</v>
      </c>
      <c r="G419" s="170" t="s">
        <v>446</v>
      </c>
      <c r="H419" s="170" t="s">
        <v>446</v>
      </c>
      <c r="I419" s="170" t="s">
        <v>446</v>
      </c>
      <c r="J419" s="119">
        <v>7020</v>
      </c>
      <c r="K419" s="122">
        <v>41379</v>
      </c>
      <c r="L419" s="165" t="s">
        <v>2858</v>
      </c>
      <c r="M419" s="167">
        <v>29</v>
      </c>
      <c r="N419" s="166" t="s">
        <v>2859</v>
      </c>
    </row>
    <row r="420" spans="1:14" ht="78.75" outlineLevel="1">
      <c r="A420" s="185" t="s">
        <v>2860</v>
      </c>
      <c r="B420" s="168" t="s">
        <v>344</v>
      </c>
      <c r="C420" s="169" t="s">
        <v>131</v>
      </c>
      <c r="D420" s="189" t="s">
        <v>2861</v>
      </c>
      <c r="E420" s="170">
        <v>0</v>
      </c>
      <c r="F420" s="170" t="s">
        <v>446</v>
      </c>
      <c r="G420" s="170" t="s">
        <v>446</v>
      </c>
      <c r="H420" s="170" t="s">
        <v>446</v>
      </c>
      <c r="I420" s="170" t="s">
        <v>446</v>
      </c>
      <c r="J420" s="119">
        <v>6976</v>
      </c>
      <c r="K420" s="122">
        <v>41366</v>
      </c>
      <c r="L420" s="165" t="s">
        <v>2862</v>
      </c>
      <c r="M420" s="167">
        <v>29</v>
      </c>
      <c r="N420" s="166" t="s">
        <v>2863</v>
      </c>
    </row>
    <row r="421" spans="1:14" ht="31.5" outlineLevel="1">
      <c r="A421" s="185" t="s">
        <v>2864</v>
      </c>
      <c r="B421" s="168" t="s">
        <v>345</v>
      </c>
      <c r="C421" s="169" t="s">
        <v>131</v>
      </c>
      <c r="D421" s="189" t="s">
        <v>2865</v>
      </c>
      <c r="E421" s="170">
        <v>0</v>
      </c>
      <c r="F421" s="170" t="s">
        <v>446</v>
      </c>
      <c r="G421" s="170" t="s">
        <v>446</v>
      </c>
      <c r="H421" s="170" t="s">
        <v>446</v>
      </c>
      <c r="I421" s="170" t="s">
        <v>446</v>
      </c>
      <c r="J421" s="119" t="s">
        <v>2866</v>
      </c>
      <c r="K421" s="122">
        <v>41402</v>
      </c>
      <c r="L421" s="165" t="s">
        <v>2867</v>
      </c>
      <c r="M421" s="167">
        <v>29</v>
      </c>
      <c r="N421" s="166" t="s">
        <v>2868</v>
      </c>
    </row>
    <row r="422" spans="1:14" ht="31.5" outlineLevel="1">
      <c r="A422" s="185" t="s">
        <v>2869</v>
      </c>
      <c r="B422" s="168" t="s">
        <v>346</v>
      </c>
      <c r="C422" s="169" t="s">
        <v>131</v>
      </c>
      <c r="D422" s="189" t="s">
        <v>2870</v>
      </c>
      <c r="E422" s="170">
        <v>0</v>
      </c>
      <c r="F422" s="170" t="s">
        <v>446</v>
      </c>
      <c r="G422" s="170" t="s">
        <v>446</v>
      </c>
      <c r="H422" s="170" t="s">
        <v>446</v>
      </c>
      <c r="I422" s="170" t="s">
        <v>446</v>
      </c>
      <c r="J422" s="119" t="s">
        <v>2871</v>
      </c>
      <c r="K422" s="122">
        <v>41491</v>
      </c>
      <c r="L422" s="165" t="s">
        <v>2872</v>
      </c>
      <c r="M422" s="167">
        <v>29</v>
      </c>
      <c r="N422" s="166" t="s">
        <v>2873</v>
      </c>
    </row>
    <row r="423" spans="1:14" ht="31.5" outlineLevel="1">
      <c r="A423" s="185" t="s">
        <v>2874</v>
      </c>
      <c r="B423" s="168" t="s">
        <v>347</v>
      </c>
      <c r="C423" s="169" t="s">
        <v>131</v>
      </c>
      <c r="D423" s="189" t="s">
        <v>2875</v>
      </c>
      <c r="E423" s="170">
        <v>0</v>
      </c>
      <c r="F423" s="170" t="s">
        <v>446</v>
      </c>
      <c r="G423" s="170" t="s">
        <v>446</v>
      </c>
      <c r="H423" s="170" t="s">
        <v>446</v>
      </c>
      <c r="I423" s="170" t="s">
        <v>446</v>
      </c>
      <c r="J423" s="119" t="s">
        <v>2876</v>
      </c>
      <c r="K423" s="122">
        <v>41505</v>
      </c>
      <c r="L423" s="165" t="s">
        <v>2877</v>
      </c>
      <c r="M423" s="167">
        <v>29</v>
      </c>
      <c r="N423" s="166" t="s">
        <v>2878</v>
      </c>
    </row>
    <row r="424" spans="1:14" ht="31.5" outlineLevel="1">
      <c r="A424" s="185" t="s">
        <v>2879</v>
      </c>
      <c r="B424" s="168" t="s">
        <v>348</v>
      </c>
      <c r="C424" s="169" t="s">
        <v>131</v>
      </c>
      <c r="D424" s="189" t="s">
        <v>2880</v>
      </c>
      <c r="E424" s="170">
        <v>0</v>
      </c>
      <c r="F424" s="170" t="s">
        <v>446</v>
      </c>
      <c r="G424" s="170" t="s">
        <v>446</v>
      </c>
      <c r="H424" s="170" t="s">
        <v>446</v>
      </c>
      <c r="I424" s="170" t="s">
        <v>446</v>
      </c>
      <c r="J424" s="119">
        <v>7323</v>
      </c>
      <c r="K424" s="122">
        <v>41449</v>
      </c>
      <c r="L424" s="165" t="s">
        <v>2881</v>
      </c>
      <c r="M424" s="167">
        <v>29</v>
      </c>
      <c r="N424" s="166" t="s">
        <v>2882</v>
      </c>
    </row>
    <row r="425" spans="1:14" ht="31.5" outlineLevel="1">
      <c r="A425" s="185" t="s">
        <v>2883</v>
      </c>
      <c r="B425" s="168" t="s">
        <v>349</v>
      </c>
      <c r="C425" s="169" t="s">
        <v>131</v>
      </c>
      <c r="D425" s="189" t="s">
        <v>2884</v>
      </c>
      <c r="E425" s="170">
        <v>0</v>
      </c>
      <c r="F425" s="170" t="s">
        <v>446</v>
      </c>
      <c r="G425" s="170" t="s">
        <v>446</v>
      </c>
      <c r="H425" s="170" t="s">
        <v>446</v>
      </c>
      <c r="I425" s="170" t="s">
        <v>446</v>
      </c>
      <c r="J425" s="119">
        <v>7680</v>
      </c>
      <c r="K425" s="122">
        <v>41526</v>
      </c>
      <c r="L425" s="165" t="s">
        <v>2885</v>
      </c>
      <c r="M425" s="167">
        <v>29</v>
      </c>
      <c r="N425" s="166" t="s">
        <v>2886</v>
      </c>
    </row>
    <row r="426" spans="1:14" ht="31.5" outlineLevel="1">
      <c r="A426" s="185" t="s">
        <v>2887</v>
      </c>
      <c r="B426" s="168" t="s">
        <v>350</v>
      </c>
      <c r="C426" s="169" t="s">
        <v>131</v>
      </c>
      <c r="D426" s="189" t="s">
        <v>2888</v>
      </c>
      <c r="E426" s="170">
        <v>0</v>
      </c>
      <c r="F426" s="170" t="s">
        <v>446</v>
      </c>
      <c r="G426" s="170" t="s">
        <v>446</v>
      </c>
      <c r="H426" s="170" t="s">
        <v>446</v>
      </c>
      <c r="I426" s="170" t="s">
        <v>446</v>
      </c>
      <c r="J426" s="119" t="s">
        <v>2866</v>
      </c>
      <c r="K426" s="122">
        <v>41402</v>
      </c>
      <c r="L426" s="165" t="s">
        <v>2867</v>
      </c>
      <c r="M426" s="167">
        <v>29</v>
      </c>
      <c r="N426" s="166" t="s">
        <v>2889</v>
      </c>
    </row>
    <row r="427" spans="1:14" ht="47.25" outlineLevel="1">
      <c r="A427" s="185" t="s">
        <v>2890</v>
      </c>
      <c r="B427" s="168" t="s">
        <v>351</v>
      </c>
      <c r="C427" s="169" t="s">
        <v>131</v>
      </c>
      <c r="D427" s="189" t="s">
        <v>2891</v>
      </c>
      <c r="E427" s="170">
        <v>87.138121199999986</v>
      </c>
      <c r="F427" s="170" t="s">
        <v>2765</v>
      </c>
      <c r="G427" s="170" t="s">
        <v>2766</v>
      </c>
      <c r="H427" s="170" t="s">
        <v>2767</v>
      </c>
      <c r="I427" s="170" t="s">
        <v>2768</v>
      </c>
      <c r="J427" s="119">
        <v>6556</v>
      </c>
      <c r="K427" s="122">
        <v>41268</v>
      </c>
      <c r="L427" s="165" t="s">
        <v>2769</v>
      </c>
      <c r="M427" s="167">
        <v>29</v>
      </c>
      <c r="N427" s="166" t="s">
        <v>2892</v>
      </c>
    </row>
    <row r="428" spans="1:14" ht="47.25" outlineLevel="1">
      <c r="A428" s="185" t="s">
        <v>2893</v>
      </c>
      <c r="B428" s="168" t="s">
        <v>352</v>
      </c>
      <c r="C428" s="169" t="s">
        <v>131</v>
      </c>
      <c r="D428" s="189" t="s">
        <v>2894</v>
      </c>
      <c r="E428" s="170">
        <v>26.678480400000009</v>
      </c>
      <c r="F428" s="170" t="s">
        <v>446</v>
      </c>
      <c r="G428" s="170" t="s">
        <v>446</v>
      </c>
      <c r="H428" s="170" t="s">
        <v>446</v>
      </c>
      <c r="I428" s="170" t="s">
        <v>446</v>
      </c>
      <c r="J428" s="119" t="s">
        <v>2895</v>
      </c>
      <c r="K428" s="122">
        <v>41271</v>
      </c>
      <c r="L428" s="165" t="s">
        <v>2896</v>
      </c>
      <c r="M428" s="167">
        <v>29</v>
      </c>
      <c r="N428" s="166" t="s">
        <v>2897</v>
      </c>
    </row>
    <row r="429" spans="1:14" ht="31.5" outlineLevel="1">
      <c r="A429" s="185" t="s">
        <v>2898</v>
      </c>
      <c r="B429" s="168" t="s">
        <v>353</v>
      </c>
      <c r="C429" s="169" t="s">
        <v>131</v>
      </c>
      <c r="D429" s="189" t="s">
        <v>2899</v>
      </c>
      <c r="E429" s="170">
        <v>15.28387</v>
      </c>
      <c r="F429" s="170" t="s">
        <v>446</v>
      </c>
      <c r="G429" s="170" t="s">
        <v>446</v>
      </c>
      <c r="H429" s="170" t="s">
        <v>446</v>
      </c>
      <c r="I429" s="170" t="s">
        <v>446</v>
      </c>
      <c r="J429" s="119">
        <v>6272</v>
      </c>
      <c r="K429" s="122">
        <v>41212</v>
      </c>
      <c r="L429" s="165" t="s">
        <v>2900</v>
      </c>
      <c r="M429" s="167">
        <v>29</v>
      </c>
      <c r="N429" s="166" t="s">
        <v>2901</v>
      </c>
    </row>
    <row r="430" spans="1:14">
      <c r="B430" s="191"/>
    </row>
    <row r="431" spans="1:14">
      <c r="B431" s="191"/>
    </row>
    <row r="432" spans="1:14">
      <c r="B432" s="191"/>
    </row>
    <row r="433" spans="2:2">
      <c r="B433" s="191"/>
    </row>
    <row r="434" spans="2:2">
      <c r="B434" s="191"/>
    </row>
    <row r="435" spans="2:2">
      <c r="B435" s="191"/>
    </row>
    <row r="436" spans="2:2">
      <c r="B436" s="191"/>
    </row>
    <row r="437" spans="2:2">
      <c r="B437" s="191"/>
    </row>
    <row r="438" spans="2:2">
      <c r="B438" s="191"/>
    </row>
    <row r="439" spans="2:2">
      <c r="B439" s="191"/>
    </row>
    <row r="440" spans="2:2">
      <c r="B440" s="191"/>
    </row>
    <row r="441" spans="2:2">
      <c r="B441" s="191"/>
    </row>
    <row r="442" spans="2:2">
      <c r="B442" s="191"/>
    </row>
    <row r="443" spans="2:2">
      <c r="B443" s="191"/>
    </row>
    <row r="444" spans="2:2">
      <c r="B444" s="191"/>
    </row>
    <row r="445" spans="2:2">
      <c r="B445" s="191"/>
    </row>
    <row r="446" spans="2:2">
      <c r="B446" s="191"/>
    </row>
  </sheetData>
  <customSheetViews>
    <customSheetView guid="{AD7E442E-DD5C-42DD-BCA2-ACC5576F7C88}" scale="85" showPageBreaks="1" fitToPage="1" printArea="1" view="pageBreakPreview">
      <pane xSplit="4" ySplit="8" topLeftCell="E9" activePane="bottomRight" state="frozen"/>
      <selection pane="bottomRight" activeCell="C11" sqref="C11"/>
      <rowBreaks count="2" manualBreakCount="2">
        <brk id="85" max="13" man="1"/>
        <brk id="124" max="13" man="1"/>
      </rowBreaks>
      <pageMargins left="0.27559055118110237" right="0.19685039370078741" top="0.78740157480314965" bottom="0.27559055118110237" header="0" footer="0"/>
      <printOptions horizontalCentered="1"/>
      <pageSetup paperSize="9" scale="50" fitToHeight="0" orientation="landscape" r:id="rId1"/>
      <headerFooter>
        <oddFooter>&amp;R&amp;P</oddFooter>
      </headerFooter>
    </customSheetView>
    <customSheetView guid="{A211E8FE-0EB8-4B84-973D-E1AEAFDEA977}" scale="85" showPageBreaks="1" fitToPage="1" printArea="1" view="pageBreakPreview">
      <pane xSplit="4" ySplit="8" topLeftCell="E9" activePane="bottomRight" state="frozen"/>
      <selection pane="bottomRight" activeCell="C11" sqref="C11"/>
      <rowBreaks count="2" manualBreakCount="2">
        <brk id="85" max="13" man="1"/>
        <brk id="124" max="13" man="1"/>
      </rowBreaks>
      <pageMargins left="0.27559055118110237" right="0.19685039370078741" top="0.78740157480314965" bottom="0.27559055118110237" header="0" footer="0"/>
      <printOptions horizontalCentered="1"/>
      <pageSetup paperSize="9" scale="50" fitToHeight="0" orientation="landscape" r:id="rId2"/>
      <headerFooter>
        <oddFooter>&amp;R&amp;P</oddFooter>
      </headerFooter>
    </customSheetView>
  </customSheetViews>
  <mergeCells count="106">
    <mergeCell ref="A8:D8"/>
    <mergeCell ref="B9:D9"/>
    <mergeCell ref="B10:D10"/>
    <mergeCell ref="B17:D17"/>
    <mergeCell ref="B28:D28"/>
    <mergeCell ref="B29:D29"/>
    <mergeCell ref="A2:N3"/>
    <mergeCell ref="A5:A6"/>
    <mergeCell ref="B5:B6"/>
    <mergeCell ref="C5:C6"/>
    <mergeCell ref="D5:D6"/>
    <mergeCell ref="E5:E6"/>
    <mergeCell ref="F5:I5"/>
    <mergeCell ref="J5:L5"/>
    <mergeCell ref="M5:M6"/>
    <mergeCell ref="N5:N6"/>
    <mergeCell ref="N51:N56"/>
    <mergeCell ref="B87:D87"/>
    <mergeCell ref="B88:D88"/>
    <mergeCell ref="N90:N91"/>
    <mergeCell ref="N92:N94"/>
    <mergeCell ref="N96:N98"/>
    <mergeCell ref="N34:N35"/>
    <mergeCell ref="N36:N38"/>
    <mergeCell ref="N39:N40"/>
    <mergeCell ref="N41:N43"/>
    <mergeCell ref="B46:D46"/>
    <mergeCell ref="N47:N50"/>
    <mergeCell ref="N100:N109"/>
    <mergeCell ref="A101:A131"/>
    <mergeCell ref="B101:B131"/>
    <mergeCell ref="C101:C131"/>
    <mergeCell ref="D101:D131"/>
    <mergeCell ref="E101:E131"/>
    <mergeCell ref="F101:F131"/>
    <mergeCell ref="G101:G131"/>
    <mergeCell ref="H101:H131"/>
    <mergeCell ref="I101:I131"/>
    <mergeCell ref="N147:N148"/>
    <mergeCell ref="N151:N152"/>
    <mergeCell ref="B169:D169"/>
    <mergeCell ref="B170:D170"/>
    <mergeCell ref="N174:N175"/>
    <mergeCell ref="N178:N179"/>
    <mergeCell ref="N110:N124"/>
    <mergeCell ref="N125:N131"/>
    <mergeCell ref="B132:D132"/>
    <mergeCell ref="N133:N137"/>
    <mergeCell ref="N138:N141"/>
    <mergeCell ref="N142:N146"/>
    <mergeCell ref="N180:N181"/>
    <mergeCell ref="A182:A193"/>
    <mergeCell ref="B182:B193"/>
    <mergeCell ref="C182:C193"/>
    <mergeCell ref="D182:D193"/>
    <mergeCell ref="E182:E193"/>
    <mergeCell ref="F182:F193"/>
    <mergeCell ref="G182:G193"/>
    <mergeCell ref="H182:H193"/>
    <mergeCell ref="I182:I193"/>
    <mergeCell ref="N182:N193"/>
    <mergeCell ref="N195:N196"/>
    <mergeCell ref="A200:A215"/>
    <mergeCell ref="B200:B215"/>
    <mergeCell ref="C200:C215"/>
    <mergeCell ref="D200:D215"/>
    <mergeCell ref="E200:E215"/>
    <mergeCell ref="F200:F215"/>
    <mergeCell ref="G200:G215"/>
    <mergeCell ref="H200:H215"/>
    <mergeCell ref="A237:A241"/>
    <mergeCell ref="B237:B241"/>
    <mergeCell ref="C237:C241"/>
    <mergeCell ref="D237:D241"/>
    <mergeCell ref="E237:E241"/>
    <mergeCell ref="F237:F241"/>
    <mergeCell ref="I200:I215"/>
    <mergeCell ref="N200:N215"/>
    <mergeCell ref="N216:N218"/>
    <mergeCell ref="N219:N224"/>
    <mergeCell ref="N225:N232"/>
    <mergeCell ref="N233:N236"/>
    <mergeCell ref="N254:N257"/>
    <mergeCell ref="N258:N259"/>
    <mergeCell ref="N260:N265"/>
    <mergeCell ref="N266:N267"/>
    <mergeCell ref="N268:N270"/>
    <mergeCell ref="N271:N272"/>
    <mergeCell ref="G237:G241"/>
    <mergeCell ref="H237:H241"/>
    <mergeCell ref="I237:I241"/>
    <mergeCell ref="N237:N243"/>
    <mergeCell ref="N245:N250"/>
    <mergeCell ref="N251:N253"/>
    <mergeCell ref="N300:N301"/>
    <mergeCell ref="B309:D309"/>
    <mergeCell ref="N312:N313"/>
    <mergeCell ref="B346:D346"/>
    <mergeCell ref="B347:D347"/>
    <mergeCell ref="B396:D396"/>
    <mergeCell ref="N273:N282"/>
    <mergeCell ref="N283:N284"/>
    <mergeCell ref="N285:N286"/>
    <mergeCell ref="N287:N292"/>
    <mergeCell ref="N293:N294"/>
    <mergeCell ref="N297:N299"/>
  </mergeCells>
  <printOptions horizontalCentered="1"/>
  <pageMargins left="0.27559055118110237" right="0.19685039370078741" top="0.78740157480314965" bottom="0.27559055118110237" header="0" footer="0"/>
  <pageSetup paperSize="9" scale="50" fitToHeight="0" orientation="landscape" r:id="rId3"/>
  <headerFooter>
    <oddFooter>&amp;R&amp;P</oddFooter>
  </headerFooter>
  <rowBreaks count="2" manualBreakCount="2">
    <brk id="85" max="13" man="1"/>
    <brk id="124" max="13" man="1"/>
  </rowBreaks>
</worksheet>
</file>

<file path=xl/worksheets/sheet5.xml><?xml version="1.0" encoding="utf-8"?>
<worksheet xmlns="http://schemas.openxmlformats.org/spreadsheetml/2006/main" xmlns:r="http://schemas.openxmlformats.org/officeDocument/2006/relationships">
  <sheetPr>
    <pageSetUpPr fitToPage="1"/>
  </sheetPr>
  <dimension ref="A2:U68"/>
  <sheetViews>
    <sheetView view="pageBreakPreview" zoomScaleNormal="100" zoomScaleSheetLayoutView="100" workbookViewId="0">
      <selection activeCell="B34" sqref="B34"/>
    </sheetView>
  </sheetViews>
  <sheetFormatPr defaultRowHeight="11.25"/>
  <cols>
    <col min="1" max="1" width="21.125" style="204" customWidth="1"/>
    <col min="2" max="2" width="45.125" style="204" customWidth="1"/>
    <col min="3" max="3" width="16.875" style="205" customWidth="1"/>
    <col min="4" max="4" width="23" style="208" customWidth="1"/>
    <col min="5" max="5" width="31.875" style="204" customWidth="1"/>
    <col min="6" max="6" width="14.125" style="207" customWidth="1"/>
    <col min="7" max="7" width="14.75" style="207" customWidth="1"/>
    <col min="8" max="16384" width="9" style="193"/>
  </cols>
  <sheetData>
    <row r="2" spans="1:21" ht="39.75" customHeight="1">
      <c r="A2" s="356" t="s">
        <v>2902</v>
      </c>
      <c r="B2" s="356"/>
      <c r="C2" s="356"/>
      <c r="D2" s="356"/>
      <c r="E2" s="356"/>
      <c r="F2" s="356"/>
      <c r="G2" s="356"/>
      <c r="H2" s="192"/>
      <c r="I2" s="192"/>
      <c r="J2" s="192"/>
      <c r="K2" s="192"/>
      <c r="L2" s="192"/>
      <c r="M2" s="192"/>
      <c r="N2" s="192"/>
      <c r="O2" s="192"/>
      <c r="P2" s="192"/>
      <c r="Q2" s="192"/>
      <c r="R2" s="192"/>
      <c r="S2" s="192"/>
      <c r="T2" s="192"/>
      <c r="U2" s="192"/>
    </row>
    <row r="3" spans="1:21" ht="16.5" customHeight="1">
      <c r="A3" s="194"/>
      <c r="B3" s="194"/>
      <c r="C3" s="194"/>
      <c r="D3" s="194"/>
      <c r="E3" s="194"/>
      <c r="F3" s="194"/>
      <c r="G3" s="194"/>
      <c r="H3" s="192"/>
      <c r="I3" s="192"/>
      <c r="J3" s="192"/>
      <c r="K3" s="192"/>
      <c r="L3" s="192"/>
      <c r="M3" s="192"/>
      <c r="N3" s="192"/>
      <c r="O3" s="192"/>
      <c r="P3" s="192"/>
      <c r="Q3" s="192"/>
      <c r="R3" s="192"/>
      <c r="S3" s="192"/>
      <c r="T3" s="192"/>
      <c r="U3" s="192"/>
    </row>
    <row r="4" spans="1:21" ht="12.75" customHeight="1">
      <c r="A4" s="376" t="s">
        <v>2903</v>
      </c>
      <c r="B4" s="376" t="s">
        <v>2904</v>
      </c>
      <c r="C4" s="376" t="s">
        <v>2905</v>
      </c>
      <c r="D4" s="378" t="s">
        <v>2906</v>
      </c>
      <c r="E4" s="380" t="s">
        <v>2907</v>
      </c>
      <c r="F4" s="381"/>
      <c r="G4" s="382"/>
    </row>
    <row r="5" spans="1:21" s="196" customFormat="1" ht="15.75">
      <c r="A5" s="377"/>
      <c r="B5" s="377"/>
      <c r="C5" s="377"/>
      <c r="D5" s="379"/>
      <c r="E5" s="195" t="s">
        <v>2908</v>
      </c>
      <c r="F5" s="195" t="s">
        <v>2909</v>
      </c>
      <c r="G5" s="195" t="s">
        <v>2910</v>
      </c>
    </row>
    <row r="6" spans="1:21" ht="15.75">
      <c r="A6" s="197">
        <v>2</v>
      </c>
      <c r="B6" s="197">
        <v>3</v>
      </c>
      <c r="C6" s="197">
        <v>4</v>
      </c>
      <c r="D6" s="197">
        <v>5</v>
      </c>
      <c r="E6" s="197">
        <v>6</v>
      </c>
      <c r="F6" s="197">
        <v>7</v>
      </c>
      <c r="G6" s="197">
        <v>8</v>
      </c>
    </row>
    <row r="7" spans="1:21" ht="15.75">
      <c r="A7" s="198" t="s">
        <v>2911</v>
      </c>
      <c r="B7" s="199" t="s">
        <v>2912</v>
      </c>
      <c r="C7" s="200">
        <v>41332</v>
      </c>
      <c r="D7" s="201">
        <v>115.5102</v>
      </c>
      <c r="E7" s="198" t="s">
        <v>2913</v>
      </c>
      <c r="F7" s="202" t="s">
        <v>2914</v>
      </c>
      <c r="G7" s="202" t="s">
        <v>2915</v>
      </c>
    </row>
    <row r="8" spans="1:21" ht="15.75">
      <c r="A8" s="198" t="s">
        <v>2916</v>
      </c>
      <c r="B8" s="199" t="s">
        <v>2917</v>
      </c>
      <c r="C8" s="200">
        <v>41352</v>
      </c>
      <c r="D8" s="201">
        <v>138.51311999999999</v>
      </c>
      <c r="E8" s="198" t="s">
        <v>2918</v>
      </c>
      <c r="F8" s="202" t="s">
        <v>2919</v>
      </c>
      <c r="G8" s="202" t="s">
        <v>2920</v>
      </c>
    </row>
    <row r="9" spans="1:21" ht="15.75">
      <c r="A9" s="198" t="s">
        <v>2921</v>
      </c>
      <c r="B9" s="199" t="s">
        <v>2922</v>
      </c>
      <c r="C9" s="200">
        <v>41463</v>
      </c>
      <c r="D9" s="201">
        <v>66.206999999999994</v>
      </c>
      <c r="E9" s="198" t="s">
        <v>2923</v>
      </c>
      <c r="F9" s="202" t="s">
        <v>2924</v>
      </c>
      <c r="G9" s="202" t="s">
        <v>2920</v>
      </c>
    </row>
    <row r="10" spans="1:21" ht="15.75">
      <c r="A10" s="198" t="s">
        <v>2925</v>
      </c>
      <c r="B10" s="198" t="s">
        <v>2926</v>
      </c>
      <c r="C10" s="200">
        <v>41376</v>
      </c>
      <c r="D10" s="201">
        <v>240.02905999999999</v>
      </c>
      <c r="E10" s="198" t="s">
        <v>2927</v>
      </c>
      <c r="F10" s="202" t="s">
        <v>2928</v>
      </c>
      <c r="G10" s="202" t="s">
        <v>2929</v>
      </c>
    </row>
    <row r="11" spans="1:21" ht="15.75">
      <c r="A11" s="198" t="s">
        <v>2930</v>
      </c>
      <c r="B11" s="198" t="s">
        <v>2931</v>
      </c>
      <c r="C11" s="200">
        <v>41415</v>
      </c>
      <c r="D11" s="201">
        <v>25.50995</v>
      </c>
      <c r="E11" s="198" t="s">
        <v>2913</v>
      </c>
      <c r="F11" s="202" t="s">
        <v>2914</v>
      </c>
      <c r="G11" s="202" t="s">
        <v>2915</v>
      </c>
    </row>
    <row r="12" spans="1:21" ht="15.75">
      <c r="A12" s="198" t="s">
        <v>2932</v>
      </c>
      <c r="B12" s="198" t="s">
        <v>2933</v>
      </c>
      <c r="C12" s="200">
        <v>41589</v>
      </c>
      <c r="D12" s="201">
        <v>87.014970000000005</v>
      </c>
      <c r="E12" s="198" t="s">
        <v>2934</v>
      </c>
      <c r="F12" s="202" t="s">
        <v>2935</v>
      </c>
      <c r="G12" s="202" t="s">
        <v>2936</v>
      </c>
    </row>
    <row r="13" spans="1:21" ht="15.75">
      <c r="A13" s="198" t="s">
        <v>2937</v>
      </c>
      <c r="B13" s="198" t="s">
        <v>2938</v>
      </c>
      <c r="C13" s="200">
        <v>41443</v>
      </c>
      <c r="D13" s="201">
        <v>81.8155</v>
      </c>
      <c r="E13" s="198" t="s">
        <v>2934</v>
      </c>
      <c r="F13" s="202" t="s">
        <v>2935</v>
      </c>
      <c r="G13" s="202" t="s">
        <v>2936</v>
      </c>
    </row>
    <row r="14" spans="1:21" ht="15.75">
      <c r="A14" s="198" t="s">
        <v>2939</v>
      </c>
      <c r="B14" s="198" t="s">
        <v>2940</v>
      </c>
      <c r="C14" s="200">
        <v>41583</v>
      </c>
      <c r="D14" s="201">
        <v>8.9064500000000013</v>
      </c>
      <c r="E14" s="198" t="s">
        <v>2934</v>
      </c>
      <c r="F14" s="202" t="s">
        <v>2935</v>
      </c>
      <c r="G14" s="202" t="s">
        <v>2936</v>
      </c>
    </row>
    <row r="15" spans="1:21" ht="15.75">
      <c r="A15" s="198" t="s">
        <v>2941</v>
      </c>
      <c r="B15" s="198" t="s">
        <v>2942</v>
      </c>
      <c r="C15" s="200">
        <v>41303</v>
      </c>
      <c r="D15" s="201">
        <v>3664.99</v>
      </c>
      <c r="E15" s="198" t="s">
        <v>2943</v>
      </c>
      <c r="F15" s="202" t="s">
        <v>2944</v>
      </c>
      <c r="G15" s="202" t="s">
        <v>2945</v>
      </c>
    </row>
    <row r="16" spans="1:21" ht="15.75">
      <c r="A16" s="198" t="s">
        <v>2946</v>
      </c>
      <c r="B16" s="198" t="s">
        <v>2947</v>
      </c>
      <c r="C16" s="200">
        <v>41304</v>
      </c>
      <c r="D16" s="201">
        <v>846.4</v>
      </c>
      <c r="E16" s="198" t="s">
        <v>2948</v>
      </c>
      <c r="F16" s="202" t="s">
        <v>2949</v>
      </c>
      <c r="G16" s="202" t="s">
        <v>2950</v>
      </c>
    </row>
    <row r="17" spans="1:7" ht="15.75">
      <c r="A17" s="198" t="s">
        <v>2951</v>
      </c>
      <c r="B17" s="199" t="s">
        <v>2952</v>
      </c>
      <c r="C17" s="200">
        <v>41306</v>
      </c>
      <c r="D17" s="201">
        <v>1169.17821</v>
      </c>
      <c r="E17" s="198" t="s">
        <v>2934</v>
      </c>
      <c r="F17" s="202" t="s">
        <v>2935</v>
      </c>
      <c r="G17" s="202" t="s">
        <v>2936</v>
      </c>
    </row>
    <row r="18" spans="1:7" ht="15.75">
      <c r="A18" s="198" t="s">
        <v>2953</v>
      </c>
      <c r="B18" s="198" t="s">
        <v>2954</v>
      </c>
      <c r="C18" s="200">
        <v>41306</v>
      </c>
      <c r="D18" s="201">
        <v>2583.7468799999997</v>
      </c>
      <c r="E18" s="198" t="s">
        <v>2948</v>
      </c>
      <c r="F18" s="202" t="s">
        <v>2949</v>
      </c>
      <c r="G18" s="202" t="s">
        <v>2950</v>
      </c>
    </row>
    <row r="19" spans="1:7" ht="15.75">
      <c r="A19" s="198" t="s">
        <v>2955</v>
      </c>
      <c r="B19" s="199" t="s">
        <v>2956</v>
      </c>
      <c r="C19" s="200">
        <v>41316</v>
      </c>
      <c r="D19" s="201">
        <v>2359.6896000000002</v>
      </c>
      <c r="E19" s="198" t="s">
        <v>2957</v>
      </c>
      <c r="F19" s="202" t="s">
        <v>2958</v>
      </c>
      <c r="G19" s="202" t="s">
        <v>2959</v>
      </c>
    </row>
    <row r="20" spans="1:7" ht="15.75">
      <c r="A20" s="198" t="s">
        <v>2960</v>
      </c>
      <c r="B20" s="198" t="s">
        <v>2961</v>
      </c>
      <c r="C20" s="200">
        <v>41367</v>
      </c>
      <c r="D20" s="201">
        <v>347.17129999999997</v>
      </c>
      <c r="E20" s="198" t="s">
        <v>2934</v>
      </c>
      <c r="F20" s="202" t="s">
        <v>2935</v>
      </c>
      <c r="G20" s="202" t="s">
        <v>2936</v>
      </c>
    </row>
    <row r="21" spans="1:7" ht="15.75">
      <c r="A21" s="198" t="s">
        <v>2962</v>
      </c>
      <c r="B21" s="198" t="s">
        <v>2963</v>
      </c>
      <c r="C21" s="200">
        <v>41368</v>
      </c>
      <c r="D21" s="201">
        <v>321.50170000000003</v>
      </c>
      <c r="E21" s="198" t="s">
        <v>2913</v>
      </c>
      <c r="F21" s="202" t="s">
        <v>2914</v>
      </c>
      <c r="G21" s="202" t="s">
        <v>2915</v>
      </c>
    </row>
    <row r="22" spans="1:7" ht="15.75">
      <c r="A22" s="198" t="s">
        <v>2964</v>
      </c>
      <c r="B22" s="198" t="s">
        <v>2965</v>
      </c>
      <c r="C22" s="200">
        <v>41368</v>
      </c>
      <c r="D22" s="201">
        <v>300.07175999999998</v>
      </c>
      <c r="E22" s="198" t="s">
        <v>2966</v>
      </c>
      <c r="F22" s="202" t="s">
        <v>2967</v>
      </c>
      <c r="G22" s="202" t="s">
        <v>2968</v>
      </c>
    </row>
    <row r="23" spans="1:7" ht="15.75">
      <c r="A23" s="198" t="s">
        <v>2969</v>
      </c>
      <c r="B23" s="198" t="s">
        <v>2970</v>
      </c>
      <c r="C23" s="200">
        <v>41368</v>
      </c>
      <c r="D23" s="201">
        <v>234.87774999999999</v>
      </c>
      <c r="E23" s="198" t="s">
        <v>2934</v>
      </c>
      <c r="F23" s="202" t="s">
        <v>2935</v>
      </c>
      <c r="G23" s="202" t="s">
        <v>2936</v>
      </c>
    </row>
    <row r="24" spans="1:7" ht="15.75">
      <c r="A24" s="198" t="s">
        <v>2971</v>
      </c>
      <c r="B24" s="198" t="s">
        <v>2972</v>
      </c>
      <c r="C24" s="200">
        <v>41368</v>
      </c>
      <c r="D24" s="201">
        <v>130.08933999999999</v>
      </c>
      <c r="E24" s="198" t="s">
        <v>2973</v>
      </c>
      <c r="F24" s="202" t="s">
        <v>2974</v>
      </c>
      <c r="G24" s="202" t="s">
        <v>2920</v>
      </c>
    </row>
    <row r="25" spans="1:7" ht="15.75">
      <c r="A25" s="198" t="s">
        <v>2975</v>
      </c>
      <c r="B25" s="198" t="s">
        <v>2976</v>
      </c>
      <c r="C25" s="200">
        <v>41368</v>
      </c>
      <c r="D25" s="201">
        <v>140.80586</v>
      </c>
      <c r="E25" s="198" t="s">
        <v>2977</v>
      </c>
      <c r="F25" s="202" t="s">
        <v>2978</v>
      </c>
      <c r="G25" s="202" t="s">
        <v>2979</v>
      </c>
    </row>
    <row r="26" spans="1:7" ht="15.75">
      <c r="A26" s="198" t="s">
        <v>2980</v>
      </c>
      <c r="B26" s="199" t="s">
        <v>2981</v>
      </c>
      <c r="C26" s="200">
        <v>41368</v>
      </c>
      <c r="D26" s="201">
        <v>492.70499999999998</v>
      </c>
      <c r="E26" s="198" t="s">
        <v>2982</v>
      </c>
      <c r="F26" s="202" t="s">
        <v>2983</v>
      </c>
      <c r="G26" s="202" t="s">
        <v>2950</v>
      </c>
    </row>
    <row r="27" spans="1:7" ht="15.75">
      <c r="A27" s="198" t="s">
        <v>2984</v>
      </c>
      <c r="B27" s="199" t="s">
        <v>2985</v>
      </c>
      <c r="C27" s="200">
        <v>41368</v>
      </c>
      <c r="D27" s="201">
        <v>447.52832000000001</v>
      </c>
      <c r="E27" s="198" t="s">
        <v>2986</v>
      </c>
      <c r="F27" s="202" t="s">
        <v>2987</v>
      </c>
      <c r="G27" s="202" t="s">
        <v>2988</v>
      </c>
    </row>
    <row r="28" spans="1:7" ht="15.75">
      <c r="A28" s="198" t="s">
        <v>2989</v>
      </c>
      <c r="B28" s="199" t="s">
        <v>2952</v>
      </c>
      <c r="C28" s="200">
        <v>41376</v>
      </c>
      <c r="D28" s="201">
        <v>1834.5703100000001</v>
      </c>
      <c r="E28" s="198" t="s">
        <v>2990</v>
      </c>
      <c r="F28" s="202" t="s">
        <v>2991</v>
      </c>
      <c r="G28" s="202" t="s">
        <v>2992</v>
      </c>
    </row>
    <row r="29" spans="1:7" ht="15.75">
      <c r="A29" s="198" t="s">
        <v>2993</v>
      </c>
      <c r="B29" s="198" t="s">
        <v>2994</v>
      </c>
      <c r="C29" s="200">
        <v>41382</v>
      </c>
      <c r="D29" s="201">
        <v>1197</v>
      </c>
      <c r="E29" s="198" t="s">
        <v>2943</v>
      </c>
      <c r="F29" s="202" t="s">
        <v>2944</v>
      </c>
      <c r="G29" s="202" t="s">
        <v>2945</v>
      </c>
    </row>
    <row r="30" spans="1:7" ht="15.75">
      <c r="A30" s="198" t="s">
        <v>2995</v>
      </c>
      <c r="B30" s="199" t="s">
        <v>2956</v>
      </c>
      <c r="C30" s="200">
        <v>41381</v>
      </c>
      <c r="D30" s="201">
        <v>6145.3798299999999</v>
      </c>
      <c r="E30" s="198" t="s">
        <v>2996</v>
      </c>
      <c r="F30" s="202" t="s">
        <v>2997</v>
      </c>
      <c r="G30" s="202" t="s">
        <v>2998</v>
      </c>
    </row>
    <row r="31" spans="1:7" ht="15.75">
      <c r="A31" s="198" t="s">
        <v>2999</v>
      </c>
      <c r="B31" s="199" t="s">
        <v>3000</v>
      </c>
      <c r="C31" s="200">
        <v>41386</v>
      </c>
      <c r="D31" s="201">
        <v>380.15800000000002</v>
      </c>
      <c r="E31" s="198" t="s">
        <v>3001</v>
      </c>
      <c r="F31" s="202" t="s">
        <v>3002</v>
      </c>
      <c r="G31" s="202" t="s">
        <v>3003</v>
      </c>
    </row>
    <row r="32" spans="1:7" ht="15.75">
      <c r="A32" s="198" t="s">
        <v>3004</v>
      </c>
      <c r="B32" s="199" t="s">
        <v>3005</v>
      </c>
      <c r="C32" s="200">
        <v>41389</v>
      </c>
      <c r="D32" s="201">
        <v>604.92710999999997</v>
      </c>
      <c r="E32" s="198" t="s">
        <v>3006</v>
      </c>
      <c r="F32" s="202" t="s">
        <v>3007</v>
      </c>
      <c r="G32" s="202" t="s">
        <v>2998</v>
      </c>
    </row>
    <row r="33" spans="1:7" ht="15.75">
      <c r="A33" s="198" t="s">
        <v>3008</v>
      </c>
      <c r="B33" s="198" t="s">
        <v>3009</v>
      </c>
      <c r="C33" s="200">
        <v>41430</v>
      </c>
      <c r="D33" s="201">
        <v>2282</v>
      </c>
      <c r="E33" s="198" t="s">
        <v>2943</v>
      </c>
      <c r="F33" s="202" t="s">
        <v>2944</v>
      </c>
      <c r="G33" s="202" t="s">
        <v>2945</v>
      </c>
    </row>
    <row r="34" spans="1:7" ht="15.75">
      <c r="A34" s="198" t="s">
        <v>3010</v>
      </c>
      <c r="B34" s="198" t="s">
        <v>3011</v>
      </c>
      <c r="C34" s="200">
        <v>41470</v>
      </c>
      <c r="D34" s="201">
        <v>293.40990000000005</v>
      </c>
      <c r="E34" s="198" t="s">
        <v>2934</v>
      </c>
      <c r="F34" s="202" t="s">
        <v>2935</v>
      </c>
      <c r="G34" s="202" t="s">
        <v>2936</v>
      </c>
    </row>
    <row r="35" spans="1:7" ht="15.75">
      <c r="A35" s="198" t="s">
        <v>3012</v>
      </c>
      <c r="B35" s="198" t="s">
        <v>3013</v>
      </c>
      <c r="C35" s="200">
        <v>41500</v>
      </c>
      <c r="D35" s="201">
        <v>2327.0083799999998</v>
      </c>
      <c r="E35" s="198" t="s">
        <v>2948</v>
      </c>
      <c r="F35" s="202" t="s">
        <v>2949</v>
      </c>
      <c r="G35" s="202" t="s">
        <v>2950</v>
      </c>
    </row>
    <row r="36" spans="1:7" ht="15.75">
      <c r="A36" s="198" t="s">
        <v>3014</v>
      </c>
      <c r="B36" s="198" t="s">
        <v>3015</v>
      </c>
      <c r="C36" s="200">
        <v>41541</v>
      </c>
      <c r="D36" s="201">
        <v>320.952</v>
      </c>
      <c r="E36" s="198" t="s">
        <v>3016</v>
      </c>
      <c r="F36" s="202" t="s">
        <v>3017</v>
      </c>
      <c r="G36" s="202" t="s">
        <v>2915</v>
      </c>
    </row>
    <row r="37" spans="1:7" ht="15.75">
      <c r="A37" s="198" t="s">
        <v>3018</v>
      </c>
      <c r="B37" s="198" t="s">
        <v>3019</v>
      </c>
      <c r="C37" s="200">
        <v>41544</v>
      </c>
      <c r="D37" s="201">
        <v>9615.5</v>
      </c>
      <c r="E37" s="198" t="s">
        <v>2943</v>
      </c>
      <c r="F37" s="202" t="s">
        <v>2944</v>
      </c>
      <c r="G37" s="202" t="s">
        <v>2945</v>
      </c>
    </row>
    <row r="38" spans="1:7" ht="15.75">
      <c r="A38" s="198" t="s">
        <v>3020</v>
      </c>
      <c r="B38" s="198" t="s">
        <v>3021</v>
      </c>
      <c r="C38" s="200">
        <v>41555</v>
      </c>
      <c r="D38" s="201">
        <v>218.95844</v>
      </c>
      <c r="E38" s="198" t="s">
        <v>3022</v>
      </c>
      <c r="F38" s="202" t="s">
        <v>3023</v>
      </c>
      <c r="G38" s="202" t="s">
        <v>3024</v>
      </c>
    </row>
    <row r="39" spans="1:7" ht="15.75">
      <c r="A39" s="198" t="s">
        <v>3025</v>
      </c>
      <c r="B39" s="198" t="s">
        <v>3026</v>
      </c>
      <c r="C39" s="200">
        <v>41558</v>
      </c>
      <c r="D39" s="201">
        <v>3065.0972000000002</v>
      </c>
      <c r="E39" s="198" t="s">
        <v>2948</v>
      </c>
      <c r="F39" s="202" t="s">
        <v>2949</v>
      </c>
      <c r="G39" s="202" t="s">
        <v>2950</v>
      </c>
    </row>
    <row r="40" spans="1:7" ht="15.75">
      <c r="A40" s="198" t="s">
        <v>3027</v>
      </c>
      <c r="B40" s="198" t="s">
        <v>3028</v>
      </c>
      <c r="C40" s="200">
        <v>41563</v>
      </c>
      <c r="D40" s="201">
        <v>4931</v>
      </c>
      <c r="E40" s="198" t="s">
        <v>2943</v>
      </c>
      <c r="F40" s="202" t="s">
        <v>2944</v>
      </c>
      <c r="G40" s="202" t="s">
        <v>2945</v>
      </c>
    </row>
    <row r="41" spans="1:7" ht="15.75">
      <c r="A41" s="198" t="s">
        <v>3029</v>
      </c>
      <c r="B41" s="199" t="s">
        <v>3030</v>
      </c>
      <c r="C41" s="200">
        <v>41561</v>
      </c>
      <c r="D41" s="201">
        <v>380.46595000000002</v>
      </c>
      <c r="E41" s="198" t="s">
        <v>3031</v>
      </c>
      <c r="F41" s="202" t="s">
        <v>3032</v>
      </c>
      <c r="G41" s="202" t="s">
        <v>3033</v>
      </c>
    </row>
    <row r="42" spans="1:7" ht="15.75">
      <c r="A42" s="198" t="s">
        <v>3034</v>
      </c>
      <c r="B42" s="199" t="s">
        <v>2952</v>
      </c>
      <c r="C42" s="200">
        <v>41561</v>
      </c>
      <c r="D42" s="201">
        <v>3774.0487799999996</v>
      </c>
      <c r="E42" s="198" t="s">
        <v>2990</v>
      </c>
      <c r="F42" s="202" t="s">
        <v>2991</v>
      </c>
      <c r="G42" s="202" t="s">
        <v>2992</v>
      </c>
    </row>
    <row r="43" spans="1:7" ht="15.75">
      <c r="A43" s="198" t="s">
        <v>3035</v>
      </c>
      <c r="B43" s="199" t="s">
        <v>2985</v>
      </c>
      <c r="C43" s="200">
        <v>41555</v>
      </c>
      <c r="D43" s="201">
        <v>469.70596</v>
      </c>
      <c r="E43" s="198" t="s">
        <v>2986</v>
      </c>
      <c r="F43" s="202" t="s">
        <v>2987</v>
      </c>
      <c r="G43" s="202" t="s">
        <v>2988</v>
      </c>
    </row>
    <row r="44" spans="1:7" ht="15.75">
      <c r="A44" s="198" t="s">
        <v>3036</v>
      </c>
      <c r="B44" s="199" t="s">
        <v>2981</v>
      </c>
      <c r="C44" s="200">
        <v>41563</v>
      </c>
      <c r="D44" s="201">
        <v>855.5</v>
      </c>
      <c r="E44" s="198" t="s">
        <v>2982</v>
      </c>
      <c r="F44" s="202" t="s">
        <v>2983</v>
      </c>
      <c r="G44" s="202" t="s">
        <v>2950</v>
      </c>
    </row>
    <row r="45" spans="1:7" ht="15.75">
      <c r="A45" s="198" t="s">
        <v>3037</v>
      </c>
      <c r="B45" s="199" t="s">
        <v>3038</v>
      </c>
      <c r="C45" s="200">
        <v>41555</v>
      </c>
      <c r="D45" s="201">
        <v>5851.2514800000008</v>
      </c>
      <c r="E45" s="198" t="s">
        <v>2996</v>
      </c>
      <c r="F45" s="202" t="s">
        <v>2997</v>
      </c>
      <c r="G45" s="202" t="s">
        <v>2998</v>
      </c>
    </row>
    <row r="46" spans="1:7" ht="15.75">
      <c r="A46" s="198" t="s">
        <v>3039</v>
      </c>
      <c r="B46" s="198" t="s">
        <v>3040</v>
      </c>
      <c r="C46" s="200">
        <v>41565</v>
      </c>
      <c r="D46" s="201">
        <v>275.78640000000001</v>
      </c>
      <c r="E46" s="198" t="s">
        <v>2973</v>
      </c>
      <c r="F46" s="202" t="s">
        <v>2974</v>
      </c>
      <c r="G46" s="202" t="s">
        <v>2920</v>
      </c>
    </row>
    <row r="47" spans="1:7" ht="15.75">
      <c r="A47" s="198" t="s">
        <v>3041</v>
      </c>
      <c r="B47" s="199" t="s">
        <v>3042</v>
      </c>
      <c r="C47" s="200">
        <v>41565</v>
      </c>
      <c r="D47" s="201">
        <v>36.115190000000005</v>
      </c>
      <c r="E47" s="198" t="s">
        <v>3043</v>
      </c>
      <c r="F47" s="202" t="s">
        <v>3044</v>
      </c>
      <c r="G47" s="202" t="s">
        <v>3045</v>
      </c>
    </row>
    <row r="48" spans="1:7" ht="15.75">
      <c r="A48" s="198" t="s">
        <v>3046</v>
      </c>
      <c r="B48" s="199" t="s">
        <v>3047</v>
      </c>
      <c r="C48" s="200">
        <v>41568</v>
      </c>
      <c r="D48" s="201">
        <v>115.974</v>
      </c>
      <c r="E48" s="198" t="s">
        <v>3048</v>
      </c>
      <c r="F48" s="202" t="s">
        <v>3049</v>
      </c>
      <c r="G48" s="202" t="s">
        <v>3050</v>
      </c>
    </row>
    <row r="49" spans="1:7" ht="15.75">
      <c r="A49" s="198" t="s">
        <v>3051</v>
      </c>
      <c r="B49" s="199" t="s">
        <v>3052</v>
      </c>
      <c r="C49" s="200">
        <v>41568</v>
      </c>
      <c r="D49" s="201">
        <v>505.69902000000002</v>
      </c>
      <c r="E49" s="198" t="s">
        <v>3053</v>
      </c>
      <c r="F49" s="202" t="s">
        <v>3054</v>
      </c>
      <c r="G49" s="202" t="s">
        <v>3055</v>
      </c>
    </row>
    <row r="50" spans="1:7" ht="15.75">
      <c r="A50" s="198" t="s">
        <v>3056</v>
      </c>
      <c r="B50" s="199" t="s">
        <v>3057</v>
      </c>
      <c r="C50" s="200">
        <v>41577</v>
      </c>
      <c r="D50" s="201">
        <v>101.09532</v>
      </c>
      <c r="E50" s="198" t="s">
        <v>3058</v>
      </c>
      <c r="F50" s="202" t="s">
        <v>3059</v>
      </c>
      <c r="G50" s="202" t="s">
        <v>3060</v>
      </c>
    </row>
    <row r="51" spans="1:7" ht="15.75">
      <c r="A51" s="198" t="s">
        <v>3061</v>
      </c>
      <c r="B51" s="199" t="s">
        <v>3038</v>
      </c>
      <c r="C51" s="200">
        <v>41577</v>
      </c>
      <c r="D51" s="201">
        <v>885.88695999999993</v>
      </c>
      <c r="E51" s="198" t="s">
        <v>3062</v>
      </c>
      <c r="F51" s="202" t="s">
        <v>3063</v>
      </c>
      <c r="G51" s="202" t="s">
        <v>3064</v>
      </c>
    </row>
    <row r="52" spans="1:7" ht="15.75">
      <c r="A52" s="198" t="s">
        <v>3065</v>
      </c>
      <c r="B52" s="198" t="s">
        <v>3066</v>
      </c>
      <c r="C52" s="200">
        <v>41578</v>
      </c>
      <c r="D52" s="201">
        <v>357.09750000000003</v>
      </c>
      <c r="E52" s="198" t="s">
        <v>2973</v>
      </c>
      <c r="F52" s="202" t="s">
        <v>2974</v>
      </c>
      <c r="G52" s="202" t="s">
        <v>2920</v>
      </c>
    </row>
    <row r="53" spans="1:7" ht="15.75">
      <c r="A53" s="198" t="s">
        <v>3067</v>
      </c>
      <c r="B53" s="198" t="s">
        <v>3068</v>
      </c>
      <c r="C53" s="200">
        <v>41572</v>
      </c>
      <c r="D53" s="201">
        <v>575.11970999999994</v>
      </c>
      <c r="E53" s="198" t="s">
        <v>3069</v>
      </c>
      <c r="F53" s="202" t="s">
        <v>3070</v>
      </c>
      <c r="G53" s="202" t="s">
        <v>3033</v>
      </c>
    </row>
    <row r="54" spans="1:7" ht="15.75">
      <c r="A54" s="198" t="s">
        <v>3071</v>
      </c>
      <c r="B54" s="198" t="s">
        <v>3072</v>
      </c>
      <c r="C54" s="200">
        <v>41586</v>
      </c>
      <c r="D54" s="201">
        <v>214.14599999999999</v>
      </c>
      <c r="E54" s="198" t="s">
        <v>2973</v>
      </c>
      <c r="F54" s="202" t="s">
        <v>2974</v>
      </c>
      <c r="G54" s="202" t="s">
        <v>2920</v>
      </c>
    </row>
    <row r="55" spans="1:7" ht="15.75">
      <c r="A55" s="198" t="s">
        <v>3073</v>
      </c>
      <c r="B55" s="199" t="s">
        <v>3074</v>
      </c>
      <c r="C55" s="200">
        <v>41593</v>
      </c>
      <c r="D55" s="201">
        <v>773.7405</v>
      </c>
      <c r="E55" s="198" t="s">
        <v>3075</v>
      </c>
      <c r="F55" s="202" t="s">
        <v>2958</v>
      </c>
      <c r="G55" s="202" t="s">
        <v>3076</v>
      </c>
    </row>
    <row r="56" spans="1:7" ht="15.75">
      <c r="A56" s="198" t="s">
        <v>3077</v>
      </c>
      <c r="B56" s="198" t="s">
        <v>3078</v>
      </c>
      <c r="C56" s="200">
        <v>41598</v>
      </c>
      <c r="D56" s="201">
        <v>381.49964</v>
      </c>
      <c r="E56" s="198" t="s">
        <v>2934</v>
      </c>
      <c r="F56" s="202" t="s">
        <v>2935</v>
      </c>
      <c r="G56" s="202" t="s">
        <v>2936</v>
      </c>
    </row>
    <row r="57" spans="1:7" ht="15.75">
      <c r="A57" s="198" t="s">
        <v>3079</v>
      </c>
      <c r="B57" s="199" t="s">
        <v>3080</v>
      </c>
      <c r="C57" s="200">
        <v>41591</v>
      </c>
      <c r="D57" s="201">
        <v>112.50958</v>
      </c>
      <c r="E57" s="198" t="s">
        <v>3081</v>
      </c>
      <c r="F57" s="202" t="s">
        <v>3082</v>
      </c>
      <c r="G57" s="202" t="s">
        <v>2936</v>
      </c>
    </row>
    <row r="58" spans="1:7" ht="15.75">
      <c r="A58" s="198" t="s">
        <v>3083</v>
      </c>
      <c r="B58" s="199" t="s">
        <v>3038</v>
      </c>
      <c r="C58" s="200">
        <v>41614</v>
      </c>
      <c r="D58" s="201">
        <v>171.80045000000001</v>
      </c>
      <c r="E58" s="198" t="s">
        <v>3084</v>
      </c>
      <c r="F58" s="202" t="s">
        <v>3085</v>
      </c>
      <c r="G58" s="202" t="s">
        <v>3086</v>
      </c>
    </row>
    <row r="59" spans="1:7" ht="15.75">
      <c r="A59" s="198" t="s">
        <v>3087</v>
      </c>
      <c r="B59" s="198" t="s">
        <v>3088</v>
      </c>
      <c r="C59" s="200">
        <v>41586</v>
      </c>
      <c r="D59" s="201">
        <v>867.25752</v>
      </c>
      <c r="E59" s="198" t="s">
        <v>2948</v>
      </c>
      <c r="F59" s="202" t="s">
        <v>2949</v>
      </c>
      <c r="G59" s="202" t="s">
        <v>2950</v>
      </c>
    </row>
    <row r="60" spans="1:7" ht="15.75">
      <c r="A60" s="198" t="s">
        <v>3089</v>
      </c>
      <c r="B60" s="198" t="s">
        <v>3090</v>
      </c>
      <c r="C60" s="200">
        <v>41304</v>
      </c>
      <c r="D60" s="201">
        <v>2454.4</v>
      </c>
      <c r="E60" s="198" t="s">
        <v>2982</v>
      </c>
      <c r="F60" s="202" t="s">
        <v>2983</v>
      </c>
      <c r="G60" s="202" t="s">
        <v>2950</v>
      </c>
    </row>
    <row r="61" spans="1:7" ht="15.75">
      <c r="A61" s="198" t="s">
        <v>3091</v>
      </c>
      <c r="B61" s="198" t="s">
        <v>3092</v>
      </c>
      <c r="C61" s="200">
        <v>41381</v>
      </c>
      <c r="D61" s="201">
        <v>5536.8810000000003</v>
      </c>
      <c r="E61" s="198" t="s">
        <v>3093</v>
      </c>
      <c r="F61" s="202" t="s">
        <v>3094</v>
      </c>
      <c r="G61" s="202" t="s">
        <v>3095</v>
      </c>
    </row>
    <row r="62" spans="1:7" ht="15.75">
      <c r="A62" s="198" t="s">
        <v>3096</v>
      </c>
      <c r="B62" s="198" t="s">
        <v>3097</v>
      </c>
      <c r="C62" s="200">
        <v>41507</v>
      </c>
      <c r="D62" s="201">
        <v>7021.4719999999998</v>
      </c>
      <c r="E62" s="198" t="s">
        <v>3098</v>
      </c>
      <c r="F62" s="202" t="s">
        <v>3099</v>
      </c>
      <c r="G62" s="202" t="s">
        <v>3100</v>
      </c>
    </row>
    <row r="63" spans="1:7" ht="15.75">
      <c r="A63" s="198" t="s">
        <v>3101</v>
      </c>
      <c r="B63" s="199" t="s">
        <v>3102</v>
      </c>
      <c r="C63" s="200">
        <v>41541</v>
      </c>
      <c r="D63" s="201">
        <v>202.40723</v>
      </c>
      <c r="E63" s="198" t="s">
        <v>3103</v>
      </c>
      <c r="F63" s="202" t="s">
        <v>2935</v>
      </c>
      <c r="G63" s="202" t="s">
        <v>2936</v>
      </c>
    </row>
    <row r="64" spans="1:7" ht="15.75">
      <c r="A64" s="198" t="s">
        <v>3104</v>
      </c>
      <c r="B64" s="198" t="s">
        <v>3105</v>
      </c>
      <c r="C64" s="200">
        <v>41565</v>
      </c>
      <c r="D64" s="201">
        <v>8184.0427</v>
      </c>
      <c r="E64" s="198" t="s">
        <v>3106</v>
      </c>
      <c r="F64" s="202" t="s">
        <v>3107</v>
      </c>
      <c r="G64" s="202" t="s">
        <v>3108</v>
      </c>
    </row>
    <row r="65" spans="1:7" ht="15.75">
      <c r="A65" s="198" t="s">
        <v>3109</v>
      </c>
      <c r="B65" s="199" t="s">
        <v>3110</v>
      </c>
      <c r="C65" s="200">
        <v>41583</v>
      </c>
      <c r="D65" s="201">
        <v>207.09</v>
      </c>
      <c r="E65" s="198" t="s">
        <v>3111</v>
      </c>
      <c r="F65" s="202" t="s">
        <v>3112</v>
      </c>
      <c r="G65" s="202" t="s">
        <v>3113</v>
      </c>
    </row>
    <row r="66" spans="1:7" ht="15.75">
      <c r="A66" s="198" t="s">
        <v>3114</v>
      </c>
      <c r="B66" s="199" t="s">
        <v>3115</v>
      </c>
      <c r="C66" s="200">
        <v>41628</v>
      </c>
      <c r="D66" s="201">
        <v>3544.71992</v>
      </c>
      <c r="E66" s="198" t="s">
        <v>3106</v>
      </c>
      <c r="F66" s="202" t="s">
        <v>3107</v>
      </c>
      <c r="G66" s="202" t="s">
        <v>3108</v>
      </c>
    </row>
    <row r="68" spans="1:7" ht="15.75">
      <c r="A68" s="203" t="s">
        <v>3116</v>
      </c>
      <c r="D68" s="206">
        <f>SUM(D7:D66)</f>
        <v>90873.935949999985</v>
      </c>
    </row>
  </sheetData>
  <customSheetViews>
    <customSheetView guid="{AD7E442E-DD5C-42DD-BCA2-ACC5576F7C88}" showPageBreaks="1" fitToPage="1" printArea="1" view="pageBreakPreview">
      <selection activeCell="B34" sqref="B34"/>
      <pageMargins left="0.27559055118110237" right="0.27559055118110237" top="0.78740157480314965" bottom="0.27559055118110237" header="0" footer="0"/>
      <printOptions horizontalCentered="1"/>
      <pageSetup paperSize="9" scale="80" fitToHeight="0" orientation="landscape" r:id="rId1"/>
    </customSheetView>
    <customSheetView guid="{A211E8FE-0EB8-4B84-973D-E1AEAFDEA977}" showPageBreaks="1" fitToPage="1" printArea="1" view="pageBreakPreview">
      <selection activeCell="B34" sqref="B34"/>
      <pageMargins left="0.27559055118110237" right="0.27559055118110237" top="0.78740157480314965" bottom="0.27559055118110237" header="0" footer="0"/>
      <printOptions horizontalCentered="1"/>
      <pageSetup paperSize="9" scale="80" fitToHeight="0" orientation="landscape" r:id="rId2"/>
    </customSheetView>
  </customSheetViews>
  <mergeCells count="6">
    <mergeCell ref="A2:G2"/>
    <mergeCell ref="A4:A5"/>
    <mergeCell ref="B4:B5"/>
    <mergeCell ref="C4:C5"/>
    <mergeCell ref="D4:D5"/>
    <mergeCell ref="E4:G4"/>
  </mergeCells>
  <printOptions horizontalCentered="1"/>
  <pageMargins left="0.27559055118110237" right="0.27559055118110237" top="0.78740157480314965" bottom="0.27559055118110237" header="0" footer="0"/>
  <pageSetup paperSize="9" scale="80" fitToHeight="0" orientation="landscape" r:id="rId3"/>
</worksheet>
</file>

<file path=xl/worksheets/sheet6.xml><?xml version="1.0" encoding="utf-8"?>
<worksheet xmlns="http://schemas.openxmlformats.org/spreadsheetml/2006/main" xmlns:r="http://schemas.openxmlformats.org/officeDocument/2006/relationships">
  <sheetPr>
    <outlinePr summaryBelow="0" summaryRight="0"/>
    <pageSetUpPr fitToPage="1"/>
  </sheetPr>
  <dimension ref="A1:O1096"/>
  <sheetViews>
    <sheetView view="pageBreakPreview" zoomScale="80" zoomScaleNormal="70" zoomScaleSheetLayoutView="80" workbookViewId="0">
      <pane xSplit="3" ySplit="10" topLeftCell="D1006" activePane="bottomRight" state="frozen"/>
      <selection pane="topRight" activeCell="D1" sqref="D1"/>
      <selection pane="bottomLeft" activeCell="A11" sqref="A11"/>
      <selection pane="bottomRight" activeCell="D5" sqref="D5:D6"/>
    </sheetView>
  </sheetViews>
  <sheetFormatPr defaultRowHeight="15.75" outlineLevelRow="1"/>
  <cols>
    <col min="1" max="1" width="6.75" style="142" customWidth="1"/>
    <col min="2" max="2" width="8.125" style="117" customWidth="1"/>
    <col min="3" max="3" width="19.75" style="117" customWidth="1"/>
    <col min="4" max="4" width="37.25" style="117" bestFit="1" customWidth="1"/>
    <col min="5" max="5" width="17.25" style="123" customWidth="1"/>
    <col min="6" max="6" width="23.875" style="249" customWidth="1"/>
    <col min="7" max="7" width="13.625" style="123" customWidth="1"/>
    <col min="8" max="8" width="11.75" style="123" customWidth="1"/>
    <col min="9" max="9" width="18" style="123" customWidth="1"/>
    <col min="10" max="10" width="13.375" style="123" customWidth="1"/>
    <col min="11" max="11" width="11.25" style="123" customWidth="1"/>
    <col min="12" max="12" width="18.875" style="123" customWidth="1"/>
    <col min="13" max="13" width="10.875" style="250" customWidth="1"/>
    <col min="14" max="14" width="46.125" style="101" customWidth="1"/>
    <col min="15" max="16384" width="9" style="101"/>
  </cols>
  <sheetData>
    <row r="1" spans="1:15" s="1" customFormat="1" ht="18" customHeight="1">
      <c r="A1" s="220"/>
      <c r="B1" s="221"/>
      <c r="C1" s="221"/>
      <c r="D1" s="221"/>
      <c r="E1" s="222"/>
      <c r="F1" s="223"/>
      <c r="G1" s="222"/>
      <c r="H1" s="222"/>
      <c r="I1" s="222"/>
      <c r="J1" s="222"/>
      <c r="K1" s="222"/>
      <c r="L1" s="222"/>
      <c r="M1" s="224"/>
    </row>
    <row r="2" spans="1:15" s="1" customFormat="1" ht="26.25" customHeight="1">
      <c r="A2" s="356" t="s">
        <v>3715</v>
      </c>
      <c r="B2" s="356"/>
      <c r="C2" s="356"/>
      <c r="D2" s="356"/>
      <c r="E2" s="356"/>
      <c r="F2" s="356"/>
      <c r="G2" s="356"/>
      <c r="H2" s="356"/>
      <c r="I2" s="356"/>
      <c r="J2" s="356"/>
      <c r="K2" s="356"/>
      <c r="L2" s="356"/>
      <c r="M2" s="356"/>
      <c r="N2" s="356"/>
    </row>
    <row r="3" spans="1:15" s="10" customFormat="1" ht="19.5" customHeight="1">
      <c r="A3" s="356"/>
      <c r="B3" s="356"/>
      <c r="C3" s="356"/>
      <c r="D3" s="356"/>
      <c r="E3" s="356"/>
      <c r="F3" s="356"/>
      <c r="G3" s="356"/>
      <c r="H3" s="356"/>
      <c r="I3" s="356"/>
      <c r="J3" s="356"/>
      <c r="K3" s="356"/>
      <c r="L3" s="356"/>
      <c r="M3" s="356"/>
      <c r="N3" s="356"/>
    </row>
    <row r="4" spans="1:15" s="121" customFormat="1" ht="21.75" customHeight="1">
      <c r="A4" s="225"/>
      <c r="B4" s="226"/>
      <c r="C4" s="226"/>
      <c r="D4" s="226"/>
      <c r="E4" s="227">
        <v>88</v>
      </c>
      <c r="F4" s="228"/>
      <c r="G4" s="227"/>
      <c r="H4" s="227"/>
      <c r="I4" s="227"/>
      <c r="J4" s="227">
        <v>23</v>
      </c>
      <c r="K4" s="227">
        <v>22</v>
      </c>
      <c r="L4" s="227">
        <v>24</v>
      </c>
      <c r="M4" s="229">
        <v>173</v>
      </c>
    </row>
    <row r="5" spans="1:15" s="12" customFormat="1" ht="36" customHeight="1">
      <c r="A5" s="352" t="s">
        <v>591</v>
      </c>
      <c r="B5" s="353" t="s">
        <v>592</v>
      </c>
      <c r="C5" s="353" t="s">
        <v>1428</v>
      </c>
      <c r="D5" s="353" t="s">
        <v>1430</v>
      </c>
      <c r="E5" s="375" t="s">
        <v>139</v>
      </c>
      <c r="F5" s="375" t="s">
        <v>1431</v>
      </c>
      <c r="G5" s="375"/>
      <c r="H5" s="375"/>
      <c r="I5" s="375"/>
      <c r="J5" s="353" t="s">
        <v>1432</v>
      </c>
      <c r="K5" s="353"/>
      <c r="L5" s="353"/>
      <c r="M5" s="352" t="s">
        <v>1427</v>
      </c>
      <c r="N5" s="375" t="s">
        <v>597</v>
      </c>
    </row>
    <row r="6" spans="1:15" s="12" customFormat="1" ht="41.25" customHeight="1">
      <c r="A6" s="352"/>
      <c r="B6" s="353"/>
      <c r="C6" s="353"/>
      <c r="D6" s="353"/>
      <c r="E6" s="375"/>
      <c r="F6" s="179" t="s">
        <v>594</v>
      </c>
      <c r="G6" s="179" t="s">
        <v>137</v>
      </c>
      <c r="H6" s="179" t="s">
        <v>135</v>
      </c>
      <c r="I6" s="179" t="s">
        <v>138</v>
      </c>
      <c r="J6" s="178" t="s">
        <v>137</v>
      </c>
      <c r="K6" s="124" t="s">
        <v>135</v>
      </c>
      <c r="L6" s="178" t="s">
        <v>596</v>
      </c>
      <c r="M6" s="352"/>
      <c r="N6" s="375"/>
    </row>
    <row r="7" spans="1:15" s="230" customFormat="1" ht="19.5" customHeight="1">
      <c r="A7" s="181">
        <v>1</v>
      </c>
      <c r="B7" s="126">
        <v>2</v>
      </c>
      <c r="C7" s="126">
        <v>3</v>
      </c>
      <c r="D7" s="126">
        <v>4</v>
      </c>
      <c r="E7" s="126">
        <v>5</v>
      </c>
      <c r="F7" s="126">
        <v>6</v>
      </c>
      <c r="G7" s="126">
        <v>7</v>
      </c>
      <c r="H7" s="126">
        <v>8</v>
      </c>
      <c r="I7" s="126">
        <v>9</v>
      </c>
      <c r="J7" s="126">
        <v>10</v>
      </c>
      <c r="K7" s="126">
        <v>11</v>
      </c>
      <c r="L7" s="126">
        <v>12</v>
      </c>
      <c r="M7" s="177">
        <v>13</v>
      </c>
      <c r="N7" s="126">
        <v>14</v>
      </c>
      <c r="O7" s="230" t="s">
        <v>3716</v>
      </c>
    </row>
    <row r="8" spans="1:15" s="128" customFormat="1" ht="21" customHeight="1">
      <c r="A8" s="373" t="s">
        <v>88</v>
      </c>
      <c r="B8" s="383"/>
      <c r="C8" s="383"/>
      <c r="D8" s="383"/>
      <c r="E8" s="127">
        <f>SUM(E9,E189,E335,E500,E898)</f>
        <v>196343.31164720005</v>
      </c>
      <c r="F8" s="231"/>
      <c r="G8" s="127"/>
      <c r="H8" s="127"/>
      <c r="I8" s="127"/>
      <c r="J8" s="137"/>
      <c r="K8" s="137"/>
      <c r="L8" s="137"/>
      <c r="M8" s="210"/>
      <c r="N8" s="211"/>
    </row>
    <row r="9" spans="1:15" s="131" customFormat="1" ht="18.75" customHeight="1">
      <c r="A9" s="232">
        <v>1</v>
      </c>
      <c r="B9" s="366" t="s">
        <v>134</v>
      </c>
      <c r="C9" s="367"/>
      <c r="D9" s="367"/>
      <c r="E9" s="130">
        <f>E10+E19</f>
        <v>1704.1403700000001</v>
      </c>
      <c r="F9" s="233"/>
      <c r="G9" s="183"/>
      <c r="H9" s="183"/>
      <c r="I9" s="183"/>
      <c r="J9" s="183"/>
      <c r="K9" s="183"/>
      <c r="L9" s="183"/>
      <c r="M9" s="232"/>
      <c r="N9" s="213"/>
    </row>
    <row r="10" spans="1:15" s="134" customFormat="1" ht="17.25" customHeight="1">
      <c r="A10" s="234" t="s">
        <v>598</v>
      </c>
      <c r="B10" s="365" t="s">
        <v>3717</v>
      </c>
      <c r="C10" s="384"/>
      <c r="D10" s="384"/>
      <c r="E10" s="154">
        <f>SUM(E11:E18)</f>
        <v>372.24658999999997</v>
      </c>
      <c r="F10" s="235"/>
      <c r="G10" s="184"/>
      <c r="H10" s="184"/>
      <c r="I10" s="184"/>
      <c r="J10" s="184"/>
      <c r="K10" s="184"/>
      <c r="L10" s="184"/>
      <c r="M10" s="234"/>
      <c r="N10" s="215"/>
    </row>
    <row r="11" spans="1:15" s="46" customFormat="1" ht="33" customHeight="1" outlineLevel="1">
      <c r="A11" s="177" t="s">
        <v>600</v>
      </c>
      <c r="B11" s="119" t="s">
        <v>321</v>
      </c>
      <c r="C11" s="174" t="s">
        <v>134</v>
      </c>
      <c r="D11" s="190" t="s">
        <v>3718</v>
      </c>
      <c r="E11" s="176">
        <v>33.204000000000001</v>
      </c>
      <c r="F11" s="173" t="s">
        <v>435</v>
      </c>
      <c r="G11" s="176" t="s">
        <v>439</v>
      </c>
      <c r="H11" s="176" t="s">
        <v>440</v>
      </c>
      <c r="I11" s="176" t="s">
        <v>441</v>
      </c>
      <c r="J11" s="119">
        <v>6200004052</v>
      </c>
      <c r="K11" s="122">
        <v>41194</v>
      </c>
      <c r="L11" s="173" t="s">
        <v>1446</v>
      </c>
      <c r="M11" s="177">
        <v>30</v>
      </c>
      <c r="N11" s="173" t="s">
        <v>3719</v>
      </c>
    </row>
    <row r="12" spans="1:15" s="46" customFormat="1" ht="47.25" outlineLevel="1">
      <c r="A12" s="177" t="s">
        <v>57</v>
      </c>
      <c r="B12" s="119" t="s">
        <v>322</v>
      </c>
      <c r="C12" s="174" t="s">
        <v>134</v>
      </c>
      <c r="D12" s="190" t="s">
        <v>3720</v>
      </c>
      <c r="E12" s="176">
        <v>28.357949999999999</v>
      </c>
      <c r="F12" s="173" t="s">
        <v>442</v>
      </c>
      <c r="G12" s="176" t="s">
        <v>443</v>
      </c>
      <c r="H12" s="176" t="s">
        <v>444</v>
      </c>
      <c r="I12" s="176" t="s">
        <v>445</v>
      </c>
      <c r="J12" s="119">
        <v>6200003678</v>
      </c>
      <c r="K12" s="122">
        <v>41102</v>
      </c>
      <c r="L12" s="173" t="s">
        <v>1449</v>
      </c>
      <c r="M12" s="177">
        <v>30</v>
      </c>
      <c r="N12" s="173" t="s">
        <v>3721</v>
      </c>
    </row>
    <row r="13" spans="1:15" s="46" customFormat="1" ht="21" customHeight="1" outlineLevel="1">
      <c r="A13" s="177" t="s">
        <v>601</v>
      </c>
      <c r="B13" s="219" t="s">
        <v>323</v>
      </c>
      <c r="C13" s="174" t="s">
        <v>134</v>
      </c>
      <c r="D13" s="175" t="s">
        <v>3722</v>
      </c>
      <c r="E13" s="176">
        <v>35.252899999999997</v>
      </c>
      <c r="F13" s="173" t="s">
        <v>537</v>
      </c>
      <c r="G13" s="176" t="s">
        <v>3121</v>
      </c>
      <c r="H13" s="176" t="s">
        <v>3122</v>
      </c>
      <c r="I13" s="176" t="s">
        <v>3723</v>
      </c>
      <c r="J13" s="119">
        <v>6200006171</v>
      </c>
      <c r="K13" s="122" t="s">
        <v>3149</v>
      </c>
      <c r="L13" s="173" t="s">
        <v>3724</v>
      </c>
      <c r="M13" s="177">
        <v>30</v>
      </c>
      <c r="N13" s="364" t="s">
        <v>3725</v>
      </c>
    </row>
    <row r="14" spans="1:15" s="46" customFormat="1" ht="20.25" customHeight="1" outlineLevel="1">
      <c r="A14" s="177" t="s">
        <v>61</v>
      </c>
      <c r="B14" s="219" t="s">
        <v>323</v>
      </c>
      <c r="C14" s="174" t="s">
        <v>134</v>
      </c>
      <c r="D14" s="175" t="s">
        <v>3726</v>
      </c>
      <c r="E14" s="176">
        <v>17.448419999999999</v>
      </c>
      <c r="F14" s="173" t="s">
        <v>537</v>
      </c>
      <c r="G14" s="176" t="s">
        <v>3121</v>
      </c>
      <c r="H14" s="176" t="s">
        <v>3122</v>
      </c>
      <c r="I14" s="176" t="s">
        <v>3723</v>
      </c>
      <c r="J14" s="119" t="s">
        <v>3136</v>
      </c>
      <c r="K14" s="122">
        <v>41703</v>
      </c>
      <c r="L14" s="173" t="s">
        <v>3727</v>
      </c>
      <c r="M14" s="177">
        <v>30</v>
      </c>
      <c r="N14" s="364"/>
    </row>
    <row r="15" spans="1:15" s="46" customFormat="1" ht="31.5" outlineLevel="1">
      <c r="A15" s="177" t="s">
        <v>71</v>
      </c>
      <c r="B15" s="119" t="s">
        <v>324</v>
      </c>
      <c r="C15" s="174" t="s">
        <v>134</v>
      </c>
      <c r="D15" s="175" t="s">
        <v>3728</v>
      </c>
      <c r="E15" s="176">
        <v>6.4205100000000002</v>
      </c>
      <c r="F15" s="173" t="s">
        <v>434</v>
      </c>
      <c r="G15" s="176" t="s">
        <v>3729</v>
      </c>
      <c r="H15" s="176" t="s">
        <v>3122</v>
      </c>
      <c r="I15" s="176" t="s">
        <v>3730</v>
      </c>
      <c r="J15" s="119">
        <v>6200006205</v>
      </c>
      <c r="K15" s="122" t="s">
        <v>3157</v>
      </c>
      <c r="L15" s="173" t="s">
        <v>3731</v>
      </c>
      <c r="M15" s="177">
        <v>30</v>
      </c>
      <c r="N15" s="173" t="s">
        <v>3732</v>
      </c>
    </row>
    <row r="16" spans="1:15" s="46" customFormat="1" ht="31.5" outlineLevel="1">
      <c r="A16" s="177" t="s">
        <v>74</v>
      </c>
      <c r="B16" s="119" t="s">
        <v>325</v>
      </c>
      <c r="C16" s="174" t="s">
        <v>134</v>
      </c>
      <c r="D16" s="175" t="s">
        <v>3733</v>
      </c>
      <c r="E16" s="176">
        <v>3.4565600000000001</v>
      </c>
      <c r="F16" s="173" t="s">
        <v>2772</v>
      </c>
      <c r="G16" s="176" t="s">
        <v>3734</v>
      </c>
      <c r="H16" s="176" t="s">
        <v>3735</v>
      </c>
      <c r="I16" s="176" t="s">
        <v>3736</v>
      </c>
      <c r="J16" s="119" t="s">
        <v>3737</v>
      </c>
      <c r="K16" s="122" t="s">
        <v>3738</v>
      </c>
      <c r="L16" s="173" t="s">
        <v>3739</v>
      </c>
      <c r="M16" s="177">
        <v>30</v>
      </c>
      <c r="N16" s="173" t="s">
        <v>3740</v>
      </c>
    </row>
    <row r="17" spans="1:14" s="46" customFormat="1" ht="47.25" customHeight="1" outlineLevel="1">
      <c r="A17" s="177" t="s">
        <v>602</v>
      </c>
      <c r="B17" s="177" t="s">
        <v>326</v>
      </c>
      <c r="C17" s="156" t="s">
        <v>134</v>
      </c>
      <c r="D17" s="157" t="s">
        <v>3741</v>
      </c>
      <c r="E17" s="176">
        <v>17.932179999999999</v>
      </c>
      <c r="F17" s="173" t="s">
        <v>3742</v>
      </c>
      <c r="G17" s="176" t="s">
        <v>3743</v>
      </c>
      <c r="H17" s="177" t="s">
        <v>3129</v>
      </c>
      <c r="I17" s="176">
        <v>826.31412999999998</v>
      </c>
      <c r="J17" s="177" t="s">
        <v>3744</v>
      </c>
      <c r="K17" s="122">
        <v>40858</v>
      </c>
      <c r="L17" s="173" t="s">
        <v>3745</v>
      </c>
      <c r="M17" s="177">
        <v>30</v>
      </c>
      <c r="N17" s="173" t="s">
        <v>3746</v>
      </c>
    </row>
    <row r="18" spans="1:14" s="46" customFormat="1" ht="54.75" customHeight="1" outlineLevel="1">
      <c r="A18" s="177" t="s">
        <v>603</v>
      </c>
      <c r="B18" s="219" t="s">
        <v>327</v>
      </c>
      <c r="C18" s="174" t="s">
        <v>134</v>
      </c>
      <c r="D18" s="236" t="s">
        <v>3747</v>
      </c>
      <c r="E18" s="176">
        <v>230.17407</v>
      </c>
      <c r="F18" s="173" t="s">
        <v>3133</v>
      </c>
      <c r="G18" s="176" t="s">
        <v>3134</v>
      </c>
      <c r="H18" s="176" t="s">
        <v>2470</v>
      </c>
      <c r="I18" s="176" t="s">
        <v>3748</v>
      </c>
      <c r="J18" s="119">
        <v>168</v>
      </c>
      <c r="K18" s="122">
        <v>40458</v>
      </c>
      <c r="L18" s="173" t="s">
        <v>3135</v>
      </c>
      <c r="M18" s="177">
        <v>30</v>
      </c>
      <c r="N18" s="173" t="s">
        <v>3749</v>
      </c>
    </row>
    <row r="19" spans="1:14" s="134" customFormat="1">
      <c r="A19" s="234" t="s">
        <v>76</v>
      </c>
      <c r="B19" s="365" t="s">
        <v>605</v>
      </c>
      <c r="C19" s="385"/>
      <c r="D19" s="385"/>
      <c r="E19" s="133">
        <f>SUM(E20:E188)</f>
        <v>1331.8937800000001</v>
      </c>
      <c r="F19" s="148"/>
      <c r="G19" s="145"/>
      <c r="H19" s="145"/>
      <c r="I19" s="145"/>
      <c r="J19" s="146"/>
      <c r="K19" s="147"/>
      <c r="L19" s="148"/>
      <c r="M19" s="237"/>
      <c r="N19" s="215"/>
    </row>
    <row r="20" spans="1:14" s="46" customFormat="1" ht="63" outlineLevel="1">
      <c r="A20" s="177" t="s">
        <v>606</v>
      </c>
      <c r="B20" s="219" t="s">
        <v>321</v>
      </c>
      <c r="C20" s="174" t="s">
        <v>134</v>
      </c>
      <c r="D20" s="175" t="s">
        <v>3750</v>
      </c>
      <c r="E20" s="176">
        <v>0</v>
      </c>
      <c r="F20" s="180" t="s">
        <v>3742</v>
      </c>
      <c r="G20" s="176" t="s">
        <v>3138</v>
      </c>
      <c r="H20" s="176" t="s">
        <v>3139</v>
      </c>
      <c r="I20" s="176" t="s">
        <v>3751</v>
      </c>
      <c r="J20" s="119">
        <v>6200004528</v>
      </c>
      <c r="K20" s="122">
        <v>41302</v>
      </c>
      <c r="L20" s="173" t="s">
        <v>205</v>
      </c>
      <c r="M20" s="177">
        <v>30</v>
      </c>
      <c r="N20" s="173" t="s">
        <v>3752</v>
      </c>
    </row>
    <row r="21" spans="1:14" s="46" customFormat="1" ht="47.25" outlineLevel="1">
      <c r="A21" s="177" t="s">
        <v>607</v>
      </c>
      <c r="B21" s="219" t="s">
        <v>322</v>
      </c>
      <c r="C21" s="174" t="s">
        <v>134</v>
      </c>
      <c r="D21" s="155" t="s">
        <v>3753</v>
      </c>
      <c r="E21" s="176">
        <v>0</v>
      </c>
      <c r="F21" s="180" t="s">
        <v>3754</v>
      </c>
      <c r="G21" s="176" t="s">
        <v>3755</v>
      </c>
      <c r="H21" s="176" t="s">
        <v>3756</v>
      </c>
      <c r="I21" s="176" t="s">
        <v>3757</v>
      </c>
      <c r="J21" s="119">
        <v>6200005456</v>
      </c>
      <c r="K21" s="122">
        <v>41521</v>
      </c>
      <c r="L21" s="173" t="s">
        <v>3758</v>
      </c>
      <c r="M21" s="177">
        <v>30</v>
      </c>
      <c r="N21" s="173" t="s">
        <v>3759</v>
      </c>
    </row>
    <row r="22" spans="1:14" s="46" customFormat="1" ht="47.25" outlineLevel="1">
      <c r="A22" s="177" t="s">
        <v>608</v>
      </c>
      <c r="B22" s="219" t="s">
        <v>323</v>
      </c>
      <c r="C22" s="174" t="s">
        <v>134</v>
      </c>
      <c r="D22" s="175" t="s">
        <v>3760</v>
      </c>
      <c r="E22" s="176">
        <v>0</v>
      </c>
      <c r="F22" s="180" t="s">
        <v>3172</v>
      </c>
      <c r="G22" s="176" t="s">
        <v>3140</v>
      </c>
      <c r="H22" s="176" t="s">
        <v>3141</v>
      </c>
      <c r="I22" s="176" t="s">
        <v>3761</v>
      </c>
      <c r="J22" s="119">
        <v>6200004983</v>
      </c>
      <c r="K22" s="122">
        <v>41424</v>
      </c>
      <c r="L22" s="173" t="s">
        <v>3144</v>
      </c>
      <c r="M22" s="177">
        <v>30</v>
      </c>
      <c r="N22" s="364" t="s">
        <v>3762</v>
      </c>
    </row>
    <row r="23" spans="1:14" s="46" customFormat="1" ht="47.25" outlineLevel="1">
      <c r="A23" s="177" t="s">
        <v>609</v>
      </c>
      <c r="B23" s="219" t="s">
        <v>323</v>
      </c>
      <c r="C23" s="174" t="s">
        <v>134</v>
      </c>
      <c r="D23" s="175" t="s">
        <v>3763</v>
      </c>
      <c r="E23" s="176">
        <v>0</v>
      </c>
      <c r="F23" s="180" t="s">
        <v>3172</v>
      </c>
      <c r="G23" s="176" t="s">
        <v>3140</v>
      </c>
      <c r="H23" s="176" t="s">
        <v>3141</v>
      </c>
      <c r="I23" s="176" t="s">
        <v>3761</v>
      </c>
      <c r="J23" s="119">
        <v>6200004984</v>
      </c>
      <c r="K23" s="122">
        <v>41424</v>
      </c>
      <c r="L23" s="173" t="s">
        <v>3143</v>
      </c>
      <c r="M23" s="177">
        <v>30</v>
      </c>
      <c r="N23" s="364"/>
    </row>
    <row r="24" spans="1:14" s="46" customFormat="1" ht="47.25" outlineLevel="1">
      <c r="A24" s="177" t="s">
        <v>610</v>
      </c>
      <c r="B24" s="219" t="s">
        <v>323</v>
      </c>
      <c r="C24" s="174" t="s">
        <v>134</v>
      </c>
      <c r="D24" s="155" t="s">
        <v>3764</v>
      </c>
      <c r="E24" s="176">
        <v>0</v>
      </c>
      <c r="F24" s="180" t="s">
        <v>3172</v>
      </c>
      <c r="G24" s="176" t="s">
        <v>3140</v>
      </c>
      <c r="H24" s="176" t="s">
        <v>3141</v>
      </c>
      <c r="I24" s="176" t="s">
        <v>3761</v>
      </c>
      <c r="J24" s="119">
        <v>6200005538</v>
      </c>
      <c r="K24" s="122">
        <v>41534</v>
      </c>
      <c r="L24" s="173" t="s">
        <v>3142</v>
      </c>
      <c r="M24" s="177">
        <v>30</v>
      </c>
      <c r="N24" s="364"/>
    </row>
    <row r="25" spans="1:14" s="46" customFormat="1" ht="41.25" customHeight="1" outlineLevel="1">
      <c r="A25" s="177" t="s">
        <v>611</v>
      </c>
      <c r="B25" s="219" t="s">
        <v>324</v>
      </c>
      <c r="C25" s="174" t="s">
        <v>134</v>
      </c>
      <c r="D25" s="175" t="s">
        <v>3765</v>
      </c>
      <c r="E25" s="176">
        <v>0</v>
      </c>
      <c r="F25" s="180" t="s">
        <v>3754</v>
      </c>
      <c r="G25" s="176" t="s">
        <v>3145</v>
      </c>
      <c r="H25" s="176" t="s">
        <v>3146</v>
      </c>
      <c r="I25" s="176" t="s">
        <v>576</v>
      </c>
      <c r="J25" s="119">
        <v>6200006099</v>
      </c>
      <c r="K25" s="122">
        <v>41661</v>
      </c>
      <c r="L25" s="173" t="s">
        <v>3766</v>
      </c>
      <c r="M25" s="177">
        <v>30</v>
      </c>
      <c r="N25" s="364" t="s">
        <v>3767</v>
      </c>
    </row>
    <row r="26" spans="1:14" s="46" customFormat="1" ht="31.5" customHeight="1" outlineLevel="1">
      <c r="A26" s="177" t="s">
        <v>612</v>
      </c>
      <c r="B26" s="219" t="s">
        <v>324</v>
      </c>
      <c r="C26" s="174" t="s">
        <v>134</v>
      </c>
      <c r="D26" s="175" t="s">
        <v>3768</v>
      </c>
      <c r="E26" s="176">
        <v>0</v>
      </c>
      <c r="F26" s="180" t="s">
        <v>3754</v>
      </c>
      <c r="G26" s="176" t="s">
        <v>3145</v>
      </c>
      <c r="H26" s="176" t="s">
        <v>3146</v>
      </c>
      <c r="I26" s="176" t="s">
        <v>576</v>
      </c>
      <c r="J26" s="119">
        <v>6200006148</v>
      </c>
      <c r="K26" s="122" t="s">
        <v>3769</v>
      </c>
      <c r="L26" s="173" t="s">
        <v>3770</v>
      </c>
      <c r="M26" s="177">
        <v>30</v>
      </c>
      <c r="N26" s="364"/>
    </row>
    <row r="27" spans="1:14" s="46" customFormat="1" ht="47.25" outlineLevel="1">
      <c r="A27" s="177" t="s">
        <v>613</v>
      </c>
      <c r="B27" s="219" t="s">
        <v>324</v>
      </c>
      <c r="C27" s="174" t="s">
        <v>134</v>
      </c>
      <c r="D27" s="155" t="s">
        <v>3771</v>
      </c>
      <c r="E27" s="176">
        <v>0</v>
      </c>
      <c r="F27" s="180" t="s">
        <v>3754</v>
      </c>
      <c r="G27" s="176" t="s">
        <v>3145</v>
      </c>
      <c r="H27" s="176" t="s">
        <v>3146</v>
      </c>
      <c r="I27" s="176" t="s">
        <v>576</v>
      </c>
      <c r="J27" s="119">
        <v>6200006163</v>
      </c>
      <c r="K27" s="122" t="s">
        <v>3772</v>
      </c>
      <c r="L27" s="173" t="s">
        <v>3773</v>
      </c>
      <c r="M27" s="177">
        <v>30</v>
      </c>
      <c r="N27" s="364"/>
    </row>
    <row r="28" spans="1:14" s="46" customFormat="1" ht="31.5" outlineLevel="1">
      <c r="A28" s="177" t="s">
        <v>614</v>
      </c>
      <c r="B28" s="219" t="s">
        <v>324</v>
      </c>
      <c r="C28" s="174" t="s">
        <v>134</v>
      </c>
      <c r="D28" s="175" t="s">
        <v>3774</v>
      </c>
      <c r="E28" s="176">
        <v>0</v>
      </c>
      <c r="F28" s="180" t="s">
        <v>3754</v>
      </c>
      <c r="G28" s="176" t="s">
        <v>3145</v>
      </c>
      <c r="H28" s="176" t="s">
        <v>3146</v>
      </c>
      <c r="I28" s="176" t="s">
        <v>576</v>
      </c>
      <c r="J28" s="119">
        <v>6200006176</v>
      </c>
      <c r="K28" s="122" t="s">
        <v>3149</v>
      </c>
      <c r="L28" s="173" t="s">
        <v>3775</v>
      </c>
      <c r="M28" s="177">
        <v>30</v>
      </c>
      <c r="N28" s="364"/>
    </row>
    <row r="29" spans="1:14" s="46" customFormat="1" ht="31.5" outlineLevel="1">
      <c r="A29" s="177" t="s">
        <v>615</v>
      </c>
      <c r="B29" s="219" t="s">
        <v>324</v>
      </c>
      <c r="C29" s="174" t="s">
        <v>134</v>
      </c>
      <c r="D29" s="175" t="s">
        <v>3776</v>
      </c>
      <c r="E29" s="176">
        <v>0</v>
      </c>
      <c r="F29" s="180" t="s">
        <v>3754</v>
      </c>
      <c r="G29" s="176" t="s">
        <v>3145</v>
      </c>
      <c r="H29" s="176" t="s">
        <v>3146</v>
      </c>
      <c r="I29" s="176" t="s">
        <v>576</v>
      </c>
      <c r="J29" s="119">
        <v>6200006179</v>
      </c>
      <c r="K29" s="122" t="s">
        <v>3149</v>
      </c>
      <c r="L29" s="173" t="s">
        <v>3777</v>
      </c>
      <c r="M29" s="177">
        <v>30</v>
      </c>
      <c r="N29" s="364"/>
    </row>
    <row r="30" spans="1:14" s="46" customFormat="1" ht="47.25" outlineLevel="1">
      <c r="A30" s="177" t="s">
        <v>616</v>
      </c>
      <c r="B30" s="219" t="s">
        <v>324</v>
      </c>
      <c r="C30" s="174" t="s">
        <v>134</v>
      </c>
      <c r="D30" s="155" t="s">
        <v>3778</v>
      </c>
      <c r="E30" s="176">
        <v>0</v>
      </c>
      <c r="F30" s="180" t="s">
        <v>3754</v>
      </c>
      <c r="G30" s="176" t="s">
        <v>3145</v>
      </c>
      <c r="H30" s="176" t="s">
        <v>3146</v>
      </c>
      <c r="I30" s="176" t="s">
        <v>576</v>
      </c>
      <c r="J30" s="119">
        <v>6200006181</v>
      </c>
      <c r="K30" s="122">
        <v>41688</v>
      </c>
      <c r="L30" s="173" t="s">
        <v>3779</v>
      </c>
      <c r="M30" s="177">
        <v>30</v>
      </c>
      <c r="N30" s="364"/>
    </row>
    <row r="31" spans="1:14" s="46" customFormat="1" ht="31.5" outlineLevel="1">
      <c r="A31" s="177" t="s">
        <v>617</v>
      </c>
      <c r="B31" s="219" t="s">
        <v>324</v>
      </c>
      <c r="C31" s="174" t="s">
        <v>134</v>
      </c>
      <c r="D31" s="175" t="s">
        <v>3780</v>
      </c>
      <c r="E31" s="176">
        <v>0</v>
      </c>
      <c r="F31" s="180" t="s">
        <v>3754</v>
      </c>
      <c r="G31" s="176" t="s">
        <v>3145</v>
      </c>
      <c r="H31" s="176" t="s">
        <v>3146</v>
      </c>
      <c r="I31" s="176" t="s">
        <v>576</v>
      </c>
      <c r="J31" s="119">
        <v>6200006230</v>
      </c>
      <c r="K31" s="122" t="s">
        <v>3781</v>
      </c>
      <c r="L31" s="173" t="s">
        <v>3782</v>
      </c>
      <c r="M31" s="177">
        <v>30</v>
      </c>
      <c r="N31" s="364"/>
    </row>
    <row r="32" spans="1:14" s="46" customFormat="1" ht="47.25" outlineLevel="1">
      <c r="A32" s="177" t="s">
        <v>618</v>
      </c>
      <c r="B32" s="219" t="s">
        <v>325</v>
      </c>
      <c r="C32" s="174" t="s">
        <v>134</v>
      </c>
      <c r="D32" s="155" t="s">
        <v>3783</v>
      </c>
      <c r="E32" s="176">
        <v>0</v>
      </c>
      <c r="F32" s="173" t="s">
        <v>3784</v>
      </c>
      <c r="G32" s="176" t="s">
        <v>3147</v>
      </c>
      <c r="H32" s="176" t="s">
        <v>3148</v>
      </c>
      <c r="I32" s="176" t="s">
        <v>550</v>
      </c>
      <c r="J32" s="119">
        <v>6200006295</v>
      </c>
      <c r="K32" s="122" t="s">
        <v>3123</v>
      </c>
      <c r="L32" s="173" t="s">
        <v>3124</v>
      </c>
      <c r="M32" s="177">
        <v>30</v>
      </c>
      <c r="N32" s="173" t="s">
        <v>3785</v>
      </c>
    </row>
    <row r="33" spans="1:14" s="46" customFormat="1" ht="69" customHeight="1" outlineLevel="1">
      <c r="A33" s="177" t="s">
        <v>619</v>
      </c>
      <c r="B33" s="119" t="s">
        <v>326</v>
      </c>
      <c r="C33" s="174" t="s">
        <v>134</v>
      </c>
      <c r="D33" s="155" t="s">
        <v>3786</v>
      </c>
      <c r="E33" s="176">
        <v>0</v>
      </c>
      <c r="F33" s="180" t="s">
        <v>3754</v>
      </c>
      <c r="G33" s="176" t="s">
        <v>3153</v>
      </c>
      <c r="H33" s="176" t="s">
        <v>3154</v>
      </c>
      <c r="I33" s="176" t="s">
        <v>3787</v>
      </c>
      <c r="J33" s="119">
        <v>6200005975</v>
      </c>
      <c r="K33" s="122" t="s">
        <v>3788</v>
      </c>
      <c r="L33" s="173" t="s">
        <v>3789</v>
      </c>
      <c r="M33" s="177">
        <v>30</v>
      </c>
      <c r="N33" s="364" t="s">
        <v>3790</v>
      </c>
    </row>
    <row r="34" spans="1:14" s="46" customFormat="1" ht="31.5" outlineLevel="1">
      <c r="A34" s="177" t="s">
        <v>620</v>
      </c>
      <c r="B34" s="119" t="s">
        <v>326</v>
      </c>
      <c r="C34" s="174" t="s">
        <v>134</v>
      </c>
      <c r="D34" s="175" t="s">
        <v>3791</v>
      </c>
      <c r="E34" s="176">
        <v>0</v>
      </c>
      <c r="F34" s="180" t="s">
        <v>3754</v>
      </c>
      <c r="G34" s="176" t="s">
        <v>3153</v>
      </c>
      <c r="H34" s="176" t="s">
        <v>3154</v>
      </c>
      <c r="I34" s="176" t="s">
        <v>3787</v>
      </c>
      <c r="J34" s="119">
        <v>6200005985</v>
      </c>
      <c r="K34" s="122" t="s">
        <v>3792</v>
      </c>
      <c r="L34" s="173" t="s">
        <v>3793</v>
      </c>
      <c r="M34" s="177">
        <v>30</v>
      </c>
      <c r="N34" s="364"/>
    </row>
    <row r="35" spans="1:14" s="46" customFormat="1" ht="47.25" outlineLevel="1">
      <c r="A35" s="177" t="s">
        <v>621</v>
      </c>
      <c r="B35" s="219" t="s">
        <v>327</v>
      </c>
      <c r="C35" s="174" t="s">
        <v>134</v>
      </c>
      <c r="D35" s="175" t="s">
        <v>3794</v>
      </c>
      <c r="E35" s="176">
        <v>0</v>
      </c>
      <c r="F35" s="180" t="s">
        <v>3795</v>
      </c>
      <c r="G35" s="176" t="s">
        <v>3158</v>
      </c>
      <c r="H35" s="176" t="s">
        <v>3159</v>
      </c>
      <c r="I35" s="176" t="s">
        <v>3160</v>
      </c>
      <c r="J35" s="119">
        <v>6200004858</v>
      </c>
      <c r="K35" s="122">
        <v>41389</v>
      </c>
      <c r="L35" s="173" t="s">
        <v>3132</v>
      </c>
      <c r="M35" s="177">
        <v>30</v>
      </c>
      <c r="N35" s="364" t="s">
        <v>3796</v>
      </c>
    </row>
    <row r="36" spans="1:14" s="46" customFormat="1" ht="47.25" outlineLevel="1">
      <c r="A36" s="177" t="s">
        <v>622</v>
      </c>
      <c r="B36" s="219" t="s">
        <v>327</v>
      </c>
      <c r="C36" s="174" t="s">
        <v>134</v>
      </c>
      <c r="D36" s="189" t="s">
        <v>3797</v>
      </c>
      <c r="E36" s="176">
        <v>0</v>
      </c>
      <c r="F36" s="180" t="s">
        <v>3795</v>
      </c>
      <c r="G36" s="176" t="s">
        <v>3158</v>
      </c>
      <c r="H36" s="176" t="s">
        <v>3159</v>
      </c>
      <c r="I36" s="176" t="s">
        <v>3160</v>
      </c>
      <c r="J36" s="119">
        <v>6200005045</v>
      </c>
      <c r="K36" s="122">
        <v>41436</v>
      </c>
      <c r="L36" s="173" t="s">
        <v>3798</v>
      </c>
      <c r="M36" s="177">
        <v>30</v>
      </c>
      <c r="N36" s="364"/>
    </row>
    <row r="37" spans="1:14" s="46" customFormat="1" ht="47.25" outlineLevel="1">
      <c r="A37" s="177" t="s">
        <v>623</v>
      </c>
      <c r="B37" s="219" t="s">
        <v>327</v>
      </c>
      <c r="C37" s="174" t="s">
        <v>134</v>
      </c>
      <c r="D37" s="175" t="s">
        <v>3799</v>
      </c>
      <c r="E37" s="176">
        <v>0</v>
      </c>
      <c r="F37" s="180" t="s">
        <v>3795</v>
      </c>
      <c r="G37" s="176" t="s">
        <v>3158</v>
      </c>
      <c r="H37" s="176" t="s">
        <v>3159</v>
      </c>
      <c r="I37" s="176" t="s">
        <v>3160</v>
      </c>
      <c r="J37" s="119">
        <v>6200005341</v>
      </c>
      <c r="K37" s="122">
        <v>41495</v>
      </c>
      <c r="L37" s="173" t="s">
        <v>3131</v>
      </c>
      <c r="M37" s="177">
        <v>30</v>
      </c>
      <c r="N37" s="364"/>
    </row>
    <row r="38" spans="1:14" s="46" customFormat="1" ht="31.5" outlineLevel="1">
      <c r="A38" s="177" t="s">
        <v>624</v>
      </c>
      <c r="B38" s="219" t="s">
        <v>327</v>
      </c>
      <c r="C38" s="174" t="s">
        <v>134</v>
      </c>
      <c r="D38" s="190" t="s">
        <v>3800</v>
      </c>
      <c r="E38" s="176">
        <v>17.094339999999999</v>
      </c>
      <c r="F38" s="180" t="s">
        <v>3795</v>
      </c>
      <c r="G38" s="176" t="s">
        <v>3158</v>
      </c>
      <c r="H38" s="176" t="s">
        <v>3159</v>
      </c>
      <c r="I38" s="176" t="s">
        <v>3160</v>
      </c>
      <c r="J38" s="119">
        <v>6200005383</v>
      </c>
      <c r="K38" s="122">
        <v>41507</v>
      </c>
      <c r="L38" s="173" t="s">
        <v>290</v>
      </c>
      <c r="M38" s="177">
        <v>30</v>
      </c>
      <c r="N38" s="364"/>
    </row>
    <row r="39" spans="1:14" s="46" customFormat="1" ht="31.5" outlineLevel="1">
      <c r="A39" s="177" t="s">
        <v>625</v>
      </c>
      <c r="B39" s="219" t="s">
        <v>327</v>
      </c>
      <c r="C39" s="174" t="s">
        <v>134</v>
      </c>
      <c r="D39" s="190" t="s">
        <v>3801</v>
      </c>
      <c r="E39" s="176">
        <v>0</v>
      </c>
      <c r="F39" s="180" t="s">
        <v>3795</v>
      </c>
      <c r="G39" s="176" t="s">
        <v>3158</v>
      </c>
      <c r="H39" s="176" t="s">
        <v>3159</v>
      </c>
      <c r="I39" s="176" t="s">
        <v>3160</v>
      </c>
      <c r="J39" s="119">
        <v>6200005452</v>
      </c>
      <c r="K39" s="122">
        <v>41516</v>
      </c>
      <c r="L39" s="173" t="s">
        <v>3163</v>
      </c>
      <c r="M39" s="177">
        <v>30</v>
      </c>
      <c r="N39" s="364"/>
    </row>
    <row r="40" spans="1:14" s="46" customFormat="1" ht="63" outlineLevel="1">
      <c r="A40" s="177" t="s">
        <v>626</v>
      </c>
      <c r="B40" s="238">
        <v>8</v>
      </c>
      <c r="C40" s="174" t="s">
        <v>134</v>
      </c>
      <c r="D40" s="175" t="s">
        <v>3802</v>
      </c>
      <c r="E40" s="176">
        <v>0</v>
      </c>
      <c r="F40" s="173" t="s">
        <v>446</v>
      </c>
      <c r="G40" s="176" t="s">
        <v>446</v>
      </c>
      <c r="H40" s="176" t="s">
        <v>446</v>
      </c>
      <c r="I40" s="176" t="s">
        <v>446</v>
      </c>
      <c r="J40" s="119">
        <v>200</v>
      </c>
      <c r="K40" s="122">
        <v>40661</v>
      </c>
      <c r="L40" s="173" t="s">
        <v>3803</v>
      </c>
      <c r="M40" s="177">
        <v>30</v>
      </c>
      <c r="N40" s="173" t="s">
        <v>3804</v>
      </c>
    </row>
    <row r="41" spans="1:14" s="46" customFormat="1" ht="47.25" outlineLevel="1">
      <c r="A41" s="177" t="s">
        <v>627</v>
      </c>
      <c r="B41" s="238">
        <v>9</v>
      </c>
      <c r="C41" s="174" t="s">
        <v>134</v>
      </c>
      <c r="D41" s="175" t="s">
        <v>3805</v>
      </c>
      <c r="E41" s="176">
        <v>0</v>
      </c>
      <c r="F41" s="173" t="s">
        <v>446</v>
      </c>
      <c r="G41" s="176" t="s">
        <v>446</v>
      </c>
      <c r="H41" s="176" t="s">
        <v>446</v>
      </c>
      <c r="I41" s="176" t="s">
        <v>446</v>
      </c>
      <c r="J41" s="119">
        <v>703</v>
      </c>
      <c r="K41" s="122">
        <v>40815</v>
      </c>
      <c r="L41" s="173" t="s">
        <v>3806</v>
      </c>
      <c r="M41" s="177">
        <v>30</v>
      </c>
      <c r="N41" s="173" t="s">
        <v>3807</v>
      </c>
    </row>
    <row r="42" spans="1:14" s="46" customFormat="1" ht="63" outlineLevel="1">
      <c r="A42" s="177" t="s">
        <v>628</v>
      </c>
      <c r="B42" s="238">
        <v>10</v>
      </c>
      <c r="C42" s="174" t="s">
        <v>134</v>
      </c>
      <c r="D42" s="175" t="s">
        <v>3808</v>
      </c>
      <c r="E42" s="176">
        <v>0</v>
      </c>
      <c r="F42" s="173" t="s">
        <v>446</v>
      </c>
      <c r="G42" s="176" t="s">
        <v>446</v>
      </c>
      <c r="H42" s="176" t="s">
        <v>446</v>
      </c>
      <c r="I42" s="176" t="s">
        <v>446</v>
      </c>
      <c r="J42" s="119">
        <v>738</v>
      </c>
      <c r="K42" s="122">
        <v>40821</v>
      </c>
      <c r="L42" s="173" t="s">
        <v>3809</v>
      </c>
      <c r="M42" s="177">
        <v>30</v>
      </c>
      <c r="N42" s="173" t="s">
        <v>3810</v>
      </c>
    </row>
    <row r="43" spans="1:14" s="46" customFormat="1" ht="31.5" outlineLevel="1">
      <c r="A43" s="177" t="s">
        <v>629</v>
      </c>
      <c r="B43" s="238">
        <v>11</v>
      </c>
      <c r="C43" s="174" t="s">
        <v>134</v>
      </c>
      <c r="D43" s="239" t="s">
        <v>3811</v>
      </c>
      <c r="E43" s="176">
        <v>1215.3909900000001</v>
      </c>
      <c r="F43" s="173" t="s">
        <v>446</v>
      </c>
      <c r="G43" s="176" t="s">
        <v>446</v>
      </c>
      <c r="H43" s="176" t="s">
        <v>446</v>
      </c>
      <c r="I43" s="176" t="s">
        <v>446</v>
      </c>
      <c r="J43" s="119">
        <v>2309</v>
      </c>
      <c r="K43" s="122">
        <v>40697</v>
      </c>
      <c r="L43" s="173" t="s">
        <v>3119</v>
      </c>
      <c r="M43" s="177">
        <v>30</v>
      </c>
      <c r="N43" s="173" t="s">
        <v>3812</v>
      </c>
    </row>
    <row r="44" spans="1:14" s="46" customFormat="1" ht="47.25" outlineLevel="1">
      <c r="A44" s="177" t="s">
        <v>630</v>
      </c>
      <c r="B44" s="238">
        <v>12</v>
      </c>
      <c r="C44" s="174" t="s">
        <v>134</v>
      </c>
      <c r="D44" s="175" t="s">
        <v>3813</v>
      </c>
      <c r="E44" s="176">
        <v>0</v>
      </c>
      <c r="F44" s="173" t="s">
        <v>446</v>
      </c>
      <c r="G44" s="176" t="s">
        <v>446</v>
      </c>
      <c r="H44" s="176" t="s">
        <v>446</v>
      </c>
      <c r="I44" s="176" t="s">
        <v>446</v>
      </c>
      <c r="J44" s="119">
        <v>62004233</v>
      </c>
      <c r="K44" s="122">
        <v>41229</v>
      </c>
      <c r="L44" s="173" t="s">
        <v>3814</v>
      </c>
      <c r="M44" s="177">
        <v>30</v>
      </c>
      <c r="N44" s="173" t="s">
        <v>3815</v>
      </c>
    </row>
    <row r="45" spans="1:14" s="46" customFormat="1" ht="47.25" outlineLevel="1">
      <c r="A45" s="177" t="s">
        <v>631</v>
      </c>
      <c r="B45" s="238">
        <v>13</v>
      </c>
      <c r="C45" s="174" t="s">
        <v>134</v>
      </c>
      <c r="D45" s="175" t="s">
        <v>3816</v>
      </c>
      <c r="E45" s="176">
        <v>0</v>
      </c>
      <c r="F45" s="173" t="s">
        <v>446</v>
      </c>
      <c r="G45" s="176" t="s">
        <v>446</v>
      </c>
      <c r="H45" s="176" t="s">
        <v>446</v>
      </c>
      <c r="I45" s="176" t="s">
        <v>446</v>
      </c>
      <c r="J45" s="119">
        <v>6200003358</v>
      </c>
      <c r="K45" s="122">
        <v>41026</v>
      </c>
      <c r="L45" s="173" t="s">
        <v>3817</v>
      </c>
      <c r="M45" s="177">
        <v>30</v>
      </c>
      <c r="N45" s="173" t="s">
        <v>3818</v>
      </c>
    </row>
    <row r="46" spans="1:14" s="46" customFormat="1" ht="47.25" outlineLevel="1">
      <c r="A46" s="177" t="s">
        <v>632</v>
      </c>
      <c r="B46" s="238">
        <v>14</v>
      </c>
      <c r="C46" s="174" t="s">
        <v>134</v>
      </c>
      <c r="D46" s="175" t="s">
        <v>3819</v>
      </c>
      <c r="E46" s="176">
        <v>0</v>
      </c>
      <c r="F46" s="173" t="s">
        <v>446</v>
      </c>
      <c r="G46" s="176" t="s">
        <v>446</v>
      </c>
      <c r="H46" s="176" t="s">
        <v>446</v>
      </c>
      <c r="I46" s="176" t="s">
        <v>446</v>
      </c>
      <c r="J46" s="119">
        <v>6200003402</v>
      </c>
      <c r="K46" s="122">
        <v>41045</v>
      </c>
      <c r="L46" s="173" t="s">
        <v>3820</v>
      </c>
      <c r="M46" s="177">
        <v>30</v>
      </c>
      <c r="N46" s="173" t="s">
        <v>3821</v>
      </c>
    </row>
    <row r="47" spans="1:14" s="46" customFormat="1" ht="78.75" outlineLevel="1">
      <c r="A47" s="177" t="s">
        <v>633</v>
      </c>
      <c r="B47" s="238">
        <v>15</v>
      </c>
      <c r="C47" s="174" t="s">
        <v>134</v>
      </c>
      <c r="D47" s="155" t="s">
        <v>3822</v>
      </c>
      <c r="E47" s="176">
        <v>0</v>
      </c>
      <c r="F47" s="173" t="s">
        <v>446</v>
      </c>
      <c r="G47" s="176" t="s">
        <v>446</v>
      </c>
      <c r="H47" s="176" t="s">
        <v>446</v>
      </c>
      <c r="I47" s="176" t="s">
        <v>446</v>
      </c>
      <c r="J47" s="119">
        <v>6200003406</v>
      </c>
      <c r="K47" s="122">
        <v>41046</v>
      </c>
      <c r="L47" s="173" t="s">
        <v>3823</v>
      </c>
      <c r="M47" s="177">
        <v>30</v>
      </c>
      <c r="N47" s="173" t="s">
        <v>3824</v>
      </c>
    </row>
    <row r="48" spans="1:14" s="46" customFormat="1" ht="47.25" outlineLevel="1">
      <c r="A48" s="177" t="s">
        <v>634</v>
      </c>
      <c r="B48" s="238">
        <v>16</v>
      </c>
      <c r="C48" s="174" t="s">
        <v>134</v>
      </c>
      <c r="D48" s="175" t="s">
        <v>3825</v>
      </c>
      <c r="E48" s="176">
        <v>0</v>
      </c>
      <c r="F48" s="173" t="s">
        <v>446</v>
      </c>
      <c r="G48" s="176" t="s">
        <v>446</v>
      </c>
      <c r="H48" s="176" t="s">
        <v>446</v>
      </c>
      <c r="I48" s="176" t="s">
        <v>446</v>
      </c>
      <c r="J48" s="119">
        <v>6200003505</v>
      </c>
      <c r="K48" s="122">
        <v>41064</v>
      </c>
      <c r="L48" s="173" t="s">
        <v>3826</v>
      </c>
      <c r="M48" s="177">
        <v>30</v>
      </c>
      <c r="N48" s="173" t="s">
        <v>3827</v>
      </c>
    </row>
    <row r="49" spans="1:14" s="46" customFormat="1" ht="47.25" outlineLevel="1">
      <c r="A49" s="177" t="s">
        <v>635</v>
      </c>
      <c r="B49" s="238">
        <v>17</v>
      </c>
      <c r="C49" s="174" t="s">
        <v>134</v>
      </c>
      <c r="D49" s="175" t="s">
        <v>3828</v>
      </c>
      <c r="E49" s="176">
        <v>0</v>
      </c>
      <c r="F49" s="173" t="s">
        <v>446</v>
      </c>
      <c r="G49" s="176" t="s">
        <v>446</v>
      </c>
      <c r="H49" s="176" t="s">
        <v>446</v>
      </c>
      <c r="I49" s="176" t="s">
        <v>446</v>
      </c>
      <c r="J49" s="119">
        <v>6200003512</v>
      </c>
      <c r="K49" s="122">
        <v>41064</v>
      </c>
      <c r="L49" s="173" t="s">
        <v>3829</v>
      </c>
      <c r="M49" s="177">
        <v>30</v>
      </c>
      <c r="N49" s="173" t="s">
        <v>3830</v>
      </c>
    </row>
    <row r="50" spans="1:14" s="46" customFormat="1" ht="31.5" outlineLevel="1">
      <c r="A50" s="177" t="s">
        <v>636</v>
      </c>
      <c r="B50" s="238">
        <v>18</v>
      </c>
      <c r="C50" s="174" t="s">
        <v>134</v>
      </c>
      <c r="D50" s="175" t="s">
        <v>3831</v>
      </c>
      <c r="E50" s="176">
        <v>0</v>
      </c>
      <c r="F50" s="173" t="s">
        <v>446</v>
      </c>
      <c r="G50" s="176" t="s">
        <v>446</v>
      </c>
      <c r="H50" s="176" t="s">
        <v>446</v>
      </c>
      <c r="I50" s="176" t="s">
        <v>446</v>
      </c>
      <c r="J50" s="119">
        <v>6200003513</v>
      </c>
      <c r="K50" s="122">
        <v>41064</v>
      </c>
      <c r="L50" s="173" t="s">
        <v>3826</v>
      </c>
      <c r="M50" s="177">
        <v>30</v>
      </c>
      <c r="N50" s="173" t="s">
        <v>3832</v>
      </c>
    </row>
    <row r="51" spans="1:14" s="46" customFormat="1" ht="47.25" outlineLevel="1">
      <c r="A51" s="177" t="s">
        <v>637</v>
      </c>
      <c r="B51" s="238">
        <v>19</v>
      </c>
      <c r="C51" s="174" t="s">
        <v>134</v>
      </c>
      <c r="D51" s="175" t="s">
        <v>3833</v>
      </c>
      <c r="E51" s="176">
        <v>0</v>
      </c>
      <c r="F51" s="173" t="s">
        <v>446</v>
      </c>
      <c r="G51" s="176" t="s">
        <v>446</v>
      </c>
      <c r="H51" s="176" t="s">
        <v>446</v>
      </c>
      <c r="I51" s="176" t="s">
        <v>446</v>
      </c>
      <c r="J51" s="119">
        <v>6200003566</v>
      </c>
      <c r="K51" s="122">
        <v>41080</v>
      </c>
      <c r="L51" s="173" t="s">
        <v>3137</v>
      </c>
      <c r="M51" s="177">
        <v>30</v>
      </c>
      <c r="N51" s="173" t="s">
        <v>3834</v>
      </c>
    </row>
    <row r="52" spans="1:14" s="46" customFormat="1" ht="47.25" outlineLevel="1">
      <c r="A52" s="177" t="s">
        <v>638</v>
      </c>
      <c r="B52" s="238">
        <v>20</v>
      </c>
      <c r="C52" s="174" t="s">
        <v>134</v>
      </c>
      <c r="D52" s="155" t="s">
        <v>3835</v>
      </c>
      <c r="E52" s="176">
        <v>0</v>
      </c>
      <c r="F52" s="173" t="s">
        <v>446</v>
      </c>
      <c r="G52" s="176" t="s">
        <v>446</v>
      </c>
      <c r="H52" s="176" t="s">
        <v>446</v>
      </c>
      <c r="I52" s="176" t="s">
        <v>446</v>
      </c>
      <c r="J52" s="119">
        <v>6200003585</v>
      </c>
      <c r="K52" s="122">
        <v>41082</v>
      </c>
      <c r="L52" s="173" t="s">
        <v>3267</v>
      </c>
      <c r="M52" s="177">
        <v>30</v>
      </c>
      <c r="N52" s="173" t="s">
        <v>3836</v>
      </c>
    </row>
    <row r="53" spans="1:14" s="46" customFormat="1" ht="47.25" outlineLevel="1">
      <c r="A53" s="177" t="s">
        <v>639</v>
      </c>
      <c r="B53" s="238">
        <v>21</v>
      </c>
      <c r="C53" s="174" t="s">
        <v>134</v>
      </c>
      <c r="D53" s="175" t="s">
        <v>3837</v>
      </c>
      <c r="E53" s="176">
        <v>0</v>
      </c>
      <c r="F53" s="173" t="s">
        <v>446</v>
      </c>
      <c r="G53" s="176" t="s">
        <v>446</v>
      </c>
      <c r="H53" s="176" t="s">
        <v>446</v>
      </c>
      <c r="I53" s="176" t="s">
        <v>446</v>
      </c>
      <c r="J53" s="119">
        <v>6200003596</v>
      </c>
      <c r="K53" s="122">
        <v>41082</v>
      </c>
      <c r="L53" s="173" t="s">
        <v>3838</v>
      </c>
      <c r="M53" s="177">
        <v>30</v>
      </c>
      <c r="N53" s="173" t="s">
        <v>3839</v>
      </c>
    </row>
    <row r="54" spans="1:14" s="46" customFormat="1" ht="47.25" outlineLevel="1">
      <c r="A54" s="177" t="s">
        <v>640</v>
      </c>
      <c r="B54" s="238">
        <v>22</v>
      </c>
      <c r="C54" s="174" t="s">
        <v>134</v>
      </c>
      <c r="D54" s="155" t="s">
        <v>3840</v>
      </c>
      <c r="E54" s="176">
        <v>0</v>
      </c>
      <c r="F54" s="173" t="s">
        <v>446</v>
      </c>
      <c r="G54" s="176" t="s">
        <v>446</v>
      </c>
      <c r="H54" s="176" t="s">
        <v>446</v>
      </c>
      <c r="I54" s="176" t="s">
        <v>446</v>
      </c>
      <c r="J54" s="119">
        <v>6200003686</v>
      </c>
      <c r="K54" s="122">
        <v>41103</v>
      </c>
      <c r="L54" s="173" t="s">
        <v>3841</v>
      </c>
      <c r="M54" s="177">
        <v>30</v>
      </c>
      <c r="N54" s="173" t="s">
        <v>3842</v>
      </c>
    </row>
    <row r="55" spans="1:14" s="46" customFormat="1" ht="47.25" outlineLevel="1">
      <c r="A55" s="177" t="s">
        <v>641</v>
      </c>
      <c r="B55" s="238">
        <v>23</v>
      </c>
      <c r="C55" s="174" t="s">
        <v>134</v>
      </c>
      <c r="D55" s="175" t="s">
        <v>3763</v>
      </c>
      <c r="E55" s="176">
        <v>0</v>
      </c>
      <c r="F55" s="173" t="s">
        <v>446</v>
      </c>
      <c r="G55" s="176" t="s">
        <v>446</v>
      </c>
      <c r="H55" s="176" t="s">
        <v>446</v>
      </c>
      <c r="I55" s="176" t="s">
        <v>446</v>
      </c>
      <c r="J55" s="119">
        <v>6200003714</v>
      </c>
      <c r="K55" s="122" t="s">
        <v>148</v>
      </c>
      <c r="L55" s="173" t="s">
        <v>3843</v>
      </c>
      <c r="M55" s="177">
        <v>30</v>
      </c>
      <c r="N55" s="173" t="s">
        <v>3844</v>
      </c>
    </row>
    <row r="56" spans="1:14" s="46" customFormat="1" ht="47.25" outlineLevel="1">
      <c r="A56" s="177" t="s">
        <v>642</v>
      </c>
      <c r="B56" s="238">
        <v>24</v>
      </c>
      <c r="C56" s="174" t="s">
        <v>134</v>
      </c>
      <c r="D56" s="155" t="s">
        <v>3845</v>
      </c>
      <c r="E56" s="176">
        <v>0</v>
      </c>
      <c r="F56" s="173" t="s">
        <v>446</v>
      </c>
      <c r="G56" s="176" t="s">
        <v>446</v>
      </c>
      <c r="H56" s="176" t="s">
        <v>446</v>
      </c>
      <c r="I56" s="176" t="s">
        <v>446</v>
      </c>
      <c r="J56" s="119">
        <v>6200003726</v>
      </c>
      <c r="K56" s="122">
        <v>41110</v>
      </c>
      <c r="L56" s="173" t="s">
        <v>3846</v>
      </c>
      <c r="M56" s="177">
        <v>30</v>
      </c>
      <c r="N56" s="173" t="s">
        <v>3847</v>
      </c>
    </row>
    <row r="57" spans="1:14" s="46" customFormat="1" ht="47.25" outlineLevel="1">
      <c r="A57" s="177" t="s">
        <v>643</v>
      </c>
      <c r="B57" s="238">
        <v>25</v>
      </c>
      <c r="C57" s="174" t="s">
        <v>134</v>
      </c>
      <c r="D57" s="155" t="s">
        <v>3848</v>
      </c>
      <c r="E57" s="176">
        <v>0</v>
      </c>
      <c r="F57" s="173" t="s">
        <v>446</v>
      </c>
      <c r="G57" s="176" t="s">
        <v>446</v>
      </c>
      <c r="H57" s="176" t="s">
        <v>446</v>
      </c>
      <c r="I57" s="176" t="s">
        <v>446</v>
      </c>
      <c r="J57" s="119">
        <v>6200003750</v>
      </c>
      <c r="K57" s="122">
        <v>41117</v>
      </c>
      <c r="L57" s="173" t="s">
        <v>3849</v>
      </c>
      <c r="M57" s="177">
        <v>30</v>
      </c>
      <c r="N57" s="173" t="s">
        <v>3850</v>
      </c>
    </row>
    <row r="58" spans="1:14" s="46" customFormat="1" ht="94.5" outlineLevel="1">
      <c r="A58" s="177" t="s">
        <v>644</v>
      </c>
      <c r="B58" s="238">
        <v>26</v>
      </c>
      <c r="C58" s="174" t="s">
        <v>134</v>
      </c>
      <c r="D58" s="175" t="s">
        <v>3851</v>
      </c>
      <c r="E58" s="176">
        <v>0</v>
      </c>
      <c r="F58" s="173" t="s">
        <v>446</v>
      </c>
      <c r="G58" s="176" t="s">
        <v>446</v>
      </c>
      <c r="H58" s="176" t="s">
        <v>446</v>
      </c>
      <c r="I58" s="176" t="s">
        <v>446</v>
      </c>
      <c r="J58" s="119">
        <v>6200003840</v>
      </c>
      <c r="K58" s="122" t="s">
        <v>3852</v>
      </c>
      <c r="L58" s="173" t="s">
        <v>3853</v>
      </c>
      <c r="M58" s="177">
        <v>30</v>
      </c>
      <c r="N58" s="173" t="s">
        <v>3854</v>
      </c>
    </row>
    <row r="59" spans="1:14" s="46" customFormat="1" ht="47.25" outlineLevel="1">
      <c r="A59" s="177" t="s">
        <v>645</v>
      </c>
      <c r="B59" s="238">
        <v>27</v>
      </c>
      <c r="C59" s="174" t="s">
        <v>134</v>
      </c>
      <c r="D59" s="189" t="s">
        <v>3855</v>
      </c>
      <c r="E59" s="176">
        <v>0</v>
      </c>
      <c r="F59" s="173" t="s">
        <v>446</v>
      </c>
      <c r="G59" s="176" t="s">
        <v>446</v>
      </c>
      <c r="H59" s="176" t="s">
        <v>446</v>
      </c>
      <c r="I59" s="176" t="s">
        <v>446</v>
      </c>
      <c r="J59" s="119">
        <v>6200003911</v>
      </c>
      <c r="K59" s="122">
        <v>41159</v>
      </c>
      <c r="L59" s="173" t="s">
        <v>3856</v>
      </c>
      <c r="M59" s="177">
        <v>30</v>
      </c>
      <c r="N59" s="173" t="s">
        <v>3857</v>
      </c>
    </row>
    <row r="60" spans="1:14" s="46" customFormat="1" ht="47.25" outlineLevel="1">
      <c r="A60" s="177" t="s">
        <v>646</v>
      </c>
      <c r="B60" s="238">
        <v>28</v>
      </c>
      <c r="C60" s="174" t="s">
        <v>134</v>
      </c>
      <c r="D60" s="175" t="s">
        <v>3858</v>
      </c>
      <c r="E60" s="176">
        <v>20.378050000000002</v>
      </c>
      <c r="F60" s="173" t="s">
        <v>446</v>
      </c>
      <c r="G60" s="176" t="s">
        <v>446</v>
      </c>
      <c r="H60" s="176" t="s">
        <v>446</v>
      </c>
      <c r="I60" s="176" t="s">
        <v>446</v>
      </c>
      <c r="J60" s="119">
        <v>6200003923</v>
      </c>
      <c r="K60" s="122">
        <v>41162</v>
      </c>
      <c r="L60" s="173" t="s">
        <v>3859</v>
      </c>
      <c r="M60" s="177">
        <v>30</v>
      </c>
      <c r="N60" s="173" t="s">
        <v>3860</v>
      </c>
    </row>
    <row r="61" spans="1:14" s="46" customFormat="1" ht="63" outlineLevel="1">
      <c r="A61" s="177" t="s">
        <v>647</v>
      </c>
      <c r="B61" s="238">
        <v>29</v>
      </c>
      <c r="C61" s="174" t="s">
        <v>134</v>
      </c>
      <c r="D61" s="190" t="s">
        <v>3861</v>
      </c>
      <c r="E61" s="176">
        <v>0</v>
      </c>
      <c r="F61" s="173" t="s">
        <v>446</v>
      </c>
      <c r="G61" s="176" t="s">
        <v>446</v>
      </c>
      <c r="H61" s="176" t="s">
        <v>446</v>
      </c>
      <c r="I61" s="176" t="s">
        <v>446</v>
      </c>
      <c r="J61" s="119">
        <v>6200004003</v>
      </c>
      <c r="K61" s="122">
        <v>41180</v>
      </c>
      <c r="L61" s="173" t="s">
        <v>3862</v>
      </c>
      <c r="M61" s="177">
        <v>30</v>
      </c>
      <c r="N61" s="173" t="s">
        <v>3863</v>
      </c>
    </row>
    <row r="62" spans="1:14" s="46" customFormat="1" ht="47.25" outlineLevel="1">
      <c r="A62" s="177" t="s">
        <v>648</v>
      </c>
      <c r="B62" s="238">
        <v>30</v>
      </c>
      <c r="C62" s="174" t="s">
        <v>134</v>
      </c>
      <c r="D62" s="175" t="s">
        <v>3760</v>
      </c>
      <c r="E62" s="176">
        <v>0</v>
      </c>
      <c r="F62" s="173" t="s">
        <v>446</v>
      </c>
      <c r="G62" s="176" t="s">
        <v>446</v>
      </c>
      <c r="H62" s="176" t="s">
        <v>446</v>
      </c>
      <c r="I62" s="176" t="s">
        <v>446</v>
      </c>
      <c r="J62" s="119">
        <v>6200004299</v>
      </c>
      <c r="K62" s="122">
        <v>41243</v>
      </c>
      <c r="L62" s="173" t="s">
        <v>3864</v>
      </c>
      <c r="M62" s="177">
        <v>30</v>
      </c>
      <c r="N62" s="173" t="s">
        <v>3865</v>
      </c>
    </row>
    <row r="63" spans="1:14" s="46" customFormat="1" ht="47.25" outlineLevel="1">
      <c r="A63" s="177" t="s">
        <v>649</v>
      </c>
      <c r="B63" s="238">
        <v>31</v>
      </c>
      <c r="C63" s="174" t="s">
        <v>134</v>
      </c>
      <c r="D63" s="189" t="s">
        <v>3866</v>
      </c>
      <c r="E63" s="176">
        <v>0</v>
      </c>
      <c r="F63" s="173" t="s">
        <v>446</v>
      </c>
      <c r="G63" s="176" t="s">
        <v>446</v>
      </c>
      <c r="H63" s="176" t="s">
        <v>446</v>
      </c>
      <c r="I63" s="176" t="s">
        <v>446</v>
      </c>
      <c r="J63" s="119">
        <v>6200004380</v>
      </c>
      <c r="K63" s="122">
        <v>41261</v>
      </c>
      <c r="L63" s="173" t="s">
        <v>3867</v>
      </c>
      <c r="M63" s="177">
        <v>30</v>
      </c>
      <c r="N63" s="173" t="s">
        <v>3868</v>
      </c>
    </row>
    <row r="64" spans="1:14" s="46" customFormat="1" ht="47.25" outlineLevel="1">
      <c r="A64" s="177" t="s">
        <v>650</v>
      </c>
      <c r="B64" s="238">
        <v>32</v>
      </c>
      <c r="C64" s="174" t="s">
        <v>134</v>
      </c>
      <c r="D64" s="155" t="s">
        <v>3869</v>
      </c>
      <c r="E64" s="176">
        <v>0</v>
      </c>
      <c r="F64" s="173" t="s">
        <v>446</v>
      </c>
      <c r="G64" s="176" t="s">
        <v>446</v>
      </c>
      <c r="H64" s="176" t="s">
        <v>446</v>
      </c>
      <c r="I64" s="176" t="s">
        <v>446</v>
      </c>
      <c r="J64" s="119">
        <v>6200004650</v>
      </c>
      <c r="K64" s="122">
        <v>41345</v>
      </c>
      <c r="L64" s="173" t="s">
        <v>3271</v>
      </c>
      <c r="M64" s="177">
        <v>30</v>
      </c>
      <c r="N64" s="173" t="s">
        <v>3870</v>
      </c>
    </row>
    <row r="65" spans="1:14" s="46" customFormat="1" ht="47.25" outlineLevel="1">
      <c r="A65" s="177" t="s">
        <v>651</v>
      </c>
      <c r="B65" s="238">
        <v>33</v>
      </c>
      <c r="C65" s="174" t="s">
        <v>134</v>
      </c>
      <c r="D65" s="175" t="s">
        <v>3871</v>
      </c>
      <c r="E65" s="176">
        <v>0</v>
      </c>
      <c r="F65" s="173" t="s">
        <v>446</v>
      </c>
      <c r="G65" s="176" t="s">
        <v>446</v>
      </c>
      <c r="H65" s="176" t="s">
        <v>446</v>
      </c>
      <c r="I65" s="176" t="s">
        <v>446</v>
      </c>
      <c r="J65" s="119">
        <v>6200004678</v>
      </c>
      <c r="K65" s="122">
        <v>41352</v>
      </c>
      <c r="L65" s="173" t="s">
        <v>3872</v>
      </c>
      <c r="M65" s="177">
        <v>30</v>
      </c>
      <c r="N65" s="173" t="s">
        <v>3873</v>
      </c>
    </row>
    <row r="66" spans="1:14" s="46" customFormat="1" ht="47.25" outlineLevel="1">
      <c r="A66" s="177" t="s">
        <v>652</v>
      </c>
      <c r="B66" s="238">
        <v>34</v>
      </c>
      <c r="C66" s="174" t="s">
        <v>134</v>
      </c>
      <c r="D66" s="175" t="s">
        <v>3874</v>
      </c>
      <c r="E66" s="176">
        <v>0</v>
      </c>
      <c r="F66" s="173" t="s">
        <v>446</v>
      </c>
      <c r="G66" s="176" t="s">
        <v>446</v>
      </c>
      <c r="H66" s="176" t="s">
        <v>446</v>
      </c>
      <c r="I66" s="176" t="s">
        <v>446</v>
      </c>
      <c r="J66" s="119">
        <v>6200004679</v>
      </c>
      <c r="K66" s="122">
        <v>41352</v>
      </c>
      <c r="L66" s="173" t="s">
        <v>3875</v>
      </c>
      <c r="M66" s="177">
        <v>30</v>
      </c>
      <c r="N66" s="173" t="s">
        <v>3876</v>
      </c>
    </row>
    <row r="67" spans="1:14" s="46" customFormat="1" ht="31.5" outlineLevel="1">
      <c r="A67" s="177" t="s">
        <v>653</v>
      </c>
      <c r="B67" s="238">
        <v>35</v>
      </c>
      <c r="C67" s="174" t="s">
        <v>134</v>
      </c>
      <c r="D67" s="175" t="s">
        <v>3877</v>
      </c>
      <c r="E67" s="176">
        <v>0</v>
      </c>
      <c r="F67" s="173" t="s">
        <v>446</v>
      </c>
      <c r="G67" s="176" t="s">
        <v>446</v>
      </c>
      <c r="H67" s="176" t="s">
        <v>446</v>
      </c>
      <c r="I67" s="176" t="s">
        <v>446</v>
      </c>
      <c r="J67" s="119">
        <v>6200004721</v>
      </c>
      <c r="K67" s="122">
        <v>41358</v>
      </c>
      <c r="L67" s="173" t="s">
        <v>3878</v>
      </c>
      <c r="M67" s="177">
        <v>30</v>
      </c>
      <c r="N67" s="173" t="s">
        <v>3879</v>
      </c>
    </row>
    <row r="68" spans="1:14" s="46" customFormat="1" ht="47.25" outlineLevel="1">
      <c r="A68" s="177" t="s">
        <v>654</v>
      </c>
      <c r="B68" s="238">
        <v>36</v>
      </c>
      <c r="C68" s="174" t="s">
        <v>134</v>
      </c>
      <c r="D68" s="175" t="s">
        <v>3760</v>
      </c>
      <c r="E68" s="176">
        <v>0</v>
      </c>
      <c r="F68" s="173" t="s">
        <v>446</v>
      </c>
      <c r="G68" s="176" t="s">
        <v>446</v>
      </c>
      <c r="H68" s="176" t="s">
        <v>446</v>
      </c>
      <c r="I68" s="176" t="s">
        <v>446</v>
      </c>
      <c r="J68" s="119">
        <v>6200004735</v>
      </c>
      <c r="K68" s="122">
        <v>41360</v>
      </c>
      <c r="L68" s="173" t="s">
        <v>3880</v>
      </c>
      <c r="M68" s="177">
        <v>30</v>
      </c>
      <c r="N68" s="173" t="s">
        <v>3881</v>
      </c>
    </row>
    <row r="69" spans="1:14" s="46" customFormat="1" ht="141.75" outlineLevel="1">
      <c r="A69" s="177" t="s">
        <v>655</v>
      </c>
      <c r="B69" s="238">
        <v>37</v>
      </c>
      <c r="C69" s="174" t="s">
        <v>134</v>
      </c>
      <c r="D69" s="155" t="s">
        <v>3882</v>
      </c>
      <c r="E69" s="176">
        <v>0</v>
      </c>
      <c r="F69" s="173" t="s">
        <v>446</v>
      </c>
      <c r="G69" s="176" t="s">
        <v>446</v>
      </c>
      <c r="H69" s="176" t="s">
        <v>446</v>
      </c>
      <c r="I69" s="176" t="s">
        <v>446</v>
      </c>
      <c r="J69" s="119">
        <v>6200004765</v>
      </c>
      <c r="K69" s="122">
        <v>41368</v>
      </c>
      <c r="L69" s="173" t="s">
        <v>3883</v>
      </c>
      <c r="M69" s="177">
        <v>30</v>
      </c>
      <c r="N69" s="173" t="s">
        <v>3884</v>
      </c>
    </row>
    <row r="70" spans="1:14" s="46" customFormat="1" ht="47.25" outlineLevel="1">
      <c r="A70" s="177" t="s">
        <v>656</v>
      </c>
      <c r="B70" s="238">
        <v>38</v>
      </c>
      <c r="C70" s="174" t="s">
        <v>134</v>
      </c>
      <c r="D70" s="175" t="s">
        <v>3885</v>
      </c>
      <c r="E70" s="176">
        <v>0</v>
      </c>
      <c r="F70" s="173" t="s">
        <v>446</v>
      </c>
      <c r="G70" s="176" t="s">
        <v>446</v>
      </c>
      <c r="H70" s="176" t="s">
        <v>446</v>
      </c>
      <c r="I70" s="176" t="s">
        <v>446</v>
      </c>
      <c r="J70" s="119">
        <v>6200004814</v>
      </c>
      <c r="K70" s="122">
        <v>41383</v>
      </c>
      <c r="L70" s="173" t="s">
        <v>3886</v>
      </c>
      <c r="M70" s="177">
        <v>30</v>
      </c>
      <c r="N70" s="173" t="s">
        <v>3887</v>
      </c>
    </row>
    <row r="71" spans="1:14" s="46" customFormat="1" ht="47.25" outlineLevel="1">
      <c r="A71" s="177" t="s">
        <v>657</v>
      </c>
      <c r="B71" s="238">
        <v>39</v>
      </c>
      <c r="C71" s="174" t="s">
        <v>134</v>
      </c>
      <c r="D71" s="175" t="s">
        <v>3760</v>
      </c>
      <c r="E71" s="176">
        <v>0</v>
      </c>
      <c r="F71" s="173" t="s">
        <v>446</v>
      </c>
      <c r="G71" s="176" t="s">
        <v>446</v>
      </c>
      <c r="H71" s="176" t="s">
        <v>446</v>
      </c>
      <c r="I71" s="176" t="s">
        <v>446</v>
      </c>
      <c r="J71" s="119">
        <v>6200004857</v>
      </c>
      <c r="K71" s="122">
        <v>41389</v>
      </c>
      <c r="L71" s="173" t="s">
        <v>3888</v>
      </c>
      <c r="M71" s="177">
        <v>30</v>
      </c>
      <c r="N71" s="173" t="s">
        <v>3889</v>
      </c>
    </row>
    <row r="72" spans="1:14" s="46" customFormat="1" ht="47.25" outlineLevel="1">
      <c r="A72" s="177" t="s">
        <v>658</v>
      </c>
      <c r="B72" s="238">
        <v>40</v>
      </c>
      <c r="C72" s="174" t="s">
        <v>134</v>
      </c>
      <c r="D72" s="175" t="s">
        <v>3890</v>
      </c>
      <c r="E72" s="176">
        <v>0</v>
      </c>
      <c r="F72" s="173" t="s">
        <v>446</v>
      </c>
      <c r="G72" s="176" t="s">
        <v>446</v>
      </c>
      <c r="H72" s="176" t="s">
        <v>446</v>
      </c>
      <c r="I72" s="176" t="s">
        <v>446</v>
      </c>
      <c r="J72" s="119">
        <v>6200004886</v>
      </c>
      <c r="K72" s="122">
        <v>41390</v>
      </c>
      <c r="L72" s="173" t="s">
        <v>3891</v>
      </c>
      <c r="M72" s="177">
        <v>30</v>
      </c>
      <c r="N72" s="173" t="s">
        <v>3892</v>
      </c>
    </row>
    <row r="73" spans="1:14" s="46" customFormat="1" ht="33" customHeight="1" outlineLevel="1">
      <c r="A73" s="177" t="s">
        <v>659</v>
      </c>
      <c r="B73" s="238">
        <v>41</v>
      </c>
      <c r="C73" s="174" t="s">
        <v>134</v>
      </c>
      <c r="D73" s="175" t="s">
        <v>3893</v>
      </c>
      <c r="E73" s="176">
        <v>0</v>
      </c>
      <c r="F73" s="173" t="s">
        <v>446</v>
      </c>
      <c r="G73" s="176" t="s">
        <v>446</v>
      </c>
      <c r="H73" s="176" t="s">
        <v>446</v>
      </c>
      <c r="I73" s="176" t="s">
        <v>446</v>
      </c>
      <c r="J73" s="119">
        <v>6200004892</v>
      </c>
      <c r="K73" s="122">
        <v>41394</v>
      </c>
      <c r="L73" s="173" t="s">
        <v>3894</v>
      </c>
      <c r="M73" s="177">
        <v>30</v>
      </c>
      <c r="N73" s="173" t="s">
        <v>3895</v>
      </c>
    </row>
    <row r="74" spans="1:14" s="46" customFormat="1" ht="47.25" outlineLevel="1">
      <c r="A74" s="177" t="s">
        <v>660</v>
      </c>
      <c r="B74" s="238">
        <v>42</v>
      </c>
      <c r="C74" s="174" t="s">
        <v>134</v>
      </c>
      <c r="D74" s="175" t="s">
        <v>3896</v>
      </c>
      <c r="E74" s="176">
        <v>0</v>
      </c>
      <c r="F74" s="173" t="s">
        <v>446</v>
      </c>
      <c r="G74" s="176" t="s">
        <v>446</v>
      </c>
      <c r="H74" s="176" t="s">
        <v>446</v>
      </c>
      <c r="I74" s="176" t="s">
        <v>446</v>
      </c>
      <c r="J74" s="119">
        <v>6200004964</v>
      </c>
      <c r="K74" s="122">
        <v>41418</v>
      </c>
      <c r="L74" s="173" t="s">
        <v>3897</v>
      </c>
      <c r="M74" s="177">
        <v>30</v>
      </c>
      <c r="N74" s="173" t="s">
        <v>3898</v>
      </c>
    </row>
    <row r="75" spans="1:14" s="46" customFormat="1" ht="31.5" outlineLevel="1">
      <c r="A75" s="177" t="s">
        <v>661</v>
      </c>
      <c r="B75" s="238">
        <v>43</v>
      </c>
      <c r="C75" s="174" t="s">
        <v>134</v>
      </c>
      <c r="D75" s="190" t="s">
        <v>3899</v>
      </c>
      <c r="E75" s="176">
        <v>0</v>
      </c>
      <c r="F75" s="173" t="s">
        <v>446</v>
      </c>
      <c r="G75" s="176" t="s">
        <v>446</v>
      </c>
      <c r="H75" s="176" t="s">
        <v>446</v>
      </c>
      <c r="I75" s="176" t="s">
        <v>446</v>
      </c>
      <c r="J75" s="119">
        <v>6200004968</v>
      </c>
      <c r="K75" s="122">
        <v>41421</v>
      </c>
      <c r="L75" s="173" t="s">
        <v>3900</v>
      </c>
      <c r="M75" s="177">
        <v>30</v>
      </c>
      <c r="N75" s="173" t="s">
        <v>3901</v>
      </c>
    </row>
    <row r="76" spans="1:14" s="46" customFormat="1" ht="31.5" outlineLevel="1">
      <c r="A76" s="177" t="s">
        <v>662</v>
      </c>
      <c r="B76" s="238">
        <v>44</v>
      </c>
      <c r="C76" s="174" t="s">
        <v>134</v>
      </c>
      <c r="D76" s="190" t="s">
        <v>3902</v>
      </c>
      <c r="E76" s="176">
        <v>0</v>
      </c>
      <c r="F76" s="173" t="s">
        <v>446</v>
      </c>
      <c r="G76" s="176" t="s">
        <v>446</v>
      </c>
      <c r="H76" s="176" t="s">
        <v>446</v>
      </c>
      <c r="I76" s="176" t="s">
        <v>446</v>
      </c>
      <c r="J76" s="119">
        <v>6200004969</v>
      </c>
      <c r="K76" s="122">
        <v>41421</v>
      </c>
      <c r="L76" s="173" t="s">
        <v>3903</v>
      </c>
      <c r="M76" s="177">
        <v>30</v>
      </c>
      <c r="N76" s="173" t="s">
        <v>3904</v>
      </c>
    </row>
    <row r="77" spans="1:14" s="46" customFormat="1" ht="47.25" outlineLevel="1">
      <c r="A77" s="177" t="s">
        <v>663</v>
      </c>
      <c r="B77" s="238">
        <v>45</v>
      </c>
      <c r="C77" s="174" t="s">
        <v>134</v>
      </c>
      <c r="D77" s="155" t="s">
        <v>3905</v>
      </c>
      <c r="E77" s="176">
        <v>0</v>
      </c>
      <c r="F77" s="173" t="s">
        <v>446</v>
      </c>
      <c r="G77" s="176" t="s">
        <v>446</v>
      </c>
      <c r="H77" s="176" t="s">
        <v>446</v>
      </c>
      <c r="I77" s="176" t="s">
        <v>446</v>
      </c>
      <c r="J77" s="119">
        <v>6200004996</v>
      </c>
      <c r="K77" s="122">
        <v>41428</v>
      </c>
      <c r="L77" s="173" t="s">
        <v>3184</v>
      </c>
      <c r="M77" s="177">
        <v>30</v>
      </c>
      <c r="N77" s="173" t="s">
        <v>3906</v>
      </c>
    </row>
    <row r="78" spans="1:14" s="46" customFormat="1" ht="47.25" outlineLevel="1">
      <c r="A78" s="177" t="s">
        <v>664</v>
      </c>
      <c r="B78" s="238">
        <v>46</v>
      </c>
      <c r="C78" s="174" t="s">
        <v>134</v>
      </c>
      <c r="D78" s="155" t="s">
        <v>3907</v>
      </c>
      <c r="E78" s="176">
        <v>0</v>
      </c>
      <c r="F78" s="173" t="s">
        <v>446</v>
      </c>
      <c r="G78" s="176" t="s">
        <v>446</v>
      </c>
      <c r="H78" s="176" t="s">
        <v>446</v>
      </c>
      <c r="I78" s="176" t="s">
        <v>446</v>
      </c>
      <c r="J78" s="119">
        <v>6200005024</v>
      </c>
      <c r="K78" s="122">
        <v>41431</v>
      </c>
      <c r="L78" s="173" t="s">
        <v>3908</v>
      </c>
      <c r="M78" s="177">
        <v>30</v>
      </c>
      <c r="N78" s="173" t="s">
        <v>3909</v>
      </c>
    </row>
    <row r="79" spans="1:14" s="46" customFormat="1" ht="47.25" outlineLevel="1">
      <c r="A79" s="177" t="s">
        <v>665</v>
      </c>
      <c r="B79" s="238">
        <v>47</v>
      </c>
      <c r="C79" s="174" t="s">
        <v>134</v>
      </c>
      <c r="D79" s="175" t="s">
        <v>3910</v>
      </c>
      <c r="E79" s="176">
        <v>0</v>
      </c>
      <c r="F79" s="173" t="s">
        <v>446</v>
      </c>
      <c r="G79" s="176" t="s">
        <v>446</v>
      </c>
      <c r="H79" s="176" t="s">
        <v>446</v>
      </c>
      <c r="I79" s="176" t="s">
        <v>446</v>
      </c>
      <c r="J79" s="119">
        <v>6200005033</v>
      </c>
      <c r="K79" s="122">
        <v>41432</v>
      </c>
      <c r="L79" s="173" t="s">
        <v>3911</v>
      </c>
      <c r="M79" s="177">
        <v>30</v>
      </c>
      <c r="N79" s="173" t="s">
        <v>3912</v>
      </c>
    </row>
    <row r="80" spans="1:14" s="46" customFormat="1" ht="63" outlineLevel="1">
      <c r="A80" s="177" t="s">
        <v>666</v>
      </c>
      <c r="B80" s="238">
        <v>48</v>
      </c>
      <c r="C80" s="174" t="s">
        <v>134</v>
      </c>
      <c r="D80" s="189" t="s">
        <v>3913</v>
      </c>
      <c r="E80" s="176">
        <v>0</v>
      </c>
      <c r="F80" s="173" t="s">
        <v>446</v>
      </c>
      <c r="G80" s="176" t="s">
        <v>446</v>
      </c>
      <c r="H80" s="176" t="s">
        <v>446</v>
      </c>
      <c r="I80" s="176" t="s">
        <v>446</v>
      </c>
      <c r="J80" s="119">
        <v>6200005056</v>
      </c>
      <c r="K80" s="122">
        <v>41439</v>
      </c>
      <c r="L80" s="173" t="s">
        <v>3914</v>
      </c>
      <c r="M80" s="177">
        <v>30</v>
      </c>
      <c r="N80" s="173" t="s">
        <v>3915</v>
      </c>
    </row>
    <row r="81" spans="1:14" s="46" customFormat="1" ht="47.25" outlineLevel="1">
      <c r="A81" s="177" t="s">
        <v>667</v>
      </c>
      <c r="B81" s="238">
        <v>49</v>
      </c>
      <c r="C81" s="174" t="s">
        <v>134</v>
      </c>
      <c r="D81" s="155" t="s">
        <v>3916</v>
      </c>
      <c r="E81" s="176">
        <v>0</v>
      </c>
      <c r="F81" s="173" t="s">
        <v>446</v>
      </c>
      <c r="G81" s="176" t="s">
        <v>446</v>
      </c>
      <c r="H81" s="176" t="s">
        <v>446</v>
      </c>
      <c r="I81" s="176" t="s">
        <v>446</v>
      </c>
      <c r="J81" s="119">
        <v>6200005075</v>
      </c>
      <c r="K81" s="122">
        <v>41443</v>
      </c>
      <c r="L81" s="173" t="s">
        <v>3917</v>
      </c>
      <c r="M81" s="177">
        <v>30</v>
      </c>
      <c r="N81" s="173" t="s">
        <v>3918</v>
      </c>
    </row>
    <row r="82" spans="1:14" s="46" customFormat="1" ht="141.75" outlineLevel="1">
      <c r="A82" s="177" t="s">
        <v>668</v>
      </c>
      <c r="B82" s="238">
        <v>50</v>
      </c>
      <c r="C82" s="174" t="s">
        <v>134</v>
      </c>
      <c r="D82" s="189" t="s">
        <v>3919</v>
      </c>
      <c r="E82" s="176">
        <v>0</v>
      </c>
      <c r="F82" s="173" t="s">
        <v>446</v>
      </c>
      <c r="G82" s="176" t="s">
        <v>446</v>
      </c>
      <c r="H82" s="176" t="s">
        <v>446</v>
      </c>
      <c r="I82" s="176" t="s">
        <v>446</v>
      </c>
      <c r="J82" s="119">
        <v>6200005086</v>
      </c>
      <c r="K82" s="122">
        <v>41445</v>
      </c>
      <c r="L82" s="173" t="s">
        <v>3920</v>
      </c>
      <c r="M82" s="177">
        <v>30</v>
      </c>
      <c r="N82" s="173" t="s">
        <v>3921</v>
      </c>
    </row>
    <row r="83" spans="1:14" s="46" customFormat="1" ht="47.25" outlineLevel="1">
      <c r="A83" s="177" t="s">
        <v>669</v>
      </c>
      <c r="B83" s="238">
        <v>51</v>
      </c>
      <c r="C83" s="174" t="s">
        <v>134</v>
      </c>
      <c r="D83" s="190" t="s">
        <v>3922</v>
      </c>
      <c r="E83" s="176">
        <v>0</v>
      </c>
      <c r="F83" s="173" t="s">
        <v>446</v>
      </c>
      <c r="G83" s="176" t="s">
        <v>446</v>
      </c>
      <c r="H83" s="176" t="s">
        <v>446</v>
      </c>
      <c r="I83" s="176" t="s">
        <v>446</v>
      </c>
      <c r="J83" s="119">
        <v>6200005113</v>
      </c>
      <c r="K83" s="122">
        <v>41452</v>
      </c>
      <c r="L83" s="173" t="s">
        <v>3923</v>
      </c>
      <c r="M83" s="177">
        <v>30</v>
      </c>
      <c r="N83" s="173" t="s">
        <v>3924</v>
      </c>
    </row>
    <row r="84" spans="1:14" s="46" customFormat="1" ht="31.5" outlineLevel="1">
      <c r="A84" s="177" t="s">
        <v>670</v>
      </c>
      <c r="B84" s="238">
        <v>52</v>
      </c>
      <c r="C84" s="174" t="s">
        <v>134</v>
      </c>
      <c r="D84" s="155" t="s">
        <v>3925</v>
      </c>
      <c r="E84" s="176">
        <v>0</v>
      </c>
      <c r="F84" s="173" t="s">
        <v>446</v>
      </c>
      <c r="G84" s="176" t="s">
        <v>446</v>
      </c>
      <c r="H84" s="176" t="s">
        <v>446</v>
      </c>
      <c r="I84" s="176" t="s">
        <v>446</v>
      </c>
      <c r="J84" s="119">
        <v>6200005186</v>
      </c>
      <c r="K84" s="122" t="s">
        <v>3926</v>
      </c>
      <c r="L84" s="173" t="s">
        <v>3927</v>
      </c>
      <c r="M84" s="177">
        <v>30</v>
      </c>
      <c r="N84" s="173" t="s">
        <v>3928</v>
      </c>
    </row>
    <row r="85" spans="1:14" s="46" customFormat="1" ht="47.25" outlineLevel="1">
      <c r="A85" s="177" t="s">
        <v>671</v>
      </c>
      <c r="B85" s="238">
        <v>53</v>
      </c>
      <c r="C85" s="174" t="s">
        <v>134</v>
      </c>
      <c r="D85" s="175" t="s">
        <v>3929</v>
      </c>
      <c r="E85" s="176">
        <v>0</v>
      </c>
      <c r="F85" s="173" t="s">
        <v>446</v>
      </c>
      <c r="G85" s="176" t="s">
        <v>446</v>
      </c>
      <c r="H85" s="176" t="s">
        <v>446</v>
      </c>
      <c r="I85" s="176" t="s">
        <v>446</v>
      </c>
      <c r="J85" s="119">
        <v>6200005230</v>
      </c>
      <c r="K85" s="122">
        <v>41473</v>
      </c>
      <c r="L85" s="173" t="s">
        <v>3930</v>
      </c>
      <c r="M85" s="177">
        <v>30</v>
      </c>
      <c r="N85" s="173" t="s">
        <v>3931</v>
      </c>
    </row>
    <row r="86" spans="1:14" s="46" customFormat="1" ht="47.25" outlineLevel="1">
      <c r="A86" s="177" t="s">
        <v>672</v>
      </c>
      <c r="B86" s="238">
        <v>54</v>
      </c>
      <c r="C86" s="174" t="s">
        <v>134</v>
      </c>
      <c r="D86" s="175" t="s">
        <v>3932</v>
      </c>
      <c r="E86" s="176">
        <v>0</v>
      </c>
      <c r="F86" s="173" t="s">
        <v>446</v>
      </c>
      <c r="G86" s="176" t="s">
        <v>446</v>
      </c>
      <c r="H86" s="176" t="s">
        <v>446</v>
      </c>
      <c r="I86" s="176" t="s">
        <v>446</v>
      </c>
      <c r="J86" s="119">
        <v>6200005239</v>
      </c>
      <c r="K86" s="122">
        <v>41473</v>
      </c>
      <c r="L86" s="173" t="s">
        <v>3644</v>
      </c>
      <c r="M86" s="177">
        <v>30</v>
      </c>
      <c r="N86" s="173" t="s">
        <v>3933</v>
      </c>
    </row>
    <row r="87" spans="1:14" s="46" customFormat="1" ht="47.25" outlineLevel="1">
      <c r="A87" s="177" t="s">
        <v>673</v>
      </c>
      <c r="B87" s="238">
        <v>55</v>
      </c>
      <c r="C87" s="174" t="s">
        <v>134</v>
      </c>
      <c r="D87" s="155" t="s">
        <v>3934</v>
      </c>
      <c r="E87" s="176">
        <v>0</v>
      </c>
      <c r="F87" s="173" t="s">
        <v>446</v>
      </c>
      <c r="G87" s="176" t="s">
        <v>446</v>
      </c>
      <c r="H87" s="176" t="s">
        <v>446</v>
      </c>
      <c r="I87" s="176" t="s">
        <v>446</v>
      </c>
      <c r="J87" s="119">
        <v>6200005263</v>
      </c>
      <c r="K87" s="122">
        <v>41480</v>
      </c>
      <c r="L87" s="173" t="s">
        <v>3935</v>
      </c>
      <c r="M87" s="177">
        <v>30</v>
      </c>
      <c r="N87" s="173" t="s">
        <v>3936</v>
      </c>
    </row>
    <row r="88" spans="1:14" s="46" customFormat="1" ht="78.75" outlineLevel="1">
      <c r="A88" s="177" t="s">
        <v>674</v>
      </c>
      <c r="B88" s="238">
        <v>56</v>
      </c>
      <c r="C88" s="174" t="s">
        <v>134</v>
      </c>
      <c r="D88" s="175" t="s">
        <v>3937</v>
      </c>
      <c r="E88" s="176">
        <v>0</v>
      </c>
      <c r="F88" s="173" t="s">
        <v>446</v>
      </c>
      <c r="G88" s="176" t="s">
        <v>446</v>
      </c>
      <c r="H88" s="176" t="s">
        <v>446</v>
      </c>
      <c r="I88" s="176" t="s">
        <v>446</v>
      </c>
      <c r="J88" s="119">
        <v>6200005313</v>
      </c>
      <c r="K88" s="122">
        <v>41493</v>
      </c>
      <c r="L88" s="173" t="s">
        <v>3938</v>
      </c>
      <c r="M88" s="177">
        <v>30</v>
      </c>
      <c r="N88" s="173" t="s">
        <v>3939</v>
      </c>
    </row>
    <row r="89" spans="1:14" s="46" customFormat="1" ht="47.25" outlineLevel="1">
      <c r="A89" s="177" t="s">
        <v>675</v>
      </c>
      <c r="B89" s="238">
        <v>57</v>
      </c>
      <c r="C89" s="174" t="s">
        <v>134</v>
      </c>
      <c r="D89" s="190" t="s">
        <v>3940</v>
      </c>
      <c r="E89" s="176">
        <v>0</v>
      </c>
      <c r="F89" s="173" t="s">
        <v>446</v>
      </c>
      <c r="G89" s="176" t="s">
        <v>446</v>
      </c>
      <c r="H89" s="176" t="s">
        <v>446</v>
      </c>
      <c r="I89" s="176" t="s">
        <v>446</v>
      </c>
      <c r="J89" s="119">
        <v>6200005314</v>
      </c>
      <c r="K89" s="122">
        <v>41529</v>
      </c>
      <c r="L89" s="173" t="s">
        <v>3941</v>
      </c>
      <c r="M89" s="177">
        <v>30</v>
      </c>
      <c r="N89" s="173" t="s">
        <v>3942</v>
      </c>
    </row>
    <row r="90" spans="1:14" s="46" customFormat="1" ht="31.5" outlineLevel="1">
      <c r="A90" s="177" t="s">
        <v>676</v>
      </c>
      <c r="B90" s="238">
        <v>58</v>
      </c>
      <c r="C90" s="174" t="s">
        <v>134</v>
      </c>
      <c r="D90" s="175" t="s">
        <v>3943</v>
      </c>
      <c r="E90" s="176">
        <v>0</v>
      </c>
      <c r="F90" s="173" t="s">
        <v>446</v>
      </c>
      <c r="G90" s="176" t="s">
        <v>446</v>
      </c>
      <c r="H90" s="176" t="s">
        <v>446</v>
      </c>
      <c r="I90" s="176" t="s">
        <v>446</v>
      </c>
      <c r="J90" s="119">
        <v>6200005319</v>
      </c>
      <c r="K90" s="122">
        <v>41493</v>
      </c>
      <c r="L90" s="173" t="s">
        <v>3944</v>
      </c>
      <c r="M90" s="177">
        <v>30</v>
      </c>
      <c r="N90" s="173" t="s">
        <v>3945</v>
      </c>
    </row>
    <row r="91" spans="1:14" s="46" customFormat="1" ht="47.25" outlineLevel="1">
      <c r="A91" s="177" t="s">
        <v>3161</v>
      </c>
      <c r="B91" s="238">
        <v>59</v>
      </c>
      <c r="C91" s="174" t="s">
        <v>134</v>
      </c>
      <c r="D91" s="155" t="s">
        <v>3946</v>
      </c>
      <c r="E91" s="176">
        <v>0</v>
      </c>
      <c r="F91" s="173" t="s">
        <v>446</v>
      </c>
      <c r="G91" s="176" t="s">
        <v>446</v>
      </c>
      <c r="H91" s="176" t="s">
        <v>446</v>
      </c>
      <c r="I91" s="176" t="s">
        <v>446</v>
      </c>
      <c r="J91" s="119">
        <v>6200005339</v>
      </c>
      <c r="K91" s="122">
        <v>41495</v>
      </c>
      <c r="L91" s="173" t="s">
        <v>3947</v>
      </c>
      <c r="M91" s="177">
        <v>30</v>
      </c>
      <c r="N91" s="173" t="s">
        <v>3948</v>
      </c>
    </row>
    <row r="92" spans="1:14" s="46" customFormat="1" ht="47.25" outlineLevel="1">
      <c r="A92" s="177" t="s">
        <v>3162</v>
      </c>
      <c r="B92" s="238">
        <v>60</v>
      </c>
      <c r="C92" s="174" t="s">
        <v>134</v>
      </c>
      <c r="D92" s="175" t="s">
        <v>3949</v>
      </c>
      <c r="E92" s="176">
        <v>0</v>
      </c>
      <c r="F92" s="173" t="s">
        <v>446</v>
      </c>
      <c r="G92" s="176" t="s">
        <v>446</v>
      </c>
      <c r="H92" s="176" t="s">
        <v>446</v>
      </c>
      <c r="I92" s="176" t="s">
        <v>446</v>
      </c>
      <c r="J92" s="119">
        <v>6200005346</v>
      </c>
      <c r="K92" s="122">
        <v>41495</v>
      </c>
      <c r="L92" s="173" t="s">
        <v>3950</v>
      </c>
      <c r="M92" s="177">
        <v>30</v>
      </c>
      <c r="N92" s="173" t="s">
        <v>3951</v>
      </c>
    </row>
    <row r="93" spans="1:14" s="46" customFormat="1" ht="41.25" customHeight="1" outlineLevel="1">
      <c r="A93" s="177" t="s">
        <v>3164</v>
      </c>
      <c r="B93" s="238">
        <v>61</v>
      </c>
      <c r="C93" s="156" t="s">
        <v>134</v>
      </c>
      <c r="D93" s="157" t="s">
        <v>3952</v>
      </c>
      <c r="E93" s="176">
        <v>0</v>
      </c>
      <c r="F93" s="173"/>
      <c r="G93" s="176"/>
      <c r="H93" s="176"/>
      <c r="I93" s="176"/>
      <c r="J93" s="119">
        <v>6200005367</v>
      </c>
      <c r="K93" s="122">
        <v>41502</v>
      </c>
      <c r="L93" s="173" t="s">
        <v>3953</v>
      </c>
      <c r="M93" s="177">
        <v>30</v>
      </c>
      <c r="N93" s="173" t="s">
        <v>3954</v>
      </c>
    </row>
    <row r="94" spans="1:14" s="46" customFormat="1" ht="47.25" outlineLevel="1">
      <c r="A94" s="177" t="s">
        <v>3165</v>
      </c>
      <c r="B94" s="238">
        <v>62</v>
      </c>
      <c r="C94" s="174" t="s">
        <v>134</v>
      </c>
      <c r="D94" s="189" t="s">
        <v>3955</v>
      </c>
      <c r="E94" s="176">
        <v>0</v>
      </c>
      <c r="F94" s="173" t="s">
        <v>446</v>
      </c>
      <c r="G94" s="176" t="s">
        <v>446</v>
      </c>
      <c r="H94" s="176" t="s">
        <v>446</v>
      </c>
      <c r="I94" s="176" t="s">
        <v>446</v>
      </c>
      <c r="J94" s="119">
        <v>6200005369</v>
      </c>
      <c r="K94" s="122">
        <v>41502</v>
      </c>
      <c r="L94" s="173" t="s">
        <v>3956</v>
      </c>
      <c r="M94" s="177">
        <v>30</v>
      </c>
      <c r="N94" s="173" t="s">
        <v>3957</v>
      </c>
    </row>
    <row r="95" spans="1:14" s="46" customFormat="1" ht="31.5" outlineLevel="1">
      <c r="A95" s="177" t="s">
        <v>3166</v>
      </c>
      <c r="B95" s="238">
        <v>63</v>
      </c>
      <c r="C95" s="174" t="s">
        <v>134</v>
      </c>
      <c r="D95" s="175" t="s">
        <v>3958</v>
      </c>
      <c r="E95" s="176">
        <v>0</v>
      </c>
      <c r="F95" s="173" t="s">
        <v>446</v>
      </c>
      <c r="G95" s="176" t="s">
        <v>446</v>
      </c>
      <c r="H95" s="176" t="s">
        <v>446</v>
      </c>
      <c r="I95" s="176" t="s">
        <v>446</v>
      </c>
      <c r="J95" s="119">
        <v>6200005375</v>
      </c>
      <c r="K95" s="122">
        <v>41502</v>
      </c>
      <c r="L95" s="173" t="s">
        <v>3959</v>
      </c>
      <c r="M95" s="177">
        <v>30</v>
      </c>
      <c r="N95" s="173" t="s">
        <v>3960</v>
      </c>
    </row>
    <row r="96" spans="1:14" s="46" customFormat="1" ht="47.25" outlineLevel="1">
      <c r="A96" s="177" t="s">
        <v>3167</v>
      </c>
      <c r="B96" s="238">
        <v>64</v>
      </c>
      <c r="C96" s="174" t="s">
        <v>134</v>
      </c>
      <c r="D96" s="189" t="s">
        <v>3961</v>
      </c>
      <c r="E96" s="176">
        <v>0</v>
      </c>
      <c r="F96" s="173" t="s">
        <v>446</v>
      </c>
      <c r="G96" s="176" t="s">
        <v>446</v>
      </c>
      <c r="H96" s="176" t="s">
        <v>446</v>
      </c>
      <c r="I96" s="176" t="s">
        <v>446</v>
      </c>
      <c r="J96" s="119">
        <v>6200005389</v>
      </c>
      <c r="K96" s="122">
        <v>41508</v>
      </c>
      <c r="L96" s="173" t="s">
        <v>3962</v>
      </c>
      <c r="M96" s="177">
        <v>30</v>
      </c>
      <c r="N96" s="173" t="s">
        <v>3963</v>
      </c>
    </row>
    <row r="97" spans="1:14" s="46" customFormat="1" ht="31.5" outlineLevel="1">
      <c r="A97" s="177" t="s">
        <v>3168</v>
      </c>
      <c r="B97" s="238">
        <v>65</v>
      </c>
      <c r="C97" s="174" t="s">
        <v>134</v>
      </c>
      <c r="D97" s="190" t="s">
        <v>3964</v>
      </c>
      <c r="E97" s="176">
        <v>0</v>
      </c>
      <c r="F97" s="173" t="s">
        <v>446</v>
      </c>
      <c r="G97" s="176" t="s">
        <v>446</v>
      </c>
      <c r="H97" s="176" t="s">
        <v>446</v>
      </c>
      <c r="I97" s="176" t="s">
        <v>446</v>
      </c>
      <c r="J97" s="119">
        <v>6200005394</v>
      </c>
      <c r="K97" s="122">
        <v>41509</v>
      </c>
      <c r="L97" s="173" t="s">
        <v>3965</v>
      </c>
      <c r="M97" s="177">
        <v>30</v>
      </c>
      <c r="N97" s="173" t="s">
        <v>3966</v>
      </c>
    </row>
    <row r="98" spans="1:14" s="46" customFormat="1" ht="47.25" outlineLevel="1">
      <c r="A98" s="177" t="s">
        <v>3169</v>
      </c>
      <c r="B98" s="238">
        <v>66</v>
      </c>
      <c r="C98" s="174" t="s">
        <v>134</v>
      </c>
      <c r="D98" s="155" t="s">
        <v>3967</v>
      </c>
      <c r="E98" s="176">
        <v>0</v>
      </c>
      <c r="F98" s="173" t="s">
        <v>446</v>
      </c>
      <c r="G98" s="176" t="s">
        <v>446</v>
      </c>
      <c r="H98" s="176" t="s">
        <v>446</v>
      </c>
      <c r="I98" s="176" t="s">
        <v>446</v>
      </c>
      <c r="J98" s="119">
        <v>6200005426</v>
      </c>
      <c r="K98" s="122">
        <v>41514</v>
      </c>
      <c r="L98" s="173" t="s">
        <v>3968</v>
      </c>
      <c r="M98" s="177">
        <v>30</v>
      </c>
      <c r="N98" s="173" t="s">
        <v>3969</v>
      </c>
    </row>
    <row r="99" spans="1:14" s="46" customFormat="1" ht="47.25" outlineLevel="1">
      <c r="A99" s="177" t="s">
        <v>3170</v>
      </c>
      <c r="B99" s="238">
        <v>67</v>
      </c>
      <c r="C99" s="174" t="s">
        <v>134</v>
      </c>
      <c r="D99" s="155" t="s">
        <v>3970</v>
      </c>
      <c r="E99" s="176">
        <v>0</v>
      </c>
      <c r="F99" s="173" t="s">
        <v>446</v>
      </c>
      <c r="G99" s="176" t="s">
        <v>446</v>
      </c>
      <c r="H99" s="176" t="s">
        <v>446</v>
      </c>
      <c r="I99" s="176" t="s">
        <v>446</v>
      </c>
      <c r="J99" s="119">
        <v>6200005489</v>
      </c>
      <c r="K99" s="122">
        <v>41529</v>
      </c>
      <c r="L99" s="173" t="s">
        <v>3971</v>
      </c>
      <c r="M99" s="177">
        <v>30</v>
      </c>
      <c r="N99" s="173" t="s">
        <v>3972</v>
      </c>
    </row>
    <row r="100" spans="1:14" s="46" customFormat="1" ht="47.25" outlineLevel="1">
      <c r="A100" s="177" t="s">
        <v>3171</v>
      </c>
      <c r="B100" s="238">
        <v>68</v>
      </c>
      <c r="C100" s="174" t="s">
        <v>134</v>
      </c>
      <c r="D100" s="175" t="s">
        <v>3973</v>
      </c>
      <c r="E100" s="176">
        <v>0</v>
      </c>
      <c r="F100" s="173" t="s">
        <v>446</v>
      </c>
      <c r="G100" s="176" t="s">
        <v>446</v>
      </c>
      <c r="H100" s="176" t="s">
        <v>446</v>
      </c>
      <c r="I100" s="176" t="s">
        <v>446</v>
      </c>
      <c r="J100" s="119">
        <v>6200005519</v>
      </c>
      <c r="K100" s="122">
        <v>41530</v>
      </c>
      <c r="L100" s="173" t="s">
        <v>3232</v>
      </c>
      <c r="M100" s="177">
        <v>30</v>
      </c>
      <c r="N100" s="173" t="s">
        <v>3974</v>
      </c>
    </row>
    <row r="101" spans="1:14" s="46" customFormat="1" ht="47.25" outlineLevel="1">
      <c r="A101" s="177" t="s">
        <v>3173</v>
      </c>
      <c r="B101" s="238">
        <v>69</v>
      </c>
      <c r="C101" s="174" t="s">
        <v>134</v>
      </c>
      <c r="D101" s="175" t="s">
        <v>3975</v>
      </c>
      <c r="E101" s="176">
        <v>0</v>
      </c>
      <c r="F101" s="173" t="s">
        <v>446</v>
      </c>
      <c r="G101" s="176" t="s">
        <v>446</v>
      </c>
      <c r="H101" s="176" t="s">
        <v>446</v>
      </c>
      <c r="I101" s="176" t="s">
        <v>446</v>
      </c>
      <c r="J101" s="119">
        <v>6200005551</v>
      </c>
      <c r="K101" s="122">
        <v>41535</v>
      </c>
      <c r="L101" s="173" t="s">
        <v>3976</v>
      </c>
      <c r="M101" s="177">
        <v>30</v>
      </c>
      <c r="N101" s="173" t="s">
        <v>3977</v>
      </c>
    </row>
    <row r="102" spans="1:14" s="46" customFormat="1" ht="47.25" outlineLevel="1">
      <c r="A102" s="177" t="s">
        <v>3174</v>
      </c>
      <c r="B102" s="238">
        <v>70</v>
      </c>
      <c r="C102" s="174" t="s">
        <v>134</v>
      </c>
      <c r="D102" s="175" t="s">
        <v>3978</v>
      </c>
      <c r="E102" s="176">
        <v>0</v>
      </c>
      <c r="F102" s="173" t="s">
        <v>446</v>
      </c>
      <c r="G102" s="176" t="s">
        <v>446</v>
      </c>
      <c r="H102" s="176" t="s">
        <v>446</v>
      </c>
      <c r="I102" s="176" t="s">
        <v>446</v>
      </c>
      <c r="J102" s="119">
        <v>6200005602</v>
      </c>
      <c r="K102" s="122">
        <v>41536</v>
      </c>
      <c r="L102" s="173" t="s">
        <v>3979</v>
      </c>
      <c r="M102" s="177">
        <v>30</v>
      </c>
      <c r="N102" s="173" t="s">
        <v>3980</v>
      </c>
    </row>
    <row r="103" spans="1:14" s="46" customFormat="1" ht="31.5" outlineLevel="1">
      <c r="A103" s="177" t="s">
        <v>3175</v>
      </c>
      <c r="B103" s="238">
        <v>71</v>
      </c>
      <c r="C103" s="174" t="s">
        <v>134</v>
      </c>
      <c r="D103" s="155" t="s">
        <v>3981</v>
      </c>
      <c r="E103" s="176">
        <v>0</v>
      </c>
      <c r="F103" s="173" t="s">
        <v>446</v>
      </c>
      <c r="G103" s="176" t="s">
        <v>446</v>
      </c>
      <c r="H103" s="176" t="s">
        <v>446</v>
      </c>
      <c r="I103" s="176" t="s">
        <v>446</v>
      </c>
      <c r="J103" s="119">
        <v>6200005614</v>
      </c>
      <c r="K103" s="122">
        <v>41537</v>
      </c>
      <c r="L103" s="173" t="s">
        <v>3982</v>
      </c>
      <c r="M103" s="177">
        <v>30</v>
      </c>
      <c r="N103" s="173" t="s">
        <v>3983</v>
      </c>
    </row>
    <row r="104" spans="1:14" s="46" customFormat="1" ht="47.25" outlineLevel="1">
      <c r="A104" s="177" t="s">
        <v>3176</v>
      </c>
      <c r="B104" s="238">
        <v>72</v>
      </c>
      <c r="C104" s="174" t="s">
        <v>134</v>
      </c>
      <c r="D104" s="175" t="s">
        <v>3984</v>
      </c>
      <c r="E104" s="176">
        <v>0</v>
      </c>
      <c r="F104" s="173" t="s">
        <v>446</v>
      </c>
      <c r="G104" s="176" t="s">
        <v>446</v>
      </c>
      <c r="H104" s="176" t="s">
        <v>446</v>
      </c>
      <c r="I104" s="176" t="s">
        <v>446</v>
      </c>
      <c r="J104" s="119">
        <v>6200005623</v>
      </c>
      <c r="K104" s="122">
        <v>41541</v>
      </c>
      <c r="L104" s="173" t="s">
        <v>3985</v>
      </c>
      <c r="M104" s="177">
        <v>30</v>
      </c>
      <c r="N104" s="173" t="s">
        <v>3986</v>
      </c>
    </row>
    <row r="105" spans="1:14" s="46" customFormat="1" ht="31.5" outlineLevel="1">
      <c r="A105" s="177" t="s">
        <v>3177</v>
      </c>
      <c r="B105" s="238">
        <v>73</v>
      </c>
      <c r="C105" s="174" t="s">
        <v>134</v>
      </c>
      <c r="D105" s="190" t="s">
        <v>3987</v>
      </c>
      <c r="E105" s="176">
        <v>6.8144</v>
      </c>
      <c r="F105" s="173" t="s">
        <v>446</v>
      </c>
      <c r="G105" s="176" t="s">
        <v>446</v>
      </c>
      <c r="H105" s="176" t="s">
        <v>446</v>
      </c>
      <c r="I105" s="176" t="s">
        <v>446</v>
      </c>
      <c r="J105" s="119">
        <v>6200005627</v>
      </c>
      <c r="K105" s="122">
        <v>41542</v>
      </c>
      <c r="L105" s="173" t="s">
        <v>3988</v>
      </c>
      <c r="M105" s="177">
        <v>30</v>
      </c>
      <c r="N105" s="173" t="s">
        <v>3989</v>
      </c>
    </row>
    <row r="106" spans="1:14" s="46" customFormat="1" ht="31.5" outlineLevel="1">
      <c r="A106" s="177" t="s">
        <v>3178</v>
      </c>
      <c r="B106" s="238">
        <v>74</v>
      </c>
      <c r="C106" s="174" t="s">
        <v>134</v>
      </c>
      <c r="D106" s="155" t="s">
        <v>3990</v>
      </c>
      <c r="E106" s="176">
        <v>0</v>
      </c>
      <c r="F106" s="173" t="s">
        <v>446</v>
      </c>
      <c r="G106" s="176" t="s">
        <v>446</v>
      </c>
      <c r="H106" s="176" t="s">
        <v>446</v>
      </c>
      <c r="I106" s="176" t="s">
        <v>446</v>
      </c>
      <c r="J106" s="119">
        <v>6200005639</v>
      </c>
      <c r="K106" s="122">
        <v>41544</v>
      </c>
      <c r="L106" s="173" t="s">
        <v>3991</v>
      </c>
      <c r="M106" s="177">
        <v>30</v>
      </c>
      <c r="N106" s="173" t="s">
        <v>3992</v>
      </c>
    </row>
    <row r="107" spans="1:14" s="46" customFormat="1" ht="47.25" outlineLevel="1">
      <c r="A107" s="177" t="s">
        <v>3179</v>
      </c>
      <c r="B107" s="238">
        <v>75</v>
      </c>
      <c r="C107" s="174" t="s">
        <v>134</v>
      </c>
      <c r="D107" s="175" t="s">
        <v>3993</v>
      </c>
      <c r="E107" s="176">
        <v>0</v>
      </c>
      <c r="F107" s="173" t="s">
        <v>446</v>
      </c>
      <c r="G107" s="176" t="s">
        <v>446</v>
      </c>
      <c r="H107" s="176" t="s">
        <v>446</v>
      </c>
      <c r="I107" s="176" t="s">
        <v>446</v>
      </c>
      <c r="J107" s="119">
        <v>6200005643</v>
      </c>
      <c r="K107" s="122">
        <v>41544</v>
      </c>
      <c r="L107" s="173" t="s">
        <v>3994</v>
      </c>
      <c r="M107" s="177">
        <v>30</v>
      </c>
      <c r="N107" s="173" t="s">
        <v>3995</v>
      </c>
    </row>
    <row r="108" spans="1:14" s="46" customFormat="1" ht="31.5" outlineLevel="1">
      <c r="A108" s="177" t="s">
        <v>3180</v>
      </c>
      <c r="B108" s="238">
        <v>76</v>
      </c>
      <c r="C108" s="174" t="s">
        <v>134</v>
      </c>
      <c r="D108" s="175" t="s">
        <v>3996</v>
      </c>
      <c r="E108" s="176">
        <v>0</v>
      </c>
      <c r="F108" s="173" t="s">
        <v>446</v>
      </c>
      <c r="G108" s="176" t="s">
        <v>446</v>
      </c>
      <c r="H108" s="176" t="s">
        <v>446</v>
      </c>
      <c r="I108" s="176" t="s">
        <v>446</v>
      </c>
      <c r="J108" s="119">
        <v>6200005652</v>
      </c>
      <c r="K108" s="122">
        <v>41547</v>
      </c>
      <c r="L108" s="173" t="s">
        <v>3997</v>
      </c>
      <c r="M108" s="177">
        <v>30</v>
      </c>
      <c r="N108" s="173" t="s">
        <v>3998</v>
      </c>
    </row>
    <row r="109" spans="1:14" s="46" customFormat="1" ht="47.25" outlineLevel="1">
      <c r="A109" s="177" t="s">
        <v>3181</v>
      </c>
      <c r="B109" s="238">
        <v>77</v>
      </c>
      <c r="C109" s="174" t="s">
        <v>134</v>
      </c>
      <c r="D109" s="175" t="s">
        <v>3999</v>
      </c>
      <c r="E109" s="176">
        <v>0</v>
      </c>
      <c r="F109" s="173" t="s">
        <v>446</v>
      </c>
      <c r="G109" s="176" t="s">
        <v>446</v>
      </c>
      <c r="H109" s="176" t="s">
        <v>446</v>
      </c>
      <c r="I109" s="176" t="s">
        <v>446</v>
      </c>
      <c r="J109" s="119">
        <v>6200005656</v>
      </c>
      <c r="K109" s="122">
        <v>41549</v>
      </c>
      <c r="L109" s="173" t="s">
        <v>3243</v>
      </c>
      <c r="M109" s="177">
        <v>30</v>
      </c>
      <c r="N109" s="173" t="s">
        <v>4000</v>
      </c>
    </row>
    <row r="110" spans="1:14" s="46" customFormat="1" ht="47.25" outlineLevel="1">
      <c r="A110" s="177" t="s">
        <v>3182</v>
      </c>
      <c r="B110" s="238">
        <v>78</v>
      </c>
      <c r="C110" s="174" t="s">
        <v>134</v>
      </c>
      <c r="D110" s="189" t="s">
        <v>4001</v>
      </c>
      <c r="E110" s="176">
        <v>0</v>
      </c>
      <c r="F110" s="173" t="s">
        <v>446</v>
      </c>
      <c r="G110" s="176" t="s">
        <v>446</v>
      </c>
      <c r="H110" s="176" t="s">
        <v>446</v>
      </c>
      <c r="I110" s="176" t="s">
        <v>446</v>
      </c>
      <c r="J110" s="119">
        <v>6200005675</v>
      </c>
      <c r="K110" s="122" t="s">
        <v>3187</v>
      </c>
      <c r="L110" s="173" t="s">
        <v>3188</v>
      </c>
      <c r="M110" s="177">
        <v>30</v>
      </c>
      <c r="N110" s="173" t="s">
        <v>4002</v>
      </c>
    </row>
    <row r="111" spans="1:14" s="46" customFormat="1" ht="31.5" outlineLevel="1">
      <c r="A111" s="177" t="s">
        <v>3183</v>
      </c>
      <c r="B111" s="238">
        <v>79</v>
      </c>
      <c r="C111" s="174" t="s">
        <v>134</v>
      </c>
      <c r="D111" s="155" t="s">
        <v>4003</v>
      </c>
      <c r="E111" s="176">
        <v>0</v>
      </c>
      <c r="F111" s="173" t="s">
        <v>446</v>
      </c>
      <c r="G111" s="176" t="s">
        <v>446</v>
      </c>
      <c r="H111" s="176" t="s">
        <v>446</v>
      </c>
      <c r="I111" s="176" t="s">
        <v>446</v>
      </c>
      <c r="J111" s="119">
        <v>6200005680</v>
      </c>
      <c r="K111" s="122">
        <v>41551</v>
      </c>
      <c r="L111" s="173" t="s">
        <v>4004</v>
      </c>
      <c r="M111" s="177">
        <v>30</v>
      </c>
      <c r="N111" s="173" t="s">
        <v>4005</v>
      </c>
    </row>
    <row r="112" spans="1:14" s="46" customFormat="1" ht="63" outlineLevel="1">
      <c r="A112" s="177" t="s">
        <v>3185</v>
      </c>
      <c r="B112" s="238">
        <v>80</v>
      </c>
      <c r="C112" s="174" t="s">
        <v>134</v>
      </c>
      <c r="D112" s="190" t="s">
        <v>4006</v>
      </c>
      <c r="E112" s="176">
        <v>0</v>
      </c>
      <c r="F112" s="173" t="s">
        <v>446</v>
      </c>
      <c r="G112" s="176" t="s">
        <v>446</v>
      </c>
      <c r="H112" s="176" t="s">
        <v>446</v>
      </c>
      <c r="I112" s="176" t="s">
        <v>446</v>
      </c>
      <c r="J112" s="119">
        <v>6200005699</v>
      </c>
      <c r="K112" s="122">
        <v>41554</v>
      </c>
      <c r="L112" s="173" t="s">
        <v>4007</v>
      </c>
      <c r="M112" s="177">
        <v>30</v>
      </c>
      <c r="N112" s="173" t="s">
        <v>4008</v>
      </c>
    </row>
    <row r="113" spans="1:14" s="46" customFormat="1" ht="47.25" outlineLevel="1">
      <c r="A113" s="177" t="s">
        <v>3186</v>
      </c>
      <c r="B113" s="238">
        <v>81</v>
      </c>
      <c r="C113" s="174" t="s">
        <v>134</v>
      </c>
      <c r="D113" s="189" t="s">
        <v>4009</v>
      </c>
      <c r="E113" s="176">
        <v>0</v>
      </c>
      <c r="F113" s="173" t="s">
        <v>446</v>
      </c>
      <c r="G113" s="176" t="s">
        <v>446</v>
      </c>
      <c r="H113" s="176" t="s">
        <v>446</v>
      </c>
      <c r="I113" s="176" t="s">
        <v>446</v>
      </c>
      <c r="J113" s="119">
        <v>6200005703</v>
      </c>
      <c r="K113" s="122">
        <v>41565</v>
      </c>
      <c r="L113" s="173" t="s">
        <v>4010</v>
      </c>
      <c r="M113" s="177">
        <v>30</v>
      </c>
      <c r="N113" s="173" t="s">
        <v>4011</v>
      </c>
    </row>
    <row r="114" spans="1:14" s="46" customFormat="1" ht="47.25" outlineLevel="1">
      <c r="A114" s="177" t="s">
        <v>3189</v>
      </c>
      <c r="B114" s="238">
        <v>82</v>
      </c>
      <c r="C114" s="174" t="s">
        <v>134</v>
      </c>
      <c r="D114" s="190" t="s">
        <v>4012</v>
      </c>
      <c r="E114" s="176">
        <v>0</v>
      </c>
      <c r="F114" s="173" t="s">
        <v>446</v>
      </c>
      <c r="G114" s="176" t="s">
        <v>446</v>
      </c>
      <c r="H114" s="176" t="s">
        <v>446</v>
      </c>
      <c r="I114" s="176" t="s">
        <v>446</v>
      </c>
      <c r="J114" s="119">
        <v>6200005706</v>
      </c>
      <c r="K114" s="122">
        <v>41555</v>
      </c>
      <c r="L114" s="173" t="s">
        <v>4013</v>
      </c>
      <c r="M114" s="177">
        <v>30</v>
      </c>
      <c r="N114" s="173" t="s">
        <v>4014</v>
      </c>
    </row>
    <row r="115" spans="1:14" s="46" customFormat="1" ht="31.5" outlineLevel="1">
      <c r="A115" s="177" t="s">
        <v>3190</v>
      </c>
      <c r="B115" s="238">
        <v>83</v>
      </c>
      <c r="C115" s="174" t="s">
        <v>134</v>
      </c>
      <c r="D115" s="175" t="s">
        <v>4015</v>
      </c>
      <c r="E115" s="176">
        <v>0</v>
      </c>
      <c r="F115" s="173" t="s">
        <v>446</v>
      </c>
      <c r="G115" s="176" t="s">
        <v>446</v>
      </c>
      <c r="H115" s="176" t="s">
        <v>446</v>
      </c>
      <c r="I115" s="176" t="s">
        <v>446</v>
      </c>
      <c r="J115" s="119" t="s">
        <v>4016</v>
      </c>
      <c r="K115" s="122" t="s">
        <v>4017</v>
      </c>
      <c r="L115" s="173" t="s">
        <v>4018</v>
      </c>
      <c r="M115" s="177">
        <v>30</v>
      </c>
      <c r="N115" s="173" t="s">
        <v>4019</v>
      </c>
    </row>
    <row r="116" spans="1:14" s="46" customFormat="1" ht="31.5" outlineLevel="1">
      <c r="A116" s="177" t="s">
        <v>3191</v>
      </c>
      <c r="B116" s="238">
        <v>84</v>
      </c>
      <c r="C116" s="174" t="s">
        <v>134</v>
      </c>
      <c r="D116" s="175" t="s">
        <v>4020</v>
      </c>
      <c r="E116" s="176">
        <v>0</v>
      </c>
      <c r="F116" s="173" t="s">
        <v>446</v>
      </c>
      <c r="G116" s="176" t="s">
        <v>446</v>
      </c>
      <c r="H116" s="176" t="s">
        <v>446</v>
      </c>
      <c r="I116" s="176" t="s">
        <v>446</v>
      </c>
      <c r="J116" s="119">
        <v>6200005777</v>
      </c>
      <c r="K116" s="122">
        <v>41568</v>
      </c>
      <c r="L116" s="173" t="s">
        <v>4021</v>
      </c>
      <c r="M116" s="177">
        <v>30</v>
      </c>
      <c r="N116" s="173" t="s">
        <v>4022</v>
      </c>
    </row>
    <row r="117" spans="1:14" s="46" customFormat="1" ht="47.25" outlineLevel="1">
      <c r="A117" s="177" t="s">
        <v>3192</v>
      </c>
      <c r="B117" s="238">
        <v>85</v>
      </c>
      <c r="C117" s="174" t="s">
        <v>134</v>
      </c>
      <c r="D117" s="190" t="s">
        <v>4023</v>
      </c>
      <c r="E117" s="176">
        <v>0</v>
      </c>
      <c r="F117" s="173" t="s">
        <v>446</v>
      </c>
      <c r="G117" s="176" t="s">
        <v>446</v>
      </c>
      <c r="H117" s="176" t="s">
        <v>446</v>
      </c>
      <c r="I117" s="176" t="s">
        <v>446</v>
      </c>
      <c r="J117" s="119">
        <v>6200005796</v>
      </c>
      <c r="K117" s="122">
        <v>41572</v>
      </c>
      <c r="L117" s="173" t="s">
        <v>4024</v>
      </c>
      <c r="M117" s="177">
        <v>30</v>
      </c>
      <c r="N117" s="173" t="s">
        <v>4025</v>
      </c>
    </row>
    <row r="118" spans="1:14" s="46" customFormat="1" ht="47.25" outlineLevel="1">
      <c r="A118" s="177" t="s">
        <v>3193</v>
      </c>
      <c r="B118" s="238">
        <v>86</v>
      </c>
      <c r="C118" s="174" t="s">
        <v>134</v>
      </c>
      <c r="D118" s="155" t="s">
        <v>4026</v>
      </c>
      <c r="E118" s="176">
        <v>0</v>
      </c>
      <c r="F118" s="173" t="s">
        <v>446</v>
      </c>
      <c r="G118" s="176" t="s">
        <v>446</v>
      </c>
      <c r="H118" s="176" t="s">
        <v>446</v>
      </c>
      <c r="I118" s="176" t="s">
        <v>446</v>
      </c>
      <c r="J118" s="119">
        <v>6200005817</v>
      </c>
      <c r="K118" s="122" t="s">
        <v>4027</v>
      </c>
      <c r="L118" s="173" t="s">
        <v>4028</v>
      </c>
      <c r="M118" s="177">
        <v>30</v>
      </c>
      <c r="N118" s="173" t="s">
        <v>4029</v>
      </c>
    </row>
    <row r="119" spans="1:14" s="46" customFormat="1" ht="63" outlineLevel="1">
      <c r="A119" s="177" t="s">
        <v>3194</v>
      </c>
      <c r="B119" s="238">
        <v>87</v>
      </c>
      <c r="C119" s="174" t="s">
        <v>134</v>
      </c>
      <c r="D119" s="190" t="s">
        <v>4030</v>
      </c>
      <c r="E119" s="176">
        <v>0</v>
      </c>
      <c r="F119" s="173" t="s">
        <v>446</v>
      </c>
      <c r="G119" s="176" t="s">
        <v>446</v>
      </c>
      <c r="H119" s="176" t="s">
        <v>446</v>
      </c>
      <c r="I119" s="176" t="s">
        <v>446</v>
      </c>
      <c r="J119" s="119">
        <v>6200005821</v>
      </c>
      <c r="K119" s="122">
        <v>41584</v>
      </c>
      <c r="L119" s="173" t="s">
        <v>4031</v>
      </c>
      <c r="M119" s="177">
        <v>30</v>
      </c>
      <c r="N119" s="173" t="s">
        <v>4032</v>
      </c>
    </row>
    <row r="120" spans="1:14" s="46" customFormat="1" ht="47.25" outlineLevel="1">
      <c r="A120" s="177" t="s">
        <v>3195</v>
      </c>
      <c r="B120" s="238">
        <v>88</v>
      </c>
      <c r="C120" s="174" t="s">
        <v>134</v>
      </c>
      <c r="D120" s="240" t="s">
        <v>4033</v>
      </c>
      <c r="E120" s="176">
        <v>0</v>
      </c>
      <c r="F120" s="173" t="s">
        <v>446</v>
      </c>
      <c r="G120" s="176" t="s">
        <v>446</v>
      </c>
      <c r="H120" s="176" t="s">
        <v>446</v>
      </c>
      <c r="I120" s="176" t="s">
        <v>446</v>
      </c>
      <c r="J120" s="119">
        <v>6200005853</v>
      </c>
      <c r="K120" s="122">
        <v>41586</v>
      </c>
      <c r="L120" s="173" t="s">
        <v>4034</v>
      </c>
      <c r="M120" s="177">
        <v>30</v>
      </c>
      <c r="N120" s="173" t="s">
        <v>4035</v>
      </c>
    </row>
    <row r="121" spans="1:14" s="46" customFormat="1" ht="47.25" outlineLevel="1">
      <c r="A121" s="177" t="s">
        <v>3196</v>
      </c>
      <c r="B121" s="238">
        <v>89</v>
      </c>
      <c r="C121" s="174" t="s">
        <v>134</v>
      </c>
      <c r="D121" s="175" t="s">
        <v>4036</v>
      </c>
      <c r="E121" s="176">
        <v>0</v>
      </c>
      <c r="F121" s="173" t="s">
        <v>446</v>
      </c>
      <c r="G121" s="176" t="s">
        <v>446</v>
      </c>
      <c r="H121" s="176" t="s">
        <v>446</v>
      </c>
      <c r="I121" s="176" t="s">
        <v>446</v>
      </c>
      <c r="J121" s="119">
        <v>6200005858</v>
      </c>
      <c r="K121" s="122">
        <v>41586</v>
      </c>
      <c r="L121" s="173" t="s">
        <v>4037</v>
      </c>
      <c r="M121" s="177">
        <v>30</v>
      </c>
      <c r="N121" s="173" t="s">
        <v>4038</v>
      </c>
    </row>
    <row r="122" spans="1:14" s="46" customFormat="1" ht="47.25" outlineLevel="1">
      <c r="A122" s="177" t="s">
        <v>3197</v>
      </c>
      <c r="B122" s="238">
        <v>90</v>
      </c>
      <c r="C122" s="174" t="s">
        <v>134</v>
      </c>
      <c r="D122" s="175" t="s">
        <v>4039</v>
      </c>
      <c r="E122" s="176">
        <v>0</v>
      </c>
      <c r="F122" s="173" t="s">
        <v>446</v>
      </c>
      <c r="G122" s="176" t="s">
        <v>446</v>
      </c>
      <c r="H122" s="176" t="s">
        <v>446</v>
      </c>
      <c r="I122" s="176" t="s">
        <v>446</v>
      </c>
      <c r="J122" s="119">
        <v>6200005859</v>
      </c>
      <c r="K122" s="122">
        <v>41586</v>
      </c>
      <c r="L122" s="173" t="s">
        <v>4040</v>
      </c>
      <c r="M122" s="177">
        <v>30</v>
      </c>
      <c r="N122" s="173" t="s">
        <v>4041</v>
      </c>
    </row>
    <row r="123" spans="1:14" s="46" customFormat="1" ht="31.5" outlineLevel="1">
      <c r="A123" s="177" t="s">
        <v>3198</v>
      </c>
      <c r="B123" s="238">
        <v>91</v>
      </c>
      <c r="C123" s="174" t="s">
        <v>134</v>
      </c>
      <c r="D123" s="175" t="s">
        <v>4042</v>
      </c>
      <c r="E123" s="176">
        <v>0</v>
      </c>
      <c r="F123" s="173" t="s">
        <v>446</v>
      </c>
      <c r="G123" s="176" t="s">
        <v>446</v>
      </c>
      <c r="H123" s="176" t="s">
        <v>446</v>
      </c>
      <c r="I123" s="176" t="s">
        <v>446</v>
      </c>
      <c r="J123" s="119">
        <v>6200005870</v>
      </c>
      <c r="K123" s="122">
        <v>41590</v>
      </c>
      <c r="L123" s="173" t="s">
        <v>4043</v>
      </c>
      <c r="M123" s="177">
        <v>30</v>
      </c>
      <c r="N123" s="173" t="s">
        <v>4044</v>
      </c>
    </row>
    <row r="124" spans="1:14" s="46" customFormat="1" ht="47.25" outlineLevel="1">
      <c r="A124" s="177" t="s">
        <v>3199</v>
      </c>
      <c r="B124" s="238">
        <v>92</v>
      </c>
      <c r="C124" s="174" t="s">
        <v>134</v>
      </c>
      <c r="D124" s="175" t="s">
        <v>4045</v>
      </c>
      <c r="E124" s="176">
        <v>0</v>
      </c>
      <c r="F124" s="173" t="s">
        <v>446</v>
      </c>
      <c r="G124" s="176" t="s">
        <v>446</v>
      </c>
      <c r="H124" s="176" t="s">
        <v>446</v>
      </c>
      <c r="I124" s="176" t="s">
        <v>446</v>
      </c>
      <c r="J124" s="119">
        <v>6200005880</v>
      </c>
      <c r="K124" s="122">
        <v>41590</v>
      </c>
      <c r="L124" s="173" t="s">
        <v>4046</v>
      </c>
      <c r="M124" s="177">
        <v>30</v>
      </c>
      <c r="N124" s="173" t="s">
        <v>4047</v>
      </c>
    </row>
    <row r="125" spans="1:14" s="46" customFormat="1" ht="141.75" outlineLevel="1">
      <c r="A125" s="177" t="s">
        <v>3200</v>
      </c>
      <c r="B125" s="238">
        <v>93</v>
      </c>
      <c r="C125" s="174" t="s">
        <v>134</v>
      </c>
      <c r="D125" s="189" t="s">
        <v>4048</v>
      </c>
      <c r="E125" s="176">
        <v>0</v>
      </c>
      <c r="F125" s="173" t="s">
        <v>446</v>
      </c>
      <c r="G125" s="176" t="s">
        <v>446</v>
      </c>
      <c r="H125" s="176" t="s">
        <v>446</v>
      </c>
      <c r="I125" s="176" t="s">
        <v>446</v>
      </c>
      <c r="J125" s="119">
        <v>6200005900</v>
      </c>
      <c r="K125" s="122">
        <v>41593</v>
      </c>
      <c r="L125" s="173" t="s">
        <v>4049</v>
      </c>
      <c r="M125" s="177">
        <v>30</v>
      </c>
      <c r="N125" s="173" t="s">
        <v>4050</v>
      </c>
    </row>
    <row r="126" spans="1:14" s="46" customFormat="1" ht="47.25" outlineLevel="1">
      <c r="A126" s="177" t="s">
        <v>3201</v>
      </c>
      <c r="B126" s="238">
        <v>94</v>
      </c>
      <c r="C126" s="174" t="s">
        <v>134</v>
      </c>
      <c r="D126" s="175" t="s">
        <v>4045</v>
      </c>
      <c r="E126" s="176">
        <v>0</v>
      </c>
      <c r="F126" s="173" t="s">
        <v>446</v>
      </c>
      <c r="G126" s="176" t="s">
        <v>446</v>
      </c>
      <c r="H126" s="176" t="s">
        <v>446</v>
      </c>
      <c r="I126" s="176" t="s">
        <v>446</v>
      </c>
      <c r="J126" s="119">
        <v>6200005907</v>
      </c>
      <c r="K126" s="122">
        <v>41598</v>
      </c>
      <c r="L126" s="173" t="s">
        <v>4046</v>
      </c>
      <c r="M126" s="177">
        <v>30</v>
      </c>
      <c r="N126" s="173" t="s">
        <v>4051</v>
      </c>
    </row>
    <row r="127" spans="1:14" s="46" customFormat="1" ht="47.25" outlineLevel="1">
      <c r="A127" s="177" t="s">
        <v>3202</v>
      </c>
      <c r="B127" s="238">
        <v>95</v>
      </c>
      <c r="C127" s="174" t="s">
        <v>134</v>
      </c>
      <c r="D127" s="155" t="s">
        <v>4052</v>
      </c>
      <c r="E127" s="176">
        <v>0</v>
      </c>
      <c r="F127" s="173" t="s">
        <v>446</v>
      </c>
      <c r="G127" s="176" t="s">
        <v>446</v>
      </c>
      <c r="H127" s="176" t="s">
        <v>446</v>
      </c>
      <c r="I127" s="176" t="s">
        <v>446</v>
      </c>
      <c r="J127" s="119" t="s">
        <v>4053</v>
      </c>
      <c r="K127" s="122" t="s">
        <v>4054</v>
      </c>
      <c r="L127" s="173" t="s">
        <v>4055</v>
      </c>
      <c r="M127" s="177">
        <v>30</v>
      </c>
      <c r="N127" s="173" t="s">
        <v>4056</v>
      </c>
    </row>
    <row r="128" spans="1:14" s="46" customFormat="1" ht="47.25" outlineLevel="1">
      <c r="A128" s="177" t="s">
        <v>3203</v>
      </c>
      <c r="B128" s="238">
        <v>96</v>
      </c>
      <c r="C128" s="174" t="s">
        <v>134</v>
      </c>
      <c r="D128" s="240" t="s">
        <v>4057</v>
      </c>
      <c r="E128" s="176">
        <v>24.071999999999999</v>
      </c>
      <c r="F128" s="173" t="s">
        <v>446</v>
      </c>
      <c r="G128" s="176" t="s">
        <v>446</v>
      </c>
      <c r="H128" s="176" t="s">
        <v>446</v>
      </c>
      <c r="I128" s="176" t="s">
        <v>446</v>
      </c>
      <c r="J128" s="119">
        <v>6200005927</v>
      </c>
      <c r="K128" s="122">
        <v>41604</v>
      </c>
      <c r="L128" s="173" t="s">
        <v>4058</v>
      </c>
      <c r="M128" s="177">
        <v>30</v>
      </c>
      <c r="N128" s="173" t="s">
        <v>4059</v>
      </c>
    </row>
    <row r="129" spans="1:14" s="46" customFormat="1" ht="31.5" outlineLevel="1">
      <c r="A129" s="177" t="s">
        <v>3204</v>
      </c>
      <c r="B129" s="238">
        <v>97</v>
      </c>
      <c r="C129" s="174" t="s">
        <v>134</v>
      </c>
      <c r="D129" s="175" t="s">
        <v>4060</v>
      </c>
      <c r="E129" s="176">
        <v>0</v>
      </c>
      <c r="F129" s="173" t="s">
        <v>446</v>
      </c>
      <c r="G129" s="176" t="s">
        <v>446</v>
      </c>
      <c r="H129" s="176" t="s">
        <v>446</v>
      </c>
      <c r="I129" s="176" t="s">
        <v>446</v>
      </c>
      <c r="J129" s="119">
        <v>6200005944</v>
      </c>
      <c r="K129" s="122">
        <v>41611</v>
      </c>
      <c r="L129" s="173" t="s">
        <v>4061</v>
      </c>
      <c r="M129" s="177">
        <v>30</v>
      </c>
      <c r="N129" s="173" t="s">
        <v>4062</v>
      </c>
    </row>
    <row r="130" spans="1:14" s="46" customFormat="1" ht="63" outlineLevel="1">
      <c r="A130" s="177" t="s">
        <v>3205</v>
      </c>
      <c r="B130" s="238">
        <v>98</v>
      </c>
      <c r="C130" s="174" t="s">
        <v>134</v>
      </c>
      <c r="D130" s="155" t="s">
        <v>4063</v>
      </c>
      <c r="E130" s="176">
        <v>0</v>
      </c>
      <c r="F130" s="173" t="s">
        <v>446</v>
      </c>
      <c r="G130" s="176" t="s">
        <v>446</v>
      </c>
      <c r="H130" s="176" t="s">
        <v>446</v>
      </c>
      <c r="I130" s="176" t="s">
        <v>446</v>
      </c>
      <c r="J130" s="119" t="s">
        <v>4064</v>
      </c>
      <c r="K130" s="122" t="s">
        <v>3792</v>
      </c>
      <c r="L130" s="173" t="s">
        <v>3793</v>
      </c>
      <c r="M130" s="177">
        <v>30</v>
      </c>
      <c r="N130" s="173" t="s">
        <v>4065</v>
      </c>
    </row>
    <row r="131" spans="1:14" s="46" customFormat="1" ht="47.25" outlineLevel="1">
      <c r="A131" s="177" t="s">
        <v>3206</v>
      </c>
      <c r="B131" s="238">
        <v>99</v>
      </c>
      <c r="C131" s="174" t="s">
        <v>134</v>
      </c>
      <c r="D131" s="175" t="s">
        <v>4066</v>
      </c>
      <c r="E131" s="176">
        <v>0</v>
      </c>
      <c r="F131" s="173" t="s">
        <v>446</v>
      </c>
      <c r="G131" s="176" t="s">
        <v>446</v>
      </c>
      <c r="H131" s="176" t="s">
        <v>446</v>
      </c>
      <c r="I131" s="176" t="s">
        <v>446</v>
      </c>
      <c r="J131" s="119">
        <v>6200005986</v>
      </c>
      <c r="K131" s="122">
        <v>41621</v>
      </c>
      <c r="L131" s="173" t="s">
        <v>3257</v>
      </c>
      <c r="M131" s="177">
        <v>30</v>
      </c>
      <c r="N131" s="173" t="s">
        <v>4067</v>
      </c>
    </row>
    <row r="132" spans="1:14" s="46" customFormat="1" ht="47.25" outlineLevel="1">
      <c r="A132" s="177" t="s">
        <v>3207</v>
      </c>
      <c r="B132" s="238">
        <v>100</v>
      </c>
      <c r="C132" s="174" t="s">
        <v>134</v>
      </c>
      <c r="D132" s="155" t="s">
        <v>4068</v>
      </c>
      <c r="E132" s="176">
        <v>0</v>
      </c>
      <c r="F132" s="173" t="s">
        <v>446</v>
      </c>
      <c r="G132" s="176" t="s">
        <v>446</v>
      </c>
      <c r="H132" s="176" t="s">
        <v>446</v>
      </c>
      <c r="I132" s="176" t="s">
        <v>446</v>
      </c>
      <c r="J132" s="119" t="s">
        <v>4069</v>
      </c>
      <c r="K132" s="122">
        <v>41625</v>
      </c>
      <c r="L132" s="173" t="s">
        <v>4070</v>
      </c>
      <c r="M132" s="177">
        <v>30</v>
      </c>
      <c r="N132" s="173" t="s">
        <v>4071</v>
      </c>
    </row>
    <row r="133" spans="1:14" s="46" customFormat="1" ht="47.25" outlineLevel="1">
      <c r="A133" s="177" t="s">
        <v>3208</v>
      </c>
      <c r="B133" s="238">
        <v>101</v>
      </c>
      <c r="C133" s="174" t="s">
        <v>134</v>
      </c>
      <c r="D133" s="155" t="s">
        <v>4072</v>
      </c>
      <c r="E133" s="176">
        <v>0</v>
      </c>
      <c r="F133" s="173" t="s">
        <v>446</v>
      </c>
      <c r="G133" s="176" t="s">
        <v>446</v>
      </c>
      <c r="H133" s="176" t="s">
        <v>446</v>
      </c>
      <c r="I133" s="176" t="s">
        <v>446</v>
      </c>
      <c r="J133" s="119" t="s">
        <v>4073</v>
      </c>
      <c r="K133" s="122">
        <v>41625</v>
      </c>
      <c r="L133" s="173" t="s">
        <v>4074</v>
      </c>
      <c r="M133" s="177">
        <v>30</v>
      </c>
      <c r="N133" s="173" t="s">
        <v>4075</v>
      </c>
    </row>
    <row r="134" spans="1:14" s="46" customFormat="1" ht="47.25" outlineLevel="1">
      <c r="A134" s="177" t="s">
        <v>3209</v>
      </c>
      <c r="B134" s="238">
        <v>102</v>
      </c>
      <c r="C134" s="174" t="s">
        <v>134</v>
      </c>
      <c r="D134" s="155" t="s">
        <v>4076</v>
      </c>
      <c r="E134" s="176">
        <v>0</v>
      </c>
      <c r="F134" s="173" t="s">
        <v>446</v>
      </c>
      <c r="G134" s="176" t="s">
        <v>446</v>
      </c>
      <c r="H134" s="176" t="s">
        <v>446</v>
      </c>
      <c r="I134" s="176" t="s">
        <v>446</v>
      </c>
      <c r="J134" s="119" t="s">
        <v>4077</v>
      </c>
      <c r="K134" s="122" t="s">
        <v>4078</v>
      </c>
      <c r="L134" s="173" t="s">
        <v>4079</v>
      </c>
      <c r="M134" s="177">
        <v>30</v>
      </c>
      <c r="N134" s="173" t="s">
        <v>4080</v>
      </c>
    </row>
    <row r="135" spans="1:14" s="46" customFormat="1" ht="47.25" outlineLevel="1">
      <c r="A135" s="177" t="s">
        <v>3210</v>
      </c>
      <c r="B135" s="238">
        <v>103</v>
      </c>
      <c r="C135" s="174" t="s">
        <v>134</v>
      </c>
      <c r="D135" s="175" t="s">
        <v>4081</v>
      </c>
      <c r="E135" s="176">
        <v>10.230600000000001</v>
      </c>
      <c r="F135" s="173" t="s">
        <v>446</v>
      </c>
      <c r="G135" s="176" t="s">
        <v>446</v>
      </c>
      <c r="H135" s="176" t="s">
        <v>446</v>
      </c>
      <c r="I135" s="176" t="s">
        <v>446</v>
      </c>
      <c r="J135" s="119">
        <v>6200005994</v>
      </c>
      <c r="K135" s="122">
        <v>41625</v>
      </c>
      <c r="L135" s="173" t="s">
        <v>4082</v>
      </c>
      <c r="M135" s="177">
        <v>30</v>
      </c>
      <c r="N135" s="173" t="s">
        <v>4083</v>
      </c>
    </row>
    <row r="136" spans="1:14" s="46" customFormat="1" ht="31.5" customHeight="1" outlineLevel="1">
      <c r="A136" s="177" t="s">
        <v>3211</v>
      </c>
      <c r="B136" s="238">
        <v>104</v>
      </c>
      <c r="C136" s="156" t="s">
        <v>134</v>
      </c>
      <c r="D136" s="157" t="s">
        <v>4084</v>
      </c>
      <c r="E136" s="176">
        <v>0</v>
      </c>
      <c r="F136" s="173"/>
      <c r="G136" s="176"/>
      <c r="H136" s="176"/>
      <c r="I136" s="176"/>
      <c r="J136" s="119">
        <v>6200005995</v>
      </c>
      <c r="K136" s="122">
        <v>41625</v>
      </c>
      <c r="L136" s="173" t="s">
        <v>4085</v>
      </c>
      <c r="M136" s="177">
        <v>30</v>
      </c>
      <c r="N136" s="173" t="s">
        <v>4086</v>
      </c>
    </row>
    <row r="137" spans="1:14" s="46" customFormat="1" ht="47.25" outlineLevel="1">
      <c r="A137" s="177" t="s">
        <v>3212</v>
      </c>
      <c r="B137" s="238">
        <v>105</v>
      </c>
      <c r="C137" s="156" t="s">
        <v>134</v>
      </c>
      <c r="D137" s="157" t="s">
        <v>4087</v>
      </c>
      <c r="E137" s="176">
        <v>0</v>
      </c>
      <c r="F137" s="173"/>
      <c r="G137" s="176"/>
      <c r="H137" s="176"/>
      <c r="I137" s="176"/>
      <c r="J137" s="119">
        <v>6200005999</v>
      </c>
      <c r="K137" s="122">
        <v>41626</v>
      </c>
      <c r="L137" s="173" t="s">
        <v>4088</v>
      </c>
      <c r="M137" s="177">
        <v>30</v>
      </c>
      <c r="N137" s="173" t="s">
        <v>4089</v>
      </c>
    </row>
    <row r="138" spans="1:14" s="46" customFormat="1" ht="47.25" outlineLevel="1">
      <c r="A138" s="177" t="s">
        <v>3213</v>
      </c>
      <c r="B138" s="238">
        <v>106</v>
      </c>
      <c r="C138" s="156" t="s">
        <v>134</v>
      </c>
      <c r="D138" s="157" t="s">
        <v>4090</v>
      </c>
      <c r="E138" s="176">
        <v>0</v>
      </c>
      <c r="F138" s="173"/>
      <c r="G138" s="176"/>
      <c r="H138" s="176"/>
      <c r="I138" s="176"/>
      <c r="J138" s="119">
        <v>6200006019</v>
      </c>
      <c r="K138" s="122">
        <v>41632</v>
      </c>
      <c r="L138" s="173" t="s">
        <v>4091</v>
      </c>
      <c r="M138" s="177">
        <v>30</v>
      </c>
      <c r="N138" s="173" t="s">
        <v>4092</v>
      </c>
    </row>
    <row r="139" spans="1:14" s="46" customFormat="1" ht="94.5" outlineLevel="1">
      <c r="A139" s="177" t="s">
        <v>3214</v>
      </c>
      <c r="B139" s="238">
        <v>107</v>
      </c>
      <c r="C139" s="174" t="s">
        <v>134</v>
      </c>
      <c r="D139" s="155" t="s">
        <v>4093</v>
      </c>
      <c r="E139" s="176">
        <v>0</v>
      </c>
      <c r="F139" s="173" t="s">
        <v>446</v>
      </c>
      <c r="G139" s="176" t="s">
        <v>446</v>
      </c>
      <c r="H139" s="176" t="s">
        <v>446</v>
      </c>
      <c r="I139" s="176" t="s">
        <v>446</v>
      </c>
      <c r="J139" s="119">
        <v>6200006025</v>
      </c>
      <c r="K139" s="122">
        <v>41633</v>
      </c>
      <c r="L139" s="173" t="s">
        <v>4094</v>
      </c>
      <c r="M139" s="177">
        <v>30</v>
      </c>
      <c r="N139" s="173" t="s">
        <v>4095</v>
      </c>
    </row>
    <row r="140" spans="1:14" s="46" customFormat="1" ht="47.25" outlineLevel="1">
      <c r="A140" s="177" t="s">
        <v>3215</v>
      </c>
      <c r="B140" s="238">
        <v>108</v>
      </c>
      <c r="C140" s="174" t="s">
        <v>134</v>
      </c>
      <c r="D140" s="155" t="s">
        <v>4096</v>
      </c>
      <c r="E140" s="176">
        <v>0</v>
      </c>
      <c r="F140" s="173" t="s">
        <v>446</v>
      </c>
      <c r="G140" s="176" t="s">
        <v>446</v>
      </c>
      <c r="H140" s="176" t="s">
        <v>446</v>
      </c>
      <c r="I140" s="176" t="s">
        <v>446</v>
      </c>
      <c r="J140" s="119" t="s">
        <v>4097</v>
      </c>
      <c r="K140" s="122" t="s">
        <v>4098</v>
      </c>
      <c r="L140" s="173" t="s">
        <v>4099</v>
      </c>
      <c r="M140" s="177">
        <v>30</v>
      </c>
      <c r="N140" s="173" t="s">
        <v>4100</v>
      </c>
    </row>
    <row r="141" spans="1:14" s="46" customFormat="1" ht="47.25" outlineLevel="1">
      <c r="A141" s="177" t="s">
        <v>3216</v>
      </c>
      <c r="B141" s="238">
        <v>109</v>
      </c>
      <c r="C141" s="174" t="s">
        <v>134</v>
      </c>
      <c r="D141" s="155" t="s">
        <v>4101</v>
      </c>
      <c r="E141" s="176">
        <v>30.09</v>
      </c>
      <c r="F141" s="173" t="s">
        <v>446</v>
      </c>
      <c r="G141" s="176" t="s">
        <v>446</v>
      </c>
      <c r="H141" s="176" t="s">
        <v>446</v>
      </c>
      <c r="I141" s="176" t="s">
        <v>446</v>
      </c>
      <c r="J141" s="119">
        <v>6200006029</v>
      </c>
      <c r="K141" s="122">
        <v>41633</v>
      </c>
      <c r="L141" s="173" t="s">
        <v>3270</v>
      </c>
      <c r="M141" s="177">
        <v>30</v>
      </c>
      <c r="N141" s="173" t="s">
        <v>4102</v>
      </c>
    </row>
    <row r="142" spans="1:14" s="46" customFormat="1" ht="47.25" outlineLevel="1">
      <c r="A142" s="177" t="s">
        <v>3217</v>
      </c>
      <c r="B142" s="238">
        <v>110</v>
      </c>
      <c r="C142" s="174" t="s">
        <v>134</v>
      </c>
      <c r="D142" s="175" t="s">
        <v>4103</v>
      </c>
      <c r="E142" s="176">
        <v>0</v>
      </c>
      <c r="F142" s="173" t="s">
        <v>446</v>
      </c>
      <c r="G142" s="176" t="s">
        <v>446</v>
      </c>
      <c r="H142" s="176" t="s">
        <v>446</v>
      </c>
      <c r="I142" s="176" t="s">
        <v>446</v>
      </c>
      <c r="J142" s="119">
        <v>6200006033</v>
      </c>
      <c r="K142" s="122">
        <v>41633</v>
      </c>
      <c r="L142" s="173" t="s">
        <v>4104</v>
      </c>
      <c r="M142" s="177">
        <v>30</v>
      </c>
      <c r="N142" s="173" t="s">
        <v>4105</v>
      </c>
    </row>
    <row r="143" spans="1:14" s="46" customFormat="1" ht="47.25" outlineLevel="1">
      <c r="A143" s="177" t="s">
        <v>3218</v>
      </c>
      <c r="B143" s="238">
        <v>111</v>
      </c>
      <c r="C143" s="174" t="s">
        <v>134</v>
      </c>
      <c r="D143" s="175" t="s">
        <v>4103</v>
      </c>
      <c r="E143" s="176">
        <v>0</v>
      </c>
      <c r="F143" s="173" t="s">
        <v>446</v>
      </c>
      <c r="G143" s="176" t="s">
        <v>446</v>
      </c>
      <c r="H143" s="176" t="s">
        <v>446</v>
      </c>
      <c r="I143" s="176" t="s">
        <v>446</v>
      </c>
      <c r="J143" s="119">
        <v>6200006041</v>
      </c>
      <c r="K143" s="122">
        <v>41635</v>
      </c>
      <c r="L143" s="173" t="s">
        <v>3236</v>
      </c>
      <c r="M143" s="177">
        <v>30</v>
      </c>
      <c r="N143" s="173" t="s">
        <v>4106</v>
      </c>
    </row>
    <row r="144" spans="1:14" s="46" customFormat="1" ht="47.25" outlineLevel="1">
      <c r="A144" s="177" t="s">
        <v>3219</v>
      </c>
      <c r="B144" s="238">
        <v>112</v>
      </c>
      <c r="C144" s="174" t="s">
        <v>134</v>
      </c>
      <c r="D144" s="155" t="s">
        <v>4107</v>
      </c>
      <c r="E144" s="176">
        <v>0</v>
      </c>
      <c r="F144" s="173" t="s">
        <v>446</v>
      </c>
      <c r="G144" s="176" t="s">
        <v>446</v>
      </c>
      <c r="H144" s="176" t="s">
        <v>446</v>
      </c>
      <c r="I144" s="176" t="s">
        <v>446</v>
      </c>
      <c r="J144" s="119">
        <v>6200006044</v>
      </c>
      <c r="K144" s="122">
        <v>41635</v>
      </c>
      <c r="L144" s="173" t="s">
        <v>3269</v>
      </c>
      <c r="M144" s="177">
        <v>30</v>
      </c>
      <c r="N144" s="173" t="s">
        <v>4108</v>
      </c>
    </row>
    <row r="145" spans="1:14" s="46" customFormat="1" ht="31.5" outlineLevel="1">
      <c r="A145" s="177" t="s">
        <v>3220</v>
      </c>
      <c r="B145" s="238">
        <v>113</v>
      </c>
      <c r="C145" s="174" t="s">
        <v>134</v>
      </c>
      <c r="D145" s="175" t="s">
        <v>4109</v>
      </c>
      <c r="E145" s="176">
        <v>0</v>
      </c>
      <c r="F145" s="173" t="s">
        <v>446</v>
      </c>
      <c r="G145" s="176" t="s">
        <v>446</v>
      </c>
      <c r="H145" s="176" t="s">
        <v>446</v>
      </c>
      <c r="I145" s="176" t="s">
        <v>446</v>
      </c>
      <c r="J145" s="119">
        <v>6200006065</v>
      </c>
      <c r="K145" s="122" t="s">
        <v>3151</v>
      </c>
      <c r="L145" s="173" t="s">
        <v>4110</v>
      </c>
      <c r="M145" s="177">
        <v>30</v>
      </c>
      <c r="N145" s="173" t="s">
        <v>4111</v>
      </c>
    </row>
    <row r="146" spans="1:14" s="46" customFormat="1" ht="31.5" outlineLevel="1">
      <c r="A146" s="177" t="s">
        <v>3221</v>
      </c>
      <c r="B146" s="238">
        <v>114</v>
      </c>
      <c r="C146" s="174" t="s">
        <v>134</v>
      </c>
      <c r="D146" s="175" t="s">
        <v>4112</v>
      </c>
      <c r="E146" s="176">
        <v>3.0089999999999999</v>
      </c>
      <c r="F146" s="173" t="s">
        <v>446</v>
      </c>
      <c r="G146" s="176" t="s">
        <v>446</v>
      </c>
      <c r="H146" s="176" t="s">
        <v>446</v>
      </c>
      <c r="I146" s="176" t="s">
        <v>446</v>
      </c>
      <c r="J146" s="119">
        <v>6200006077</v>
      </c>
      <c r="K146" s="122">
        <v>41655</v>
      </c>
      <c r="L146" s="173" t="s">
        <v>4113</v>
      </c>
      <c r="M146" s="177">
        <v>30</v>
      </c>
      <c r="N146" s="173" t="s">
        <v>4114</v>
      </c>
    </row>
    <row r="147" spans="1:14" s="46" customFormat="1" ht="47.25" outlineLevel="1">
      <c r="A147" s="177" t="s">
        <v>3222</v>
      </c>
      <c r="B147" s="238">
        <v>115</v>
      </c>
      <c r="C147" s="174" t="s">
        <v>134</v>
      </c>
      <c r="D147" s="175" t="s">
        <v>4115</v>
      </c>
      <c r="E147" s="176">
        <v>4.8144</v>
      </c>
      <c r="F147" s="173" t="s">
        <v>446</v>
      </c>
      <c r="G147" s="176" t="s">
        <v>446</v>
      </c>
      <c r="H147" s="176" t="s">
        <v>446</v>
      </c>
      <c r="I147" s="176" t="s">
        <v>446</v>
      </c>
      <c r="J147" s="119">
        <v>6200006082</v>
      </c>
      <c r="K147" s="122">
        <v>41656</v>
      </c>
      <c r="L147" s="173" t="s">
        <v>4116</v>
      </c>
      <c r="M147" s="177">
        <v>30</v>
      </c>
      <c r="N147" s="173" t="s">
        <v>4117</v>
      </c>
    </row>
    <row r="148" spans="1:14" s="46" customFormat="1" ht="31.5" outlineLevel="1">
      <c r="A148" s="177" t="s">
        <v>3223</v>
      </c>
      <c r="B148" s="238">
        <v>116</v>
      </c>
      <c r="C148" s="174" t="s">
        <v>134</v>
      </c>
      <c r="D148" s="175" t="s">
        <v>4118</v>
      </c>
      <c r="E148" s="176">
        <v>0</v>
      </c>
      <c r="F148" s="173" t="s">
        <v>446</v>
      </c>
      <c r="G148" s="176" t="s">
        <v>446</v>
      </c>
      <c r="H148" s="176" t="s">
        <v>446</v>
      </c>
      <c r="I148" s="176" t="s">
        <v>446</v>
      </c>
      <c r="J148" s="119" t="s">
        <v>4119</v>
      </c>
      <c r="K148" s="122">
        <v>41660</v>
      </c>
      <c r="L148" s="173" t="s">
        <v>4120</v>
      </c>
      <c r="M148" s="177">
        <v>30</v>
      </c>
      <c r="N148" s="173" t="s">
        <v>4121</v>
      </c>
    </row>
    <row r="149" spans="1:14" s="46" customFormat="1" ht="47.25" outlineLevel="1">
      <c r="A149" s="177" t="s">
        <v>3224</v>
      </c>
      <c r="B149" s="238">
        <v>117</v>
      </c>
      <c r="C149" s="174" t="s">
        <v>134</v>
      </c>
      <c r="D149" s="155" t="s">
        <v>4122</v>
      </c>
      <c r="E149" s="176">
        <v>0</v>
      </c>
      <c r="F149" s="173" t="s">
        <v>446</v>
      </c>
      <c r="G149" s="176" t="s">
        <v>446</v>
      </c>
      <c r="H149" s="176" t="s">
        <v>446</v>
      </c>
      <c r="I149" s="176" t="s">
        <v>446</v>
      </c>
      <c r="J149" s="119" t="s">
        <v>4123</v>
      </c>
      <c r="K149" s="122">
        <v>41667</v>
      </c>
      <c r="L149" s="173" t="s">
        <v>4124</v>
      </c>
      <c r="M149" s="177">
        <v>30</v>
      </c>
      <c r="N149" s="173" t="s">
        <v>4125</v>
      </c>
    </row>
    <row r="150" spans="1:14" s="46" customFormat="1" ht="63" outlineLevel="1">
      <c r="A150" s="177" t="s">
        <v>3225</v>
      </c>
      <c r="B150" s="238">
        <v>118</v>
      </c>
      <c r="C150" s="174" t="s">
        <v>134</v>
      </c>
      <c r="D150" s="155" t="s">
        <v>4126</v>
      </c>
      <c r="E150" s="176">
        <v>0</v>
      </c>
      <c r="F150" s="173" t="s">
        <v>446</v>
      </c>
      <c r="G150" s="176" t="s">
        <v>446</v>
      </c>
      <c r="H150" s="176" t="s">
        <v>446</v>
      </c>
      <c r="I150" s="176" t="s">
        <v>446</v>
      </c>
      <c r="J150" s="119">
        <v>6200006164</v>
      </c>
      <c r="K150" s="122" t="s">
        <v>4127</v>
      </c>
      <c r="L150" s="173" t="s">
        <v>4128</v>
      </c>
      <c r="M150" s="177">
        <v>30</v>
      </c>
      <c r="N150" s="173" t="s">
        <v>4129</v>
      </c>
    </row>
    <row r="151" spans="1:14" s="46" customFormat="1" ht="31.5" outlineLevel="1">
      <c r="A151" s="177" t="s">
        <v>3226</v>
      </c>
      <c r="B151" s="238">
        <v>119</v>
      </c>
      <c r="C151" s="174" t="s">
        <v>134</v>
      </c>
      <c r="D151" s="175" t="s">
        <v>4130</v>
      </c>
      <c r="E151" s="176">
        <v>0</v>
      </c>
      <c r="F151" s="173" t="s">
        <v>446</v>
      </c>
      <c r="G151" s="176" t="s">
        <v>446</v>
      </c>
      <c r="H151" s="176" t="s">
        <v>446</v>
      </c>
      <c r="I151" s="176" t="s">
        <v>446</v>
      </c>
      <c r="J151" s="119" t="s">
        <v>4131</v>
      </c>
      <c r="K151" s="122" t="s">
        <v>4132</v>
      </c>
      <c r="L151" s="173" t="s">
        <v>4133</v>
      </c>
      <c r="M151" s="177">
        <v>30</v>
      </c>
      <c r="N151" s="173" t="s">
        <v>4134</v>
      </c>
    </row>
    <row r="152" spans="1:14" s="46" customFormat="1" ht="31.5" outlineLevel="1">
      <c r="A152" s="177" t="s">
        <v>3227</v>
      </c>
      <c r="B152" s="238">
        <v>120</v>
      </c>
      <c r="C152" s="174" t="s">
        <v>134</v>
      </c>
      <c r="D152" s="175" t="s">
        <v>4135</v>
      </c>
      <c r="E152" s="176">
        <v>0</v>
      </c>
      <c r="F152" s="173" t="s">
        <v>446</v>
      </c>
      <c r="G152" s="176" t="s">
        <v>446</v>
      </c>
      <c r="H152" s="176" t="s">
        <v>446</v>
      </c>
      <c r="I152" s="176" t="s">
        <v>446</v>
      </c>
      <c r="J152" s="119">
        <v>6200006249</v>
      </c>
      <c r="K152" s="122" t="s">
        <v>4136</v>
      </c>
      <c r="L152" s="173" t="s">
        <v>4137</v>
      </c>
      <c r="M152" s="177">
        <v>30</v>
      </c>
      <c r="N152" s="173" t="s">
        <v>4138</v>
      </c>
    </row>
    <row r="153" spans="1:14" s="46" customFormat="1" ht="47.25" outlineLevel="1">
      <c r="A153" s="177" t="s">
        <v>3228</v>
      </c>
      <c r="B153" s="238">
        <v>121</v>
      </c>
      <c r="C153" s="174" t="s">
        <v>134</v>
      </c>
      <c r="D153" s="155" t="s">
        <v>4139</v>
      </c>
      <c r="E153" s="176">
        <v>0</v>
      </c>
      <c r="F153" s="173" t="s">
        <v>446</v>
      </c>
      <c r="G153" s="176" t="s">
        <v>446</v>
      </c>
      <c r="H153" s="176" t="s">
        <v>446</v>
      </c>
      <c r="I153" s="176" t="s">
        <v>446</v>
      </c>
      <c r="J153" s="119" t="s">
        <v>4140</v>
      </c>
      <c r="K153" s="122" t="s">
        <v>4141</v>
      </c>
      <c r="L153" s="173" t="s">
        <v>4142</v>
      </c>
      <c r="M153" s="177">
        <v>30</v>
      </c>
      <c r="N153" s="173" t="s">
        <v>4143</v>
      </c>
    </row>
    <row r="154" spans="1:14" s="46" customFormat="1" ht="47.25" outlineLevel="1">
      <c r="A154" s="177" t="s">
        <v>3229</v>
      </c>
      <c r="B154" s="238">
        <v>122</v>
      </c>
      <c r="C154" s="156" t="s">
        <v>134</v>
      </c>
      <c r="D154" s="157" t="s">
        <v>4144</v>
      </c>
      <c r="E154" s="176">
        <v>0</v>
      </c>
      <c r="F154" s="173"/>
      <c r="G154" s="176"/>
      <c r="H154" s="176"/>
      <c r="I154" s="176"/>
      <c r="J154" s="119">
        <v>6200006266</v>
      </c>
      <c r="K154" s="122">
        <v>41722</v>
      </c>
      <c r="L154" s="173" t="s">
        <v>4145</v>
      </c>
      <c r="M154" s="177">
        <v>30</v>
      </c>
      <c r="N154" s="173" t="s">
        <v>4146</v>
      </c>
    </row>
    <row r="155" spans="1:14" s="46" customFormat="1" ht="63" outlineLevel="1">
      <c r="A155" s="177" t="s">
        <v>3230</v>
      </c>
      <c r="B155" s="238">
        <v>123</v>
      </c>
      <c r="C155" s="174" t="s">
        <v>134</v>
      </c>
      <c r="D155" s="155" t="s">
        <v>4147</v>
      </c>
      <c r="E155" s="176">
        <v>0</v>
      </c>
      <c r="F155" s="173" t="s">
        <v>446</v>
      </c>
      <c r="G155" s="176" t="s">
        <v>446</v>
      </c>
      <c r="H155" s="176" t="s">
        <v>446</v>
      </c>
      <c r="I155" s="176" t="s">
        <v>446</v>
      </c>
      <c r="J155" s="119">
        <v>6200006270</v>
      </c>
      <c r="K155" s="122" t="s">
        <v>4132</v>
      </c>
      <c r="L155" s="173" t="s">
        <v>4148</v>
      </c>
      <c r="M155" s="177">
        <v>30</v>
      </c>
      <c r="N155" s="173" t="s">
        <v>4149</v>
      </c>
    </row>
    <row r="156" spans="1:14" s="46" customFormat="1" ht="63" outlineLevel="1">
      <c r="A156" s="177" t="s">
        <v>3231</v>
      </c>
      <c r="B156" s="238">
        <v>124</v>
      </c>
      <c r="C156" s="174" t="s">
        <v>134</v>
      </c>
      <c r="D156" s="155" t="s">
        <v>4150</v>
      </c>
      <c r="E156" s="176">
        <v>0</v>
      </c>
      <c r="F156" s="173" t="s">
        <v>446</v>
      </c>
      <c r="G156" s="176" t="s">
        <v>446</v>
      </c>
      <c r="H156" s="176" t="s">
        <v>446</v>
      </c>
      <c r="I156" s="176" t="s">
        <v>446</v>
      </c>
      <c r="J156" s="119">
        <v>6200006279</v>
      </c>
      <c r="K156" s="122" t="s">
        <v>4151</v>
      </c>
      <c r="L156" s="173" t="s">
        <v>4152</v>
      </c>
      <c r="M156" s="177">
        <v>30</v>
      </c>
      <c r="N156" s="173" t="s">
        <v>4153</v>
      </c>
    </row>
    <row r="157" spans="1:14" s="46" customFormat="1" ht="31.5" outlineLevel="1">
      <c r="A157" s="177" t="s">
        <v>3233</v>
      </c>
      <c r="B157" s="238">
        <v>125</v>
      </c>
      <c r="C157" s="174" t="s">
        <v>134</v>
      </c>
      <c r="D157" s="175" t="s">
        <v>4154</v>
      </c>
      <c r="E157" s="176">
        <v>0</v>
      </c>
      <c r="F157" s="173" t="s">
        <v>446</v>
      </c>
      <c r="G157" s="176" t="s">
        <v>446</v>
      </c>
      <c r="H157" s="176" t="s">
        <v>446</v>
      </c>
      <c r="I157" s="176" t="s">
        <v>446</v>
      </c>
      <c r="J157" s="119" t="s">
        <v>4155</v>
      </c>
      <c r="K157" s="122" t="s">
        <v>4156</v>
      </c>
      <c r="L157" s="173" t="s">
        <v>4157</v>
      </c>
      <c r="M157" s="177">
        <v>30</v>
      </c>
      <c r="N157" s="173" t="s">
        <v>4158</v>
      </c>
    </row>
    <row r="158" spans="1:14" s="46" customFormat="1" ht="47.25" outlineLevel="1">
      <c r="A158" s="177" t="s">
        <v>3234</v>
      </c>
      <c r="B158" s="238">
        <v>126</v>
      </c>
      <c r="C158" s="174" t="s">
        <v>134</v>
      </c>
      <c r="D158" s="155" t="s">
        <v>4159</v>
      </c>
      <c r="E158" s="176">
        <v>0</v>
      </c>
      <c r="F158" s="173" t="s">
        <v>446</v>
      </c>
      <c r="G158" s="176" t="s">
        <v>446</v>
      </c>
      <c r="H158" s="176" t="s">
        <v>446</v>
      </c>
      <c r="I158" s="176" t="s">
        <v>446</v>
      </c>
      <c r="J158" s="119">
        <v>6200006304</v>
      </c>
      <c r="K158" s="122" t="s">
        <v>3150</v>
      </c>
      <c r="L158" s="173" t="s">
        <v>4160</v>
      </c>
      <c r="M158" s="177">
        <v>30</v>
      </c>
      <c r="N158" s="173" t="s">
        <v>4161</v>
      </c>
    </row>
    <row r="159" spans="1:14" s="46" customFormat="1" ht="47.25" outlineLevel="1">
      <c r="A159" s="177" t="s">
        <v>3235</v>
      </c>
      <c r="B159" s="238">
        <v>127</v>
      </c>
      <c r="C159" s="174" t="s">
        <v>134</v>
      </c>
      <c r="D159" s="155" t="s">
        <v>4162</v>
      </c>
      <c r="E159" s="176">
        <v>0</v>
      </c>
      <c r="F159" s="173" t="s">
        <v>446</v>
      </c>
      <c r="G159" s="176" t="s">
        <v>446</v>
      </c>
      <c r="H159" s="176" t="s">
        <v>446</v>
      </c>
      <c r="I159" s="176" t="s">
        <v>446</v>
      </c>
      <c r="J159" s="119" t="s">
        <v>4163</v>
      </c>
      <c r="K159" s="122">
        <v>41736</v>
      </c>
      <c r="L159" s="173" t="s">
        <v>4164</v>
      </c>
      <c r="M159" s="177">
        <v>30</v>
      </c>
      <c r="N159" s="173" t="s">
        <v>4165</v>
      </c>
    </row>
    <row r="160" spans="1:14" s="46" customFormat="1" ht="63" outlineLevel="1">
      <c r="A160" s="177" t="s">
        <v>3237</v>
      </c>
      <c r="B160" s="238">
        <v>128</v>
      </c>
      <c r="C160" s="174" t="s">
        <v>134</v>
      </c>
      <c r="D160" s="155" t="s">
        <v>4166</v>
      </c>
      <c r="E160" s="176">
        <v>0</v>
      </c>
      <c r="F160" s="173" t="s">
        <v>446</v>
      </c>
      <c r="G160" s="176" t="s">
        <v>446</v>
      </c>
      <c r="H160" s="176" t="s">
        <v>446</v>
      </c>
      <c r="I160" s="176" t="s">
        <v>446</v>
      </c>
      <c r="J160" s="119" t="s">
        <v>4167</v>
      </c>
      <c r="K160" s="122" t="s">
        <v>3155</v>
      </c>
      <c r="L160" s="173" t="s">
        <v>4168</v>
      </c>
      <c r="M160" s="177">
        <v>30</v>
      </c>
      <c r="N160" s="173" t="s">
        <v>4169</v>
      </c>
    </row>
    <row r="161" spans="1:14" s="46" customFormat="1" ht="47.25" outlineLevel="1">
      <c r="A161" s="177" t="s">
        <v>3238</v>
      </c>
      <c r="B161" s="238">
        <v>129</v>
      </c>
      <c r="C161" s="174" t="s">
        <v>134</v>
      </c>
      <c r="D161" s="155" t="s">
        <v>4170</v>
      </c>
      <c r="E161" s="176">
        <v>0</v>
      </c>
      <c r="F161" s="173" t="s">
        <v>446</v>
      </c>
      <c r="G161" s="176" t="s">
        <v>446</v>
      </c>
      <c r="H161" s="176" t="s">
        <v>446</v>
      </c>
      <c r="I161" s="176" t="s">
        <v>446</v>
      </c>
      <c r="J161" s="119" t="s">
        <v>4171</v>
      </c>
      <c r="K161" s="122" t="s">
        <v>4172</v>
      </c>
      <c r="L161" s="173" t="s">
        <v>4173</v>
      </c>
      <c r="M161" s="177">
        <v>30</v>
      </c>
      <c r="N161" s="173" t="s">
        <v>4174</v>
      </c>
    </row>
    <row r="162" spans="1:14" s="46" customFormat="1" ht="78.75" outlineLevel="1">
      <c r="A162" s="177" t="s">
        <v>3239</v>
      </c>
      <c r="B162" s="238">
        <v>130</v>
      </c>
      <c r="C162" s="174" t="s">
        <v>134</v>
      </c>
      <c r="D162" s="155" t="s">
        <v>4175</v>
      </c>
      <c r="E162" s="176">
        <v>0</v>
      </c>
      <c r="F162" s="173" t="s">
        <v>446</v>
      </c>
      <c r="G162" s="176" t="s">
        <v>446</v>
      </c>
      <c r="H162" s="176" t="s">
        <v>446</v>
      </c>
      <c r="I162" s="176" t="s">
        <v>446</v>
      </c>
      <c r="J162" s="119" t="s">
        <v>4176</v>
      </c>
      <c r="K162" s="122" t="s">
        <v>4177</v>
      </c>
      <c r="L162" s="173" t="s">
        <v>4178</v>
      </c>
      <c r="M162" s="177">
        <v>30</v>
      </c>
      <c r="N162" s="173" t="s">
        <v>4179</v>
      </c>
    </row>
    <row r="163" spans="1:14" s="46" customFormat="1" ht="31.5" outlineLevel="1">
      <c r="A163" s="177" t="s">
        <v>3240</v>
      </c>
      <c r="B163" s="238">
        <v>131</v>
      </c>
      <c r="C163" s="174" t="s">
        <v>134</v>
      </c>
      <c r="D163" s="155" t="s">
        <v>4180</v>
      </c>
      <c r="E163" s="176">
        <v>0</v>
      </c>
      <c r="F163" s="173" t="s">
        <v>446</v>
      </c>
      <c r="G163" s="176" t="s">
        <v>446</v>
      </c>
      <c r="H163" s="176" t="s">
        <v>446</v>
      </c>
      <c r="I163" s="176" t="s">
        <v>446</v>
      </c>
      <c r="J163" s="119" t="s">
        <v>4181</v>
      </c>
      <c r="K163" s="122" t="s">
        <v>4182</v>
      </c>
      <c r="L163" s="173" t="s">
        <v>4183</v>
      </c>
      <c r="M163" s="177">
        <v>30</v>
      </c>
      <c r="N163" s="173" t="s">
        <v>4184</v>
      </c>
    </row>
    <row r="164" spans="1:14" s="46" customFormat="1" ht="47.25" outlineLevel="1">
      <c r="A164" s="177" t="s">
        <v>3241</v>
      </c>
      <c r="B164" s="238">
        <v>132</v>
      </c>
      <c r="C164" s="174" t="s">
        <v>134</v>
      </c>
      <c r="D164" s="155" t="s">
        <v>4185</v>
      </c>
      <c r="E164" s="176">
        <v>0</v>
      </c>
      <c r="F164" s="173" t="s">
        <v>446</v>
      </c>
      <c r="G164" s="176" t="s">
        <v>446</v>
      </c>
      <c r="H164" s="176" t="s">
        <v>446</v>
      </c>
      <c r="I164" s="176" t="s">
        <v>446</v>
      </c>
      <c r="J164" s="119">
        <v>6200006445</v>
      </c>
      <c r="K164" s="122" t="s">
        <v>3155</v>
      </c>
      <c r="L164" s="173" t="s">
        <v>4186</v>
      </c>
      <c r="M164" s="177">
        <v>30</v>
      </c>
      <c r="N164" s="173" t="s">
        <v>4187</v>
      </c>
    </row>
    <row r="165" spans="1:14" s="46" customFormat="1" ht="47.25" outlineLevel="1">
      <c r="A165" s="177" t="s">
        <v>3242</v>
      </c>
      <c r="B165" s="238">
        <v>133</v>
      </c>
      <c r="C165" s="174" t="s">
        <v>134</v>
      </c>
      <c r="D165" s="155" t="s">
        <v>4188</v>
      </c>
      <c r="E165" s="176">
        <v>0</v>
      </c>
      <c r="F165" s="173" t="s">
        <v>446</v>
      </c>
      <c r="G165" s="176" t="s">
        <v>446</v>
      </c>
      <c r="H165" s="176" t="s">
        <v>446</v>
      </c>
      <c r="I165" s="176" t="s">
        <v>446</v>
      </c>
      <c r="J165" s="119" t="s">
        <v>4189</v>
      </c>
      <c r="K165" s="122" t="s">
        <v>4190</v>
      </c>
      <c r="L165" s="173" t="s">
        <v>4191</v>
      </c>
      <c r="M165" s="177">
        <v>30</v>
      </c>
      <c r="N165" s="173" t="s">
        <v>4192</v>
      </c>
    </row>
    <row r="166" spans="1:14" s="46" customFormat="1" ht="47.25" outlineLevel="1">
      <c r="A166" s="177" t="s">
        <v>3244</v>
      </c>
      <c r="B166" s="238">
        <v>134</v>
      </c>
      <c r="C166" s="174" t="s">
        <v>134</v>
      </c>
      <c r="D166" s="155" t="s">
        <v>4193</v>
      </c>
      <c r="E166" s="176">
        <v>0</v>
      </c>
      <c r="F166" s="173" t="s">
        <v>446</v>
      </c>
      <c r="G166" s="176" t="s">
        <v>446</v>
      </c>
      <c r="H166" s="176" t="s">
        <v>446</v>
      </c>
      <c r="I166" s="176" t="s">
        <v>446</v>
      </c>
      <c r="J166" s="119" t="s">
        <v>4194</v>
      </c>
      <c r="K166" s="122" t="s">
        <v>4182</v>
      </c>
      <c r="L166" s="173" t="s">
        <v>3421</v>
      </c>
      <c r="M166" s="177">
        <v>30</v>
      </c>
      <c r="N166" s="173" t="s">
        <v>4195</v>
      </c>
    </row>
    <row r="167" spans="1:14" s="46" customFormat="1" ht="63" outlineLevel="1">
      <c r="A167" s="177" t="s">
        <v>3245</v>
      </c>
      <c r="B167" s="238">
        <v>135</v>
      </c>
      <c r="C167" s="174" t="s">
        <v>134</v>
      </c>
      <c r="D167" s="155" t="s">
        <v>4196</v>
      </c>
      <c r="E167" s="176">
        <v>0</v>
      </c>
      <c r="F167" s="173" t="s">
        <v>446</v>
      </c>
      <c r="G167" s="176" t="s">
        <v>446</v>
      </c>
      <c r="H167" s="176" t="s">
        <v>446</v>
      </c>
      <c r="I167" s="176" t="s">
        <v>446</v>
      </c>
      <c r="J167" s="119" t="s">
        <v>4197</v>
      </c>
      <c r="K167" s="122" t="s">
        <v>4198</v>
      </c>
      <c r="L167" s="173" t="s">
        <v>4199</v>
      </c>
      <c r="M167" s="177">
        <v>30</v>
      </c>
      <c r="N167" s="173" t="s">
        <v>4200</v>
      </c>
    </row>
    <row r="168" spans="1:14" s="46" customFormat="1" ht="63" outlineLevel="1">
      <c r="A168" s="177" t="s">
        <v>3246</v>
      </c>
      <c r="B168" s="238">
        <v>136</v>
      </c>
      <c r="C168" s="174" t="s">
        <v>134</v>
      </c>
      <c r="D168" s="155" t="s">
        <v>4201</v>
      </c>
      <c r="E168" s="176">
        <v>0</v>
      </c>
      <c r="F168" s="173" t="s">
        <v>446</v>
      </c>
      <c r="G168" s="176" t="s">
        <v>446</v>
      </c>
      <c r="H168" s="176" t="s">
        <v>446</v>
      </c>
      <c r="I168" s="176" t="s">
        <v>446</v>
      </c>
      <c r="J168" s="119" t="s">
        <v>4202</v>
      </c>
      <c r="K168" s="122" t="s">
        <v>4198</v>
      </c>
      <c r="L168" s="173" t="s">
        <v>4203</v>
      </c>
      <c r="M168" s="177">
        <v>30</v>
      </c>
      <c r="N168" s="173" t="s">
        <v>4204</v>
      </c>
    </row>
    <row r="169" spans="1:14" s="46" customFormat="1" ht="31.5" outlineLevel="1">
      <c r="A169" s="177" t="s">
        <v>3247</v>
      </c>
      <c r="B169" s="238">
        <v>137</v>
      </c>
      <c r="C169" s="174" t="s">
        <v>134</v>
      </c>
      <c r="D169" s="155" t="s">
        <v>4205</v>
      </c>
      <c r="E169" s="176">
        <v>0</v>
      </c>
      <c r="F169" s="173" t="s">
        <v>446</v>
      </c>
      <c r="G169" s="176" t="s">
        <v>446</v>
      </c>
      <c r="H169" s="176" t="s">
        <v>446</v>
      </c>
      <c r="I169" s="176" t="s">
        <v>446</v>
      </c>
      <c r="J169" s="119" t="s">
        <v>4206</v>
      </c>
      <c r="K169" s="122" t="s">
        <v>4207</v>
      </c>
      <c r="L169" s="173" t="s">
        <v>4208</v>
      </c>
      <c r="M169" s="177">
        <v>30</v>
      </c>
      <c r="N169" s="173" t="s">
        <v>4209</v>
      </c>
    </row>
    <row r="170" spans="1:14" s="46" customFormat="1" ht="31.5" outlineLevel="1">
      <c r="A170" s="177" t="s">
        <v>3248</v>
      </c>
      <c r="B170" s="238">
        <v>138</v>
      </c>
      <c r="C170" s="174" t="s">
        <v>134</v>
      </c>
      <c r="D170" s="175" t="s">
        <v>4210</v>
      </c>
      <c r="E170" s="176">
        <v>0</v>
      </c>
      <c r="F170" s="173" t="s">
        <v>446</v>
      </c>
      <c r="G170" s="176" t="s">
        <v>446</v>
      </c>
      <c r="H170" s="176" t="s">
        <v>446</v>
      </c>
      <c r="I170" s="176" t="s">
        <v>446</v>
      </c>
      <c r="J170" s="119" t="s">
        <v>4211</v>
      </c>
      <c r="K170" s="122" t="s">
        <v>4156</v>
      </c>
      <c r="L170" s="173" t="s">
        <v>4212</v>
      </c>
      <c r="M170" s="177">
        <v>30</v>
      </c>
      <c r="N170" s="173" t="s">
        <v>4213</v>
      </c>
    </row>
    <row r="171" spans="1:14" s="46" customFormat="1" ht="47.25" outlineLevel="1">
      <c r="A171" s="177" t="s">
        <v>3249</v>
      </c>
      <c r="B171" s="238">
        <v>139</v>
      </c>
      <c r="C171" s="174" t="s">
        <v>134</v>
      </c>
      <c r="D171" s="155" t="s">
        <v>4214</v>
      </c>
      <c r="E171" s="176">
        <v>0</v>
      </c>
      <c r="F171" s="173" t="s">
        <v>446</v>
      </c>
      <c r="G171" s="176" t="s">
        <v>446</v>
      </c>
      <c r="H171" s="176" t="s">
        <v>446</v>
      </c>
      <c r="I171" s="176" t="s">
        <v>446</v>
      </c>
      <c r="J171" s="119" t="s">
        <v>4215</v>
      </c>
      <c r="K171" s="122" t="s">
        <v>4216</v>
      </c>
      <c r="L171" s="173" t="s">
        <v>4217</v>
      </c>
      <c r="M171" s="177">
        <v>30</v>
      </c>
      <c r="N171" s="173" t="s">
        <v>4218</v>
      </c>
    </row>
    <row r="172" spans="1:14" s="46" customFormat="1" ht="47.25" outlineLevel="1">
      <c r="A172" s="177" t="s">
        <v>3250</v>
      </c>
      <c r="B172" s="238">
        <v>140</v>
      </c>
      <c r="C172" s="174" t="s">
        <v>134</v>
      </c>
      <c r="D172" s="155" t="s">
        <v>4219</v>
      </c>
      <c r="E172" s="176">
        <v>0</v>
      </c>
      <c r="F172" s="173" t="s">
        <v>446</v>
      </c>
      <c r="G172" s="176" t="s">
        <v>446</v>
      </c>
      <c r="H172" s="176" t="s">
        <v>446</v>
      </c>
      <c r="I172" s="176" t="s">
        <v>446</v>
      </c>
      <c r="J172" s="119" t="s">
        <v>4220</v>
      </c>
      <c r="K172" s="122" t="s">
        <v>4221</v>
      </c>
      <c r="L172" s="173" t="s">
        <v>4222</v>
      </c>
      <c r="M172" s="177">
        <v>30</v>
      </c>
      <c r="N172" s="173" t="s">
        <v>4223</v>
      </c>
    </row>
    <row r="173" spans="1:14" s="46" customFormat="1" ht="47.25" outlineLevel="1">
      <c r="A173" s="177" t="s">
        <v>3251</v>
      </c>
      <c r="B173" s="238">
        <v>141</v>
      </c>
      <c r="C173" s="174" t="s">
        <v>134</v>
      </c>
      <c r="D173" s="155" t="s">
        <v>4224</v>
      </c>
      <c r="E173" s="176">
        <v>0</v>
      </c>
      <c r="F173" s="173" t="s">
        <v>446</v>
      </c>
      <c r="G173" s="176" t="s">
        <v>446</v>
      </c>
      <c r="H173" s="176" t="s">
        <v>446</v>
      </c>
      <c r="I173" s="176" t="s">
        <v>446</v>
      </c>
      <c r="J173" s="119" t="s">
        <v>4225</v>
      </c>
      <c r="K173" s="122" t="s">
        <v>4216</v>
      </c>
      <c r="L173" s="173" t="s">
        <v>4226</v>
      </c>
      <c r="M173" s="177">
        <v>30</v>
      </c>
      <c r="N173" s="173" t="s">
        <v>4227</v>
      </c>
    </row>
    <row r="174" spans="1:14" s="46" customFormat="1" ht="47.25" outlineLevel="1">
      <c r="A174" s="177" t="s">
        <v>3252</v>
      </c>
      <c r="B174" s="238">
        <v>142</v>
      </c>
      <c r="C174" s="174" t="s">
        <v>134</v>
      </c>
      <c r="D174" s="155" t="s">
        <v>4228</v>
      </c>
      <c r="E174" s="176">
        <v>0</v>
      </c>
      <c r="F174" s="173" t="s">
        <v>446</v>
      </c>
      <c r="G174" s="176" t="s">
        <v>446</v>
      </c>
      <c r="H174" s="176" t="s">
        <v>446</v>
      </c>
      <c r="I174" s="176" t="s">
        <v>446</v>
      </c>
      <c r="J174" s="119" t="s">
        <v>4229</v>
      </c>
      <c r="K174" s="122" t="s">
        <v>4230</v>
      </c>
      <c r="L174" s="173" t="s">
        <v>4231</v>
      </c>
      <c r="M174" s="177">
        <v>30</v>
      </c>
      <c r="N174" s="173" t="s">
        <v>4232</v>
      </c>
    </row>
    <row r="175" spans="1:14" s="46" customFormat="1" ht="47.25" outlineLevel="1">
      <c r="A175" s="177" t="s">
        <v>3253</v>
      </c>
      <c r="B175" s="238">
        <v>143</v>
      </c>
      <c r="C175" s="174" t="s">
        <v>134</v>
      </c>
      <c r="D175" s="155" t="s">
        <v>4233</v>
      </c>
      <c r="E175" s="176">
        <v>0</v>
      </c>
      <c r="F175" s="173" t="s">
        <v>446</v>
      </c>
      <c r="G175" s="176" t="s">
        <v>446</v>
      </c>
      <c r="H175" s="176" t="s">
        <v>446</v>
      </c>
      <c r="I175" s="176" t="s">
        <v>446</v>
      </c>
      <c r="J175" s="119" t="s">
        <v>4234</v>
      </c>
      <c r="K175" s="122" t="s">
        <v>4235</v>
      </c>
      <c r="L175" s="173" t="s">
        <v>4236</v>
      </c>
      <c r="M175" s="177">
        <v>30</v>
      </c>
      <c r="N175" s="173" t="s">
        <v>4237</v>
      </c>
    </row>
    <row r="176" spans="1:14" s="46" customFormat="1" ht="47.25" outlineLevel="1">
      <c r="A176" s="177" t="s">
        <v>3254</v>
      </c>
      <c r="B176" s="238">
        <v>144</v>
      </c>
      <c r="C176" s="174" t="s">
        <v>134</v>
      </c>
      <c r="D176" s="155" t="s">
        <v>4238</v>
      </c>
      <c r="E176" s="176">
        <v>0</v>
      </c>
      <c r="F176" s="173" t="s">
        <v>446</v>
      </c>
      <c r="G176" s="176" t="s">
        <v>446</v>
      </c>
      <c r="H176" s="176" t="s">
        <v>446</v>
      </c>
      <c r="I176" s="176" t="s">
        <v>446</v>
      </c>
      <c r="J176" s="119" t="s">
        <v>4239</v>
      </c>
      <c r="K176" s="122" t="s">
        <v>4240</v>
      </c>
      <c r="L176" s="173" t="s">
        <v>4241</v>
      </c>
      <c r="M176" s="177">
        <v>30</v>
      </c>
      <c r="N176" s="173" t="s">
        <v>4242</v>
      </c>
    </row>
    <row r="177" spans="1:14" s="46" customFormat="1" ht="47.25" outlineLevel="1">
      <c r="A177" s="177" t="s">
        <v>3255</v>
      </c>
      <c r="B177" s="238">
        <v>145</v>
      </c>
      <c r="C177" s="174" t="s">
        <v>134</v>
      </c>
      <c r="D177" s="155" t="s">
        <v>4243</v>
      </c>
      <c r="E177" s="176">
        <v>0</v>
      </c>
      <c r="F177" s="173" t="s">
        <v>446</v>
      </c>
      <c r="G177" s="176" t="s">
        <v>446</v>
      </c>
      <c r="H177" s="176" t="s">
        <v>446</v>
      </c>
      <c r="I177" s="176" t="s">
        <v>446</v>
      </c>
      <c r="J177" s="119" t="s">
        <v>4244</v>
      </c>
      <c r="K177" s="122" t="s">
        <v>4245</v>
      </c>
      <c r="L177" s="173" t="s">
        <v>4246</v>
      </c>
      <c r="M177" s="177">
        <v>30</v>
      </c>
      <c r="N177" s="173" t="s">
        <v>4247</v>
      </c>
    </row>
    <row r="178" spans="1:14" s="46" customFormat="1" ht="31.5" outlineLevel="1">
      <c r="A178" s="177" t="s">
        <v>3256</v>
      </c>
      <c r="B178" s="238">
        <v>146</v>
      </c>
      <c r="C178" s="174" t="s">
        <v>134</v>
      </c>
      <c r="D178" s="155" t="s">
        <v>4248</v>
      </c>
      <c r="E178" s="176">
        <v>0</v>
      </c>
      <c r="F178" s="173" t="s">
        <v>446</v>
      </c>
      <c r="G178" s="176" t="s">
        <v>446</v>
      </c>
      <c r="H178" s="176" t="s">
        <v>446</v>
      </c>
      <c r="I178" s="176" t="s">
        <v>446</v>
      </c>
      <c r="J178" s="119" t="s">
        <v>4249</v>
      </c>
      <c r="K178" s="122" t="s">
        <v>4250</v>
      </c>
      <c r="L178" s="173" t="s">
        <v>3941</v>
      </c>
      <c r="M178" s="177">
        <v>30</v>
      </c>
      <c r="N178" s="173" t="s">
        <v>4251</v>
      </c>
    </row>
    <row r="179" spans="1:14" s="46" customFormat="1" ht="47.25" outlineLevel="1">
      <c r="A179" s="177" t="s">
        <v>3258</v>
      </c>
      <c r="B179" s="238">
        <v>147</v>
      </c>
      <c r="C179" s="174" t="s">
        <v>134</v>
      </c>
      <c r="D179" s="155" t="s">
        <v>4252</v>
      </c>
      <c r="E179" s="176">
        <v>0</v>
      </c>
      <c r="F179" s="173" t="s">
        <v>446</v>
      </c>
      <c r="G179" s="176" t="s">
        <v>446</v>
      </c>
      <c r="H179" s="176" t="s">
        <v>446</v>
      </c>
      <c r="I179" s="176" t="s">
        <v>446</v>
      </c>
      <c r="J179" s="119" t="s">
        <v>4253</v>
      </c>
      <c r="K179" s="122" t="s">
        <v>4254</v>
      </c>
      <c r="L179" s="173" t="s">
        <v>4255</v>
      </c>
      <c r="M179" s="177">
        <v>30</v>
      </c>
      <c r="N179" s="173" t="s">
        <v>4256</v>
      </c>
    </row>
    <row r="180" spans="1:14" s="46" customFormat="1" ht="31.5" outlineLevel="1">
      <c r="A180" s="177" t="s">
        <v>3259</v>
      </c>
      <c r="B180" s="238">
        <v>148</v>
      </c>
      <c r="C180" s="174" t="s">
        <v>134</v>
      </c>
      <c r="D180" s="155" t="s">
        <v>4257</v>
      </c>
      <c r="E180" s="176">
        <v>0</v>
      </c>
      <c r="F180" s="173" t="s">
        <v>446</v>
      </c>
      <c r="G180" s="176" t="s">
        <v>446</v>
      </c>
      <c r="H180" s="176" t="s">
        <v>446</v>
      </c>
      <c r="I180" s="176" t="s">
        <v>446</v>
      </c>
      <c r="J180" s="119" t="s">
        <v>4258</v>
      </c>
      <c r="K180" s="122" t="s">
        <v>4259</v>
      </c>
      <c r="L180" s="173" t="s">
        <v>4260</v>
      </c>
      <c r="M180" s="177">
        <v>30</v>
      </c>
      <c r="N180" s="173" t="s">
        <v>4261</v>
      </c>
    </row>
    <row r="181" spans="1:14" s="46" customFormat="1" ht="31.5" outlineLevel="1">
      <c r="A181" s="177" t="s">
        <v>3260</v>
      </c>
      <c r="B181" s="238">
        <v>149</v>
      </c>
      <c r="C181" s="174" t="s">
        <v>134</v>
      </c>
      <c r="D181" s="155" t="s">
        <v>4262</v>
      </c>
      <c r="E181" s="176">
        <v>0</v>
      </c>
      <c r="F181" s="173" t="s">
        <v>446</v>
      </c>
      <c r="G181" s="176" t="s">
        <v>446</v>
      </c>
      <c r="H181" s="176" t="s">
        <v>446</v>
      </c>
      <c r="I181" s="176" t="s">
        <v>446</v>
      </c>
      <c r="J181" s="119" t="s">
        <v>4263</v>
      </c>
      <c r="K181" s="122" t="s">
        <v>4264</v>
      </c>
      <c r="L181" s="173" t="s">
        <v>4265</v>
      </c>
      <c r="M181" s="177">
        <v>30</v>
      </c>
      <c r="N181" s="173" t="s">
        <v>4266</v>
      </c>
    </row>
    <row r="182" spans="1:14" s="46" customFormat="1" ht="47.25" outlineLevel="1">
      <c r="A182" s="177" t="s">
        <v>3261</v>
      </c>
      <c r="B182" s="238">
        <v>150</v>
      </c>
      <c r="C182" s="174" t="s">
        <v>134</v>
      </c>
      <c r="D182" s="155" t="s">
        <v>4267</v>
      </c>
      <c r="E182" s="176">
        <v>0</v>
      </c>
      <c r="F182" s="173" t="s">
        <v>446</v>
      </c>
      <c r="G182" s="176" t="s">
        <v>446</v>
      </c>
      <c r="H182" s="176" t="s">
        <v>446</v>
      </c>
      <c r="I182" s="176" t="s">
        <v>446</v>
      </c>
      <c r="J182" s="119">
        <v>6200007180</v>
      </c>
      <c r="K182" s="122" t="s">
        <v>4268</v>
      </c>
      <c r="L182" s="173" t="s">
        <v>4269</v>
      </c>
      <c r="M182" s="177">
        <v>30</v>
      </c>
      <c r="N182" s="173" t="s">
        <v>4270</v>
      </c>
    </row>
    <row r="183" spans="1:14" s="46" customFormat="1" ht="94.5" outlineLevel="1">
      <c r="A183" s="177" t="s">
        <v>3262</v>
      </c>
      <c r="B183" s="238">
        <v>151</v>
      </c>
      <c r="C183" s="174" t="s">
        <v>134</v>
      </c>
      <c r="D183" s="155" t="s">
        <v>4271</v>
      </c>
      <c r="E183" s="176">
        <v>0</v>
      </c>
      <c r="F183" s="173" t="s">
        <v>446</v>
      </c>
      <c r="G183" s="176" t="s">
        <v>446</v>
      </c>
      <c r="H183" s="176" t="s">
        <v>446</v>
      </c>
      <c r="I183" s="176" t="s">
        <v>446</v>
      </c>
      <c r="J183" s="119" t="s">
        <v>4272</v>
      </c>
      <c r="K183" s="122" t="s">
        <v>4273</v>
      </c>
      <c r="L183" s="173" t="s">
        <v>4274</v>
      </c>
      <c r="M183" s="177">
        <v>30</v>
      </c>
      <c r="N183" s="173" t="s">
        <v>4275</v>
      </c>
    </row>
    <row r="184" spans="1:14" s="46" customFormat="1" ht="47.25" outlineLevel="1">
      <c r="A184" s="177" t="s">
        <v>3263</v>
      </c>
      <c r="B184" s="238">
        <v>152</v>
      </c>
      <c r="C184" s="174" t="s">
        <v>134</v>
      </c>
      <c r="D184" s="155" t="s">
        <v>4276</v>
      </c>
      <c r="E184" s="176">
        <v>0</v>
      </c>
      <c r="F184" s="173" t="s">
        <v>446</v>
      </c>
      <c r="G184" s="176" t="s">
        <v>446</v>
      </c>
      <c r="H184" s="176" t="s">
        <v>446</v>
      </c>
      <c r="I184" s="176" t="s">
        <v>446</v>
      </c>
      <c r="J184" s="119" t="s">
        <v>4277</v>
      </c>
      <c r="K184" s="122">
        <v>40949</v>
      </c>
      <c r="L184" s="173" t="s">
        <v>4278</v>
      </c>
      <c r="M184" s="177">
        <v>30</v>
      </c>
      <c r="N184" s="173" t="s">
        <v>4279</v>
      </c>
    </row>
    <row r="185" spans="1:14" s="46" customFormat="1" ht="47.25" customHeight="1" outlineLevel="1">
      <c r="A185" s="177" t="s">
        <v>3264</v>
      </c>
      <c r="B185" s="238">
        <v>153</v>
      </c>
      <c r="C185" s="174" t="s">
        <v>134</v>
      </c>
      <c r="D185" s="155" t="s">
        <v>4280</v>
      </c>
      <c r="E185" s="176">
        <v>0</v>
      </c>
      <c r="F185" s="173" t="s">
        <v>446</v>
      </c>
      <c r="G185" s="176" t="s">
        <v>446</v>
      </c>
      <c r="H185" s="176" t="s">
        <v>446</v>
      </c>
      <c r="I185" s="176" t="s">
        <v>446</v>
      </c>
      <c r="J185" s="119">
        <v>6200006263</v>
      </c>
      <c r="K185" s="122" t="s">
        <v>3150</v>
      </c>
      <c r="L185" s="173" t="s">
        <v>4281</v>
      </c>
      <c r="M185" s="177">
        <v>30</v>
      </c>
      <c r="N185" s="364" t="s">
        <v>4282</v>
      </c>
    </row>
    <row r="186" spans="1:14" s="46" customFormat="1" ht="47.25" outlineLevel="1">
      <c r="A186" s="177" t="s">
        <v>3265</v>
      </c>
      <c r="B186" s="238">
        <v>153</v>
      </c>
      <c r="C186" s="174" t="s">
        <v>134</v>
      </c>
      <c r="D186" s="155" t="s">
        <v>4280</v>
      </c>
      <c r="E186" s="176">
        <v>0</v>
      </c>
      <c r="F186" s="173"/>
      <c r="G186" s="176"/>
      <c r="H186" s="176"/>
      <c r="I186" s="176"/>
      <c r="J186" s="119">
        <v>6200006228</v>
      </c>
      <c r="K186" s="122" t="s">
        <v>3150</v>
      </c>
      <c r="L186" s="173" t="s">
        <v>4283</v>
      </c>
      <c r="M186" s="177">
        <v>30</v>
      </c>
      <c r="N186" s="364"/>
    </row>
    <row r="187" spans="1:14" s="46" customFormat="1" ht="47.25" customHeight="1" outlineLevel="1">
      <c r="A187" s="177" t="s">
        <v>3266</v>
      </c>
      <c r="B187" s="238">
        <v>154</v>
      </c>
      <c r="C187" s="174" t="s">
        <v>134</v>
      </c>
      <c r="D187" s="155" t="s">
        <v>4284</v>
      </c>
      <c r="E187" s="176">
        <v>0</v>
      </c>
      <c r="F187" s="173" t="s">
        <v>446</v>
      </c>
      <c r="G187" s="176" t="s">
        <v>446</v>
      </c>
      <c r="H187" s="176" t="s">
        <v>446</v>
      </c>
      <c r="I187" s="176" t="s">
        <v>446</v>
      </c>
      <c r="J187" s="119">
        <v>6200006776</v>
      </c>
      <c r="K187" s="122" t="s">
        <v>4141</v>
      </c>
      <c r="L187" s="173" t="s">
        <v>4285</v>
      </c>
      <c r="M187" s="177">
        <v>30</v>
      </c>
      <c r="N187" s="364" t="s">
        <v>4286</v>
      </c>
    </row>
    <row r="188" spans="1:14" s="46" customFormat="1" ht="47.25" outlineLevel="1">
      <c r="A188" s="177" t="s">
        <v>3268</v>
      </c>
      <c r="B188" s="238">
        <v>154</v>
      </c>
      <c r="C188" s="174" t="s">
        <v>134</v>
      </c>
      <c r="D188" s="155" t="s">
        <v>4284</v>
      </c>
      <c r="E188" s="176">
        <v>0</v>
      </c>
      <c r="F188" s="173"/>
      <c r="G188" s="176"/>
      <c r="H188" s="176"/>
      <c r="I188" s="176"/>
      <c r="J188" s="119">
        <v>6200006777</v>
      </c>
      <c r="K188" s="122" t="s">
        <v>4141</v>
      </c>
      <c r="L188" s="173" t="s">
        <v>4287</v>
      </c>
      <c r="M188" s="177">
        <v>30</v>
      </c>
      <c r="N188" s="364"/>
    </row>
    <row r="189" spans="1:14" s="131" customFormat="1" ht="17.25" customHeight="1">
      <c r="A189" s="232" t="s">
        <v>677</v>
      </c>
      <c r="B189" s="366" t="s">
        <v>130</v>
      </c>
      <c r="C189" s="367"/>
      <c r="D189" s="367"/>
      <c r="E189" s="130">
        <f>E190+E240</f>
        <v>4724.7801799999997</v>
      </c>
      <c r="F189" s="233"/>
      <c r="G189" s="183"/>
      <c r="H189" s="183"/>
      <c r="I189" s="183"/>
      <c r="J189" s="183"/>
      <c r="K189" s="183"/>
      <c r="L189" s="183"/>
      <c r="M189" s="232"/>
      <c r="N189" s="213"/>
    </row>
    <row r="190" spans="1:14" s="134" customFormat="1">
      <c r="A190" s="234" t="s">
        <v>678</v>
      </c>
      <c r="B190" s="365" t="s">
        <v>4288</v>
      </c>
      <c r="C190" s="384"/>
      <c r="D190" s="384"/>
      <c r="E190" s="133">
        <f>SUM(E191:E239)</f>
        <v>1535.6920499999999</v>
      </c>
      <c r="F190" s="235"/>
      <c r="G190" s="184"/>
      <c r="H190" s="184"/>
      <c r="I190" s="184"/>
      <c r="J190" s="146"/>
      <c r="K190" s="147"/>
      <c r="L190" s="148"/>
      <c r="M190" s="237"/>
      <c r="N190" s="215"/>
    </row>
    <row r="191" spans="1:14" s="46" customFormat="1" ht="38.25" customHeight="1" outlineLevel="1">
      <c r="A191" s="177" t="s">
        <v>680</v>
      </c>
      <c r="B191" s="119" t="s">
        <v>321</v>
      </c>
      <c r="C191" s="174" t="s">
        <v>130</v>
      </c>
      <c r="D191" s="175" t="s">
        <v>1653</v>
      </c>
      <c r="E191" s="176">
        <v>18.829139999999999</v>
      </c>
      <c r="F191" s="173" t="s">
        <v>549</v>
      </c>
      <c r="G191" s="176" t="s">
        <v>3286</v>
      </c>
      <c r="H191" s="176" t="s">
        <v>3276</v>
      </c>
      <c r="I191" s="176" t="s">
        <v>4289</v>
      </c>
      <c r="J191" s="119">
        <v>4292</v>
      </c>
      <c r="K191" s="122">
        <v>41585</v>
      </c>
      <c r="L191" s="173" t="s">
        <v>1654</v>
      </c>
      <c r="M191" s="177">
        <v>31</v>
      </c>
      <c r="N191" s="173" t="s">
        <v>4290</v>
      </c>
    </row>
    <row r="192" spans="1:14" s="46" customFormat="1" ht="38.25" customHeight="1" outlineLevel="1">
      <c r="A192" s="177" t="s">
        <v>681</v>
      </c>
      <c r="B192" s="119" t="s">
        <v>322</v>
      </c>
      <c r="C192" s="174" t="s">
        <v>130</v>
      </c>
      <c r="D192" s="189" t="s">
        <v>4291</v>
      </c>
      <c r="E192" s="176">
        <v>24.196290000000001</v>
      </c>
      <c r="F192" s="173"/>
      <c r="G192" s="176"/>
      <c r="H192" s="176"/>
      <c r="I192" s="176"/>
      <c r="J192" s="119">
        <v>4519</v>
      </c>
      <c r="K192" s="122">
        <v>41669</v>
      </c>
      <c r="L192" s="173" t="s">
        <v>4292</v>
      </c>
      <c r="M192" s="177">
        <v>31</v>
      </c>
      <c r="N192" s="173" t="s">
        <v>4293</v>
      </c>
    </row>
    <row r="193" spans="1:14" s="46" customFormat="1" ht="39.75" customHeight="1" outlineLevel="1">
      <c r="A193" s="177" t="s">
        <v>682</v>
      </c>
      <c r="B193" s="219" t="s">
        <v>323</v>
      </c>
      <c r="C193" s="174" t="s">
        <v>130</v>
      </c>
      <c r="D193" s="175" t="s">
        <v>4294</v>
      </c>
      <c r="E193" s="176">
        <v>5.9726900000000001</v>
      </c>
      <c r="F193" s="173"/>
      <c r="G193" s="176"/>
      <c r="H193" s="176"/>
      <c r="I193" s="176"/>
      <c r="J193" s="119">
        <v>2867</v>
      </c>
      <c r="K193" s="122">
        <v>41121</v>
      </c>
      <c r="L193" s="173" t="s">
        <v>806</v>
      </c>
      <c r="M193" s="177">
        <v>31</v>
      </c>
      <c r="N193" s="173" t="s">
        <v>4295</v>
      </c>
    </row>
    <row r="194" spans="1:14" s="46" customFormat="1" ht="47.25" customHeight="1" outlineLevel="1">
      <c r="A194" s="177" t="s">
        <v>683</v>
      </c>
      <c r="B194" s="119" t="s">
        <v>324</v>
      </c>
      <c r="C194" s="174" t="s">
        <v>130</v>
      </c>
      <c r="D194" s="155" t="s">
        <v>4296</v>
      </c>
      <c r="E194" s="176">
        <v>0.10893</v>
      </c>
      <c r="F194" s="173"/>
      <c r="G194" s="176"/>
      <c r="H194" s="176"/>
      <c r="I194" s="176"/>
      <c r="J194" s="119">
        <v>3668</v>
      </c>
      <c r="K194" s="122">
        <v>41379</v>
      </c>
      <c r="L194" s="173" t="s">
        <v>4297</v>
      </c>
      <c r="M194" s="177">
        <v>31</v>
      </c>
      <c r="N194" s="364" t="s">
        <v>4298</v>
      </c>
    </row>
    <row r="195" spans="1:14" s="46" customFormat="1" ht="31.5" outlineLevel="1">
      <c r="A195" s="177" t="s">
        <v>684</v>
      </c>
      <c r="B195" s="119" t="s">
        <v>324</v>
      </c>
      <c r="C195" s="174" t="s">
        <v>130</v>
      </c>
      <c r="D195" s="175" t="s">
        <v>4299</v>
      </c>
      <c r="E195" s="176">
        <v>13.3032</v>
      </c>
      <c r="F195" s="173"/>
      <c r="G195" s="176"/>
      <c r="H195" s="176"/>
      <c r="I195" s="176"/>
      <c r="J195" s="119">
        <v>3722</v>
      </c>
      <c r="K195" s="122">
        <v>41388</v>
      </c>
      <c r="L195" s="173" t="s">
        <v>1571</v>
      </c>
      <c r="M195" s="177">
        <v>31</v>
      </c>
      <c r="N195" s="364"/>
    </row>
    <row r="196" spans="1:14" s="46" customFormat="1" ht="47.25" outlineLevel="1">
      <c r="A196" s="177" t="s">
        <v>685</v>
      </c>
      <c r="B196" s="119" t="s">
        <v>324</v>
      </c>
      <c r="C196" s="174" t="s">
        <v>130</v>
      </c>
      <c r="D196" s="175" t="s">
        <v>1572</v>
      </c>
      <c r="E196" s="176">
        <v>14.091060000000001</v>
      </c>
      <c r="F196" s="173"/>
      <c r="G196" s="176"/>
      <c r="H196" s="176"/>
      <c r="I196" s="176"/>
      <c r="J196" s="119">
        <v>3737</v>
      </c>
      <c r="K196" s="122">
        <v>40677</v>
      </c>
      <c r="L196" s="173" t="s">
        <v>1573</v>
      </c>
      <c r="M196" s="177">
        <v>31</v>
      </c>
      <c r="N196" s="364"/>
    </row>
    <row r="197" spans="1:14" s="46" customFormat="1" ht="31.5" outlineLevel="1">
      <c r="A197" s="177" t="s">
        <v>686</v>
      </c>
      <c r="B197" s="119" t="s">
        <v>325</v>
      </c>
      <c r="C197" s="174" t="s">
        <v>130</v>
      </c>
      <c r="D197" s="155" t="s">
        <v>4300</v>
      </c>
      <c r="E197" s="176">
        <v>8.3263599999999993</v>
      </c>
      <c r="F197" s="173"/>
      <c r="G197" s="176"/>
      <c r="H197" s="176"/>
      <c r="I197" s="176"/>
      <c r="J197" s="119">
        <v>3501</v>
      </c>
      <c r="K197" s="122">
        <v>41270</v>
      </c>
      <c r="L197" s="173" t="s">
        <v>4301</v>
      </c>
      <c r="M197" s="177">
        <v>31</v>
      </c>
      <c r="N197" s="173" t="s">
        <v>4302</v>
      </c>
    </row>
    <row r="198" spans="1:14" s="46" customFormat="1" ht="31.5" outlineLevel="1">
      <c r="A198" s="177" t="s">
        <v>687</v>
      </c>
      <c r="B198" s="219" t="s">
        <v>326</v>
      </c>
      <c r="C198" s="174" t="s">
        <v>130</v>
      </c>
      <c r="D198" s="155" t="s">
        <v>4303</v>
      </c>
      <c r="E198" s="176">
        <v>16.074760000000001</v>
      </c>
      <c r="F198" s="173"/>
      <c r="G198" s="176"/>
      <c r="H198" s="176"/>
      <c r="I198" s="176"/>
      <c r="J198" s="119">
        <v>4416</v>
      </c>
      <c r="K198" s="122">
        <v>41626</v>
      </c>
      <c r="L198" s="173" t="s">
        <v>3285</v>
      </c>
      <c r="M198" s="177">
        <v>31</v>
      </c>
      <c r="N198" s="173" t="s">
        <v>4304</v>
      </c>
    </row>
    <row r="199" spans="1:14" s="46" customFormat="1" ht="47.25" customHeight="1" outlineLevel="1">
      <c r="A199" s="177" t="s">
        <v>688</v>
      </c>
      <c r="B199" s="219" t="s">
        <v>327</v>
      </c>
      <c r="C199" s="174" t="s">
        <v>130</v>
      </c>
      <c r="D199" s="175" t="s">
        <v>4305</v>
      </c>
      <c r="E199" s="176">
        <v>33.699669999999998</v>
      </c>
      <c r="F199" s="173"/>
      <c r="G199" s="176"/>
      <c r="H199" s="176"/>
      <c r="I199" s="176"/>
      <c r="J199" s="119">
        <v>4134</v>
      </c>
      <c r="K199" s="122">
        <v>41537</v>
      </c>
      <c r="L199" s="173" t="s">
        <v>4306</v>
      </c>
      <c r="M199" s="177">
        <v>31</v>
      </c>
      <c r="N199" s="364" t="s">
        <v>4307</v>
      </c>
    </row>
    <row r="200" spans="1:14" s="46" customFormat="1" ht="31.5" outlineLevel="1">
      <c r="A200" s="177" t="s">
        <v>689</v>
      </c>
      <c r="B200" s="219" t="s">
        <v>327</v>
      </c>
      <c r="C200" s="174" t="s">
        <v>130</v>
      </c>
      <c r="D200" s="155" t="s">
        <v>4308</v>
      </c>
      <c r="E200" s="176">
        <v>21.18515</v>
      </c>
      <c r="F200" s="173"/>
      <c r="G200" s="176"/>
      <c r="H200" s="176"/>
      <c r="I200" s="176"/>
      <c r="J200" s="119">
        <v>4225</v>
      </c>
      <c r="K200" s="122">
        <v>41571</v>
      </c>
      <c r="L200" s="173" t="s">
        <v>4309</v>
      </c>
      <c r="M200" s="177">
        <v>31</v>
      </c>
      <c r="N200" s="364"/>
    </row>
    <row r="201" spans="1:14" s="46" customFormat="1" ht="31.5" outlineLevel="1">
      <c r="A201" s="177" t="s">
        <v>690</v>
      </c>
      <c r="B201" s="219" t="s">
        <v>327</v>
      </c>
      <c r="C201" s="174" t="s">
        <v>130</v>
      </c>
      <c r="D201" s="155" t="s">
        <v>4310</v>
      </c>
      <c r="E201" s="176">
        <v>24.183769999999999</v>
      </c>
      <c r="F201" s="173"/>
      <c r="G201" s="176"/>
      <c r="H201" s="176"/>
      <c r="I201" s="176"/>
      <c r="J201" s="119">
        <v>4299</v>
      </c>
      <c r="K201" s="122">
        <v>41590</v>
      </c>
      <c r="L201" s="173" t="s">
        <v>4311</v>
      </c>
      <c r="M201" s="177">
        <v>31</v>
      </c>
      <c r="N201" s="364"/>
    </row>
    <row r="202" spans="1:14" s="46" customFormat="1" ht="47.25" customHeight="1" outlineLevel="1">
      <c r="A202" s="177" t="s">
        <v>691</v>
      </c>
      <c r="B202" s="119" t="s">
        <v>328</v>
      </c>
      <c r="C202" s="174" t="s">
        <v>130</v>
      </c>
      <c r="D202" s="175" t="s">
        <v>4312</v>
      </c>
      <c r="E202" s="176">
        <v>18.490660000000002</v>
      </c>
      <c r="F202" s="173"/>
      <c r="G202" s="176"/>
      <c r="H202" s="176"/>
      <c r="I202" s="176"/>
      <c r="J202" s="119">
        <v>4491</v>
      </c>
      <c r="K202" s="122">
        <v>41662</v>
      </c>
      <c r="L202" s="173" t="s">
        <v>4313</v>
      </c>
      <c r="M202" s="177">
        <v>31</v>
      </c>
      <c r="N202" s="364" t="s">
        <v>4314</v>
      </c>
    </row>
    <row r="203" spans="1:14" s="46" customFormat="1" ht="47.25" outlineLevel="1">
      <c r="A203" s="177" t="s">
        <v>692</v>
      </c>
      <c r="B203" s="119" t="s">
        <v>328</v>
      </c>
      <c r="C203" s="174" t="s">
        <v>130</v>
      </c>
      <c r="D203" s="175" t="s">
        <v>4315</v>
      </c>
      <c r="E203" s="176">
        <v>15.261649999999999</v>
      </c>
      <c r="F203" s="173"/>
      <c r="G203" s="176"/>
      <c r="H203" s="176"/>
      <c r="I203" s="176"/>
      <c r="J203" s="119">
        <v>4525</v>
      </c>
      <c r="K203" s="122">
        <v>41669</v>
      </c>
      <c r="L203" s="173" t="s">
        <v>4316</v>
      </c>
      <c r="M203" s="177">
        <v>31</v>
      </c>
      <c r="N203" s="364"/>
    </row>
    <row r="204" spans="1:14" s="46" customFormat="1" ht="47.25" outlineLevel="1">
      <c r="A204" s="177" t="s">
        <v>693</v>
      </c>
      <c r="B204" s="219" t="s">
        <v>329</v>
      </c>
      <c r="C204" s="174" t="s">
        <v>130</v>
      </c>
      <c r="D204" s="175" t="s">
        <v>4317</v>
      </c>
      <c r="E204" s="176">
        <v>12.46576</v>
      </c>
      <c r="F204" s="173"/>
      <c r="G204" s="176"/>
      <c r="H204" s="176"/>
      <c r="I204" s="176"/>
      <c r="J204" s="119">
        <v>4649</v>
      </c>
      <c r="K204" s="122">
        <v>41726</v>
      </c>
      <c r="L204" s="173" t="s">
        <v>4318</v>
      </c>
      <c r="M204" s="177">
        <v>31</v>
      </c>
      <c r="N204" s="364" t="s">
        <v>4319</v>
      </c>
    </row>
    <row r="205" spans="1:14" s="46" customFormat="1" ht="47.25" outlineLevel="1">
      <c r="A205" s="177" t="s">
        <v>694</v>
      </c>
      <c r="B205" s="219" t="s">
        <v>329</v>
      </c>
      <c r="C205" s="174" t="s">
        <v>130</v>
      </c>
      <c r="D205" s="175" t="s">
        <v>4317</v>
      </c>
      <c r="E205" s="241"/>
      <c r="F205" s="173"/>
      <c r="G205" s="176"/>
      <c r="H205" s="176"/>
      <c r="I205" s="176"/>
      <c r="J205" s="119">
        <v>4650</v>
      </c>
      <c r="K205" s="122">
        <v>41747</v>
      </c>
      <c r="L205" s="173" t="s">
        <v>3279</v>
      </c>
      <c r="M205" s="177">
        <v>31</v>
      </c>
      <c r="N205" s="364"/>
    </row>
    <row r="206" spans="1:14" s="46" customFormat="1" ht="47.25" outlineLevel="1">
      <c r="A206" s="177" t="s">
        <v>695</v>
      </c>
      <c r="B206" s="219" t="s">
        <v>329</v>
      </c>
      <c r="C206" s="174" t="s">
        <v>130</v>
      </c>
      <c r="D206" s="175" t="s">
        <v>4317</v>
      </c>
      <c r="E206" s="241"/>
      <c r="F206" s="173"/>
      <c r="G206" s="176"/>
      <c r="H206" s="176"/>
      <c r="I206" s="176"/>
      <c r="J206" s="119">
        <v>4651</v>
      </c>
      <c r="K206" s="122">
        <v>41747</v>
      </c>
      <c r="L206" s="173" t="s">
        <v>4320</v>
      </c>
      <c r="M206" s="177">
        <v>31</v>
      </c>
      <c r="N206" s="364"/>
    </row>
    <row r="207" spans="1:14" s="46" customFormat="1" ht="47.25" outlineLevel="1">
      <c r="A207" s="177" t="s">
        <v>696</v>
      </c>
      <c r="B207" s="219" t="s">
        <v>329</v>
      </c>
      <c r="C207" s="174" t="s">
        <v>130</v>
      </c>
      <c r="D207" s="175" t="s">
        <v>4317</v>
      </c>
      <c r="E207" s="241"/>
      <c r="F207" s="173"/>
      <c r="G207" s="176"/>
      <c r="H207" s="176"/>
      <c r="I207" s="176"/>
      <c r="J207" s="119">
        <v>4652</v>
      </c>
      <c r="K207" s="122">
        <v>41747</v>
      </c>
      <c r="L207" s="173" t="s">
        <v>4321</v>
      </c>
      <c r="M207" s="177">
        <v>31</v>
      </c>
      <c r="N207" s="364"/>
    </row>
    <row r="208" spans="1:14" s="46" customFormat="1" ht="63" outlineLevel="1">
      <c r="A208" s="177" t="s">
        <v>697</v>
      </c>
      <c r="B208" s="119" t="s">
        <v>330</v>
      </c>
      <c r="C208" s="174" t="s">
        <v>130</v>
      </c>
      <c r="D208" s="190" t="s">
        <v>1669</v>
      </c>
      <c r="E208" s="176">
        <v>46.586400000000005</v>
      </c>
      <c r="F208" s="173"/>
      <c r="G208" s="176"/>
      <c r="H208" s="176"/>
      <c r="I208" s="176"/>
      <c r="J208" s="119">
        <v>2619</v>
      </c>
      <c r="K208" s="122">
        <v>41025</v>
      </c>
      <c r="L208" s="173" t="s">
        <v>1671</v>
      </c>
      <c r="M208" s="177">
        <v>31</v>
      </c>
      <c r="N208" s="364" t="s">
        <v>4322</v>
      </c>
    </row>
    <row r="209" spans="1:14" s="46" customFormat="1" ht="78.75" outlineLevel="1">
      <c r="A209" s="177" t="s">
        <v>698</v>
      </c>
      <c r="B209" s="119" t="s">
        <v>330</v>
      </c>
      <c r="C209" s="174" t="s">
        <v>130</v>
      </c>
      <c r="D209" s="189" t="s">
        <v>4323</v>
      </c>
      <c r="E209" s="176">
        <v>11.410600000000001</v>
      </c>
      <c r="F209" s="173"/>
      <c r="G209" s="176"/>
      <c r="H209" s="176"/>
      <c r="I209" s="176"/>
      <c r="J209" s="119">
        <v>2690</v>
      </c>
      <c r="K209" s="122" t="s">
        <v>4324</v>
      </c>
      <c r="L209" s="173" t="s">
        <v>4325</v>
      </c>
      <c r="M209" s="177">
        <v>31</v>
      </c>
      <c r="N209" s="364"/>
    </row>
    <row r="210" spans="1:14" s="46" customFormat="1" ht="47.25" customHeight="1" outlineLevel="1">
      <c r="A210" s="177" t="s">
        <v>699</v>
      </c>
      <c r="B210" s="219" t="s">
        <v>331</v>
      </c>
      <c r="C210" s="174" t="s">
        <v>130</v>
      </c>
      <c r="D210" s="175" t="s">
        <v>4326</v>
      </c>
      <c r="E210" s="176">
        <v>24.494399999999999</v>
      </c>
      <c r="F210" s="173"/>
      <c r="G210" s="176"/>
      <c r="H210" s="176"/>
      <c r="I210" s="176"/>
      <c r="J210" s="119">
        <v>3201</v>
      </c>
      <c r="K210" s="122" t="s">
        <v>4327</v>
      </c>
      <c r="L210" s="173" t="s">
        <v>4328</v>
      </c>
      <c r="M210" s="177">
        <v>31</v>
      </c>
      <c r="N210" s="364" t="s">
        <v>4329</v>
      </c>
    </row>
    <row r="211" spans="1:14" s="46" customFormat="1" ht="47.25" outlineLevel="1">
      <c r="A211" s="177" t="s">
        <v>700</v>
      </c>
      <c r="B211" s="219" t="s">
        <v>331</v>
      </c>
      <c r="C211" s="174" t="s">
        <v>130</v>
      </c>
      <c r="D211" s="155" t="s">
        <v>4330</v>
      </c>
      <c r="E211" s="176">
        <v>451.31127000000004</v>
      </c>
      <c r="F211" s="173"/>
      <c r="G211" s="176"/>
      <c r="H211" s="176"/>
      <c r="I211" s="176"/>
      <c r="J211" s="119">
        <v>3314</v>
      </c>
      <c r="K211" s="122">
        <v>41249</v>
      </c>
      <c r="L211" s="173" t="s">
        <v>723</v>
      </c>
      <c r="M211" s="177">
        <v>31</v>
      </c>
      <c r="N211" s="364"/>
    </row>
    <row r="212" spans="1:14" s="46" customFormat="1" ht="47.25" outlineLevel="1">
      <c r="A212" s="177" t="s">
        <v>701</v>
      </c>
      <c r="B212" s="219" t="s">
        <v>332</v>
      </c>
      <c r="C212" s="174" t="s">
        <v>130</v>
      </c>
      <c r="D212" s="175" t="s">
        <v>1561</v>
      </c>
      <c r="E212" s="176">
        <v>21.892309999999998</v>
      </c>
      <c r="F212" s="173"/>
      <c r="G212" s="176"/>
      <c r="H212" s="176"/>
      <c r="I212" s="176"/>
      <c r="J212" s="119">
        <v>3724</v>
      </c>
      <c r="K212" s="122">
        <v>41388</v>
      </c>
      <c r="L212" s="173" t="s">
        <v>4331</v>
      </c>
      <c r="M212" s="177">
        <v>31</v>
      </c>
      <c r="N212" s="173" t="s">
        <v>4332</v>
      </c>
    </row>
    <row r="213" spans="1:14" s="46" customFormat="1" ht="31.5" outlineLevel="1">
      <c r="A213" s="177" t="s">
        <v>702</v>
      </c>
      <c r="B213" s="119" t="s">
        <v>333</v>
      </c>
      <c r="C213" s="174" t="s">
        <v>130</v>
      </c>
      <c r="D213" s="190" t="s">
        <v>4333</v>
      </c>
      <c r="E213" s="176">
        <v>17.28003</v>
      </c>
      <c r="F213" s="173"/>
      <c r="G213" s="176"/>
      <c r="H213" s="176"/>
      <c r="I213" s="176"/>
      <c r="J213" s="119">
        <v>3404</v>
      </c>
      <c r="K213" s="122">
        <v>41272</v>
      </c>
      <c r="L213" s="173" t="s">
        <v>188</v>
      </c>
      <c r="M213" s="177">
        <v>31</v>
      </c>
      <c r="N213" s="173" t="s">
        <v>4334</v>
      </c>
    </row>
    <row r="214" spans="1:14" s="46" customFormat="1" ht="47.25" customHeight="1" outlineLevel="1">
      <c r="A214" s="177" t="s">
        <v>703</v>
      </c>
      <c r="B214" s="119" t="s">
        <v>334</v>
      </c>
      <c r="C214" s="174" t="s">
        <v>130</v>
      </c>
      <c r="D214" s="190" t="s">
        <v>4335</v>
      </c>
      <c r="E214" s="176">
        <v>106.53455</v>
      </c>
      <c r="F214" s="173"/>
      <c r="G214" s="176"/>
      <c r="H214" s="176"/>
      <c r="I214" s="176"/>
      <c r="J214" s="119">
        <v>999</v>
      </c>
      <c r="K214" s="122">
        <v>40410</v>
      </c>
      <c r="L214" s="173" t="s">
        <v>4336</v>
      </c>
      <c r="M214" s="177">
        <v>31</v>
      </c>
      <c r="N214" s="364" t="s">
        <v>4337</v>
      </c>
    </row>
    <row r="215" spans="1:14" s="46" customFormat="1" ht="63" outlineLevel="1">
      <c r="A215" s="177" t="s">
        <v>704</v>
      </c>
      <c r="B215" s="119" t="s">
        <v>334</v>
      </c>
      <c r="C215" s="174" t="s">
        <v>130</v>
      </c>
      <c r="D215" s="190" t="s">
        <v>4338</v>
      </c>
      <c r="E215" s="176">
        <v>63.930390000000003</v>
      </c>
      <c r="F215" s="173"/>
      <c r="G215" s="176"/>
      <c r="H215" s="176"/>
      <c r="I215" s="176"/>
      <c r="J215" s="119">
        <v>2736</v>
      </c>
      <c r="K215" s="122">
        <v>41081</v>
      </c>
      <c r="L215" s="173" t="s">
        <v>722</v>
      </c>
      <c r="M215" s="177">
        <v>31</v>
      </c>
      <c r="N215" s="364"/>
    </row>
    <row r="216" spans="1:14" s="46" customFormat="1" ht="47.25" outlineLevel="1">
      <c r="A216" s="177" t="s">
        <v>705</v>
      </c>
      <c r="B216" s="119" t="s">
        <v>334</v>
      </c>
      <c r="C216" s="174" t="s">
        <v>130</v>
      </c>
      <c r="D216" s="155" t="s">
        <v>4339</v>
      </c>
      <c r="E216" s="176">
        <v>5.9726900000000001</v>
      </c>
      <c r="F216" s="173"/>
      <c r="G216" s="176"/>
      <c r="H216" s="176"/>
      <c r="I216" s="176"/>
      <c r="J216" s="119">
        <v>2736</v>
      </c>
      <c r="K216" s="122" t="s">
        <v>4340</v>
      </c>
      <c r="L216" s="173" t="s">
        <v>722</v>
      </c>
      <c r="M216" s="177">
        <v>31</v>
      </c>
      <c r="N216" s="364"/>
    </row>
    <row r="217" spans="1:14" s="46" customFormat="1" ht="47.25" customHeight="1" outlineLevel="1">
      <c r="A217" s="177" t="s">
        <v>706</v>
      </c>
      <c r="B217" s="219" t="s">
        <v>335</v>
      </c>
      <c r="C217" s="174" t="s">
        <v>130</v>
      </c>
      <c r="D217" s="175" t="s">
        <v>4341</v>
      </c>
      <c r="E217" s="176">
        <v>9.5247700000000002</v>
      </c>
      <c r="F217" s="173"/>
      <c r="G217" s="176"/>
      <c r="H217" s="176"/>
      <c r="I217" s="176"/>
      <c r="J217" s="119">
        <v>3599</v>
      </c>
      <c r="K217" s="122">
        <v>41346</v>
      </c>
      <c r="L217" s="173" t="s">
        <v>1568</v>
      </c>
      <c r="M217" s="177">
        <v>31</v>
      </c>
      <c r="N217" s="364" t="s">
        <v>4342</v>
      </c>
    </row>
    <row r="218" spans="1:14" s="46" customFormat="1" ht="31.5" outlineLevel="1">
      <c r="A218" s="177" t="s">
        <v>707</v>
      </c>
      <c r="B218" s="219" t="s">
        <v>335</v>
      </c>
      <c r="C218" s="174" t="s">
        <v>130</v>
      </c>
      <c r="D218" s="175" t="s">
        <v>4343</v>
      </c>
      <c r="E218" s="176">
        <v>41.74156</v>
      </c>
      <c r="F218" s="173"/>
      <c r="G218" s="176"/>
      <c r="H218" s="176"/>
      <c r="I218" s="176"/>
      <c r="J218" s="119">
        <v>3695</v>
      </c>
      <c r="K218" s="122">
        <v>41386</v>
      </c>
      <c r="L218" s="173" t="s">
        <v>1560</v>
      </c>
      <c r="M218" s="177">
        <v>31</v>
      </c>
      <c r="N218" s="364"/>
    </row>
    <row r="219" spans="1:14" s="46" customFormat="1" ht="47.25" outlineLevel="1">
      <c r="A219" s="177" t="s">
        <v>708</v>
      </c>
      <c r="B219" s="219" t="s">
        <v>335</v>
      </c>
      <c r="C219" s="174" t="s">
        <v>130</v>
      </c>
      <c r="D219" s="189" t="s">
        <v>1596</v>
      </c>
      <c r="E219" s="176">
        <v>38.002859999999998</v>
      </c>
      <c r="F219" s="173"/>
      <c r="G219" s="176"/>
      <c r="H219" s="176"/>
      <c r="I219" s="176"/>
      <c r="J219" s="119">
        <v>3718</v>
      </c>
      <c r="K219" s="122">
        <v>41388</v>
      </c>
      <c r="L219" s="173" t="s">
        <v>1597</v>
      </c>
      <c r="M219" s="177">
        <v>31</v>
      </c>
      <c r="N219" s="364"/>
    </row>
    <row r="220" spans="1:14" s="46" customFormat="1" ht="31.5" outlineLevel="1">
      <c r="A220" s="177" t="s">
        <v>709</v>
      </c>
      <c r="B220" s="219" t="s">
        <v>335</v>
      </c>
      <c r="C220" s="174" t="s">
        <v>130</v>
      </c>
      <c r="D220" s="155" t="s">
        <v>4344</v>
      </c>
      <c r="E220" s="176">
        <v>0.10893</v>
      </c>
      <c r="F220" s="173"/>
      <c r="G220" s="176"/>
      <c r="H220" s="176"/>
      <c r="I220" s="176"/>
      <c r="J220" s="119">
        <v>3740</v>
      </c>
      <c r="K220" s="122">
        <v>41408</v>
      </c>
      <c r="L220" s="173" t="s">
        <v>803</v>
      </c>
      <c r="M220" s="177">
        <v>31</v>
      </c>
      <c r="N220" s="364"/>
    </row>
    <row r="221" spans="1:14" s="46" customFormat="1" ht="53.25" customHeight="1" outlineLevel="1">
      <c r="A221" s="177" t="s">
        <v>710</v>
      </c>
      <c r="B221" s="177" t="s">
        <v>336</v>
      </c>
      <c r="C221" s="174" t="s">
        <v>130</v>
      </c>
      <c r="D221" s="157" t="s">
        <v>4345</v>
      </c>
      <c r="E221" s="386">
        <v>182.83895999999999</v>
      </c>
      <c r="F221" s="368" t="s">
        <v>4346</v>
      </c>
      <c r="G221" s="368" t="s">
        <v>4347</v>
      </c>
      <c r="H221" s="387" t="s">
        <v>548</v>
      </c>
      <c r="I221" s="368">
        <v>604.50337999999999</v>
      </c>
      <c r="J221" s="119">
        <v>3670</v>
      </c>
      <c r="K221" s="122">
        <v>41379</v>
      </c>
      <c r="L221" s="173" t="s">
        <v>4348</v>
      </c>
      <c r="M221" s="177">
        <v>31</v>
      </c>
      <c r="N221" s="364" t="s">
        <v>4349</v>
      </c>
    </row>
    <row r="222" spans="1:14" s="46" customFormat="1" ht="110.25" outlineLevel="1">
      <c r="A222" s="387" t="s">
        <v>711</v>
      </c>
      <c r="B222" s="387" t="s">
        <v>336</v>
      </c>
      <c r="C222" s="371" t="s">
        <v>130</v>
      </c>
      <c r="D222" s="388" t="s">
        <v>4350</v>
      </c>
      <c r="E222" s="386"/>
      <c r="F222" s="368"/>
      <c r="G222" s="368"/>
      <c r="H222" s="387"/>
      <c r="I222" s="368"/>
      <c r="J222" s="119" t="s">
        <v>4351</v>
      </c>
      <c r="K222" s="122" t="s">
        <v>4352</v>
      </c>
      <c r="L222" s="173" t="s">
        <v>4353</v>
      </c>
      <c r="M222" s="387">
        <v>31</v>
      </c>
      <c r="N222" s="364"/>
    </row>
    <row r="223" spans="1:14" s="46" customFormat="1" outlineLevel="1">
      <c r="A223" s="387"/>
      <c r="B223" s="387"/>
      <c r="C223" s="371"/>
      <c r="D223" s="388"/>
      <c r="E223" s="386"/>
      <c r="F223" s="368"/>
      <c r="G223" s="368"/>
      <c r="H223" s="387"/>
      <c r="I223" s="368"/>
      <c r="J223" s="119">
        <v>3611</v>
      </c>
      <c r="K223" s="122">
        <v>41345</v>
      </c>
      <c r="L223" s="173" t="s">
        <v>4354</v>
      </c>
      <c r="M223" s="387"/>
      <c r="N223" s="364"/>
    </row>
    <row r="224" spans="1:14" s="46" customFormat="1" outlineLevel="1">
      <c r="A224" s="387"/>
      <c r="B224" s="387"/>
      <c r="C224" s="371"/>
      <c r="D224" s="388"/>
      <c r="E224" s="386"/>
      <c r="F224" s="368"/>
      <c r="G224" s="368"/>
      <c r="H224" s="387"/>
      <c r="I224" s="368"/>
      <c r="J224" s="119">
        <v>3628</v>
      </c>
      <c r="K224" s="122">
        <v>41366</v>
      </c>
      <c r="L224" s="173" t="s">
        <v>4355</v>
      </c>
      <c r="M224" s="387"/>
      <c r="N224" s="364"/>
    </row>
    <row r="225" spans="1:14" s="46" customFormat="1" outlineLevel="1">
      <c r="A225" s="387"/>
      <c r="B225" s="387"/>
      <c r="C225" s="371"/>
      <c r="D225" s="388"/>
      <c r="E225" s="386"/>
      <c r="F225" s="368"/>
      <c r="G225" s="368"/>
      <c r="H225" s="387"/>
      <c r="I225" s="368"/>
      <c r="J225" s="119">
        <v>3687</v>
      </c>
      <c r="K225" s="122">
        <v>41386</v>
      </c>
      <c r="L225" s="173" t="s">
        <v>4356</v>
      </c>
      <c r="M225" s="387"/>
      <c r="N225" s="364"/>
    </row>
    <row r="226" spans="1:14" s="46" customFormat="1" outlineLevel="1">
      <c r="A226" s="387"/>
      <c r="B226" s="387"/>
      <c r="C226" s="371"/>
      <c r="D226" s="388"/>
      <c r="E226" s="386"/>
      <c r="F226" s="368"/>
      <c r="G226" s="368"/>
      <c r="H226" s="387"/>
      <c r="I226" s="368"/>
      <c r="J226" s="119">
        <v>3700</v>
      </c>
      <c r="K226" s="122">
        <v>41386</v>
      </c>
      <c r="L226" s="173" t="s">
        <v>4357</v>
      </c>
      <c r="M226" s="387"/>
      <c r="N226" s="364"/>
    </row>
    <row r="227" spans="1:14" s="46" customFormat="1" ht="32.25" customHeight="1" outlineLevel="1">
      <c r="A227" s="387"/>
      <c r="B227" s="387"/>
      <c r="C227" s="371"/>
      <c r="D227" s="388"/>
      <c r="E227" s="386"/>
      <c r="F227" s="368"/>
      <c r="G227" s="368"/>
      <c r="H227" s="387"/>
      <c r="I227" s="368"/>
      <c r="J227" s="119">
        <v>3727</v>
      </c>
      <c r="K227" s="122">
        <v>41388</v>
      </c>
      <c r="L227" s="173" t="s">
        <v>4358</v>
      </c>
      <c r="M227" s="387"/>
      <c r="N227" s="364"/>
    </row>
    <row r="228" spans="1:14" s="46" customFormat="1" ht="47.25" outlineLevel="1">
      <c r="A228" s="177" t="s">
        <v>712</v>
      </c>
      <c r="B228" s="177" t="s">
        <v>336</v>
      </c>
      <c r="C228" s="174" t="s">
        <v>130</v>
      </c>
      <c r="D228" s="242" t="s">
        <v>4359</v>
      </c>
      <c r="E228" s="386"/>
      <c r="F228" s="368"/>
      <c r="G228" s="368"/>
      <c r="H228" s="387"/>
      <c r="I228" s="368"/>
      <c r="J228" s="119" t="s">
        <v>4360</v>
      </c>
      <c r="K228" s="122" t="s">
        <v>4361</v>
      </c>
      <c r="L228" s="173" t="s">
        <v>4362</v>
      </c>
      <c r="M228" s="177">
        <v>31</v>
      </c>
      <c r="N228" s="364"/>
    </row>
    <row r="229" spans="1:14" s="46" customFormat="1" ht="173.25" outlineLevel="1">
      <c r="A229" s="387" t="s">
        <v>713</v>
      </c>
      <c r="B229" s="387" t="s">
        <v>336</v>
      </c>
      <c r="C229" s="371" t="s">
        <v>130</v>
      </c>
      <c r="D229" s="388" t="s">
        <v>4363</v>
      </c>
      <c r="E229" s="386"/>
      <c r="F229" s="368"/>
      <c r="G229" s="368"/>
      <c r="H229" s="387"/>
      <c r="I229" s="368"/>
      <c r="J229" s="119" t="s">
        <v>4364</v>
      </c>
      <c r="K229" s="122" t="s">
        <v>4365</v>
      </c>
      <c r="L229" s="173" t="s">
        <v>4366</v>
      </c>
      <c r="M229" s="387">
        <v>31</v>
      </c>
      <c r="N229" s="364" t="s">
        <v>4349</v>
      </c>
    </row>
    <row r="230" spans="1:14" s="46" customFormat="1" ht="47.25" outlineLevel="1">
      <c r="A230" s="387"/>
      <c r="B230" s="387"/>
      <c r="C230" s="371"/>
      <c r="D230" s="388"/>
      <c r="E230" s="386"/>
      <c r="F230" s="368"/>
      <c r="G230" s="368"/>
      <c r="H230" s="387"/>
      <c r="I230" s="368"/>
      <c r="J230" s="119">
        <v>3724</v>
      </c>
      <c r="K230" s="122">
        <v>41388</v>
      </c>
      <c r="L230" s="173" t="s">
        <v>193</v>
      </c>
      <c r="M230" s="387"/>
      <c r="N230" s="364"/>
    </row>
    <row r="231" spans="1:14" s="46" customFormat="1" ht="47.25" outlineLevel="1">
      <c r="A231" s="177" t="s">
        <v>714</v>
      </c>
      <c r="B231" s="177" t="s">
        <v>336</v>
      </c>
      <c r="C231" s="174" t="s">
        <v>130</v>
      </c>
      <c r="D231" s="243" t="s">
        <v>4367</v>
      </c>
      <c r="E231" s="386"/>
      <c r="F231" s="368"/>
      <c r="G231" s="368"/>
      <c r="H231" s="387"/>
      <c r="I231" s="368"/>
      <c r="J231" s="119">
        <v>3695</v>
      </c>
      <c r="K231" s="122">
        <v>41386</v>
      </c>
      <c r="L231" s="173" t="s">
        <v>1560</v>
      </c>
      <c r="M231" s="177">
        <v>31</v>
      </c>
      <c r="N231" s="364"/>
    </row>
    <row r="232" spans="1:14" s="46" customFormat="1" ht="47.25" outlineLevel="1">
      <c r="A232" s="177" t="s">
        <v>715</v>
      </c>
      <c r="B232" s="177" t="s">
        <v>336</v>
      </c>
      <c r="C232" s="174" t="s">
        <v>130</v>
      </c>
      <c r="D232" s="243" t="s">
        <v>4345</v>
      </c>
      <c r="E232" s="386">
        <v>130.03586000000001</v>
      </c>
      <c r="F232" s="368" t="s">
        <v>4346</v>
      </c>
      <c r="G232" s="368" t="s">
        <v>4368</v>
      </c>
      <c r="H232" s="387" t="s">
        <v>4369</v>
      </c>
      <c r="I232" s="368">
        <v>604.50337999999999</v>
      </c>
      <c r="J232" s="119">
        <v>3670</v>
      </c>
      <c r="K232" s="122">
        <v>41379</v>
      </c>
      <c r="L232" s="173" t="s">
        <v>4348</v>
      </c>
      <c r="M232" s="177">
        <v>31</v>
      </c>
      <c r="N232" s="364" t="s">
        <v>4349</v>
      </c>
    </row>
    <row r="233" spans="1:14" s="46" customFormat="1" ht="173.25" outlineLevel="1">
      <c r="A233" s="387" t="s">
        <v>716</v>
      </c>
      <c r="B233" s="387" t="s">
        <v>336</v>
      </c>
      <c r="C233" s="371" t="s">
        <v>130</v>
      </c>
      <c r="D233" s="389" t="s">
        <v>4370</v>
      </c>
      <c r="E233" s="386"/>
      <c r="F233" s="368"/>
      <c r="G233" s="368"/>
      <c r="H233" s="387"/>
      <c r="I233" s="368"/>
      <c r="J233" s="119" t="s">
        <v>4371</v>
      </c>
      <c r="K233" s="122" t="s">
        <v>4372</v>
      </c>
      <c r="L233" s="173" t="s">
        <v>4373</v>
      </c>
      <c r="M233" s="177">
        <v>31</v>
      </c>
      <c r="N233" s="364"/>
    </row>
    <row r="234" spans="1:14" s="46" customFormat="1" ht="33" customHeight="1" outlineLevel="1">
      <c r="A234" s="387"/>
      <c r="B234" s="387"/>
      <c r="C234" s="371"/>
      <c r="D234" s="389"/>
      <c r="E234" s="386"/>
      <c r="F234" s="368"/>
      <c r="G234" s="368"/>
      <c r="H234" s="387"/>
      <c r="I234" s="368"/>
      <c r="J234" s="119">
        <v>3727</v>
      </c>
      <c r="K234" s="122">
        <v>41388</v>
      </c>
      <c r="L234" s="173" t="s">
        <v>4358</v>
      </c>
      <c r="M234" s="177">
        <v>31</v>
      </c>
      <c r="N234" s="364"/>
    </row>
    <row r="235" spans="1:14" s="46" customFormat="1" ht="47.25" outlineLevel="1">
      <c r="A235" s="177" t="s">
        <v>717</v>
      </c>
      <c r="B235" s="177" t="s">
        <v>336</v>
      </c>
      <c r="C235" s="174" t="s">
        <v>130</v>
      </c>
      <c r="D235" s="243" t="s">
        <v>4374</v>
      </c>
      <c r="E235" s="386"/>
      <c r="F235" s="368"/>
      <c r="G235" s="368"/>
      <c r="H235" s="387"/>
      <c r="I235" s="368"/>
      <c r="J235" s="119">
        <v>3692</v>
      </c>
      <c r="K235" s="122" t="s">
        <v>4375</v>
      </c>
      <c r="L235" s="173" t="s">
        <v>4376</v>
      </c>
      <c r="M235" s="177">
        <v>31</v>
      </c>
      <c r="N235" s="364" t="s">
        <v>4349</v>
      </c>
    </row>
    <row r="236" spans="1:14" s="46" customFormat="1" ht="47.25" outlineLevel="1">
      <c r="A236" s="177" t="s">
        <v>718</v>
      </c>
      <c r="B236" s="177" t="s">
        <v>336</v>
      </c>
      <c r="C236" s="174" t="s">
        <v>130</v>
      </c>
      <c r="D236" s="242" t="s">
        <v>4367</v>
      </c>
      <c r="E236" s="386"/>
      <c r="F236" s="368"/>
      <c r="G236" s="368"/>
      <c r="H236" s="387"/>
      <c r="I236" s="368"/>
      <c r="J236" s="119">
        <v>3695</v>
      </c>
      <c r="K236" s="122">
        <v>41386</v>
      </c>
      <c r="L236" s="173" t="s">
        <v>1560</v>
      </c>
      <c r="M236" s="177">
        <v>31</v>
      </c>
      <c r="N236" s="364"/>
    </row>
    <row r="237" spans="1:14" s="46" customFormat="1" ht="173.25" outlineLevel="1">
      <c r="A237" s="387" t="s">
        <v>719</v>
      </c>
      <c r="B237" s="387" t="s">
        <v>336</v>
      </c>
      <c r="C237" s="371" t="s">
        <v>130</v>
      </c>
      <c r="D237" s="388" t="s">
        <v>4377</v>
      </c>
      <c r="E237" s="386"/>
      <c r="F237" s="368"/>
      <c r="G237" s="368"/>
      <c r="H237" s="387"/>
      <c r="I237" s="368"/>
      <c r="J237" s="119" t="s">
        <v>4364</v>
      </c>
      <c r="K237" s="122" t="s">
        <v>4365</v>
      </c>
      <c r="L237" s="173" t="s">
        <v>4378</v>
      </c>
      <c r="M237" s="177">
        <v>31</v>
      </c>
      <c r="N237" s="364"/>
    </row>
    <row r="238" spans="1:14" s="46" customFormat="1" ht="47.25" outlineLevel="1">
      <c r="A238" s="387"/>
      <c r="B238" s="387"/>
      <c r="C238" s="371"/>
      <c r="D238" s="388"/>
      <c r="E238" s="386"/>
      <c r="F238" s="368"/>
      <c r="G238" s="368"/>
      <c r="H238" s="387"/>
      <c r="I238" s="368"/>
      <c r="J238" s="119">
        <v>3724</v>
      </c>
      <c r="K238" s="122">
        <v>41388</v>
      </c>
      <c r="L238" s="173" t="s">
        <v>193</v>
      </c>
      <c r="M238" s="177">
        <v>31</v>
      </c>
      <c r="N238" s="364"/>
    </row>
    <row r="239" spans="1:14" s="46" customFormat="1" ht="52.5" customHeight="1" outlineLevel="1">
      <c r="A239" s="177" t="s">
        <v>720</v>
      </c>
      <c r="B239" s="177" t="s">
        <v>337</v>
      </c>
      <c r="C239" s="156" t="s">
        <v>130</v>
      </c>
      <c r="D239" s="242" t="s">
        <v>4379</v>
      </c>
      <c r="E239" s="176">
        <v>157.83738000000002</v>
      </c>
      <c r="F239" s="173"/>
      <c r="G239" s="176"/>
      <c r="H239" s="176"/>
      <c r="I239" s="176"/>
      <c r="J239" s="119">
        <v>3174</v>
      </c>
      <c r="K239" s="122">
        <v>41207</v>
      </c>
      <c r="L239" s="173" t="s">
        <v>4380</v>
      </c>
      <c r="M239" s="177">
        <v>31</v>
      </c>
      <c r="N239" s="173" t="s">
        <v>4381</v>
      </c>
    </row>
    <row r="240" spans="1:14" s="134" customFormat="1">
      <c r="A240" s="234" t="s">
        <v>725</v>
      </c>
      <c r="B240" s="365" t="s">
        <v>726</v>
      </c>
      <c r="C240" s="384"/>
      <c r="D240" s="384"/>
      <c r="E240" s="133">
        <f>SUM(E241:E334)</f>
        <v>3189.0881300000001</v>
      </c>
      <c r="F240" s="148"/>
      <c r="G240" s="145"/>
      <c r="H240" s="145"/>
      <c r="I240" s="145"/>
      <c r="J240" s="146"/>
      <c r="K240" s="147"/>
      <c r="L240" s="148"/>
      <c r="M240" s="237"/>
      <c r="N240" s="215"/>
    </row>
    <row r="241" spans="1:14" s="46" customFormat="1" ht="47.25" outlineLevel="1">
      <c r="A241" s="177" t="s">
        <v>727</v>
      </c>
      <c r="B241" s="119" t="s">
        <v>321</v>
      </c>
      <c r="C241" s="174" t="s">
        <v>130</v>
      </c>
      <c r="D241" s="175" t="s">
        <v>4382</v>
      </c>
      <c r="E241" s="176">
        <v>27.9969</v>
      </c>
      <c r="F241" s="173"/>
      <c r="G241" s="176"/>
      <c r="H241" s="176"/>
      <c r="I241" s="176"/>
      <c r="J241" s="119">
        <v>4583</v>
      </c>
      <c r="K241" s="122">
        <v>41676</v>
      </c>
      <c r="L241" s="173" t="s">
        <v>4383</v>
      </c>
      <c r="M241" s="177">
        <v>31</v>
      </c>
      <c r="N241" s="173" t="s">
        <v>4384</v>
      </c>
    </row>
    <row r="242" spans="1:14" s="46" customFormat="1" ht="48.75" customHeight="1" outlineLevel="1">
      <c r="A242" s="177" t="s">
        <v>728</v>
      </c>
      <c r="B242" s="219" t="s">
        <v>322</v>
      </c>
      <c r="C242" s="174" t="s">
        <v>130</v>
      </c>
      <c r="D242" s="175" t="s">
        <v>4385</v>
      </c>
      <c r="E242" s="176">
        <v>11.141209999999999</v>
      </c>
      <c r="F242" s="173"/>
      <c r="G242" s="176"/>
      <c r="H242" s="176"/>
      <c r="I242" s="176"/>
      <c r="J242" s="119">
        <v>4613</v>
      </c>
      <c r="K242" s="122">
        <v>41722</v>
      </c>
      <c r="L242" s="173" t="s">
        <v>4386</v>
      </c>
      <c r="M242" s="177">
        <v>31</v>
      </c>
      <c r="N242" s="173" t="s">
        <v>4387</v>
      </c>
    </row>
    <row r="243" spans="1:14" s="46" customFormat="1" ht="47.25" outlineLevel="1">
      <c r="A243" s="177" t="s">
        <v>729</v>
      </c>
      <c r="B243" s="119" t="s">
        <v>323</v>
      </c>
      <c r="C243" s="174" t="s">
        <v>130</v>
      </c>
      <c r="D243" s="190" t="s">
        <v>4388</v>
      </c>
      <c r="E243" s="176">
        <v>1176.4114400000001</v>
      </c>
      <c r="F243" s="173"/>
      <c r="G243" s="176"/>
      <c r="H243" s="176"/>
      <c r="I243" s="176"/>
      <c r="J243" s="119">
        <v>2197</v>
      </c>
      <c r="K243" s="122">
        <v>41243</v>
      </c>
      <c r="L243" s="173" t="s">
        <v>724</v>
      </c>
      <c r="M243" s="177">
        <v>31</v>
      </c>
      <c r="N243" s="173" t="s">
        <v>4389</v>
      </c>
    </row>
    <row r="244" spans="1:14" s="46" customFormat="1" ht="47.25" outlineLevel="1">
      <c r="A244" s="177" t="s">
        <v>730</v>
      </c>
      <c r="B244" s="219" t="s">
        <v>324</v>
      </c>
      <c r="C244" s="174" t="s">
        <v>130</v>
      </c>
      <c r="D244" s="175" t="s">
        <v>4390</v>
      </c>
      <c r="E244" s="176">
        <v>0</v>
      </c>
      <c r="F244" s="173"/>
      <c r="G244" s="176"/>
      <c r="H244" s="176"/>
      <c r="I244" s="176"/>
      <c r="J244" s="119">
        <v>4168</v>
      </c>
      <c r="K244" s="122">
        <v>41544</v>
      </c>
      <c r="L244" s="173" t="s">
        <v>4391</v>
      </c>
      <c r="M244" s="177">
        <v>31</v>
      </c>
      <c r="N244" s="173" t="s">
        <v>4392</v>
      </c>
    </row>
    <row r="245" spans="1:14" s="46" customFormat="1" ht="63" outlineLevel="1">
      <c r="A245" s="177" t="s">
        <v>731</v>
      </c>
      <c r="B245" s="219" t="s">
        <v>325</v>
      </c>
      <c r="C245" s="174" t="s">
        <v>130</v>
      </c>
      <c r="D245" s="175" t="s">
        <v>4393</v>
      </c>
      <c r="E245" s="176">
        <v>28.477640000000001</v>
      </c>
      <c r="F245" s="173"/>
      <c r="G245" s="176"/>
      <c r="H245" s="176"/>
      <c r="I245" s="176"/>
      <c r="J245" s="119">
        <v>4235</v>
      </c>
      <c r="K245" s="122">
        <v>41571</v>
      </c>
      <c r="L245" s="173" t="s">
        <v>4394</v>
      </c>
      <c r="M245" s="177">
        <v>31</v>
      </c>
      <c r="N245" s="173" t="s">
        <v>4395</v>
      </c>
    </row>
    <row r="246" spans="1:14" s="46" customFormat="1" ht="63" outlineLevel="1">
      <c r="A246" s="177" t="s">
        <v>732</v>
      </c>
      <c r="B246" s="219" t="s">
        <v>326</v>
      </c>
      <c r="C246" s="174" t="s">
        <v>130</v>
      </c>
      <c r="D246" s="175" t="s">
        <v>4396</v>
      </c>
      <c r="E246" s="176">
        <v>28.538969999999999</v>
      </c>
      <c r="F246" s="173"/>
      <c r="G246" s="176"/>
      <c r="H246" s="176"/>
      <c r="I246" s="176"/>
      <c r="J246" s="119">
        <v>4445</v>
      </c>
      <c r="K246" s="122">
        <v>41635</v>
      </c>
      <c r="L246" s="173" t="s">
        <v>4397</v>
      </c>
      <c r="M246" s="177">
        <v>31</v>
      </c>
      <c r="N246" s="173" t="s">
        <v>4398</v>
      </c>
    </row>
    <row r="247" spans="1:14" s="46" customFormat="1" ht="60.75" customHeight="1" outlineLevel="1">
      <c r="A247" s="177" t="s">
        <v>733</v>
      </c>
      <c r="B247" s="219" t="s">
        <v>327</v>
      </c>
      <c r="C247" s="174" t="s">
        <v>130</v>
      </c>
      <c r="D247" s="155" t="s">
        <v>4399</v>
      </c>
      <c r="E247" s="176">
        <v>0.11151</v>
      </c>
      <c r="F247" s="173"/>
      <c r="G247" s="176"/>
      <c r="H247" s="176"/>
      <c r="I247" s="176"/>
      <c r="J247" s="119">
        <v>4327</v>
      </c>
      <c r="K247" s="122">
        <v>41598</v>
      </c>
      <c r="L247" s="173" t="s">
        <v>3289</v>
      </c>
      <c r="M247" s="177">
        <v>31</v>
      </c>
      <c r="N247" s="364" t="s">
        <v>4400</v>
      </c>
    </row>
    <row r="248" spans="1:14" s="46" customFormat="1" ht="31.5" outlineLevel="1">
      <c r="A248" s="177" t="s">
        <v>734</v>
      </c>
      <c r="B248" s="219" t="s">
        <v>327</v>
      </c>
      <c r="C248" s="174" t="s">
        <v>130</v>
      </c>
      <c r="D248" s="175" t="s">
        <v>4401</v>
      </c>
      <c r="E248" s="176">
        <v>19.132829999999998</v>
      </c>
      <c r="F248" s="173"/>
      <c r="G248" s="176"/>
      <c r="H248" s="176"/>
      <c r="I248" s="176"/>
      <c r="J248" s="119">
        <v>4366</v>
      </c>
      <c r="K248" s="122">
        <v>41612</v>
      </c>
      <c r="L248" s="173" t="s">
        <v>4402</v>
      </c>
      <c r="M248" s="177">
        <v>31</v>
      </c>
      <c r="N248" s="364"/>
    </row>
    <row r="249" spans="1:14" s="46" customFormat="1" ht="31.5" outlineLevel="1">
      <c r="A249" s="177" t="s">
        <v>735</v>
      </c>
      <c r="B249" s="219" t="s">
        <v>327</v>
      </c>
      <c r="C249" s="174" t="s">
        <v>130</v>
      </c>
      <c r="D249" s="240" t="s">
        <v>4403</v>
      </c>
      <c r="E249" s="176">
        <v>18.589079999999999</v>
      </c>
      <c r="F249" s="173"/>
      <c r="G249" s="176"/>
      <c r="H249" s="176"/>
      <c r="I249" s="176"/>
      <c r="J249" s="119">
        <v>4396</v>
      </c>
      <c r="K249" s="122">
        <v>41620</v>
      </c>
      <c r="L249" s="173" t="s">
        <v>3288</v>
      </c>
      <c r="M249" s="177">
        <v>31</v>
      </c>
      <c r="N249" s="364"/>
    </row>
    <row r="250" spans="1:14" s="46" customFormat="1" ht="31.5" outlineLevel="1">
      <c r="A250" s="177" t="s">
        <v>736</v>
      </c>
      <c r="B250" s="219" t="s">
        <v>327</v>
      </c>
      <c r="C250" s="174" t="s">
        <v>130</v>
      </c>
      <c r="D250" s="175" t="s">
        <v>4404</v>
      </c>
      <c r="E250" s="176">
        <v>33.457009999999997</v>
      </c>
      <c r="F250" s="173"/>
      <c r="G250" s="176"/>
      <c r="H250" s="176"/>
      <c r="I250" s="176"/>
      <c r="J250" s="119">
        <v>4461</v>
      </c>
      <c r="K250" s="122">
        <v>41653</v>
      </c>
      <c r="L250" s="173" t="s">
        <v>4405</v>
      </c>
      <c r="M250" s="177">
        <v>31</v>
      </c>
      <c r="N250" s="364"/>
    </row>
    <row r="251" spans="1:14" s="46" customFormat="1" ht="47.25" outlineLevel="1">
      <c r="A251" s="177" t="s">
        <v>737</v>
      </c>
      <c r="B251" s="219" t="s">
        <v>327</v>
      </c>
      <c r="C251" s="174" t="s">
        <v>130</v>
      </c>
      <c r="D251" s="175" t="s">
        <v>4406</v>
      </c>
      <c r="E251" s="176">
        <v>27.910429999999998</v>
      </c>
      <c r="F251" s="173"/>
      <c r="G251" s="176"/>
      <c r="H251" s="176"/>
      <c r="I251" s="176"/>
      <c r="J251" s="119">
        <v>4474</v>
      </c>
      <c r="K251" s="122">
        <v>41659</v>
      </c>
      <c r="L251" s="173" t="s">
        <v>4407</v>
      </c>
      <c r="M251" s="177">
        <v>31</v>
      </c>
      <c r="N251" s="364"/>
    </row>
    <row r="252" spans="1:14" s="46" customFormat="1" ht="31.5" outlineLevel="1">
      <c r="A252" s="177" t="s">
        <v>738</v>
      </c>
      <c r="B252" s="219" t="s">
        <v>327</v>
      </c>
      <c r="C252" s="174" t="s">
        <v>130</v>
      </c>
      <c r="D252" s="175" t="s">
        <v>4408</v>
      </c>
      <c r="E252" s="176">
        <v>20.343319999999999</v>
      </c>
      <c r="F252" s="173"/>
      <c r="G252" s="176"/>
      <c r="H252" s="176"/>
      <c r="I252" s="176"/>
      <c r="J252" s="119">
        <v>4492</v>
      </c>
      <c r="K252" s="122">
        <v>41662</v>
      </c>
      <c r="L252" s="173" t="s">
        <v>4409</v>
      </c>
      <c r="M252" s="177">
        <v>31</v>
      </c>
      <c r="N252" s="364"/>
    </row>
    <row r="253" spans="1:14" s="46" customFormat="1" ht="47.25" outlineLevel="1">
      <c r="A253" s="177" t="s">
        <v>739</v>
      </c>
      <c r="B253" s="219" t="s">
        <v>328</v>
      </c>
      <c r="C253" s="174" t="s">
        <v>130</v>
      </c>
      <c r="D253" s="175" t="s">
        <v>4410</v>
      </c>
      <c r="E253" s="176">
        <v>17.905089999999984</v>
      </c>
      <c r="F253" s="173"/>
      <c r="G253" s="176"/>
      <c r="H253" s="176"/>
      <c r="I253" s="176"/>
      <c r="J253" s="119">
        <v>4564</v>
      </c>
      <c r="K253" s="122">
        <v>41710</v>
      </c>
      <c r="L253" s="173" t="s">
        <v>308</v>
      </c>
      <c r="M253" s="177">
        <v>31</v>
      </c>
      <c r="N253" s="364" t="s">
        <v>4411</v>
      </c>
    </row>
    <row r="254" spans="1:14" s="46" customFormat="1" ht="31.5" outlineLevel="1">
      <c r="A254" s="177" t="s">
        <v>740</v>
      </c>
      <c r="B254" s="219" t="s">
        <v>328</v>
      </c>
      <c r="C254" s="174" t="s">
        <v>130</v>
      </c>
      <c r="D254" s="155" t="s">
        <v>4412</v>
      </c>
      <c r="E254" s="176">
        <v>18.783519999999999</v>
      </c>
      <c r="F254" s="173"/>
      <c r="G254" s="176"/>
      <c r="H254" s="176"/>
      <c r="I254" s="176"/>
      <c r="J254" s="119">
        <v>4594</v>
      </c>
      <c r="K254" s="122">
        <v>41712</v>
      </c>
      <c r="L254" s="173" t="s">
        <v>4413</v>
      </c>
      <c r="M254" s="177">
        <v>31</v>
      </c>
      <c r="N254" s="364"/>
    </row>
    <row r="255" spans="1:14" s="46" customFormat="1" ht="141.75" customHeight="1" outlineLevel="1">
      <c r="A255" s="177" t="s">
        <v>741</v>
      </c>
      <c r="B255" s="219" t="s">
        <v>328</v>
      </c>
      <c r="C255" s="174" t="s">
        <v>130</v>
      </c>
      <c r="D255" s="175" t="s">
        <v>4414</v>
      </c>
      <c r="E255" s="176">
        <v>36.408149999999999</v>
      </c>
      <c r="F255" s="173"/>
      <c r="G255" s="176"/>
      <c r="H255" s="176"/>
      <c r="I255" s="176"/>
      <c r="J255" s="119">
        <v>4609</v>
      </c>
      <c r="K255" s="122">
        <v>41717</v>
      </c>
      <c r="L255" s="173" t="s">
        <v>4415</v>
      </c>
      <c r="M255" s="177">
        <v>31</v>
      </c>
      <c r="N255" s="364"/>
    </row>
    <row r="256" spans="1:14" s="46" customFormat="1" ht="30" customHeight="1" outlineLevel="1">
      <c r="A256" s="177" t="s">
        <v>742</v>
      </c>
      <c r="B256" s="219" t="s">
        <v>329</v>
      </c>
      <c r="C256" s="174" t="s">
        <v>130</v>
      </c>
      <c r="D256" s="175" t="s">
        <v>4416</v>
      </c>
      <c r="E256" s="176">
        <v>0</v>
      </c>
      <c r="F256" s="173"/>
      <c r="G256" s="176"/>
      <c r="H256" s="176"/>
      <c r="I256" s="176"/>
      <c r="J256" s="119">
        <v>4664</v>
      </c>
      <c r="K256" s="122">
        <v>41746</v>
      </c>
      <c r="L256" s="173" t="s">
        <v>4417</v>
      </c>
      <c r="M256" s="177">
        <v>31</v>
      </c>
      <c r="N256" s="364" t="s">
        <v>4418</v>
      </c>
    </row>
    <row r="257" spans="1:14" s="46" customFormat="1" ht="31.5" outlineLevel="1">
      <c r="A257" s="177" t="s">
        <v>743</v>
      </c>
      <c r="B257" s="219" t="s">
        <v>329</v>
      </c>
      <c r="C257" s="174" t="s">
        <v>130</v>
      </c>
      <c r="D257" s="155" t="s">
        <v>4419</v>
      </c>
      <c r="E257" s="176">
        <v>0</v>
      </c>
      <c r="F257" s="173"/>
      <c r="G257" s="176"/>
      <c r="H257" s="176"/>
      <c r="I257" s="176"/>
      <c r="J257" s="119">
        <v>4739</v>
      </c>
      <c r="K257" s="122">
        <v>41764</v>
      </c>
      <c r="L257" s="173" t="s">
        <v>3290</v>
      </c>
      <c r="M257" s="177">
        <v>31</v>
      </c>
      <c r="N257" s="364"/>
    </row>
    <row r="258" spans="1:14" s="46" customFormat="1" ht="63" outlineLevel="1">
      <c r="A258" s="177" t="s">
        <v>744</v>
      </c>
      <c r="B258" s="219" t="s">
        <v>330</v>
      </c>
      <c r="C258" s="174" t="s">
        <v>130</v>
      </c>
      <c r="D258" s="155" t="s">
        <v>4420</v>
      </c>
      <c r="E258" s="176">
        <v>0</v>
      </c>
      <c r="F258" s="173"/>
      <c r="G258" s="176"/>
      <c r="H258" s="176"/>
      <c r="I258" s="176"/>
      <c r="J258" s="119">
        <v>6400004817</v>
      </c>
      <c r="K258" s="122">
        <v>41821</v>
      </c>
      <c r="L258" s="173" t="s">
        <v>4421</v>
      </c>
      <c r="M258" s="177">
        <v>31</v>
      </c>
      <c r="N258" s="173" t="s">
        <v>4422</v>
      </c>
    </row>
    <row r="259" spans="1:14" s="46" customFormat="1" ht="31.5" outlineLevel="1">
      <c r="A259" s="177" t="s">
        <v>745</v>
      </c>
      <c r="B259" s="219" t="s">
        <v>331</v>
      </c>
      <c r="C259" s="174" t="s">
        <v>130</v>
      </c>
      <c r="D259" s="155" t="s">
        <v>4423</v>
      </c>
      <c r="E259" s="176">
        <v>0</v>
      </c>
      <c r="F259" s="173"/>
      <c r="G259" s="176"/>
      <c r="H259" s="176"/>
      <c r="I259" s="176"/>
      <c r="J259" s="119">
        <v>6400004797</v>
      </c>
      <c r="K259" s="122">
        <v>41793</v>
      </c>
      <c r="L259" s="173" t="s">
        <v>3292</v>
      </c>
      <c r="M259" s="177">
        <v>31</v>
      </c>
      <c r="N259" s="173" t="s">
        <v>4424</v>
      </c>
    </row>
    <row r="260" spans="1:14" s="46" customFormat="1" ht="47.25" outlineLevel="1">
      <c r="A260" s="177" t="s">
        <v>746</v>
      </c>
      <c r="B260" s="219" t="s">
        <v>332</v>
      </c>
      <c r="C260" s="174" t="s">
        <v>130</v>
      </c>
      <c r="D260" s="155" t="s">
        <v>4425</v>
      </c>
      <c r="E260" s="176">
        <v>0</v>
      </c>
      <c r="F260" s="173"/>
      <c r="G260" s="176"/>
      <c r="H260" s="176"/>
      <c r="I260" s="176"/>
      <c r="J260" s="119">
        <v>6400004887</v>
      </c>
      <c r="K260" s="122">
        <v>41856</v>
      </c>
      <c r="L260" s="173" t="s">
        <v>3297</v>
      </c>
      <c r="M260" s="177">
        <v>31</v>
      </c>
      <c r="N260" s="173" t="s">
        <v>4426</v>
      </c>
    </row>
    <row r="261" spans="1:14" s="46" customFormat="1" ht="31.5" outlineLevel="1">
      <c r="A261" s="177" t="s">
        <v>747</v>
      </c>
      <c r="B261" s="119" t="s">
        <v>333</v>
      </c>
      <c r="C261" s="174" t="s">
        <v>130</v>
      </c>
      <c r="D261" s="190" t="s">
        <v>4427</v>
      </c>
      <c r="E261" s="176">
        <v>9.8537499999999998</v>
      </c>
      <c r="F261" s="173"/>
      <c r="G261" s="176"/>
      <c r="H261" s="176"/>
      <c r="I261" s="176"/>
      <c r="J261" s="119">
        <v>2938</v>
      </c>
      <c r="K261" s="122">
        <v>41148</v>
      </c>
      <c r="L261" s="173" t="s">
        <v>4428</v>
      </c>
      <c r="M261" s="177">
        <v>31</v>
      </c>
      <c r="N261" s="173" t="s">
        <v>4429</v>
      </c>
    </row>
    <row r="262" spans="1:14" s="46" customFormat="1" ht="63" outlineLevel="1">
      <c r="A262" s="177" t="s">
        <v>748</v>
      </c>
      <c r="B262" s="219" t="s">
        <v>334</v>
      </c>
      <c r="C262" s="174" t="s">
        <v>130</v>
      </c>
      <c r="D262" s="175" t="s">
        <v>4430</v>
      </c>
      <c r="E262" s="176">
        <v>0</v>
      </c>
      <c r="F262" s="173"/>
      <c r="G262" s="176"/>
      <c r="H262" s="176"/>
      <c r="I262" s="176"/>
      <c r="J262" s="119">
        <v>44</v>
      </c>
      <c r="K262" s="122">
        <v>40214</v>
      </c>
      <c r="L262" s="173" t="s">
        <v>4431</v>
      </c>
      <c r="M262" s="177">
        <v>31</v>
      </c>
      <c r="N262" s="173" t="s">
        <v>4432</v>
      </c>
    </row>
    <row r="263" spans="1:14" s="46" customFormat="1" ht="31.5" outlineLevel="1">
      <c r="A263" s="177" t="s">
        <v>749</v>
      </c>
      <c r="B263" s="219" t="s">
        <v>335</v>
      </c>
      <c r="C263" s="174" t="s">
        <v>130</v>
      </c>
      <c r="D263" s="175" t="s">
        <v>4433</v>
      </c>
      <c r="E263" s="176">
        <v>0</v>
      </c>
      <c r="F263" s="173"/>
      <c r="G263" s="176"/>
      <c r="H263" s="176"/>
      <c r="I263" s="176"/>
      <c r="J263" s="119">
        <v>1600</v>
      </c>
      <c r="K263" s="122">
        <v>40668</v>
      </c>
      <c r="L263" s="173" t="s">
        <v>266</v>
      </c>
      <c r="M263" s="177">
        <v>31</v>
      </c>
      <c r="N263" s="173" t="s">
        <v>4434</v>
      </c>
    </row>
    <row r="264" spans="1:14" s="46" customFormat="1" ht="31.5" outlineLevel="1">
      <c r="A264" s="177" t="s">
        <v>750</v>
      </c>
      <c r="B264" s="219" t="s">
        <v>336</v>
      </c>
      <c r="C264" s="174" t="s">
        <v>130</v>
      </c>
      <c r="D264" s="175" t="s">
        <v>4435</v>
      </c>
      <c r="E264" s="176">
        <v>0</v>
      </c>
      <c r="F264" s="173"/>
      <c r="G264" s="176"/>
      <c r="H264" s="176"/>
      <c r="I264" s="176"/>
      <c r="J264" s="119">
        <v>2372</v>
      </c>
      <c r="K264" s="122">
        <v>40921</v>
      </c>
      <c r="L264" s="173" t="s">
        <v>4436</v>
      </c>
      <c r="M264" s="177">
        <v>31</v>
      </c>
      <c r="N264" s="173" t="s">
        <v>4437</v>
      </c>
    </row>
    <row r="265" spans="1:14" s="46" customFormat="1" ht="47.25" outlineLevel="1">
      <c r="A265" s="177" t="s">
        <v>751</v>
      </c>
      <c r="B265" s="119" t="s">
        <v>337</v>
      </c>
      <c r="C265" s="174" t="s">
        <v>130</v>
      </c>
      <c r="D265" s="190" t="s">
        <v>4438</v>
      </c>
      <c r="E265" s="176">
        <v>335.99185999999997</v>
      </c>
      <c r="F265" s="173"/>
      <c r="G265" s="176"/>
      <c r="H265" s="176"/>
      <c r="I265" s="176"/>
      <c r="J265" s="119">
        <v>2430</v>
      </c>
      <c r="K265" s="122">
        <v>40970</v>
      </c>
      <c r="L265" s="173" t="s">
        <v>4439</v>
      </c>
      <c r="M265" s="177">
        <v>31</v>
      </c>
      <c r="N265" s="173" t="s">
        <v>4440</v>
      </c>
    </row>
    <row r="266" spans="1:14" s="46" customFormat="1" ht="63" outlineLevel="1">
      <c r="A266" s="177" t="s">
        <v>752</v>
      </c>
      <c r="B266" s="219" t="s">
        <v>338</v>
      </c>
      <c r="C266" s="174" t="s">
        <v>130</v>
      </c>
      <c r="D266" s="155" t="s">
        <v>4441</v>
      </c>
      <c r="E266" s="176">
        <v>0</v>
      </c>
      <c r="F266" s="173"/>
      <c r="G266" s="176"/>
      <c r="H266" s="176"/>
      <c r="I266" s="176"/>
      <c r="J266" s="119">
        <v>2571</v>
      </c>
      <c r="K266" s="122">
        <v>41008</v>
      </c>
      <c r="L266" s="173" t="s">
        <v>4442</v>
      </c>
      <c r="M266" s="177">
        <v>31</v>
      </c>
      <c r="N266" s="173" t="s">
        <v>4443</v>
      </c>
    </row>
    <row r="267" spans="1:14" s="46" customFormat="1" ht="31.5" outlineLevel="1">
      <c r="A267" s="177" t="s">
        <v>753</v>
      </c>
      <c r="B267" s="119" t="s">
        <v>339</v>
      </c>
      <c r="C267" s="174" t="s">
        <v>130</v>
      </c>
      <c r="D267" s="155" t="s">
        <v>4444</v>
      </c>
      <c r="E267" s="176">
        <v>0</v>
      </c>
      <c r="F267" s="173"/>
      <c r="G267" s="176"/>
      <c r="H267" s="176"/>
      <c r="I267" s="176"/>
      <c r="J267" s="119">
        <v>2640</v>
      </c>
      <c r="K267" s="122">
        <v>41039</v>
      </c>
      <c r="L267" s="173" t="s">
        <v>4445</v>
      </c>
      <c r="M267" s="177">
        <v>31</v>
      </c>
      <c r="N267" s="173" t="s">
        <v>4446</v>
      </c>
    </row>
    <row r="268" spans="1:14" s="46" customFormat="1" ht="31.5" outlineLevel="1">
      <c r="A268" s="177" t="s">
        <v>754</v>
      </c>
      <c r="B268" s="119" t="s">
        <v>340</v>
      </c>
      <c r="C268" s="174" t="s">
        <v>130</v>
      </c>
      <c r="D268" s="175" t="s">
        <v>4447</v>
      </c>
      <c r="E268" s="176">
        <v>0</v>
      </c>
      <c r="F268" s="173"/>
      <c r="G268" s="176"/>
      <c r="H268" s="176"/>
      <c r="I268" s="176"/>
      <c r="J268" s="119">
        <v>2984</v>
      </c>
      <c r="K268" s="122">
        <v>41155</v>
      </c>
      <c r="L268" s="173" t="s">
        <v>1518</v>
      </c>
      <c r="M268" s="177">
        <v>31</v>
      </c>
      <c r="N268" s="173" t="s">
        <v>4448</v>
      </c>
    </row>
    <row r="269" spans="1:14" s="46" customFormat="1" ht="31.5" outlineLevel="1">
      <c r="A269" s="177" t="s">
        <v>755</v>
      </c>
      <c r="B269" s="219" t="s">
        <v>341</v>
      </c>
      <c r="C269" s="174" t="s">
        <v>130</v>
      </c>
      <c r="D269" s="175" t="s">
        <v>4449</v>
      </c>
      <c r="E269" s="176">
        <v>0</v>
      </c>
      <c r="F269" s="173"/>
      <c r="G269" s="176"/>
      <c r="H269" s="176"/>
      <c r="I269" s="176"/>
      <c r="J269" s="119">
        <v>3156</v>
      </c>
      <c r="K269" s="122">
        <v>41200</v>
      </c>
      <c r="L269" s="173" t="s">
        <v>4450</v>
      </c>
      <c r="M269" s="177">
        <v>31</v>
      </c>
      <c r="N269" s="173" t="s">
        <v>4451</v>
      </c>
    </row>
    <row r="270" spans="1:14" s="46" customFormat="1" ht="47.25" outlineLevel="1">
      <c r="A270" s="177" t="s">
        <v>756</v>
      </c>
      <c r="B270" s="119" t="s">
        <v>342</v>
      </c>
      <c r="C270" s="174" t="s">
        <v>130</v>
      </c>
      <c r="D270" s="189" t="s">
        <v>4452</v>
      </c>
      <c r="E270" s="176">
        <v>0</v>
      </c>
      <c r="F270" s="173"/>
      <c r="G270" s="176"/>
      <c r="H270" s="176"/>
      <c r="I270" s="176"/>
      <c r="J270" s="119">
        <v>3607</v>
      </c>
      <c r="K270" s="122" t="s">
        <v>4453</v>
      </c>
      <c r="L270" s="173" t="s">
        <v>4454</v>
      </c>
      <c r="M270" s="177">
        <v>31</v>
      </c>
      <c r="N270" s="173" t="s">
        <v>4455</v>
      </c>
    </row>
    <row r="271" spans="1:14" s="46" customFormat="1" ht="47.25" outlineLevel="1">
      <c r="A271" s="177" t="s">
        <v>757</v>
      </c>
      <c r="B271" s="219" t="s">
        <v>343</v>
      </c>
      <c r="C271" s="174" t="s">
        <v>130</v>
      </c>
      <c r="D271" s="175" t="s">
        <v>4456</v>
      </c>
      <c r="E271" s="176">
        <v>37.852710000000002</v>
      </c>
      <c r="F271" s="173"/>
      <c r="G271" s="176"/>
      <c r="H271" s="176"/>
      <c r="I271" s="176"/>
      <c r="J271" s="119">
        <v>3647</v>
      </c>
      <c r="K271" s="122">
        <v>41366</v>
      </c>
      <c r="L271" s="173" t="s">
        <v>1564</v>
      </c>
      <c r="M271" s="177">
        <v>31</v>
      </c>
      <c r="N271" s="173" t="s">
        <v>4457</v>
      </c>
    </row>
    <row r="272" spans="1:14" s="46" customFormat="1" ht="31.5" outlineLevel="1">
      <c r="A272" s="177" t="s">
        <v>758</v>
      </c>
      <c r="B272" s="219" t="s">
        <v>344</v>
      </c>
      <c r="C272" s="174" t="s">
        <v>130</v>
      </c>
      <c r="D272" s="175" t="s">
        <v>4458</v>
      </c>
      <c r="E272" s="176">
        <v>27.924950000000003</v>
      </c>
      <c r="F272" s="173"/>
      <c r="G272" s="176"/>
      <c r="H272" s="176"/>
      <c r="I272" s="176"/>
      <c r="J272" s="119">
        <v>3679</v>
      </c>
      <c r="K272" s="122">
        <v>41333</v>
      </c>
      <c r="L272" s="173" t="s">
        <v>4459</v>
      </c>
      <c r="M272" s="177">
        <v>31</v>
      </c>
      <c r="N272" s="173" t="s">
        <v>4460</v>
      </c>
    </row>
    <row r="273" spans="1:14" s="46" customFormat="1" ht="63" outlineLevel="1">
      <c r="A273" s="177" t="s">
        <v>759</v>
      </c>
      <c r="B273" s="119" t="s">
        <v>345</v>
      </c>
      <c r="C273" s="174" t="s">
        <v>130</v>
      </c>
      <c r="D273" s="155" t="s">
        <v>4461</v>
      </c>
      <c r="E273" s="176">
        <v>0</v>
      </c>
      <c r="F273" s="173"/>
      <c r="G273" s="176"/>
      <c r="H273" s="176"/>
      <c r="I273" s="176"/>
      <c r="J273" s="119">
        <v>3681</v>
      </c>
      <c r="K273" s="122">
        <v>41338</v>
      </c>
      <c r="L273" s="173" t="s">
        <v>4462</v>
      </c>
      <c r="M273" s="177">
        <v>31</v>
      </c>
      <c r="N273" s="173" t="s">
        <v>4463</v>
      </c>
    </row>
    <row r="274" spans="1:14" s="46" customFormat="1" ht="47.25" outlineLevel="1">
      <c r="A274" s="177" t="s">
        <v>760</v>
      </c>
      <c r="B274" s="219" t="s">
        <v>346</v>
      </c>
      <c r="C274" s="174" t="s">
        <v>130</v>
      </c>
      <c r="D274" s="155" t="s">
        <v>4464</v>
      </c>
      <c r="E274" s="176">
        <v>0</v>
      </c>
      <c r="F274" s="173"/>
      <c r="G274" s="176"/>
      <c r="H274" s="176"/>
      <c r="I274" s="176"/>
      <c r="J274" s="119">
        <v>3946</v>
      </c>
      <c r="K274" s="122">
        <v>41479</v>
      </c>
      <c r="L274" s="173" t="s">
        <v>4465</v>
      </c>
      <c r="M274" s="177">
        <v>31</v>
      </c>
      <c r="N274" s="173" t="s">
        <v>4466</v>
      </c>
    </row>
    <row r="275" spans="1:14" s="46" customFormat="1" ht="63" outlineLevel="1">
      <c r="A275" s="177" t="s">
        <v>761</v>
      </c>
      <c r="B275" s="219" t="s">
        <v>347</v>
      </c>
      <c r="C275" s="174" t="s">
        <v>130</v>
      </c>
      <c r="D275" s="175" t="s">
        <v>4467</v>
      </c>
      <c r="E275" s="176">
        <v>0</v>
      </c>
      <c r="F275" s="173"/>
      <c r="G275" s="176"/>
      <c r="H275" s="176"/>
      <c r="I275" s="176"/>
      <c r="J275" s="119">
        <v>4072</v>
      </c>
      <c r="K275" s="122">
        <v>41529</v>
      </c>
      <c r="L275" s="173" t="s">
        <v>4468</v>
      </c>
      <c r="M275" s="177">
        <v>31</v>
      </c>
      <c r="N275" s="173" t="s">
        <v>4469</v>
      </c>
    </row>
    <row r="276" spans="1:14" s="46" customFormat="1" ht="47.25" outlineLevel="1">
      <c r="A276" s="177" t="s">
        <v>762</v>
      </c>
      <c r="B276" s="219" t="s">
        <v>348</v>
      </c>
      <c r="C276" s="174" t="s">
        <v>130</v>
      </c>
      <c r="D276" s="175" t="s">
        <v>4470</v>
      </c>
      <c r="E276" s="176">
        <v>0</v>
      </c>
      <c r="F276" s="173"/>
      <c r="G276" s="176"/>
      <c r="H276" s="176"/>
      <c r="I276" s="176"/>
      <c r="J276" s="119">
        <v>4174</v>
      </c>
      <c r="K276" s="122">
        <v>41544</v>
      </c>
      <c r="L276" s="173" t="s">
        <v>4471</v>
      </c>
      <c r="M276" s="177">
        <v>31</v>
      </c>
      <c r="N276" s="173" t="s">
        <v>4472</v>
      </c>
    </row>
    <row r="277" spans="1:14" s="46" customFormat="1" ht="63" outlineLevel="1">
      <c r="A277" s="177" t="s">
        <v>763</v>
      </c>
      <c r="B277" s="119" t="s">
        <v>349</v>
      </c>
      <c r="C277" s="174" t="s">
        <v>130</v>
      </c>
      <c r="D277" s="189" t="s">
        <v>4473</v>
      </c>
      <c r="E277" s="176">
        <v>0</v>
      </c>
      <c r="F277" s="173"/>
      <c r="G277" s="176"/>
      <c r="H277" s="176"/>
      <c r="I277" s="176"/>
      <c r="J277" s="119">
        <v>4207</v>
      </c>
      <c r="K277" s="122" t="s">
        <v>4474</v>
      </c>
      <c r="L277" s="173" t="s">
        <v>4475</v>
      </c>
      <c r="M277" s="177">
        <v>31</v>
      </c>
      <c r="N277" s="173" t="s">
        <v>4476</v>
      </c>
    </row>
    <row r="278" spans="1:14" s="46" customFormat="1" ht="47.25" outlineLevel="1">
      <c r="A278" s="177" t="s">
        <v>764</v>
      </c>
      <c r="B278" s="119" t="s">
        <v>350</v>
      </c>
      <c r="C278" s="174" t="s">
        <v>130</v>
      </c>
      <c r="D278" s="189" t="s">
        <v>4477</v>
      </c>
      <c r="E278" s="176">
        <v>0</v>
      </c>
      <c r="F278" s="173"/>
      <c r="G278" s="176"/>
      <c r="H278" s="176"/>
      <c r="I278" s="176"/>
      <c r="J278" s="119">
        <v>4231</v>
      </c>
      <c r="K278" s="122" t="s">
        <v>4478</v>
      </c>
      <c r="L278" s="173" t="s">
        <v>4479</v>
      </c>
      <c r="M278" s="177">
        <v>31</v>
      </c>
      <c r="N278" s="173" t="s">
        <v>4480</v>
      </c>
    </row>
    <row r="279" spans="1:14" s="46" customFormat="1" ht="47.25" outlineLevel="1">
      <c r="A279" s="177" t="s">
        <v>765</v>
      </c>
      <c r="B279" s="219" t="s">
        <v>351</v>
      </c>
      <c r="C279" s="174" t="s">
        <v>130</v>
      </c>
      <c r="D279" s="175" t="s">
        <v>4481</v>
      </c>
      <c r="E279" s="176">
        <v>0</v>
      </c>
      <c r="F279" s="173"/>
      <c r="G279" s="176"/>
      <c r="H279" s="176"/>
      <c r="I279" s="176"/>
      <c r="J279" s="119">
        <v>4256</v>
      </c>
      <c r="K279" s="122">
        <v>41575</v>
      </c>
      <c r="L279" s="173" t="s">
        <v>4482</v>
      </c>
      <c r="M279" s="177">
        <v>31</v>
      </c>
      <c r="N279" s="173" t="s">
        <v>4483</v>
      </c>
    </row>
    <row r="280" spans="1:14" s="46" customFormat="1" ht="31.5" outlineLevel="1">
      <c r="A280" s="177" t="s">
        <v>766</v>
      </c>
      <c r="B280" s="219" t="s">
        <v>352</v>
      </c>
      <c r="C280" s="174" t="s">
        <v>130</v>
      </c>
      <c r="D280" s="175" t="s">
        <v>4484</v>
      </c>
      <c r="E280" s="176">
        <v>0</v>
      </c>
      <c r="F280" s="173"/>
      <c r="G280" s="176"/>
      <c r="H280" s="176"/>
      <c r="I280" s="176"/>
      <c r="J280" s="119">
        <v>4261</v>
      </c>
      <c r="K280" s="122">
        <v>41575</v>
      </c>
      <c r="L280" s="173" t="s">
        <v>4485</v>
      </c>
      <c r="M280" s="177">
        <v>31</v>
      </c>
      <c r="N280" s="173" t="s">
        <v>4486</v>
      </c>
    </row>
    <row r="281" spans="1:14" s="46" customFormat="1" ht="63" outlineLevel="1">
      <c r="A281" s="177" t="s">
        <v>767</v>
      </c>
      <c r="B281" s="119" t="s">
        <v>353</v>
      </c>
      <c r="C281" s="156" t="s">
        <v>130</v>
      </c>
      <c r="D281" s="189" t="s">
        <v>4487</v>
      </c>
      <c r="E281" s="176">
        <v>0</v>
      </c>
      <c r="F281" s="173"/>
      <c r="G281" s="176"/>
      <c r="H281" s="176"/>
      <c r="I281" s="176"/>
      <c r="J281" s="119">
        <v>4321</v>
      </c>
      <c r="K281" s="122">
        <v>41598</v>
      </c>
      <c r="L281" s="173" t="s">
        <v>4488</v>
      </c>
      <c r="M281" s="177">
        <v>31</v>
      </c>
      <c r="N281" s="173" t="s">
        <v>4489</v>
      </c>
    </row>
    <row r="282" spans="1:14" s="46" customFormat="1" ht="31.5" outlineLevel="1">
      <c r="A282" s="177" t="s">
        <v>768</v>
      </c>
      <c r="B282" s="177" t="s">
        <v>354</v>
      </c>
      <c r="C282" s="156" t="s">
        <v>130</v>
      </c>
      <c r="D282" s="189" t="s">
        <v>4490</v>
      </c>
      <c r="E282" s="176">
        <v>0</v>
      </c>
      <c r="F282" s="173"/>
      <c r="G282" s="176"/>
      <c r="H282" s="176"/>
      <c r="I282" s="176"/>
      <c r="J282" s="119">
        <v>4360</v>
      </c>
      <c r="K282" s="122">
        <v>41611</v>
      </c>
      <c r="L282" s="173" t="s">
        <v>4491</v>
      </c>
      <c r="M282" s="177">
        <v>31</v>
      </c>
      <c r="N282" s="173" t="s">
        <v>4492</v>
      </c>
    </row>
    <row r="283" spans="1:14" s="46" customFormat="1" ht="63" outlineLevel="1">
      <c r="A283" s="177" t="s">
        <v>769</v>
      </c>
      <c r="B283" s="219" t="s">
        <v>355</v>
      </c>
      <c r="C283" s="174" t="s">
        <v>130</v>
      </c>
      <c r="D283" s="155" t="s">
        <v>4493</v>
      </c>
      <c r="E283" s="176">
        <v>0</v>
      </c>
      <c r="F283" s="173"/>
      <c r="G283" s="176"/>
      <c r="H283" s="176"/>
      <c r="I283" s="176"/>
      <c r="J283" s="119">
        <v>4370</v>
      </c>
      <c r="K283" s="122">
        <v>41612</v>
      </c>
      <c r="L283" s="173" t="s">
        <v>3293</v>
      </c>
      <c r="M283" s="177">
        <v>31</v>
      </c>
      <c r="N283" s="173" t="s">
        <v>4494</v>
      </c>
    </row>
    <row r="284" spans="1:14" s="46" customFormat="1" ht="31.5" outlineLevel="1">
      <c r="A284" s="177" t="s">
        <v>770</v>
      </c>
      <c r="B284" s="219" t="s">
        <v>356</v>
      </c>
      <c r="C284" s="174" t="s">
        <v>130</v>
      </c>
      <c r="D284" s="175" t="s">
        <v>4495</v>
      </c>
      <c r="E284" s="176">
        <v>0</v>
      </c>
      <c r="F284" s="173"/>
      <c r="G284" s="176"/>
      <c r="H284" s="176"/>
      <c r="I284" s="176"/>
      <c r="J284" s="119">
        <v>4521</v>
      </c>
      <c r="K284" s="122">
        <v>41669</v>
      </c>
      <c r="L284" s="173" t="s">
        <v>205</v>
      </c>
      <c r="M284" s="177">
        <v>31</v>
      </c>
      <c r="N284" s="173" t="s">
        <v>4496</v>
      </c>
    </row>
    <row r="285" spans="1:14" s="46" customFormat="1" ht="31.5" outlineLevel="1">
      <c r="A285" s="177" t="s">
        <v>771</v>
      </c>
      <c r="B285" s="219" t="s">
        <v>357</v>
      </c>
      <c r="C285" s="174" t="s">
        <v>130</v>
      </c>
      <c r="D285" s="175" t="s">
        <v>4497</v>
      </c>
      <c r="E285" s="176">
        <v>0</v>
      </c>
      <c r="F285" s="173"/>
      <c r="G285" s="176"/>
      <c r="H285" s="176"/>
      <c r="I285" s="176"/>
      <c r="J285" s="119">
        <v>4533</v>
      </c>
      <c r="K285" s="122">
        <v>41677</v>
      </c>
      <c r="L285" s="173" t="s">
        <v>4498</v>
      </c>
      <c r="M285" s="177">
        <v>31</v>
      </c>
      <c r="N285" s="173" t="s">
        <v>4499</v>
      </c>
    </row>
    <row r="286" spans="1:14" s="46" customFormat="1" ht="47.25" outlineLevel="1">
      <c r="A286" s="177" t="s">
        <v>772</v>
      </c>
      <c r="B286" s="119" t="s">
        <v>358</v>
      </c>
      <c r="C286" s="174" t="s">
        <v>130</v>
      </c>
      <c r="D286" s="175" t="s">
        <v>4500</v>
      </c>
      <c r="E286" s="176">
        <v>0</v>
      </c>
      <c r="F286" s="173"/>
      <c r="G286" s="176"/>
      <c r="H286" s="176"/>
      <c r="I286" s="176"/>
      <c r="J286" s="119">
        <v>4536</v>
      </c>
      <c r="K286" s="122">
        <v>41680</v>
      </c>
      <c r="L286" s="173" t="s">
        <v>4501</v>
      </c>
      <c r="M286" s="177">
        <v>31</v>
      </c>
      <c r="N286" s="173" t="s">
        <v>4502</v>
      </c>
    </row>
    <row r="287" spans="1:14" s="46" customFormat="1" ht="47.25" outlineLevel="1">
      <c r="A287" s="177" t="s">
        <v>773</v>
      </c>
      <c r="B287" s="219" t="s">
        <v>359</v>
      </c>
      <c r="C287" s="174" t="s">
        <v>130</v>
      </c>
      <c r="D287" s="155" t="s">
        <v>4503</v>
      </c>
      <c r="E287" s="176">
        <v>0</v>
      </c>
      <c r="F287" s="173"/>
      <c r="G287" s="176"/>
      <c r="H287" s="176"/>
      <c r="I287" s="176"/>
      <c r="J287" s="119">
        <v>4562</v>
      </c>
      <c r="K287" s="122">
        <v>41702</v>
      </c>
      <c r="L287" s="173" t="s">
        <v>3294</v>
      </c>
      <c r="M287" s="177">
        <v>31</v>
      </c>
      <c r="N287" s="173" t="s">
        <v>4504</v>
      </c>
    </row>
    <row r="288" spans="1:14" s="46" customFormat="1" ht="47.25" outlineLevel="1">
      <c r="A288" s="177" t="s">
        <v>774</v>
      </c>
      <c r="B288" s="219" t="s">
        <v>360</v>
      </c>
      <c r="C288" s="174" t="s">
        <v>130</v>
      </c>
      <c r="D288" s="189" t="s">
        <v>4505</v>
      </c>
      <c r="E288" s="176">
        <v>0</v>
      </c>
      <c r="F288" s="173"/>
      <c r="G288" s="176"/>
      <c r="H288" s="176"/>
      <c r="I288" s="176"/>
      <c r="J288" s="119">
        <v>4597</v>
      </c>
      <c r="K288" s="122">
        <v>41725</v>
      </c>
      <c r="L288" s="173" t="s">
        <v>4506</v>
      </c>
      <c r="M288" s="177">
        <v>31</v>
      </c>
      <c r="N288" s="173" t="s">
        <v>4507</v>
      </c>
    </row>
    <row r="289" spans="1:14" s="46" customFormat="1" ht="31.5" outlineLevel="1">
      <c r="A289" s="177" t="s">
        <v>775</v>
      </c>
      <c r="B289" s="219" t="s">
        <v>361</v>
      </c>
      <c r="C289" s="174" t="s">
        <v>130</v>
      </c>
      <c r="D289" s="189" t="s">
        <v>4508</v>
      </c>
      <c r="E289" s="176">
        <v>0</v>
      </c>
      <c r="F289" s="173"/>
      <c r="G289" s="176"/>
      <c r="H289" s="176"/>
      <c r="I289" s="176"/>
      <c r="J289" s="119">
        <v>4643</v>
      </c>
      <c r="K289" s="122">
        <v>41759</v>
      </c>
      <c r="L289" s="173" t="s">
        <v>4509</v>
      </c>
      <c r="M289" s="177">
        <v>31</v>
      </c>
      <c r="N289" s="173" t="s">
        <v>4510</v>
      </c>
    </row>
    <row r="290" spans="1:14" s="46" customFormat="1" ht="63" outlineLevel="1">
      <c r="A290" s="177" t="s">
        <v>776</v>
      </c>
      <c r="B290" s="219" t="s">
        <v>362</v>
      </c>
      <c r="C290" s="174" t="s">
        <v>130</v>
      </c>
      <c r="D290" s="189" t="s">
        <v>4511</v>
      </c>
      <c r="E290" s="176">
        <v>0</v>
      </c>
      <c r="F290" s="173"/>
      <c r="G290" s="176"/>
      <c r="H290" s="176"/>
      <c r="I290" s="176"/>
      <c r="J290" s="119">
        <v>4688</v>
      </c>
      <c r="K290" s="122">
        <v>41795</v>
      </c>
      <c r="L290" s="173" t="s">
        <v>4512</v>
      </c>
      <c r="M290" s="177">
        <v>31</v>
      </c>
      <c r="N290" s="173" t="s">
        <v>4513</v>
      </c>
    </row>
    <row r="291" spans="1:14" s="46" customFormat="1" ht="47.25" outlineLevel="1">
      <c r="A291" s="177" t="s">
        <v>777</v>
      </c>
      <c r="B291" s="219" t="s">
        <v>363</v>
      </c>
      <c r="C291" s="174" t="s">
        <v>130</v>
      </c>
      <c r="D291" s="189" t="s">
        <v>4514</v>
      </c>
      <c r="E291" s="176">
        <v>0</v>
      </c>
      <c r="F291" s="173"/>
      <c r="G291" s="176"/>
      <c r="H291" s="176"/>
      <c r="I291" s="176"/>
      <c r="J291" s="119">
        <v>4760</v>
      </c>
      <c r="K291" s="122">
        <v>41779</v>
      </c>
      <c r="L291" s="173" t="s">
        <v>4515</v>
      </c>
      <c r="M291" s="177">
        <v>31</v>
      </c>
      <c r="N291" s="173" t="s">
        <v>4516</v>
      </c>
    </row>
    <row r="292" spans="1:14" s="46" customFormat="1" ht="31.5" outlineLevel="1">
      <c r="A292" s="177" t="s">
        <v>778</v>
      </c>
      <c r="B292" s="219" t="s">
        <v>364</v>
      </c>
      <c r="C292" s="174" t="s">
        <v>130</v>
      </c>
      <c r="D292" s="189" t="s">
        <v>4517</v>
      </c>
      <c r="E292" s="176">
        <v>0</v>
      </c>
      <c r="F292" s="173"/>
      <c r="G292" s="176"/>
      <c r="H292" s="176"/>
      <c r="I292" s="176"/>
      <c r="J292" s="119">
        <v>6400002471</v>
      </c>
      <c r="K292" s="122">
        <v>40988</v>
      </c>
      <c r="L292" s="173" t="s">
        <v>189</v>
      </c>
      <c r="M292" s="177">
        <v>31</v>
      </c>
      <c r="N292" s="173" t="s">
        <v>4518</v>
      </c>
    </row>
    <row r="293" spans="1:14" s="46" customFormat="1" ht="63" outlineLevel="1">
      <c r="A293" s="177" t="s">
        <v>779</v>
      </c>
      <c r="B293" s="219" t="s">
        <v>365</v>
      </c>
      <c r="C293" s="174" t="s">
        <v>130</v>
      </c>
      <c r="D293" s="189" t="s">
        <v>4519</v>
      </c>
      <c r="E293" s="176">
        <v>0</v>
      </c>
      <c r="F293" s="173"/>
      <c r="G293" s="176"/>
      <c r="H293" s="176"/>
      <c r="I293" s="176"/>
      <c r="J293" s="119">
        <v>6400004748</v>
      </c>
      <c r="K293" s="122">
        <v>41818</v>
      </c>
      <c r="L293" s="173" t="s">
        <v>3295</v>
      </c>
      <c r="M293" s="177">
        <v>31</v>
      </c>
      <c r="N293" s="173" t="s">
        <v>4520</v>
      </c>
    </row>
    <row r="294" spans="1:14" s="46" customFormat="1" ht="31.5" outlineLevel="1">
      <c r="A294" s="177" t="s">
        <v>780</v>
      </c>
      <c r="B294" s="219" t="s">
        <v>366</v>
      </c>
      <c r="C294" s="174" t="s">
        <v>130</v>
      </c>
      <c r="D294" s="189" t="s">
        <v>4521</v>
      </c>
      <c r="E294" s="176">
        <v>0</v>
      </c>
      <c r="F294" s="173"/>
      <c r="G294" s="176"/>
      <c r="H294" s="176"/>
      <c r="I294" s="176"/>
      <c r="J294" s="119">
        <v>6400004803</v>
      </c>
      <c r="K294" s="122">
        <v>41801</v>
      </c>
      <c r="L294" s="173" t="s">
        <v>4522</v>
      </c>
      <c r="M294" s="177">
        <v>31</v>
      </c>
      <c r="N294" s="173" t="s">
        <v>4523</v>
      </c>
    </row>
    <row r="295" spans="1:14" s="46" customFormat="1" ht="31.5" outlineLevel="1">
      <c r="A295" s="177" t="s">
        <v>781</v>
      </c>
      <c r="B295" s="219" t="s">
        <v>367</v>
      </c>
      <c r="C295" s="174" t="s">
        <v>130</v>
      </c>
      <c r="D295" s="189" t="s">
        <v>4524</v>
      </c>
      <c r="E295" s="176">
        <v>0</v>
      </c>
      <c r="F295" s="173"/>
      <c r="G295" s="176"/>
      <c r="H295" s="176"/>
      <c r="I295" s="176"/>
      <c r="J295" s="119">
        <v>6400004838</v>
      </c>
      <c r="K295" s="122">
        <v>41817</v>
      </c>
      <c r="L295" s="173" t="s">
        <v>4525</v>
      </c>
      <c r="M295" s="177">
        <v>31</v>
      </c>
      <c r="N295" s="173" t="s">
        <v>4526</v>
      </c>
    </row>
    <row r="296" spans="1:14" s="46" customFormat="1" ht="63" outlineLevel="1">
      <c r="A296" s="177" t="s">
        <v>782</v>
      </c>
      <c r="B296" s="219" t="s">
        <v>368</v>
      </c>
      <c r="C296" s="174" t="s">
        <v>130</v>
      </c>
      <c r="D296" s="189" t="s">
        <v>4527</v>
      </c>
      <c r="E296" s="176">
        <v>0</v>
      </c>
      <c r="F296" s="173"/>
      <c r="G296" s="176"/>
      <c r="H296" s="176"/>
      <c r="I296" s="176"/>
      <c r="J296" s="119">
        <v>6400004890</v>
      </c>
      <c r="K296" s="122">
        <v>41831</v>
      </c>
      <c r="L296" s="173" t="s">
        <v>4528</v>
      </c>
      <c r="M296" s="177">
        <v>31</v>
      </c>
      <c r="N296" s="173" t="s">
        <v>4529</v>
      </c>
    </row>
    <row r="297" spans="1:14" s="46" customFormat="1" ht="31.5" outlineLevel="1">
      <c r="A297" s="177" t="s">
        <v>783</v>
      </c>
      <c r="B297" s="219" t="s">
        <v>369</v>
      </c>
      <c r="C297" s="174" t="s">
        <v>130</v>
      </c>
      <c r="D297" s="189" t="s">
        <v>4530</v>
      </c>
      <c r="E297" s="176">
        <v>0</v>
      </c>
      <c r="F297" s="173"/>
      <c r="G297" s="176"/>
      <c r="H297" s="176"/>
      <c r="I297" s="176"/>
      <c r="J297" s="119">
        <v>6400004916</v>
      </c>
      <c r="K297" s="122">
        <v>41856</v>
      </c>
      <c r="L297" s="173" t="s">
        <v>3297</v>
      </c>
      <c r="M297" s="177">
        <v>31</v>
      </c>
      <c r="N297" s="173" t="s">
        <v>4531</v>
      </c>
    </row>
    <row r="298" spans="1:14" s="46" customFormat="1" ht="31.5" outlineLevel="1">
      <c r="A298" s="177" t="s">
        <v>784</v>
      </c>
      <c r="B298" s="219" t="s">
        <v>370</v>
      </c>
      <c r="C298" s="174" t="s">
        <v>130</v>
      </c>
      <c r="D298" s="189" t="s">
        <v>4532</v>
      </c>
      <c r="E298" s="176">
        <v>0</v>
      </c>
      <c r="F298" s="173"/>
      <c r="G298" s="176"/>
      <c r="H298" s="176"/>
      <c r="I298" s="176"/>
      <c r="J298" s="119">
        <v>6400004926</v>
      </c>
      <c r="K298" s="122">
        <v>41852</v>
      </c>
      <c r="L298" s="173" t="s">
        <v>4533</v>
      </c>
      <c r="M298" s="177">
        <v>31</v>
      </c>
      <c r="N298" s="173" t="s">
        <v>4534</v>
      </c>
    </row>
    <row r="299" spans="1:14" s="46" customFormat="1" ht="47.25" outlineLevel="1">
      <c r="A299" s="177" t="s">
        <v>785</v>
      </c>
      <c r="B299" s="119" t="s">
        <v>371</v>
      </c>
      <c r="C299" s="174" t="s">
        <v>130</v>
      </c>
      <c r="D299" s="189" t="s">
        <v>4535</v>
      </c>
      <c r="E299" s="176">
        <v>0</v>
      </c>
      <c r="F299" s="173"/>
      <c r="G299" s="176"/>
      <c r="H299" s="176"/>
      <c r="I299" s="176"/>
      <c r="J299" s="119">
        <v>6400005014</v>
      </c>
      <c r="K299" s="122">
        <v>41894</v>
      </c>
      <c r="L299" s="173" t="s">
        <v>4536</v>
      </c>
      <c r="M299" s="177">
        <v>31</v>
      </c>
      <c r="N299" s="173" t="s">
        <v>4537</v>
      </c>
    </row>
    <row r="300" spans="1:14" s="46" customFormat="1" ht="47.25" outlineLevel="1">
      <c r="A300" s="177" t="s">
        <v>786</v>
      </c>
      <c r="B300" s="119" t="s">
        <v>372</v>
      </c>
      <c r="C300" s="174" t="s">
        <v>130</v>
      </c>
      <c r="D300" s="189" t="s">
        <v>4538</v>
      </c>
      <c r="E300" s="176">
        <v>0</v>
      </c>
      <c r="F300" s="173"/>
      <c r="G300" s="176"/>
      <c r="H300" s="176"/>
      <c r="I300" s="176"/>
      <c r="J300" s="119">
        <v>6400005047</v>
      </c>
      <c r="K300" s="122">
        <v>41930</v>
      </c>
      <c r="L300" s="173" t="s">
        <v>4539</v>
      </c>
      <c r="M300" s="177">
        <v>31</v>
      </c>
      <c r="N300" s="173" t="s">
        <v>4540</v>
      </c>
    </row>
    <row r="301" spans="1:14" s="46" customFormat="1" ht="31.5" outlineLevel="1">
      <c r="A301" s="177" t="s">
        <v>787</v>
      </c>
      <c r="B301" s="219" t="s">
        <v>373</v>
      </c>
      <c r="C301" s="174" t="s">
        <v>130</v>
      </c>
      <c r="D301" s="189" t="s">
        <v>4541</v>
      </c>
      <c r="E301" s="176">
        <v>0</v>
      </c>
      <c r="F301" s="173"/>
      <c r="G301" s="176"/>
      <c r="H301" s="176"/>
      <c r="I301" s="176"/>
      <c r="J301" s="119">
        <v>6400005049</v>
      </c>
      <c r="K301" s="122">
        <v>41899</v>
      </c>
      <c r="L301" s="173" t="s">
        <v>4542</v>
      </c>
      <c r="M301" s="177">
        <v>31</v>
      </c>
      <c r="N301" s="173" t="s">
        <v>4543</v>
      </c>
    </row>
    <row r="302" spans="1:14" s="46" customFormat="1" ht="47.25" outlineLevel="1">
      <c r="A302" s="177" t="s">
        <v>788</v>
      </c>
      <c r="B302" s="219" t="s">
        <v>374</v>
      </c>
      <c r="C302" s="174" t="s">
        <v>130</v>
      </c>
      <c r="D302" s="189" t="s">
        <v>4544</v>
      </c>
      <c r="E302" s="176">
        <v>0</v>
      </c>
      <c r="F302" s="173"/>
      <c r="G302" s="176"/>
      <c r="H302" s="176"/>
      <c r="I302" s="176"/>
      <c r="J302" s="119">
        <v>6400005088</v>
      </c>
      <c r="K302" s="122">
        <v>41932</v>
      </c>
      <c r="L302" s="173" t="s">
        <v>4545</v>
      </c>
      <c r="M302" s="177">
        <v>31</v>
      </c>
      <c r="N302" s="173" t="s">
        <v>4546</v>
      </c>
    </row>
    <row r="303" spans="1:14" s="46" customFormat="1" ht="47.25" outlineLevel="1">
      <c r="A303" s="177" t="s">
        <v>789</v>
      </c>
      <c r="B303" s="219" t="s">
        <v>375</v>
      </c>
      <c r="C303" s="174" t="s">
        <v>130</v>
      </c>
      <c r="D303" s="189" t="s">
        <v>4547</v>
      </c>
      <c r="E303" s="176">
        <v>0</v>
      </c>
      <c r="F303" s="173"/>
      <c r="G303" s="176"/>
      <c r="H303" s="176"/>
      <c r="I303" s="176"/>
      <c r="J303" s="119">
        <v>6400005107</v>
      </c>
      <c r="K303" s="122">
        <v>41925</v>
      </c>
      <c r="L303" s="173" t="s">
        <v>4548</v>
      </c>
      <c r="M303" s="177">
        <v>31</v>
      </c>
      <c r="N303" s="173" t="s">
        <v>4549</v>
      </c>
    </row>
    <row r="304" spans="1:14" s="46" customFormat="1" ht="63" outlineLevel="1">
      <c r="A304" s="177" t="s">
        <v>790</v>
      </c>
      <c r="B304" s="219" t="s">
        <v>376</v>
      </c>
      <c r="C304" s="174" t="s">
        <v>130</v>
      </c>
      <c r="D304" s="189" t="s">
        <v>4550</v>
      </c>
      <c r="E304" s="176">
        <v>0</v>
      </c>
      <c r="F304" s="173"/>
      <c r="G304" s="176"/>
      <c r="H304" s="176"/>
      <c r="I304" s="176"/>
      <c r="J304" s="119" t="s">
        <v>4551</v>
      </c>
      <c r="K304" s="122">
        <v>41561</v>
      </c>
      <c r="L304" s="173" t="s">
        <v>4552</v>
      </c>
      <c r="M304" s="177">
        <v>31</v>
      </c>
      <c r="N304" s="173" t="s">
        <v>4553</v>
      </c>
    </row>
    <row r="305" spans="1:14" s="46" customFormat="1" ht="47.25" outlineLevel="1">
      <c r="A305" s="177" t="s">
        <v>791</v>
      </c>
      <c r="B305" s="219" t="s">
        <v>377</v>
      </c>
      <c r="C305" s="174" t="s">
        <v>130</v>
      </c>
      <c r="D305" s="189" t="s">
        <v>4554</v>
      </c>
      <c r="E305" s="176">
        <v>21.089510000000001</v>
      </c>
      <c r="F305" s="173"/>
      <c r="G305" s="176"/>
      <c r="H305" s="176"/>
      <c r="I305" s="176"/>
      <c r="J305" s="119" t="s">
        <v>4555</v>
      </c>
      <c r="K305" s="122">
        <v>41605</v>
      </c>
      <c r="L305" s="173" t="s">
        <v>4556</v>
      </c>
      <c r="M305" s="177">
        <v>31</v>
      </c>
      <c r="N305" s="173" t="s">
        <v>4557</v>
      </c>
    </row>
    <row r="306" spans="1:14" s="46" customFormat="1" ht="31.5" outlineLevel="1">
      <c r="A306" s="177" t="s">
        <v>792</v>
      </c>
      <c r="B306" s="219" t="s">
        <v>378</v>
      </c>
      <c r="C306" s="174" t="s">
        <v>130</v>
      </c>
      <c r="D306" s="189" t="s">
        <v>4558</v>
      </c>
      <c r="E306" s="176">
        <v>0</v>
      </c>
      <c r="F306" s="173"/>
      <c r="G306" s="176"/>
      <c r="H306" s="176"/>
      <c r="I306" s="176"/>
      <c r="J306" s="119" t="s">
        <v>4559</v>
      </c>
      <c r="K306" s="122">
        <v>41612</v>
      </c>
      <c r="L306" s="173" t="s">
        <v>4560</v>
      </c>
      <c r="M306" s="177">
        <v>31</v>
      </c>
      <c r="N306" s="173" t="s">
        <v>4561</v>
      </c>
    </row>
    <row r="307" spans="1:14" s="46" customFormat="1" ht="31.5" outlineLevel="1">
      <c r="A307" s="177" t="s">
        <v>793</v>
      </c>
      <c r="B307" s="219" t="s">
        <v>379</v>
      </c>
      <c r="C307" s="174" t="s">
        <v>130</v>
      </c>
      <c r="D307" s="189" t="s">
        <v>4562</v>
      </c>
      <c r="E307" s="176">
        <v>0</v>
      </c>
      <c r="F307" s="173"/>
      <c r="G307" s="176"/>
      <c r="H307" s="176"/>
      <c r="I307" s="176"/>
      <c r="J307" s="119" t="s">
        <v>4563</v>
      </c>
      <c r="K307" s="122">
        <v>41620</v>
      </c>
      <c r="L307" s="173" t="s">
        <v>4564</v>
      </c>
      <c r="M307" s="177">
        <v>31</v>
      </c>
      <c r="N307" s="173" t="s">
        <v>4565</v>
      </c>
    </row>
    <row r="308" spans="1:14" s="46" customFormat="1" ht="31.5" outlineLevel="1">
      <c r="A308" s="177" t="s">
        <v>794</v>
      </c>
      <c r="B308" s="219" t="s">
        <v>380</v>
      </c>
      <c r="C308" s="174" t="s">
        <v>130</v>
      </c>
      <c r="D308" s="189" t="s">
        <v>4566</v>
      </c>
      <c r="E308" s="176">
        <v>0</v>
      </c>
      <c r="F308" s="173"/>
      <c r="G308" s="176"/>
      <c r="H308" s="176"/>
      <c r="I308" s="176"/>
      <c r="J308" s="119" t="s">
        <v>4567</v>
      </c>
      <c r="K308" s="122" t="s">
        <v>4568</v>
      </c>
      <c r="L308" s="173" t="s">
        <v>4569</v>
      </c>
      <c r="M308" s="177">
        <v>31</v>
      </c>
      <c r="N308" s="173" t="s">
        <v>4570</v>
      </c>
    </row>
    <row r="309" spans="1:14" s="46" customFormat="1" ht="15" customHeight="1" outlineLevel="1">
      <c r="A309" s="387" t="s">
        <v>795</v>
      </c>
      <c r="B309" s="390" t="s">
        <v>381</v>
      </c>
      <c r="C309" s="371" t="s">
        <v>130</v>
      </c>
      <c r="D309" s="372" t="s">
        <v>4571</v>
      </c>
      <c r="E309" s="368">
        <v>922.29976999999997</v>
      </c>
      <c r="F309" s="173"/>
      <c r="G309" s="176"/>
      <c r="H309" s="176"/>
      <c r="I309" s="176"/>
      <c r="J309" s="119">
        <v>2429</v>
      </c>
      <c r="K309" s="122">
        <v>40970</v>
      </c>
      <c r="L309" s="173" t="s">
        <v>4572</v>
      </c>
      <c r="M309" s="177">
        <v>31</v>
      </c>
      <c r="N309" s="364" t="s">
        <v>4573</v>
      </c>
    </row>
    <row r="310" spans="1:14" s="46" customFormat="1" outlineLevel="1">
      <c r="A310" s="387"/>
      <c r="B310" s="390"/>
      <c r="C310" s="371"/>
      <c r="D310" s="391"/>
      <c r="E310" s="368"/>
      <c r="F310" s="173"/>
      <c r="G310" s="176"/>
      <c r="H310" s="176"/>
      <c r="I310" s="176"/>
      <c r="J310" s="119">
        <v>2442</v>
      </c>
      <c r="K310" s="122">
        <v>40970</v>
      </c>
      <c r="L310" s="173" t="s">
        <v>4574</v>
      </c>
      <c r="M310" s="177">
        <v>31</v>
      </c>
      <c r="N310" s="364"/>
    </row>
    <row r="311" spans="1:14" s="46" customFormat="1" outlineLevel="1">
      <c r="A311" s="387"/>
      <c r="B311" s="390"/>
      <c r="C311" s="371"/>
      <c r="D311" s="391"/>
      <c r="E311" s="368"/>
      <c r="F311" s="173"/>
      <c r="G311" s="176"/>
      <c r="H311" s="176"/>
      <c r="I311" s="176"/>
      <c r="J311" s="119">
        <v>2452</v>
      </c>
      <c r="K311" s="122" t="s">
        <v>4575</v>
      </c>
      <c r="L311" s="173" t="s">
        <v>4576</v>
      </c>
      <c r="M311" s="177">
        <v>31</v>
      </c>
      <c r="N311" s="364"/>
    </row>
    <row r="312" spans="1:14" s="46" customFormat="1" outlineLevel="1">
      <c r="A312" s="387"/>
      <c r="B312" s="390"/>
      <c r="C312" s="371"/>
      <c r="D312" s="391"/>
      <c r="E312" s="368"/>
      <c r="F312" s="173"/>
      <c r="G312" s="176"/>
      <c r="H312" s="176"/>
      <c r="I312" s="176"/>
      <c r="J312" s="119">
        <v>2470</v>
      </c>
      <c r="K312" s="122">
        <v>40988</v>
      </c>
      <c r="L312" s="173" t="s">
        <v>4577</v>
      </c>
      <c r="M312" s="177">
        <v>31</v>
      </c>
      <c r="N312" s="364"/>
    </row>
    <row r="313" spans="1:14" s="46" customFormat="1" outlineLevel="1">
      <c r="A313" s="387"/>
      <c r="B313" s="390"/>
      <c r="C313" s="371"/>
      <c r="D313" s="391"/>
      <c r="E313" s="368"/>
      <c r="F313" s="173"/>
      <c r="G313" s="176"/>
      <c r="H313" s="176"/>
      <c r="I313" s="176"/>
      <c r="J313" s="119">
        <v>2432</v>
      </c>
      <c r="K313" s="122">
        <v>40970</v>
      </c>
      <c r="L313" s="173" t="s">
        <v>4578</v>
      </c>
      <c r="M313" s="177">
        <v>31</v>
      </c>
      <c r="N313" s="364"/>
    </row>
    <row r="314" spans="1:14" s="46" customFormat="1" outlineLevel="1">
      <c r="A314" s="387"/>
      <c r="B314" s="390"/>
      <c r="C314" s="371"/>
      <c r="D314" s="391"/>
      <c r="E314" s="368"/>
      <c r="F314" s="173"/>
      <c r="G314" s="176"/>
      <c r="H314" s="176"/>
      <c r="I314" s="176"/>
      <c r="J314" s="119">
        <v>2481</v>
      </c>
      <c r="K314" s="122">
        <v>40991</v>
      </c>
      <c r="L314" s="173" t="s">
        <v>4579</v>
      </c>
      <c r="M314" s="177">
        <v>31</v>
      </c>
      <c r="N314" s="364"/>
    </row>
    <row r="315" spans="1:14" s="46" customFormat="1" outlineLevel="1">
      <c r="A315" s="387"/>
      <c r="B315" s="390"/>
      <c r="C315" s="371"/>
      <c r="D315" s="391"/>
      <c r="E315" s="368"/>
      <c r="F315" s="173"/>
      <c r="G315" s="176"/>
      <c r="H315" s="176"/>
      <c r="I315" s="176"/>
      <c r="J315" s="119">
        <v>2490</v>
      </c>
      <c r="K315" s="122">
        <v>40991</v>
      </c>
      <c r="L315" s="173" t="s">
        <v>4580</v>
      </c>
      <c r="M315" s="177">
        <v>31</v>
      </c>
      <c r="N315" s="364"/>
    </row>
    <row r="316" spans="1:14" s="46" customFormat="1" outlineLevel="1">
      <c r="A316" s="387"/>
      <c r="B316" s="390"/>
      <c r="C316" s="371"/>
      <c r="D316" s="391"/>
      <c r="E316" s="368"/>
      <c r="F316" s="173"/>
      <c r="G316" s="176"/>
      <c r="H316" s="176"/>
      <c r="I316" s="176"/>
      <c r="J316" s="119">
        <v>2550</v>
      </c>
      <c r="K316" s="122">
        <v>41002</v>
      </c>
      <c r="L316" s="173" t="s">
        <v>4581</v>
      </c>
      <c r="M316" s="177">
        <v>31</v>
      </c>
      <c r="N316" s="364"/>
    </row>
    <row r="317" spans="1:14" s="46" customFormat="1" outlineLevel="1">
      <c r="A317" s="387"/>
      <c r="B317" s="390"/>
      <c r="C317" s="371"/>
      <c r="D317" s="391"/>
      <c r="E317" s="368"/>
      <c r="F317" s="173"/>
      <c r="G317" s="176"/>
      <c r="H317" s="176"/>
      <c r="I317" s="176"/>
      <c r="J317" s="119">
        <v>2592</v>
      </c>
      <c r="K317" s="122">
        <v>41011</v>
      </c>
      <c r="L317" s="173" t="s">
        <v>4582</v>
      </c>
      <c r="M317" s="177">
        <v>31</v>
      </c>
      <c r="N317" s="364"/>
    </row>
    <row r="318" spans="1:14" s="46" customFormat="1" ht="15" customHeight="1" outlineLevel="1">
      <c r="A318" s="387" t="s">
        <v>796</v>
      </c>
      <c r="B318" s="390" t="s">
        <v>382</v>
      </c>
      <c r="C318" s="371" t="s">
        <v>130</v>
      </c>
      <c r="D318" s="372" t="s">
        <v>4583</v>
      </c>
      <c r="E318" s="368">
        <v>363.71823999999998</v>
      </c>
      <c r="F318" s="173"/>
      <c r="G318" s="176"/>
      <c r="H318" s="176"/>
      <c r="I318" s="176"/>
      <c r="J318" s="119">
        <v>2437</v>
      </c>
      <c r="K318" s="122">
        <v>40970</v>
      </c>
      <c r="L318" s="173" t="s">
        <v>4584</v>
      </c>
      <c r="M318" s="177">
        <v>31</v>
      </c>
      <c r="N318" s="364" t="s">
        <v>4585</v>
      </c>
    </row>
    <row r="319" spans="1:14" s="46" customFormat="1" outlineLevel="1">
      <c r="A319" s="387"/>
      <c r="B319" s="390"/>
      <c r="C319" s="371"/>
      <c r="D319" s="372"/>
      <c r="E319" s="368"/>
      <c r="F319" s="173"/>
      <c r="G319" s="176"/>
      <c r="H319" s="176"/>
      <c r="I319" s="176"/>
      <c r="J319" s="119">
        <v>2462</v>
      </c>
      <c r="K319" s="122">
        <v>40988</v>
      </c>
      <c r="L319" s="173" t="s">
        <v>4586</v>
      </c>
      <c r="M319" s="177">
        <v>31</v>
      </c>
      <c r="N319" s="364"/>
    </row>
    <row r="320" spans="1:14" s="46" customFormat="1" outlineLevel="1">
      <c r="A320" s="387"/>
      <c r="B320" s="390"/>
      <c r="C320" s="371"/>
      <c r="D320" s="372"/>
      <c r="E320" s="368"/>
      <c r="F320" s="173"/>
      <c r="G320" s="176"/>
      <c r="H320" s="176"/>
      <c r="I320" s="176"/>
      <c r="J320" s="119">
        <v>2559</v>
      </c>
      <c r="K320" s="122">
        <v>41004</v>
      </c>
      <c r="L320" s="173" t="s">
        <v>4587</v>
      </c>
      <c r="M320" s="177">
        <v>31</v>
      </c>
      <c r="N320" s="364"/>
    </row>
    <row r="321" spans="1:14" s="46" customFormat="1" outlineLevel="1">
      <c r="A321" s="387"/>
      <c r="B321" s="390"/>
      <c r="C321" s="371"/>
      <c r="D321" s="372"/>
      <c r="E321" s="368"/>
      <c r="F321" s="173"/>
      <c r="G321" s="176"/>
      <c r="H321" s="176"/>
      <c r="I321" s="176"/>
      <c r="J321" s="119">
        <v>2579</v>
      </c>
      <c r="K321" s="122">
        <v>41010</v>
      </c>
      <c r="L321" s="173" t="s">
        <v>4588</v>
      </c>
      <c r="M321" s="177">
        <v>31</v>
      </c>
      <c r="N321" s="364"/>
    </row>
    <row r="322" spans="1:14" s="46" customFormat="1" ht="15" customHeight="1" outlineLevel="1">
      <c r="A322" s="387" t="s">
        <v>797</v>
      </c>
      <c r="B322" s="392" t="s">
        <v>383</v>
      </c>
      <c r="C322" s="371" t="s">
        <v>130</v>
      </c>
      <c r="D322" s="389" t="s">
        <v>4589</v>
      </c>
      <c r="E322" s="368">
        <v>0</v>
      </c>
      <c r="F322" s="173"/>
      <c r="G322" s="176"/>
      <c r="H322" s="176"/>
      <c r="I322" s="176"/>
      <c r="J322" s="119">
        <v>3962</v>
      </c>
      <c r="K322" s="122">
        <v>41488</v>
      </c>
      <c r="L322" s="173" t="s">
        <v>4590</v>
      </c>
      <c r="M322" s="177">
        <v>31</v>
      </c>
      <c r="N322" s="364" t="s">
        <v>4591</v>
      </c>
    </row>
    <row r="323" spans="1:14" s="46" customFormat="1" ht="19.5" customHeight="1" outlineLevel="1">
      <c r="A323" s="387"/>
      <c r="B323" s="392"/>
      <c r="C323" s="371"/>
      <c r="D323" s="389"/>
      <c r="E323" s="368"/>
      <c r="F323" s="173"/>
      <c r="G323" s="176"/>
      <c r="H323" s="176"/>
      <c r="I323" s="176"/>
      <c r="J323" s="119">
        <v>4141</v>
      </c>
      <c r="K323" s="122">
        <v>41554</v>
      </c>
      <c r="L323" s="173" t="s">
        <v>4592</v>
      </c>
      <c r="M323" s="177">
        <v>31</v>
      </c>
      <c r="N323" s="364"/>
    </row>
    <row r="324" spans="1:14" s="46" customFormat="1" ht="27.75" customHeight="1" outlineLevel="1">
      <c r="A324" s="387" t="s">
        <v>798</v>
      </c>
      <c r="B324" s="392" t="s">
        <v>384</v>
      </c>
      <c r="C324" s="371" t="s">
        <v>130</v>
      </c>
      <c r="D324" s="389" t="s">
        <v>4593</v>
      </c>
      <c r="E324" s="368">
        <v>0</v>
      </c>
      <c r="F324" s="173"/>
      <c r="G324" s="176"/>
      <c r="H324" s="176"/>
      <c r="I324" s="176"/>
      <c r="J324" s="119">
        <v>4465</v>
      </c>
      <c r="K324" s="122">
        <v>41653</v>
      </c>
      <c r="L324" s="173" t="s">
        <v>4594</v>
      </c>
      <c r="M324" s="177">
        <v>31</v>
      </c>
      <c r="N324" s="364" t="s">
        <v>4595</v>
      </c>
    </row>
    <row r="325" spans="1:14" s="46" customFormat="1" outlineLevel="1">
      <c r="A325" s="387"/>
      <c r="B325" s="392"/>
      <c r="C325" s="371"/>
      <c r="D325" s="389"/>
      <c r="E325" s="368"/>
      <c r="F325" s="173"/>
      <c r="G325" s="176"/>
      <c r="H325" s="176"/>
      <c r="I325" s="176"/>
      <c r="J325" s="119">
        <v>4472</v>
      </c>
      <c r="K325" s="122">
        <v>41659</v>
      </c>
      <c r="L325" s="173" t="s">
        <v>4596</v>
      </c>
      <c r="M325" s="177">
        <v>31</v>
      </c>
      <c r="N325" s="364"/>
    </row>
    <row r="326" spans="1:14" s="46" customFormat="1" outlineLevel="1">
      <c r="A326" s="387"/>
      <c r="B326" s="392"/>
      <c r="C326" s="371"/>
      <c r="D326" s="389"/>
      <c r="E326" s="368"/>
      <c r="F326" s="173"/>
      <c r="G326" s="176"/>
      <c r="H326" s="176"/>
      <c r="I326" s="176"/>
      <c r="J326" s="119">
        <v>4534</v>
      </c>
      <c r="K326" s="122">
        <v>41702</v>
      </c>
      <c r="L326" s="173" t="s">
        <v>3274</v>
      </c>
      <c r="M326" s="177">
        <v>31</v>
      </c>
      <c r="N326" s="364"/>
    </row>
    <row r="327" spans="1:14" s="46" customFormat="1" ht="22.5" customHeight="1" outlineLevel="1">
      <c r="A327" s="387" t="s">
        <v>799</v>
      </c>
      <c r="B327" s="392" t="s">
        <v>385</v>
      </c>
      <c r="C327" s="371" t="s">
        <v>130</v>
      </c>
      <c r="D327" s="389" t="s">
        <v>4597</v>
      </c>
      <c r="E327" s="368">
        <v>5.1502400000000002</v>
      </c>
      <c r="F327" s="173"/>
      <c r="G327" s="176"/>
      <c r="H327" s="176"/>
      <c r="I327" s="176"/>
      <c r="J327" s="119">
        <v>4538</v>
      </c>
      <c r="K327" s="122">
        <v>41675</v>
      </c>
      <c r="L327" s="173" t="s">
        <v>4598</v>
      </c>
      <c r="M327" s="177">
        <v>31</v>
      </c>
      <c r="N327" s="364" t="s">
        <v>4599</v>
      </c>
    </row>
    <row r="328" spans="1:14" s="46" customFormat="1" outlineLevel="1">
      <c r="A328" s="387"/>
      <c r="B328" s="392"/>
      <c r="C328" s="371"/>
      <c r="D328" s="389"/>
      <c r="E328" s="368"/>
      <c r="F328" s="173"/>
      <c r="G328" s="176"/>
      <c r="H328" s="176"/>
      <c r="I328" s="176"/>
      <c r="J328" s="119">
        <v>4539</v>
      </c>
      <c r="K328" s="122">
        <v>41675</v>
      </c>
      <c r="L328" s="173" t="s">
        <v>4600</v>
      </c>
      <c r="M328" s="177">
        <v>31</v>
      </c>
      <c r="N328" s="364"/>
    </row>
    <row r="329" spans="1:14" s="46" customFormat="1" ht="19.5" customHeight="1" outlineLevel="1">
      <c r="A329" s="387" t="s">
        <v>800</v>
      </c>
      <c r="B329" s="392" t="s">
        <v>386</v>
      </c>
      <c r="C329" s="371" t="s">
        <v>130</v>
      </c>
      <c r="D329" s="389" t="s">
        <v>4601</v>
      </c>
      <c r="E329" s="368">
        <v>0</v>
      </c>
      <c r="F329" s="173"/>
      <c r="G329" s="176"/>
      <c r="H329" s="176"/>
      <c r="I329" s="176"/>
      <c r="J329" s="119">
        <v>4729</v>
      </c>
      <c r="K329" s="122">
        <v>41758</v>
      </c>
      <c r="L329" s="173" t="s">
        <v>4602</v>
      </c>
      <c r="M329" s="177">
        <v>31</v>
      </c>
      <c r="N329" s="364" t="s">
        <v>4603</v>
      </c>
    </row>
    <row r="330" spans="1:14" s="46" customFormat="1" outlineLevel="1">
      <c r="A330" s="387"/>
      <c r="B330" s="392"/>
      <c r="C330" s="371"/>
      <c r="D330" s="389"/>
      <c r="E330" s="368"/>
      <c r="F330" s="173"/>
      <c r="G330" s="176"/>
      <c r="H330" s="176"/>
      <c r="I330" s="176"/>
      <c r="J330" s="119">
        <v>4728</v>
      </c>
      <c r="K330" s="122">
        <v>41758</v>
      </c>
      <c r="L330" s="173" t="s">
        <v>4604</v>
      </c>
      <c r="M330" s="177">
        <v>31</v>
      </c>
      <c r="N330" s="364"/>
    </row>
    <row r="331" spans="1:14" s="46" customFormat="1" outlineLevel="1">
      <c r="A331" s="387"/>
      <c r="B331" s="392"/>
      <c r="C331" s="371"/>
      <c r="D331" s="389"/>
      <c r="E331" s="368"/>
      <c r="F331" s="173"/>
      <c r="G331" s="176"/>
      <c r="H331" s="176"/>
      <c r="I331" s="176"/>
      <c r="J331" s="119">
        <v>4732</v>
      </c>
      <c r="K331" s="122">
        <v>41799</v>
      </c>
      <c r="L331" s="173" t="s">
        <v>4605</v>
      </c>
      <c r="M331" s="177">
        <v>31</v>
      </c>
      <c r="N331" s="364"/>
    </row>
    <row r="332" spans="1:14" s="46" customFormat="1" ht="12.75" customHeight="1" outlineLevel="1">
      <c r="A332" s="387" t="s">
        <v>801</v>
      </c>
      <c r="B332" s="392" t="s">
        <v>387</v>
      </c>
      <c r="C332" s="371" t="s">
        <v>130</v>
      </c>
      <c r="D332" s="389" t="s">
        <v>4606</v>
      </c>
      <c r="E332" s="368">
        <v>0</v>
      </c>
      <c r="F332" s="173"/>
      <c r="G332" s="176"/>
      <c r="H332" s="176"/>
      <c r="I332" s="176"/>
      <c r="J332" s="119">
        <v>4774</v>
      </c>
      <c r="K332" s="122">
        <v>41782</v>
      </c>
      <c r="L332" s="173" t="s">
        <v>4607</v>
      </c>
      <c r="M332" s="177">
        <v>31</v>
      </c>
      <c r="N332" s="364" t="s">
        <v>4608</v>
      </c>
    </row>
    <row r="333" spans="1:14" s="46" customFormat="1" outlineLevel="1">
      <c r="A333" s="387"/>
      <c r="B333" s="392"/>
      <c r="C333" s="371"/>
      <c r="D333" s="389"/>
      <c r="E333" s="368"/>
      <c r="F333" s="173"/>
      <c r="G333" s="176"/>
      <c r="H333" s="176"/>
      <c r="I333" s="176"/>
      <c r="J333" s="119">
        <v>6400004796</v>
      </c>
      <c r="K333" s="122">
        <v>41851</v>
      </c>
      <c r="L333" s="173" t="s">
        <v>4609</v>
      </c>
      <c r="M333" s="177">
        <v>31</v>
      </c>
      <c r="N333" s="364"/>
    </row>
    <row r="334" spans="1:14" s="46" customFormat="1" outlineLevel="1">
      <c r="A334" s="387"/>
      <c r="B334" s="392"/>
      <c r="C334" s="371"/>
      <c r="D334" s="389"/>
      <c r="E334" s="368"/>
      <c r="F334" s="173"/>
      <c r="G334" s="176"/>
      <c r="H334" s="176"/>
      <c r="I334" s="176"/>
      <c r="J334" s="119">
        <v>6400004985</v>
      </c>
      <c r="K334" s="122">
        <v>41900</v>
      </c>
      <c r="L334" s="173" t="s">
        <v>4610</v>
      </c>
      <c r="M334" s="177">
        <v>31</v>
      </c>
      <c r="N334" s="364"/>
    </row>
    <row r="335" spans="1:14" s="131" customFormat="1">
      <c r="A335" s="232" t="s">
        <v>811</v>
      </c>
      <c r="B335" s="366" t="s">
        <v>133</v>
      </c>
      <c r="C335" s="367"/>
      <c r="D335" s="367"/>
      <c r="E335" s="130">
        <f>E336+E395</f>
        <v>12975.883040000001</v>
      </c>
      <c r="F335" s="233"/>
      <c r="G335" s="183"/>
      <c r="H335" s="183"/>
      <c r="I335" s="183"/>
      <c r="J335" s="150"/>
      <c r="K335" s="151"/>
      <c r="L335" s="152"/>
      <c r="M335" s="244"/>
      <c r="N335" s="213"/>
    </row>
    <row r="336" spans="1:14" s="134" customFormat="1">
      <c r="A336" s="234" t="s">
        <v>813</v>
      </c>
      <c r="B336" s="365" t="s">
        <v>4611</v>
      </c>
      <c r="C336" s="384"/>
      <c r="D336" s="384"/>
      <c r="E336" s="133">
        <f>SUM(E337:E394)</f>
        <v>10589.41028</v>
      </c>
      <c r="F336" s="235"/>
      <c r="G336" s="184"/>
      <c r="H336" s="184"/>
      <c r="I336" s="184"/>
      <c r="J336" s="146"/>
      <c r="K336" s="147"/>
      <c r="L336" s="148"/>
      <c r="M336" s="237"/>
      <c r="N336" s="215"/>
    </row>
    <row r="337" spans="1:14" s="46" customFormat="1" ht="31.5" outlineLevel="1">
      <c r="A337" s="177" t="s">
        <v>814</v>
      </c>
      <c r="B337" s="219" t="s">
        <v>321</v>
      </c>
      <c r="C337" s="174" t="s">
        <v>133</v>
      </c>
      <c r="D337" s="175" t="s">
        <v>4612</v>
      </c>
      <c r="E337" s="176">
        <v>18.429110000000001</v>
      </c>
      <c r="F337" s="173" t="s">
        <v>4613</v>
      </c>
      <c r="G337" s="176" t="s">
        <v>3280</v>
      </c>
      <c r="H337" s="176" t="s">
        <v>3281</v>
      </c>
      <c r="I337" s="176" t="s">
        <v>3326</v>
      </c>
      <c r="J337" s="119">
        <v>4619</v>
      </c>
      <c r="K337" s="122">
        <v>41743</v>
      </c>
      <c r="L337" s="173" t="s">
        <v>3463</v>
      </c>
      <c r="M337" s="177">
        <v>32</v>
      </c>
      <c r="N337" s="173" t="s">
        <v>4614</v>
      </c>
    </row>
    <row r="338" spans="1:14" s="46" customFormat="1" ht="30" customHeight="1" outlineLevel="1">
      <c r="A338" s="387" t="s">
        <v>815</v>
      </c>
      <c r="B338" s="392" t="s">
        <v>322</v>
      </c>
      <c r="C338" s="371" t="s">
        <v>133</v>
      </c>
      <c r="D338" s="394" t="s">
        <v>4615</v>
      </c>
      <c r="E338" s="368">
        <v>517.00588000000005</v>
      </c>
      <c r="F338" s="173" t="s">
        <v>4616</v>
      </c>
      <c r="G338" s="176" t="s">
        <v>4617</v>
      </c>
      <c r="H338" s="177" t="s">
        <v>3302</v>
      </c>
      <c r="I338" s="126">
        <v>4493</v>
      </c>
      <c r="J338" s="390">
        <v>165</v>
      </c>
      <c r="K338" s="395">
        <v>41373</v>
      </c>
      <c r="L338" s="364" t="s">
        <v>4618</v>
      </c>
      <c r="M338" s="387">
        <v>32</v>
      </c>
      <c r="N338" s="364" t="s">
        <v>4619</v>
      </c>
    </row>
    <row r="339" spans="1:14" s="46" customFormat="1" outlineLevel="1">
      <c r="A339" s="387"/>
      <c r="B339" s="392"/>
      <c r="C339" s="371"/>
      <c r="D339" s="394"/>
      <c r="E339" s="368"/>
      <c r="F339" s="173" t="s">
        <v>4620</v>
      </c>
      <c r="G339" s="126">
        <v>6300004339</v>
      </c>
      <c r="H339" s="177" t="s">
        <v>3129</v>
      </c>
      <c r="I339" s="126">
        <v>1389</v>
      </c>
      <c r="J339" s="390"/>
      <c r="K339" s="395"/>
      <c r="L339" s="364"/>
      <c r="M339" s="387"/>
      <c r="N339" s="364"/>
    </row>
    <row r="340" spans="1:14" s="46" customFormat="1" outlineLevel="1">
      <c r="A340" s="387" t="s">
        <v>816</v>
      </c>
      <c r="B340" s="392" t="s">
        <v>322</v>
      </c>
      <c r="C340" s="371" t="s">
        <v>133</v>
      </c>
      <c r="D340" s="372" t="s">
        <v>4621</v>
      </c>
      <c r="E340" s="368">
        <v>115.82762</v>
      </c>
      <c r="F340" s="364" t="s">
        <v>4620</v>
      </c>
      <c r="G340" s="393">
        <v>6300004339</v>
      </c>
      <c r="H340" s="368" t="s">
        <v>462</v>
      </c>
      <c r="I340" s="368" t="s">
        <v>463</v>
      </c>
      <c r="J340" s="119">
        <v>112</v>
      </c>
      <c r="K340" s="122" t="s">
        <v>4622</v>
      </c>
      <c r="L340" s="173" t="s">
        <v>1751</v>
      </c>
      <c r="M340" s="177">
        <v>32</v>
      </c>
      <c r="N340" s="364"/>
    </row>
    <row r="341" spans="1:14" s="46" customFormat="1" outlineLevel="1">
      <c r="A341" s="387"/>
      <c r="B341" s="392"/>
      <c r="C341" s="371"/>
      <c r="D341" s="372"/>
      <c r="E341" s="368"/>
      <c r="F341" s="364"/>
      <c r="G341" s="393"/>
      <c r="H341" s="368"/>
      <c r="I341" s="368"/>
      <c r="J341" s="177" t="s">
        <v>4623</v>
      </c>
      <c r="K341" s="122" t="s">
        <v>4622</v>
      </c>
      <c r="L341" s="173" t="s">
        <v>4624</v>
      </c>
      <c r="M341" s="177">
        <v>32</v>
      </c>
      <c r="N341" s="364"/>
    </row>
    <row r="342" spans="1:14" s="46" customFormat="1" outlineLevel="1">
      <c r="A342" s="387" t="s">
        <v>817</v>
      </c>
      <c r="B342" s="392" t="s">
        <v>322</v>
      </c>
      <c r="C342" s="371" t="s">
        <v>133</v>
      </c>
      <c r="D342" s="372" t="s">
        <v>4625</v>
      </c>
      <c r="E342" s="368">
        <v>125.72948</v>
      </c>
      <c r="F342" s="364" t="s">
        <v>4616</v>
      </c>
      <c r="G342" s="368" t="s">
        <v>4617</v>
      </c>
      <c r="H342" s="368" t="s">
        <v>3302</v>
      </c>
      <c r="I342" s="368" t="s">
        <v>4626</v>
      </c>
      <c r="J342" s="177" t="s">
        <v>4627</v>
      </c>
      <c r="K342" s="122">
        <v>41085</v>
      </c>
      <c r="L342" s="173" t="s">
        <v>4628</v>
      </c>
      <c r="M342" s="177">
        <v>32</v>
      </c>
      <c r="N342" s="364"/>
    </row>
    <row r="343" spans="1:14" s="46" customFormat="1" outlineLevel="1">
      <c r="A343" s="387"/>
      <c r="B343" s="392"/>
      <c r="C343" s="371"/>
      <c r="D343" s="372"/>
      <c r="E343" s="368"/>
      <c r="F343" s="364"/>
      <c r="G343" s="368"/>
      <c r="H343" s="368"/>
      <c r="I343" s="368"/>
      <c r="J343" s="177" t="s">
        <v>4629</v>
      </c>
      <c r="K343" s="122">
        <v>41085</v>
      </c>
      <c r="L343" s="173" t="s">
        <v>4630</v>
      </c>
      <c r="M343" s="177">
        <v>32</v>
      </c>
      <c r="N343" s="364"/>
    </row>
    <row r="344" spans="1:14" s="46" customFormat="1" outlineLevel="1">
      <c r="A344" s="387"/>
      <c r="B344" s="392"/>
      <c r="C344" s="371"/>
      <c r="D344" s="372"/>
      <c r="E344" s="368"/>
      <c r="F344" s="364"/>
      <c r="G344" s="368"/>
      <c r="H344" s="368"/>
      <c r="I344" s="368"/>
      <c r="J344" s="177" t="s">
        <v>4631</v>
      </c>
      <c r="K344" s="122">
        <v>41085</v>
      </c>
      <c r="L344" s="173" t="s">
        <v>4632</v>
      </c>
      <c r="M344" s="177">
        <v>32</v>
      </c>
      <c r="N344" s="364"/>
    </row>
    <row r="345" spans="1:14" s="46" customFormat="1" ht="31.5" outlineLevel="1">
      <c r="A345" s="177" t="s">
        <v>818</v>
      </c>
      <c r="B345" s="119" t="s">
        <v>323</v>
      </c>
      <c r="C345" s="174" t="s">
        <v>133</v>
      </c>
      <c r="D345" s="175" t="s">
        <v>1773</v>
      </c>
      <c r="E345" s="176">
        <v>98.548670000000001</v>
      </c>
      <c r="F345" s="173" t="s">
        <v>4620</v>
      </c>
      <c r="G345" s="176" t="s">
        <v>1766</v>
      </c>
      <c r="H345" s="176" t="s">
        <v>469</v>
      </c>
      <c r="I345" s="176" t="s">
        <v>470</v>
      </c>
      <c r="J345" s="119">
        <v>337</v>
      </c>
      <c r="K345" s="122" t="s">
        <v>4633</v>
      </c>
      <c r="L345" s="173" t="s">
        <v>1774</v>
      </c>
      <c r="M345" s="177">
        <v>32</v>
      </c>
      <c r="N345" s="173" t="s">
        <v>4634</v>
      </c>
    </row>
    <row r="346" spans="1:14" s="46" customFormat="1" ht="47.25" outlineLevel="1">
      <c r="A346" s="177" t="s">
        <v>819</v>
      </c>
      <c r="B346" s="119" t="s">
        <v>324</v>
      </c>
      <c r="C346" s="174" t="s">
        <v>133</v>
      </c>
      <c r="D346" s="175" t="s">
        <v>4635</v>
      </c>
      <c r="E346" s="176">
        <v>38.43439</v>
      </c>
      <c r="F346" s="173" t="s">
        <v>4636</v>
      </c>
      <c r="G346" s="176" t="s">
        <v>3299</v>
      </c>
      <c r="H346" s="176" t="s">
        <v>464</v>
      </c>
      <c r="I346" s="176" t="s">
        <v>4637</v>
      </c>
      <c r="J346" s="119">
        <v>612</v>
      </c>
      <c r="K346" s="122">
        <v>41144</v>
      </c>
      <c r="L346" s="173" t="s">
        <v>1709</v>
      </c>
      <c r="M346" s="177">
        <v>32</v>
      </c>
      <c r="N346" s="173" t="s">
        <v>4638</v>
      </c>
    </row>
    <row r="347" spans="1:14" s="46" customFormat="1" ht="47.25" customHeight="1" outlineLevel="1">
      <c r="A347" s="177" t="s">
        <v>820</v>
      </c>
      <c r="B347" s="119" t="s">
        <v>325</v>
      </c>
      <c r="C347" s="174" t="s">
        <v>133</v>
      </c>
      <c r="D347" s="190" t="s">
        <v>4639</v>
      </c>
      <c r="E347" s="176">
        <v>38.883319999999998</v>
      </c>
      <c r="F347" s="173" t="s">
        <v>4636</v>
      </c>
      <c r="G347" s="176" t="s">
        <v>3303</v>
      </c>
      <c r="H347" s="176" t="s">
        <v>3304</v>
      </c>
      <c r="I347" s="176" t="s">
        <v>4640</v>
      </c>
      <c r="J347" s="119">
        <v>211</v>
      </c>
      <c r="K347" s="122">
        <v>41402</v>
      </c>
      <c r="L347" s="173" t="s">
        <v>4641</v>
      </c>
      <c r="M347" s="177">
        <v>32</v>
      </c>
      <c r="N347" s="364" t="s">
        <v>4642</v>
      </c>
    </row>
    <row r="348" spans="1:14" s="46" customFormat="1" ht="47.25" outlineLevel="1">
      <c r="A348" s="177" t="s">
        <v>821</v>
      </c>
      <c r="B348" s="119" t="s">
        <v>325</v>
      </c>
      <c r="C348" s="174" t="s">
        <v>133</v>
      </c>
      <c r="D348" s="175" t="s">
        <v>4643</v>
      </c>
      <c r="E348" s="176">
        <v>38.883319999999998</v>
      </c>
      <c r="F348" s="173" t="s">
        <v>4636</v>
      </c>
      <c r="G348" s="176" t="s">
        <v>3303</v>
      </c>
      <c r="H348" s="176" t="s">
        <v>3304</v>
      </c>
      <c r="I348" s="176" t="s">
        <v>4640</v>
      </c>
      <c r="J348" s="119">
        <v>549</v>
      </c>
      <c r="K348" s="122">
        <v>41110</v>
      </c>
      <c r="L348" s="173" t="s">
        <v>4644</v>
      </c>
      <c r="M348" s="177">
        <v>32</v>
      </c>
      <c r="N348" s="364"/>
    </row>
    <row r="349" spans="1:14" s="46" customFormat="1" ht="47.25" outlineLevel="1">
      <c r="A349" s="177" t="s">
        <v>822</v>
      </c>
      <c r="B349" s="119" t="s">
        <v>326</v>
      </c>
      <c r="C349" s="174" t="s">
        <v>133</v>
      </c>
      <c r="D349" s="190" t="s">
        <v>4645</v>
      </c>
      <c r="E349" s="176">
        <v>47.258749999999999</v>
      </c>
      <c r="F349" s="173" t="s">
        <v>1419</v>
      </c>
      <c r="G349" s="176" t="s">
        <v>4646</v>
      </c>
      <c r="H349" s="176" t="s">
        <v>3309</v>
      </c>
      <c r="I349" s="176" t="s">
        <v>4647</v>
      </c>
      <c r="J349" s="119">
        <v>611</v>
      </c>
      <c r="K349" s="122" t="s">
        <v>4648</v>
      </c>
      <c r="L349" s="173" t="s">
        <v>1709</v>
      </c>
      <c r="M349" s="177">
        <v>32</v>
      </c>
      <c r="N349" s="173" t="s">
        <v>4649</v>
      </c>
    </row>
    <row r="350" spans="1:14" s="46" customFormat="1" ht="31.5" outlineLevel="1">
      <c r="A350" s="177" t="s">
        <v>823</v>
      </c>
      <c r="B350" s="119" t="s">
        <v>327</v>
      </c>
      <c r="C350" s="174" t="s">
        <v>133</v>
      </c>
      <c r="D350" s="175" t="s">
        <v>4650</v>
      </c>
      <c r="E350" s="176">
        <v>0</v>
      </c>
      <c r="F350" s="173" t="s">
        <v>2606</v>
      </c>
      <c r="G350" s="176" t="s">
        <v>4651</v>
      </c>
      <c r="H350" s="176" t="s">
        <v>4652</v>
      </c>
      <c r="I350" s="176" t="s">
        <v>4653</v>
      </c>
      <c r="J350" s="119">
        <v>363</v>
      </c>
      <c r="K350" s="122">
        <v>40744</v>
      </c>
      <c r="L350" s="173" t="s">
        <v>4654</v>
      </c>
      <c r="M350" s="177">
        <v>32</v>
      </c>
      <c r="N350" s="173" t="s">
        <v>4655</v>
      </c>
    </row>
    <row r="351" spans="1:14" s="46" customFormat="1" ht="47.25" customHeight="1" outlineLevel="1">
      <c r="A351" s="177" t="s">
        <v>824</v>
      </c>
      <c r="B351" s="219" t="s">
        <v>328</v>
      </c>
      <c r="C351" s="174" t="s">
        <v>133</v>
      </c>
      <c r="D351" s="175" t="s">
        <v>4656</v>
      </c>
      <c r="E351" s="176">
        <v>29.15551</v>
      </c>
      <c r="F351" s="173" t="s">
        <v>1419</v>
      </c>
      <c r="G351" s="176" t="s">
        <v>3273</v>
      </c>
      <c r="H351" s="176" t="s">
        <v>3139</v>
      </c>
      <c r="I351" s="176" t="s">
        <v>3325</v>
      </c>
      <c r="J351" s="119">
        <v>4392</v>
      </c>
      <c r="K351" s="122">
        <v>41584</v>
      </c>
      <c r="L351" s="173" t="s">
        <v>4657</v>
      </c>
      <c r="M351" s="177">
        <v>32</v>
      </c>
      <c r="N351" s="364" t="s">
        <v>4658</v>
      </c>
    </row>
    <row r="352" spans="1:14" s="46" customFormat="1" ht="31.5" outlineLevel="1">
      <c r="A352" s="177" t="s">
        <v>825</v>
      </c>
      <c r="B352" s="219" t="s">
        <v>328</v>
      </c>
      <c r="C352" s="174" t="s">
        <v>133</v>
      </c>
      <c r="D352" s="175" t="s">
        <v>4659</v>
      </c>
      <c r="E352" s="176">
        <v>36.631860000000003</v>
      </c>
      <c r="F352" s="173" t="s">
        <v>1419</v>
      </c>
      <c r="G352" s="176" t="s">
        <v>3273</v>
      </c>
      <c r="H352" s="176" t="s">
        <v>3139</v>
      </c>
      <c r="I352" s="176" t="s">
        <v>3325</v>
      </c>
      <c r="J352" s="119">
        <v>4407</v>
      </c>
      <c r="K352" s="122">
        <v>41590</v>
      </c>
      <c r="L352" s="173" t="s">
        <v>4660</v>
      </c>
      <c r="M352" s="177">
        <v>32</v>
      </c>
      <c r="N352" s="364"/>
    </row>
    <row r="353" spans="1:14" s="46" customFormat="1" ht="18.75" customHeight="1" outlineLevel="1">
      <c r="A353" s="387" t="s">
        <v>826</v>
      </c>
      <c r="B353" s="390" t="s">
        <v>329</v>
      </c>
      <c r="C353" s="371" t="s">
        <v>133</v>
      </c>
      <c r="D353" s="372" t="s">
        <v>4661</v>
      </c>
      <c r="E353" s="368">
        <v>349.26296000000002</v>
      </c>
      <c r="F353" s="173" t="s">
        <v>3595</v>
      </c>
      <c r="G353" s="126">
        <v>6300004734</v>
      </c>
      <c r="H353" s="177" t="s">
        <v>3302</v>
      </c>
      <c r="I353" s="126">
        <v>4493</v>
      </c>
      <c r="J353" s="390">
        <v>54</v>
      </c>
      <c r="K353" s="395" t="s">
        <v>156</v>
      </c>
      <c r="L353" s="368" t="s">
        <v>1779</v>
      </c>
      <c r="M353" s="387">
        <v>32</v>
      </c>
      <c r="N353" s="364" t="s">
        <v>4662</v>
      </c>
    </row>
    <row r="354" spans="1:14" s="46" customFormat="1" outlineLevel="1">
      <c r="A354" s="387"/>
      <c r="B354" s="390"/>
      <c r="C354" s="371"/>
      <c r="D354" s="372"/>
      <c r="E354" s="368"/>
      <c r="F354" s="173" t="s">
        <v>4620</v>
      </c>
      <c r="G354" s="126">
        <v>6300004341</v>
      </c>
      <c r="H354" s="177" t="s">
        <v>4663</v>
      </c>
      <c r="I354" s="126">
        <v>1111</v>
      </c>
      <c r="J354" s="390"/>
      <c r="K354" s="395"/>
      <c r="L354" s="368"/>
      <c r="M354" s="387"/>
      <c r="N354" s="364"/>
    </row>
    <row r="355" spans="1:14" s="46" customFormat="1" ht="47.25" customHeight="1" outlineLevel="1">
      <c r="A355" s="177" t="s">
        <v>827</v>
      </c>
      <c r="B355" s="119" t="s">
        <v>330</v>
      </c>
      <c r="C355" s="174" t="s">
        <v>133</v>
      </c>
      <c r="D355" s="175" t="s">
        <v>4664</v>
      </c>
      <c r="E355" s="176">
        <v>29.819870000000002</v>
      </c>
      <c r="F355" s="173" t="s">
        <v>4665</v>
      </c>
      <c r="G355" s="176" t="s">
        <v>3280</v>
      </c>
      <c r="H355" s="176" t="s">
        <v>3281</v>
      </c>
      <c r="I355" s="176" t="s">
        <v>3326</v>
      </c>
      <c r="J355" s="119" t="s">
        <v>4666</v>
      </c>
      <c r="K355" s="122">
        <v>41635</v>
      </c>
      <c r="L355" s="173" t="s">
        <v>297</v>
      </c>
      <c r="M355" s="177">
        <v>32</v>
      </c>
      <c r="N355" s="364" t="s">
        <v>4667</v>
      </c>
    </row>
    <row r="356" spans="1:14" s="46" customFormat="1" ht="31.5" outlineLevel="1">
      <c r="A356" s="177" t="s">
        <v>828</v>
      </c>
      <c r="B356" s="119" t="s">
        <v>330</v>
      </c>
      <c r="C356" s="174" t="s">
        <v>133</v>
      </c>
      <c r="D356" s="175" t="s">
        <v>4668</v>
      </c>
      <c r="E356" s="176">
        <v>45.906370000000003</v>
      </c>
      <c r="F356" s="173" t="s">
        <v>1419</v>
      </c>
      <c r="G356" s="176" t="s">
        <v>3277</v>
      </c>
      <c r="H356" s="176" t="s">
        <v>3278</v>
      </c>
      <c r="I356" s="176" t="s">
        <v>553</v>
      </c>
      <c r="J356" s="119">
        <v>4645</v>
      </c>
      <c r="K356" s="122">
        <v>41715</v>
      </c>
      <c r="L356" s="173" t="s">
        <v>4669</v>
      </c>
      <c r="M356" s="177">
        <v>32</v>
      </c>
      <c r="N356" s="364"/>
    </row>
    <row r="357" spans="1:14" s="46" customFormat="1" ht="31.5" outlineLevel="1">
      <c r="A357" s="177" t="s">
        <v>829</v>
      </c>
      <c r="B357" s="119" t="s">
        <v>330</v>
      </c>
      <c r="C357" s="174" t="s">
        <v>133</v>
      </c>
      <c r="D357" s="175" t="s">
        <v>4670</v>
      </c>
      <c r="E357" s="176">
        <v>33.055230000000002</v>
      </c>
      <c r="F357" s="173" t="s">
        <v>4665</v>
      </c>
      <c r="G357" s="176" t="s">
        <v>3280</v>
      </c>
      <c r="H357" s="176" t="s">
        <v>3281</v>
      </c>
      <c r="I357" s="176" t="s">
        <v>3326</v>
      </c>
      <c r="J357" s="119">
        <v>4695</v>
      </c>
      <c r="K357" s="122">
        <v>41743</v>
      </c>
      <c r="L357" s="173" t="s">
        <v>4671</v>
      </c>
      <c r="M357" s="177">
        <v>32</v>
      </c>
      <c r="N357" s="364"/>
    </row>
    <row r="358" spans="1:14" s="46" customFormat="1" ht="31.5" outlineLevel="1">
      <c r="A358" s="177" t="s">
        <v>830</v>
      </c>
      <c r="B358" s="119" t="s">
        <v>330</v>
      </c>
      <c r="C358" s="174" t="s">
        <v>133</v>
      </c>
      <c r="D358" s="175" t="s">
        <v>4672</v>
      </c>
      <c r="E358" s="176">
        <v>34.726799999999997</v>
      </c>
      <c r="F358" s="173" t="s">
        <v>4665</v>
      </c>
      <c r="G358" s="176" t="s">
        <v>3280</v>
      </c>
      <c r="H358" s="176" t="s">
        <v>3281</v>
      </c>
      <c r="I358" s="176" t="s">
        <v>3326</v>
      </c>
      <c r="J358" s="119" t="s">
        <v>4673</v>
      </c>
      <c r="K358" s="122">
        <v>41743</v>
      </c>
      <c r="L358" s="173" t="s">
        <v>4674</v>
      </c>
      <c r="M358" s="177">
        <v>32</v>
      </c>
      <c r="N358" s="364"/>
    </row>
    <row r="359" spans="1:14" s="46" customFormat="1" ht="31.5" outlineLevel="1">
      <c r="A359" s="177" t="s">
        <v>831</v>
      </c>
      <c r="B359" s="219" t="s">
        <v>331</v>
      </c>
      <c r="C359" s="174" t="s">
        <v>133</v>
      </c>
      <c r="D359" s="175" t="s">
        <v>4675</v>
      </c>
      <c r="E359" s="176">
        <v>0</v>
      </c>
      <c r="F359" s="173" t="s">
        <v>4665</v>
      </c>
      <c r="G359" s="176" t="s">
        <v>3316</v>
      </c>
      <c r="H359" s="176" t="s">
        <v>3317</v>
      </c>
      <c r="I359" s="176" t="s">
        <v>3320</v>
      </c>
      <c r="J359" s="119">
        <v>4777</v>
      </c>
      <c r="K359" s="122">
        <v>41779</v>
      </c>
      <c r="L359" s="173" t="s">
        <v>4676</v>
      </c>
      <c r="M359" s="177">
        <v>32</v>
      </c>
      <c r="N359" s="173" t="s">
        <v>4677</v>
      </c>
    </row>
    <row r="360" spans="1:14" s="46" customFormat="1" ht="47.25" outlineLevel="1">
      <c r="A360" s="177" t="s">
        <v>832</v>
      </c>
      <c r="B360" s="119" t="s">
        <v>333</v>
      </c>
      <c r="C360" s="174" t="s">
        <v>133</v>
      </c>
      <c r="D360" s="190" t="s">
        <v>4678</v>
      </c>
      <c r="E360" s="176">
        <v>39.842230000000001</v>
      </c>
      <c r="F360" s="173" t="s">
        <v>1419</v>
      </c>
      <c r="G360" s="176" t="s">
        <v>4646</v>
      </c>
      <c r="H360" s="176" t="s">
        <v>3309</v>
      </c>
      <c r="I360" s="176" t="s">
        <v>4647</v>
      </c>
      <c r="J360" s="119">
        <v>46</v>
      </c>
      <c r="K360" s="122" t="s">
        <v>151</v>
      </c>
      <c r="L360" s="173" t="s">
        <v>1709</v>
      </c>
      <c r="M360" s="177">
        <v>32</v>
      </c>
      <c r="N360" s="173" t="s">
        <v>4679</v>
      </c>
    </row>
    <row r="361" spans="1:14" s="46" customFormat="1" ht="31.5" outlineLevel="1">
      <c r="A361" s="177" t="s">
        <v>833</v>
      </c>
      <c r="B361" s="219" t="s">
        <v>334</v>
      </c>
      <c r="C361" s="174" t="s">
        <v>133</v>
      </c>
      <c r="D361" s="175" t="s">
        <v>4680</v>
      </c>
      <c r="E361" s="176">
        <v>20.996449999999999</v>
      </c>
      <c r="F361" s="173" t="s">
        <v>4681</v>
      </c>
      <c r="G361" s="176" t="s">
        <v>3322</v>
      </c>
      <c r="H361" s="176" t="s">
        <v>4682</v>
      </c>
      <c r="I361" s="176" t="s">
        <v>3323</v>
      </c>
      <c r="J361" s="119">
        <v>4324</v>
      </c>
      <c r="K361" s="122">
        <v>41557</v>
      </c>
      <c r="L361" s="173" t="s">
        <v>1843</v>
      </c>
      <c r="M361" s="177">
        <v>32</v>
      </c>
      <c r="N361" s="173" t="s">
        <v>4683</v>
      </c>
    </row>
    <row r="362" spans="1:14" s="46" customFormat="1" ht="47.25" outlineLevel="1">
      <c r="A362" s="177" t="s">
        <v>834</v>
      </c>
      <c r="B362" s="119" t="s">
        <v>335</v>
      </c>
      <c r="C362" s="174" t="s">
        <v>133</v>
      </c>
      <c r="D362" s="190" t="s">
        <v>4684</v>
      </c>
      <c r="E362" s="176">
        <v>209.00875000000002</v>
      </c>
      <c r="F362" s="173" t="s">
        <v>4685</v>
      </c>
      <c r="G362" s="176" t="s">
        <v>4686</v>
      </c>
      <c r="H362" s="176" t="s">
        <v>4687</v>
      </c>
      <c r="I362" s="176" t="s">
        <v>4688</v>
      </c>
      <c r="J362" s="119">
        <v>56</v>
      </c>
      <c r="K362" s="122">
        <v>41318</v>
      </c>
      <c r="L362" s="173" t="s">
        <v>4689</v>
      </c>
      <c r="M362" s="177">
        <v>32</v>
      </c>
      <c r="N362" s="364" t="s">
        <v>4690</v>
      </c>
    </row>
    <row r="363" spans="1:14" s="46" customFormat="1" ht="47.25" outlineLevel="1">
      <c r="A363" s="177" t="s">
        <v>835</v>
      </c>
      <c r="B363" s="119" t="s">
        <v>335</v>
      </c>
      <c r="C363" s="174" t="s">
        <v>133</v>
      </c>
      <c r="D363" s="190" t="s">
        <v>4691</v>
      </c>
      <c r="E363" s="176">
        <v>83.589210000000008</v>
      </c>
      <c r="F363" s="173" t="s">
        <v>4685</v>
      </c>
      <c r="G363" s="176" t="s">
        <v>4686</v>
      </c>
      <c r="H363" s="176" t="s">
        <v>4687</v>
      </c>
      <c r="I363" s="176" t="s">
        <v>4688</v>
      </c>
      <c r="J363" s="119">
        <v>179</v>
      </c>
      <c r="K363" s="122">
        <v>41375</v>
      </c>
      <c r="L363" s="173" t="s">
        <v>4692</v>
      </c>
      <c r="M363" s="177">
        <v>32</v>
      </c>
      <c r="N363" s="364"/>
    </row>
    <row r="364" spans="1:14" s="46" customFormat="1" ht="47.25" outlineLevel="1">
      <c r="A364" s="177" t="s">
        <v>836</v>
      </c>
      <c r="B364" s="119" t="s">
        <v>335</v>
      </c>
      <c r="C364" s="174" t="s">
        <v>133</v>
      </c>
      <c r="D364" s="190" t="s">
        <v>4693</v>
      </c>
      <c r="E364" s="176">
        <v>207.6566</v>
      </c>
      <c r="F364" s="173" t="s">
        <v>4685</v>
      </c>
      <c r="G364" s="176" t="s">
        <v>4686</v>
      </c>
      <c r="H364" s="176" t="s">
        <v>4687</v>
      </c>
      <c r="I364" s="176" t="s">
        <v>4688</v>
      </c>
      <c r="J364" s="119">
        <v>391</v>
      </c>
      <c r="K364" s="122">
        <v>41463</v>
      </c>
      <c r="L364" s="173" t="s">
        <v>4694</v>
      </c>
      <c r="M364" s="177">
        <v>32</v>
      </c>
      <c r="N364" s="364"/>
    </row>
    <row r="365" spans="1:14" s="46" customFormat="1" ht="31.5" outlineLevel="1">
      <c r="A365" s="177" t="s">
        <v>837</v>
      </c>
      <c r="B365" s="119" t="s">
        <v>335</v>
      </c>
      <c r="C365" s="174" t="s">
        <v>133</v>
      </c>
      <c r="D365" s="175" t="s">
        <v>4695</v>
      </c>
      <c r="E365" s="176">
        <v>55.665790000000001</v>
      </c>
      <c r="F365" s="173" t="s">
        <v>582</v>
      </c>
      <c r="G365" s="176" t="s">
        <v>551</v>
      </c>
      <c r="H365" s="176" t="s">
        <v>462</v>
      </c>
      <c r="I365" s="176" t="s">
        <v>463</v>
      </c>
      <c r="J365" s="119">
        <v>393</v>
      </c>
      <c r="K365" s="122">
        <v>40742</v>
      </c>
      <c r="L365" s="173" t="s">
        <v>1761</v>
      </c>
      <c r="M365" s="177">
        <v>32</v>
      </c>
      <c r="N365" s="364"/>
    </row>
    <row r="366" spans="1:14" s="46" customFormat="1" ht="31.5" outlineLevel="1">
      <c r="A366" s="177" t="s">
        <v>838</v>
      </c>
      <c r="B366" s="119" t="s">
        <v>335</v>
      </c>
      <c r="C366" s="174" t="s">
        <v>133</v>
      </c>
      <c r="D366" s="175" t="s">
        <v>4696</v>
      </c>
      <c r="E366" s="176">
        <v>55.665790000000001</v>
      </c>
      <c r="F366" s="173" t="s">
        <v>582</v>
      </c>
      <c r="G366" s="176" t="s">
        <v>551</v>
      </c>
      <c r="H366" s="176" t="s">
        <v>462</v>
      </c>
      <c r="I366" s="176" t="s">
        <v>463</v>
      </c>
      <c r="J366" s="119">
        <v>521</v>
      </c>
      <c r="K366" s="122" t="s">
        <v>3306</v>
      </c>
      <c r="L366" s="173" t="s">
        <v>1764</v>
      </c>
      <c r="M366" s="177">
        <v>32</v>
      </c>
      <c r="N366" s="364"/>
    </row>
    <row r="367" spans="1:14" s="46" customFormat="1" ht="31.5" outlineLevel="1">
      <c r="A367" s="177" t="s">
        <v>839</v>
      </c>
      <c r="B367" s="119" t="s">
        <v>335</v>
      </c>
      <c r="C367" s="174" t="s">
        <v>133</v>
      </c>
      <c r="D367" s="190" t="s">
        <v>4621</v>
      </c>
      <c r="E367" s="176">
        <v>39.745629999999998</v>
      </c>
      <c r="F367" s="173" t="s">
        <v>582</v>
      </c>
      <c r="G367" s="176" t="s">
        <v>551</v>
      </c>
      <c r="H367" s="176" t="s">
        <v>462</v>
      </c>
      <c r="I367" s="176" t="s">
        <v>463</v>
      </c>
      <c r="J367" s="119">
        <v>774</v>
      </c>
      <c r="K367" s="122" t="s">
        <v>3118</v>
      </c>
      <c r="L367" s="173" t="s">
        <v>4697</v>
      </c>
      <c r="M367" s="177">
        <v>32</v>
      </c>
      <c r="N367" s="364"/>
    </row>
    <row r="368" spans="1:14" s="46" customFormat="1" ht="31.5" outlineLevel="1">
      <c r="A368" s="177" t="s">
        <v>840</v>
      </c>
      <c r="B368" s="119" t="s">
        <v>335</v>
      </c>
      <c r="C368" s="174" t="s">
        <v>133</v>
      </c>
      <c r="D368" s="190" t="s">
        <v>1677</v>
      </c>
      <c r="E368" s="176">
        <v>45.598149999999997</v>
      </c>
      <c r="F368" s="173" t="s">
        <v>582</v>
      </c>
      <c r="G368" s="176" t="s">
        <v>551</v>
      </c>
      <c r="H368" s="176" t="s">
        <v>462</v>
      </c>
      <c r="I368" s="176" t="s">
        <v>463</v>
      </c>
      <c r="J368" s="119">
        <v>891</v>
      </c>
      <c r="K368" s="122" t="s">
        <v>4698</v>
      </c>
      <c r="L368" s="173" t="s">
        <v>1680</v>
      </c>
      <c r="M368" s="177">
        <v>32</v>
      </c>
      <c r="N368" s="364"/>
    </row>
    <row r="369" spans="1:14" s="46" customFormat="1" ht="47.25" customHeight="1" outlineLevel="1">
      <c r="A369" s="177" t="s">
        <v>841</v>
      </c>
      <c r="B369" s="119" t="s">
        <v>336</v>
      </c>
      <c r="C369" s="174" t="s">
        <v>133</v>
      </c>
      <c r="D369" s="190" t="s">
        <v>1686</v>
      </c>
      <c r="E369" s="176">
        <v>102.92662</v>
      </c>
      <c r="F369" s="173" t="s">
        <v>582</v>
      </c>
      <c r="G369" s="176" t="s">
        <v>552</v>
      </c>
      <c r="H369" s="176" t="s">
        <v>469</v>
      </c>
      <c r="I369" s="176" t="s">
        <v>470</v>
      </c>
      <c r="J369" s="119">
        <v>48</v>
      </c>
      <c r="K369" s="122">
        <v>40926</v>
      </c>
      <c r="L369" s="173" t="s">
        <v>1688</v>
      </c>
      <c r="M369" s="177">
        <v>32</v>
      </c>
      <c r="N369" s="364" t="s">
        <v>4699</v>
      </c>
    </row>
    <row r="370" spans="1:14" s="46" customFormat="1" ht="31.5" outlineLevel="1">
      <c r="A370" s="177" t="s">
        <v>842</v>
      </c>
      <c r="B370" s="119" t="s">
        <v>336</v>
      </c>
      <c r="C370" s="174" t="s">
        <v>133</v>
      </c>
      <c r="D370" s="190" t="s">
        <v>4700</v>
      </c>
      <c r="E370" s="176">
        <v>43.241500000000002</v>
      </c>
      <c r="F370" s="173" t="s">
        <v>582</v>
      </c>
      <c r="G370" s="176" t="s">
        <v>552</v>
      </c>
      <c r="H370" s="176" t="s">
        <v>469</v>
      </c>
      <c r="I370" s="176" t="s">
        <v>470</v>
      </c>
      <c r="J370" s="119">
        <v>123</v>
      </c>
      <c r="K370" s="122" t="s">
        <v>4701</v>
      </c>
      <c r="L370" s="173" t="s">
        <v>4702</v>
      </c>
      <c r="M370" s="177">
        <v>32</v>
      </c>
      <c r="N370" s="364"/>
    </row>
    <row r="371" spans="1:14" s="46" customFormat="1" ht="31.5" outlineLevel="1">
      <c r="A371" s="177" t="s">
        <v>843</v>
      </c>
      <c r="B371" s="119" t="s">
        <v>336</v>
      </c>
      <c r="C371" s="174" t="s">
        <v>133</v>
      </c>
      <c r="D371" s="175" t="s">
        <v>4703</v>
      </c>
      <c r="E371" s="176">
        <v>56.30198</v>
      </c>
      <c r="F371" s="173" t="s">
        <v>582</v>
      </c>
      <c r="G371" s="176" t="s">
        <v>552</v>
      </c>
      <c r="H371" s="176" t="s">
        <v>469</v>
      </c>
      <c r="I371" s="176" t="s">
        <v>470</v>
      </c>
      <c r="J371" s="119">
        <v>270</v>
      </c>
      <c r="K371" s="122" t="s">
        <v>4704</v>
      </c>
      <c r="L371" s="173" t="s">
        <v>1786</v>
      </c>
      <c r="M371" s="177">
        <v>32</v>
      </c>
      <c r="N371" s="364"/>
    </row>
    <row r="372" spans="1:14" s="46" customFormat="1" ht="31.5" outlineLevel="1">
      <c r="A372" s="177" t="s">
        <v>844</v>
      </c>
      <c r="B372" s="119" t="s">
        <v>336</v>
      </c>
      <c r="C372" s="174" t="s">
        <v>133</v>
      </c>
      <c r="D372" s="190" t="s">
        <v>1690</v>
      </c>
      <c r="E372" s="176">
        <v>85.021039999999999</v>
      </c>
      <c r="F372" s="173" t="s">
        <v>582</v>
      </c>
      <c r="G372" s="176" t="s">
        <v>552</v>
      </c>
      <c r="H372" s="176" t="s">
        <v>469</v>
      </c>
      <c r="I372" s="176" t="s">
        <v>470</v>
      </c>
      <c r="J372" s="119">
        <v>603</v>
      </c>
      <c r="K372" s="122">
        <v>41141</v>
      </c>
      <c r="L372" s="173" t="s">
        <v>1692</v>
      </c>
      <c r="M372" s="177">
        <v>32</v>
      </c>
      <c r="N372" s="364"/>
    </row>
    <row r="373" spans="1:14" s="46" customFormat="1" ht="31.5" outlineLevel="1">
      <c r="A373" s="177" t="s">
        <v>845</v>
      </c>
      <c r="B373" s="119" t="s">
        <v>336</v>
      </c>
      <c r="C373" s="174" t="s">
        <v>133</v>
      </c>
      <c r="D373" s="190" t="s">
        <v>4705</v>
      </c>
      <c r="E373" s="176">
        <v>51.199530000000003</v>
      </c>
      <c r="F373" s="173" t="s">
        <v>582</v>
      </c>
      <c r="G373" s="176" t="s">
        <v>552</v>
      </c>
      <c r="H373" s="176" t="s">
        <v>469</v>
      </c>
      <c r="I373" s="176" t="s">
        <v>470</v>
      </c>
      <c r="J373" s="119">
        <v>668</v>
      </c>
      <c r="K373" s="122">
        <v>40876</v>
      </c>
      <c r="L373" s="173" t="s">
        <v>4706</v>
      </c>
      <c r="M373" s="177">
        <v>32</v>
      </c>
      <c r="N373" s="364"/>
    </row>
    <row r="374" spans="1:14" s="46" customFormat="1" ht="31.5" outlineLevel="1">
      <c r="A374" s="177" t="s">
        <v>846</v>
      </c>
      <c r="B374" s="119" t="s">
        <v>336</v>
      </c>
      <c r="C374" s="174" t="s">
        <v>133</v>
      </c>
      <c r="D374" s="175" t="s">
        <v>4707</v>
      </c>
      <c r="E374" s="176">
        <v>58.554070000000003</v>
      </c>
      <c r="F374" s="173" t="s">
        <v>582</v>
      </c>
      <c r="G374" s="176" t="s">
        <v>552</v>
      </c>
      <c r="H374" s="176" t="s">
        <v>469</v>
      </c>
      <c r="I374" s="176" t="s">
        <v>470</v>
      </c>
      <c r="J374" s="119">
        <v>911</v>
      </c>
      <c r="K374" s="122">
        <v>41240</v>
      </c>
      <c r="L374" s="173" t="s">
        <v>205</v>
      </c>
      <c r="M374" s="177">
        <v>32</v>
      </c>
      <c r="N374" s="364"/>
    </row>
    <row r="375" spans="1:14" s="46" customFormat="1" ht="30" customHeight="1" outlineLevel="1">
      <c r="A375" s="387" t="s">
        <v>847</v>
      </c>
      <c r="B375" s="392" t="s">
        <v>337</v>
      </c>
      <c r="C375" s="371" t="s">
        <v>133</v>
      </c>
      <c r="D375" s="394" t="s">
        <v>4708</v>
      </c>
      <c r="E375" s="368">
        <v>304.33622000000003</v>
      </c>
      <c r="F375" s="173" t="s">
        <v>4709</v>
      </c>
      <c r="G375" s="126">
        <v>6300004734</v>
      </c>
      <c r="H375" s="177" t="s">
        <v>4710</v>
      </c>
      <c r="I375" s="126">
        <v>4493</v>
      </c>
      <c r="J375" s="390">
        <v>51</v>
      </c>
      <c r="K375" s="395" t="s">
        <v>156</v>
      </c>
      <c r="L375" s="364" t="s">
        <v>4711</v>
      </c>
      <c r="M375" s="387">
        <v>32</v>
      </c>
      <c r="N375" s="364" t="s">
        <v>4712</v>
      </c>
    </row>
    <row r="376" spans="1:14" s="46" customFormat="1" outlineLevel="1">
      <c r="A376" s="387"/>
      <c r="B376" s="392"/>
      <c r="C376" s="371"/>
      <c r="D376" s="394"/>
      <c r="E376" s="368"/>
      <c r="F376" s="173" t="s">
        <v>4713</v>
      </c>
      <c r="G376" s="176" t="s">
        <v>4714</v>
      </c>
      <c r="H376" s="177" t="s">
        <v>4663</v>
      </c>
      <c r="I376" s="126">
        <v>1111</v>
      </c>
      <c r="J376" s="390"/>
      <c r="K376" s="395"/>
      <c r="L376" s="364"/>
      <c r="M376" s="387"/>
      <c r="N376" s="364"/>
    </row>
    <row r="377" spans="1:14" s="46" customFormat="1" ht="31.5" outlineLevel="1">
      <c r="A377" s="177" t="s">
        <v>848</v>
      </c>
      <c r="B377" s="219" t="s">
        <v>337</v>
      </c>
      <c r="C377" s="174" t="s">
        <v>133</v>
      </c>
      <c r="D377" s="190" t="s">
        <v>4715</v>
      </c>
      <c r="E377" s="176">
        <v>36.347540000000002</v>
      </c>
      <c r="F377" s="173" t="s">
        <v>4713</v>
      </c>
      <c r="G377" s="176" t="s">
        <v>554</v>
      </c>
      <c r="H377" s="176" t="s">
        <v>464</v>
      </c>
      <c r="I377" s="126" t="s">
        <v>465</v>
      </c>
      <c r="J377" s="119">
        <v>357</v>
      </c>
      <c r="K377" s="122" t="s">
        <v>4716</v>
      </c>
      <c r="L377" s="173" t="s">
        <v>4717</v>
      </c>
      <c r="M377" s="177">
        <v>32</v>
      </c>
      <c r="N377" s="364"/>
    </row>
    <row r="378" spans="1:14" s="46" customFormat="1" ht="47.25" customHeight="1" outlineLevel="1">
      <c r="A378" s="177" t="s">
        <v>849</v>
      </c>
      <c r="B378" s="119" t="s">
        <v>338</v>
      </c>
      <c r="C378" s="174" t="s">
        <v>133</v>
      </c>
      <c r="D378" s="190" t="s">
        <v>4718</v>
      </c>
      <c r="E378" s="176">
        <v>52.21678</v>
      </c>
      <c r="F378" s="173" t="s">
        <v>4719</v>
      </c>
      <c r="G378" s="176" t="s">
        <v>3307</v>
      </c>
      <c r="H378" s="176" t="s">
        <v>464</v>
      </c>
      <c r="I378" s="176" t="s">
        <v>4637</v>
      </c>
      <c r="J378" s="119">
        <v>208</v>
      </c>
      <c r="K378" s="122">
        <v>41402</v>
      </c>
      <c r="L378" s="173" t="s">
        <v>4720</v>
      </c>
      <c r="M378" s="177">
        <v>32</v>
      </c>
      <c r="N378" s="364" t="s">
        <v>4721</v>
      </c>
    </row>
    <row r="379" spans="1:14" s="46" customFormat="1" ht="47.25" outlineLevel="1">
      <c r="A379" s="177" t="s">
        <v>850</v>
      </c>
      <c r="B379" s="119" t="s">
        <v>338</v>
      </c>
      <c r="C379" s="174" t="s">
        <v>133</v>
      </c>
      <c r="D379" s="175" t="s">
        <v>4722</v>
      </c>
      <c r="E379" s="176">
        <v>41.884010000000004</v>
      </c>
      <c r="F379" s="173" t="s">
        <v>4719</v>
      </c>
      <c r="G379" s="176" t="s">
        <v>3307</v>
      </c>
      <c r="H379" s="176" t="s">
        <v>464</v>
      </c>
      <c r="I379" s="176" t="s">
        <v>4637</v>
      </c>
      <c r="J379" s="119">
        <v>245</v>
      </c>
      <c r="K379" s="122">
        <v>40991</v>
      </c>
      <c r="L379" s="173" t="s">
        <v>1794</v>
      </c>
      <c r="M379" s="177">
        <v>32</v>
      </c>
      <c r="N379" s="364"/>
    </row>
    <row r="380" spans="1:14" s="46" customFormat="1" ht="31.5" outlineLevel="1">
      <c r="A380" s="177" t="s">
        <v>851</v>
      </c>
      <c r="B380" s="119" t="s">
        <v>338</v>
      </c>
      <c r="C380" s="174" t="s">
        <v>133</v>
      </c>
      <c r="D380" s="245" t="s">
        <v>4723</v>
      </c>
      <c r="E380" s="176">
        <v>39.817480000000003</v>
      </c>
      <c r="F380" s="173" t="s">
        <v>4719</v>
      </c>
      <c r="G380" s="176" t="s">
        <v>3307</v>
      </c>
      <c r="H380" s="176" t="s">
        <v>464</v>
      </c>
      <c r="I380" s="176" t="s">
        <v>4637</v>
      </c>
      <c r="J380" s="119">
        <v>653</v>
      </c>
      <c r="K380" s="122">
        <v>41157</v>
      </c>
      <c r="L380" s="173" t="s">
        <v>4724</v>
      </c>
      <c r="M380" s="177">
        <v>32</v>
      </c>
      <c r="N380" s="364"/>
    </row>
    <row r="381" spans="1:14" s="46" customFormat="1" ht="47.25" outlineLevel="1">
      <c r="A381" s="177" t="s">
        <v>852</v>
      </c>
      <c r="B381" s="119" t="s">
        <v>338</v>
      </c>
      <c r="C381" s="174" t="s">
        <v>133</v>
      </c>
      <c r="D381" s="175" t="s">
        <v>4725</v>
      </c>
      <c r="E381" s="176">
        <v>63.789430000000003</v>
      </c>
      <c r="F381" s="173" t="s">
        <v>4719</v>
      </c>
      <c r="G381" s="176" t="s">
        <v>3307</v>
      </c>
      <c r="H381" s="176" t="s">
        <v>464</v>
      </c>
      <c r="I381" s="176" t="s">
        <v>4637</v>
      </c>
      <c r="J381" s="119">
        <v>658</v>
      </c>
      <c r="K381" s="122">
        <v>41157</v>
      </c>
      <c r="L381" s="173" t="s">
        <v>1703</v>
      </c>
      <c r="M381" s="177">
        <v>32</v>
      </c>
      <c r="N381" s="364"/>
    </row>
    <row r="382" spans="1:14" s="46" customFormat="1" ht="47.25" outlineLevel="1">
      <c r="A382" s="177" t="s">
        <v>853</v>
      </c>
      <c r="B382" s="119" t="s">
        <v>338</v>
      </c>
      <c r="C382" s="174" t="s">
        <v>133</v>
      </c>
      <c r="D382" s="175" t="s">
        <v>4725</v>
      </c>
      <c r="E382" s="176">
        <v>73.708830000000006</v>
      </c>
      <c r="F382" s="173" t="s">
        <v>4719</v>
      </c>
      <c r="G382" s="176" t="s">
        <v>3307</v>
      </c>
      <c r="H382" s="176" t="s">
        <v>464</v>
      </c>
      <c r="I382" s="176" t="s">
        <v>4637</v>
      </c>
      <c r="J382" s="119">
        <v>726</v>
      </c>
      <c r="K382" s="122">
        <v>41165</v>
      </c>
      <c r="L382" s="173" t="s">
        <v>1706</v>
      </c>
      <c r="M382" s="177">
        <v>32</v>
      </c>
      <c r="N382" s="364"/>
    </row>
    <row r="383" spans="1:14" s="46" customFormat="1" ht="47.25" outlineLevel="1">
      <c r="A383" s="177" t="s">
        <v>854</v>
      </c>
      <c r="B383" s="119" t="s">
        <v>338</v>
      </c>
      <c r="C383" s="174" t="s">
        <v>133</v>
      </c>
      <c r="D383" s="175" t="s">
        <v>4726</v>
      </c>
      <c r="E383" s="176">
        <v>70.402320000000003</v>
      </c>
      <c r="F383" s="173" t="s">
        <v>4719</v>
      </c>
      <c r="G383" s="176" t="s">
        <v>3307</v>
      </c>
      <c r="H383" s="176" t="s">
        <v>464</v>
      </c>
      <c r="I383" s="176" t="s">
        <v>4637</v>
      </c>
      <c r="J383" s="119">
        <v>912</v>
      </c>
      <c r="K383" s="122">
        <v>41241</v>
      </c>
      <c r="L383" s="173" t="s">
        <v>1790</v>
      </c>
      <c r="M383" s="177">
        <v>32</v>
      </c>
      <c r="N383" s="364"/>
    </row>
    <row r="384" spans="1:14" s="46" customFormat="1" ht="37.5" customHeight="1" outlineLevel="1">
      <c r="A384" s="387" t="s">
        <v>855</v>
      </c>
      <c r="B384" s="390" t="s">
        <v>339</v>
      </c>
      <c r="C384" s="371" t="s">
        <v>133</v>
      </c>
      <c r="D384" s="372" t="s">
        <v>4727</v>
      </c>
      <c r="E384" s="368">
        <v>340.78399000000002</v>
      </c>
      <c r="F384" s="173" t="s">
        <v>4728</v>
      </c>
      <c r="G384" s="176" t="s">
        <v>4729</v>
      </c>
      <c r="H384" s="177" t="s">
        <v>3526</v>
      </c>
      <c r="I384" s="126">
        <v>3296</v>
      </c>
      <c r="J384" s="390">
        <v>45</v>
      </c>
      <c r="K384" s="395" t="s">
        <v>4730</v>
      </c>
      <c r="L384" s="364" t="s">
        <v>1797</v>
      </c>
      <c r="M384" s="387">
        <v>32</v>
      </c>
      <c r="N384" s="364" t="s">
        <v>4731</v>
      </c>
    </row>
    <row r="385" spans="1:15" s="46" customFormat="1" ht="24.75" customHeight="1" outlineLevel="1">
      <c r="A385" s="387"/>
      <c r="B385" s="390"/>
      <c r="C385" s="371"/>
      <c r="D385" s="372"/>
      <c r="E385" s="368"/>
      <c r="F385" s="173" t="s">
        <v>4732</v>
      </c>
      <c r="G385" s="176" t="s">
        <v>4733</v>
      </c>
      <c r="H385" s="177" t="s">
        <v>4734</v>
      </c>
      <c r="I385" s="126">
        <v>425</v>
      </c>
      <c r="J385" s="390"/>
      <c r="K385" s="395"/>
      <c r="L385" s="364"/>
      <c r="M385" s="387"/>
      <c r="N385" s="364"/>
    </row>
    <row r="386" spans="1:15" s="46" customFormat="1" ht="94.5" outlineLevel="1">
      <c r="A386" s="177" t="s">
        <v>856</v>
      </c>
      <c r="B386" s="119" t="s">
        <v>339</v>
      </c>
      <c r="C386" s="174" t="s">
        <v>133</v>
      </c>
      <c r="D386" s="190" t="s">
        <v>4735</v>
      </c>
      <c r="E386" s="176">
        <v>69.286349999999999</v>
      </c>
      <c r="F386" s="173" t="s">
        <v>4732</v>
      </c>
      <c r="G386" s="176" t="s">
        <v>3308</v>
      </c>
      <c r="H386" s="176" t="s">
        <v>3309</v>
      </c>
      <c r="I386" s="176" t="s">
        <v>4647</v>
      </c>
      <c r="J386" s="119">
        <v>818</v>
      </c>
      <c r="K386" s="122">
        <v>41206</v>
      </c>
      <c r="L386" s="173" t="s">
        <v>4736</v>
      </c>
      <c r="M386" s="177">
        <v>32</v>
      </c>
      <c r="N386" s="364"/>
    </row>
    <row r="387" spans="1:15" s="46" customFormat="1" ht="39" customHeight="1" outlineLevel="1">
      <c r="A387" s="177" t="s">
        <v>857</v>
      </c>
      <c r="B387" s="119" t="s">
        <v>340</v>
      </c>
      <c r="C387" s="174" t="s">
        <v>133</v>
      </c>
      <c r="D387" s="175" t="s">
        <v>4737</v>
      </c>
      <c r="E387" s="176">
        <v>597.28074000000004</v>
      </c>
      <c r="F387" s="173" t="s">
        <v>3311</v>
      </c>
      <c r="G387" s="176" t="s">
        <v>3312</v>
      </c>
      <c r="H387" s="176" t="s">
        <v>3298</v>
      </c>
      <c r="I387" s="176" t="s">
        <v>3313</v>
      </c>
      <c r="J387" s="119">
        <v>221</v>
      </c>
      <c r="K387" s="122" t="s">
        <v>3314</v>
      </c>
      <c r="L387" s="173" t="s">
        <v>1720</v>
      </c>
      <c r="M387" s="177">
        <v>32</v>
      </c>
      <c r="N387" s="364" t="s">
        <v>4738</v>
      </c>
    </row>
    <row r="388" spans="1:15" s="46" customFormat="1" ht="31.5" outlineLevel="1">
      <c r="A388" s="177" t="s">
        <v>858</v>
      </c>
      <c r="B388" s="119" t="s">
        <v>340</v>
      </c>
      <c r="C388" s="174" t="s">
        <v>133</v>
      </c>
      <c r="D388" s="175" t="s">
        <v>4739</v>
      </c>
      <c r="E388" s="176">
        <v>306.20416999999998</v>
      </c>
      <c r="F388" s="173" t="s">
        <v>4709</v>
      </c>
      <c r="G388" s="176" t="s">
        <v>3301</v>
      </c>
      <c r="H388" s="176" t="s">
        <v>4740</v>
      </c>
      <c r="I388" s="176" t="s">
        <v>4626</v>
      </c>
      <c r="J388" s="119">
        <v>531</v>
      </c>
      <c r="K388" s="122">
        <v>41519</v>
      </c>
      <c r="L388" s="173" t="s">
        <v>1809</v>
      </c>
      <c r="M388" s="177">
        <v>32</v>
      </c>
      <c r="N388" s="364"/>
    </row>
    <row r="389" spans="1:15" s="46" customFormat="1" ht="47.25" outlineLevel="1">
      <c r="A389" s="177" t="s">
        <v>859</v>
      </c>
      <c r="B389" s="119" t="s">
        <v>340</v>
      </c>
      <c r="C389" s="174" t="s">
        <v>133</v>
      </c>
      <c r="D389" s="175" t="s">
        <v>4741</v>
      </c>
      <c r="E389" s="176">
        <v>43.836010000000002</v>
      </c>
      <c r="F389" s="173" t="s">
        <v>4742</v>
      </c>
      <c r="G389" s="176" t="s">
        <v>4743</v>
      </c>
      <c r="H389" s="176" t="s">
        <v>4744</v>
      </c>
      <c r="I389" s="176" t="s">
        <v>4640</v>
      </c>
      <c r="J389" s="119">
        <v>695</v>
      </c>
      <c r="K389" s="122">
        <v>40865</v>
      </c>
      <c r="L389" s="173" t="s">
        <v>1715</v>
      </c>
      <c r="M389" s="177">
        <v>32</v>
      </c>
      <c r="N389" s="364"/>
    </row>
    <row r="390" spans="1:15" s="246" customFormat="1" ht="31.5" outlineLevel="1">
      <c r="A390" s="177" t="s">
        <v>860</v>
      </c>
      <c r="B390" s="177" t="s">
        <v>341</v>
      </c>
      <c r="C390" s="156" t="s">
        <v>133</v>
      </c>
      <c r="D390" s="157" t="s">
        <v>4745</v>
      </c>
      <c r="E390" s="176">
        <v>4493.4496600000002</v>
      </c>
      <c r="F390" s="173" t="s">
        <v>4713</v>
      </c>
      <c r="G390" s="176" t="s">
        <v>4714</v>
      </c>
      <c r="H390" s="176">
        <v>41548</v>
      </c>
      <c r="I390" s="176">
        <v>1111.47379</v>
      </c>
      <c r="J390" s="119">
        <v>268</v>
      </c>
      <c r="K390" s="122" t="s">
        <v>3310</v>
      </c>
      <c r="L390" s="173" t="s">
        <v>1555</v>
      </c>
      <c r="M390" s="177">
        <v>32</v>
      </c>
      <c r="N390" s="173" t="s">
        <v>4746</v>
      </c>
    </row>
    <row r="391" spans="1:15" s="46" customFormat="1" ht="31.5" outlineLevel="1">
      <c r="A391" s="177" t="s">
        <v>861</v>
      </c>
      <c r="B391" s="238" t="s">
        <v>342</v>
      </c>
      <c r="C391" s="174" t="s">
        <v>133</v>
      </c>
      <c r="D391" s="175" t="s">
        <v>4747</v>
      </c>
      <c r="E391" s="176">
        <v>381.49290000000002</v>
      </c>
      <c r="F391" s="173" t="s">
        <v>4709</v>
      </c>
      <c r="G391" s="176" t="s">
        <v>3301</v>
      </c>
      <c r="H391" s="176" t="s">
        <v>4740</v>
      </c>
      <c r="I391" s="176" t="s">
        <v>4626</v>
      </c>
      <c r="J391" s="119">
        <v>446</v>
      </c>
      <c r="K391" s="122">
        <v>41485</v>
      </c>
      <c r="L391" s="173" t="s">
        <v>1839</v>
      </c>
      <c r="M391" s="177">
        <v>32</v>
      </c>
      <c r="N391" s="173" t="s">
        <v>4748</v>
      </c>
    </row>
    <row r="392" spans="1:15" s="46" customFormat="1" ht="31.5" outlineLevel="1">
      <c r="A392" s="177" t="s">
        <v>862</v>
      </c>
      <c r="B392" s="238" t="s">
        <v>343</v>
      </c>
      <c r="C392" s="174" t="s">
        <v>133</v>
      </c>
      <c r="D392" s="175" t="s">
        <v>1865</v>
      </c>
      <c r="E392" s="176">
        <v>161.92784999999998</v>
      </c>
      <c r="F392" s="173" t="s">
        <v>4709</v>
      </c>
      <c r="G392" s="176" t="s">
        <v>3301</v>
      </c>
      <c r="H392" s="176" t="s">
        <v>4740</v>
      </c>
      <c r="I392" s="176" t="s">
        <v>4626</v>
      </c>
      <c r="J392" s="119" t="s">
        <v>1866</v>
      </c>
      <c r="K392" s="122">
        <v>41498</v>
      </c>
      <c r="L392" s="173" t="s">
        <v>1867</v>
      </c>
      <c r="M392" s="177">
        <v>32</v>
      </c>
      <c r="N392" s="173" t="s">
        <v>4749</v>
      </c>
    </row>
    <row r="393" spans="1:15" s="46" customFormat="1" ht="31.5" outlineLevel="1">
      <c r="A393" s="177" t="s">
        <v>863</v>
      </c>
      <c r="B393" s="238" t="s">
        <v>344</v>
      </c>
      <c r="C393" s="174" t="s">
        <v>133</v>
      </c>
      <c r="D393" s="175" t="s">
        <v>4750</v>
      </c>
      <c r="E393" s="176">
        <v>579.30050000000006</v>
      </c>
      <c r="F393" s="173" t="s">
        <v>4709</v>
      </c>
      <c r="G393" s="176" t="s">
        <v>3301</v>
      </c>
      <c r="H393" s="176" t="s">
        <v>4740</v>
      </c>
      <c r="I393" s="176" t="s">
        <v>4626</v>
      </c>
      <c r="J393" s="119">
        <v>492</v>
      </c>
      <c r="K393" s="122">
        <v>41508</v>
      </c>
      <c r="L393" s="173" t="s">
        <v>4751</v>
      </c>
      <c r="M393" s="177">
        <v>32</v>
      </c>
      <c r="N393" s="173" t="s">
        <v>4752</v>
      </c>
    </row>
    <row r="394" spans="1:15" s="46" customFormat="1" ht="47.25" outlineLevel="1">
      <c r="A394" s="177" t="s">
        <v>864</v>
      </c>
      <c r="B394" s="238" t="s">
        <v>345</v>
      </c>
      <c r="C394" s="174" t="s">
        <v>133</v>
      </c>
      <c r="D394" s="175" t="s">
        <v>4753</v>
      </c>
      <c r="E394" s="176">
        <v>180.77302</v>
      </c>
      <c r="F394" s="173" t="s">
        <v>4709</v>
      </c>
      <c r="G394" s="176" t="s">
        <v>3301</v>
      </c>
      <c r="H394" s="176" t="s">
        <v>4740</v>
      </c>
      <c r="I394" s="176" t="s">
        <v>4626</v>
      </c>
      <c r="J394" s="119">
        <v>506</v>
      </c>
      <c r="K394" s="122">
        <v>41519</v>
      </c>
      <c r="L394" s="173" t="s">
        <v>1871</v>
      </c>
      <c r="M394" s="177">
        <v>32</v>
      </c>
      <c r="N394" s="173" t="s">
        <v>4754</v>
      </c>
    </row>
    <row r="395" spans="1:15" s="134" customFormat="1">
      <c r="A395" s="234" t="s">
        <v>866</v>
      </c>
      <c r="B395" s="365" t="s">
        <v>865</v>
      </c>
      <c r="C395" s="384"/>
      <c r="D395" s="384"/>
      <c r="E395" s="133">
        <f>SUM(E396:E499)</f>
        <v>2386.4727600000006</v>
      </c>
      <c r="F395" s="148"/>
      <c r="G395" s="145"/>
      <c r="H395" s="145"/>
      <c r="I395" s="145"/>
      <c r="J395" s="146"/>
      <c r="K395" s="147"/>
      <c r="L395" s="148"/>
      <c r="M395" s="237"/>
      <c r="N395" s="214"/>
      <c r="O395" s="149"/>
    </row>
    <row r="396" spans="1:15" s="46" customFormat="1" ht="31.5" outlineLevel="1">
      <c r="A396" s="177" t="s">
        <v>867</v>
      </c>
      <c r="B396" s="219" t="s">
        <v>321</v>
      </c>
      <c r="C396" s="174" t="s">
        <v>133</v>
      </c>
      <c r="D396" s="175" t="s">
        <v>4755</v>
      </c>
      <c r="E396" s="176">
        <v>3.0089999999999999</v>
      </c>
      <c r="F396" s="173" t="s">
        <v>4756</v>
      </c>
      <c r="G396" s="176" t="s">
        <v>4757</v>
      </c>
      <c r="H396" s="176" t="s">
        <v>3645</v>
      </c>
      <c r="I396" s="176" t="s">
        <v>446</v>
      </c>
      <c r="J396" s="119">
        <v>347</v>
      </c>
      <c r="K396" s="122">
        <v>41456</v>
      </c>
      <c r="L396" s="173" t="s">
        <v>1816</v>
      </c>
      <c r="M396" s="177">
        <v>32</v>
      </c>
      <c r="N396" s="173" t="s">
        <v>4758</v>
      </c>
    </row>
    <row r="397" spans="1:15" s="46" customFormat="1" ht="31.5" outlineLevel="1">
      <c r="A397" s="177" t="s">
        <v>868</v>
      </c>
      <c r="B397" s="119" t="s">
        <v>322</v>
      </c>
      <c r="C397" s="174" t="s">
        <v>133</v>
      </c>
      <c r="D397" s="175" t="s">
        <v>4759</v>
      </c>
      <c r="E397" s="176">
        <v>0</v>
      </c>
      <c r="F397" s="173" t="s">
        <v>446</v>
      </c>
      <c r="G397" s="176" t="s">
        <v>446</v>
      </c>
      <c r="H397" s="176" t="s">
        <v>446</v>
      </c>
      <c r="I397" s="176" t="s">
        <v>446</v>
      </c>
      <c r="J397" s="119">
        <v>3709</v>
      </c>
      <c r="K397" s="122">
        <v>41124</v>
      </c>
      <c r="L397" s="173" t="s">
        <v>4654</v>
      </c>
      <c r="M397" s="177">
        <v>32</v>
      </c>
      <c r="N397" s="173" t="s">
        <v>4760</v>
      </c>
    </row>
    <row r="398" spans="1:15" s="46" customFormat="1" ht="35.25" customHeight="1" outlineLevel="1">
      <c r="A398" s="177" t="s">
        <v>869</v>
      </c>
      <c r="B398" s="119" t="s">
        <v>323</v>
      </c>
      <c r="C398" s="174" t="s">
        <v>133</v>
      </c>
      <c r="D398" s="190" t="s">
        <v>4761</v>
      </c>
      <c r="E398" s="176">
        <v>15.66108</v>
      </c>
      <c r="F398" s="180" t="s">
        <v>1419</v>
      </c>
      <c r="G398" s="176" t="s">
        <v>3273</v>
      </c>
      <c r="H398" s="176" t="s">
        <v>3139</v>
      </c>
      <c r="I398" s="176" t="s">
        <v>3325</v>
      </c>
      <c r="J398" s="119">
        <v>4350</v>
      </c>
      <c r="K398" s="122">
        <v>41568</v>
      </c>
      <c r="L398" s="173" t="s">
        <v>4762</v>
      </c>
      <c r="M398" s="177">
        <v>32</v>
      </c>
      <c r="N398" s="364" t="s">
        <v>4763</v>
      </c>
    </row>
    <row r="399" spans="1:15" s="46" customFormat="1" ht="31.5" outlineLevel="1">
      <c r="A399" s="177" t="s">
        <v>870</v>
      </c>
      <c r="B399" s="119" t="s">
        <v>323</v>
      </c>
      <c r="C399" s="174" t="s">
        <v>133</v>
      </c>
      <c r="D399" s="175" t="s">
        <v>4764</v>
      </c>
      <c r="E399" s="176">
        <v>36.828589999999998</v>
      </c>
      <c r="F399" s="180" t="s">
        <v>1419</v>
      </c>
      <c r="G399" s="176" t="s">
        <v>3273</v>
      </c>
      <c r="H399" s="176" t="s">
        <v>3139</v>
      </c>
      <c r="I399" s="176" t="s">
        <v>3325</v>
      </c>
      <c r="J399" s="119">
        <v>4375</v>
      </c>
      <c r="K399" s="122">
        <v>41577</v>
      </c>
      <c r="L399" s="173" t="s">
        <v>4765</v>
      </c>
      <c r="M399" s="177">
        <v>32</v>
      </c>
      <c r="N399" s="364"/>
    </row>
    <row r="400" spans="1:15" s="46" customFormat="1" ht="31.5" outlineLevel="1">
      <c r="A400" s="177" t="s">
        <v>871</v>
      </c>
      <c r="B400" s="119" t="s">
        <v>323</v>
      </c>
      <c r="C400" s="174" t="s">
        <v>133</v>
      </c>
      <c r="D400" s="175" t="s">
        <v>4766</v>
      </c>
      <c r="E400" s="176">
        <v>28.78668</v>
      </c>
      <c r="F400" s="180" t="s">
        <v>1419</v>
      </c>
      <c r="G400" s="176" t="s">
        <v>3273</v>
      </c>
      <c r="H400" s="176" t="s">
        <v>3139</v>
      </c>
      <c r="I400" s="176" t="s">
        <v>3325</v>
      </c>
      <c r="J400" s="119">
        <v>4406</v>
      </c>
      <c r="K400" s="122">
        <v>41590</v>
      </c>
      <c r="L400" s="173" t="s">
        <v>3315</v>
      </c>
      <c r="M400" s="177">
        <v>32</v>
      </c>
      <c r="N400" s="364"/>
    </row>
    <row r="401" spans="1:14" s="46" customFormat="1" ht="38.25" customHeight="1" outlineLevel="1">
      <c r="A401" s="177" t="s">
        <v>872</v>
      </c>
      <c r="B401" s="119" t="s">
        <v>323</v>
      </c>
      <c r="C401" s="174" t="s">
        <v>133</v>
      </c>
      <c r="D401" s="190" t="s">
        <v>4767</v>
      </c>
      <c r="E401" s="176">
        <v>25.417290000000001</v>
      </c>
      <c r="F401" s="180" t="s">
        <v>1419</v>
      </c>
      <c r="G401" s="176" t="s">
        <v>3273</v>
      </c>
      <c r="H401" s="176" t="s">
        <v>3139</v>
      </c>
      <c r="I401" s="176" t="s">
        <v>3325</v>
      </c>
      <c r="J401" s="119">
        <v>4414</v>
      </c>
      <c r="K401" s="122">
        <v>41592</v>
      </c>
      <c r="L401" s="173" t="s">
        <v>4768</v>
      </c>
      <c r="M401" s="177">
        <v>32</v>
      </c>
      <c r="N401" s="364"/>
    </row>
    <row r="402" spans="1:14" s="46" customFormat="1" ht="47.25" outlineLevel="1">
      <c r="A402" s="177" t="s">
        <v>873</v>
      </c>
      <c r="B402" s="219" t="s">
        <v>324</v>
      </c>
      <c r="C402" s="174" t="s">
        <v>133</v>
      </c>
      <c r="D402" s="175" t="s">
        <v>4769</v>
      </c>
      <c r="E402" s="176">
        <v>35.802040000000034</v>
      </c>
      <c r="F402" s="173" t="s">
        <v>1419</v>
      </c>
      <c r="G402" s="176" t="s">
        <v>4770</v>
      </c>
      <c r="H402" s="176" t="s">
        <v>4771</v>
      </c>
      <c r="I402" s="176" t="s">
        <v>4772</v>
      </c>
      <c r="J402" s="119">
        <v>4583</v>
      </c>
      <c r="K402" s="122">
        <v>41662</v>
      </c>
      <c r="L402" s="173" t="s">
        <v>4773</v>
      </c>
      <c r="M402" s="177">
        <v>32</v>
      </c>
      <c r="N402" s="173" t="s">
        <v>4774</v>
      </c>
    </row>
    <row r="403" spans="1:14" s="46" customFormat="1" ht="47.25" customHeight="1" outlineLevel="1">
      <c r="A403" s="177" t="s">
        <v>874</v>
      </c>
      <c r="B403" s="119" t="s">
        <v>325</v>
      </c>
      <c r="C403" s="174" t="s">
        <v>133</v>
      </c>
      <c r="D403" s="175" t="s">
        <v>4775</v>
      </c>
      <c r="E403" s="176">
        <v>32.040790000000001</v>
      </c>
      <c r="F403" s="180" t="s">
        <v>3754</v>
      </c>
      <c r="G403" s="176" t="s">
        <v>3275</v>
      </c>
      <c r="H403" s="176" t="s">
        <v>3276</v>
      </c>
      <c r="I403" s="176" t="s">
        <v>3323</v>
      </c>
      <c r="J403" s="119">
        <v>482</v>
      </c>
      <c r="K403" s="122">
        <v>41501</v>
      </c>
      <c r="L403" s="173" t="s">
        <v>4776</v>
      </c>
      <c r="M403" s="177">
        <v>32</v>
      </c>
      <c r="N403" s="364" t="s">
        <v>4777</v>
      </c>
    </row>
    <row r="404" spans="1:14" s="46" customFormat="1" ht="31.5" outlineLevel="1">
      <c r="A404" s="177" t="s">
        <v>875</v>
      </c>
      <c r="B404" s="119" t="s">
        <v>325</v>
      </c>
      <c r="C404" s="174" t="s">
        <v>133</v>
      </c>
      <c r="D404" s="175" t="s">
        <v>4778</v>
      </c>
      <c r="E404" s="176">
        <v>16.065149999999999</v>
      </c>
      <c r="F404" s="180" t="s">
        <v>3754</v>
      </c>
      <c r="G404" s="176" t="s">
        <v>3275</v>
      </c>
      <c r="H404" s="176" t="s">
        <v>3276</v>
      </c>
      <c r="I404" s="176" t="s">
        <v>3323</v>
      </c>
      <c r="J404" s="119">
        <v>4426</v>
      </c>
      <c r="K404" s="122">
        <v>41596</v>
      </c>
      <c r="L404" s="173" t="s">
        <v>4779</v>
      </c>
      <c r="M404" s="177">
        <v>32</v>
      </c>
      <c r="N404" s="364"/>
    </row>
    <row r="405" spans="1:14" s="46" customFormat="1" ht="31.5" outlineLevel="1">
      <c r="A405" s="177" t="s">
        <v>876</v>
      </c>
      <c r="B405" s="119" t="s">
        <v>325</v>
      </c>
      <c r="C405" s="174" t="s">
        <v>133</v>
      </c>
      <c r="D405" s="175" t="s">
        <v>4780</v>
      </c>
      <c r="E405" s="176">
        <v>16.065149999999999</v>
      </c>
      <c r="F405" s="180" t="s">
        <v>3754</v>
      </c>
      <c r="G405" s="176" t="s">
        <v>3275</v>
      </c>
      <c r="H405" s="176" t="s">
        <v>3276</v>
      </c>
      <c r="I405" s="176" t="s">
        <v>3323</v>
      </c>
      <c r="J405" s="119">
        <v>4427</v>
      </c>
      <c r="K405" s="122">
        <v>41596</v>
      </c>
      <c r="L405" s="173" t="s">
        <v>4781</v>
      </c>
      <c r="M405" s="177">
        <v>32</v>
      </c>
      <c r="N405" s="364"/>
    </row>
    <row r="406" spans="1:14" s="46" customFormat="1" ht="31.5" outlineLevel="1">
      <c r="A406" s="177" t="s">
        <v>877</v>
      </c>
      <c r="B406" s="119" t="s">
        <v>325</v>
      </c>
      <c r="C406" s="174" t="s">
        <v>133</v>
      </c>
      <c r="D406" s="175" t="s">
        <v>4782</v>
      </c>
      <c r="E406" s="176">
        <v>28.092120000000001</v>
      </c>
      <c r="F406" s="180" t="s">
        <v>3754</v>
      </c>
      <c r="G406" s="176" t="s">
        <v>3275</v>
      </c>
      <c r="H406" s="176" t="s">
        <v>3276</v>
      </c>
      <c r="I406" s="176" t="s">
        <v>3323</v>
      </c>
      <c r="J406" s="119">
        <v>4432</v>
      </c>
      <c r="K406" s="122">
        <v>41597</v>
      </c>
      <c r="L406" s="173" t="s">
        <v>4783</v>
      </c>
      <c r="M406" s="177">
        <v>32</v>
      </c>
      <c r="N406" s="364"/>
    </row>
    <row r="407" spans="1:14" s="46" customFormat="1" ht="31.5" outlineLevel="1">
      <c r="A407" s="177" t="s">
        <v>878</v>
      </c>
      <c r="B407" s="119" t="s">
        <v>325</v>
      </c>
      <c r="C407" s="174" t="s">
        <v>133</v>
      </c>
      <c r="D407" s="175" t="s">
        <v>4784</v>
      </c>
      <c r="E407" s="176">
        <v>13.900779999999999</v>
      </c>
      <c r="F407" s="180" t="s">
        <v>3754</v>
      </c>
      <c r="G407" s="176" t="s">
        <v>3275</v>
      </c>
      <c r="H407" s="176" t="s">
        <v>3276</v>
      </c>
      <c r="I407" s="176" t="s">
        <v>3323</v>
      </c>
      <c r="J407" s="119">
        <v>4438</v>
      </c>
      <c r="K407" s="122">
        <v>41603</v>
      </c>
      <c r="L407" s="173" t="s">
        <v>4785</v>
      </c>
      <c r="M407" s="177">
        <v>32</v>
      </c>
      <c r="N407" s="364"/>
    </row>
    <row r="408" spans="1:14" s="46" customFormat="1" ht="31.5" outlineLevel="1">
      <c r="A408" s="177" t="s">
        <v>879</v>
      </c>
      <c r="B408" s="119" t="s">
        <v>325</v>
      </c>
      <c r="C408" s="174" t="s">
        <v>133</v>
      </c>
      <c r="D408" s="175" t="s">
        <v>4786</v>
      </c>
      <c r="E408" s="176">
        <v>24.39002</v>
      </c>
      <c r="F408" s="180" t="s">
        <v>3754</v>
      </c>
      <c r="G408" s="176" t="s">
        <v>3275</v>
      </c>
      <c r="H408" s="176" t="s">
        <v>3276</v>
      </c>
      <c r="I408" s="176" t="s">
        <v>3323</v>
      </c>
      <c r="J408" s="119">
        <v>4451</v>
      </c>
      <c r="K408" s="122">
        <v>41610</v>
      </c>
      <c r="L408" s="173" t="s">
        <v>1851</v>
      </c>
      <c r="M408" s="177">
        <v>32</v>
      </c>
      <c r="N408" s="364"/>
    </row>
    <row r="409" spans="1:14" s="46" customFormat="1" ht="31.5" outlineLevel="1">
      <c r="A409" s="177" t="s">
        <v>880</v>
      </c>
      <c r="B409" s="119" t="s">
        <v>325</v>
      </c>
      <c r="C409" s="174" t="s">
        <v>133</v>
      </c>
      <c r="D409" s="175" t="s">
        <v>4787</v>
      </c>
      <c r="E409" s="176">
        <v>30.560179999999999</v>
      </c>
      <c r="F409" s="180" t="s">
        <v>3754</v>
      </c>
      <c r="G409" s="176" t="s">
        <v>3275</v>
      </c>
      <c r="H409" s="176" t="s">
        <v>3276</v>
      </c>
      <c r="I409" s="176" t="s">
        <v>3323</v>
      </c>
      <c r="J409" s="119">
        <v>4452</v>
      </c>
      <c r="K409" s="122">
        <v>41610</v>
      </c>
      <c r="L409" s="173" t="s">
        <v>1855</v>
      </c>
      <c r="M409" s="177">
        <v>32</v>
      </c>
      <c r="N409" s="364"/>
    </row>
    <row r="410" spans="1:14" s="46" customFormat="1" ht="31.5" outlineLevel="1">
      <c r="A410" s="177" t="s">
        <v>881</v>
      </c>
      <c r="B410" s="119" t="s">
        <v>325</v>
      </c>
      <c r="C410" s="174" t="s">
        <v>133</v>
      </c>
      <c r="D410" s="190" t="s">
        <v>4788</v>
      </c>
      <c r="E410" s="176">
        <v>13.57671</v>
      </c>
      <c r="F410" s="180" t="s">
        <v>3754</v>
      </c>
      <c r="G410" s="176" t="s">
        <v>3275</v>
      </c>
      <c r="H410" s="176" t="s">
        <v>3276</v>
      </c>
      <c r="I410" s="176" t="s">
        <v>3323</v>
      </c>
      <c r="J410" s="119">
        <v>4470</v>
      </c>
      <c r="K410" s="122">
        <v>41614</v>
      </c>
      <c r="L410" s="173" t="s">
        <v>4789</v>
      </c>
      <c r="M410" s="177">
        <v>32</v>
      </c>
      <c r="N410" s="364"/>
    </row>
    <row r="411" spans="1:14" s="46" customFormat="1" ht="31.5" outlineLevel="1">
      <c r="A411" s="177" t="s">
        <v>882</v>
      </c>
      <c r="B411" s="119" t="s">
        <v>325</v>
      </c>
      <c r="C411" s="174" t="s">
        <v>133</v>
      </c>
      <c r="D411" s="190" t="s">
        <v>4790</v>
      </c>
      <c r="E411" s="176">
        <v>36.113289999999999</v>
      </c>
      <c r="F411" s="180" t="s">
        <v>3754</v>
      </c>
      <c r="G411" s="176" t="s">
        <v>3275</v>
      </c>
      <c r="H411" s="176" t="s">
        <v>3276</v>
      </c>
      <c r="I411" s="176" t="s">
        <v>3323</v>
      </c>
      <c r="J411" s="119">
        <v>4472</v>
      </c>
      <c r="K411" s="122">
        <v>41614</v>
      </c>
      <c r="L411" s="173" t="s">
        <v>4791</v>
      </c>
      <c r="M411" s="177">
        <v>32</v>
      </c>
      <c r="N411" s="364"/>
    </row>
    <row r="412" spans="1:14" s="46" customFormat="1" ht="31.5" customHeight="1" outlineLevel="1">
      <c r="A412" s="177" t="s">
        <v>883</v>
      </c>
      <c r="B412" s="119" t="s">
        <v>325</v>
      </c>
      <c r="C412" s="174" t="s">
        <v>133</v>
      </c>
      <c r="D412" s="175" t="s">
        <v>4792</v>
      </c>
      <c r="E412" s="176">
        <v>34.90204</v>
      </c>
      <c r="F412" s="180" t="s">
        <v>3754</v>
      </c>
      <c r="G412" s="176" t="s">
        <v>3275</v>
      </c>
      <c r="H412" s="176" t="s">
        <v>3276</v>
      </c>
      <c r="I412" s="176" t="s">
        <v>3323</v>
      </c>
      <c r="J412" s="119">
        <v>4515</v>
      </c>
      <c r="K412" s="122">
        <v>41631</v>
      </c>
      <c r="L412" s="173" t="s">
        <v>4793</v>
      </c>
      <c r="M412" s="177">
        <v>32</v>
      </c>
      <c r="N412" s="364"/>
    </row>
    <row r="413" spans="1:14" s="46" customFormat="1" ht="31.5" outlineLevel="1">
      <c r="A413" s="177" t="s">
        <v>884</v>
      </c>
      <c r="B413" s="119" t="s">
        <v>325</v>
      </c>
      <c r="C413" s="174" t="s">
        <v>133</v>
      </c>
      <c r="D413" s="175" t="s">
        <v>4794</v>
      </c>
      <c r="E413" s="176">
        <v>16.065149999999999</v>
      </c>
      <c r="F413" s="180" t="s">
        <v>3754</v>
      </c>
      <c r="G413" s="176" t="s">
        <v>3275</v>
      </c>
      <c r="H413" s="176" t="s">
        <v>3276</v>
      </c>
      <c r="I413" s="176" t="s">
        <v>3323</v>
      </c>
      <c r="J413" s="119">
        <v>4519</v>
      </c>
      <c r="K413" s="122">
        <v>41634</v>
      </c>
      <c r="L413" s="173" t="s">
        <v>3324</v>
      </c>
      <c r="M413" s="177">
        <v>32</v>
      </c>
      <c r="N413" s="364"/>
    </row>
    <row r="414" spans="1:14" s="46" customFormat="1" ht="31.5" outlineLevel="1">
      <c r="A414" s="177" t="s">
        <v>885</v>
      </c>
      <c r="B414" s="119" t="s">
        <v>325</v>
      </c>
      <c r="C414" s="174" t="s">
        <v>133</v>
      </c>
      <c r="D414" s="175" t="s">
        <v>4795</v>
      </c>
      <c r="E414" s="176">
        <v>32.102710000000002</v>
      </c>
      <c r="F414" s="180" t="s">
        <v>3754</v>
      </c>
      <c r="G414" s="176" t="s">
        <v>3275</v>
      </c>
      <c r="H414" s="176" t="s">
        <v>3276</v>
      </c>
      <c r="I414" s="176" t="s">
        <v>3323</v>
      </c>
      <c r="J414" s="119">
        <v>4526</v>
      </c>
      <c r="K414" s="122">
        <v>41635</v>
      </c>
      <c r="L414" s="173" t="s">
        <v>4796</v>
      </c>
      <c r="M414" s="177">
        <v>32</v>
      </c>
      <c r="N414" s="364"/>
    </row>
    <row r="415" spans="1:14" s="46" customFormat="1" ht="31.5" outlineLevel="1">
      <c r="A415" s="177" t="s">
        <v>886</v>
      </c>
      <c r="B415" s="119" t="s">
        <v>326</v>
      </c>
      <c r="C415" s="174" t="s">
        <v>133</v>
      </c>
      <c r="D415" s="175" t="s">
        <v>4797</v>
      </c>
      <c r="E415" s="176">
        <v>1140.3169700000001</v>
      </c>
      <c r="F415" s="173" t="s">
        <v>496</v>
      </c>
      <c r="G415" s="176" t="s">
        <v>4798</v>
      </c>
      <c r="H415" s="176" t="s">
        <v>3526</v>
      </c>
      <c r="I415" s="176" t="s">
        <v>4799</v>
      </c>
      <c r="J415" s="119">
        <v>879</v>
      </c>
      <c r="K415" s="122" t="s">
        <v>4800</v>
      </c>
      <c r="L415" s="173" t="s">
        <v>291</v>
      </c>
      <c r="M415" s="177">
        <v>32</v>
      </c>
      <c r="N415" s="173" t="s">
        <v>4801</v>
      </c>
    </row>
    <row r="416" spans="1:14" s="46" customFormat="1" ht="47.25" customHeight="1" outlineLevel="1">
      <c r="A416" s="177" t="s">
        <v>887</v>
      </c>
      <c r="B416" s="219" t="s">
        <v>327</v>
      </c>
      <c r="C416" s="174" t="s">
        <v>133</v>
      </c>
      <c r="D416" s="175" t="s">
        <v>4802</v>
      </c>
      <c r="E416" s="176">
        <v>29.038229999999999</v>
      </c>
      <c r="F416" s="180" t="s">
        <v>1419</v>
      </c>
      <c r="G416" s="176" t="s">
        <v>3277</v>
      </c>
      <c r="H416" s="176" t="s">
        <v>3278</v>
      </c>
      <c r="I416" s="176" t="s">
        <v>553</v>
      </c>
      <c r="J416" s="119">
        <v>4630</v>
      </c>
      <c r="K416" s="122">
        <v>41709</v>
      </c>
      <c r="L416" s="173" t="s">
        <v>4803</v>
      </c>
      <c r="M416" s="177">
        <v>32</v>
      </c>
      <c r="N416" s="364" t="s">
        <v>4804</v>
      </c>
    </row>
    <row r="417" spans="1:14" s="46" customFormat="1" ht="31.5" outlineLevel="1">
      <c r="A417" s="177" t="s">
        <v>888</v>
      </c>
      <c r="B417" s="219" t="s">
        <v>327</v>
      </c>
      <c r="C417" s="174" t="s">
        <v>133</v>
      </c>
      <c r="D417" s="175" t="s">
        <v>4805</v>
      </c>
      <c r="E417" s="176">
        <v>32.308329999999998</v>
      </c>
      <c r="F417" s="180" t="s">
        <v>1419</v>
      </c>
      <c r="G417" s="176" t="s">
        <v>3277</v>
      </c>
      <c r="H417" s="176" t="s">
        <v>3278</v>
      </c>
      <c r="I417" s="176" t="s">
        <v>553</v>
      </c>
      <c r="J417" s="119">
        <v>4650</v>
      </c>
      <c r="K417" s="122">
        <v>41715</v>
      </c>
      <c r="L417" s="173" t="s">
        <v>4806</v>
      </c>
      <c r="M417" s="177">
        <v>32</v>
      </c>
      <c r="N417" s="364"/>
    </row>
    <row r="418" spans="1:14" s="46" customFormat="1" ht="34.5" customHeight="1" outlineLevel="1">
      <c r="A418" s="177" t="s">
        <v>889</v>
      </c>
      <c r="B418" s="119" t="s">
        <v>328</v>
      </c>
      <c r="C418" s="174" t="s">
        <v>133</v>
      </c>
      <c r="D418" s="175" t="s">
        <v>4807</v>
      </c>
      <c r="E418" s="176">
        <v>0</v>
      </c>
      <c r="F418" s="173" t="s">
        <v>4756</v>
      </c>
      <c r="G418" s="176" t="s">
        <v>4757</v>
      </c>
      <c r="H418" s="176" t="s">
        <v>3645</v>
      </c>
      <c r="I418" s="176" t="s">
        <v>446</v>
      </c>
      <c r="J418" s="119">
        <v>4638</v>
      </c>
      <c r="K418" s="122">
        <v>41771</v>
      </c>
      <c r="L418" s="173" t="s">
        <v>1709</v>
      </c>
      <c r="M418" s="177">
        <v>32</v>
      </c>
      <c r="N418" s="173" t="s">
        <v>4808</v>
      </c>
    </row>
    <row r="419" spans="1:14" s="46" customFormat="1" ht="47.25" customHeight="1" outlineLevel="1">
      <c r="A419" s="177" t="s">
        <v>890</v>
      </c>
      <c r="B419" s="219" t="s">
        <v>329</v>
      </c>
      <c r="C419" s="174" t="s">
        <v>133</v>
      </c>
      <c r="D419" s="175" t="s">
        <v>4809</v>
      </c>
      <c r="E419" s="176">
        <v>19.133489999999998</v>
      </c>
      <c r="F419" s="180" t="s">
        <v>4665</v>
      </c>
      <c r="G419" s="176" t="s">
        <v>3280</v>
      </c>
      <c r="H419" s="176" t="s">
        <v>3281</v>
      </c>
      <c r="I419" s="176" t="s">
        <v>3326</v>
      </c>
      <c r="J419" s="119">
        <v>4618</v>
      </c>
      <c r="K419" s="122">
        <v>41712</v>
      </c>
      <c r="L419" s="173" t="s">
        <v>4810</v>
      </c>
      <c r="M419" s="177">
        <v>32</v>
      </c>
      <c r="N419" s="364" t="s">
        <v>4811</v>
      </c>
    </row>
    <row r="420" spans="1:14" s="46" customFormat="1" ht="31.5" outlineLevel="1">
      <c r="A420" s="177" t="s">
        <v>891</v>
      </c>
      <c r="B420" s="219" t="s">
        <v>329</v>
      </c>
      <c r="C420" s="174" t="s">
        <v>133</v>
      </c>
      <c r="D420" s="175" t="s">
        <v>4812</v>
      </c>
      <c r="E420" s="176">
        <v>35.980449999999998</v>
      </c>
      <c r="F420" s="180" t="s">
        <v>4665</v>
      </c>
      <c r="G420" s="176" t="s">
        <v>3280</v>
      </c>
      <c r="H420" s="176" t="s">
        <v>3281</v>
      </c>
      <c r="I420" s="176" t="s">
        <v>3326</v>
      </c>
      <c r="J420" s="119">
        <v>4653</v>
      </c>
      <c r="K420" s="122">
        <v>41719</v>
      </c>
      <c r="L420" s="173" t="s">
        <v>4813</v>
      </c>
      <c r="M420" s="177">
        <v>32</v>
      </c>
      <c r="N420" s="364"/>
    </row>
    <row r="421" spans="1:14" s="46" customFormat="1" ht="31.5" outlineLevel="1">
      <c r="A421" s="177" t="s">
        <v>892</v>
      </c>
      <c r="B421" s="219" t="s">
        <v>329</v>
      </c>
      <c r="C421" s="174" t="s">
        <v>133</v>
      </c>
      <c r="D421" s="175" t="s">
        <v>4814</v>
      </c>
      <c r="E421" s="176">
        <v>45.591880000000003</v>
      </c>
      <c r="F421" s="180" t="s">
        <v>4665</v>
      </c>
      <c r="G421" s="176" t="s">
        <v>3280</v>
      </c>
      <c r="H421" s="176" t="s">
        <v>3281</v>
      </c>
      <c r="I421" s="176" t="s">
        <v>3326</v>
      </c>
      <c r="J421" s="119">
        <v>4675</v>
      </c>
      <c r="K421" s="122">
        <v>41746</v>
      </c>
      <c r="L421" s="173" t="s">
        <v>4815</v>
      </c>
      <c r="M421" s="177">
        <v>32</v>
      </c>
      <c r="N421" s="364"/>
    </row>
    <row r="422" spans="1:14" s="46" customFormat="1" ht="31.5" outlineLevel="1">
      <c r="A422" s="177" t="s">
        <v>893</v>
      </c>
      <c r="B422" s="219" t="s">
        <v>329</v>
      </c>
      <c r="C422" s="174" t="s">
        <v>133</v>
      </c>
      <c r="D422" s="175" t="s">
        <v>4816</v>
      </c>
      <c r="E422" s="176">
        <v>16.96651</v>
      </c>
      <c r="F422" s="180" t="s">
        <v>4665</v>
      </c>
      <c r="G422" s="176" t="s">
        <v>3280</v>
      </c>
      <c r="H422" s="176" t="s">
        <v>3281</v>
      </c>
      <c r="I422" s="176" t="s">
        <v>3326</v>
      </c>
      <c r="J422" s="119">
        <v>4679</v>
      </c>
      <c r="K422" s="122">
        <v>41737</v>
      </c>
      <c r="L422" s="173" t="s">
        <v>4817</v>
      </c>
      <c r="M422" s="177">
        <v>32</v>
      </c>
      <c r="N422" s="364"/>
    </row>
    <row r="423" spans="1:14" s="46" customFormat="1" ht="47.25" outlineLevel="1">
      <c r="A423" s="177" t="s">
        <v>894</v>
      </c>
      <c r="B423" s="219" t="s">
        <v>329</v>
      </c>
      <c r="C423" s="174" t="s">
        <v>133</v>
      </c>
      <c r="D423" s="175" t="s">
        <v>4818</v>
      </c>
      <c r="E423" s="176">
        <v>51.044550000000001</v>
      </c>
      <c r="F423" s="180" t="s">
        <v>4665</v>
      </c>
      <c r="G423" s="176" t="s">
        <v>3280</v>
      </c>
      <c r="H423" s="176" t="s">
        <v>3281</v>
      </c>
      <c r="I423" s="176" t="s">
        <v>3326</v>
      </c>
      <c r="J423" s="119">
        <v>4700</v>
      </c>
      <c r="K423" s="122">
        <v>41744</v>
      </c>
      <c r="L423" s="173" t="s">
        <v>4819</v>
      </c>
      <c r="M423" s="177">
        <v>32</v>
      </c>
      <c r="N423" s="364"/>
    </row>
    <row r="424" spans="1:14" s="46" customFormat="1" ht="31.5" outlineLevel="1">
      <c r="A424" s="177" t="s">
        <v>895</v>
      </c>
      <c r="B424" s="219" t="s">
        <v>329</v>
      </c>
      <c r="C424" s="174" t="s">
        <v>133</v>
      </c>
      <c r="D424" s="175" t="s">
        <v>4820</v>
      </c>
      <c r="E424" s="176">
        <v>51.044550000000001</v>
      </c>
      <c r="F424" s="180" t="s">
        <v>4665</v>
      </c>
      <c r="G424" s="176" t="s">
        <v>3280</v>
      </c>
      <c r="H424" s="176" t="s">
        <v>3281</v>
      </c>
      <c r="I424" s="176" t="s">
        <v>3326</v>
      </c>
      <c r="J424" s="119">
        <v>4701</v>
      </c>
      <c r="K424" s="122">
        <v>41745</v>
      </c>
      <c r="L424" s="173" t="s">
        <v>4821</v>
      </c>
      <c r="M424" s="177">
        <v>32</v>
      </c>
      <c r="N424" s="364"/>
    </row>
    <row r="425" spans="1:14" s="46" customFormat="1" ht="31.5" outlineLevel="1">
      <c r="A425" s="177" t="s">
        <v>896</v>
      </c>
      <c r="B425" s="219" t="s">
        <v>329</v>
      </c>
      <c r="C425" s="174" t="s">
        <v>133</v>
      </c>
      <c r="D425" s="175" t="s">
        <v>4822</v>
      </c>
      <c r="E425" s="176">
        <v>24.27955</v>
      </c>
      <c r="F425" s="180" t="s">
        <v>4665</v>
      </c>
      <c r="G425" s="176" t="s">
        <v>3280</v>
      </c>
      <c r="H425" s="176" t="s">
        <v>3281</v>
      </c>
      <c r="I425" s="176" t="s">
        <v>3326</v>
      </c>
      <c r="J425" s="119">
        <v>4724</v>
      </c>
      <c r="K425" s="122">
        <v>41745</v>
      </c>
      <c r="L425" s="173" t="s">
        <v>4823</v>
      </c>
      <c r="M425" s="177">
        <v>32</v>
      </c>
      <c r="N425" s="364"/>
    </row>
    <row r="426" spans="1:14" s="46" customFormat="1" ht="47.25" customHeight="1" outlineLevel="1">
      <c r="A426" s="177" t="s">
        <v>897</v>
      </c>
      <c r="B426" s="219" t="s">
        <v>330</v>
      </c>
      <c r="C426" s="174" t="s">
        <v>133</v>
      </c>
      <c r="D426" s="175" t="s">
        <v>4824</v>
      </c>
      <c r="E426" s="176">
        <v>61.073889999999999</v>
      </c>
      <c r="F426" s="180" t="s">
        <v>4665</v>
      </c>
      <c r="G426" s="176" t="s">
        <v>3316</v>
      </c>
      <c r="H426" s="176" t="s">
        <v>3317</v>
      </c>
      <c r="I426" s="176" t="s">
        <v>3320</v>
      </c>
      <c r="J426" s="119">
        <v>4740</v>
      </c>
      <c r="K426" s="122">
        <v>41754</v>
      </c>
      <c r="L426" s="173" t="s">
        <v>4825</v>
      </c>
      <c r="M426" s="177">
        <v>32</v>
      </c>
      <c r="N426" s="364" t="s">
        <v>4826</v>
      </c>
    </row>
    <row r="427" spans="1:14" s="46" customFormat="1" ht="31.5" outlineLevel="1">
      <c r="A427" s="177" t="s">
        <v>898</v>
      </c>
      <c r="B427" s="219" t="s">
        <v>330</v>
      </c>
      <c r="C427" s="174" t="s">
        <v>133</v>
      </c>
      <c r="D427" s="175" t="s">
        <v>4827</v>
      </c>
      <c r="E427" s="176">
        <v>0</v>
      </c>
      <c r="F427" s="180" t="s">
        <v>4665</v>
      </c>
      <c r="G427" s="176" t="s">
        <v>3316</v>
      </c>
      <c r="H427" s="176" t="s">
        <v>3317</v>
      </c>
      <c r="I427" s="176" t="s">
        <v>3320</v>
      </c>
      <c r="J427" s="119">
        <v>4761</v>
      </c>
      <c r="K427" s="122">
        <v>41766</v>
      </c>
      <c r="L427" s="173" t="s">
        <v>4828</v>
      </c>
      <c r="M427" s="177">
        <v>32</v>
      </c>
      <c r="N427" s="364"/>
    </row>
    <row r="428" spans="1:14" s="46" customFormat="1" ht="31.5" outlineLevel="1">
      <c r="A428" s="177" t="s">
        <v>899</v>
      </c>
      <c r="B428" s="219" t="s">
        <v>330</v>
      </c>
      <c r="C428" s="174" t="s">
        <v>133</v>
      </c>
      <c r="D428" s="175" t="s">
        <v>4829</v>
      </c>
      <c r="E428" s="176">
        <v>0</v>
      </c>
      <c r="F428" s="180" t="s">
        <v>4665</v>
      </c>
      <c r="G428" s="176" t="s">
        <v>3316</v>
      </c>
      <c r="H428" s="176" t="s">
        <v>3317</v>
      </c>
      <c r="I428" s="176" t="s">
        <v>3320</v>
      </c>
      <c r="J428" s="119">
        <v>4765</v>
      </c>
      <c r="K428" s="122">
        <v>41764</v>
      </c>
      <c r="L428" s="173" t="s">
        <v>4830</v>
      </c>
      <c r="M428" s="177">
        <v>32</v>
      </c>
      <c r="N428" s="364"/>
    </row>
    <row r="429" spans="1:14" s="46" customFormat="1" ht="31.5" outlineLevel="1">
      <c r="A429" s="177" t="s">
        <v>900</v>
      </c>
      <c r="B429" s="219" t="s">
        <v>330</v>
      </c>
      <c r="C429" s="174" t="s">
        <v>133</v>
      </c>
      <c r="D429" s="175" t="s">
        <v>4831</v>
      </c>
      <c r="E429" s="176">
        <v>0</v>
      </c>
      <c r="F429" s="180" t="s">
        <v>4665</v>
      </c>
      <c r="G429" s="176" t="s">
        <v>3316</v>
      </c>
      <c r="H429" s="176" t="s">
        <v>3317</v>
      </c>
      <c r="I429" s="176" t="s">
        <v>3320</v>
      </c>
      <c r="J429" s="119">
        <v>4787</v>
      </c>
      <c r="K429" s="122">
        <v>41788</v>
      </c>
      <c r="L429" s="173" t="s">
        <v>4832</v>
      </c>
      <c r="M429" s="177">
        <v>32</v>
      </c>
      <c r="N429" s="364"/>
    </row>
    <row r="430" spans="1:14" s="46" customFormat="1" ht="31.5" outlineLevel="1">
      <c r="A430" s="177" t="s">
        <v>901</v>
      </c>
      <c r="B430" s="219" t="s">
        <v>330</v>
      </c>
      <c r="C430" s="174" t="s">
        <v>133</v>
      </c>
      <c r="D430" s="175" t="s">
        <v>4833</v>
      </c>
      <c r="E430" s="176">
        <v>0</v>
      </c>
      <c r="F430" s="173" t="s">
        <v>446</v>
      </c>
      <c r="G430" s="176" t="s">
        <v>446</v>
      </c>
      <c r="H430" s="176" t="s">
        <v>446</v>
      </c>
      <c r="I430" s="176" t="s">
        <v>446</v>
      </c>
      <c r="J430" s="119">
        <v>6300004831</v>
      </c>
      <c r="K430" s="122">
        <v>41795</v>
      </c>
      <c r="L430" s="173" t="s">
        <v>4834</v>
      </c>
      <c r="M430" s="177">
        <v>32</v>
      </c>
      <c r="N430" s="364"/>
    </row>
    <row r="431" spans="1:14" s="46" customFormat="1" ht="31.5" outlineLevel="1">
      <c r="A431" s="177" t="s">
        <v>902</v>
      </c>
      <c r="B431" s="219" t="s">
        <v>330</v>
      </c>
      <c r="C431" s="174" t="s">
        <v>133</v>
      </c>
      <c r="D431" s="175" t="s">
        <v>4835</v>
      </c>
      <c r="E431" s="176">
        <v>0</v>
      </c>
      <c r="F431" s="173" t="s">
        <v>446</v>
      </c>
      <c r="G431" s="176" t="s">
        <v>446</v>
      </c>
      <c r="H431" s="176" t="s">
        <v>446</v>
      </c>
      <c r="I431" s="176" t="s">
        <v>446</v>
      </c>
      <c r="J431" s="119">
        <v>6300004838</v>
      </c>
      <c r="K431" s="122">
        <v>41794</v>
      </c>
      <c r="L431" s="173" t="s">
        <v>4836</v>
      </c>
      <c r="M431" s="177">
        <v>32</v>
      </c>
      <c r="N431" s="364"/>
    </row>
    <row r="432" spans="1:14" s="46" customFormat="1" ht="31.5" outlineLevel="1">
      <c r="A432" s="177" t="s">
        <v>903</v>
      </c>
      <c r="B432" s="219" t="s">
        <v>330</v>
      </c>
      <c r="C432" s="174" t="s">
        <v>133</v>
      </c>
      <c r="D432" s="175" t="s">
        <v>4837</v>
      </c>
      <c r="E432" s="176">
        <v>0</v>
      </c>
      <c r="F432" s="173" t="s">
        <v>446</v>
      </c>
      <c r="G432" s="176" t="s">
        <v>446</v>
      </c>
      <c r="H432" s="176" t="s">
        <v>446</v>
      </c>
      <c r="I432" s="176" t="s">
        <v>446</v>
      </c>
      <c r="J432" s="119">
        <v>6300004863</v>
      </c>
      <c r="K432" s="122">
        <v>41795</v>
      </c>
      <c r="L432" s="173" t="s">
        <v>4838</v>
      </c>
      <c r="M432" s="177">
        <v>32</v>
      </c>
      <c r="N432" s="364"/>
    </row>
    <row r="433" spans="1:14" s="46" customFormat="1" ht="47.25" customHeight="1" outlineLevel="1">
      <c r="A433" s="177" t="s">
        <v>904</v>
      </c>
      <c r="B433" s="219" t="s">
        <v>331</v>
      </c>
      <c r="C433" s="174" t="s">
        <v>133</v>
      </c>
      <c r="D433" s="175" t="s">
        <v>4839</v>
      </c>
      <c r="E433" s="176">
        <v>0</v>
      </c>
      <c r="F433" s="173" t="s">
        <v>446</v>
      </c>
      <c r="G433" s="176" t="s">
        <v>446</v>
      </c>
      <c r="H433" s="176" t="s">
        <v>446</v>
      </c>
      <c r="I433" s="176" t="s">
        <v>446</v>
      </c>
      <c r="J433" s="119">
        <v>351</v>
      </c>
      <c r="K433" s="122">
        <v>41456</v>
      </c>
      <c r="L433" s="173" t="s">
        <v>293</v>
      </c>
      <c r="M433" s="177">
        <v>32</v>
      </c>
      <c r="N433" s="364" t="s">
        <v>4840</v>
      </c>
    </row>
    <row r="434" spans="1:14" s="46" customFormat="1" ht="47.25" outlineLevel="1">
      <c r="A434" s="177" t="s">
        <v>905</v>
      </c>
      <c r="B434" s="219" t="s">
        <v>331</v>
      </c>
      <c r="C434" s="174" t="s">
        <v>133</v>
      </c>
      <c r="D434" s="175" t="s">
        <v>4841</v>
      </c>
      <c r="E434" s="176">
        <v>7.2215999999999996</v>
      </c>
      <c r="F434" s="173" t="s">
        <v>4756</v>
      </c>
      <c r="G434" s="176" t="s">
        <v>4757</v>
      </c>
      <c r="H434" s="176" t="s">
        <v>3645</v>
      </c>
      <c r="I434" s="176" t="s">
        <v>446</v>
      </c>
      <c r="J434" s="119">
        <v>479</v>
      </c>
      <c r="K434" s="122">
        <v>41501</v>
      </c>
      <c r="L434" s="173" t="s">
        <v>3513</v>
      </c>
      <c r="M434" s="177">
        <v>32</v>
      </c>
      <c r="N434" s="364"/>
    </row>
    <row r="435" spans="1:14" s="46" customFormat="1" ht="31.5" outlineLevel="1">
      <c r="A435" s="177" t="s">
        <v>906</v>
      </c>
      <c r="B435" s="219" t="s">
        <v>331</v>
      </c>
      <c r="C435" s="174" t="s">
        <v>133</v>
      </c>
      <c r="D435" s="175" t="s">
        <v>4842</v>
      </c>
      <c r="E435" s="176">
        <v>4.2126000000000001</v>
      </c>
      <c r="F435" s="173" t="s">
        <v>4756</v>
      </c>
      <c r="G435" s="176" t="s">
        <v>4757</v>
      </c>
      <c r="H435" s="176" t="s">
        <v>3645</v>
      </c>
      <c r="I435" s="176" t="s">
        <v>446</v>
      </c>
      <c r="J435" s="119">
        <v>4490</v>
      </c>
      <c r="K435" s="122">
        <v>41626</v>
      </c>
      <c r="L435" s="173" t="s">
        <v>4843</v>
      </c>
      <c r="M435" s="177">
        <v>32</v>
      </c>
      <c r="N435" s="364"/>
    </row>
    <row r="436" spans="1:14" s="46" customFormat="1" ht="47.25" customHeight="1" outlineLevel="1">
      <c r="A436" s="177" t="s">
        <v>907</v>
      </c>
      <c r="B436" s="119" t="s">
        <v>332</v>
      </c>
      <c r="C436" s="174" t="s">
        <v>133</v>
      </c>
      <c r="D436" s="190" t="s">
        <v>4844</v>
      </c>
      <c r="E436" s="176">
        <v>0</v>
      </c>
      <c r="F436" s="180" t="s">
        <v>4756</v>
      </c>
      <c r="G436" s="176" t="s">
        <v>4757</v>
      </c>
      <c r="H436" s="176" t="s">
        <v>3645</v>
      </c>
      <c r="I436" s="176" t="s">
        <v>446</v>
      </c>
      <c r="J436" s="119">
        <v>453</v>
      </c>
      <c r="K436" s="122">
        <v>41493</v>
      </c>
      <c r="L436" s="173" t="s">
        <v>4845</v>
      </c>
      <c r="M436" s="177">
        <v>32</v>
      </c>
      <c r="N436" s="364" t="s">
        <v>4846</v>
      </c>
    </row>
    <row r="437" spans="1:14" s="46" customFormat="1" ht="47.25" outlineLevel="1">
      <c r="A437" s="177" t="s">
        <v>908</v>
      </c>
      <c r="B437" s="119" t="s">
        <v>332</v>
      </c>
      <c r="C437" s="174" t="s">
        <v>133</v>
      </c>
      <c r="D437" s="175" t="s">
        <v>4847</v>
      </c>
      <c r="E437" s="176">
        <v>15.045</v>
      </c>
      <c r="F437" s="180" t="s">
        <v>4756</v>
      </c>
      <c r="G437" s="176" t="s">
        <v>4757</v>
      </c>
      <c r="H437" s="176" t="s">
        <v>3645</v>
      </c>
      <c r="I437" s="176" t="s">
        <v>446</v>
      </c>
      <c r="J437" s="119">
        <v>4262</v>
      </c>
      <c r="K437" s="122">
        <v>41543</v>
      </c>
      <c r="L437" s="173" t="s">
        <v>3318</v>
      </c>
      <c r="M437" s="177">
        <v>32</v>
      </c>
      <c r="N437" s="364"/>
    </row>
    <row r="438" spans="1:14" s="46" customFormat="1" ht="48" customHeight="1" outlineLevel="1">
      <c r="A438" s="177" t="s">
        <v>909</v>
      </c>
      <c r="B438" s="119" t="s">
        <v>332</v>
      </c>
      <c r="C438" s="174" t="s">
        <v>133</v>
      </c>
      <c r="D438" s="175" t="s">
        <v>4848</v>
      </c>
      <c r="E438" s="176">
        <v>18.053999999999998</v>
      </c>
      <c r="F438" s="180" t="s">
        <v>4756</v>
      </c>
      <c r="G438" s="176" t="s">
        <v>4757</v>
      </c>
      <c r="H438" s="176" t="s">
        <v>3645</v>
      </c>
      <c r="I438" s="176" t="s">
        <v>446</v>
      </c>
      <c r="J438" s="119">
        <v>4584</v>
      </c>
      <c r="K438" s="122">
        <v>41662</v>
      </c>
      <c r="L438" s="173" t="s">
        <v>4849</v>
      </c>
      <c r="M438" s="177">
        <v>32</v>
      </c>
      <c r="N438" s="364"/>
    </row>
    <row r="439" spans="1:14" s="46" customFormat="1" ht="47.25" customHeight="1" outlineLevel="1">
      <c r="A439" s="177" t="s">
        <v>910</v>
      </c>
      <c r="B439" s="219" t="s">
        <v>333</v>
      </c>
      <c r="C439" s="174" t="s">
        <v>133</v>
      </c>
      <c r="D439" s="175" t="s">
        <v>4850</v>
      </c>
      <c r="E439" s="176">
        <v>0</v>
      </c>
      <c r="F439" s="173" t="s">
        <v>446</v>
      </c>
      <c r="G439" s="176" t="s">
        <v>446</v>
      </c>
      <c r="H439" s="176" t="s">
        <v>446</v>
      </c>
      <c r="I439" s="176" t="s">
        <v>446</v>
      </c>
      <c r="J439" s="119">
        <v>753</v>
      </c>
      <c r="K439" s="122">
        <v>41179</v>
      </c>
      <c r="L439" s="173" t="s">
        <v>4851</v>
      </c>
      <c r="M439" s="177">
        <v>32</v>
      </c>
      <c r="N439" s="364" t="s">
        <v>4852</v>
      </c>
    </row>
    <row r="440" spans="1:14" s="46" customFormat="1" ht="31.5" outlineLevel="1">
      <c r="A440" s="177" t="s">
        <v>911</v>
      </c>
      <c r="B440" s="219" t="s">
        <v>333</v>
      </c>
      <c r="C440" s="174" t="s">
        <v>133</v>
      </c>
      <c r="D440" s="175" t="s">
        <v>4853</v>
      </c>
      <c r="E440" s="176">
        <v>0</v>
      </c>
      <c r="F440" s="173" t="s">
        <v>446</v>
      </c>
      <c r="G440" s="176" t="s">
        <v>446</v>
      </c>
      <c r="H440" s="176" t="s">
        <v>446</v>
      </c>
      <c r="I440" s="176" t="s">
        <v>446</v>
      </c>
      <c r="J440" s="119">
        <v>6300004927</v>
      </c>
      <c r="K440" s="122">
        <v>41830</v>
      </c>
      <c r="L440" s="173" t="s">
        <v>4854</v>
      </c>
      <c r="M440" s="177">
        <v>32</v>
      </c>
      <c r="N440" s="364"/>
    </row>
    <row r="441" spans="1:14" s="46" customFormat="1" ht="31.5" outlineLevel="1">
      <c r="A441" s="177" t="s">
        <v>1421</v>
      </c>
      <c r="B441" s="219" t="s">
        <v>333</v>
      </c>
      <c r="C441" s="174" t="s">
        <v>133</v>
      </c>
      <c r="D441" s="175" t="s">
        <v>4855</v>
      </c>
      <c r="E441" s="176">
        <v>0</v>
      </c>
      <c r="F441" s="173" t="s">
        <v>446</v>
      </c>
      <c r="G441" s="176" t="s">
        <v>446</v>
      </c>
      <c r="H441" s="176" t="s">
        <v>446</v>
      </c>
      <c r="I441" s="176" t="s">
        <v>446</v>
      </c>
      <c r="J441" s="119">
        <v>6300004930</v>
      </c>
      <c r="K441" s="122">
        <v>41836</v>
      </c>
      <c r="L441" s="173" t="s">
        <v>4856</v>
      </c>
      <c r="M441" s="177">
        <v>32</v>
      </c>
      <c r="N441" s="364"/>
    </row>
    <row r="442" spans="1:14" s="46" customFormat="1" ht="31.5" outlineLevel="1">
      <c r="A442" s="177" t="s">
        <v>4857</v>
      </c>
      <c r="B442" s="219" t="s">
        <v>333</v>
      </c>
      <c r="C442" s="174" t="s">
        <v>133</v>
      </c>
      <c r="D442" s="175" t="s">
        <v>4858</v>
      </c>
      <c r="E442" s="176">
        <v>0</v>
      </c>
      <c r="F442" s="173" t="s">
        <v>446</v>
      </c>
      <c r="G442" s="176" t="s">
        <v>446</v>
      </c>
      <c r="H442" s="176" t="s">
        <v>446</v>
      </c>
      <c r="I442" s="176" t="s">
        <v>446</v>
      </c>
      <c r="J442" s="119">
        <v>6300004945</v>
      </c>
      <c r="K442" s="122">
        <v>41837</v>
      </c>
      <c r="L442" s="173" t="s">
        <v>4859</v>
      </c>
      <c r="M442" s="177">
        <v>32</v>
      </c>
      <c r="N442" s="364"/>
    </row>
    <row r="443" spans="1:14" s="46" customFormat="1" ht="31.5" outlineLevel="1">
      <c r="A443" s="177" t="s">
        <v>4860</v>
      </c>
      <c r="B443" s="219" t="s">
        <v>333</v>
      </c>
      <c r="C443" s="174" t="s">
        <v>133</v>
      </c>
      <c r="D443" s="175" t="s">
        <v>4861</v>
      </c>
      <c r="E443" s="176">
        <v>0</v>
      </c>
      <c r="F443" s="173" t="s">
        <v>446</v>
      </c>
      <c r="G443" s="176" t="s">
        <v>446</v>
      </c>
      <c r="H443" s="176" t="s">
        <v>446</v>
      </c>
      <c r="I443" s="176" t="s">
        <v>446</v>
      </c>
      <c r="J443" s="119">
        <v>6300004956</v>
      </c>
      <c r="K443" s="122">
        <v>41849</v>
      </c>
      <c r="L443" s="173" t="s">
        <v>4862</v>
      </c>
      <c r="M443" s="177">
        <v>32</v>
      </c>
      <c r="N443" s="364"/>
    </row>
    <row r="444" spans="1:14" s="46" customFormat="1" ht="31.5" outlineLevel="1">
      <c r="A444" s="177" t="s">
        <v>4863</v>
      </c>
      <c r="B444" s="219" t="s">
        <v>333</v>
      </c>
      <c r="C444" s="174" t="s">
        <v>133</v>
      </c>
      <c r="D444" s="175" t="s">
        <v>4864</v>
      </c>
      <c r="E444" s="176">
        <v>0</v>
      </c>
      <c r="F444" s="173" t="s">
        <v>446</v>
      </c>
      <c r="G444" s="176" t="s">
        <v>446</v>
      </c>
      <c r="H444" s="176" t="s">
        <v>446</v>
      </c>
      <c r="I444" s="176" t="s">
        <v>446</v>
      </c>
      <c r="J444" s="119">
        <v>6300004970</v>
      </c>
      <c r="K444" s="122">
        <v>41859</v>
      </c>
      <c r="L444" s="173" t="s">
        <v>4865</v>
      </c>
      <c r="M444" s="177">
        <v>32</v>
      </c>
      <c r="N444" s="364"/>
    </row>
    <row r="445" spans="1:14" s="46" customFormat="1" ht="94.5" outlineLevel="1">
      <c r="A445" s="177" t="s">
        <v>4866</v>
      </c>
      <c r="B445" s="219" t="s">
        <v>333</v>
      </c>
      <c r="C445" s="174" t="s">
        <v>133</v>
      </c>
      <c r="D445" s="175" t="s">
        <v>4867</v>
      </c>
      <c r="E445" s="176">
        <v>0</v>
      </c>
      <c r="F445" s="173" t="s">
        <v>446</v>
      </c>
      <c r="G445" s="176" t="s">
        <v>446</v>
      </c>
      <c r="H445" s="176" t="s">
        <v>446</v>
      </c>
      <c r="I445" s="176" t="s">
        <v>446</v>
      </c>
      <c r="J445" s="119">
        <v>6300004993</v>
      </c>
      <c r="K445" s="122">
        <v>41878</v>
      </c>
      <c r="L445" s="173" t="s">
        <v>4868</v>
      </c>
      <c r="M445" s="177">
        <v>32</v>
      </c>
      <c r="N445" s="364"/>
    </row>
    <row r="446" spans="1:14" s="46" customFormat="1" ht="31.5" outlineLevel="1">
      <c r="A446" s="177" t="s">
        <v>4869</v>
      </c>
      <c r="B446" s="219" t="s">
        <v>333</v>
      </c>
      <c r="C446" s="174" t="s">
        <v>133</v>
      </c>
      <c r="D446" s="175" t="s">
        <v>4870</v>
      </c>
      <c r="E446" s="176">
        <v>0</v>
      </c>
      <c r="F446" s="173" t="s">
        <v>446</v>
      </c>
      <c r="G446" s="176" t="s">
        <v>446</v>
      </c>
      <c r="H446" s="176" t="s">
        <v>446</v>
      </c>
      <c r="I446" s="176" t="s">
        <v>446</v>
      </c>
      <c r="J446" s="119">
        <v>6300005001</v>
      </c>
      <c r="K446" s="122">
        <v>41872</v>
      </c>
      <c r="L446" s="173" t="s">
        <v>4871</v>
      </c>
      <c r="M446" s="177">
        <v>32</v>
      </c>
      <c r="N446" s="364"/>
    </row>
    <row r="447" spans="1:14" s="46" customFormat="1" ht="31.5" outlineLevel="1">
      <c r="A447" s="177" t="s">
        <v>4872</v>
      </c>
      <c r="B447" s="219" t="s">
        <v>333</v>
      </c>
      <c r="C447" s="174" t="s">
        <v>133</v>
      </c>
      <c r="D447" s="175" t="s">
        <v>4873</v>
      </c>
      <c r="E447" s="176">
        <v>0</v>
      </c>
      <c r="F447" s="173" t="s">
        <v>446</v>
      </c>
      <c r="G447" s="176" t="s">
        <v>446</v>
      </c>
      <c r="H447" s="176" t="s">
        <v>446</v>
      </c>
      <c r="I447" s="176" t="s">
        <v>446</v>
      </c>
      <c r="J447" s="119">
        <v>6300005011</v>
      </c>
      <c r="K447" s="122">
        <v>41869</v>
      </c>
      <c r="L447" s="173" t="s">
        <v>4874</v>
      </c>
      <c r="M447" s="177">
        <v>32</v>
      </c>
      <c r="N447" s="364"/>
    </row>
    <row r="448" spans="1:14" s="46" customFormat="1" ht="31.5" outlineLevel="1">
      <c r="A448" s="177" t="s">
        <v>4875</v>
      </c>
      <c r="B448" s="219" t="s">
        <v>333</v>
      </c>
      <c r="C448" s="174" t="s">
        <v>133</v>
      </c>
      <c r="D448" s="175" t="s">
        <v>4876</v>
      </c>
      <c r="E448" s="176">
        <v>0</v>
      </c>
      <c r="F448" s="173" t="s">
        <v>446</v>
      </c>
      <c r="G448" s="176" t="s">
        <v>446</v>
      </c>
      <c r="H448" s="176" t="s">
        <v>446</v>
      </c>
      <c r="I448" s="176" t="s">
        <v>446</v>
      </c>
      <c r="J448" s="119">
        <v>6300005015</v>
      </c>
      <c r="K448" s="122">
        <v>41872</v>
      </c>
      <c r="L448" s="173" t="s">
        <v>4877</v>
      </c>
      <c r="M448" s="177">
        <v>32</v>
      </c>
      <c r="N448" s="364"/>
    </row>
    <row r="449" spans="1:14" s="46" customFormat="1" ht="31.5" outlineLevel="1">
      <c r="A449" s="177" t="s">
        <v>4878</v>
      </c>
      <c r="B449" s="219" t="s">
        <v>333</v>
      </c>
      <c r="C449" s="174" t="s">
        <v>133</v>
      </c>
      <c r="D449" s="175" t="s">
        <v>4879</v>
      </c>
      <c r="E449" s="176">
        <v>0</v>
      </c>
      <c r="F449" s="173" t="s">
        <v>446</v>
      </c>
      <c r="G449" s="176" t="s">
        <v>446</v>
      </c>
      <c r="H449" s="176" t="s">
        <v>446</v>
      </c>
      <c r="I449" s="176" t="s">
        <v>446</v>
      </c>
      <c r="J449" s="119">
        <v>6300005017</v>
      </c>
      <c r="K449" s="122">
        <v>41872</v>
      </c>
      <c r="L449" s="173" t="s">
        <v>4880</v>
      </c>
      <c r="M449" s="177">
        <v>32</v>
      </c>
      <c r="N449" s="364"/>
    </row>
    <row r="450" spans="1:14" s="46" customFormat="1" ht="31.5" outlineLevel="1">
      <c r="A450" s="177" t="s">
        <v>4881</v>
      </c>
      <c r="B450" s="219" t="s">
        <v>333</v>
      </c>
      <c r="C450" s="174" t="s">
        <v>133</v>
      </c>
      <c r="D450" s="175" t="s">
        <v>4882</v>
      </c>
      <c r="E450" s="176">
        <v>0</v>
      </c>
      <c r="F450" s="173" t="s">
        <v>446</v>
      </c>
      <c r="G450" s="176" t="s">
        <v>446</v>
      </c>
      <c r="H450" s="176" t="s">
        <v>446</v>
      </c>
      <c r="I450" s="176" t="s">
        <v>446</v>
      </c>
      <c r="J450" s="119">
        <v>6300005027</v>
      </c>
      <c r="K450" s="122">
        <v>41886</v>
      </c>
      <c r="L450" s="173" t="s">
        <v>4883</v>
      </c>
      <c r="M450" s="177">
        <v>32</v>
      </c>
      <c r="N450" s="364"/>
    </row>
    <row r="451" spans="1:14" s="46" customFormat="1" outlineLevel="1">
      <c r="A451" s="177" t="s">
        <v>4884</v>
      </c>
      <c r="B451" s="219" t="s">
        <v>333</v>
      </c>
      <c r="C451" s="174" t="s">
        <v>133</v>
      </c>
      <c r="D451" s="175" t="s">
        <v>4885</v>
      </c>
      <c r="E451" s="176">
        <v>0</v>
      </c>
      <c r="F451" s="173" t="s">
        <v>446</v>
      </c>
      <c r="G451" s="176" t="s">
        <v>446</v>
      </c>
      <c r="H451" s="176" t="s">
        <v>446</v>
      </c>
      <c r="I451" s="176" t="s">
        <v>446</v>
      </c>
      <c r="J451" s="119">
        <v>6300005040</v>
      </c>
      <c r="K451" s="122">
        <v>41907</v>
      </c>
      <c r="L451" s="173" t="s">
        <v>4886</v>
      </c>
      <c r="M451" s="177">
        <v>32</v>
      </c>
      <c r="N451" s="364"/>
    </row>
    <row r="452" spans="1:14" s="46" customFormat="1" outlineLevel="1">
      <c r="A452" s="177" t="s">
        <v>4887</v>
      </c>
      <c r="B452" s="219" t="s">
        <v>333</v>
      </c>
      <c r="C452" s="174" t="s">
        <v>133</v>
      </c>
      <c r="D452" s="175" t="s">
        <v>4888</v>
      </c>
      <c r="E452" s="176">
        <v>0</v>
      </c>
      <c r="F452" s="173" t="s">
        <v>446</v>
      </c>
      <c r="G452" s="176" t="s">
        <v>446</v>
      </c>
      <c r="H452" s="176" t="s">
        <v>446</v>
      </c>
      <c r="I452" s="176" t="s">
        <v>446</v>
      </c>
      <c r="J452" s="119">
        <v>6300005044</v>
      </c>
      <c r="K452" s="122">
        <v>41885</v>
      </c>
      <c r="L452" s="173" t="s">
        <v>4889</v>
      </c>
      <c r="M452" s="177">
        <v>32</v>
      </c>
      <c r="N452" s="364"/>
    </row>
    <row r="453" spans="1:14" s="46" customFormat="1" outlineLevel="1">
      <c r="A453" s="177" t="s">
        <v>4890</v>
      </c>
      <c r="B453" s="219" t="s">
        <v>333</v>
      </c>
      <c r="C453" s="174" t="s">
        <v>133</v>
      </c>
      <c r="D453" s="175" t="s">
        <v>4891</v>
      </c>
      <c r="E453" s="176">
        <v>0</v>
      </c>
      <c r="F453" s="173" t="s">
        <v>446</v>
      </c>
      <c r="G453" s="176" t="s">
        <v>446</v>
      </c>
      <c r="H453" s="176" t="s">
        <v>446</v>
      </c>
      <c r="I453" s="176" t="s">
        <v>446</v>
      </c>
      <c r="J453" s="119">
        <v>6300005082</v>
      </c>
      <c r="K453" s="122">
        <v>41907</v>
      </c>
      <c r="L453" s="173" t="s">
        <v>4892</v>
      </c>
      <c r="M453" s="177">
        <v>32</v>
      </c>
      <c r="N453" s="364"/>
    </row>
    <row r="454" spans="1:14" s="46" customFormat="1" outlineLevel="1">
      <c r="A454" s="177" t="s">
        <v>4893</v>
      </c>
      <c r="B454" s="219" t="s">
        <v>333</v>
      </c>
      <c r="C454" s="174" t="s">
        <v>133</v>
      </c>
      <c r="D454" s="175" t="s">
        <v>4894</v>
      </c>
      <c r="E454" s="176">
        <v>0</v>
      </c>
      <c r="F454" s="173" t="s">
        <v>446</v>
      </c>
      <c r="G454" s="176" t="s">
        <v>446</v>
      </c>
      <c r="H454" s="176" t="s">
        <v>446</v>
      </c>
      <c r="I454" s="176" t="s">
        <v>446</v>
      </c>
      <c r="J454" s="119">
        <v>6300005106</v>
      </c>
      <c r="K454" s="122">
        <v>41912</v>
      </c>
      <c r="L454" s="173" t="s">
        <v>4895</v>
      </c>
      <c r="M454" s="177">
        <v>32</v>
      </c>
      <c r="N454" s="364"/>
    </row>
    <row r="455" spans="1:14" s="46" customFormat="1" outlineLevel="1">
      <c r="A455" s="177" t="s">
        <v>4896</v>
      </c>
      <c r="B455" s="219" t="s">
        <v>333</v>
      </c>
      <c r="C455" s="174" t="s">
        <v>133</v>
      </c>
      <c r="D455" s="175" t="s">
        <v>4897</v>
      </c>
      <c r="E455" s="176">
        <v>0</v>
      </c>
      <c r="F455" s="173" t="s">
        <v>446</v>
      </c>
      <c r="G455" s="176" t="s">
        <v>446</v>
      </c>
      <c r="H455" s="176" t="s">
        <v>446</v>
      </c>
      <c r="I455" s="176" t="s">
        <v>446</v>
      </c>
      <c r="J455" s="119">
        <v>6300005106</v>
      </c>
      <c r="K455" s="122">
        <v>41912</v>
      </c>
      <c r="L455" s="173" t="s">
        <v>4895</v>
      </c>
      <c r="M455" s="177">
        <v>32</v>
      </c>
      <c r="N455" s="364"/>
    </row>
    <row r="456" spans="1:14" s="46" customFormat="1" ht="47.25" outlineLevel="1">
      <c r="A456" s="177" t="s">
        <v>4898</v>
      </c>
      <c r="B456" s="219" t="s">
        <v>334</v>
      </c>
      <c r="C456" s="174" t="s">
        <v>133</v>
      </c>
      <c r="D456" s="175" t="s">
        <v>4899</v>
      </c>
      <c r="E456" s="176">
        <v>21.062999999999999</v>
      </c>
      <c r="F456" s="173" t="s">
        <v>4756</v>
      </c>
      <c r="G456" s="176" t="s">
        <v>4757</v>
      </c>
      <c r="H456" s="176" t="s">
        <v>3645</v>
      </c>
      <c r="I456" s="176" t="s">
        <v>446</v>
      </c>
      <c r="J456" s="119">
        <v>4297</v>
      </c>
      <c r="K456" s="122">
        <v>41550</v>
      </c>
      <c r="L456" s="173" t="s">
        <v>4900</v>
      </c>
      <c r="M456" s="177">
        <v>32</v>
      </c>
      <c r="N456" s="173" t="s">
        <v>4901</v>
      </c>
    </row>
    <row r="457" spans="1:14" s="46" customFormat="1" ht="31.5" outlineLevel="1">
      <c r="A457" s="177" t="s">
        <v>4902</v>
      </c>
      <c r="B457" s="219" t="s">
        <v>335</v>
      </c>
      <c r="C457" s="174" t="s">
        <v>133</v>
      </c>
      <c r="D457" s="175" t="s">
        <v>4903</v>
      </c>
      <c r="E457" s="176">
        <v>0</v>
      </c>
      <c r="F457" s="173" t="s">
        <v>446</v>
      </c>
      <c r="G457" s="176" t="s">
        <v>446</v>
      </c>
      <c r="H457" s="176" t="s">
        <v>446</v>
      </c>
      <c r="I457" s="176" t="s">
        <v>446</v>
      </c>
      <c r="J457" s="119">
        <v>4739</v>
      </c>
      <c r="K457" s="122">
        <v>41765</v>
      </c>
      <c r="L457" s="173" t="s">
        <v>4904</v>
      </c>
      <c r="M457" s="177">
        <v>32</v>
      </c>
      <c r="N457" s="173" t="s">
        <v>4905</v>
      </c>
    </row>
    <row r="458" spans="1:14" s="46" customFormat="1" ht="31.5" outlineLevel="1">
      <c r="A458" s="177" t="s">
        <v>4906</v>
      </c>
      <c r="B458" s="219" t="s">
        <v>336</v>
      </c>
      <c r="C458" s="174" t="s">
        <v>133</v>
      </c>
      <c r="D458" s="240" t="s">
        <v>4907</v>
      </c>
      <c r="E458" s="176">
        <v>0</v>
      </c>
      <c r="F458" s="173" t="s">
        <v>446</v>
      </c>
      <c r="G458" s="176" t="s">
        <v>446</v>
      </c>
      <c r="H458" s="176" t="s">
        <v>446</v>
      </c>
      <c r="I458" s="176" t="s">
        <v>446</v>
      </c>
      <c r="J458" s="119">
        <v>891</v>
      </c>
      <c r="K458" s="122">
        <v>41227</v>
      </c>
      <c r="L458" s="173" t="s">
        <v>1680</v>
      </c>
      <c r="M458" s="177">
        <v>32</v>
      </c>
      <c r="N458" s="173" t="s">
        <v>4908</v>
      </c>
    </row>
    <row r="459" spans="1:14" s="46" customFormat="1" ht="31.5" outlineLevel="1">
      <c r="A459" s="177" t="s">
        <v>4909</v>
      </c>
      <c r="B459" s="219" t="s">
        <v>337</v>
      </c>
      <c r="C459" s="174" t="s">
        <v>133</v>
      </c>
      <c r="D459" s="175" t="s">
        <v>4910</v>
      </c>
      <c r="E459" s="176">
        <v>56.30198</v>
      </c>
      <c r="F459" s="173" t="s">
        <v>4713</v>
      </c>
      <c r="G459" s="176" t="s">
        <v>552</v>
      </c>
      <c r="H459" s="176" t="s">
        <v>469</v>
      </c>
      <c r="I459" s="176" t="s">
        <v>470</v>
      </c>
      <c r="J459" s="119">
        <v>981</v>
      </c>
      <c r="K459" s="122" t="s">
        <v>4911</v>
      </c>
      <c r="L459" s="173" t="s">
        <v>296</v>
      </c>
      <c r="M459" s="177">
        <v>32</v>
      </c>
      <c r="N459" s="173" t="s">
        <v>4912</v>
      </c>
    </row>
    <row r="460" spans="1:14" s="46" customFormat="1" ht="31.5" outlineLevel="1">
      <c r="A460" s="177" t="s">
        <v>4913</v>
      </c>
      <c r="B460" s="219" t="s">
        <v>338</v>
      </c>
      <c r="C460" s="174" t="s">
        <v>133</v>
      </c>
      <c r="D460" s="175" t="s">
        <v>4914</v>
      </c>
      <c r="E460" s="176">
        <v>44.128729999999997</v>
      </c>
      <c r="F460" s="173" t="s">
        <v>4713</v>
      </c>
      <c r="G460" s="176" t="s">
        <v>554</v>
      </c>
      <c r="H460" s="176" t="s">
        <v>464</v>
      </c>
      <c r="I460" s="176" t="s">
        <v>465</v>
      </c>
      <c r="J460" s="119">
        <v>346</v>
      </c>
      <c r="K460" s="122" t="s">
        <v>3521</v>
      </c>
      <c r="L460" s="173" t="s">
        <v>4915</v>
      </c>
      <c r="M460" s="177">
        <v>32</v>
      </c>
      <c r="N460" s="173" t="s">
        <v>4916</v>
      </c>
    </row>
    <row r="461" spans="1:14" s="46" customFormat="1" ht="78.75" outlineLevel="1">
      <c r="A461" s="177" t="s">
        <v>4917</v>
      </c>
      <c r="B461" s="219" t="s">
        <v>339</v>
      </c>
      <c r="C461" s="174" t="s">
        <v>133</v>
      </c>
      <c r="D461" s="175" t="s">
        <v>4918</v>
      </c>
      <c r="E461" s="176">
        <v>15.045</v>
      </c>
      <c r="F461" s="173" t="s">
        <v>4756</v>
      </c>
      <c r="G461" s="176" t="s">
        <v>4757</v>
      </c>
      <c r="H461" s="176" t="s">
        <v>3645</v>
      </c>
      <c r="I461" s="176" t="s">
        <v>446</v>
      </c>
      <c r="J461" s="119">
        <v>18</v>
      </c>
      <c r="K461" s="122">
        <v>41289</v>
      </c>
      <c r="L461" s="173" t="s">
        <v>4919</v>
      </c>
      <c r="M461" s="177">
        <v>32</v>
      </c>
      <c r="N461" s="173" t="s">
        <v>4920</v>
      </c>
    </row>
    <row r="462" spans="1:14" s="46" customFormat="1" ht="31.5" outlineLevel="1">
      <c r="A462" s="177" t="s">
        <v>4921</v>
      </c>
      <c r="B462" s="119" t="s">
        <v>340</v>
      </c>
      <c r="C462" s="174" t="s">
        <v>133</v>
      </c>
      <c r="D462" s="190" t="s">
        <v>4922</v>
      </c>
      <c r="E462" s="176">
        <v>15.045</v>
      </c>
      <c r="F462" s="173" t="s">
        <v>446</v>
      </c>
      <c r="G462" s="176" t="s">
        <v>446</v>
      </c>
      <c r="H462" s="176" t="s">
        <v>446</v>
      </c>
      <c r="I462" s="176" t="s">
        <v>446</v>
      </c>
      <c r="J462" s="119">
        <v>244</v>
      </c>
      <c r="K462" s="122">
        <v>41414</v>
      </c>
      <c r="L462" s="173" t="s">
        <v>4923</v>
      </c>
      <c r="M462" s="177">
        <v>32</v>
      </c>
      <c r="N462" s="173" t="s">
        <v>4924</v>
      </c>
    </row>
    <row r="463" spans="1:14" s="46" customFormat="1" ht="31.5" outlineLevel="1">
      <c r="A463" s="177" t="s">
        <v>4925</v>
      </c>
      <c r="B463" s="219" t="s">
        <v>341</v>
      </c>
      <c r="C463" s="174" t="s">
        <v>133</v>
      </c>
      <c r="D463" s="175" t="s">
        <v>4926</v>
      </c>
      <c r="E463" s="176">
        <v>21.354340000000001</v>
      </c>
      <c r="F463" s="173" t="s">
        <v>4665</v>
      </c>
      <c r="G463" s="176" t="s">
        <v>3280</v>
      </c>
      <c r="H463" s="176" t="s">
        <v>3281</v>
      </c>
      <c r="I463" s="176" t="s">
        <v>3326</v>
      </c>
      <c r="J463" s="119" t="s">
        <v>4927</v>
      </c>
      <c r="K463" s="122">
        <v>41039</v>
      </c>
      <c r="L463" s="173" t="s">
        <v>4928</v>
      </c>
      <c r="M463" s="177">
        <v>32</v>
      </c>
      <c r="N463" s="173" t="s">
        <v>4929</v>
      </c>
    </row>
    <row r="464" spans="1:14" s="46" customFormat="1" ht="31.5" outlineLevel="1">
      <c r="A464" s="177" t="s">
        <v>4930</v>
      </c>
      <c r="B464" s="119" t="s">
        <v>342</v>
      </c>
      <c r="C464" s="174" t="s">
        <v>133</v>
      </c>
      <c r="D464" s="190" t="s">
        <v>4931</v>
      </c>
      <c r="E464" s="176">
        <v>0</v>
      </c>
      <c r="F464" s="173" t="s">
        <v>446</v>
      </c>
      <c r="G464" s="176" t="s">
        <v>446</v>
      </c>
      <c r="H464" s="176" t="s">
        <v>446</v>
      </c>
      <c r="I464" s="176" t="s">
        <v>446</v>
      </c>
      <c r="J464" s="119">
        <v>408</v>
      </c>
      <c r="K464" s="122">
        <v>41460</v>
      </c>
      <c r="L464" s="173" t="s">
        <v>4932</v>
      </c>
      <c r="M464" s="177">
        <v>32</v>
      </c>
      <c r="N464" s="173" t="s">
        <v>4933</v>
      </c>
    </row>
    <row r="465" spans="1:15" s="46" customFormat="1" ht="31.5" outlineLevel="1">
      <c r="A465" s="177" t="s">
        <v>4934</v>
      </c>
      <c r="B465" s="119" t="s">
        <v>343</v>
      </c>
      <c r="C465" s="174" t="s">
        <v>133</v>
      </c>
      <c r="D465" s="190" t="s">
        <v>4935</v>
      </c>
      <c r="E465" s="176">
        <v>0</v>
      </c>
      <c r="F465" s="173" t="s">
        <v>446</v>
      </c>
      <c r="G465" s="176" t="s">
        <v>446</v>
      </c>
      <c r="H465" s="176" t="s">
        <v>446</v>
      </c>
      <c r="I465" s="176" t="s">
        <v>446</v>
      </c>
      <c r="J465" s="119">
        <v>457</v>
      </c>
      <c r="K465" s="122">
        <v>41493</v>
      </c>
      <c r="L465" s="173" t="s">
        <v>1835</v>
      </c>
      <c r="M465" s="177">
        <v>32</v>
      </c>
      <c r="N465" s="173" t="s">
        <v>4936</v>
      </c>
    </row>
    <row r="466" spans="1:15" s="46" customFormat="1" ht="31.5" outlineLevel="1">
      <c r="A466" s="177" t="s">
        <v>4937</v>
      </c>
      <c r="B466" s="119" t="s">
        <v>344</v>
      </c>
      <c r="C466" s="174" t="s">
        <v>133</v>
      </c>
      <c r="D466" s="190" t="s">
        <v>4938</v>
      </c>
      <c r="E466" s="176">
        <v>16.2486</v>
      </c>
      <c r="F466" s="173" t="s">
        <v>4756</v>
      </c>
      <c r="G466" s="176" t="s">
        <v>4757</v>
      </c>
      <c r="H466" s="176" t="s">
        <v>3645</v>
      </c>
      <c r="I466" s="176" t="s">
        <v>446</v>
      </c>
      <c r="J466" s="119">
        <v>458</v>
      </c>
      <c r="K466" s="122">
        <v>41493</v>
      </c>
      <c r="L466" s="173" t="s">
        <v>4939</v>
      </c>
      <c r="M466" s="177">
        <v>32</v>
      </c>
      <c r="N466" s="173" t="s">
        <v>4940</v>
      </c>
    </row>
    <row r="467" spans="1:15" s="46" customFormat="1" ht="31.5" outlineLevel="1">
      <c r="A467" s="177" t="s">
        <v>4941</v>
      </c>
      <c r="B467" s="219" t="s">
        <v>345</v>
      </c>
      <c r="C467" s="174" t="s">
        <v>133</v>
      </c>
      <c r="D467" s="175" t="s">
        <v>4942</v>
      </c>
      <c r="E467" s="176">
        <v>6.0179999999999998</v>
      </c>
      <c r="F467" s="173" t="s">
        <v>4756</v>
      </c>
      <c r="G467" s="176" t="s">
        <v>4757</v>
      </c>
      <c r="H467" s="176" t="s">
        <v>3645</v>
      </c>
      <c r="I467" s="176" t="s">
        <v>446</v>
      </c>
      <c r="J467" s="119">
        <v>477</v>
      </c>
      <c r="K467" s="122">
        <v>41501</v>
      </c>
      <c r="L467" s="173" t="s">
        <v>1830</v>
      </c>
      <c r="M467" s="177">
        <v>32</v>
      </c>
      <c r="N467" s="173" t="s">
        <v>4943</v>
      </c>
    </row>
    <row r="468" spans="1:15" s="46" customFormat="1" ht="47.25" outlineLevel="1">
      <c r="A468" s="177" t="s">
        <v>4944</v>
      </c>
      <c r="B468" s="219" t="s">
        <v>346</v>
      </c>
      <c r="C468" s="174" t="s">
        <v>133</v>
      </c>
      <c r="D468" s="175" t="s">
        <v>4945</v>
      </c>
      <c r="E468" s="176">
        <v>6.0179999999999998</v>
      </c>
      <c r="F468" s="173" t="s">
        <v>4756</v>
      </c>
      <c r="G468" s="176" t="s">
        <v>4757</v>
      </c>
      <c r="H468" s="176" t="s">
        <v>3645</v>
      </c>
      <c r="I468" s="176" t="s">
        <v>446</v>
      </c>
      <c r="J468" s="119">
        <v>485</v>
      </c>
      <c r="K468" s="122" t="s">
        <v>4946</v>
      </c>
      <c r="L468" s="173" t="s">
        <v>3319</v>
      </c>
      <c r="M468" s="177">
        <v>32</v>
      </c>
      <c r="N468" s="173" t="s">
        <v>4947</v>
      </c>
    </row>
    <row r="469" spans="1:15" s="46" customFormat="1" ht="47.25" outlineLevel="1">
      <c r="A469" s="177" t="s">
        <v>4948</v>
      </c>
      <c r="B469" s="219" t="s">
        <v>347</v>
      </c>
      <c r="C469" s="174" t="s">
        <v>133</v>
      </c>
      <c r="D469" s="175" t="s">
        <v>4949</v>
      </c>
      <c r="E469" s="176">
        <v>7.2215999999999996</v>
      </c>
      <c r="F469" s="173" t="s">
        <v>4756</v>
      </c>
      <c r="G469" s="176" t="s">
        <v>4757</v>
      </c>
      <c r="H469" s="176" t="s">
        <v>3645</v>
      </c>
      <c r="I469" s="176" t="s">
        <v>446</v>
      </c>
      <c r="J469" s="119">
        <v>4315</v>
      </c>
      <c r="K469" s="122">
        <v>41556</v>
      </c>
      <c r="L469" s="173" t="s">
        <v>4950</v>
      </c>
      <c r="M469" s="177">
        <v>32</v>
      </c>
      <c r="N469" s="173" t="s">
        <v>4951</v>
      </c>
    </row>
    <row r="470" spans="1:15" s="46" customFormat="1" ht="47.25" outlineLevel="1">
      <c r="A470" s="177" t="s">
        <v>4952</v>
      </c>
      <c r="B470" s="219" t="s">
        <v>348</v>
      </c>
      <c r="C470" s="174" t="s">
        <v>133</v>
      </c>
      <c r="D470" s="175" t="s">
        <v>4953</v>
      </c>
      <c r="E470" s="176">
        <v>7.2215999999999996</v>
      </c>
      <c r="F470" s="173" t="s">
        <v>4756</v>
      </c>
      <c r="G470" s="176" t="s">
        <v>4757</v>
      </c>
      <c r="H470" s="176" t="s">
        <v>3645</v>
      </c>
      <c r="I470" s="176" t="s">
        <v>446</v>
      </c>
      <c r="J470" s="119">
        <v>4374</v>
      </c>
      <c r="K470" s="122">
        <v>41577</v>
      </c>
      <c r="L470" s="173" t="s">
        <v>4954</v>
      </c>
      <c r="M470" s="177">
        <v>32</v>
      </c>
      <c r="N470" s="173" t="s">
        <v>4955</v>
      </c>
    </row>
    <row r="471" spans="1:15" ht="47.25" outlineLevel="1">
      <c r="A471" s="177" t="s">
        <v>4956</v>
      </c>
      <c r="B471" s="219" t="s">
        <v>349</v>
      </c>
      <c r="C471" s="174" t="s">
        <v>133</v>
      </c>
      <c r="D471" s="175" t="s">
        <v>4957</v>
      </c>
      <c r="E471" s="176">
        <v>4.8144</v>
      </c>
      <c r="F471" s="173" t="s">
        <v>4756</v>
      </c>
      <c r="G471" s="176" t="s">
        <v>4757</v>
      </c>
      <c r="H471" s="176" t="s">
        <v>3645</v>
      </c>
      <c r="I471" s="176" t="s">
        <v>446</v>
      </c>
      <c r="J471" s="119">
        <v>4572</v>
      </c>
      <c r="K471" s="122">
        <v>41660</v>
      </c>
      <c r="L471" s="173" t="s">
        <v>4958</v>
      </c>
      <c r="M471" s="177">
        <v>32</v>
      </c>
      <c r="N471" s="173" t="s">
        <v>4959</v>
      </c>
      <c r="O471" s="46"/>
    </row>
    <row r="472" spans="1:15" ht="34.5" customHeight="1" outlineLevel="1">
      <c r="A472" s="177" t="s">
        <v>4960</v>
      </c>
      <c r="B472" s="219" t="s">
        <v>350</v>
      </c>
      <c r="C472" s="174" t="s">
        <v>133</v>
      </c>
      <c r="D472" s="175" t="s">
        <v>4961</v>
      </c>
      <c r="E472" s="176">
        <v>0</v>
      </c>
      <c r="F472" s="173" t="s">
        <v>446</v>
      </c>
      <c r="G472" s="176" t="s">
        <v>446</v>
      </c>
      <c r="H472" s="176" t="s">
        <v>446</v>
      </c>
      <c r="I472" s="176" t="s">
        <v>446</v>
      </c>
      <c r="J472" s="119" t="s">
        <v>4962</v>
      </c>
      <c r="K472" s="122">
        <v>41775</v>
      </c>
      <c r="L472" s="173" t="s">
        <v>4963</v>
      </c>
      <c r="M472" s="177">
        <v>32</v>
      </c>
      <c r="N472" s="173" t="s">
        <v>4964</v>
      </c>
      <c r="O472" s="46"/>
    </row>
    <row r="473" spans="1:15" ht="31.5" outlineLevel="1">
      <c r="A473" s="177" t="s">
        <v>4965</v>
      </c>
      <c r="B473" s="219" t="s">
        <v>351</v>
      </c>
      <c r="C473" s="174" t="s">
        <v>133</v>
      </c>
      <c r="D473" s="175" t="s">
        <v>4966</v>
      </c>
      <c r="E473" s="176">
        <v>17.175450000000001</v>
      </c>
      <c r="F473" s="173" t="s">
        <v>446</v>
      </c>
      <c r="G473" s="176" t="s">
        <v>446</v>
      </c>
      <c r="H473" s="176" t="s">
        <v>446</v>
      </c>
      <c r="I473" s="176" t="s">
        <v>446</v>
      </c>
      <c r="J473" s="119">
        <v>4743</v>
      </c>
      <c r="K473" s="122">
        <v>41753</v>
      </c>
      <c r="L473" s="173" t="s">
        <v>4967</v>
      </c>
      <c r="M473" s="177">
        <v>32</v>
      </c>
      <c r="N473" s="173" t="s">
        <v>4968</v>
      </c>
    </row>
    <row r="474" spans="1:15" ht="31.5" outlineLevel="1">
      <c r="A474" s="177" t="s">
        <v>4969</v>
      </c>
      <c r="B474" s="219" t="s">
        <v>352</v>
      </c>
      <c r="C474" s="174" t="s">
        <v>133</v>
      </c>
      <c r="D474" s="175" t="s">
        <v>4970</v>
      </c>
      <c r="E474" s="176">
        <v>0</v>
      </c>
      <c r="F474" s="173" t="s">
        <v>446</v>
      </c>
      <c r="G474" s="176" t="s">
        <v>446</v>
      </c>
      <c r="H474" s="176" t="s">
        <v>446</v>
      </c>
      <c r="I474" s="176" t="s">
        <v>446</v>
      </c>
      <c r="J474" s="119" t="s">
        <v>4971</v>
      </c>
      <c r="K474" s="122">
        <v>41775</v>
      </c>
      <c r="L474" s="173" t="s">
        <v>4972</v>
      </c>
      <c r="M474" s="177">
        <v>32</v>
      </c>
      <c r="N474" s="173" t="s">
        <v>4973</v>
      </c>
    </row>
    <row r="475" spans="1:15" ht="31.5" outlineLevel="1">
      <c r="A475" s="177" t="s">
        <v>4974</v>
      </c>
      <c r="B475" s="219" t="s">
        <v>353</v>
      </c>
      <c r="C475" s="174" t="s">
        <v>133</v>
      </c>
      <c r="D475" s="175" t="s">
        <v>4975</v>
      </c>
      <c r="E475" s="176">
        <v>38.069890000000001</v>
      </c>
      <c r="F475" s="173" t="s">
        <v>4665</v>
      </c>
      <c r="G475" s="176" t="s">
        <v>3280</v>
      </c>
      <c r="H475" s="176" t="s">
        <v>3281</v>
      </c>
      <c r="I475" s="176" t="s">
        <v>3326</v>
      </c>
      <c r="J475" s="119" t="s">
        <v>4976</v>
      </c>
      <c r="K475" s="122">
        <v>41764</v>
      </c>
      <c r="L475" s="173" t="s">
        <v>4977</v>
      </c>
      <c r="M475" s="177">
        <v>32</v>
      </c>
      <c r="N475" s="173" t="s">
        <v>4978</v>
      </c>
    </row>
    <row r="476" spans="1:15" ht="31.5" outlineLevel="1">
      <c r="A476" s="177" t="s">
        <v>4979</v>
      </c>
      <c r="B476" s="119" t="s">
        <v>354</v>
      </c>
      <c r="C476" s="174" t="s">
        <v>133</v>
      </c>
      <c r="D476" s="239" t="s">
        <v>4980</v>
      </c>
      <c r="E476" s="176">
        <v>0</v>
      </c>
      <c r="F476" s="173" t="s">
        <v>446</v>
      </c>
      <c r="G476" s="176" t="s">
        <v>446</v>
      </c>
      <c r="H476" s="176" t="s">
        <v>446</v>
      </c>
      <c r="I476" s="176" t="s">
        <v>446</v>
      </c>
      <c r="J476" s="119">
        <v>4862</v>
      </c>
      <c r="K476" s="122">
        <v>41383</v>
      </c>
      <c r="L476" s="173" t="s">
        <v>4981</v>
      </c>
      <c r="M476" s="177">
        <v>32</v>
      </c>
      <c r="N476" s="173" t="s">
        <v>4982</v>
      </c>
    </row>
    <row r="477" spans="1:15" ht="21.75" customHeight="1" outlineLevel="1">
      <c r="A477" s="387" t="s">
        <v>4983</v>
      </c>
      <c r="B477" s="390" t="s">
        <v>355</v>
      </c>
      <c r="C477" s="371" t="s">
        <v>133</v>
      </c>
      <c r="D477" s="372" t="s">
        <v>1857</v>
      </c>
      <c r="E477" s="368">
        <v>35.8048</v>
      </c>
      <c r="F477" s="364" t="s">
        <v>3754</v>
      </c>
      <c r="G477" s="368" t="s">
        <v>3275</v>
      </c>
      <c r="H477" s="368" t="s">
        <v>3276</v>
      </c>
      <c r="I477" s="368" t="s">
        <v>3323</v>
      </c>
      <c r="J477" s="119">
        <v>4443</v>
      </c>
      <c r="K477" s="122">
        <v>41607</v>
      </c>
      <c r="L477" s="173" t="s">
        <v>1859</v>
      </c>
      <c r="M477" s="177">
        <v>32</v>
      </c>
      <c r="N477" s="364" t="s">
        <v>4984</v>
      </c>
    </row>
    <row r="478" spans="1:15" outlineLevel="1">
      <c r="A478" s="387"/>
      <c r="B478" s="390"/>
      <c r="C478" s="371"/>
      <c r="D478" s="372"/>
      <c r="E478" s="368"/>
      <c r="F478" s="364"/>
      <c r="G478" s="368"/>
      <c r="H478" s="368"/>
      <c r="I478" s="368"/>
      <c r="J478" s="119">
        <v>4481</v>
      </c>
      <c r="K478" s="122">
        <v>41618</v>
      </c>
      <c r="L478" s="173" t="s">
        <v>4985</v>
      </c>
      <c r="M478" s="177">
        <v>32</v>
      </c>
      <c r="N478" s="364"/>
    </row>
    <row r="479" spans="1:15" ht="31.5" outlineLevel="1">
      <c r="A479" s="177" t="s">
        <v>4986</v>
      </c>
      <c r="B479" s="219" t="s">
        <v>356</v>
      </c>
      <c r="C479" s="174" t="s">
        <v>133</v>
      </c>
      <c r="D479" s="175" t="s">
        <v>4987</v>
      </c>
      <c r="E479" s="176">
        <v>0</v>
      </c>
      <c r="F479" s="173" t="s">
        <v>446</v>
      </c>
      <c r="G479" s="176" t="s">
        <v>446</v>
      </c>
      <c r="H479" s="176" t="s">
        <v>446</v>
      </c>
      <c r="I479" s="176" t="s">
        <v>446</v>
      </c>
      <c r="J479" s="119" t="s">
        <v>4988</v>
      </c>
      <c r="K479" s="122">
        <v>41793</v>
      </c>
      <c r="L479" s="173" t="s">
        <v>4989</v>
      </c>
      <c r="M479" s="177">
        <v>32</v>
      </c>
      <c r="N479" s="173" t="s">
        <v>4990</v>
      </c>
    </row>
    <row r="480" spans="1:15" ht="31.5" outlineLevel="1">
      <c r="A480" s="177" t="s">
        <v>4991</v>
      </c>
      <c r="B480" s="219" t="s">
        <v>357</v>
      </c>
      <c r="C480" s="174" t="s">
        <v>133</v>
      </c>
      <c r="D480" s="175" t="s">
        <v>4992</v>
      </c>
      <c r="E480" s="176">
        <v>0</v>
      </c>
      <c r="F480" s="173" t="s">
        <v>446</v>
      </c>
      <c r="G480" s="176" t="s">
        <v>446</v>
      </c>
      <c r="H480" s="176" t="s">
        <v>446</v>
      </c>
      <c r="I480" s="176" t="s">
        <v>446</v>
      </c>
      <c r="J480" s="119" t="s">
        <v>4993</v>
      </c>
      <c r="K480" s="122">
        <v>41807</v>
      </c>
      <c r="L480" s="173" t="s">
        <v>4994</v>
      </c>
      <c r="M480" s="177">
        <v>32</v>
      </c>
      <c r="N480" s="173" t="s">
        <v>4995</v>
      </c>
    </row>
    <row r="481" spans="1:14" ht="31.5" outlineLevel="1">
      <c r="A481" s="177" t="s">
        <v>4996</v>
      </c>
      <c r="B481" s="219" t="s">
        <v>358</v>
      </c>
      <c r="C481" s="174" t="s">
        <v>133</v>
      </c>
      <c r="D481" s="175" t="s">
        <v>4997</v>
      </c>
      <c r="E481" s="176">
        <v>0</v>
      </c>
      <c r="F481" s="173" t="s">
        <v>446</v>
      </c>
      <c r="G481" s="176" t="s">
        <v>446</v>
      </c>
      <c r="H481" s="176" t="s">
        <v>446</v>
      </c>
      <c r="I481" s="176" t="s">
        <v>446</v>
      </c>
      <c r="J481" s="119" t="s">
        <v>4998</v>
      </c>
      <c r="K481" s="122">
        <v>41808</v>
      </c>
      <c r="L481" s="173" t="s">
        <v>4999</v>
      </c>
      <c r="M481" s="177">
        <v>32</v>
      </c>
      <c r="N481" s="173" t="s">
        <v>5000</v>
      </c>
    </row>
    <row r="482" spans="1:14" ht="31.5" outlineLevel="1">
      <c r="A482" s="177" t="s">
        <v>5001</v>
      </c>
      <c r="B482" s="219" t="s">
        <v>359</v>
      </c>
      <c r="C482" s="174" t="s">
        <v>133</v>
      </c>
      <c r="D482" s="175" t="s">
        <v>5002</v>
      </c>
      <c r="E482" s="176">
        <v>0</v>
      </c>
      <c r="F482" s="173" t="s">
        <v>4665</v>
      </c>
      <c r="G482" s="176" t="s">
        <v>3316</v>
      </c>
      <c r="H482" s="176" t="s">
        <v>3317</v>
      </c>
      <c r="I482" s="176" t="s">
        <v>3320</v>
      </c>
      <c r="J482" s="119" t="s">
        <v>5003</v>
      </c>
      <c r="K482" s="122">
        <v>41799</v>
      </c>
      <c r="L482" s="173" t="s">
        <v>5004</v>
      </c>
      <c r="M482" s="177">
        <v>32</v>
      </c>
      <c r="N482" s="173" t="s">
        <v>5005</v>
      </c>
    </row>
    <row r="483" spans="1:14" ht="31.5" outlineLevel="1">
      <c r="A483" s="177" t="s">
        <v>5006</v>
      </c>
      <c r="B483" s="219" t="s">
        <v>360</v>
      </c>
      <c r="C483" s="174" t="s">
        <v>133</v>
      </c>
      <c r="D483" s="175" t="s">
        <v>5007</v>
      </c>
      <c r="E483" s="176">
        <v>0</v>
      </c>
      <c r="F483" s="173" t="s">
        <v>4665</v>
      </c>
      <c r="G483" s="176" t="s">
        <v>3316</v>
      </c>
      <c r="H483" s="176" t="s">
        <v>3317</v>
      </c>
      <c r="I483" s="176" t="s">
        <v>3320</v>
      </c>
      <c r="J483" s="119" t="s">
        <v>5008</v>
      </c>
      <c r="K483" s="122">
        <v>41820</v>
      </c>
      <c r="L483" s="173" t="s">
        <v>5009</v>
      </c>
      <c r="M483" s="177">
        <v>32</v>
      </c>
      <c r="N483" s="173" t="s">
        <v>5010</v>
      </c>
    </row>
    <row r="484" spans="1:14" ht="47.25" outlineLevel="1">
      <c r="A484" s="177" t="s">
        <v>5011</v>
      </c>
      <c r="B484" s="119" t="s">
        <v>361</v>
      </c>
      <c r="C484" s="174" t="s">
        <v>133</v>
      </c>
      <c r="D484" s="175" t="s">
        <v>5012</v>
      </c>
      <c r="E484" s="176">
        <v>36.108000000000011</v>
      </c>
      <c r="F484" s="173" t="s">
        <v>446</v>
      </c>
      <c r="G484" s="176" t="s">
        <v>446</v>
      </c>
      <c r="H484" s="176" t="s">
        <v>446</v>
      </c>
      <c r="I484" s="176" t="s">
        <v>446</v>
      </c>
      <c r="J484" s="119">
        <v>6300004995</v>
      </c>
      <c r="K484" s="122">
        <v>41871</v>
      </c>
      <c r="L484" s="173" t="s">
        <v>5013</v>
      </c>
      <c r="M484" s="177">
        <v>32</v>
      </c>
      <c r="N484" s="173" t="s">
        <v>5014</v>
      </c>
    </row>
    <row r="485" spans="1:14" ht="31.5" outlineLevel="1">
      <c r="A485" s="177" t="s">
        <v>5015</v>
      </c>
      <c r="B485" s="219" t="s">
        <v>362</v>
      </c>
      <c r="C485" s="174" t="s">
        <v>133</v>
      </c>
      <c r="D485" s="175" t="s">
        <v>5016</v>
      </c>
      <c r="E485" s="176">
        <v>0</v>
      </c>
      <c r="F485" s="173" t="s">
        <v>446</v>
      </c>
      <c r="G485" s="176" t="s">
        <v>446</v>
      </c>
      <c r="H485" s="176" t="s">
        <v>446</v>
      </c>
      <c r="I485" s="176" t="s">
        <v>446</v>
      </c>
      <c r="J485" s="119" t="s">
        <v>5017</v>
      </c>
      <c r="K485" s="122">
        <v>41919</v>
      </c>
      <c r="L485" s="173" t="s">
        <v>5018</v>
      </c>
      <c r="M485" s="177">
        <v>32</v>
      </c>
      <c r="N485" s="173" t="s">
        <v>5019</v>
      </c>
    </row>
    <row r="486" spans="1:14" ht="47.25" outlineLevel="1">
      <c r="A486" s="177" t="s">
        <v>5020</v>
      </c>
      <c r="B486" s="219" t="s">
        <v>363</v>
      </c>
      <c r="C486" s="174" t="s">
        <v>133</v>
      </c>
      <c r="D486" s="175" t="s">
        <v>5021</v>
      </c>
      <c r="E486" s="176">
        <v>0</v>
      </c>
      <c r="F486" s="173" t="s">
        <v>446</v>
      </c>
      <c r="G486" s="176" t="s">
        <v>446</v>
      </c>
      <c r="H486" s="176" t="s">
        <v>446</v>
      </c>
      <c r="I486" s="176" t="s">
        <v>446</v>
      </c>
      <c r="J486" s="119">
        <v>6300005119</v>
      </c>
      <c r="K486" s="122">
        <v>41954</v>
      </c>
      <c r="L486" s="173" t="s">
        <v>5022</v>
      </c>
      <c r="M486" s="177">
        <v>32</v>
      </c>
      <c r="N486" s="173" t="s">
        <v>5023</v>
      </c>
    </row>
    <row r="487" spans="1:14" ht="31.5" outlineLevel="1">
      <c r="A487" s="177" t="s">
        <v>5024</v>
      </c>
      <c r="B487" s="119" t="s">
        <v>364</v>
      </c>
      <c r="C487" s="174" t="s">
        <v>133</v>
      </c>
      <c r="D487" s="175" t="s">
        <v>5025</v>
      </c>
      <c r="E487" s="176">
        <v>0</v>
      </c>
      <c r="F487" s="173" t="s">
        <v>446</v>
      </c>
      <c r="G487" s="176" t="s">
        <v>446</v>
      </c>
      <c r="H487" s="176" t="s">
        <v>446</v>
      </c>
      <c r="I487" s="176" t="s">
        <v>446</v>
      </c>
      <c r="J487" s="119">
        <v>6300005124</v>
      </c>
      <c r="K487" s="122">
        <v>41927</v>
      </c>
      <c r="L487" s="173" t="s">
        <v>5026</v>
      </c>
      <c r="M487" s="177">
        <v>32</v>
      </c>
      <c r="N487" s="173" t="s">
        <v>5027</v>
      </c>
    </row>
    <row r="488" spans="1:14" ht="31.5" outlineLevel="1">
      <c r="A488" s="177" t="s">
        <v>5028</v>
      </c>
      <c r="B488" s="219" t="s">
        <v>365</v>
      </c>
      <c r="C488" s="174" t="s">
        <v>133</v>
      </c>
      <c r="D488" s="175" t="s">
        <v>5029</v>
      </c>
      <c r="E488" s="176">
        <v>0</v>
      </c>
      <c r="F488" s="173" t="s">
        <v>446</v>
      </c>
      <c r="G488" s="176" t="s">
        <v>446</v>
      </c>
      <c r="H488" s="176" t="s">
        <v>446</v>
      </c>
      <c r="I488" s="176" t="s">
        <v>446</v>
      </c>
      <c r="J488" s="119">
        <v>6300005230</v>
      </c>
      <c r="K488" s="122">
        <v>41960</v>
      </c>
      <c r="L488" s="173" t="s">
        <v>5030</v>
      </c>
      <c r="M488" s="177">
        <v>32</v>
      </c>
      <c r="N488" s="173" t="s">
        <v>5031</v>
      </c>
    </row>
    <row r="489" spans="1:14" ht="31.5" outlineLevel="1">
      <c r="A489" s="177" t="s">
        <v>5032</v>
      </c>
      <c r="B489" s="219" t="s">
        <v>366</v>
      </c>
      <c r="C489" s="174" t="s">
        <v>133</v>
      </c>
      <c r="D489" s="175" t="s">
        <v>5033</v>
      </c>
      <c r="E489" s="176">
        <v>0</v>
      </c>
      <c r="F489" s="173" t="s">
        <v>446</v>
      </c>
      <c r="G489" s="176" t="s">
        <v>446</v>
      </c>
      <c r="H489" s="176" t="s">
        <v>446</v>
      </c>
      <c r="I489" s="176" t="s">
        <v>446</v>
      </c>
      <c r="J489" s="119">
        <v>6300005231</v>
      </c>
      <c r="K489" s="122">
        <v>41963</v>
      </c>
      <c r="L489" s="173" t="s">
        <v>5034</v>
      </c>
      <c r="M489" s="177">
        <v>32</v>
      </c>
      <c r="N489" s="173" t="s">
        <v>5035</v>
      </c>
    </row>
    <row r="490" spans="1:14" ht="31.5" outlineLevel="1">
      <c r="A490" s="177" t="s">
        <v>5036</v>
      </c>
      <c r="B490" s="219" t="s">
        <v>367</v>
      </c>
      <c r="C490" s="174" t="s">
        <v>133</v>
      </c>
      <c r="D490" s="175" t="s">
        <v>5037</v>
      </c>
      <c r="E490" s="176">
        <v>0</v>
      </c>
      <c r="F490" s="173" t="s">
        <v>446</v>
      </c>
      <c r="G490" s="176" t="s">
        <v>446</v>
      </c>
      <c r="H490" s="176" t="s">
        <v>446</v>
      </c>
      <c r="I490" s="176" t="s">
        <v>446</v>
      </c>
      <c r="J490" s="119">
        <v>6300005241</v>
      </c>
      <c r="K490" s="122">
        <v>41953</v>
      </c>
      <c r="L490" s="173" t="s">
        <v>5038</v>
      </c>
      <c r="M490" s="177">
        <v>32</v>
      </c>
      <c r="N490" s="173" t="s">
        <v>5039</v>
      </c>
    </row>
    <row r="491" spans="1:14" ht="31.5" outlineLevel="1">
      <c r="A491" s="177" t="s">
        <v>5040</v>
      </c>
      <c r="B491" s="219" t="s">
        <v>368</v>
      </c>
      <c r="C491" s="174" t="s">
        <v>133</v>
      </c>
      <c r="D491" s="175" t="s">
        <v>5041</v>
      </c>
      <c r="E491" s="176">
        <v>0</v>
      </c>
      <c r="F491" s="173" t="s">
        <v>446</v>
      </c>
      <c r="G491" s="176" t="s">
        <v>446</v>
      </c>
      <c r="H491" s="176" t="s">
        <v>446</v>
      </c>
      <c r="I491" s="176" t="s">
        <v>446</v>
      </c>
      <c r="J491" s="119" t="s">
        <v>5042</v>
      </c>
      <c r="K491" s="122">
        <v>41969</v>
      </c>
      <c r="L491" s="173" t="s">
        <v>5043</v>
      </c>
      <c r="M491" s="177">
        <v>32</v>
      </c>
      <c r="N491" s="173" t="s">
        <v>5044</v>
      </c>
    </row>
    <row r="492" spans="1:14" ht="47.25" outlineLevel="1">
      <c r="A492" s="177" t="s">
        <v>5045</v>
      </c>
      <c r="B492" s="119" t="s">
        <v>369</v>
      </c>
      <c r="C492" s="174" t="s">
        <v>133</v>
      </c>
      <c r="D492" s="175" t="s">
        <v>5046</v>
      </c>
      <c r="E492" s="176">
        <v>0</v>
      </c>
      <c r="F492" s="173" t="s">
        <v>446</v>
      </c>
      <c r="G492" s="176" t="s">
        <v>446</v>
      </c>
      <c r="H492" s="176" t="s">
        <v>446</v>
      </c>
      <c r="I492" s="176" t="s">
        <v>446</v>
      </c>
      <c r="J492" s="119" t="s">
        <v>5047</v>
      </c>
      <c r="K492" s="122">
        <v>41982</v>
      </c>
      <c r="L492" s="173" t="s">
        <v>5048</v>
      </c>
      <c r="M492" s="177">
        <v>32</v>
      </c>
      <c r="N492" s="173" t="s">
        <v>5049</v>
      </c>
    </row>
    <row r="493" spans="1:14" ht="18.75" customHeight="1" outlineLevel="1">
      <c r="A493" s="387" t="s">
        <v>5050</v>
      </c>
      <c r="B493" s="392" t="s">
        <v>370</v>
      </c>
      <c r="C493" s="371" t="s">
        <v>133</v>
      </c>
      <c r="D493" s="394" t="s">
        <v>5051</v>
      </c>
      <c r="E493" s="368">
        <v>0</v>
      </c>
      <c r="F493" s="173" t="s">
        <v>446</v>
      </c>
      <c r="G493" s="176" t="s">
        <v>446</v>
      </c>
      <c r="H493" s="176" t="s">
        <v>446</v>
      </c>
      <c r="I493" s="176" t="s">
        <v>446</v>
      </c>
      <c r="J493" s="177" t="s">
        <v>5052</v>
      </c>
      <c r="K493" s="177" t="s">
        <v>5053</v>
      </c>
      <c r="L493" s="173" t="s">
        <v>5054</v>
      </c>
      <c r="M493" s="177">
        <v>32</v>
      </c>
      <c r="N493" s="364" t="s">
        <v>5055</v>
      </c>
    </row>
    <row r="494" spans="1:14" outlineLevel="1">
      <c r="A494" s="387"/>
      <c r="B494" s="392"/>
      <c r="C494" s="371"/>
      <c r="D494" s="394"/>
      <c r="E494" s="368"/>
      <c r="F494" s="173"/>
      <c r="G494" s="176"/>
      <c r="H494" s="176"/>
      <c r="I494" s="176"/>
      <c r="J494" s="177" t="s">
        <v>5056</v>
      </c>
      <c r="K494" s="177" t="s">
        <v>3300</v>
      </c>
      <c r="L494" s="173" t="s">
        <v>5057</v>
      </c>
      <c r="M494" s="177">
        <v>32</v>
      </c>
      <c r="N494" s="364"/>
    </row>
    <row r="495" spans="1:14" outlineLevel="1">
      <c r="A495" s="387"/>
      <c r="B495" s="392"/>
      <c r="C495" s="371"/>
      <c r="D495" s="394"/>
      <c r="E495" s="368"/>
      <c r="F495" s="173"/>
      <c r="G495" s="176"/>
      <c r="H495" s="176"/>
      <c r="I495" s="176"/>
      <c r="J495" s="177" t="s">
        <v>203</v>
      </c>
      <c r="K495" s="177" t="s">
        <v>5053</v>
      </c>
      <c r="L495" s="173" t="s">
        <v>5058</v>
      </c>
      <c r="M495" s="177">
        <v>32</v>
      </c>
      <c r="N495" s="364"/>
    </row>
    <row r="496" spans="1:14" outlineLevel="1">
      <c r="A496" s="387"/>
      <c r="B496" s="392"/>
      <c r="C496" s="371"/>
      <c r="D496" s="394"/>
      <c r="E496" s="368"/>
      <c r="F496" s="173"/>
      <c r="G496" s="176"/>
      <c r="H496" s="176"/>
      <c r="I496" s="176"/>
      <c r="J496" s="177" t="s">
        <v>5059</v>
      </c>
      <c r="K496" s="177" t="s">
        <v>5053</v>
      </c>
      <c r="L496" s="173" t="s">
        <v>5060</v>
      </c>
      <c r="M496" s="177">
        <v>32</v>
      </c>
      <c r="N496" s="364"/>
    </row>
    <row r="497" spans="1:14" outlineLevel="1">
      <c r="A497" s="387"/>
      <c r="B497" s="392"/>
      <c r="C497" s="371"/>
      <c r="D497" s="394"/>
      <c r="E497" s="368"/>
      <c r="F497" s="173"/>
      <c r="G497" s="176"/>
      <c r="H497" s="176"/>
      <c r="I497" s="176"/>
      <c r="J497" s="177" t="s">
        <v>5061</v>
      </c>
      <c r="K497" s="177" t="s">
        <v>4946</v>
      </c>
      <c r="L497" s="173" t="s">
        <v>5062</v>
      </c>
      <c r="M497" s="177">
        <v>32</v>
      </c>
      <c r="N497" s="364"/>
    </row>
    <row r="498" spans="1:14" ht="25.5" customHeight="1" outlineLevel="1">
      <c r="A498" s="387" t="s">
        <v>5063</v>
      </c>
      <c r="B498" s="392" t="s">
        <v>371</v>
      </c>
      <c r="C498" s="371" t="s">
        <v>133</v>
      </c>
      <c r="D498" s="394" t="s">
        <v>5064</v>
      </c>
      <c r="E498" s="368">
        <v>48.143999999999998</v>
      </c>
      <c r="F498" s="180" t="s">
        <v>4756</v>
      </c>
      <c r="G498" s="176" t="s">
        <v>4757</v>
      </c>
      <c r="H498" s="176" t="s">
        <v>3645</v>
      </c>
      <c r="I498" s="176" t="s">
        <v>446</v>
      </c>
      <c r="J498" s="119">
        <v>4440</v>
      </c>
      <c r="K498" s="122">
        <v>41605</v>
      </c>
      <c r="L498" s="173" t="s">
        <v>5065</v>
      </c>
      <c r="M498" s="177">
        <v>32</v>
      </c>
      <c r="N498" s="364" t="s">
        <v>5066</v>
      </c>
    </row>
    <row r="499" spans="1:14" ht="24" customHeight="1" outlineLevel="1">
      <c r="A499" s="387"/>
      <c r="B499" s="392"/>
      <c r="C499" s="371"/>
      <c r="D499" s="394"/>
      <c r="E499" s="368"/>
      <c r="F499" s="180" t="s">
        <v>4756</v>
      </c>
      <c r="G499" s="176" t="s">
        <v>4757</v>
      </c>
      <c r="H499" s="176" t="s">
        <v>3645</v>
      </c>
      <c r="I499" s="176"/>
      <c r="J499" s="119">
        <v>4586</v>
      </c>
      <c r="K499" s="122">
        <v>41662</v>
      </c>
      <c r="L499" s="173" t="s">
        <v>3321</v>
      </c>
      <c r="M499" s="177">
        <v>32</v>
      </c>
      <c r="N499" s="364"/>
    </row>
    <row r="500" spans="1:14" s="153" customFormat="1">
      <c r="A500" s="232" t="s">
        <v>912</v>
      </c>
      <c r="B500" s="366" t="s">
        <v>132</v>
      </c>
      <c r="C500" s="367"/>
      <c r="D500" s="367"/>
      <c r="E500" s="130">
        <f>E501+E779</f>
        <v>53831.249310000014</v>
      </c>
      <c r="F500" s="233"/>
      <c r="G500" s="183"/>
      <c r="H500" s="183"/>
      <c r="I500" s="183"/>
      <c r="J500" s="150"/>
      <c r="K500" s="151"/>
      <c r="L500" s="152"/>
      <c r="M500" s="244"/>
      <c r="N500" s="212"/>
    </row>
    <row r="501" spans="1:14" s="149" customFormat="1" ht="15.75" customHeight="1">
      <c r="A501" s="234" t="s">
        <v>913</v>
      </c>
      <c r="B501" s="365" t="s">
        <v>5067</v>
      </c>
      <c r="C501" s="365"/>
      <c r="D501" s="365"/>
      <c r="E501" s="133">
        <f>SUM(E502:E778)</f>
        <v>35058.495840000011</v>
      </c>
      <c r="F501" s="235"/>
      <c r="G501" s="184"/>
      <c r="H501" s="184"/>
      <c r="I501" s="184"/>
      <c r="J501" s="146"/>
      <c r="K501" s="147"/>
      <c r="L501" s="148"/>
      <c r="M501" s="237"/>
      <c r="N501" s="214"/>
    </row>
    <row r="502" spans="1:14" ht="36.75" customHeight="1" outlineLevel="1">
      <c r="A502" s="181" t="s">
        <v>917</v>
      </c>
      <c r="B502" s="119" t="s">
        <v>321</v>
      </c>
      <c r="C502" s="174" t="s">
        <v>132</v>
      </c>
      <c r="D502" s="190" t="s">
        <v>5068</v>
      </c>
      <c r="E502" s="176">
        <v>16.452110000000001</v>
      </c>
      <c r="F502" s="173" t="s">
        <v>3128</v>
      </c>
      <c r="G502" s="176" t="s">
        <v>3329</v>
      </c>
      <c r="H502" s="176" t="s">
        <v>566</v>
      </c>
      <c r="I502" s="176" t="s">
        <v>3330</v>
      </c>
      <c r="J502" s="119">
        <v>6100008891</v>
      </c>
      <c r="K502" s="122">
        <v>40905</v>
      </c>
      <c r="L502" s="173" t="s">
        <v>306</v>
      </c>
      <c r="M502" s="177">
        <v>34</v>
      </c>
      <c r="N502" s="173" t="s">
        <v>5069</v>
      </c>
    </row>
    <row r="503" spans="1:14" ht="31.5" outlineLevel="1">
      <c r="A503" s="181" t="s">
        <v>918</v>
      </c>
      <c r="B503" s="219" t="s">
        <v>322</v>
      </c>
      <c r="C503" s="174" t="s">
        <v>132</v>
      </c>
      <c r="D503" s="175" t="s">
        <v>5070</v>
      </c>
      <c r="E503" s="176">
        <v>18.871790000000001</v>
      </c>
      <c r="F503" s="173" t="s">
        <v>3128</v>
      </c>
      <c r="G503" s="176" t="s">
        <v>3331</v>
      </c>
      <c r="H503" s="176" t="s">
        <v>566</v>
      </c>
      <c r="I503" s="176" t="s">
        <v>3332</v>
      </c>
      <c r="J503" s="119">
        <v>6100003793</v>
      </c>
      <c r="K503" s="122">
        <v>40471</v>
      </c>
      <c r="L503" s="173" t="s">
        <v>3333</v>
      </c>
      <c r="M503" s="177">
        <v>34</v>
      </c>
      <c r="N503" s="173" t="s">
        <v>5071</v>
      </c>
    </row>
    <row r="504" spans="1:14" ht="18" customHeight="1" outlineLevel="1">
      <c r="A504" s="181" t="s">
        <v>919</v>
      </c>
      <c r="B504" s="219" t="s">
        <v>323</v>
      </c>
      <c r="C504" s="174" t="s">
        <v>132</v>
      </c>
      <c r="D504" s="175" t="s">
        <v>5072</v>
      </c>
      <c r="E504" s="176">
        <v>23.415430000000001</v>
      </c>
      <c r="F504" s="364" t="s">
        <v>3327</v>
      </c>
      <c r="G504" s="368" t="s">
        <v>565</v>
      </c>
      <c r="H504" s="368" t="s">
        <v>566</v>
      </c>
      <c r="I504" s="368" t="s">
        <v>3336</v>
      </c>
      <c r="J504" s="119">
        <v>6100007742</v>
      </c>
      <c r="K504" s="122" t="s">
        <v>5073</v>
      </c>
      <c r="L504" s="173" t="s">
        <v>3337</v>
      </c>
      <c r="M504" s="177">
        <v>34</v>
      </c>
      <c r="N504" s="364" t="s">
        <v>5074</v>
      </c>
    </row>
    <row r="505" spans="1:14" ht="47.25" outlineLevel="1">
      <c r="A505" s="181" t="s">
        <v>920</v>
      </c>
      <c r="B505" s="219" t="s">
        <v>323</v>
      </c>
      <c r="C505" s="174" t="s">
        <v>132</v>
      </c>
      <c r="D505" s="190" t="s">
        <v>2019</v>
      </c>
      <c r="E505" s="176">
        <v>10.67543</v>
      </c>
      <c r="F505" s="364"/>
      <c r="G505" s="368"/>
      <c r="H505" s="368"/>
      <c r="I505" s="368"/>
      <c r="J505" s="119">
        <v>6100008419</v>
      </c>
      <c r="K505" s="122">
        <v>40869</v>
      </c>
      <c r="L505" s="173" t="s">
        <v>210</v>
      </c>
      <c r="M505" s="177">
        <v>34</v>
      </c>
      <c r="N505" s="364"/>
    </row>
    <row r="506" spans="1:14" ht="23.25" customHeight="1" outlineLevel="1">
      <c r="A506" s="181" t="s">
        <v>921</v>
      </c>
      <c r="B506" s="119" t="s">
        <v>324</v>
      </c>
      <c r="C506" s="174" t="s">
        <v>132</v>
      </c>
      <c r="D506" s="190" t="s">
        <v>5075</v>
      </c>
      <c r="E506" s="176">
        <v>24.11</v>
      </c>
      <c r="F506" s="180" t="s">
        <v>3327</v>
      </c>
      <c r="G506" s="176" t="s">
        <v>3338</v>
      </c>
      <c r="H506" s="176" t="s">
        <v>566</v>
      </c>
      <c r="I506" s="176" t="s">
        <v>3339</v>
      </c>
      <c r="J506" s="119">
        <v>6100008198</v>
      </c>
      <c r="K506" s="122">
        <v>40850</v>
      </c>
      <c r="L506" s="173" t="s">
        <v>5076</v>
      </c>
      <c r="M506" s="177">
        <v>34</v>
      </c>
      <c r="N506" s="364" t="s">
        <v>5077</v>
      </c>
    </row>
    <row r="507" spans="1:14" ht="31.5" outlineLevel="1">
      <c r="A507" s="181" t="s">
        <v>922</v>
      </c>
      <c r="B507" s="119" t="s">
        <v>324</v>
      </c>
      <c r="C507" s="174" t="s">
        <v>132</v>
      </c>
      <c r="D507" s="190" t="s">
        <v>5078</v>
      </c>
      <c r="E507" s="176">
        <v>13.781359999999999</v>
      </c>
      <c r="F507" s="180" t="s">
        <v>3327</v>
      </c>
      <c r="G507" s="176" t="s">
        <v>3338</v>
      </c>
      <c r="H507" s="176" t="s">
        <v>566</v>
      </c>
      <c r="I507" s="176" t="s">
        <v>3339</v>
      </c>
      <c r="J507" s="119">
        <v>6100008748</v>
      </c>
      <c r="K507" s="122">
        <v>40897</v>
      </c>
      <c r="L507" s="173" t="s">
        <v>3340</v>
      </c>
      <c r="M507" s="177">
        <v>34</v>
      </c>
      <c r="N507" s="364"/>
    </row>
    <row r="508" spans="1:14" ht="31.5" outlineLevel="1">
      <c r="A508" s="181" t="s">
        <v>923</v>
      </c>
      <c r="B508" s="119" t="s">
        <v>325</v>
      </c>
      <c r="C508" s="174" t="s">
        <v>132</v>
      </c>
      <c r="D508" s="190" t="s">
        <v>5079</v>
      </c>
      <c r="E508" s="176">
        <v>10.719989999999999</v>
      </c>
      <c r="F508" s="173" t="s">
        <v>3327</v>
      </c>
      <c r="G508" s="176" t="s">
        <v>584</v>
      </c>
      <c r="H508" s="176" t="s">
        <v>566</v>
      </c>
      <c r="I508" s="176" t="s">
        <v>3341</v>
      </c>
      <c r="J508" s="119">
        <v>6100008907</v>
      </c>
      <c r="K508" s="122">
        <v>40904</v>
      </c>
      <c r="L508" s="173" t="s">
        <v>5080</v>
      </c>
      <c r="M508" s="177">
        <v>34</v>
      </c>
      <c r="N508" s="173" t="s">
        <v>5081</v>
      </c>
    </row>
    <row r="509" spans="1:14" ht="47.25" outlineLevel="1">
      <c r="A509" s="181" t="s">
        <v>924</v>
      </c>
      <c r="B509" s="119" t="s">
        <v>326</v>
      </c>
      <c r="C509" s="174" t="s">
        <v>132</v>
      </c>
      <c r="D509" s="190" t="s">
        <v>5082</v>
      </c>
      <c r="E509" s="176">
        <v>15.35</v>
      </c>
      <c r="F509" s="173" t="s">
        <v>3327</v>
      </c>
      <c r="G509" s="176" t="s">
        <v>568</v>
      </c>
      <c r="H509" s="176" t="s">
        <v>566</v>
      </c>
      <c r="I509" s="176" t="s">
        <v>589</v>
      </c>
      <c r="J509" s="119">
        <v>6100008284</v>
      </c>
      <c r="K509" s="122">
        <v>40857</v>
      </c>
      <c r="L509" s="173" t="s">
        <v>5083</v>
      </c>
      <c r="M509" s="177">
        <v>34</v>
      </c>
      <c r="N509" s="173" t="s">
        <v>5084</v>
      </c>
    </row>
    <row r="510" spans="1:14" ht="31.5" outlineLevel="1">
      <c r="A510" s="181" t="s">
        <v>925</v>
      </c>
      <c r="B510" s="119" t="s">
        <v>327</v>
      </c>
      <c r="C510" s="174" t="s">
        <v>132</v>
      </c>
      <c r="D510" s="175" t="s">
        <v>5085</v>
      </c>
      <c r="E510" s="176">
        <v>21.811520000000002</v>
      </c>
      <c r="F510" s="173" t="s">
        <v>3342</v>
      </c>
      <c r="G510" s="176" t="s">
        <v>3343</v>
      </c>
      <c r="H510" s="176" t="s">
        <v>563</v>
      </c>
      <c r="I510" s="176" t="s">
        <v>3344</v>
      </c>
      <c r="J510" s="119">
        <v>6100011743</v>
      </c>
      <c r="K510" s="122">
        <v>41116</v>
      </c>
      <c r="L510" s="173" t="s">
        <v>5086</v>
      </c>
      <c r="M510" s="177">
        <v>34</v>
      </c>
      <c r="N510" s="173" t="s">
        <v>5087</v>
      </c>
    </row>
    <row r="511" spans="1:14" ht="31.5" outlineLevel="1">
      <c r="A511" s="181" t="s">
        <v>926</v>
      </c>
      <c r="B511" s="219" t="s">
        <v>328</v>
      </c>
      <c r="C511" s="174" t="s">
        <v>132</v>
      </c>
      <c r="D511" s="175" t="s">
        <v>5088</v>
      </c>
      <c r="E511" s="176">
        <v>3.7900100000000001</v>
      </c>
      <c r="F511" s="173" t="s">
        <v>3342</v>
      </c>
      <c r="G511" s="176" t="s">
        <v>3345</v>
      </c>
      <c r="H511" s="176" t="s">
        <v>563</v>
      </c>
      <c r="I511" s="176" t="s">
        <v>3346</v>
      </c>
      <c r="J511" s="119">
        <v>6100010199</v>
      </c>
      <c r="K511" s="122">
        <v>41026</v>
      </c>
      <c r="L511" s="173" t="s">
        <v>3347</v>
      </c>
      <c r="M511" s="177">
        <v>34</v>
      </c>
      <c r="N511" s="173" t="s">
        <v>5089</v>
      </c>
    </row>
    <row r="512" spans="1:14" ht="47.25" outlineLevel="1">
      <c r="A512" s="181" t="s">
        <v>927</v>
      </c>
      <c r="B512" s="119" t="s">
        <v>329</v>
      </c>
      <c r="C512" s="174" t="s">
        <v>132</v>
      </c>
      <c r="D512" s="190" t="s">
        <v>2218</v>
      </c>
      <c r="E512" s="176">
        <v>29.95</v>
      </c>
      <c r="F512" s="180" t="s">
        <v>3342</v>
      </c>
      <c r="G512" s="176" t="s">
        <v>3348</v>
      </c>
      <c r="H512" s="176" t="s">
        <v>563</v>
      </c>
      <c r="I512" s="176" t="s">
        <v>3349</v>
      </c>
      <c r="J512" s="119">
        <v>610009411</v>
      </c>
      <c r="K512" s="122">
        <v>40968</v>
      </c>
      <c r="L512" s="173" t="s">
        <v>2220</v>
      </c>
      <c r="M512" s="177">
        <v>34</v>
      </c>
      <c r="N512" s="364" t="s">
        <v>5090</v>
      </c>
    </row>
    <row r="513" spans="1:14" ht="36.75" customHeight="1" outlineLevel="1">
      <c r="A513" s="181" t="s">
        <v>928</v>
      </c>
      <c r="B513" s="119" t="s">
        <v>329</v>
      </c>
      <c r="C513" s="174" t="s">
        <v>132</v>
      </c>
      <c r="D513" s="190" t="s">
        <v>1888</v>
      </c>
      <c r="E513" s="176">
        <v>30.07</v>
      </c>
      <c r="F513" s="180" t="s">
        <v>3342</v>
      </c>
      <c r="G513" s="176" t="s">
        <v>3348</v>
      </c>
      <c r="H513" s="176" t="s">
        <v>563</v>
      </c>
      <c r="I513" s="176" t="s">
        <v>3349</v>
      </c>
      <c r="J513" s="119">
        <v>6100010604</v>
      </c>
      <c r="K513" s="122">
        <v>41050</v>
      </c>
      <c r="L513" s="173" t="s">
        <v>1894</v>
      </c>
      <c r="M513" s="177">
        <v>34</v>
      </c>
      <c r="N513" s="364"/>
    </row>
    <row r="514" spans="1:14" ht="30" customHeight="1" outlineLevel="1">
      <c r="A514" s="181" t="s">
        <v>929</v>
      </c>
      <c r="B514" s="119" t="s">
        <v>329</v>
      </c>
      <c r="C514" s="174" t="s">
        <v>132</v>
      </c>
      <c r="D514" s="175" t="s">
        <v>2226</v>
      </c>
      <c r="E514" s="176">
        <v>41.69</v>
      </c>
      <c r="F514" s="180" t="s">
        <v>3342</v>
      </c>
      <c r="G514" s="176" t="s">
        <v>3348</v>
      </c>
      <c r="H514" s="176" t="s">
        <v>563</v>
      </c>
      <c r="I514" s="176" t="s">
        <v>3349</v>
      </c>
      <c r="J514" s="119">
        <v>6100011758</v>
      </c>
      <c r="K514" s="122">
        <v>41113</v>
      </c>
      <c r="L514" s="173" t="s">
        <v>2228</v>
      </c>
      <c r="M514" s="177">
        <v>34</v>
      </c>
      <c r="N514" s="364"/>
    </row>
    <row r="515" spans="1:14" ht="31.5" outlineLevel="1">
      <c r="A515" s="181" t="s">
        <v>930</v>
      </c>
      <c r="B515" s="219" t="s">
        <v>330</v>
      </c>
      <c r="C515" s="174" t="s">
        <v>132</v>
      </c>
      <c r="D515" s="175" t="s">
        <v>5091</v>
      </c>
      <c r="E515" s="176">
        <v>12.057639999999999</v>
      </c>
      <c r="F515" s="173" t="s">
        <v>579</v>
      </c>
      <c r="G515" s="176" t="s">
        <v>5092</v>
      </c>
      <c r="H515" s="176" t="s">
        <v>570</v>
      </c>
      <c r="I515" s="176" t="s">
        <v>5093</v>
      </c>
      <c r="J515" s="119">
        <v>6100012418</v>
      </c>
      <c r="K515" s="122">
        <v>41149</v>
      </c>
      <c r="L515" s="173" t="s">
        <v>303</v>
      </c>
      <c r="M515" s="177">
        <v>34</v>
      </c>
      <c r="N515" s="173" t="s">
        <v>5094</v>
      </c>
    </row>
    <row r="516" spans="1:14" ht="31.5" outlineLevel="1">
      <c r="A516" s="181" t="s">
        <v>931</v>
      </c>
      <c r="B516" s="119" t="s">
        <v>331</v>
      </c>
      <c r="C516" s="174" t="s">
        <v>132</v>
      </c>
      <c r="D516" s="190" t="s">
        <v>5095</v>
      </c>
      <c r="E516" s="176">
        <v>20.624569999999999</v>
      </c>
      <c r="F516" s="173" t="s">
        <v>3350</v>
      </c>
      <c r="G516" s="176" t="s">
        <v>3351</v>
      </c>
      <c r="H516" s="176" t="s">
        <v>571</v>
      </c>
      <c r="I516" s="176" t="s">
        <v>3352</v>
      </c>
      <c r="J516" s="119">
        <v>6100010739</v>
      </c>
      <c r="K516" s="122">
        <v>41050</v>
      </c>
      <c r="L516" s="173" t="s">
        <v>208</v>
      </c>
      <c r="M516" s="177">
        <v>34</v>
      </c>
      <c r="N516" s="173" t="s">
        <v>5096</v>
      </c>
    </row>
    <row r="517" spans="1:14" ht="31.5" outlineLevel="1">
      <c r="A517" s="181" t="s">
        <v>932</v>
      </c>
      <c r="B517" s="119" t="s">
        <v>332</v>
      </c>
      <c r="C517" s="174" t="s">
        <v>132</v>
      </c>
      <c r="D517" s="190" t="s">
        <v>5097</v>
      </c>
      <c r="E517" s="176">
        <v>74.2</v>
      </c>
      <c r="F517" s="173" t="s">
        <v>3350</v>
      </c>
      <c r="G517" s="176" t="s">
        <v>5098</v>
      </c>
      <c r="H517" s="176" t="s">
        <v>570</v>
      </c>
      <c r="I517" s="176" t="s">
        <v>5099</v>
      </c>
      <c r="J517" s="119">
        <v>6100011665</v>
      </c>
      <c r="K517" s="122" t="s">
        <v>3117</v>
      </c>
      <c r="L517" s="173" t="s">
        <v>5100</v>
      </c>
      <c r="M517" s="177">
        <v>34</v>
      </c>
      <c r="N517" s="173" t="s">
        <v>5101</v>
      </c>
    </row>
    <row r="518" spans="1:14" ht="31.5" outlineLevel="1">
      <c r="A518" s="181" t="s">
        <v>933</v>
      </c>
      <c r="B518" s="119" t="s">
        <v>333</v>
      </c>
      <c r="C518" s="174" t="s">
        <v>132</v>
      </c>
      <c r="D518" s="190" t="s">
        <v>5102</v>
      </c>
      <c r="E518" s="176">
        <v>92.764259999999993</v>
      </c>
      <c r="F518" s="173" t="s">
        <v>3128</v>
      </c>
      <c r="G518" s="176" t="s">
        <v>5103</v>
      </c>
      <c r="H518" s="176" t="s">
        <v>1991</v>
      </c>
      <c r="I518" s="176" t="s">
        <v>588</v>
      </c>
      <c r="J518" s="119">
        <v>6100013203</v>
      </c>
      <c r="K518" s="122">
        <v>41194</v>
      </c>
      <c r="L518" s="173" t="s">
        <v>300</v>
      </c>
      <c r="M518" s="177">
        <v>34</v>
      </c>
      <c r="N518" s="173" t="s">
        <v>5104</v>
      </c>
    </row>
    <row r="519" spans="1:14" ht="31.5" outlineLevel="1">
      <c r="A519" s="181" t="s">
        <v>934</v>
      </c>
      <c r="B519" s="219" t="s">
        <v>334</v>
      </c>
      <c r="C519" s="174" t="s">
        <v>132</v>
      </c>
      <c r="D519" s="175" t="s">
        <v>2034</v>
      </c>
      <c r="E519" s="176">
        <v>65.75</v>
      </c>
      <c r="F519" s="173" t="s">
        <v>3342</v>
      </c>
      <c r="G519" s="176" t="s">
        <v>5105</v>
      </c>
      <c r="H519" s="176" t="s">
        <v>567</v>
      </c>
      <c r="I519" s="176" t="s">
        <v>3336</v>
      </c>
      <c r="J519" s="119">
        <v>6100011113</v>
      </c>
      <c r="K519" s="122">
        <v>41068</v>
      </c>
      <c r="L519" s="173" t="s">
        <v>2036</v>
      </c>
      <c r="M519" s="177">
        <v>34</v>
      </c>
      <c r="N519" s="173" t="s">
        <v>5106</v>
      </c>
    </row>
    <row r="520" spans="1:14" ht="31.5" outlineLevel="1">
      <c r="A520" s="181" t="s">
        <v>935</v>
      </c>
      <c r="B520" s="219" t="s">
        <v>335</v>
      </c>
      <c r="C520" s="174" t="s">
        <v>132</v>
      </c>
      <c r="D520" s="175" t="s">
        <v>5107</v>
      </c>
      <c r="E520" s="176">
        <v>29.58</v>
      </c>
      <c r="F520" s="173" t="s">
        <v>3128</v>
      </c>
      <c r="G520" s="176" t="s">
        <v>3355</v>
      </c>
      <c r="H520" s="176" t="s">
        <v>572</v>
      </c>
      <c r="I520" s="176" t="s">
        <v>3354</v>
      </c>
      <c r="J520" s="119">
        <v>6100009052</v>
      </c>
      <c r="K520" s="122">
        <v>40904</v>
      </c>
      <c r="L520" s="173" t="s">
        <v>5108</v>
      </c>
      <c r="M520" s="177">
        <v>34</v>
      </c>
      <c r="N520" s="173" t="s">
        <v>5109</v>
      </c>
    </row>
    <row r="521" spans="1:14" ht="47.25" outlineLevel="1">
      <c r="A521" s="181" t="s">
        <v>936</v>
      </c>
      <c r="B521" s="119" t="s">
        <v>336</v>
      </c>
      <c r="C521" s="174" t="s">
        <v>132</v>
      </c>
      <c r="D521" s="190" t="s">
        <v>5110</v>
      </c>
      <c r="E521" s="176">
        <v>124.76039999999999</v>
      </c>
      <c r="F521" s="173" t="s">
        <v>579</v>
      </c>
      <c r="G521" s="176" t="s">
        <v>5111</v>
      </c>
      <c r="H521" s="176" t="s">
        <v>450</v>
      </c>
      <c r="I521" s="176" t="s">
        <v>500</v>
      </c>
      <c r="J521" s="119">
        <v>6100013132</v>
      </c>
      <c r="K521" s="122">
        <v>41186</v>
      </c>
      <c r="L521" s="173" t="s">
        <v>5112</v>
      </c>
      <c r="M521" s="177">
        <v>34</v>
      </c>
      <c r="N521" s="173" t="s">
        <v>5113</v>
      </c>
    </row>
    <row r="522" spans="1:14" ht="37.5" customHeight="1" outlineLevel="1">
      <c r="A522" s="181" t="s">
        <v>937</v>
      </c>
      <c r="B522" s="219" t="s">
        <v>337</v>
      </c>
      <c r="C522" s="174" t="s">
        <v>132</v>
      </c>
      <c r="D522" s="175" t="s">
        <v>5114</v>
      </c>
      <c r="E522" s="176">
        <v>67.243690000000001</v>
      </c>
      <c r="F522" s="180" t="s">
        <v>579</v>
      </c>
      <c r="G522" s="176" t="s">
        <v>3356</v>
      </c>
      <c r="H522" s="176" t="s">
        <v>2163</v>
      </c>
      <c r="I522" s="176" t="s">
        <v>2164</v>
      </c>
      <c r="J522" s="119">
        <v>6100013871</v>
      </c>
      <c r="K522" s="122">
        <v>41234</v>
      </c>
      <c r="L522" s="173" t="s">
        <v>314</v>
      </c>
      <c r="M522" s="177">
        <v>34</v>
      </c>
      <c r="N522" s="364" t="s">
        <v>5115</v>
      </c>
    </row>
    <row r="523" spans="1:14" ht="31.5" outlineLevel="1">
      <c r="A523" s="181" t="s">
        <v>938</v>
      </c>
      <c r="B523" s="219" t="s">
        <v>337</v>
      </c>
      <c r="C523" s="174" t="s">
        <v>132</v>
      </c>
      <c r="D523" s="190" t="s">
        <v>5116</v>
      </c>
      <c r="E523" s="176">
        <v>21.999600000000001</v>
      </c>
      <c r="F523" s="180" t="s">
        <v>579</v>
      </c>
      <c r="G523" s="176" t="s">
        <v>3356</v>
      </c>
      <c r="H523" s="176" t="s">
        <v>2163</v>
      </c>
      <c r="I523" s="176" t="s">
        <v>2164</v>
      </c>
      <c r="J523" s="119">
        <v>6100014123</v>
      </c>
      <c r="K523" s="122" t="s">
        <v>146</v>
      </c>
      <c r="L523" s="173" t="s">
        <v>279</v>
      </c>
      <c r="M523" s="177">
        <v>34</v>
      </c>
      <c r="N523" s="364"/>
    </row>
    <row r="524" spans="1:14" ht="36.75" customHeight="1" outlineLevel="1">
      <c r="A524" s="181" t="s">
        <v>939</v>
      </c>
      <c r="B524" s="219" t="s">
        <v>337</v>
      </c>
      <c r="C524" s="174" t="s">
        <v>132</v>
      </c>
      <c r="D524" s="190" t="s">
        <v>5117</v>
      </c>
      <c r="E524" s="176">
        <v>34.489379999999997</v>
      </c>
      <c r="F524" s="180" t="s">
        <v>579</v>
      </c>
      <c r="G524" s="176" t="s">
        <v>3356</v>
      </c>
      <c r="H524" s="176" t="s">
        <v>2163</v>
      </c>
      <c r="I524" s="176" t="s">
        <v>2164</v>
      </c>
      <c r="J524" s="119">
        <v>6100014130</v>
      </c>
      <c r="K524" s="122" t="s">
        <v>146</v>
      </c>
      <c r="L524" s="173" t="s">
        <v>5118</v>
      </c>
      <c r="M524" s="177">
        <v>34</v>
      </c>
      <c r="N524" s="364"/>
    </row>
    <row r="525" spans="1:14" ht="38.25" customHeight="1" outlineLevel="1">
      <c r="A525" s="181" t="s">
        <v>940</v>
      </c>
      <c r="B525" s="219" t="s">
        <v>337</v>
      </c>
      <c r="C525" s="174" t="s">
        <v>132</v>
      </c>
      <c r="D525" s="175" t="s">
        <v>2161</v>
      </c>
      <c r="E525" s="176">
        <v>18.301880000000001</v>
      </c>
      <c r="F525" s="180" t="s">
        <v>579</v>
      </c>
      <c r="G525" s="176" t="s">
        <v>3356</v>
      </c>
      <c r="H525" s="176" t="s">
        <v>2163</v>
      </c>
      <c r="I525" s="176" t="s">
        <v>2164</v>
      </c>
      <c r="J525" s="119">
        <v>6100014137</v>
      </c>
      <c r="K525" s="122">
        <v>41247</v>
      </c>
      <c r="L525" s="173" t="s">
        <v>2165</v>
      </c>
      <c r="M525" s="177">
        <v>34</v>
      </c>
      <c r="N525" s="364"/>
    </row>
    <row r="526" spans="1:14" ht="47.25" outlineLevel="1">
      <c r="A526" s="181" t="s">
        <v>941</v>
      </c>
      <c r="B526" s="119" t="s">
        <v>338</v>
      </c>
      <c r="C526" s="174" t="s">
        <v>132</v>
      </c>
      <c r="D526" s="190" t="s">
        <v>5119</v>
      </c>
      <c r="E526" s="176">
        <v>67.110900000000001</v>
      </c>
      <c r="F526" s="180" t="s">
        <v>3128</v>
      </c>
      <c r="G526" s="176" t="s">
        <v>3357</v>
      </c>
      <c r="H526" s="176" t="s">
        <v>3358</v>
      </c>
      <c r="I526" s="176" t="s">
        <v>3359</v>
      </c>
      <c r="J526" s="119">
        <v>6100013596</v>
      </c>
      <c r="K526" s="122" t="s">
        <v>145</v>
      </c>
      <c r="L526" s="173" t="s">
        <v>312</v>
      </c>
      <c r="M526" s="177">
        <v>34</v>
      </c>
      <c r="N526" s="364" t="s">
        <v>5120</v>
      </c>
    </row>
    <row r="527" spans="1:14" ht="47.25" outlineLevel="1">
      <c r="A527" s="181" t="s">
        <v>942</v>
      </c>
      <c r="B527" s="119" t="s">
        <v>338</v>
      </c>
      <c r="C527" s="174" t="s">
        <v>132</v>
      </c>
      <c r="D527" s="190" t="s">
        <v>5121</v>
      </c>
      <c r="E527" s="176">
        <v>16.765070000000001</v>
      </c>
      <c r="F527" s="180" t="s">
        <v>3128</v>
      </c>
      <c r="G527" s="176" t="s">
        <v>3357</v>
      </c>
      <c r="H527" s="176" t="s">
        <v>3358</v>
      </c>
      <c r="I527" s="176" t="s">
        <v>3359</v>
      </c>
      <c r="J527" s="119">
        <v>6100014190</v>
      </c>
      <c r="K527" s="122" t="s">
        <v>147</v>
      </c>
      <c r="L527" s="173" t="s">
        <v>5122</v>
      </c>
      <c r="M527" s="177">
        <v>34</v>
      </c>
      <c r="N527" s="364"/>
    </row>
    <row r="528" spans="1:14" ht="47.25" outlineLevel="1">
      <c r="A528" s="181" t="s">
        <v>943</v>
      </c>
      <c r="B528" s="119" t="s">
        <v>339</v>
      </c>
      <c r="C528" s="174" t="s">
        <v>132</v>
      </c>
      <c r="D528" s="190" t="s">
        <v>5123</v>
      </c>
      <c r="E528" s="176">
        <v>20.015219999999999</v>
      </c>
      <c r="F528" s="173" t="s">
        <v>3362</v>
      </c>
      <c r="G528" s="176" t="s">
        <v>3363</v>
      </c>
      <c r="H528" s="176" t="s">
        <v>484</v>
      </c>
      <c r="I528" s="176" t="s">
        <v>3364</v>
      </c>
      <c r="J528" s="119">
        <v>6100008793</v>
      </c>
      <c r="K528" s="122">
        <v>40903</v>
      </c>
      <c r="L528" s="173" t="s">
        <v>5124</v>
      </c>
      <c r="M528" s="177">
        <v>34</v>
      </c>
      <c r="N528" s="173" t="s">
        <v>5125</v>
      </c>
    </row>
    <row r="529" spans="1:14" ht="48" customHeight="1" outlineLevel="1">
      <c r="A529" s="181" t="s">
        <v>944</v>
      </c>
      <c r="B529" s="219" t="s">
        <v>340</v>
      </c>
      <c r="C529" s="174" t="s">
        <v>132</v>
      </c>
      <c r="D529" s="175" t="s">
        <v>5126</v>
      </c>
      <c r="E529" s="176">
        <v>1.05999</v>
      </c>
      <c r="F529" s="180" t="s">
        <v>3362</v>
      </c>
      <c r="G529" s="176" t="s">
        <v>3365</v>
      </c>
      <c r="H529" s="176" t="s">
        <v>484</v>
      </c>
      <c r="I529" s="176" t="s">
        <v>3366</v>
      </c>
      <c r="J529" s="119">
        <v>6100007639</v>
      </c>
      <c r="K529" s="122">
        <v>40793</v>
      </c>
      <c r="L529" s="173" t="s">
        <v>310</v>
      </c>
      <c r="M529" s="177">
        <v>34</v>
      </c>
      <c r="N529" s="364" t="s">
        <v>5127</v>
      </c>
    </row>
    <row r="530" spans="1:14" ht="31.5" outlineLevel="1">
      <c r="A530" s="181" t="s">
        <v>945</v>
      </c>
      <c r="B530" s="219" t="s">
        <v>340</v>
      </c>
      <c r="C530" s="174" t="s">
        <v>132</v>
      </c>
      <c r="D530" s="190" t="s">
        <v>5128</v>
      </c>
      <c r="E530" s="176">
        <v>13.882730000000002</v>
      </c>
      <c r="F530" s="180" t="s">
        <v>3362</v>
      </c>
      <c r="G530" s="176" t="s">
        <v>3365</v>
      </c>
      <c r="H530" s="176" t="s">
        <v>484</v>
      </c>
      <c r="I530" s="176" t="s">
        <v>3366</v>
      </c>
      <c r="J530" s="119">
        <v>6100007838</v>
      </c>
      <c r="K530" s="122">
        <v>40813</v>
      </c>
      <c r="L530" s="173" t="s">
        <v>5129</v>
      </c>
      <c r="M530" s="177">
        <v>34</v>
      </c>
      <c r="N530" s="364"/>
    </row>
    <row r="531" spans="1:14" ht="47.25" outlineLevel="1">
      <c r="A531" s="181" t="s">
        <v>946</v>
      </c>
      <c r="B531" s="219" t="s">
        <v>341</v>
      </c>
      <c r="C531" s="174" t="s">
        <v>132</v>
      </c>
      <c r="D531" s="175" t="s">
        <v>5130</v>
      </c>
      <c r="E531" s="176">
        <v>1.0535000000000001</v>
      </c>
      <c r="F531" s="173" t="s">
        <v>3362</v>
      </c>
      <c r="G531" s="176" t="s">
        <v>3367</v>
      </c>
      <c r="H531" s="176" t="s">
        <v>484</v>
      </c>
      <c r="I531" s="176" t="s">
        <v>3368</v>
      </c>
      <c r="J531" s="119">
        <v>6100006420</v>
      </c>
      <c r="K531" s="122">
        <v>40730</v>
      </c>
      <c r="L531" s="173" t="s">
        <v>205</v>
      </c>
      <c r="M531" s="177">
        <v>34</v>
      </c>
      <c r="N531" s="173" t="s">
        <v>5131</v>
      </c>
    </row>
    <row r="532" spans="1:14" ht="31.5" customHeight="1" outlineLevel="1">
      <c r="A532" s="181" t="s">
        <v>947</v>
      </c>
      <c r="B532" s="119" t="s">
        <v>342</v>
      </c>
      <c r="C532" s="174" t="s">
        <v>132</v>
      </c>
      <c r="D532" s="190" t="s">
        <v>5132</v>
      </c>
      <c r="E532" s="176">
        <v>9.3324800000000003</v>
      </c>
      <c r="F532" s="173" t="s">
        <v>579</v>
      </c>
      <c r="G532" s="176" t="s">
        <v>3369</v>
      </c>
      <c r="H532" s="176" t="s">
        <v>524</v>
      </c>
      <c r="I532" s="176" t="s">
        <v>556</v>
      </c>
      <c r="J532" s="119">
        <v>6100014523</v>
      </c>
      <c r="K532" s="122" t="s">
        <v>157</v>
      </c>
      <c r="L532" s="173" t="s">
        <v>5133</v>
      </c>
      <c r="M532" s="177">
        <v>34</v>
      </c>
      <c r="N532" s="364" t="s">
        <v>5134</v>
      </c>
    </row>
    <row r="533" spans="1:14" ht="21.75" customHeight="1" outlineLevel="1">
      <c r="A533" s="396" t="s">
        <v>948</v>
      </c>
      <c r="B533" s="390" t="s">
        <v>342</v>
      </c>
      <c r="C533" s="371" t="s">
        <v>132</v>
      </c>
      <c r="D533" s="372" t="s">
        <v>5135</v>
      </c>
      <c r="E533" s="368">
        <v>224.26398</v>
      </c>
      <c r="F533" s="173" t="s">
        <v>579</v>
      </c>
      <c r="G533" s="126">
        <v>20952</v>
      </c>
      <c r="H533" s="177" t="s">
        <v>524</v>
      </c>
      <c r="I533" s="126">
        <v>455</v>
      </c>
      <c r="J533" s="390">
        <v>6100014578</v>
      </c>
      <c r="K533" s="395" t="s">
        <v>150</v>
      </c>
      <c r="L533" s="364" t="s">
        <v>3680</v>
      </c>
      <c r="M533" s="387">
        <v>34</v>
      </c>
      <c r="N533" s="364"/>
    </row>
    <row r="534" spans="1:14" outlineLevel="1">
      <c r="A534" s="396"/>
      <c r="B534" s="390"/>
      <c r="C534" s="371"/>
      <c r="D534" s="372"/>
      <c r="E534" s="368"/>
      <c r="F534" s="173" t="s">
        <v>4713</v>
      </c>
      <c r="G534" s="126">
        <v>23532</v>
      </c>
      <c r="H534" s="177" t="s">
        <v>4054</v>
      </c>
      <c r="I534" s="126">
        <v>455</v>
      </c>
      <c r="J534" s="390"/>
      <c r="K534" s="395"/>
      <c r="L534" s="364"/>
      <c r="M534" s="387"/>
      <c r="N534" s="364"/>
    </row>
    <row r="535" spans="1:14" ht="47.25" outlineLevel="1">
      <c r="A535" s="181" t="s">
        <v>949</v>
      </c>
      <c r="B535" s="119" t="s">
        <v>342</v>
      </c>
      <c r="C535" s="174" t="s">
        <v>132</v>
      </c>
      <c r="D535" s="190" t="s">
        <v>2229</v>
      </c>
      <c r="E535" s="176">
        <v>8.8438199999999991</v>
      </c>
      <c r="F535" s="180" t="s">
        <v>579</v>
      </c>
      <c r="G535" s="176" t="s">
        <v>3369</v>
      </c>
      <c r="H535" s="176" t="s">
        <v>524</v>
      </c>
      <c r="I535" s="176" t="s">
        <v>556</v>
      </c>
      <c r="J535" s="119">
        <v>6100014582</v>
      </c>
      <c r="K535" s="122" t="s">
        <v>150</v>
      </c>
      <c r="L535" s="173" t="s">
        <v>5136</v>
      </c>
      <c r="M535" s="177">
        <v>34</v>
      </c>
      <c r="N535" s="364"/>
    </row>
    <row r="536" spans="1:14" ht="47.25" outlineLevel="1">
      <c r="A536" s="181" t="s">
        <v>950</v>
      </c>
      <c r="B536" s="119" t="s">
        <v>342</v>
      </c>
      <c r="C536" s="174" t="s">
        <v>132</v>
      </c>
      <c r="D536" s="190" t="s">
        <v>5132</v>
      </c>
      <c r="E536" s="176">
        <v>90.740819999999999</v>
      </c>
      <c r="F536" s="180" t="s">
        <v>579</v>
      </c>
      <c r="G536" s="176" t="s">
        <v>3369</v>
      </c>
      <c r="H536" s="176" t="s">
        <v>524</v>
      </c>
      <c r="I536" s="176" t="s">
        <v>556</v>
      </c>
      <c r="J536" s="119">
        <v>6100014666</v>
      </c>
      <c r="K536" s="122" t="s">
        <v>150</v>
      </c>
      <c r="L536" s="173" t="s">
        <v>5137</v>
      </c>
      <c r="M536" s="177">
        <v>34</v>
      </c>
      <c r="N536" s="364"/>
    </row>
    <row r="537" spans="1:14" ht="33.75" customHeight="1" outlineLevel="1">
      <c r="A537" s="181" t="s">
        <v>951</v>
      </c>
      <c r="B537" s="119" t="s">
        <v>343</v>
      </c>
      <c r="C537" s="174" t="s">
        <v>132</v>
      </c>
      <c r="D537" s="190" t="s">
        <v>5138</v>
      </c>
      <c r="E537" s="176">
        <v>57.084249999999997</v>
      </c>
      <c r="F537" s="180" t="s">
        <v>579</v>
      </c>
      <c r="G537" s="176" t="s">
        <v>3371</v>
      </c>
      <c r="H537" s="176" t="s">
        <v>524</v>
      </c>
      <c r="I537" s="176" t="s">
        <v>3372</v>
      </c>
      <c r="J537" s="119">
        <v>6100013204</v>
      </c>
      <c r="K537" s="122" t="s">
        <v>3361</v>
      </c>
      <c r="L537" s="173" t="s">
        <v>3373</v>
      </c>
      <c r="M537" s="177">
        <v>34</v>
      </c>
      <c r="N537" s="364" t="s">
        <v>5139</v>
      </c>
    </row>
    <row r="538" spans="1:14" ht="33.75" customHeight="1" outlineLevel="1">
      <c r="A538" s="181" t="s">
        <v>952</v>
      </c>
      <c r="B538" s="119" t="s">
        <v>343</v>
      </c>
      <c r="C538" s="174" t="s">
        <v>132</v>
      </c>
      <c r="D538" s="190" t="s">
        <v>2212</v>
      </c>
      <c r="E538" s="176">
        <v>25.061119999999999</v>
      </c>
      <c r="F538" s="180" t="s">
        <v>579</v>
      </c>
      <c r="G538" s="176" t="s">
        <v>3371</v>
      </c>
      <c r="H538" s="176" t="s">
        <v>524</v>
      </c>
      <c r="I538" s="176" t="s">
        <v>3372</v>
      </c>
      <c r="J538" s="119">
        <v>6100014270</v>
      </c>
      <c r="K538" s="122" t="s">
        <v>158</v>
      </c>
      <c r="L538" s="173" t="s">
        <v>5140</v>
      </c>
      <c r="M538" s="177">
        <v>34</v>
      </c>
      <c r="N538" s="364"/>
    </row>
    <row r="539" spans="1:14" ht="31.5" customHeight="1" outlineLevel="1">
      <c r="A539" s="181" t="s">
        <v>953</v>
      </c>
      <c r="B539" s="119" t="s">
        <v>343</v>
      </c>
      <c r="C539" s="174" t="s">
        <v>132</v>
      </c>
      <c r="D539" s="190" t="s">
        <v>1888</v>
      </c>
      <c r="E539" s="176">
        <v>61.763840000000002</v>
      </c>
      <c r="F539" s="180" t="s">
        <v>579</v>
      </c>
      <c r="G539" s="176" t="s">
        <v>3371</v>
      </c>
      <c r="H539" s="176" t="s">
        <v>524</v>
      </c>
      <c r="I539" s="176" t="s">
        <v>3372</v>
      </c>
      <c r="J539" s="119">
        <v>6100014469</v>
      </c>
      <c r="K539" s="122" t="s">
        <v>159</v>
      </c>
      <c r="L539" s="173" t="s">
        <v>5141</v>
      </c>
      <c r="M539" s="177">
        <v>34</v>
      </c>
      <c r="N539" s="364"/>
    </row>
    <row r="540" spans="1:14" ht="33" customHeight="1" outlineLevel="1">
      <c r="A540" s="181" t="s">
        <v>954</v>
      </c>
      <c r="B540" s="119" t="s">
        <v>344</v>
      </c>
      <c r="C540" s="174" t="s">
        <v>132</v>
      </c>
      <c r="D540" s="190" t="s">
        <v>5142</v>
      </c>
      <c r="E540" s="176">
        <v>47.032440000000001</v>
      </c>
      <c r="F540" s="173" t="s">
        <v>579</v>
      </c>
      <c r="G540" s="176" t="s">
        <v>3374</v>
      </c>
      <c r="H540" s="176" t="s">
        <v>2345</v>
      </c>
      <c r="I540" s="176" t="s">
        <v>586</v>
      </c>
      <c r="J540" s="119">
        <v>6100014769</v>
      </c>
      <c r="K540" s="122" t="s">
        <v>149</v>
      </c>
      <c r="L540" s="173" t="s">
        <v>5143</v>
      </c>
      <c r="M540" s="177">
        <v>34</v>
      </c>
      <c r="N540" s="173" t="s">
        <v>5144</v>
      </c>
    </row>
    <row r="541" spans="1:14" ht="38.25" customHeight="1" outlineLevel="1">
      <c r="A541" s="181" t="s">
        <v>955</v>
      </c>
      <c r="B541" s="119" t="s">
        <v>345</v>
      </c>
      <c r="C541" s="174" t="s">
        <v>132</v>
      </c>
      <c r="D541" s="190" t="s">
        <v>2015</v>
      </c>
      <c r="E541" s="176">
        <v>27.993849999999998</v>
      </c>
      <c r="F541" s="180" t="s">
        <v>579</v>
      </c>
      <c r="G541" s="176" t="s">
        <v>3375</v>
      </c>
      <c r="H541" s="176" t="s">
        <v>2345</v>
      </c>
      <c r="I541" s="176" t="s">
        <v>3344</v>
      </c>
      <c r="J541" s="119">
        <v>6100014397</v>
      </c>
      <c r="K541" s="122" t="s">
        <v>141</v>
      </c>
      <c r="L541" s="173" t="s">
        <v>5145</v>
      </c>
      <c r="M541" s="177">
        <v>34</v>
      </c>
      <c r="N541" s="364" t="s">
        <v>5146</v>
      </c>
    </row>
    <row r="542" spans="1:14" ht="34.5" customHeight="1" outlineLevel="1">
      <c r="A542" s="396" t="s">
        <v>956</v>
      </c>
      <c r="B542" s="390" t="s">
        <v>345</v>
      </c>
      <c r="C542" s="371" t="s">
        <v>132</v>
      </c>
      <c r="D542" s="372" t="s">
        <v>5147</v>
      </c>
      <c r="E542" s="368">
        <v>392.34690000000001</v>
      </c>
      <c r="F542" s="180" t="s">
        <v>579</v>
      </c>
      <c r="G542" s="176" t="s">
        <v>3375</v>
      </c>
      <c r="H542" s="176" t="s">
        <v>2345</v>
      </c>
      <c r="I542" s="176" t="s">
        <v>3344</v>
      </c>
      <c r="J542" s="390">
        <v>6100014402</v>
      </c>
      <c r="K542" s="395" t="s">
        <v>141</v>
      </c>
      <c r="L542" s="364" t="s">
        <v>3376</v>
      </c>
      <c r="M542" s="387">
        <v>34</v>
      </c>
      <c r="N542" s="364"/>
    </row>
    <row r="543" spans="1:14" outlineLevel="1">
      <c r="A543" s="396"/>
      <c r="B543" s="390"/>
      <c r="C543" s="371"/>
      <c r="D543" s="372"/>
      <c r="E543" s="368"/>
      <c r="F543" s="180" t="s">
        <v>579</v>
      </c>
      <c r="G543" s="126">
        <v>24823</v>
      </c>
      <c r="H543" s="177" t="s">
        <v>5148</v>
      </c>
      <c r="I543" s="126">
        <v>451</v>
      </c>
      <c r="J543" s="390"/>
      <c r="K543" s="395"/>
      <c r="L543" s="364"/>
      <c r="M543" s="387"/>
      <c r="N543" s="364"/>
    </row>
    <row r="544" spans="1:14" ht="31.5" customHeight="1" outlineLevel="1">
      <c r="A544" s="181" t="s">
        <v>957</v>
      </c>
      <c r="B544" s="119" t="s">
        <v>346</v>
      </c>
      <c r="C544" s="174" t="s">
        <v>132</v>
      </c>
      <c r="D544" s="190" t="s">
        <v>5149</v>
      </c>
      <c r="E544" s="176">
        <v>68.476070000000007</v>
      </c>
      <c r="F544" s="180" t="s">
        <v>579</v>
      </c>
      <c r="G544" s="176" t="s">
        <v>3378</v>
      </c>
      <c r="H544" s="176" t="s">
        <v>2345</v>
      </c>
      <c r="I544" s="176" t="s">
        <v>2346</v>
      </c>
      <c r="J544" s="119">
        <v>6100014135</v>
      </c>
      <c r="K544" s="122" t="s">
        <v>146</v>
      </c>
      <c r="L544" s="173" t="s">
        <v>2351</v>
      </c>
      <c r="M544" s="177">
        <v>34</v>
      </c>
      <c r="N544" s="364" t="s">
        <v>5150</v>
      </c>
    </row>
    <row r="545" spans="1:14" ht="22.5" customHeight="1" outlineLevel="1">
      <c r="A545" s="396" t="s">
        <v>958</v>
      </c>
      <c r="B545" s="390" t="s">
        <v>346</v>
      </c>
      <c r="C545" s="371" t="s">
        <v>132</v>
      </c>
      <c r="D545" s="372" t="s">
        <v>5151</v>
      </c>
      <c r="E545" s="368">
        <v>62.97475</v>
      </c>
      <c r="F545" s="180" t="s">
        <v>579</v>
      </c>
      <c r="G545" s="176" t="s">
        <v>3378</v>
      </c>
      <c r="H545" s="176" t="s">
        <v>2345</v>
      </c>
      <c r="I545" s="176" t="s">
        <v>2346</v>
      </c>
      <c r="J545" s="390">
        <v>6100014185</v>
      </c>
      <c r="K545" s="395" t="s">
        <v>147</v>
      </c>
      <c r="L545" s="364" t="s">
        <v>5152</v>
      </c>
      <c r="M545" s="387">
        <v>34</v>
      </c>
      <c r="N545" s="364"/>
    </row>
    <row r="546" spans="1:14" ht="18.75" customHeight="1" outlineLevel="1">
      <c r="A546" s="396"/>
      <c r="B546" s="390"/>
      <c r="C546" s="371"/>
      <c r="D546" s="372"/>
      <c r="E546" s="368"/>
      <c r="F546" s="180" t="s">
        <v>579</v>
      </c>
      <c r="G546" s="126">
        <v>23668</v>
      </c>
      <c r="H546" s="177" t="s">
        <v>5153</v>
      </c>
      <c r="I546" s="126">
        <v>476</v>
      </c>
      <c r="J546" s="390"/>
      <c r="K546" s="395"/>
      <c r="L546" s="364"/>
      <c r="M546" s="387"/>
      <c r="N546" s="364"/>
    </row>
    <row r="547" spans="1:14" ht="46.5" customHeight="1" outlineLevel="1">
      <c r="A547" s="181" t="s">
        <v>959</v>
      </c>
      <c r="B547" s="119" t="s">
        <v>346</v>
      </c>
      <c r="C547" s="174" t="s">
        <v>132</v>
      </c>
      <c r="D547" s="190" t="s">
        <v>5154</v>
      </c>
      <c r="E547" s="176">
        <v>114.33271999999999</v>
      </c>
      <c r="F547" s="180" t="s">
        <v>579</v>
      </c>
      <c r="G547" s="176" t="s">
        <v>3378</v>
      </c>
      <c r="H547" s="176" t="s">
        <v>2345</v>
      </c>
      <c r="I547" s="176" t="s">
        <v>2346</v>
      </c>
      <c r="J547" s="119">
        <v>6100014232</v>
      </c>
      <c r="K547" s="122" t="s">
        <v>3360</v>
      </c>
      <c r="L547" s="173" t="s">
        <v>5155</v>
      </c>
      <c r="M547" s="177">
        <v>34</v>
      </c>
      <c r="N547" s="364"/>
    </row>
    <row r="548" spans="1:14" ht="39" customHeight="1" outlineLevel="1">
      <c r="A548" s="181" t="s">
        <v>960</v>
      </c>
      <c r="B548" s="119" t="s">
        <v>346</v>
      </c>
      <c r="C548" s="174" t="s">
        <v>132</v>
      </c>
      <c r="D548" s="190" t="s">
        <v>5156</v>
      </c>
      <c r="E548" s="176">
        <v>10.94359</v>
      </c>
      <c r="F548" s="180" t="s">
        <v>579</v>
      </c>
      <c r="G548" s="176" t="s">
        <v>3378</v>
      </c>
      <c r="H548" s="176" t="s">
        <v>2345</v>
      </c>
      <c r="I548" s="176" t="s">
        <v>2346</v>
      </c>
      <c r="J548" s="119">
        <v>6100014548</v>
      </c>
      <c r="K548" s="122" t="s">
        <v>150</v>
      </c>
      <c r="L548" s="173" t="s">
        <v>2348</v>
      </c>
      <c r="M548" s="177">
        <v>34</v>
      </c>
      <c r="N548" s="364"/>
    </row>
    <row r="549" spans="1:14" ht="35.25" customHeight="1" outlineLevel="1">
      <c r="A549" s="181" t="s">
        <v>961</v>
      </c>
      <c r="B549" s="119" t="s">
        <v>346</v>
      </c>
      <c r="C549" s="174" t="s">
        <v>132</v>
      </c>
      <c r="D549" s="190" t="s">
        <v>5157</v>
      </c>
      <c r="E549" s="176">
        <v>31.77244</v>
      </c>
      <c r="F549" s="180" t="s">
        <v>579</v>
      </c>
      <c r="G549" s="176" t="s">
        <v>3378</v>
      </c>
      <c r="H549" s="176" t="s">
        <v>2345</v>
      </c>
      <c r="I549" s="176" t="s">
        <v>2346</v>
      </c>
      <c r="J549" s="119">
        <v>6100014559</v>
      </c>
      <c r="K549" s="122" t="s">
        <v>150</v>
      </c>
      <c r="L549" s="173" t="s">
        <v>5158</v>
      </c>
      <c r="M549" s="177">
        <v>34</v>
      </c>
      <c r="N549" s="364"/>
    </row>
    <row r="550" spans="1:14" ht="40.5" customHeight="1" outlineLevel="1">
      <c r="A550" s="181" t="s">
        <v>962</v>
      </c>
      <c r="B550" s="119" t="s">
        <v>346</v>
      </c>
      <c r="C550" s="174" t="s">
        <v>132</v>
      </c>
      <c r="D550" s="190" t="s">
        <v>5159</v>
      </c>
      <c r="E550" s="176">
        <v>31.516159999999999</v>
      </c>
      <c r="F550" s="180" t="s">
        <v>579</v>
      </c>
      <c r="G550" s="176" t="s">
        <v>3378</v>
      </c>
      <c r="H550" s="176" t="s">
        <v>2345</v>
      </c>
      <c r="I550" s="176" t="s">
        <v>2346</v>
      </c>
      <c r="J550" s="119">
        <v>6100014807</v>
      </c>
      <c r="K550" s="122" t="s">
        <v>169</v>
      </c>
      <c r="L550" s="173" t="s">
        <v>3379</v>
      </c>
      <c r="M550" s="177">
        <v>34</v>
      </c>
      <c r="N550" s="364"/>
    </row>
    <row r="551" spans="1:14" ht="47.25" outlineLevel="1">
      <c r="A551" s="181" t="s">
        <v>963</v>
      </c>
      <c r="B551" s="119" t="s">
        <v>346</v>
      </c>
      <c r="C551" s="174" t="s">
        <v>132</v>
      </c>
      <c r="D551" s="190" t="s">
        <v>5160</v>
      </c>
      <c r="E551" s="176">
        <v>14.055619999999999</v>
      </c>
      <c r="F551" s="180" t="s">
        <v>579</v>
      </c>
      <c r="G551" s="176" t="s">
        <v>3378</v>
      </c>
      <c r="H551" s="176" t="s">
        <v>2345</v>
      </c>
      <c r="I551" s="176" t="s">
        <v>2346</v>
      </c>
      <c r="J551" s="119">
        <v>6100015125</v>
      </c>
      <c r="K551" s="122" t="s">
        <v>183</v>
      </c>
      <c r="L551" s="173" t="s">
        <v>3380</v>
      </c>
      <c r="M551" s="177">
        <v>34</v>
      </c>
      <c r="N551" s="364"/>
    </row>
    <row r="552" spans="1:14" ht="47.25" outlineLevel="1">
      <c r="A552" s="181" t="s">
        <v>964</v>
      </c>
      <c r="B552" s="119" t="s">
        <v>347</v>
      </c>
      <c r="C552" s="174" t="s">
        <v>132</v>
      </c>
      <c r="D552" s="190" t="s">
        <v>5161</v>
      </c>
      <c r="E552" s="176">
        <v>78.212689999999995</v>
      </c>
      <c r="F552" s="173" t="s">
        <v>579</v>
      </c>
      <c r="G552" s="176" t="s">
        <v>3381</v>
      </c>
      <c r="H552" s="176" t="s">
        <v>2345</v>
      </c>
      <c r="I552" s="176" t="s">
        <v>3353</v>
      </c>
      <c r="J552" s="119">
        <v>6100014141</v>
      </c>
      <c r="K552" s="122" t="s">
        <v>160</v>
      </c>
      <c r="L552" s="173" t="s">
        <v>3382</v>
      </c>
      <c r="M552" s="177">
        <v>34</v>
      </c>
      <c r="N552" s="173" t="s">
        <v>5162</v>
      </c>
    </row>
    <row r="553" spans="1:14" ht="21" customHeight="1" outlineLevel="1">
      <c r="A553" s="396" t="s">
        <v>965</v>
      </c>
      <c r="B553" s="390" t="s">
        <v>348</v>
      </c>
      <c r="C553" s="371" t="s">
        <v>132</v>
      </c>
      <c r="D553" s="372" t="s">
        <v>5163</v>
      </c>
      <c r="E553" s="368">
        <v>447.80188999999996</v>
      </c>
      <c r="F553" s="180" t="s">
        <v>579</v>
      </c>
      <c r="G553" s="126">
        <v>21304</v>
      </c>
      <c r="H553" s="177" t="s">
        <v>2345</v>
      </c>
      <c r="I553" s="126">
        <v>4547</v>
      </c>
      <c r="J553" s="390">
        <v>6100014192</v>
      </c>
      <c r="K553" s="395" t="s">
        <v>147</v>
      </c>
      <c r="L553" s="364" t="s">
        <v>5164</v>
      </c>
      <c r="M553" s="387">
        <v>34</v>
      </c>
      <c r="N553" s="364" t="s">
        <v>5165</v>
      </c>
    </row>
    <row r="554" spans="1:14" outlineLevel="1">
      <c r="A554" s="396"/>
      <c r="B554" s="390"/>
      <c r="C554" s="371"/>
      <c r="D554" s="372"/>
      <c r="E554" s="368"/>
      <c r="F554" s="180" t="s">
        <v>579</v>
      </c>
      <c r="G554" s="126">
        <v>23668</v>
      </c>
      <c r="H554" s="177" t="s">
        <v>5153</v>
      </c>
      <c r="I554" s="126">
        <v>4547</v>
      </c>
      <c r="J554" s="390"/>
      <c r="K554" s="395"/>
      <c r="L554" s="364"/>
      <c r="M554" s="387"/>
      <c r="N554" s="364"/>
    </row>
    <row r="555" spans="1:14" outlineLevel="1">
      <c r="A555" s="396" t="s">
        <v>966</v>
      </c>
      <c r="B555" s="390" t="s">
        <v>348</v>
      </c>
      <c r="C555" s="371" t="s">
        <v>132</v>
      </c>
      <c r="D555" s="372" t="s">
        <v>5166</v>
      </c>
      <c r="E555" s="368">
        <v>422.98623999999995</v>
      </c>
      <c r="F555" s="180" t="s">
        <v>579</v>
      </c>
      <c r="G555" s="126">
        <v>21304</v>
      </c>
      <c r="H555" s="177" t="s">
        <v>2345</v>
      </c>
      <c r="I555" s="126">
        <v>4547</v>
      </c>
      <c r="J555" s="390">
        <v>6100014464</v>
      </c>
      <c r="K555" s="395" t="s">
        <v>159</v>
      </c>
      <c r="L555" s="364" t="s">
        <v>5167</v>
      </c>
      <c r="M555" s="387">
        <v>34</v>
      </c>
      <c r="N555" s="364"/>
    </row>
    <row r="556" spans="1:14" outlineLevel="1">
      <c r="A556" s="396"/>
      <c r="B556" s="390"/>
      <c r="C556" s="371"/>
      <c r="D556" s="372"/>
      <c r="E556" s="368"/>
      <c r="F556" s="180" t="s">
        <v>579</v>
      </c>
      <c r="G556" s="126">
        <v>23668</v>
      </c>
      <c r="H556" s="177" t="s">
        <v>5153</v>
      </c>
      <c r="I556" s="126">
        <v>4547</v>
      </c>
      <c r="J556" s="390"/>
      <c r="K556" s="395"/>
      <c r="L556" s="364"/>
      <c r="M556" s="387"/>
      <c r="N556" s="364"/>
    </row>
    <row r="557" spans="1:14" ht="18.75" customHeight="1" outlineLevel="1">
      <c r="A557" s="396" t="s">
        <v>967</v>
      </c>
      <c r="B557" s="390" t="s">
        <v>348</v>
      </c>
      <c r="C557" s="371" t="s">
        <v>132</v>
      </c>
      <c r="D557" s="372" t="s">
        <v>5168</v>
      </c>
      <c r="E557" s="368">
        <v>104.96472</v>
      </c>
      <c r="F557" s="180" t="s">
        <v>579</v>
      </c>
      <c r="G557" s="126">
        <v>21304</v>
      </c>
      <c r="H557" s="177" t="s">
        <v>2345</v>
      </c>
      <c r="I557" s="126">
        <v>4547</v>
      </c>
      <c r="J557" s="390">
        <v>6100014467</v>
      </c>
      <c r="K557" s="395" t="s">
        <v>159</v>
      </c>
      <c r="L557" s="364" t="s">
        <v>5169</v>
      </c>
      <c r="M557" s="387">
        <v>34</v>
      </c>
      <c r="N557" s="364"/>
    </row>
    <row r="558" spans="1:14" ht="18.75" customHeight="1" outlineLevel="1">
      <c r="A558" s="396"/>
      <c r="B558" s="390"/>
      <c r="C558" s="371"/>
      <c r="D558" s="372"/>
      <c r="E558" s="368"/>
      <c r="F558" s="180" t="s">
        <v>579</v>
      </c>
      <c r="G558" s="126">
        <v>23668</v>
      </c>
      <c r="H558" s="177" t="s">
        <v>5153</v>
      </c>
      <c r="I558" s="126">
        <v>4547</v>
      </c>
      <c r="J558" s="390"/>
      <c r="K558" s="395"/>
      <c r="L558" s="364"/>
      <c r="M558" s="387"/>
      <c r="N558" s="364"/>
    </row>
    <row r="559" spans="1:14" ht="47.25" outlineLevel="1">
      <c r="A559" s="181" t="s">
        <v>968</v>
      </c>
      <c r="B559" s="119" t="s">
        <v>348</v>
      </c>
      <c r="C559" s="174" t="s">
        <v>132</v>
      </c>
      <c r="D559" s="190" t="s">
        <v>5170</v>
      </c>
      <c r="E559" s="176">
        <v>57.549500000000002</v>
      </c>
      <c r="F559" s="173" t="s">
        <v>579</v>
      </c>
      <c r="G559" s="176" t="s">
        <v>3383</v>
      </c>
      <c r="H559" s="176" t="s">
        <v>2345</v>
      </c>
      <c r="I559" s="176" t="s">
        <v>3384</v>
      </c>
      <c r="J559" s="119">
        <v>6100014520</v>
      </c>
      <c r="K559" s="122" t="s">
        <v>157</v>
      </c>
      <c r="L559" s="173" t="s">
        <v>5171</v>
      </c>
      <c r="M559" s="177">
        <v>34</v>
      </c>
      <c r="N559" s="364"/>
    </row>
    <row r="560" spans="1:14" ht="45.75" customHeight="1" outlineLevel="1">
      <c r="A560" s="181" t="s">
        <v>969</v>
      </c>
      <c r="B560" s="119" t="s">
        <v>349</v>
      </c>
      <c r="C560" s="174" t="s">
        <v>132</v>
      </c>
      <c r="D560" s="190" t="s">
        <v>5172</v>
      </c>
      <c r="E560" s="176">
        <v>321.65474999999998</v>
      </c>
      <c r="F560" s="180" t="s">
        <v>3386</v>
      </c>
      <c r="G560" s="176" t="s">
        <v>3387</v>
      </c>
      <c r="H560" s="176" t="s">
        <v>3388</v>
      </c>
      <c r="I560" s="176" t="s">
        <v>531</v>
      </c>
      <c r="J560" s="119">
        <v>6100009255</v>
      </c>
      <c r="K560" s="122">
        <v>40955</v>
      </c>
      <c r="L560" s="173" t="s">
        <v>309</v>
      </c>
      <c r="M560" s="177">
        <v>34</v>
      </c>
      <c r="N560" s="364" t="s">
        <v>5173</v>
      </c>
    </row>
    <row r="561" spans="1:14" ht="50.25" customHeight="1" outlineLevel="1">
      <c r="A561" s="181" t="s">
        <v>970</v>
      </c>
      <c r="B561" s="119" t="s">
        <v>349</v>
      </c>
      <c r="C561" s="174" t="s">
        <v>132</v>
      </c>
      <c r="D561" s="190" t="s">
        <v>5174</v>
      </c>
      <c r="E561" s="176">
        <v>359.27632</v>
      </c>
      <c r="F561" s="180" t="s">
        <v>3386</v>
      </c>
      <c r="G561" s="176" t="s">
        <v>3387</v>
      </c>
      <c r="H561" s="176" t="s">
        <v>3388</v>
      </c>
      <c r="I561" s="176" t="s">
        <v>531</v>
      </c>
      <c r="J561" s="119">
        <v>6100009467</v>
      </c>
      <c r="K561" s="122">
        <v>40974</v>
      </c>
      <c r="L561" s="173" t="s">
        <v>5175</v>
      </c>
      <c r="M561" s="177">
        <v>34</v>
      </c>
      <c r="N561" s="364"/>
    </row>
    <row r="562" spans="1:14" ht="49.5" customHeight="1" outlineLevel="1">
      <c r="A562" s="181" t="s">
        <v>971</v>
      </c>
      <c r="B562" s="119" t="s">
        <v>349</v>
      </c>
      <c r="C562" s="174" t="s">
        <v>132</v>
      </c>
      <c r="D562" s="190" t="s">
        <v>5176</v>
      </c>
      <c r="E562" s="176">
        <v>327.59692000000001</v>
      </c>
      <c r="F562" s="180" t="s">
        <v>3386</v>
      </c>
      <c r="G562" s="176" t="s">
        <v>3387</v>
      </c>
      <c r="H562" s="176" t="s">
        <v>3388</v>
      </c>
      <c r="I562" s="176" t="s">
        <v>531</v>
      </c>
      <c r="J562" s="119">
        <v>6100010482</v>
      </c>
      <c r="K562" s="122">
        <v>41039</v>
      </c>
      <c r="L562" s="173" t="s">
        <v>5177</v>
      </c>
      <c r="M562" s="177">
        <v>34</v>
      </c>
      <c r="N562" s="364"/>
    </row>
    <row r="563" spans="1:14" ht="55.5" customHeight="1" outlineLevel="1">
      <c r="A563" s="181" t="s">
        <v>972</v>
      </c>
      <c r="B563" s="119" t="s">
        <v>349</v>
      </c>
      <c r="C563" s="174" t="s">
        <v>132</v>
      </c>
      <c r="D563" s="190" t="s">
        <v>5178</v>
      </c>
      <c r="E563" s="176">
        <v>127.04933</v>
      </c>
      <c r="F563" s="180" t="s">
        <v>3386</v>
      </c>
      <c r="G563" s="176" t="s">
        <v>3387</v>
      </c>
      <c r="H563" s="176" t="s">
        <v>3388</v>
      </c>
      <c r="I563" s="176" t="s">
        <v>531</v>
      </c>
      <c r="J563" s="119">
        <v>6100012657</v>
      </c>
      <c r="K563" s="122">
        <v>41182</v>
      </c>
      <c r="L563" s="173" t="s">
        <v>216</v>
      </c>
      <c r="M563" s="177">
        <v>34</v>
      </c>
      <c r="N563" s="364"/>
    </row>
    <row r="564" spans="1:14" ht="17.25" customHeight="1" outlineLevel="1">
      <c r="A564" s="181" t="s">
        <v>973</v>
      </c>
      <c r="B564" s="119" t="s">
        <v>350</v>
      </c>
      <c r="C564" s="174" t="s">
        <v>132</v>
      </c>
      <c r="D564" s="190" t="s">
        <v>5179</v>
      </c>
      <c r="E564" s="176">
        <v>23.007269999999998</v>
      </c>
      <c r="F564" s="180" t="s">
        <v>3128</v>
      </c>
      <c r="G564" s="176" t="s">
        <v>3392</v>
      </c>
      <c r="H564" s="176" t="s">
        <v>3393</v>
      </c>
      <c r="I564" s="176" t="s">
        <v>533</v>
      </c>
      <c r="J564" s="119">
        <v>6100009403</v>
      </c>
      <c r="K564" s="122">
        <v>40979</v>
      </c>
      <c r="L564" s="173" t="s">
        <v>257</v>
      </c>
      <c r="M564" s="177">
        <v>34</v>
      </c>
      <c r="N564" s="364" t="s">
        <v>5180</v>
      </c>
    </row>
    <row r="565" spans="1:14" ht="26.25" customHeight="1" outlineLevel="1">
      <c r="A565" s="396" t="s">
        <v>974</v>
      </c>
      <c r="B565" s="390" t="s">
        <v>350</v>
      </c>
      <c r="C565" s="371" t="s">
        <v>132</v>
      </c>
      <c r="D565" s="372" t="s">
        <v>5181</v>
      </c>
      <c r="E565" s="368">
        <v>19.290700000000001</v>
      </c>
      <c r="F565" s="180" t="s">
        <v>3128</v>
      </c>
      <c r="G565" s="126">
        <v>21396</v>
      </c>
      <c r="H565" s="177" t="s">
        <v>3393</v>
      </c>
      <c r="I565" s="126">
        <v>5708</v>
      </c>
      <c r="J565" s="390">
        <v>6100009416</v>
      </c>
      <c r="K565" s="395" t="s">
        <v>3394</v>
      </c>
      <c r="L565" s="364" t="s">
        <v>5182</v>
      </c>
      <c r="M565" s="387">
        <v>34</v>
      </c>
      <c r="N565" s="364"/>
    </row>
    <row r="566" spans="1:14" outlineLevel="1">
      <c r="A566" s="396"/>
      <c r="B566" s="390"/>
      <c r="C566" s="371"/>
      <c r="D566" s="372"/>
      <c r="E566" s="368"/>
      <c r="F566" s="180" t="s">
        <v>3128</v>
      </c>
      <c r="G566" s="126">
        <v>16371</v>
      </c>
      <c r="H566" s="177" t="s">
        <v>3377</v>
      </c>
      <c r="I566" s="126">
        <v>351</v>
      </c>
      <c r="J566" s="390"/>
      <c r="K566" s="395"/>
      <c r="L566" s="364"/>
      <c r="M566" s="387"/>
      <c r="N566" s="364"/>
    </row>
    <row r="567" spans="1:14" ht="31.5" outlineLevel="1">
      <c r="A567" s="181" t="s">
        <v>975</v>
      </c>
      <c r="B567" s="119" t="s">
        <v>350</v>
      </c>
      <c r="C567" s="174" t="s">
        <v>132</v>
      </c>
      <c r="D567" s="190" t="s">
        <v>5183</v>
      </c>
      <c r="E567" s="176">
        <v>482.25673</v>
      </c>
      <c r="F567" s="180" t="s">
        <v>3128</v>
      </c>
      <c r="G567" s="176" t="s">
        <v>3392</v>
      </c>
      <c r="H567" s="176" t="s">
        <v>3393</v>
      </c>
      <c r="I567" s="176" t="s">
        <v>533</v>
      </c>
      <c r="J567" s="119">
        <v>6100009884</v>
      </c>
      <c r="K567" s="122">
        <v>41012</v>
      </c>
      <c r="L567" s="173" t="s">
        <v>5184</v>
      </c>
      <c r="M567" s="177">
        <v>34</v>
      </c>
      <c r="N567" s="364"/>
    </row>
    <row r="568" spans="1:14" outlineLevel="1">
      <c r="A568" s="181" t="s">
        <v>976</v>
      </c>
      <c r="B568" s="119" t="s">
        <v>350</v>
      </c>
      <c r="C568" s="174" t="s">
        <v>132</v>
      </c>
      <c r="D568" s="190" t="s">
        <v>5185</v>
      </c>
      <c r="E568" s="176">
        <v>471.48473000000001</v>
      </c>
      <c r="F568" s="180" t="s">
        <v>3128</v>
      </c>
      <c r="G568" s="176" t="s">
        <v>3392</v>
      </c>
      <c r="H568" s="176" t="s">
        <v>3393</v>
      </c>
      <c r="I568" s="176" t="s">
        <v>533</v>
      </c>
      <c r="J568" s="119">
        <v>6100010500</v>
      </c>
      <c r="K568" s="122">
        <v>41045</v>
      </c>
      <c r="L568" s="173" t="s">
        <v>5186</v>
      </c>
      <c r="M568" s="177">
        <v>34</v>
      </c>
      <c r="N568" s="364"/>
    </row>
    <row r="569" spans="1:14" ht="31.5" outlineLevel="1">
      <c r="A569" s="181" t="s">
        <v>977</v>
      </c>
      <c r="B569" s="119" t="s">
        <v>350</v>
      </c>
      <c r="C569" s="174" t="s">
        <v>132</v>
      </c>
      <c r="D569" s="190" t="s">
        <v>5187</v>
      </c>
      <c r="E569" s="176">
        <v>49.911940000000001</v>
      </c>
      <c r="F569" s="180" t="s">
        <v>3128</v>
      </c>
      <c r="G569" s="176" t="s">
        <v>3392</v>
      </c>
      <c r="H569" s="176" t="s">
        <v>3393</v>
      </c>
      <c r="I569" s="176" t="s">
        <v>533</v>
      </c>
      <c r="J569" s="119">
        <v>6100010715</v>
      </c>
      <c r="K569" s="122">
        <v>41050</v>
      </c>
      <c r="L569" s="173" t="s">
        <v>5188</v>
      </c>
      <c r="M569" s="177">
        <v>34</v>
      </c>
      <c r="N569" s="364"/>
    </row>
    <row r="570" spans="1:14" ht="31.5" outlineLevel="1">
      <c r="A570" s="181" t="s">
        <v>978</v>
      </c>
      <c r="B570" s="119" t="s">
        <v>350</v>
      </c>
      <c r="C570" s="174" t="s">
        <v>132</v>
      </c>
      <c r="D570" s="190" t="s">
        <v>5189</v>
      </c>
      <c r="E570" s="176">
        <v>169.59630999999999</v>
      </c>
      <c r="F570" s="180" t="s">
        <v>3128</v>
      </c>
      <c r="G570" s="176" t="s">
        <v>3392</v>
      </c>
      <c r="H570" s="176" t="s">
        <v>3393</v>
      </c>
      <c r="I570" s="176" t="s">
        <v>533</v>
      </c>
      <c r="J570" s="119">
        <v>6100012076</v>
      </c>
      <c r="K570" s="122">
        <v>41131</v>
      </c>
      <c r="L570" s="173" t="s">
        <v>301</v>
      </c>
      <c r="M570" s="177">
        <v>34</v>
      </c>
      <c r="N570" s="364"/>
    </row>
    <row r="571" spans="1:14" ht="31.5" outlineLevel="1">
      <c r="A571" s="181" t="s">
        <v>979</v>
      </c>
      <c r="B571" s="119" t="s">
        <v>350</v>
      </c>
      <c r="C571" s="174" t="s">
        <v>132</v>
      </c>
      <c r="D571" s="190" t="s">
        <v>5190</v>
      </c>
      <c r="E571" s="176">
        <v>24.874089999999999</v>
      </c>
      <c r="F571" s="180" t="s">
        <v>3128</v>
      </c>
      <c r="G571" s="176" t="s">
        <v>3392</v>
      </c>
      <c r="H571" s="176" t="s">
        <v>3393</v>
      </c>
      <c r="I571" s="176" t="s">
        <v>533</v>
      </c>
      <c r="J571" s="119">
        <v>6100012449</v>
      </c>
      <c r="K571" s="122">
        <v>41156</v>
      </c>
      <c r="L571" s="173" t="s">
        <v>5191</v>
      </c>
      <c r="M571" s="177">
        <v>34</v>
      </c>
      <c r="N571" s="364"/>
    </row>
    <row r="572" spans="1:14" ht="47.25" customHeight="1" outlineLevel="1">
      <c r="A572" s="181" t="s">
        <v>980</v>
      </c>
      <c r="B572" s="119" t="s">
        <v>351</v>
      </c>
      <c r="C572" s="174" t="s">
        <v>132</v>
      </c>
      <c r="D572" s="190" t="s">
        <v>5192</v>
      </c>
      <c r="E572" s="176">
        <v>227.65783999999999</v>
      </c>
      <c r="F572" s="173" t="s">
        <v>579</v>
      </c>
      <c r="G572" s="176" t="s">
        <v>3401</v>
      </c>
      <c r="H572" s="176" t="s">
        <v>3402</v>
      </c>
      <c r="I572" s="176" t="s">
        <v>3400</v>
      </c>
      <c r="J572" s="119">
        <v>6100015365</v>
      </c>
      <c r="K572" s="122">
        <v>40980</v>
      </c>
      <c r="L572" s="173" t="s">
        <v>5193</v>
      </c>
      <c r="M572" s="177">
        <v>34</v>
      </c>
      <c r="N572" s="364" t="s">
        <v>5194</v>
      </c>
    </row>
    <row r="573" spans="1:14" ht="45" customHeight="1" outlineLevel="1">
      <c r="A573" s="396" t="s">
        <v>981</v>
      </c>
      <c r="B573" s="390" t="s">
        <v>351</v>
      </c>
      <c r="C573" s="371" t="s">
        <v>132</v>
      </c>
      <c r="D573" s="372" t="s">
        <v>5195</v>
      </c>
      <c r="E573" s="368">
        <v>122.92685</v>
      </c>
      <c r="F573" s="180" t="s">
        <v>579</v>
      </c>
      <c r="G573" s="126">
        <v>21694</v>
      </c>
      <c r="H573" s="177" t="s">
        <v>3402</v>
      </c>
      <c r="I573" s="176" t="s">
        <v>3400</v>
      </c>
      <c r="J573" s="390">
        <v>6100015375</v>
      </c>
      <c r="K573" s="395" t="s">
        <v>173</v>
      </c>
      <c r="L573" s="364" t="s">
        <v>3403</v>
      </c>
      <c r="M573" s="387">
        <v>34</v>
      </c>
      <c r="N573" s="364"/>
    </row>
    <row r="574" spans="1:14" outlineLevel="1">
      <c r="A574" s="396"/>
      <c r="B574" s="390"/>
      <c r="C574" s="371"/>
      <c r="D574" s="372"/>
      <c r="E574" s="368"/>
      <c r="F574" s="180" t="s">
        <v>579</v>
      </c>
      <c r="G574" s="126">
        <v>22311</v>
      </c>
      <c r="H574" s="177" t="s">
        <v>5196</v>
      </c>
      <c r="I574" s="126">
        <v>3657</v>
      </c>
      <c r="J574" s="390"/>
      <c r="K574" s="395"/>
      <c r="L574" s="364"/>
      <c r="M574" s="387"/>
      <c r="N574" s="364"/>
    </row>
    <row r="575" spans="1:14" ht="47.25" outlineLevel="1">
      <c r="A575" s="181" t="s">
        <v>982</v>
      </c>
      <c r="B575" s="119" t="s">
        <v>352</v>
      </c>
      <c r="C575" s="174" t="s">
        <v>132</v>
      </c>
      <c r="D575" s="190" t="s">
        <v>5197</v>
      </c>
      <c r="E575" s="176">
        <v>218.649</v>
      </c>
      <c r="F575" s="180" t="s">
        <v>4713</v>
      </c>
      <c r="G575" s="126">
        <v>21945</v>
      </c>
      <c r="H575" s="177" t="s">
        <v>5198</v>
      </c>
      <c r="I575" s="126">
        <v>47200</v>
      </c>
      <c r="J575" s="119">
        <v>6100019454</v>
      </c>
      <c r="K575" s="122">
        <v>41526</v>
      </c>
      <c r="L575" s="173" t="s">
        <v>5199</v>
      </c>
      <c r="M575" s="177">
        <v>34</v>
      </c>
      <c r="N575" s="364" t="s">
        <v>5200</v>
      </c>
    </row>
    <row r="576" spans="1:14" ht="47.25" outlineLevel="1">
      <c r="A576" s="181" t="s">
        <v>983</v>
      </c>
      <c r="B576" s="119" t="s">
        <v>352</v>
      </c>
      <c r="C576" s="174" t="s">
        <v>132</v>
      </c>
      <c r="D576" s="175" t="s">
        <v>5201</v>
      </c>
      <c r="E576" s="176">
        <v>193.20593000000002</v>
      </c>
      <c r="F576" s="180" t="s">
        <v>4713</v>
      </c>
      <c r="G576" s="126">
        <v>21945</v>
      </c>
      <c r="H576" s="177" t="s">
        <v>5198</v>
      </c>
      <c r="I576" s="126">
        <v>47200</v>
      </c>
      <c r="J576" s="119">
        <v>6100019612</v>
      </c>
      <c r="K576" s="122">
        <v>41548</v>
      </c>
      <c r="L576" s="173" t="s">
        <v>5202</v>
      </c>
      <c r="M576" s="177">
        <v>34</v>
      </c>
      <c r="N576" s="364"/>
    </row>
    <row r="577" spans="1:14" ht="47.25" outlineLevel="1">
      <c r="A577" s="181" t="s">
        <v>984</v>
      </c>
      <c r="B577" s="119" t="s">
        <v>352</v>
      </c>
      <c r="C577" s="174" t="s">
        <v>132</v>
      </c>
      <c r="D577" s="190" t="s">
        <v>5203</v>
      </c>
      <c r="E577" s="176">
        <v>535.86122999999998</v>
      </c>
      <c r="F577" s="180" t="s">
        <v>4713</v>
      </c>
      <c r="G577" s="126">
        <v>21945</v>
      </c>
      <c r="H577" s="177" t="s">
        <v>5198</v>
      </c>
      <c r="I577" s="126">
        <v>47200</v>
      </c>
      <c r="J577" s="119">
        <v>6100021077</v>
      </c>
      <c r="K577" s="122">
        <v>41597</v>
      </c>
      <c r="L577" s="173" t="s">
        <v>5204</v>
      </c>
      <c r="M577" s="177">
        <v>34</v>
      </c>
      <c r="N577" s="364"/>
    </row>
    <row r="578" spans="1:14" ht="47.25" outlineLevel="1">
      <c r="A578" s="181" t="s">
        <v>985</v>
      </c>
      <c r="B578" s="119" t="s">
        <v>353</v>
      </c>
      <c r="C578" s="174" t="s">
        <v>132</v>
      </c>
      <c r="D578" s="190" t="s">
        <v>5205</v>
      </c>
      <c r="E578" s="176">
        <v>35.348039999999997</v>
      </c>
      <c r="F578" s="173" t="s">
        <v>3386</v>
      </c>
      <c r="G578" s="176" t="s">
        <v>3406</v>
      </c>
      <c r="H578" s="176" t="s">
        <v>3407</v>
      </c>
      <c r="I578" s="176" t="s">
        <v>3408</v>
      </c>
      <c r="J578" s="119">
        <v>6100014907</v>
      </c>
      <c r="K578" s="122">
        <v>41303</v>
      </c>
      <c r="L578" s="173" t="s">
        <v>5206</v>
      </c>
      <c r="M578" s="177">
        <v>34</v>
      </c>
      <c r="N578" s="173" t="s">
        <v>5207</v>
      </c>
    </row>
    <row r="579" spans="1:14" ht="47.25" outlineLevel="1">
      <c r="A579" s="181" t="s">
        <v>986</v>
      </c>
      <c r="B579" s="219" t="s">
        <v>354</v>
      </c>
      <c r="C579" s="174" t="s">
        <v>132</v>
      </c>
      <c r="D579" s="175" t="s">
        <v>5208</v>
      </c>
      <c r="E579" s="176">
        <v>50.519010000000002</v>
      </c>
      <c r="F579" s="180" t="s">
        <v>3128</v>
      </c>
      <c r="G579" s="176" t="s">
        <v>3409</v>
      </c>
      <c r="H579" s="176" t="s">
        <v>3410</v>
      </c>
      <c r="I579" s="176" t="s">
        <v>3411</v>
      </c>
      <c r="J579" s="119">
        <v>6100009481</v>
      </c>
      <c r="K579" s="122" t="s">
        <v>5209</v>
      </c>
      <c r="L579" s="173" t="s">
        <v>3412</v>
      </c>
      <c r="M579" s="177">
        <v>34</v>
      </c>
      <c r="N579" s="364" t="s">
        <v>5210</v>
      </c>
    </row>
    <row r="580" spans="1:14" ht="31.5" outlineLevel="1">
      <c r="A580" s="181" t="s">
        <v>987</v>
      </c>
      <c r="B580" s="219" t="s">
        <v>354</v>
      </c>
      <c r="C580" s="174" t="s">
        <v>132</v>
      </c>
      <c r="D580" s="190" t="s">
        <v>5211</v>
      </c>
      <c r="E580" s="176">
        <v>45.984259999999999</v>
      </c>
      <c r="F580" s="180" t="s">
        <v>3128</v>
      </c>
      <c r="G580" s="176" t="s">
        <v>3409</v>
      </c>
      <c r="H580" s="176" t="s">
        <v>3410</v>
      </c>
      <c r="I580" s="176" t="s">
        <v>3411</v>
      </c>
      <c r="J580" s="119">
        <v>6100012143</v>
      </c>
      <c r="K580" s="122" t="s">
        <v>3413</v>
      </c>
      <c r="L580" s="173" t="s">
        <v>3414</v>
      </c>
      <c r="M580" s="177">
        <v>34</v>
      </c>
      <c r="N580" s="364"/>
    </row>
    <row r="581" spans="1:14" ht="48.75" customHeight="1" outlineLevel="1">
      <c r="A581" s="396" t="s">
        <v>988</v>
      </c>
      <c r="B581" s="392" t="s">
        <v>354</v>
      </c>
      <c r="C581" s="371" t="s">
        <v>132</v>
      </c>
      <c r="D581" s="394" t="s">
        <v>5212</v>
      </c>
      <c r="E581" s="368">
        <v>1785.4216000000001</v>
      </c>
      <c r="F581" s="180" t="s">
        <v>3128</v>
      </c>
      <c r="G581" s="126">
        <v>22022</v>
      </c>
      <c r="H581" s="177" t="s">
        <v>3410</v>
      </c>
      <c r="I581" s="126">
        <v>2207</v>
      </c>
      <c r="J581" s="390">
        <v>6100014747</v>
      </c>
      <c r="K581" s="395" t="s">
        <v>149</v>
      </c>
      <c r="L581" s="364" t="s">
        <v>5213</v>
      </c>
      <c r="M581" s="387">
        <v>34</v>
      </c>
      <c r="N581" s="364"/>
    </row>
    <row r="582" spans="1:14" outlineLevel="1">
      <c r="A582" s="396"/>
      <c r="B582" s="392"/>
      <c r="C582" s="371"/>
      <c r="D582" s="394"/>
      <c r="E582" s="368"/>
      <c r="F582" s="180" t="s">
        <v>3128</v>
      </c>
      <c r="G582" s="126">
        <v>23773</v>
      </c>
      <c r="H582" s="177" t="s">
        <v>5214</v>
      </c>
      <c r="I582" s="126">
        <v>2207</v>
      </c>
      <c r="J582" s="390"/>
      <c r="K582" s="395"/>
      <c r="L582" s="364"/>
      <c r="M582" s="387"/>
      <c r="N582" s="364"/>
    </row>
    <row r="583" spans="1:14" ht="36.75" customHeight="1" outlineLevel="1">
      <c r="A583" s="396" t="s">
        <v>989</v>
      </c>
      <c r="B583" s="392" t="s">
        <v>354</v>
      </c>
      <c r="C583" s="371" t="s">
        <v>132</v>
      </c>
      <c r="D583" s="394" t="s">
        <v>5215</v>
      </c>
      <c r="E583" s="368">
        <v>222.33276999999998</v>
      </c>
      <c r="F583" s="180" t="s">
        <v>3128</v>
      </c>
      <c r="G583" s="126">
        <v>22022</v>
      </c>
      <c r="H583" s="177" t="s">
        <v>3410</v>
      </c>
      <c r="I583" s="126">
        <v>2207</v>
      </c>
      <c r="J583" s="390">
        <v>6100015276</v>
      </c>
      <c r="K583" s="395" t="s">
        <v>177</v>
      </c>
      <c r="L583" s="364" t="s">
        <v>3416</v>
      </c>
      <c r="M583" s="387">
        <v>34</v>
      </c>
      <c r="N583" s="364"/>
    </row>
    <row r="584" spans="1:14" outlineLevel="1">
      <c r="A584" s="396"/>
      <c r="B584" s="392"/>
      <c r="C584" s="371"/>
      <c r="D584" s="394"/>
      <c r="E584" s="368"/>
      <c r="F584" s="180" t="s">
        <v>3128</v>
      </c>
      <c r="G584" s="126">
        <v>24240</v>
      </c>
      <c r="H584" s="177" t="s">
        <v>5216</v>
      </c>
      <c r="I584" s="126">
        <v>2207</v>
      </c>
      <c r="J584" s="390"/>
      <c r="K584" s="395"/>
      <c r="L584" s="364"/>
      <c r="M584" s="387"/>
      <c r="N584" s="364"/>
    </row>
    <row r="585" spans="1:14" ht="21" customHeight="1" outlineLevel="1">
      <c r="A585" s="396" t="s">
        <v>990</v>
      </c>
      <c r="B585" s="390" t="s">
        <v>355</v>
      </c>
      <c r="C585" s="371" t="s">
        <v>132</v>
      </c>
      <c r="D585" s="372" t="s">
        <v>5217</v>
      </c>
      <c r="E585" s="368">
        <v>264.20555999999999</v>
      </c>
      <c r="F585" s="364" t="s">
        <v>5218</v>
      </c>
      <c r="G585" s="126">
        <v>22035</v>
      </c>
      <c r="H585" s="177" t="s">
        <v>3420</v>
      </c>
      <c r="I585" s="126">
        <v>1307</v>
      </c>
      <c r="J585" s="390">
        <v>6100012343</v>
      </c>
      <c r="K585" s="395" t="s">
        <v>3497</v>
      </c>
      <c r="L585" s="364" t="s">
        <v>3498</v>
      </c>
      <c r="M585" s="387">
        <v>34</v>
      </c>
      <c r="N585" s="364" t="s">
        <v>5219</v>
      </c>
    </row>
    <row r="586" spans="1:14" outlineLevel="1">
      <c r="A586" s="396"/>
      <c r="B586" s="390"/>
      <c r="C586" s="371"/>
      <c r="D586" s="372"/>
      <c r="E586" s="368"/>
      <c r="F586" s="364"/>
      <c r="G586" s="126">
        <v>22738</v>
      </c>
      <c r="H586" s="177" t="s">
        <v>5220</v>
      </c>
      <c r="I586" s="126">
        <v>1307</v>
      </c>
      <c r="J586" s="390"/>
      <c r="K586" s="395"/>
      <c r="L586" s="364"/>
      <c r="M586" s="387"/>
      <c r="N586" s="364"/>
    </row>
    <row r="587" spans="1:14" ht="34.5" customHeight="1" outlineLevel="1">
      <c r="A587" s="181" t="s">
        <v>991</v>
      </c>
      <c r="B587" s="119" t="s">
        <v>355</v>
      </c>
      <c r="C587" s="174" t="s">
        <v>132</v>
      </c>
      <c r="D587" s="190" t="s">
        <v>5221</v>
      </c>
      <c r="E587" s="176">
        <v>11.275090000000001</v>
      </c>
      <c r="F587" s="173" t="s">
        <v>3128</v>
      </c>
      <c r="G587" s="176" t="s">
        <v>3419</v>
      </c>
      <c r="H587" s="176" t="s">
        <v>3420</v>
      </c>
      <c r="I587" s="176" t="s">
        <v>3418</v>
      </c>
      <c r="J587" s="119">
        <v>6100014178</v>
      </c>
      <c r="K587" s="122" t="s">
        <v>147</v>
      </c>
      <c r="L587" s="173" t="s">
        <v>3484</v>
      </c>
      <c r="M587" s="177">
        <v>34</v>
      </c>
      <c r="N587" s="364"/>
    </row>
    <row r="588" spans="1:14" ht="33.75" customHeight="1" outlineLevel="1">
      <c r="A588" s="181" t="s">
        <v>992</v>
      </c>
      <c r="B588" s="119" t="s">
        <v>355</v>
      </c>
      <c r="C588" s="174" t="s">
        <v>132</v>
      </c>
      <c r="D588" s="190" t="s">
        <v>5222</v>
      </c>
      <c r="E588" s="176">
        <v>16.33417</v>
      </c>
      <c r="F588" s="173" t="s">
        <v>3128</v>
      </c>
      <c r="G588" s="176" t="s">
        <v>3419</v>
      </c>
      <c r="H588" s="176" t="s">
        <v>3420</v>
      </c>
      <c r="I588" s="176" t="s">
        <v>3418</v>
      </c>
      <c r="J588" s="119">
        <v>6100014227</v>
      </c>
      <c r="K588" s="122" t="s">
        <v>3360</v>
      </c>
      <c r="L588" s="173" t="s">
        <v>5223</v>
      </c>
      <c r="M588" s="177">
        <v>34</v>
      </c>
      <c r="N588" s="364"/>
    </row>
    <row r="589" spans="1:14" ht="17.25" customHeight="1" outlineLevel="1">
      <c r="A589" s="396" t="s">
        <v>993</v>
      </c>
      <c r="B589" s="390" t="s">
        <v>355</v>
      </c>
      <c r="C589" s="371" t="s">
        <v>132</v>
      </c>
      <c r="D589" s="372" t="s">
        <v>5224</v>
      </c>
      <c r="E589" s="368">
        <v>69.886129999999994</v>
      </c>
      <c r="F589" s="364" t="s">
        <v>5218</v>
      </c>
      <c r="G589" s="126">
        <v>22035</v>
      </c>
      <c r="H589" s="177" t="s">
        <v>3420</v>
      </c>
      <c r="I589" s="126">
        <v>1307</v>
      </c>
      <c r="J589" s="390">
        <v>6100014299</v>
      </c>
      <c r="K589" s="395" t="s">
        <v>3395</v>
      </c>
      <c r="L589" s="364" t="s">
        <v>3396</v>
      </c>
      <c r="M589" s="387">
        <v>34</v>
      </c>
      <c r="N589" s="364"/>
    </row>
    <row r="590" spans="1:14" ht="19.5" customHeight="1" outlineLevel="1">
      <c r="A590" s="396"/>
      <c r="B590" s="390"/>
      <c r="C590" s="371"/>
      <c r="D590" s="372"/>
      <c r="E590" s="368"/>
      <c r="F590" s="364"/>
      <c r="G590" s="126">
        <v>21396</v>
      </c>
      <c r="H590" s="177" t="s">
        <v>5225</v>
      </c>
      <c r="I590" s="126">
        <v>1307</v>
      </c>
      <c r="J590" s="390"/>
      <c r="K590" s="395"/>
      <c r="L590" s="364"/>
      <c r="M590" s="387"/>
      <c r="N590" s="364"/>
    </row>
    <row r="591" spans="1:14" ht="34.5" customHeight="1" outlineLevel="1">
      <c r="A591" s="181" t="s">
        <v>994</v>
      </c>
      <c r="B591" s="119" t="s">
        <v>355</v>
      </c>
      <c r="C591" s="174" t="s">
        <v>132</v>
      </c>
      <c r="D591" s="190" t="s">
        <v>5226</v>
      </c>
      <c r="E591" s="176">
        <v>27.178059999999999</v>
      </c>
      <c r="F591" s="173" t="s">
        <v>3128</v>
      </c>
      <c r="G591" s="176" t="s">
        <v>3419</v>
      </c>
      <c r="H591" s="176" t="s">
        <v>3420</v>
      </c>
      <c r="I591" s="176" t="s">
        <v>3418</v>
      </c>
      <c r="J591" s="119">
        <v>6100014535</v>
      </c>
      <c r="K591" s="122" t="s">
        <v>150</v>
      </c>
      <c r="L591" s="173" t="s">
        <v>5227</v>
      </c>
      <c r="M591" s="177">
        <v>34</v>
      </c>
      <c r="N591" s="364"/>
    </row>
    <row r="592" spans="1:14" ht="17.25" customHeight="1" outlineLevel="1">
      <c r="A592" s="396" t="s">
        <v>995</v>
      </c>
      <c r="B592" s="390" t="s">
        <v>355</v>
      </c>
      <c r="C592" s="371" t="s">
        <v>132</v>
      </c>
      <c r="D592" s="372" t="s">
        <v>5228</v>
      </c>
      <c r="E592" s="368">
        <v>277.30644999999998</v>
      </c>
      <c r="F592" s="364" t="s">
        <v>5218</v>
      </c>
      <c r="G592" s="126">
        <v>22035</v>
      </c>
      <c r="H592" s="177" t="s">
        <v>3420</v>
      </c>
      <c r="I592" s="126">
        <v>1307</v>
      </c>
      <c r="J592" s="390">
        <v>6100014537</v>
      </c>
      <c r="K592" s="395" t="s">
        <v>150</v>
      </c>
      <c r="L592" s="364" t="s">
        <v>5229</v>
      </c>
      <c r="M592" s="387">
        <v>34</v>
      </c>
      <c r="N592" s="364"/>
    </row>
    <row r="593" spans="1:14" ht="14.25" customHeight="1" outlineLevel="1">
      <c r="A593" s="396"/>
      <c r="B593" s="390"/>
      <c r="C593" s="371"/>
      <c r="D593" s="372"/>
      <c r="E593" s="368"/>
      <c r="F593" s="364"/>
      <c r="G593" s="126">
        <v>24538</v>
      </c>
      <c r="H593" s="177" t="s">
        <v>5230</v>
      </c>
      <c r="I593" s="126">
        <v>1307</v>
      </c>
      <c r="J593" s="390"/>
      <c r="K593" s="395"/>
      <c r="L593" s="364"/>
      <c r="M593" s="387"/>
      <c r="N593" s="364"/>
    </row>
    <row r="594" spans="1:14" ht="31.5" customHeight="1" outlineLevel="1">
      <c r="A594" s="181" t="s">
        <v>996</v>
      </c>
      <c r="B594" s="119" t="s">
        <v>355</v>
      </c>
      <c r="C594" s="174" t="s">
        <v>132</v>
      </c>
      <c r="D594" s="190" t="s">
        <v>5231</v>
      </c>
      <c r="E594" s="176">
        <v>27.903790000000001</v>
      </c>
      <c r="F594" s="173" t="s">
        <v>3128</v>
      </c>
      <c r="G594" s="176" t="s">
        <v>3419</v>
      </c>
      <c r="H594" s="176" t="s">
        <v>3420</v>
      </c>
      <c r="I594" s="176" t="s">
        <v>3418</v>
      </c>
      <c r="J594" s="119">
        <v>6100014573</v>
      </c>
      <c r="K594" s="122" t="s">
        <v>150</v>
      </c>
      <c r="L594" s="173" t="s">
        <v>3423</v>
      </c>
      <c r="M594" s="177">
        <v>34</v>
      </c>
      <c r="N594" s="364"/>
    </row>
    <row r="595" spans="1:14" ht="15.75" customHeight="1" outlineLevel="1">
      <c r="A595" s="396" t="s">
        <v>997</v>
      </c>
      <c r="B595" s="390" t="s">
        <v>355</v>
      </c>
      <c r="C595" s="371" t="s">
        <v>132</v>
      </c>
      <c r="D595" s="372" t="s">
        <v>5232</v>
      </c>
      <c r="E595" s="368">
        <v>317.10504000000003</v>
      </c>
      <c r="F595" s="364" t="s">
        <v>5218</v>
      </c>
      <c r="G595" s="126">
        <v>22035</v>
      </c>
      <c r="H595" s="177" t="s">
        <v>3420</v>
      </c>
      <c r="I595" s="176" t="s">
        <v>3418</v>
      </c>
      <c r="J595" s="390">
        <v>6100014748</v>
      </c>
      <c r="K595" s="395" t="s">
        <v>149</v>
      </c>
      <c r="L595" s="364" t="s">
        <v>5233</v>
      </c>
      <c r="M595" s="387">
        <v>34</v>
      </c>
      <c r="N595" s="364"/>
    </row>
    <row r="596" spans="1:14" outlineLevel="1">
      <c r="A596" s="396"/>
      <c r="B596" s="390"/>
      <c r="C596" s="371"/>
      <c r="D596" s="372"/>
      <c r="E596" s="368"/>
      <c r="F596" s="364"/>
      <c r="G596" s="126">
        <v>21396</v>
      </c>
      <c r="H596" s="177" t="s">
        <v>5225</v>
      </c>
      <c r="I596" s="176" t="s">
        <v>3418</v>
      </c>
      <c r="J596" s="390"/>
      <c r="K596" s="395"/>
      <c r="L596" s="364"/>
      <c r="M596" s="387"/>
      <c r="N596" s="364"/>
    </row>
    <row r="597" spans="1:14" ht="33" customHeight="1" outlineLevel="1">
      <c r="A597" s="181" t="s">
        <v>998</v>
      </c>
      <c r="B597" s="119" t="s">
        <v>355</v>
      </c>
      <c r="C597" s="174" t="s">
        <v>132</v>
      </c>
      <c r="D597" s="190" t="s">
        <v>5234</v>
      </c>
      <c r="E597" s="176">
        <v>10.549379999999999</v>
      </c>
      <c r="F597" s="173" t="s">
        <v>3128</v>
      </c>
      <c r="G597" s="176" t="s">
        <v>3419</v>
      </c>
      <c r="H597" s="176" t="s">
        <v>3420</v>
      </c>
      <c r="I597" s="176" t="s">
        <v>3418</v>
      </c>
      <c r="J597" s="119">
        <v>6100014768</v>
      </c>
      <c r="K597" s="122" t="s">
        <v>149</v>
      </c>
      <c r="L597" s="173" t="s">
        <v>313</v>
      </c>
      <c r="M597" s="177">
        <v>34</v>
      </c>
      <c r="N597" s="364"/>
    </row>
    <row r="598" spans="1:14" ht="21.75" customHeight="1" outlineLevel="1">
      <c r="A598" s="396" t="s">
        <v>999</v>
      </c>
      <c r="B598" s="390" t="s">
        <v>355</v>
      </c>
      <c r="C598" s="371" t="s">
        <v>132</v>
      </c>
      <c r="D598" s="397" t="s">
        <v>5235</v>
      </c>
      <c r="E598" s="368">
        <v>372.36663999999996</v>
      </c>
      <c r="F598" s="364" t="s">
        <v>5218</v>
      </c>
      <c r="G598" s="126">
        <v>22035</v>
      </c>
      <c r="H598" s="177" t="s">
        <v>3420</v>
      </c>
      <c r="I598" s="176" t="s">
        <v>3418</v>
      </c>
      <c r="J598" s="390">
        <v>6100014902</v>
      </c>
      <c r="K598" s="395" t="s">
        <v>153</v>
      </c>
      <c r="L598" s="364" t="s">
        <v>3422</v>
      </c>
      <c r="M598" s="387">
        <v>34</v>
      </c>
      <c r="N598" s="364"/>
    </row>
    <row r="599" spans="1:14" outlineLevel="1">
      <c r="A599" s="396"/>
      <c r="B599" s="390"/>
      <c r="C599" s="371"/>
      <c r="D599" s="397"/>
      <c r="E599" s="368"/>
      <c r="F599" s="364"/>
      <c r="G599" s="126">
        <v>24572</v>
      </c>
      <c r="H599" s="177" t="s">
        <v>5230</v>
      </c>
      <c r="I599" s="176" t="s">
        <v>3418</v>
      </c>
      <c r="J599" s="390"/>
      <c r="K599" s="395"/>
      <c r="L599" s="364"/>
      <c r="M599" s="387"/>
      <c r="N599" s="364"/>
    </row>
    <row r="600" spans="1:14" ht="19.5" customHeight="1" outlineLevel="1">
      <c r="A600" s="396" t="s">
        <v>1000</v>
      </c>
      <c r="B600" s="390" t="s">
        <v>355</v>
      </c>
      <c r="C600" s="371" t="s">
        <v>132</v>
      </c>
      <c r="D600" s="372" t="s">
        <v>5236</v>
      </c>
      <c r="E600" s="368">
        <v>113.48475999999999</v>
      </c>
      <c r="F600" s="180" t="s">
        <v>5218</v>
      </c>
      <c r="G600" s="177" t="s">
        <v>3419</v>
      </c>
      <c r="H600" s="177" t="s">
        <v>3420</v>
      </c>
      <c r="I600" s="176" t="s">
        <v>3418</v>
      </c>
      <c r="J600" s="390">
        <v>6100015208</v>
      </c>
      <c r="K600" s="395" t="s">
        <v>177</v>
      </c>
      <c r="L600" s="364" t="s">
        <v>5237</v>
      </c>
      <c r="M600" s="387">
        <v>34</v>
      </c>
      <c r="N600" s="364"/>
    </row>
    <row r="601" spans="1:14" ht="20.25" customHeight="1" outlineLevel="1">
      <c r="A601" s="396"/>
      <c r="B601" s="390"/>
      <c r="C601" s="371"/>
      <c r="D601" s="372"/>
      <c r="E601" s="368"/>
      <c r="F601" s="180" t="s">
        <v>5218</v>
      </c>
      <c r="G601" s="177" t="s">
        <v>5238</v>
      </c>
      <c r="H601" s="177" t="s">
        <v>5230</v>
      </c>
      <c r="I601" s="176" t="s">
        <v>3418</v>
      </c>
      <c r="J601" s="390"/>
      <c r="K601" s="395"/>
      <c r="L601" s="364"/>
      <c r="M601" s="387"/>
      <c r="N601" s="364"/>
    </row>
    <row r="602" spans="1:14" ht="50.25" customHeight="1" outlineLevel="1">
      <c r="A602" s="181" t="s">
        <v>1001</v>
      </c>
      <c r="B602" s="119" t="s">
        <v>356</v>
      </c>
      <c r="C602" s="174" t="s">
        <v>132</v>
      </c>
      <c r="D602" s="190" t="s">
        <v>5239</v>
      </c>
      <c r="E602" s="176">
        <v>665.79342999999994</v>
      </c>
      <c r="F602" s="173" t="s">
        <v>3404</v>
      </c>
      <c r="G602" s="176" t="s">
        <v>3424</v>
      </c>
      <c r="H602" s="176" t="s">
        <v>3410</v>
      </c>
      <c r="I602" s="176" t="s">
        <v>3425</v>
      </c>
      <c r="J602" s="119">
        <v>6100009140</v>
      </c>
      <c r="K602" s="122">
        <v>40949</v>
      </c>
      <c r="L602" s="173" t="s">
        <v>5240</v>
      </c>
      <c r="M602" s="177" t="s">
        <v>5241</v>
      </c>
      <c r="N602" s="364" t="s">
        <v>5242</v>
      </c>
    </row>
    <row r="603" spans="1:14" ht="47.25" outlineLevel="1">
      <c r="A603" s="181" t="s">
        <v>1002</v>
      </c>
      <c r="B603" s="119" t="s">
        <v>356</v>
      </c>
      <c r="C603" s="174" t="s">
        <v>132</v>
      </c>
      <c r="D603" s="190" t="s">
        <v>5243</v>
      </c>
      <c r="E603" s="176">
        <v>256.06876999999997</v>
      </c>
      <c r="F603" s="173" t="s">
        <v>3404</v>
      </c>
      <c r="G603" s="176" t="s">
        <v>3424</v>
      </c>
      <c r="H603" s="176" t="s">
        <v>3410</v>
      </c>
      <c r="I603" s="176" t="s">
        <v>3425</v>
      </c>
      <c r="J603" s="119">
        <v>6100009472</v>
      </c>
      <c r="K603" s="122">
        <v>40974</v>
      </c>
      <c r="L603" s="173" t="s">
        <v>5244</v>
      </c>
      <c r="M603" s="177" t="s">
        <v>5241</v>
      </c>
      <c r="N603" s="364"/>
    </row>
    <row r="604" spans="1:14" ht="47.25" outlineLevel="1">
      <c r="A604" s="181" t="s">
        <v>1003</v>
      </c>
      <c r="B604" s="119" t="s">
        <v>356</v>
      </c>
      <c r="C604" s="174" t="s">
        <v>132</v>
      </c>
      <c r="D604" s="190" t="s">
        <v>5245</v>
      </c>
      <c r="E604" s="176">
        <v>245.36913999999999</v>
      </c>
      <c r="F604" s="173" t="s">
        <v>3404</v>
      </c>
      <c r="G604" s="176" t="s">
        <v>3424</v>
      </c>
      <c r="H604" s="176" t="s">
        <v>3410</v>
      </c>
      <c r="I604" s="176" t="s">
        <v>3425</v>
      </c>
      <c r="J604" s="119">
        <v>6100009551</v>
      </c>
      <c r="K604" s="122">
        <v>40982</v>
      </c>
      <c r="L604" s="173" t="s">
        <v>5246</v>
      </c>
      <c r="M604" s="177" t="s">
        <v>5241</v>
      </c>
      <c r="N604" s="364"/>
    </row>
    <row r="605" spans="1:14" ht="47.25" outlineLevel="1">
      <c r="A605" s="181" t="s">
        <v>1004</v>
      </c>
      <c r="B605" s="119" t="s">
        <v>357</v>
      </c>
      <c r="C605" s="174" t="s">
        <v>132</v>
      </c>
      <c r="D605" s="190" t="s">
        <v>5247</v>
      </c>
      <c r="E605" s="176">
        <v>238.47568000000001</v>
      </c>
      <c r="F605" s="173" t="s">
        <v>579</v>
      </c>
      <c r="G605" s="176" t="s">
        <v>3426</v>
      </c>
      <c r="H605" s="176" t="s">
        <v>3427</v>
      </c>
      <c r="I605" s="176" t="s">
        <v>3428</v>
      </c>
      <c r="J605" s="119">
        <v>6100009940</v>
      </c>
      <c r="K605" s="122">
        <v>41012</v>
      </c>
      <c r="L605" s="173" t="s">
        <v>5248</v>
      </c>
      <c r="M605" s="177" t="s">
        <v>5241</v>
      </c>
      <c r="N605" s="364" t="s">
        <v>5249</v>
      </c>
    </row>
    <row r="606" spans="1:14" ht="32.25" customHeight="1" outlineLevel="1">
      <c r="A606" s="181" t="s">
        <v>1005</v>
      </c>
      <c r="B606" s="119" t="s">
        <v>357</v>
      </c>
      <c r="C606" s="174" t="s">
        <v>132</v>
      </c>
      <c r="D606" s="175" t="s">
        <v>5250</v>
      </c>
      <c r="E606" s="176">
        <v>306.02548000000002</v>
      </c>
      <c r="F606" s="173" t="s">
        <v>579</v>
      </c>
      <c r="G606" s="176" t="s">
        <v>3426</v>
      </c>
      <c r="H606" s="176" t="s">
        <v>3427</v>
      </c>
      <c r="I606" s="176" t="s">
        <v>3428</v>
      </c>
      <c r="J606" s="119">
        <v>6100010133</v>
      </c>
      <c r="K606" s="122">
        <v>41025</v>
      </c>
      <c r="L606" s="173" t="s">
        <v>267</v>
      </c>
      <c r="M606" s="177" t="s">
        <v>5241</v>
      </c>
      <c r="N606" s="364"/>
    </row>
    <row r="607" spans="1:14" ht="36.75" customHeight="1" outlineLevel="1">
      <c r="A607" s="181" t="s">
        <v>1006</v>
      </c>
      <c r="B607" s="119" t="s">
        <v>357</v>
      </c>
      <c r="C607" s="174" t="s">
        <v>132</v>
      </c>
      <c r="D607" s="190" t="s">
        <v>5251</v>
      </c>
      <c r="E607" s="176">
        <v>89.462670000000003</v>
      </c>
      <c r="F607" s="173" t="s">
        <v>579</v>
      </c>
      <c r="G607" s="176" t="s">
        <v>3426</v>
      </c>
      <c r="H607" s="176" t="s">
        <v>3427</v>
      </c>
      <c r="I607" s="176" t="s">
        <v>3428</v>
      </c>
      <c r="J607" s="119">
        <v>6100011037</v>
      </c>
      <c r="K607" s="122">
        <v>41073</v>
      </c>
      <c r="L607" s="173" t="s">
        <v>3429</v>
      </c>
      <c r="M607" s="177" t="s">
        <v>5241</v>
      </c>
      <c r="N607" s="364"/>
    </row>
    <row r="608" spans="1:14" ht="19.5" customHeight="1" outlineLevel="1">
      <c r="A608" s="396" t="s">
        <v>1007</v>
      </c>
      <c r="B608" s="390" t="s">
        <v>357</v>
      </c>
      <c r="C608" s="371" t="s">
        <v>132</v>
      </c>
      <c r="D608" s="372" t="s">
        <v>5252</v>
      </c>
      <c r="E608" s="368">
        <v>331.34074000000004</v>
      </c>
      <c r="F608" s="173" t="s">
        <v>579</v>
      </c>
      <c r="G608" s="177" t="s">
        <v>3426</v>
      </c>
      <c r="H608" s="177" t="s">
        <v>3427</v>
      </c>
      <c r="I608" s="368" t="s">
        <v>3428</v>
      </c>
      <c r="J608" s="390">
        <v>6100011169</v>
      </c>
      <c r="K608" s="395">
        <v>41078</v>
      </c>
      <c r="L608" s="364" t="s">
        <v>5253</v>
      </c>
      <c r="M608" s="387" t="s">
        <v>5241</v>
      </c>
      <c r="N608" s="364"/>
    </row>
    <row r="609" spans="1:14" ht="19.5" customHeight="1" outlineLevel="1">
      <c r="A609" s="396"/>
      <c r="B609" s="390"/>
      <c r="C609" s="371"/>
      <c r="D609" s="372"/>
      <c r="E609" s="368"/>
      <c r="F609" s="173" t="s">
        <v>5254</v>
      </c>
      <c r="G609" s="177" t="s">
        <v>5255</v>
      </c>
      <c r="H609" s="177" t="s">
        <v>5256</v>
      </c>
      <c r="I609" s="368"/>
      <c r="J609" s="390"/>
      <c r="K609" s="395"/>
      <c r="L609" s="364"/>
      <c r="M609" s="387"/>
      <c r="N609" s="364"/>
    </row>
    <row r="610" spans="1:14" ht="47.25" outlineLevel="1">
      <c r="A610" s="181" t="s">
        <v>1008</v>
      </c>
      <c r="B610" s="119" t="s">
        <v>357</v>
      </c>
      <c r="C610" s="174" t="s">
        <v>132</v>
      </c>
      <c r="D610" s="190" t="s">
        <v>5257</v>
      </c>
      <c r="E610" s="176">
        <v>106.88087</v>
      </c>
      <c r="F610" s="173" t="s">
        <v>579</v>
      </c>
      <c r="G610" s="176" t="s">
        <v>3426</v>
      </c>
      <c r="H610" s="176" t="s">
        <v>3427</v>
      </c>
      <c r="I610" s="176" t="s">
        <v>3428</v>
      </c>
      <c r="J610" s="119">
        <v>6100012157</v>
      </c>
      <c r="K610" s="122">
        <v>41142</v>
      </c>
      <c r="L610" s="173" t="s">
        <v>5258</v>
      </c>
      <c r="M610" s="177" t="s">
        <v>5241</v>
      </c>
      <c r="N610" s="364"/>
    </row>
    <row r="611" spans="1:14" ht="47.25" outlineLevel="1">
      <c r="A611" s="181" t="s">
        <v>1010</v>
      </c>
      <c r="B611" s="119" t="s">
        <v>357</v>
      </c>
      <c r="C611" s="174" t="s">
        <v>132</v>
      </c>
      <c r="D611" s="190" t="s">
        <v>5259</v>
      </c>
      <c r="E611" s="176">
        <v>215.44111000000001</v>
      </c>
      <c r="F611" s="173" t="s">
        <v>579</v>
      </c>
      <c r="G611" s="176" t="s">
        <v>3426</v>
      </c>
      <c r="H611" s="176" t="s">
        <v>3427</v>
      </c>
      <c r="I611" s="176" t="s">
        <v>3428</v>
      </c>
      <c r="J611" s="119">
        <v>6100012637</v>
      </c>
      <c r="K611" s="122">
        <v>41156</v>
      </c>
      <c r="L611" s="173" t="s">
        <v>5260</v>
      </c>
      <c r="M611" s="177" t="s">
        <v>5241</v>
      </c>
      <c r="N611" s="364"/>
    </row>
    <row r="612" spans="1:14" ht="47.25" outlineLevel="1">
      <c r="A612" s="181" t="s">
        <v>1011</v>
      </c>
      <c r="B612" s="119" t="s">
        <v>357</v>
      </c>
      <c r="C612" s="174" t="s">
        <v>132</v>
      </c>
      <c r="D612" s="190" t="s">
        <v>2226</v>
      </c>
      <c r="E612" s="176">
        <v>389.1832</v>
      </c>
      <c r="F612" s="173" t="s">
        <v>579</v>
      </c>
      <c r="G612" s="176" t="s">
        <v>3426</v>
      </c>
      <c r="H612" s="176" t="s">
        <v>3427</v>
      </c>
      <c r="I612" s="176" t="s">
        <v>3428</v>
      </c>
      <c r="J612" s="119">
        <v>6100013236</v>
      </c>
      <c r="K612" s="122">
        <v>41194</v>
      </c>
      <c r="L612" s="173" t="s">
        <v>5261</v>
      </c>
      <c r="M612" s="177" t="s">
        <v>5241</v>
      </c>
      <c r="N612" s="364"/>
    </row>
    <row r="613" spans="1:14" ht="47.25" outlineLevel="1">
      <c r="A613" s="181" t="s">
        <v>1012</v>
      </c>
      <c r="B613" s="119" t="s">
        <v>358</v>
      </c>
      <c r="C613" s="174" t="s">
        <v>132</v>
      </c>
      <c r="D613" s="175" t="s">
        <v>5262</v>
      </c>
      <c r="E613" s="176">
        <v>39.362630000000003</v>
      </c>
      <c r="F613" s="173" t="s">
        <v>3386</v>
      </c>
      <c r="G613" s="176" t="s">
        <v>3430</v>
      </c>
      <c r="H613" s="176" t="s">
        <v>3431</v>
      </c>
      <c r="I613" s="176" t="s">
        <v>3432</v>
      </c>
      <c r="J613" s="119">
        <v>6100016308</v>
      </c>
      <c r="K613" s="122" t="s">
        <v>181</v>
      </c>
      <c r="L613" s="173" t="s">
        <v>5263</v>
      </c>
      <c r="M613" s="177" t="s">
        <v>5241</v>
      </c>
      <c r="N613" s="173" t="s">
        <v>5264</v>
      </c>
    </row>
    <row r="614" spans="1:14" s="158" customFormat="1" ht="47.25" outlineLevel="1">
      <c r="A614" s="181" t="s">
        <v>1013</v>
      </c>
      <c r="B614" s="119" t="s">
        <v>359</v>
      </c>
      <c r="C614" s="156" t="s">
        <v>132</v>
      </c>
      <c r="D614" s="189" t="s">
        <v>5265</v>
      </c>
      <c r="E614" s="176">
        <v>9.3929500000000008</v>
      </c>
      <c r="F614" s="173" t="s">
        <v>3435</v>
      </c>
      <c r="G614" s="176" t="s">
        <v>3436</v>
      </c>
      <c r="H614" s="176" t="s">
        <v>3437</v>
      </c>
      <c r="I614" s="176" t="s">
        <v>3438</v>
      </c>
      <c r="J614" s="119">
        <v>6100016199</v>
      </c>
      <c r="K614" s="122" t="s">
        <v>3433</v>
      </c>
      <c r="L614" s="173" t="s">
        <v>5266</v>
      </c>
      <c r="M614" s="177" t="s">
        <v>5241</v>
      </c>
      <c r="N614" s="173" t="s">
        <v>5267</v>
      </c>
    </row>
    <row r="615" spans="1:14" ht="47.25" outlineLevel="1">
      <c r="A615" s="181" t="s">
        <v>1014</v>
      </c>
      <c r="B615" s="119" t="s">
        <v>360</v>
      </c>
      <c r="C615" s="174" t="s">
        <v>132</v>
      </c>
      <c r="D615" s="175" t="s">
        <v>5268</v>
      </c>
      <c r="E615" s="176">
        <v>11.53186</v>
      </c>
      <c r="F615" s="173" t="s">
        <v>3128</v>
      </c>
      <c r="G615" s="176" t="s">
        <v>3440</v>
      </c>
      <c r="H615" s="176" t="s">
        <v>3441</v>
      </c>
      <c r="I615" s="176" t="s">
        <v>3442</v>
      </c>
      <c r="J615" s="119">
        <v>6100018932</v>
      </c>
      <c r="K615" s="122">
        <v>41507</v>
      </c>
      <c r="L615" s="173" t="s">
        <v>5269</v>
      </c>
      <c r="M615" s="177" t="s">
        <v>5241</v>
      </c>
      <c r="N615" s="364" t="s">
        <v>5270</v>
      </c>
    </row>
    <row r="616" spans="1:14" ht="47.25" outlineLevel="1">
      <c r="A616" s="181" t="s">
        <v>1015</v>
      </c>
      <c r="B616" s="119" t="s">
        <v>360</v>
      </c>
      <c r="C616" s="174" t="s">
        <v>132</v>
      </c>
      <c r="D616" s="175" t="s">
        <v>5271</v>
      </c>
      <c r="E616" s="176">
        <v>11.53186</v>
      </c>
      <c r="F616" s="173" t="s">
        <v>3128</v>
      </c>
      <c r="G616" s="176" t="s">
        <v>3440</v>
      </c>
      <c r="H616" s="176" t="s">
        <v>3441</v>
      </c>
      <c r="I616" s="176" t="s">
        <v>3442</v>
      </c>
      <c r="J616" s="119">
        <v>6100019422</v>
      </c>
      <c r="K616" s="122">
        <v>41537</v>
      </c>
      <c r="L616" s="173" t="s">
        <v>5272</v>
      </c>
      <c r="M616" s="177" t="s">
        <v>5241</v>
      </c>
      <c r="N616" s="364"/>
    </row>
    <row r="617" spans="1:14" ht="63" outlineLevel="1">
      <c r="A617" s="181" t="s">
        <v>1016</v>
      </c>
      <c r="B617" s="119" t="s">
        <v>360</v>
      </c>
      <c r="C617" s="174" t="s">
        <v>132</v>
      </c>
      <c r="D617" s="175" t="s">
        <v>5273</v>
      </c>
      <c r="E617" s="176">
        <v>11.53186</v>
      </c>
      <c r="F617" s="173" t="s">
        <v>3128</v>
      </c>
      <c r="G617" s="176" t="s">
        <v>3440</v>
      </c>
      <c r="H617" s="176" t="s">
        <v>3441</v>
      </c>
      <c r="I617" s="176" t="s">
        <v>3442</v>
      </c>
      <c r="J617" s="119">
        <v>6100019499</v>
      </c>
      <c r="K617" s="122">
        <v>41537</v>
      </c>
      <c r="L617" s="173" t="s">
        <v>5274</v>
      </c>
      <c r="M617" s="177" t="s">
        <v>5241</v>
      </c>
      <c r="N617" s="364"/>
    </row>
    <row r="618" spans="1:14" ht="47.25" outlineLevel="1">
      <c r="A618" s="181" t="s">
        <v>1017</v>
      </c>
      <c r="B618" s="119" t="s">
        <v>360</v>
      </c>
      <c r="C618" s="174" t="s">
        <v>132</v>
      </c>
      <c r="D618" s="175" t="s">
        <v>5275</v>
      </c>
      <c r="E618" s="176">
        <v>9.9837000000000007</v>
      </c>
      <c r="F618" s="173" t="s">
        <v>3128</v>
      </c>
      <c r="G618" s="176" t="s">
        <v>3440</v>
      </c>
      <c r="H618" s="176" t="s">
        <v>3441</v>
      </c>
      <c r="I618" s="176" t="s">
        <v>3442</v>
      </c>
      <c r="J618" s="119">
        <v>6100019633</v>
      </c>
      <c r="K618" s="122">
        <v>41542</v>
      </c>
      <c r="L618" s="173" t="s">
        <v>5276</v>
      </c>
      <c r="M618" s="177" t="s">
        <v>5241</v>
      </c>
      <c r="N618" s="364"/>
    </row>
    <row r="619" spans="1:14" ht="47.25" outlineLevel="1">
      <c r="A619" s="181" t="s">
        <v>1018</v>
      </c>
      <c r="B619" s="119" t="s">
        <v>360</v>
      </c>
      <c r="C619" s="174" t="s">
        <v>132</v>
      </c>
      <c r="D619" s="175" t="s">
        <v>5277</v>
      </c>
      <c r="E619" s="176">
        <v>11.53186</v>
      </c>
      <c r="F619" s="173" t="s">
        <v>3128</v>
      </c>
      <c r="G619" s="176" t="s">
        <v>3440</v>
      </c>
      <c r="H619" s="176" t="s">
        <v>3441</v>
      </c>
      <c r="I619" s="176" t="s">
        <v>3442</v>
      </c>
      <c r="J619" s="119">
        <v>6100019768</v>
      </c>
      <c r="K619" s="122">
        <v>41551</v>
      </c>
      <c r="L619" s="173" t="s">
        <v>5278</v>
      </c>
      <c r="M619" s="177" t="s">
        <v>5241</v>
      </c>
      <c r="N619" s="364"/>
    </row>
    <row r="620" spans="1:14" ht="33" customHeight="1" outlineLevel="1">
      <c r="A620" s="396" t="s">
        <v>1019</v>
      </c>
      <c r="B620" s="392" t="s">
        <v>361</v>
      </c>
      <c r="C620" s="371" t="s">
        <v>132</v>
      </c>
      <c r="D620" s="394" t="s">
        <v>5279</v>
      </c>
      <c r="E620" s="368">
        <v>225.93914000000001</v>
      </c>
      <c r="F620" s="364" t="s">
        <v>3386</v>
      </c>
      <c r="G620" s="126">
        <v>22328</v>
      </c>
      <c r="H620" s="177" t="s">
        <v>3444</v>
      </c>
      <c r="I620" s="126">
        <v>812</v>
      </c>
      <c r="J620" s="390">
        <v>6100016148</v>
      </c>
      <c r="K620" s="395" t="s">
        <v>3433</v>
      </c>
      <c r="L620" s="364" t="s">
        <v>5280</v>
      </c>
      <c r="M620" s="387" t="s">
        <v>5241</v>
      </c>
      <c r="N620" s="364" t="s">
        <v>5281</v>
      </c>
    </row>
    <row r="621" spans="1:14" outlineLevel="1">
      <c r="A621" s="396"/>
      <c r="B621" s="392"/>
      <c r="C621" s="371"/>
      <c r="D621" s="394"/>
      <c r="E621" s="368"/>
      <c r="F621" s="364"/>
      <c r="G621" s="126">
        <v>21945</v>
      </c>
      <c r="H621" s="177" t="s">
        <v>5282</v>
      </c>
      <c r="I621" s="126">
        <v>812</v>
      </c>
      <c r="J621" s="390"/>
      <c r="K621" s="395"/>
      <c r="L621" s="364"/>
      <c r="M621" s="387"/>
      <c r="N621" s="364"/>
    </row>
    <row r="622" spans="1:14" ht="49.5" customHeight="1" outlineLevel="1">
      <c r="A622" s="181" t="s">
        <v>1020</v>
      </c>
      <c r="B622" s="219" t="s">
        <v>361</v>
      </c>
      <c r="C622" s="174" t="s">
        <v>132</v>
      </c>
      <c r="D622" s="175" t="s">
        <v>5283</v>
      </c>
      <c r="E622" s="176">
        <v>86.073120000000003</v>
      </c>
      <c r="F622" s="173" t="s">
        <v>3386</v>
      </c>
      <c r="G622" s="176" t="s">
        <v>3443</v>
      </c>
      <c r="H622" s="176" t="s">
        <v>3444</v>
      </c>
      <c r="I622" s="176" t="s">
        <v>3445</v>
      </c>
      <c r="J622" s="119">
        <v>6100016321</v>
      </c>
      <c r="K622" s="122" t="s">
        <v>181</v>
      </c>
      <c r="L622" s="173" t="s">
        <v>3446</v>
      </c>
      <c r="M622" s="177" t="s">
        <v>5241</v>
      </c>
      <c r="N622" s="364"/>
    </row>
    <row r="623" spans="1:14" ht="47.25" outlineLevel="1">
      <c r="A623" s="181" t="s">
        <v>1021</v>
      </c>
      <c r="B623" s="119" t="s">
        <v>362</v>
      </c>
      <c r="C623" s="174" t="s">
        <v>132</v>
      </c>
      <c r="D623" s="190" t="s">
        <v>5284</v>
      </c>
      <c r="E623" s="176">
        <v>52.874560000000002</v>
      </c>
      <c r="F623" s="173" t="s">
        <v>3128</v>
      </c>
      <c r="G623" s="176" t="s">
        <v>3450</v>
      </c>
      <c r="H623" s="176" t="s">
        <v>3444</v>
      </c>
      <c r="I623" s="176" t="s">
        <v>3447</v>
      </c>
      <c r="J623" s="119">
        <v>6100016290</v>
      </c>
      <c r="K623" s="122" t="s">
        <v>3448</v>
      </c>
      <c r="L623" s="173" t="s">
        <v>3449</v>
      </c>
      <c r="M623" s="177" t="s">
        <v>5241</v>
      </c>
      <c r="N623" s="173" t="s">
        <v>5285</v>
      </c>
    </row>
    <row r="624" spans="1:14" ht="47.25" outlineLevel="1">
      <c r="A624" s="181" t="s">
        <v>1022</v>
      </c>
      <c r="B624" s="219" t="s">
        <v>363</v>
      </c>
      <c r="C624" s="174" t="s">
        <v>132</v>
      </c>
      <c r="D624" s="175" t="s">
        <v>5286</v>
      </c>
      <c r="E624" s="176">
        <v>4.8923399999999999</v>
      </c>
      <c r="F624" s="173" t="s">
        <v>3128</v>
      </c>
      <c r="G624" s="176" t="s">
        <v>3452</v>
      </c>
      <c r="H624" s="176" t="s">
        <v>3444</v>
      </c>
      <c r="I624" s="176" t="s">
        <v>3453</v>
      </c>
      <c r="J624" s="119">
        <v>6100012960</v>
      </c>
      <c r="K624" s="122">
        <v>41543</v>
      </c>
      <c r="L624" s="173" t="s">
        <v>2408</v>
      </c>
      <c r="M624" s="177" t="s">
        <v>5241</v>
      </c>
      <c r="N624" s="364" t="s">
        <v>5287</v>
      </c>
    </row>
    <row r="625" spans="1:14" ht="47.25" outlineLevel="1">
      <c r="A625" s="181" t="s">
        <v>1023</v>
      </c>
      <c r="B625" s="219" t="s">
        <v>363</v>
      </c>
      <c r="C625" s="174" t="s">
        <v>132</v>
      </c>
      <c r="D625" s="175" t="s">
        <v>5288</v>
      </c>
      <c r="E625" s="176">
        <v>647.07539999999995</v>
      </c>
      <c r="F625" s="173" t="s">
        <v>3128</v>
      </c>
      <c r="G625" s="176" t="s">
        <v>3452</v>
      </c>
      <c r="H625" s="176" t="s">
        <v>3444</v>
      </c>
      <c r="I625" s="176" t="s">
        <v>3453</v>
      </c>
      <c r="J625" s="119">
        <v>6100016651</v>
      </c>
      <c r="K625" s="122">
        <v>41423</v>
      </c>
      <c r="L625" s="173" t="s">
        <v>5289</v>
      </c>
      <c r="M625" s="177" t="s">
        <v>5241</v>
      </c>
      <c r="N625" s="364"/>
    </row>
    <row r="626" spans="1:14" ht="47.25" outlineLevel="1">
      <c r="A626" s="181" t="s">
        <v>1024</v>
      </c>
      <c r="B626" s="219" t="s">
        <v>363</v>
      </c>
      <c r="C626" s="174" t="s">
        <v>132</v>
      </c>
      <c r="D626" s="175" t="s">
        <v>5290</v>
      </c>
      <c r="E626" s="176">
        <v>4.8923399999999999</v>
      </c>
      <c r="F626" s="173" t="s">
        <v>3128</v>
      </c>
      <c r="G626" s="176" t="s">
        <v>3452</v>
      </c>
      <c r="H626" s="176" t="s">
        <v>3444</v>
      </c>
      <c r="I626" s="176" t="s">
        <v>3453</v>
      </c>
      <c r="J626" s="119">
        <v>6100018092</v>
      </c>
      <c r="K626" s="122">
        <v>41494</v>
      </c>
      <c r="L626" s="173" t="s">
        <v>3617</v>
      </c>
      <c r="M626" s="177" t="s">
        <v>5241</v>
      </c>
      <c r="N626" s="364"/>
    </row>
    <row r="627" spans="1:14" ht="63" outlineLevel="1">
      <c r="A627" s="181" t="s">
        <v>1025</v>
      </c>
      <c r="B627" s="219" t="s">
        <v>363</v>
      </c>
      <c r="C627" s="174" t="s">
        <v>132</v>
      </c>
      <c r="D627" s="175" t="s">
        <v>5291</v>
      </c>
      <c r="E627" s="176">
        <v>4.8923399999999999</v>
      </c>
      <c r="F627" s="173" t="s">
        <v>3128</v>
      </c>
      <c r="G627" s="176" t="s">
        <v>3452</v>
      </c>
      <c r="H627" s="176" t="s">
        <v>3444</v>
      </c>
      <c r="I627" s="176" t="s">
        <v>3453</v>
      </c>
      <c r="J627" s="119">
        <v>6100018493</v>
      </c>
      <c r="K627" s="122">
        <v>41515</v>
      </c>
      <c r="L627" s="173" t="s">
        <v>3457</v>
      </c>
      <c r="M627" s="177" t="s">
        <v>5241</v>
      </c>
      <c r="N627" s="364"/>
    </row>
    <row r="628" spans="1:14" ht="47.25" outlineLevel="1">
      <c r="A628" s="181" t="s">
        <v>1026</v>
      </c>
      <c r="B628" s="219" t="s">
        <v>363</v>
      </c>
      <c r="C628" s="174" t="s">
        <v>132</v>
      </c>
      <c r="D628" s="175" t="s">
        <v>5292</v>
      </c>
      <c r="E628" s="176">
        <v>71.55286000000001</v>
      </c>
      <c r="F628" s="173" t="s">
        <v>3334</v>
      </c>
      <c r="G628" s="176" t="s">
        <v>3454</v>
      </c>
      <c r="H628" s="176" t="s">
        <v>3455</v>
      </c>
      <c r="I628" s="176" t="s">
        <v>5293</v>
      </c>
      <c r="J628" s="119">
        <v>6100018752</v>
      </c>
      <c r="K628" s="122">
        <v>41507</v>
      </c>
      <c r="L628" s="173" t="s">
        <v>3456</v>
      </c>
      <c r="M628" s="177" t="s">
        <v>5241</v>
      </c>
      <c r="N628" s="364"/>
    </row>
    <row r="629" spans="1:14" ht="63" outlineLevel="1">
      <c r="A629" s="181" t="s">
        <v>1027</v>
      </c>
      <c r="B629" s="219" t="s">
        <v>363</v>
      </c>
      <c r="C629" s="174" t="s">
        <v>132</v>
      </c>
      <c r="D629" s="175" t="s">
        <v>5294</v>
      </c>
      <c r="E629" s="176">
        <v>4.8923399999999999</v>
      </c>
      <c r="F629" s="173" t="s">
        <v>3128</v>
      </c>
      <c r="G629" s="176" t="s">
        <v>3452</v>
      </c>
      <c r="H629" s="176" t="s">
        <v>3444</v>
      </c>
      <c r="I629" s="176" t="s">
        <v>3453</v>
      </c>
      <c r="J629" s="119">
        <v>6100019453</v>
      </c>
      <c r="K629" s="122">
        <v>41526</v>
      </c>
      <c r="L629" s="173" t="s">
        <v>5295</v>
      </c>
      <c r="M629" s="177" t="s">
        <v>5241</v>
      </c>
      <c r="N629" s="364"/>
    </row>
    <row r="630" spans="1:14" ht="47.25" outlineLevel="1">
      <c r="A630" s="181" t="s">
        <v>1028</v>
      </c>
      <c r="B630" s="119" t="s">
        <v>364</v>
      </c>
      <c r="C630" s="174" t="s">
        <v>132</v>
      </c>
      <c r="D630" s="190" t="s">
        <v>5296</v>
      </c>
      <c r="E630" s="176">
        <v>10.65676</v>
      </c>
      <c r="F630" s="173" t="s">
        <v>3128</v>
      </c>
      <c r="G630" s="176" t="s">
        <v>3459</v>
      </c>
      <c r="H630" s="176" t="s">
        <v>3460</v>
      </c>
      <c r="I630" s="176" t="s">
        <v>3461</v>
      </c>
      <c r="J630" s="119">
        <v>6100015926</v>
      </c>
      <c r="K630" s="122" t="s">
        <v>164</v>
      </c>
      <c r="L630" s="173" t="s">
        <v>3463</v>
      </c>
      <c r="M630" s="177" t="s">
        <v>5241</v>
      </c>
      <c r="N630" s="364" t="s">
        <v>5297</v>
      </c>
    </row>
    <row r="631" spans="1:14" ht="47.25" outlineLevel="1">
      <c r="A631" s="181" t="s">
        <v>1029</v>
      </c>
      <c r="B631" s="119" t="s">
        <v>364</v>
      </c>
      <c r="C631" s="174" t="s">
        <v>132</v>
      </c>
      <c r="D631" s="190" t="s">
        <v>5298</v>
      </c>
      <c r="E631" s="176">
        <v>16.18337</v>
      </c>
      <c r="F631" s="173" t="s">
        <v>3128</v>
      </c>
      <c r="G631" s="176" t="s">
        <v>3459</v>
      </c>
      <c r="H631" s="176" t="s">
        <v>3460</v>
      </c>
      <c r="I631" s="176" t="s">
        <v>3461</v>
      </c>
      <c r="J631" s="119">
        <v>6100016472</v>
      </c>
      <c r="K631" s="122" t="s">
        <v>180</v>
      </c>
      <c r="L631" s="173" t="s">
        <v>5299</v>
      </c>
      <c r="M631" s="177" t="s">
        <v>5241</v>
      </c>
      <c r="N631" s="364"/>
    </row>
    <row r="632" spans="1:14" ht="47.25" outlineLevel="1">
      <c r="A632" s="181" t="s">
        <v>1030</v>
      </c>
      <c r="B632" s="119" t="s">
        <v>364</v>
      </c>
      <c r="C632" s="174" t="s">
        <v>132</v>
      </c>
      <c r="D632" s="175" t="s">
        <v>5300</v>
      </c>
      <c r="E632" s="176">
        <v>16.18337</v>
      </c>
      <c r="F632" s="173" t="s">
        <v>3128</v>
      </c>
      <c r="G632" s="176" t="s">
        <v>3459</v>
      </c>
      <c r="H632" s="176" t="s">
        <v>3460</v>
      </c>
      <c r="I632" s="176" t="s">
        <v>3461</v>
      </c>
      <c r="J632" s="119">
        <v>6100016764</v>
      </c>
      <c r="K632" s="122" t="s">
        <v>3524</v>
      </c>
      <c r="L632" s="173" t="s">
        <v>5301</v>
      </c>
      <c r="M632" s="177" t="s">
        <v>5241</v>
      </c>
      <c r="N632" s="364"/>
    </row>
    <row r="633" spans="1:14" ht="47.25" outlineLevel="1">
      <c r="A633" s="181" t="s">
        <v>1031</v>
      </c>
      <c r="B633" s="119" t="s">
        <v>364</v>
      </c>
      <c r="C633" s="174" t="s">
        <v>132</v>
      </c>
      <c r="D633" s="190" t="s">
        <v>5302</v>
      </c>
      <c r="E633" s="176">
        <v>21.709980000000002</v>
      </c>
      <c r="F633" s="173" t="s">
        <v>3128</v>
      </c>
      <c r="G633" s="176" t="s">
        <v>3459</v>
      </c>
      <c r="H633" s="176" t="s">
        <v>3460</v>
      </c>
      <c r="I633" s="176" t="s">
        <v>3461</v>
      </c>
      <c r="J633" s="119">
        <v>6100016964</v>
      </c>
      <c r="K633" s="122" t="s">
        <v>3462</v>
      </c>
      <c r="L633" s="173" t="s">
        <v>5303</v>
      </c>
      <c r="M633" s="177" t="s">
        <v>5241</v>
      </c>
      <c r="N633" s="364"/>
    </row>
    <row r="634" spans="1:14" ht="47.25" outlineLevel="1">
      <c r="A634" s="181" t="s">
        <v>1032</v>
      </c>
      <c r="B634" s="119" t="s">
        <v>365</v>
      </c>
      <c r="C634" s="174" t="s">
        <v>132</v>
      </c>
      <c r="D634" s="190" t="s">
        <v>5304</v>
      </c>
      <c r="E634" s="176">
        <v>124.93069</v>
      </c>
      <c r="F634" s="173" t="s">
        <v>3128</v>
      </c>
      <c r="G634" s="176" t="s">
        <v>3464</v>
      </c>
      <c r="H634" s="176" t="s">
        <v>3465</v>
      </c>
      <c r="I634" s="176" t="s">
        <v>3466</v>
      </c>
      <c r="J634" s="119">
        <v>6100010030</v>
      </c>
      <c r="K634" s="122">
        <v>41018</v>
      </c>
      <c r="L634" s="173" t="s">
        <v>258</v>
      </c>
      <c r="M634" s="177" t="s">
        <v>5241</v>
      </c>
      <c r="N634" s="364" t="s">
        <v>5305</v>
      </c>
    </row>
    <row r="635" spans="1:14" ht="47.25" outlineLevel="1">
      <c r="A635" s="181" t="s">
        <v>1033</v>
      </c>
      <c r="B635" s="119" t="s">
        <v>365</v>
      </c>
      <c r="C635" s="174" t="s">
        <v>132</v>
      </c>
      <c r="D635" s="190" t="s">
        <v>5236</v>
      </c>
      <c r="E635" s="176">
        <v>100.48129</v>
      </c>
      <c r="F635" s="173" t="s">
        <v>5306</v>
      </c>
      <c r="G635" s="176" t="s">
        <v>5307</v>
      </c>
      <c r="H635" s="176" t="s">
        <v>5308</v>
      </c>
      <c r="I635" s="176" t="s">
        <v>3466</v>
      </c>
      <c r="J635" s="119">
        <v>6100012461</v>
      </c>
      <c r="K635" s="122">
        <v>41149</v>
      </c>
      <c r="L635" s="173" t="s">
        <v>302</v>
      </c>
      <c r="M635" s="177" t="s">
        <v>5241</v>
      </c>
      <c r="N635" s="364"/>
    </row>
    <row r="636" spans="1:14" ht="47.25" outlineLevel="1">
      <c r="A636" s="181" t="s">
        <v>1034</v>
      </c>
      <c r="B636" s="219" t="s">
        <v>366</v>
      </c>
      <c r="C636" s="174" t="s">
        <v>132</v>
      </c>
      <c r="D636" s="175" t="s">
        <v>5309</v>
      </c>
      <c r="E636" s="176">
        <v>26.498860000000001</v>
      </c>
      <c r="F636" s="173" t="s">
        <v>3128</v>
      </c>
      <c r="G636" s="176" t="s">
        <v>3469</v>
      </c>
      <c r="H636" s="176" t="s">
        <v>3444</v>
      </c>
      <c r="I636" s="176" t="s">
        <v>3470</v>
      </c>
      <c r="J636" s="119">
        <v>6100015284</v>
      </c>
      <c r="K636" s="122" t="s">
        <v>177</v>
      </c>
      <c r="L636" s="173" t="s">
        <v>3472</v>
      </c>
      <c r="M636" s="177" t="s">
        <v>5241</v>
      </c>
      <c r="N636" s="364" t="s">
        <v>5310</v>
      </c>
    </row>
    <row r="637" spans="1:14" ht="47.25" outlineLevel="1">
      <c r="A637" s="181" t="s">
        <v>1035</v>
      </c>
      <c r="B637" s="219" t="s">
        <v>366</v>
      </c>
      <c r="C637" s="174" t="s">
        <v>132</v>
      </c>
      <c r="D637" s="175" t="s">
        <v>5311</v>
      </c>
      <c r="E637" s="176">
        <v>58.324130000000004</v>
      </c>
      <c r="F637" s="173" t="s">
        <v>3334</v>
      </c>
      <c r="G637" s="176" t="s">
        <v>5312</v>
      </c>
      <c r="H637" s="176" t="s">
        <v>5313</v>
      </c>
      <c r="I637" s="176" t="s">
        <v>5314</v>
      </c>
      <c r="J637" s="119">
        <v>6100015403</v>
      </c>
      <c r="K637" s="122" t="s">
        <v>177</v>
      </c>
      <c r="L637" s="173" t="s">
        <v>5315</v>
      </c>
      <c r="M637" s="177" t="s">
        <v>5241</v>
      </c>
      <c r="N637" s="364"/>
    </row>
    <row r="638" spans="1:14" ht="47.25" outlineLevel="1">
      <c r="A638" s="181" t="s">
        <v>1036</v>
      </c>
      <c r="B638" s="219" t="s">
        <v>366</v>
      </c>
      <c r="C638" s="174" t="s">
        <v>132</v>
      </c>
      <c r="D638" s="175" t="s">
        <v>5316</v>
      </c>
      <c r="E638" s="176">
        <v>725.34773000000007</v>
      </c>
      <c r="F638" s="173" t="s">
        <v>3334</v>
      </c>
      <c r="G638" s="176" t="s">
        <v>5317</v>
      </c>
      <c r="H638" s="176" t="s">
        <v>3451</v>
      </c>
      <c r="I638" s="176" t="s">
        <v>5314</v>
      </c>
      <c r="J638" s="119">
        <v>6100015578</v>
      </c>
      <c r="K638" s="122" t="s">
        <v>2396</v>
      </c>
      <c r="L638" s="173" t="s">
        <v>5318</v>
      </c>
      <c r="M638" s="177" t="s">
        <v>5241</v>
      </c>
      <c r="N638" s="364"/>
    </row>
    <row r="639" spans="1:14" ht="47.25" outlineLevel="1">
      <c r="A639" s="181" t="s">
        <v>1037</v>
      </c>
      <c r="B639" s="219" t="s">
        <v>366</v>
      </c>
      <c r="C639" s="174" t="s">
        <v>132</v>
      </c>
      <c r="D639" s="175" t="s">
        <v>5319</v>
      </c>
      <c r="E639" s="176">
        <v>7.9979199999999997</v>
      </c>
      <c r="F639" s="173" t="s">
        <v>3128</v>
      </c>
      <c r="G639" s="176" t="s">
        <v>3469</v>
      </c>
      <c r="H639" s="176" t="s">
        <v>3444</v>
      </c>
      <c r="I639" s="176" t="s">
        <v>3470</v>
      </c>
      <c r="J639" s="119">
        <v>6100015581</v>
      </c>
      <c r="K639" s="122" t="s">
        <v>2396</v>
      </c>
      <c r="L639" s="173" t="s">
        <v>2397</v>
      </c>
      <c r="M639" s="177" t="s">
        <v>5241</v>
      </c>
      <c r="N639" s="364"/>
    </row>
    <row r="640" spans="1:14" ht="53.25" customHeight="1" outlineLevel="1">
      <c r="A640" s="181" t="s">
        <v>1038</v>
      </c>
      <c r="B640" s="219" t="s">
        <v>366</v>
      </c>
      <c r="C640" s="174" t="s">
        <v>132</v>
      </c>
      <c r="D640" s="190" t="s">
        <v>5320</v>
      </c>
      <c r="E640" s="176">
        <v>31.177720000000001</v>
      </c>
      <c r="F640" s="173" t="s">
        <v>3128</v>
      </c>
      <c r="G640" s="176" t="s">
        <v>3469</v>
      </c>
      <c r="H640" s="176" t="s">
        <v>3444</v>
      </c>
      <c r="I640" s="176" t="s">
        <v>3470</v>
      </c>
      <c r="J640" s="119">
        <v>6100015796</v>
      </c>
      <c r="K640" s="122" t="s">
        <v>166</v>
      </c>
      <c r="L640" s="173" t="s">
        <v>5321</v>
      </c>
      <c r="M640" s="177" t="s">
        <v>5241</v>
      </c>
      <c r="N640" s="364"/>
    </row>
    <row r="641" spans="1:14" ht="31.5" outlineLevel="1">
      <c r="A641" s="181" t="s">
        <v>1039</v>
      </c>
      <c r="B641" s="219" t="s">
        <v>366</v>
      </c>
      <c r="C641" s="174" t="s">
        <v>132</v>
      </c>
      <c r="D641" s="175" t="s">
        <v>1941</v>
      </c>
      <c r="E641" s="176">
        <v>35.92062</v>
      </c>
      <c r="F641" s="173" t="s">
        <v>3128</v>
      </c>
      <c r="G641" s="176" t="s">
        <v>3469</v>
      </c>
      <c r="H641" s="176" t="s">
        <v>3444</v>
      </c>
      <c r="I641" s="176" t="s">
        <v>3470</v>
      </c>
      <c r="J641" s="119">
        <v>6100015835</v>
      </c>
      <c r="K641" s="122" t="s">
        <v>3471</v>
      </c>
      <c r="L641" s="173" t="s">
        <v>5322</v>
      </c>
      <c r="M641" s="177" t="s">
        <v>5241</v>
      </c>
      <c r="N641" s="364"/>
    </row>
    <row r="642" spans="1:14" ht="35.25" customHeight="1" outlineLevel="1">
      <c r="A642" s="181" t="s">
        <v>1040</v>
      </c>
      <c r="B642" s="219" t="s">
        <v>366</v>
      </c>
      <c r="C642" s="174" t="s">
        <v>132</v>
      </c>
      <c r="D642" s="190" t="s">
        <v>5323</v>
      </c>
      <c r="E642" s="176">
        <v>56.653820000000003</v>
      </c>
      <c r="F642" s="173" t="s">
        <v>3334</v>
      </c>
      <c r="G642" s="176" t="s">
        <v>5324</v>
      </c>
      <c r="H642" s="176" t="s">
        <v>3468</v>
      </c>
      <c r="I642" s="176" t="s">
        <v>5314</v>
      </c>
      <c r="J642" s="119">
        <v>6100015892</v>
      </c>
      <c r="K642" s="122" t="s">
        <v>164</v>
      </c>
      <c r="L642" s="173" t="s">
        <v>5325</v>
      </c>
      <c r="M642" s="177" t="s">
        <v>5241</v>
      </c>
      <c r="N642" s="364"/>
    </row>
    <row r="643" spans="1:14" ht="40.5" customHeight="1" outlineLevel="1">
      <c r="A643" s="181" t="s">
        <v>1041</v>
      </c>
      <c r="B643" s="219" t="s">
        <v>366</v>
      </c>
      <c r="C643" s="174" t="s">
        <v>132</v>
      </c>
      <c r="D643" s="175" t="s">
        <v>5326</v>
      </c>
      <c r="E643" s="176">
        <v>25.658719999999999</v>
      </c>
      <c r="F643" s="173" t="s">
        <v>3128</v>
      </c>
      <c r="G643" s="176" t="s">
        <v>3469</v>
      </c>
      <c r="H643" s="176" t="s">
        <v>3444</v>
      </c>
      <c r="I643" s="176" t="s">
        <v>3470</v>
      </c>
      <c r="J643" s="119">
        <v>6100015902</v>
      </c>
      <c r="K643" s="122" t="s">
        <v>164</v>
      </c>
      <c r="L643" s="173" t="s">
        <v>5327</v>
      </c>
      <c r="M643" s="177" t="s">
        <v>5241</v>
      </c>
      <c r="N643" s="364"/>
    </row>
    <row r="644" spans="1:14" ht="47.25" outlineLevel="1">
      <c r="A644" s="181" t="s">
        <v>1042</v>
      </c>
      <c r="B644" s="219" t="s">
        <v>366</v>
      </c>
      <c r="C644" s="174" t="s">
        <v>132</v>
      </c>
      <c r="D644" s="175" t="s">
        <v>5328</v>
      </c>
      <c r="E644" s="176">
        <v>161.83351999999999</v>
      </c>
      <c r="F644" s="173" t="s">
        <v>3334</v>
      </c>
      <c r="G644" s="176" t="s">
        <v>5329</v>
      </c>
      <c r="H644" s="176" t="s">
        <v>3468</v>
      </c>
      <c r="I644" s="176" t="s">
        <v>5314</v>
      </c>
      <c r="J644" s="119">
        <v>6100015902</v>
      </c>
      <c r="K644" s="122">
        <v>41836</v>
      </c>
      <c r="L644" s="173" t="s">
        <v>5330</v>
      </c>
      <c r="M644" s="177" t="s">
        <v>5241</v>
      </c>
      <c r="N644" s="364"/>
    </row>
    <row r="645" spans="1:14" ht="47.25" outlineLevel="1">
      <c r="A645" s="181" t="s">
        <v>1043</v>
      </c>
      <c r="B645" s="219" t="s">
        <v>366</v>
      </c>
      <c r="C645" s="174" t="s">
        <v>132</v>
      </c>
      <c r="D645" s="190" t="s">
        <v>5331</v>
      </c>
      <c r="E645" s="176">
        <v>36.696730000000002</v>
      </c>
      <c r="F645" s="173" t="s">
        <v>3128</v>
      </c>
      <c r="G645" s="176" t="s">
        <v>3469</v>
      </c>
      <c r="H645" s="176" t="s">
        <v>3444</v>
      </c>
      <c r="I645" s="176" t="s">
        <v>3470</v>
      </c>
      <c r="J645" s="119">
        <v>6100015967</v>
      </c>
      <c r="K645" s="122" t="s">
        <v>142</v>
      </c>
      <c r="L645" s="173" t="s">
        <v>5332</v>
      </c>
      <c r="M645" s="177" t="s">
        <v>5241</v>
      </c>
      <c r="N645" s="364"/>
    </row>
    <row r="646" spans="1:14" ht="47.25" outlineLevel="1">
      <c r="A646" s="181" t="s">
        <v>1044</v>
      </c>
      <c r="B646" s="219" t="s">
        <v>366</v>
      </c>
      <c r="C646" s="174" t="s">
        <v>132</v>
      </c>
      <c r="D646" s="190" t="s">
        <v>5333</v>
      </c>
      <c r="E646" s="176">
        <v>14.62072</v>
      </c>
      <c r="F646" s="173" t="s">
        <v>3128</v>
      </c>
      <c r="G646" s="176" t="s">
        <v>3469</v>
      </c>
      <c r="H646" s="176" t="s">
        <v>3444</v>
      </c>
      <c r="I646" s="176" t="s">
        <v>3470</v>
      </c>
      <c r="J646" s="119">
        <v>6100016072</v>
      </c>
      <c r="K646" s="122" t="s">
        <v>154</v>
      </c>
      <c r="L646" s="173" t="s">
        <v>5334</v>
      </c>
      <c r="M646" s="177" t="s">
        <v>5241</v>
      </c>
      <c r="N646" s="364"/>
    </row>
    <row r="647" spans="1:14" ht="47.25" outlineLevel="1">
      <c r="A647" s="181" t="s">
        <v>1045</v>
      </c>
      <c r="B647" s="219" t="s">
        <v>366</v>
      </c>
      <c r="C647" s="174" t="s">
        <v>132</v>
      </c>
      <c r="D647" s="190" t="s">
        <v>5335</v>
      </c>
      <c r="E647" s="176">
        <v>47.734729999999999</v>
      </c>
      <c r="F647" s="173" t="s">
        <v>3128</v>
      </c>
      <c r="G647" s="176" t="s">
        <v>3469</v>
      </c>
      <c r="H647" s="176" t="s">
        <v>3444</v>
      </c>
      <c r="I647" s="176" t="s">
        <v>3470</v>
      </c>
      <c r="J647" s="119">
        <v>6100016299</v>
      </c>
      <c r="K647" s="122" t="s">
        <v>181</v>
      </c>
      <c r="L647" s="173" t="s">
        <v>5336</v>
      </c>
      <c r="M647" s="177" t="s">
        <v>5241</v>
      </c>
      <c r="N647" s="364"/>
    </row>
    <row r="648" spans="1:14" ht="47.25" outlineLevel="1">
      <c r="A648" s="181" t="s">
        <v>1046</v>
      </c>
      <c r="B648" s="219" t="s">
        <v>366</v>
      </c>
      <c r="C648" s="174" t="s">
        <v>132</v>
      </c>
      <c r="D648" s="175" t="s">
        <v>5337</v>
      </c>
      <c r="E648" s="176">
        <v>82.88449</v>
      </c>
      <c r="F648" s="173" t="s">
        <v>3334</v>
      </c>
      <c r="G648" s="176" t="s">
        <v>3467</v>
      </c>
      <c r="H648" s="176" t="s">
        <v>3468</v>
      </c>
      <c r="I648" s="176" t="s">
        <v>5314</v>
      </c>
      <c r="J648" s="119">
        <v>6100016318</v>
      </c>
      <c r="K648" s="122" t="s">
        <v>181</v>
      </c>
      <c r="L648" s="173" t="s">
        <v>5338</v>
      </c>
      <c r="M648" s="177" t="s">
        <v>5241</v>
      </c>
      <c r="N648" s="364"/>
    </row>
    <row r="649" spans="1:14" ht="47.25" customHeight="1" outlineLevel="1">
      <c r="A649" s="181" t="s">
        <v>1047</v>
      </c>
      <c r="B649" s="219" t="s">
        <v>367</v>
      </c>
      <c r="C649" s="174" t="s">
        <v>132</v>
      </c>
      <c r="D649" s="175" t="s">
        <v>2402</v>
      </c>
      <c r="E649" s="176">
        <v>0</v>
      </c>
      <c r="F649" s="173" t="s">
        <v>3128</v>
      </c>
      <c r="G649" s="176" t="s">
        <v>3473</v>
      </c>
      <c r="H649" s="176" t="s">
        <v>3474</v>
      </c>
      <c r="I649" s="176" t="s">
        <v>3475</v>
      </c>
      <c r="J649" s="119">
        <v>6100013667</v>
      </c>
      <c r="K649" s="122" t="s">
        <v>2404</v>
      </c>
      <c r="L649" s="173" t="s">
        <v>2405</v>
      </c>
      <c r="M649" s="177" t="s">
        <v>5241</v>
      </c>
      <c r="N649" s="364" t="s">
        <v>5339</v>
      </c>
    </row>
    <row r="650" spans="1:14" ht="54" customHeight="1" outlineLevel="1">
      <c r="A650" s="181" t="s">
        <v>1048</v>
      </c>
      <c r="B650" s="219" t="s">
        <v>367</v>
      </c>
      <c r="C650" s="174" t="s">
        <v>132</v>
      </c>
      <c r="D650" s="175" t="s">
        <v>5340</v>
      </c>
      <c r="E650" s="176">
        <v>69.416690000000003</v>
      </c>
      <c r="F650" s="173" t="s">
        <v>3128</v>
      </c>
      <c r="G650" s="176" t="s">
        <v>3473</v>
      </c>
      <c r="H650" s="176" t="s">
        <v>3474</v>
      </c>
      <c r="I650" s="176" t="s">
        <v>3475</v>
      </c>
      <c r="J650" s="119">
        <v>6100016280</v>
      </c>
      <c r="K650" s="122" t="s">
        <v>181</v>
      </c>
      <c r="L650" s="173" t="s">
        <v>5341</v>
      </c>
      <c r="M650" s="177" t="s">
        <v>5241</v>
      </c>
      <c r="N650" s="364"/>
    </row>
    <row r="651" spans="1:14" ht="63" outlineLevel="1">
      <c r="A651" s="181" t="s">
        <v>1049</v>
      </c>
      <c r="B651" s="219" t="s">
        <v>367</v>
      </c>
      <c r="C651" s="174" t="s">
        <v>132</v>
      </c>
      <c r="D651" s="175" t="s">
        <v>5342</v>
      </c>
      <c r="E651" s="176">
        <v>31.997859999999999</v>
      </c>
      <c r="F651" s="173" t="s">
        <v>3128</v>
      </c>
      <c r="G651" s="176" t="s">
        <v>3473</v>
      </c>
      <c r="H651" s="176" t="s">
        <v>3474</v>
      </c>
      <c r="I651" s="176" t="s">
        <v>3475</v>
      </c>
      <c r="J651" s="119">
        <v>6100017262</v>
      </c>
      <c r="K651" s="122" t="s">
        <v>167</v>
      </c>
      <c r="L651" s="173" t="s">
        <v>5343</v>
      </c>
      <c r="M651" s="177" t="s">
        <v>5241</v>
      </c>
      <c r="N651" s="364"/>
    </row>
    <row r="652" spans="1:14" ht="47.25" outlineLevel="1">
      <c r="A652" s="181" t="s">
        <v>1050</v>
      </c>
      <c r="B652" s="219" t="s">
        <v>367</v>
      </c>
      <c r="C652" s="174" t="s">
        <v>132</v>
      </c>
      <c r="D652" s="175" t="s">
        <v>5344</v>
      </c>
      <c r="E652" s="176">
        <v>15.2239</v>
      </c>
      <c r="F652" s="173" t="s">
        <v>3128</v>
      </c>
      <c r="G652" s="176" t="s">
        <v>3473</v>
      </c>
      <c r="H652" s="176" t="s">
        <v>3474</v>
      </c>
      <c r="I652" s="176" t="s">
        <v>3475</v>
      </c>
      <c r="J652" s="119">
        <v>6100017393</v>
      </c>
      <c r="K652" s="122" t="s">
        <v>167</v>
      </c>
      <c r="L652" s="173" t="s">
        <v>5345</v>
      </c>
      <c r="M652" s="177" t="s">
        <v>5241</v>
      </c>
      <c r="N652" s="364"/>
    </row>
    <row r="653" spans="1:14" ht="47.25" outlineLevel="1">
      <c r="A653" s="181" t="s">
        <v>1051</v>
      </c>
      <c r="B653" s="219" t="s">
        <v>367</v>
      </c>
      <c r="C653" s="174" t="s">
        <v>132</v>
      </c>
      <c r="D653" s="175" t="s">
        <v>5346</v>
      </c>
      <c r="E653" s="176">
        <v>17.804500000000001</v>
      </c>
      <c r="F653" s="173" t="s">
        <v>3128</v>
      </c>
      <c r="G653" s="176" t="s">
        <v>3473</v>
      </c>
      <c r="H653" s="176" t="s">
        <v>3474</v>
      </c>
      <c r="I653" s="176" t="s">
        <v>3475</v>
      </c>
      <c r="J653" s="119">
        <v>6100017512</v>
      </c>
      <c r="K653" s="122" t="s">
        <v>167</v>
      </c>
      <c r="L653" s="173" t="s">
        <v>5347</v>
      </c>
      <c r="M653" s="177" t="s">
        <v>5241</v>
      </c>
      <c r="N653" s="364"/>
    </row>
    <row r="654" spans="1:14" ht="47.25" outlineLevel="1">
      <c r="A654" s="181" t="s">
        <v>1052</v>
      </c>
      <c r="B654" s="219" t="s">
        <v>367</v>
      </c>
      <c r="C654" s="174" t="s">
        <v>132</v>
      </c>
      <c r="D654" s="175" t="s">
        <v>5348</v>
      </c>
      <c r="E654" s="176">
        <v>306.78874000000002</v>
      </c>
      <c r="F654" s="173" t="s">
        <v>3334</v>
      </c>
      <c r="G654" s="176" t="s">
        <v>5349</v>
      </c>
      <c r="H654" s="176" t="s">
        <v>5350</v>
      </c>
      <c r="I654" s="176" t="s">
        <v>5351</v>
      </c>
      <c r="J654" s="119">
        <v>6100017759</v>
      </c>
      <c r="K654" s="122" t="s">
        <v>167</v>
      </c>
      <c r="L654" s="173" t="s">
        <v>3477</v>
      </c>
      <c r="M654" s="177" t="s">
        <v>5241</v>
      </c>
      <c r="N654" s="364"/>
    </row>
    <row r="655" spans="1:14" ht="47.25" outlineLevel="1">
      <c r="A655" s="181" t="s">
        <v>1053</v>
      </c>
      <c r="B655" s="219" t="s">
        <v>367</v>
      </c>
      <c r="C655" s="174" t="s">
        <v>132</v>
      </c>
      <c r="D655" s="175" t="s">
        <v>5352</v>
      </c>
      <c r="E655" s="176">
        <v>69.416690000000003</v>
      </c>
      <c r="F655" s="173" t="s">
        <v>3128</v>
      </c>
      <c r="G655" s="176" t="s">
        <v>3473</v>
      </c>
      <c r="H655" s="176" t="s">
        <v>3474</v>
      </c>
      <c r="I655" s="176" t="s">
        <v>3475</v>
      </c>
      <c r="J655" s="119">
        <v>6100017964</v>
      </c>
      <c r="K655" s="122" t="s">
        <v>165</v>
      </c>
      <c r="L655" s="173" t="s">
        <v>5353</v>
      </c>
      <c r="M655" s="177" t="s">
        <v>5241</v>
      </c>
      <c r="N655" s="364"/>
    </row>
    <row r="656" spans="1:14" ht="63" outlineLevel="1">
      <c r="A656" s="181" t="s">
        <v>1054</v>
      </c>
      <c r="B656" s="219" t="s">
        <v>367</v>
      </c>
      <c r="C656" s="174" t="s">
        <v>132</v>
      </c>
      <c r="D656" s="175" t="s">
        <v>5354</v>
      </c>
      <c r="E656" s="176">
        <v>22.255929999999999</v>
      </c>
      <c r="F656" s="173" t="s">
        <v>3128</v>
      </c>
      <c r="G656" s="176" t="s">
        <v>3473</v>
      </c>
      <c r="H656" s="176" t="s">
        <v>3474</v>
      </c>
      <c r="I656" s="176" t="s">
        <v>3475</v>
      </c>
      <c r="J656" s="119">
        <v>6100017987</v>
      </c>
      <c r="K656" s="122" t="s">
        <v>165</v>
      </c>
      <c r="L656" s="173" t="s">
        <v>3476</v>
      </c>
      <c r="M656" s="177" t="s">
        <v>5241</v>
      </c>
      <c r="N656" s="364"/>
    </row>
    <row r="657" spans="1:14" ht="47.25" outlineLevel="1">
      <c r="A657" s="181" t="s">
        <v>1055</v>
      </c>
      <c r="B657" s="219" t="s">
        <v>368</v>
      </c>
      <c r="C657" s="174" t="s">
        <v>132</v>
      </c>
      <c r="D657" s="175" t="s">
        <v>5355</v>
      </c>
      <c r="E657" s="176">
        <v>4.6697600000000001</v>
      </c>
      <c r="F657" s="173" t="s">
        <v>3128</v>
      </c>
      <c r="G657" s="176" t="s">
        <v>3478</v>
      </c>
      <c r="H657" s="176" t="s">
        <v>3444</v>
      </c>
      <c r="I657" s="176" t="s">
        <v>3479</v>
      </c>
      <c r="J657" s="119">
        <v>6100014160</v>
      </c>
      <c r="K657" s="122">
        <v>41247</v>
      </c>
      <c r="L657" s="173" t="s">
        <v>5356</v>
      </c>
      <c r="M657" s="177" t="s">
        <v>5241</v>
      </c>
      <c r="N657" s="364" t="s">
        <v>5357</v>
      </c>
    </row>
    <row r="658" spans="1:14" ht="47.25" outlineLevel="1">
      <c r="A658" s="181" t="s">
        <v>1056</v>
      </c>
      <c r="B658" s="219" t="s">
        <v>368</v>
      </c>
      <c r="C658" s="174" t="s">
        <v>132</v>
      </c>
      <c r="D658" s="175" t="s">
        <v>5358</v>
      </c>
      <c r="E658" s="176">
        <v>4.6697600000000001</v>
      </c>
      <c r="F658" s="173" t="s">
        <v>3128</v>
      </c>
      <c r="G658" s="176" t="s">
        <v>3478</v>
      </c>
      <c r="H658" s="176" t="s">
        <v>3444</v>
      </c>
      <c r="I658" s="176" t="s">
        <v>3479</v>
      </c>
      <c r="J658" s="119">
        <v>6100017760</v>
      </c>
      <c r="K658" s="122">
        <v>41453</v>
      </c>
      <c r="L658" s="173" t="s">
        <v>5359</v>
      </c>
      <c r="M658" s="177" t="s">
        <v>5241</v>
      </c>
      <c r="N658" s="364"/>
    </row>
    <row r="659" spans="1:14" ht="47.25" outlineLevel="1">
      <c r="A659" s="181" t="s">
        <v>1057</v>
      </c>
      <c r="B659" s="219" t="s">
        <v>368</v>
      </c>
      <c r="C659" s="174" t="s">
        <v>132</v>
      </c>
      <c r="D659" s="175" t="s">
        <v>5360</v>
      </c>
      <c r="E659" s="176">
        <v>4.6697600000000001</v>
      </c>
      <c r="F659" s="173" t="s">
        <v>3128</v>
      </c>
      <c r="G659" s="176" t="s">
        <v>3478</v>
      </c>
      <c r="H659" s="176" t="s">
        <v>3444</v>
      </c>
      <c r="I659" s="176" t="s">
        <v>3479</v>
      </c>
      <c r="J659" s="119">
        <v>6100018352</v>
      </c>
      <c r="K659" s="122">
        <v>41507</v>
      </c>
      <c r="L659" s="173" t="s">
        <v>3636</v>
      </c>
      <c r="M659" s="177" t="s">
        <v>5241</v>
      </c>
      <c r="N659" s="364"/>
    </row>
    <row r="660" spans="1:14" ht="47.25" outlineLevel="1">
      <c r="A660" s="181" t="s">
        <v>1058</v>
      </c>
      <c r="B660" s="219" t="s">
        <v>368</v>
      </c>
      <c r="C660" s="174" t="s">
        <v>132</v>
      </c>
      <c r="D660" s="175" t="s">
        <v>5361</v>
      </c>
      <c r="E660" s="176">
        <v>4.6697600000000001</v>
      </c>
      <c r="F660" s="173" t="s">
        <v>3128</v>
      </c>
      <c r="G660" s="176" t="s">
        <v>3478</v>
      </c>
      <c r="H660" s="176" t="s">
        <v>3444</v>
      </c>
      <c r="I660" s="176" t="s">
        <v>3479</v>
      </c>
      <c r="J660" s="119">
        <v>6100018699</v>
      </c>
      <c r="K660" s="122">
        <v>41507</v>
      </c>
      <c r="L660" s="173" t="s">
        <v>5362</v>
      </c>
      <c r="M660" s="177" t="s">
        <v>5241</v>
      </c>
      <c r="N660" s="364"/>
    </row>
    <row r="661" spans="1:14" ht="31.5" outlineLevel="1">
      <c r="A661" s="181" t="s">
        <v>1059</v>
      </c>
      <c r="B661" s="219" t="s">
        <v>369</v>
      </c>
      <c r="C661" s="174" t="s">
        <v>132</v>
      </c>
      <c r="D661" s="175" t="s">
        <v>5363</v>
      </c>
      <c r="E661" s="176">
        <v>307.94936999999999</v>
      </c>
      <c r="F661" s="173" t="s">
        <v>3334</v>
      </c>
      <c r="G661" s="176" t="s">
        <v>3481</v>
      </c>
      <c r="H661" s="176" t="s">
        <v>3482</v>
      </c>
      <c r="I661" s="176" t="s">
        <v>3480</v>
      </c>
      <c r="J661" s="119">
        <v>6100014054</v>
      </c>
      <c r="K661" s="122">
        <v>41247</v>
      </c>
      <c r="L661" s="173" t="s">
        <v>3483</v>
      </c>
      <c r="M661" s="177" t="s">
        <v>5241</v>
      </c>
      <c r="N661" s="173" t="s">
        <v>5364</v>
      </c>
    </row>
    <row r="662" spans="1:14" ht="47.25" outlineLevel="1">
      <c r="A662" s="181" t="s">
        <v>1060</v>
      </c>
      <c r="B662" s="219" t="s">
        <v>370</v>
      </c>
      <c r="C662" s="174" t="s">
        <v>132</v>
      </c>
      <c r="D662" s="175" t="s">
        <v>5365</v>
      </c>
      <c r="E662" s="176">
        <v>111.94623</v>
      </c>
      <c r="F662" s="173" t="s">
        <v>3386</v>
      </c>
      <c r="G662" s="176" t="s">
        <v>3485</v>
      </c>
      <c r="H662" s="176" t="s">
        <v>3486</v>
      </c>
      <c r="I662" s="176" t="s">
        <v>3487</v>
      </c>
      <c r="J662" s="119">
        <v>6100017910</v>
      </c>
      <c r="K662" s="122" t="s">
        <v>172</v>
      </c>
      <c r="L662" s="173" t="s">
        <v>5366</v>
      </c>
      <c r="M662" s="177" t="s">
        <v>5241</v>
      </c>
      <c r="N662" s="173" t="s">
        <v>5367</v>
      </c>
    </row>
    <row r="663" spans="1:14" ht="47.25" outlineLevel="1">
      <c r="A663" s="181" t="s">
        <v>1061</v>
      </c>
      <c r="B663" s="119" t="s">
        <v>371</v>
      </c>
      <c r="C663" s="174" t="s">
        <v>132</v>
      </c>
      <c r="D663" s="190" t="s">
        <v>5368</v>
      </c>
      <c r="E663" s="176">
        <v>136.47049000000001</v>
      </c>
      <c r="F663" s="173" t="s">
        <v>579</v>
      </c>
      <c r="G663" s="176" t="s">
        <v>3490</v>
      </c>
      <c r="H663" s="176" t="s">
        <v>3491</v>
      </c>
      <c r="I663" s="176" t="s">
        <v>3492</v>
      </c>
      <c r="J663" s="119">
        <v>6100013722</v>
      </c>
      <c r="K663" s="122" t="s">
        <v>3493</v>
      </c>
      <c r="L663" s="173" t="s">
        <v>263</v>
      </c>
      <c r="M663" s="177" t="s">
        <v>5241</v>
      </c>
      <c r="N663" s="364" t="s">
        <v>5369</v>
      </c>
    </row>
    <row r="664" spans="1:14" ht="47.25" outlineLevel="1">
      <c r="A664" s="181" t="s">
        <v>1062</v>
      </c>
      <c r="B664" s="119" t="s">
        <v>371</v>
      </c>
      <c r="C664" s="174" t="s">
        <v>132</v>
      </c>
      <c r="D664" s="175" t="s">
        <v>5370</v>
      </c>
      <c r="E664" s="176">
        <v>614.87036000000001</v>
      </c>
      <c r="F664" s="173" t="s">
        <v>579</v>
      </c>
      <c r="G664" s="176" t="s">
        <v>3490</v>
      </c>
      <c r="H664" s="176" t="s">
        <v>3491</v>
      </c>
      <c r="I664" s="176" t="s">
        <v>3492</v>
      </c>
      <c r="J664" s="119">
        <v>6100016869</v>
      </c>
      <c r="K664" s="122" t="s">
        <v>3495</v>
      </c>
      <c r="L664" s="173" t="s">
        <v>3496</v>
      </c>
      <c r="M664" s="177" t="s">
        <v>5241</v>
      </c>
      <c r="N664" s="364"/>
    </row>
    <row r="665" spans="1:14" ht="47.25" outlineLevel="1">
      <c r="A665" s="181" t="s">
        <v>1063</v>
      </c>
      <c r="B665" s="119" t="s">
        <v>372</v>
      </c>
      <c r="C665" s="174" t="s">
        <v>132</v>
      </c>
      <c r="D665" s="175" t="s">
        <v>5371</v>
      </c>
      <c r="E665" s="176">
        <v>61.689590000000003</v>
      </c>
      <c r="F665" s="173" t="s">
        <v>3128</v>
      </c>
      <c r="G665" s="176" t="s">
        <v>5372</v>
      </c>
      <c r="H665" s="176" t="s">
        <v>5373</v>
      </c>
      <c r="I665" s="176" t="s">
        <v>5374</v>
      </c>
      <c r="J665" s="119">
        <v>6100016479</v>
      </c>
      <c r="K665" s="122">
        <v>41414</v>
      </c>
      <c r="L665" s="173" t="s">
        <v>5375</v>
      </c>
      <c r="M665" s="177" t="s">
        <v>5241</v>
      </c>
      <c r="N665" s="173" t="s">
        <v>5376</v>
      </c>
    </row>
    <row r="666" spans="1:14" ht="47.25" outlineLevel="1">
      <c r="A666" s="181" t="s">
        <v>1064</v>
      </c>
      <c r="B666" s="119" t="s">
        <v>373</v>
      </c>
      <c r="C666" s="174" t="s">
        <v>132</v>
      </c>
      <c r="D666" s="175" t="s">
        <v>5377</v>
      </c>
      <c r="E666" s="176">
        <v>16.091550000000002</v>
      </c>
      <c r="F666" s="173" t="s">
        <v>3128</v>
      </c>
      <c r="G666" s="176" t="s">
        <v>3499</v>
      </c>
      <c r="H666" s="176" t="s">
        <v>3491</v>
      </c>
      <c r="I666" s="176" t="s">
        <v>3500</v>
      </c>
      <c r="J666" s="119">
        <v>6100016019</v>
      </c>
      <c r="K666" s="122" t="s">
        <v>163</v>
      </c>
      <c r="L666" s="173" t="s">
        <v>3630</v>
      </c>
      <c r="M666" s="177" t="s">
        <v>5241</v>
      </c>
      <c r="N666" s="364" t="s">
        <v>5378</v>
      </c>
    </row>
    <row r="667" spans="1:14" ht="63" outlineLevel="1">
      <c r="A667" s="181" t="s">
        <v>1065</v>
      </c>
      <c r="B667" s="119" t="s">
        <v>373</v>
      </c>
      <c r="C667" s="174" t="s">
        <v>132</v>
      </c>
      <c r="D667" s="175" t="s">
        <v>5379</v>
      </c>
      <c r="E667" s="176">
        <v>19.85971</v>
      </c>
      <c r="F667" s="173" t="s">
        <v>3128</v>
      </c>
      <c r="G667" s="176" t="s">
        <v>3499</v>
      </c>
      <c r="H667" s="176" t="s">
        <v>3491</v>
      </c>
      <c r="I667" s="176" t="s">
        <v>3500</v>
      </c>
      <c r="J667" s="119">
        <v>6100018266</v>
      </c>
      <c r="K667" s="122" t="s">
        <v>3488</v>
      </c>
      <c r="L667" s="173" t="s">
        <v>5380</v>
      </c>
      <c r="M667" s="177" t="s">
        <v>5241</v>
      </c>
      <c r="N667" s="364"/>
    </row>
    <row r="668" spans="1:14" ht="47.25" outlineLevel="1">
      <c r="A668" s="181" t="s">
        <v>1066</v>
      </c>
      <c r="B668" s="119" t="s">
        <v>373</v>
      </c>
      <c r="C668" s="174" t="s">
        <v>132</v>
      </c>
      <c r="D668" s="175" t="s">
        <v>5381</v>
      </c>
      <c r="E668" s="176">
        <v>48.748820000000002</v>
      </c>
      <c r="F668" s="173" t="s">
        <v>3128</v>
      </c>
      <c r="G668" s="176" t="s">
        <v>3499</v>
      </c>
      <c r="H668" s="176" t="s">
        <v>3491</v>
      </c>
      <c r="I668" s="176" t="s">
        <v>3500</v>
      </c>
      <c r="J668" s="119">
        <v>6100018381</v>
      </c>
      <c r="K668" s="122" t="s">
        <v>3489</v>
      </c>
      <c r="L668" s="173" t="s">
        <v>3501</v>
      </c>
      <c r="M668" s="177" t="s">
        <v>5241</v>
      </c>
      <c r="N668" s="364"/>
    </row>
    <row r="669" spans="1:14" ht="47.25" outlineLevel="1">
      <c r="A669" s="181" t="s">
        <v>1067</v>
      </c>
      <c r="B669" s="119" t="s">
        <v>374</v>
      </c>
      <c r="C669" s="174" t="s">
        <v>132</v>
      </c>
      <c r="D669" s="175" t="s">
        <v>5382</v>
      </c>
      <c r="E669" s="176">
        <v>10.13612</v>
      </c>
      <c r="F669" s="173" t="s">
        <v>3128</v>
      </c>
      <c r="G669" s="176" t="s">
        <v>3502</v>
      </c>
      <c r="H669" s="176" t="s">
        <v>3503</v>
      </c>
      <c r="I669" s="176" t="s">
        <v>3504</v>
      </c>
      <c r="J669" s="119">
        <v>6100009351</v>
      </c>
      <c r="K669" s="122">
        <v>40966</v>
      </c>
      <c r="L669" s="173" t="s">
        <v>260</v>
      </c>
      <c r="M669" s="177" t="s">
        <v>5241</v>
      </c>
      <c r="N669" s="364" t="s">
        <v>5383</v>
      </c>
    </row>
    <row r="670" spans="1:14" ht="47.25" outlineLevel="1">
      <c r="A670" s="181" t="s">
        <v>1068</v>
      </c>
      <c r="B670" s="119" t="s">
        <v>374</v>
      </c>
      <c r="C670" s="174" t="s">
        <v>132</v>
      </c>
      <c r="D670" s="190" t="s">
        <v>2098</v>
      </c>
      <c r="E670" s="176">
        <v>52.16281</v>
      </c>
      <c r="F670" s="173" t="s">
        <v>3128</v>
      </c>
      <c r="G670" s="176" t="s">
        <v>3502</v>
      </c>
      <c r="H670" s="176" t="s">
        <v>3503</v>
      </c>
      <c r="I670" s="176" t="s">
        <v>3504</v>
      </c>
      <c r="J670" s="119">
        <v>6100014273</v>
      </c>
      <c r="K670" s="122" t="s">
        <v>158</v>
      </c>
      <c r="L670" s="173" t="s">
        <v>3505</v>
      </c>
      <c r="M670" s="177" t="s">
        <v>5241</v>
      </c>
      <c r="N670" s="364"/>
    </row>
    <row r="671" spans="1:14" s="158" customFormat="1" ht="47.25" outlineLevel="1">
      <c r="A671" s="181" t="s">
        <v>1069</v>
      </c>
      <c r="B671" s="119" t="s">
        <v>375</v>
      </c>
      <c r="C671" s="156" t="s">
        <v>132</v>
      </c>
      <c r="D671" s="189" t="s">
        <v>5384</v>
      </c>
      <c r="E671" s="176">
        <v>134.65173999999999</v>
      </c>
      <c r="F671" s="173" t="s">
        <v>579</v>
      </c>
      <c r="G671" s="176" t="s">
        <v>3506</v>
      </c>
      <c r="H671" s="176" t="s">
        <v>3503</v>
      </c>
      <c r="I671" s="176" t="s">
        <v>3507</v>
      </c>
      <c r="J671" s="119">
        <v>6100014233</v>
      </c>
      <c r="K671" s="122" t="s">
        <v>3360</v>
      </c>
      <c r="L671" s="173" t="s">
        <v>311</v>
      </c>
      <c r="M671" s="177" t="s">
        <v>5241</v>
      </c>
      <c r="N671" s="173" t="s">
        <v>5385</v>
      </c>
    </row>
    <row r="672" spans="1:14" ht="47.25" outlineLevel="1">
      <c r="A672" s="181" t="s">
        <v>1070</v>
      </c>
      <c r="B672" s="119" t="s">
        <v>376</v>
      </c>
      <c r="C672" s="174" t="s">
        <v>132</v>
      </c>
      <c r="D672" s="190" t="s">
        <v>2229</v>
      </c>
      <c r="E672" s="176">
        <v>185.27903000000001</v>
      </c>
      <c r="F672" s="173" t="s">
        <v>579</v>
      </c>
      <c r="G672" s="176" t="s">
        <v>3508</v>
      </c>
      <c r="H672" s="176" t="s">
        <v>3503</v>
      </c>
      <c r="I672" s="176" t="s">
        <v>3509</v>
      </c>
      <c r="J672" s="119">
        <v>6100013973</v>
      </c>
      <c r="K672" s="122" t="s">
        <v>161</v>
      </c>
      <c r="L672" s="173" t="s">
        <v>5386</v>
      </c>
      <c r="M672" s="177" t="s">
        <v>5241</v>
      </c>
      <c r="N672" s="173" t="s">
        <v>5387</v>
      </c>
    </row>
    <row r="673" spans="1:14" ht="47.25" customHeight="1" outlineLevel="1">
      <c r="A673" s="181" t="s">
        <v>1071</v>
      </c>
      <c r="B673" s="219" t="s">
        <v>377</v>
      </c>
      <c r="C673" s="174" t="s">
        <v>132</v>
      </c>
      <c r="D673" s="175" t="s">
        <v>5388</v>
      </c>
      <c r="E673" s="176">
        <v>71.557079999999999</v>
      </c>
      <c r="F673" s="173" t="s">
        <v>579</v>
      </c>
      <c r="G673" s="176" t="s">
        <v>3510</v>
      </c>
      <c r="H673" s="176" t="s">
        <v>3511</v>
      </c>
      <c r="I673" s="176" t="s">
        <v>3512</v>
      </c>
      <c r="J673" s="119">
        <v>6100011321</v>
      </c>
      <c r="K673" s="122">
        <v>41086</v>
      </c>
      <c r="L673" s="173" t="s">
        <v>233</v>
      </c>
      <c r="M673" s="177" t="s">
        <v>5241</v>
      </c>
      <c r="N673" s="364" t="s">
        <v>5389</v>
      </c>
    </row>
    <row r="674" spans="1:14" ht="47.25" outlineLevel="1">
      <c r="A674" s="181" t="s">
        <v>1072</v>
      </c>
      <c r="B674" s="219" t="s">
        <v>377</v>
      </c>
      <c r="C674" s="174" t="s">
        <v>132</v>
      </c>
      <c r="D674" s="190" t="s">
        <v>5159</v>
      </c>
      <c r="E674" s="176">
        <v>138.52016</v>
      </c>
      <c r="F674" s="173" t="s">
        <v>5390</v>
      </c>
      <c r="G674" s="176" t="s">
        <v>5391</v>
      </c>
      <c r="H674" s="176" t="s">
        <v>5392</v>
      </c>
      <c r="I674" s="176" t="s">
        <v>3512</v>
      </c>
      <c r="J674" s="119">
        <v>6100014134</v>
      </c>
      <c r="K674" s="122" t="s">
        <v>146</v>
      </c>
      <c r="L674" s="173" t="s">
        <v>5393</v>
      </c>
      <c r="M674" s="177" t="s">
        <v>5241</v>
      </c>
      <c r="N674" s="364"/>
    </row>
    <row r="675" spans="1:14" ht="47.25" outlineLevel="1">
      <c r="A675" s="181" t="s">
        <v>1073</v>
      </c>
      <c r="B675" s="219" t="s">
        <v>377</v>
      </c>
      <c r="C675" s="174" t="s">
        <v>132</v>
      </c>
      <c r="D675" s="190" t="s">
        <v>5394</v>
      </c>
      <c r="E675" s="176">
        <v>166.91928000000001</v>
      </c>
      <c r="F675" s="173" t="s">
        <v>3494</v>
      </c>
      <c r="G675" s="176" t="s">
        <v>5395</v>
      </c>
      <c r="H675" s="176" t="s">
        <v>5392</v>
      </c>
      <c r="I675" s="176" t="s">
        <v>3512</v>
      </c>
      <c r="J675" s="119">
        <v>6100014813</v>
      </c>
      <c r="K675" s="122" t="s">
        <v>169</v>
      </c>
      <c r="L675" s="173" t="s">
        <v>5396</v>
      </c>
      <c r="M675" s="177" t="s">
        <v>5241</v>
      </c>
      <c r="N675" s="364"/>
    </row>
    <row r="676" spans="1:14" ht="47.25" outlineLevel="1">
      <c r="A676" s="181" t="s">
        <v>1074</v>
      </c>
      <c r="B676" s="219" t="s">
        <v>378</v>
      </c>
      <c r="C676" s="174" t="s">
        <v>132</v>
      </c>
      <c r="D676" s="175" t="s">
        <v>5397</v>
      </c>
      <c r="E676" s="176">
        <v>78.710509999999999</v>
      </c>
      <c r="F676" s="173" t="s">
        <v>3386</v>
      </c>
      <c r="G676" s="176" t="s">
        <v>3515</v>
      </c>
      <c r="H676" s="176" t="s">
        <v>3516</v>
      </c>
      <c r="I676" s="176" t="s">
        <v>3517</v>
      </c>
      <c r="J676" s="119">
        <v>6100009362</v>
      </c>
      <c r="K676" s="122">
        <v>40966</v>
      </c>
      <c r="L676" s="173" t="s">
        <v>5398</v>
      </c>
      <c r="M676" s="177" t="s">
        <v>5241</v>
      </c>
      <c r="N676" s="364" t="s">
        <v>5399</v>
      </c>
    </row>
    <row r="677" spans="1:14" ht="94.5" outlineLevel="1">
      <c r="A677" s="181" t="s">
        <v>1075</v>
      </c>
      <c r="B677" s="219" t="s">
        <v>378</v>
      </c>
      <c r="C677" s="174" t="s">
        <v>132</v>
      </c>
      <c r="D677" s="175" t="s">
        <v>5400</v>
      </c>
      <c r="E677" s="176">
        <v>165.65355000000002</v>
      </c>
      <c r="F677" s="173" t="s">
        <v>5401</v>
      </c>
      <c r="G677" s="176" t="s">
        <v>5402</v>
      </c>
      <c r="H677" s="176" t="s">
        <v>5403</v>
      </c>
      <c r="I677" s="176" t="s">
        <v>3517</v>
      </c>
      <c r="J677" s="119">
        <v>6100015105</v>
      </c>
      <c r="K677" s="122" t="s">
        <v>152</v>
      </c>
      <c r="L677" s="173" t="s">
        <v>5404</v>
      </c>
      <c r="M677" s="177" t="s">
        <v>5241</v>
      </c>
      <c r="N677" s="364"/>
    </row>
    <row r="678" spans="1:14" ht="47.25" outlineLevel="1">
      <c r="A678" s="181" t="s">
        <v>1076</v>
      </c>
      <c r="B678" s="219" t="s">
        <v>379</v>
      </c>
      <c r="C678" s="174" t="s">
        <v>132</v>
      </c>
      <c r="D678" s="175" t="s">
        <v>5405</v>
      </c>
      <c r="E678" s="176">
        <v>11.86</v>
      </c>
      <c r="F678" s="173" t="s">
        <v>3128</v>
      </c>
      <c r="G678" s="176" t="s">
        <v>3518</v>
      </c>
      <c r="H678" s="176" t="s">
        <v>3519</v>
      </c>
      <c r="I678" s="176" t="s">
        <v>3520</v>
      </c>
      <c r="J678" s="119">
        <v>6100012737</v>
      </c>
      <c r="K678" s="122">
        <v>41165</v>
      </c>
      <c r="L678" s="173" t="s">
        <v>298</v>
      </c>
      <c r="M678" s="177" t="s">
        <v>5241</v>
      </c>
      <c r="N678" s="173" t="s">
        <v>5406</v>
      </c>
    </row>
    <row r="679" spans="1:14" ht="47.25" outlineLevel="1">
      <c r="A679" s="181" t="s">
        <v>1077</v>
      </c>
      <c r="B679" s="119" t="s">
        <v>380</v>
      </c>
      <c r="C679" s="174" t="s">
        <v>132</v>
      </c>
      <c r="D679" s="190" t="s">
        <v>5407</v>
      </c>
      <c r="E679" s="176">
        <v>244.13578999999999</v>
      </c>
      <c r="F679" s="173" t="s">
        <v>583</v>
      </c>
      <c r="G679" s="176" t="s">
        <v>5408</v>
      </c>
      <c r="H679" s="176" t="s">
        <v>5409</v>
      </c>
      <c r="I679" s="176" t="s">
        <v>5410</v>
      </c>
      <c r="J679" s="119">
        <v>6100014674</v>
      </c>
      <c r="K679" s="122" t="s">
        <v>150</v>
      </c>
      <c r="L679" s="173" t="s">
        <v>5411</v>
      </c>
      <c r="M679" s="177" t="s">
        <v>5241</v>
      </c>
      <c r="N679" s="173" t="s">
        <v>5412</v>
      </c>
    </row>
    <row r="680" spans="1:14" ht="47.25" outlineLevel="1">
      <c r="A680" s="181" t="s">
        <v>1078</v>
      </c>
      <c r="B680" s="219" t="s">
        <v>381</v>
      </c>
      <c r="C680" s="174" t="s">
        <v>132</v>
      </c>
      <c r="D680" s="175" t="s">
        <v>5413</v>
      </c>
      <c r="E680" s="176">
        <v>339.38096000000002</v>
      </c>
      <c r="F680" s="173" t="s">
        <v>3128</v>
      </c>
      <c r="G680" s="176" t="s">
        <v>3525</v>
      </c>
      <c r="H680" s="176" t="s">
        <v>3526</v>
      </c>
      <c r="I680" s="176" t="s">
        <v>3527</v>
      </c>
      <c r="J680" s="119">
        <v>6100018515</v>
      </c>
      <c r="K680" s="122">
        <v>41507</v>
      </c>
      <c r="L680" s="173" t="s">
        <v>5414</v>
      </c>
      <c r="M680" s="177" t="s">
        <v>5241</v>
      </c>
      <c r="N680" s="173" t="s">
        <v>5415</v>
      </c>
    </row>
    <row r="681" spans="1:14" ht="47.25" outlineLevel="1">
      <c r="A681" s="181" t="s">
        <v>1079</v>
      </c>
      <c r="B681" s="119" t="s">
        <v>382</v>
      </c>
      <c r="C681" s="174" t="s">
        <v>132</v>
      </c>
      <c r="D681" s="190" t="s">
        <v>5228</v>
      </c>
      <c r="E681" s="176">
        <v>171.80114</v>
      </c>
      <c r="F681" s="173" t="s">
        <v>480</v>
      </c>
      <c r="G681" s="176" t="s">
        <v>5416</v>
      </c>
      <c r="H681" s="176" t="s">
        <v>564</v>
      </c>
      <c r="I681" s="176" t="s">
        <v>5417</v>
      </c>
      <c r="J681" s="119">
        <v>6100013813</v>
      </c>
      <c r="K681" s="122" t="s">
        <v>144</v>
      </c>
      <c r="L681" s="173" t="s">
        <v>5418</v>
      </c>
      <c r="M681" s="177" t="s">
        <v>5241</v>
      </c>
      <c r="N681" s="173" t="s">
        <v>5419</v>
      </c>
    </row>
    <row r="682" spans="1:14" ht="47.25" outlineLevel="1">
      <c r="A682" s="181" t="s">
        <v>1080</v>
      </c>
      <c r="B682" s="119" t="s">
        <v>383</v>
      </c>
      <c r="C682" s="174" t="s">
        <v>132</v>
      </c>
      <c r="D682" s="175" t="s">
        <v>5420</v>
      </c>
      <c r="E682" s="176">
        <v>755.95805999999993</v>
      </c>
      <c r="F682" s="173" t="s">
        <v>5421</v>
      </c>
      <c r="G682" s="176" t="s">
        <v>5422</v>
      </c>
      <c r="H682" s="176" t="s">
        <v>5423</v>
      </c>
      <c r="I682" s="176" t="s">
        <v>1497</v>
      </c>
      <c r="J682" s="119">
        <v>6100007130</v>
      </c>
      <c r="K682" s="122">
        <v>40767</v>
      </c>
      <c r="L682" s="173" t="s">
        <v>5424</v>
      </c>
      <c r="M682" s="177" t="s">
        <v>5241</v>
      </c>
      <c r="N682" s="364" t="s">
        <v>5425</v>
      </c>
    </row>
    <row r="683" spans="1:14" ht="47.25" outlineLevel="1">
      <c r="A683" s="181" t="s">
        <v>1081</v>
      </c>
      <c r="B683" s="119" t="s">
        <v>383</v>
      </c>
      <c r="C683" s="174" t="s">
        <v>132</v>
      </c>
      <c r="D683" s="175" t="s">
        <v>5426</v>
      </c>
      <c r="E683" s="176">
        <v>725.62898000000007</v>
      </c>
      <c r="F683" s="173" t="s">
        <v>5421</v>
      </c>
      <c r="G683" s="176" t="s">
        <v>5422</v>
      </c>
      <c r="H683" s="176" t="s">
        <v>5423</v>
      </c>
      <c r="I683" s="176" t="s">
        <v>1497</v>
      </c>
      <c r="J683" s="119">
        <v>6100007234</v>
      </c>
      <c r="K683" s="122">
        <v>40767</v>
      </c>
      <c r="L683" s="173" t="s">
        <v>5424</v>
      </c>
      <c r="M683" s="177" t="s">
        <v>5241</v>
      </c>
      <c r="N683" s="364"/>
    </row>
    <row r="684" spans="1:14" ht="63" outlineLevel="1">
      <c r="A684" s="181" t="s">
        <v>1082</v>
      </c>
      <c r="B684" s="119" t="s">
        <v>384</v>
      </c>
      <c r="C684" s="174" t="s">
        <v>132</v>
      </c>
      <c r="D684" s="190" t="s">
        <v>5427</v>
      </c>
      <c r="E684" s="176">
        <v>73.356870000000001</v>
      </c>
      <c r="F684" s="173" t="s">
        <v>1881</v>
      </c>
      <c r="G684" s="176" t="s">
        <v>5428</v>
      </c>
      <c r="H684" s="176" t="s">
        <v>5429</v>
      </c>
      <c r="I684" s="176" t="s">
        <v>2524</v>
      </c>
      <c r="J684" s="119">
        <v>6100012024</v>
      </c>
      <c r="K684" s="122">
        <v>41129</v>
      </c>
      <c r="L684" s="173" t="s">
        <v>5430</v>
      </c>
      <c r="M684" s="177" t="s">
        <v>5241</v>
      </c>
      <c r="N684" s="173" t="s">
        <v>5431</v>
      </c>
    </row>
    <row r="685" spans="1:14" ht="31.5" outlineLevel="1">
      <c r="A685" s="181" t="s">
        <v>1083</v>
      </c>
      <c r="B685" s="119" t="s">
        <v>385</v>
      </c>
      <c r="C685" s="174" t="s">
        <v>132</v>
      </c>
      <c r="D685" s="175" t="s">
        <v>5432</v>
      </c>
      <c r="E685" s="176">
        <v>83.403469999999999</v>
      </c>
      <c r="F685" s="173" t="s">
        <v>480</v>
      </c>
      <c r="G685" s="176" t="s">
        <v>5433</v>
      </c>
      <c r="H685" s="176" t="s">
        <v>3358</v>
      </c>
      <c r="I685" s="176" t="s">
        <v>5434</v>
      </c>
      <c r="J685" s="119">
        <v>3729</v>
      </c>
      <c r="K685" s="122">
        <v>41127</v>
      </c>
      <c r="L685" s="173" t="s">
        <v>5435</v>
      </c>
      <c r="M685" s="177" t="s">
        <v>5241</v>
      </c>
      <c r="N685" s="173" t="s">
        <v>5436</v>
      </c>
    </row>
    <row r="686" spans="1:14" ht="47.25" outlineLevel="1">
      <c r="A686" s="181" t="s">
        <v>1084</v>
      </c>
      <c r="B686" s="119" t="s">
        <v>386</v>
      </c>
      <c r="C686" s="174" t="s">
        <v>132</v>
      </c>
      <c r="D686" s="190" t="s">
        <v>5437</v>
      </c>
      <c r="E686" s="176">
        <v>114.91404</v>
      </c>
      <c r="F686" s="173" t="s">
        <v>3598</v>
      </c>
      <c r="G686" s="176" t="s">
        <v>5438</v>
      </c>
      <c r="H686" s="176" t="s">
        <v>5439</v>
      </c>
      <c r="I686" s="176" t="s">
        <v>559</v>
      </c>
      <c r="J686" s="119" t="s">
        <v>5440</v>
      </c>
      <c r="K686" s="122" t="s">
        <v>5441</v>
      </c>
      <c r="L686" s="173" t="s">
        <v>5442</v>
      </c>
      <c r="M686" s="177" t="s">
        <v>5241</v>
      </c>
      <c r="N686" s="173" t="s">
        <v>5443</v>
      </c>
    </row>
    <row r="687" spans="1:14" ht="47.25" outlineLevel="1">
      <c r="A687" s="181" t="s">
        <v>1085</v>
      </c>
      <c r="B687" s="119" t="s">
        <v>387</v>
      </c>
      <c r="C687" s="174" t="s">
        <v>132</v>
      </c>
      <c r="D687" s="175" t="s">
        <v>5444</v>
      </c>
      <c r="E687" s="176">
        <v>56.99615</v>
      </c>
      <c r="F687" s="173" t="s">
        <v>434</v>
      </c>
      <c r="G687" s="176" t="s">
        <v>5445</v>
      </c>
      <c r="H687" s="176" t="s">
        <v>2345</v>
      </c>
      <c r="I687" s="176" t="s">
        <v>3353</v>
      </c>
      <c r="J687" s="119">
        <v>6100014450</v>
      </c>
      <c r="K687" s="122" t="s">
        <v>5446</v>
      </c>
      <c r="L687" s="173" t="s">
        <v>5447</v>
      </c>
      <c r="M687" s="177" t="s">
        <v>5241</v>
      </c>
      <c r="N687" s="173" t="s">
        <v>5448</v>
      </c>
    </row>
    <row r="688" spans="1:14" ht="63" outlineLevel="1">
      <c r="A688" s="181" t="s">
        <v>1086</v>
      </c>
      <c r="B688" s="219" t="s">
        <v>388</v>
      </c>
      <c r="C688" s="174" t="s">
        <v>132</v>
      </c>
      <c r="D688" s="175" t="s">
        <v>5449</v>
      </c>
      <c r="E688" s="176">
        <v>12.716200000000001</v>
      </c>
      <c r="F688" s="173" t="s">
        <v>434</v>
      </c>
      <c r="G688" s="176" t="s">
        <v>3529</v>
      </c>
      <c r="H688" s="176" t="s">
        <v>3530</v>
      </c>
      <c r="I688" s="176" t="s">
        <v>5450</v>
      </c>
      <c r="J688" s="119">
        <v>6100015442</v>
      </c>
      <c r="K688" s="122" t="s">
        <v>171</v>
      </c>
      <c r="L688" s="173" t="s">
        <v>278</v>
      </c>
      <c r="M688" s="177" t="s">
        <v>5241</v>
      </c>
      <c r="N688" s="364" t="s">
        <v>5451</v>
      </c>
    </row>
    <row r="689" spans="1:14" ht="63" outlineLevel="1">
      <c r="A689" s="181" t="s">
        <v>1087</v>
      </c>
      <c r="B689" s="219" t="s">
        <v>388</v>
      </c>
      <c r="C689" s="174" t="s">
        <v>132</v>
      </c>
      <c r="D689" s="175" t="s">
        <v>5452</v>
      </c>
      <c r="E689" s="176">
        <v>31.785309999999999</v>
      </c>
      <c r="F689" s="173" t="s">
        <v>434</v>
      </c>
      <c r="G689" s="176" t="s">
        <v>3529</v>
      </c>
      <c r="H689" s="176" t="s">
        <v>3530</v>
      </c>
      <c r="I689" s="176" t="s">
        <v>5450</v>
      </c>
      <c r="J689" s="119">
        <v>6100016618</v>
      </c>
      <c r="K689" s="122" t="s">
        <v>175</v>
      </c>
      <c r="L689" s="173" t="s">
        <v>280</v>
      </c>
      <c r="M689" s="177" t="s">
        <v>5241</v>
      </c>
      <c r="N689" s="364"/>
    </row>
    <row r="690" spans="1:14" ht="31.5" outlineLevel="1">
      <c r="A690" s="181" t="s">
        <v>1088</v>
      </c>
      <c r="B690" s="219" t="s">
        <v>388</v>
      </c>
      <c r="C690" s="174" t="s">
        <v>132</v>
      </c>
      <c r="D690" s="175" t="s">
        <v>5453</v>
      </c>
      <c r="E690" s="176">
        <v>0</v>
      </c>
      <c r="F690" s="173" t="s">
        <v>434</v>
      </c>
      <c r="G690" s="176" t="s">
        <v>3529</v>
      </c>
      <c r="H690" s="176" t="s">
        <v>3530</v>
      </c>
      <c r="I690" s="176" t="s">
        <v>5450</v>
      </c>
      <c r="J690" s="119">
        <v>6100016773</v>
      </c>
      <c r="K690" s="122" t="s">
        <v>3539</v>
      </c>
      <c r="L690" s="173" t="s">
        <v>5454</v>
      </c>
      <c r="M690" s="177" t="s">
        <v>5241</v>
      </c>
      <c r="N690" s="364"/>
    </row>
    <row r="691" spans="1:14" ht="31.5" outlineLevel="1">
      <c r="A691" s="181" t="s">
        <v>1089</v>
      </c>
      <c r="B691" s="219" t="s">
        <v>388</v>
      </c>
      <c r="C691" s="174" t="s">
        <v>132</v>
      </c>
      <c r="D691" s="175" t="s">
        <v>5455</v>
      </c>
      <c r="E691" s="176">
        <v>6.0573899999999998</v>
      </c>
      <c r="F691" s="173" t="s">
        <v>434</v>
      </c>
      <c r="G691" s="176" t="s">
        <v>3529</v>
      </c>
      <c r="H691" s="176" t="s">
        <v>3530</v>
      </c>
      <c r="I691" s="176" t="s">
        <v>5450</v>
      </c>
      <c r="J691" s="119">
        <v>6100016971</v>
      </c>
      <c r="K691" s="122" t="s">
        <v>3462</v>
      </c>
      <c r="L691" s="173" t="s">
        <v>5456</v>
      </c>
      <c r="M691" s="177" t="s">
        <v>5241</v>
      </c>
      <c r="N691" s="364"/>
    </row>
    <row r="692" spans="1:14" ht="47.25" customHeight="1" outlineLevel="1">
      <c r="A692" s="181" t="s">
        <v>1090</v>
      </c>
      <c r="B692" s="219" t="s">
        <v>389</v>
      </c>
      <c r="C692" s="174" t="s">
        <v>132</v>
      </c>
      <c r="D692" s="175" t="s">
        <v>5457</v>
      </c>
      <c r="E692" s="176">
        <v>4.7631100000000002</v>
      </c>
      <c r="F692" s="173" t="s">
        <v>434</v>
      </c>
      <c r="G692" s="176" t="s">
        <v>3531</v>
      </c>
      <c r="H692" s="176" t="s">
        <v>3130</v>
      </c>
      <c r="I692" s="176" t="s">
        <v>5458</v>
      </c>
      <c r="J692" s="119">
        <v>6100015653</v>
      </c>
      <c r="K692" s="122" t="s">
        <v>3417</v>
      </c>
      <c r="L692" s="173" t="s">
        <v>5459</v>
      </c>
      <c r="M692" s="177" t="s">
        <v>5241</v>
      </c>
      <c r="N692" s="364" t="s">
        <v>5460</v>
      </c>
    </row>
    <row r="693" spans="1:14" ht="47.25" outlineLevel="1">
      <c r="A693" s="181" t="s">
        <v>1091</v>
      </c>
      <c r="B693" s="219" t="s">
        <v>389</v>
      </c>
      <c r="C693" s="174" t="s">
        <v>132</v>
      </c>
      <c r="D693" s="175" t="s">
        <v>5461</v>
      </c>
      <c r="E693" s="176">
        <v>16.104649999999999</v>
      </c>
      <c r="F693" s="173" t="s">
        <v>434</v>
      </c>
      <c r="G693" s="176" t="s">
        <v>3531</v>
      </c>
      <c r="H693" s="176" t="s">
        <v>3130</v>
      </c>
      <c r="I693" s="176" t="s">
        <v>5458</v>
      </c>
      <c r="J693" s="119">
        <v>6100015741</v>
      </c>
      <c r="K693" s="122" t="s">
        <v>174</v>
      </c>
      <c r="L693" s="173" t="s">
        <v>5462</v>
      </c>
      <c r="M693" s="177" t="s">
        <v>5241</v>
      </c>
      <c r="N693" s="364"/>
    </row>
    <row r="694" spans="1:14" ht="47.25" outlineLevel="1">
      <c r="A694" s="181" t="s">
        <v>1092</v>
      </c>
      <c r="B694" s="219" t="s">
        <v>389</v>
      </c>
      <c r="C694" s="174" t="s">
        <v>132</v>
      </c>
      <c r="D694" s="175" t="s">
        <v>5463</v>
      </c>
      <c r="E694" s="176">
        <v>16.104649999999999</v>
      </c>
      <c r="F694" s="173" t="s">
        <v>434</v>
      </c>
      <c r="G694" s="176" t="s">
        <v>3531</v>
      </c>
      <c r="H694" s="176" t="s">
        <v>3130</v>
      </c>
      <c r="I694" s="176" t="s">
        <v>5458</v>
      </c>
      <c r="J694" s="119">
        <v>6100015842</v>
      </c>
      <c r="K694" s="122" t="s">
        <v>3471</v>
      </c>
      <c r="L694" s="173" t="s">
        <v>5464</v>
      </c>
      <c r="M694" s="177" t="s">
        <v>5241</v>
      </c>
      <c r="N694" s="364"/>
    </row>
    <row r="695" spans="1:14" ht="47.25" outlineLevel="1">
      <c r="A695" s="181" t="s">
        <v>1093</v>
      </c>
      <c r="B695" s="219" t="s">
        <v>389</v>
      </c>
      <c r="C695" s="174" t="s">
        <v>132</v>
      </c>
      <c r="D695" s="175" t="s">
        <v>5465</v>
      </c>
      <c r="E695" s="176">
        <v>582.94748000000004</v>
      </c>
      <c r="F695" s="173" t="s">
        <v>477</v>
      </c>
      <c r="G695" s="176" t="s">
        <v>3533</v>
      </c>
      <c r="H695" s="176" t="s">
        <v>3534</v>
      </c>
      <c r="I695" s="176" t="s">
        <v>5458</v>
      </c>
      <c r="J695" s="119">
        <v>6100015935</v>
      </c>
      <c r="K695" s="122" t="s">
        <v>5466</v>
      </c>
      <c r="L695" s="173" t="s">
        <v>5467</v>
      </c>
      <c r="M695" s="177" t="s">
        <v>5241</v>
      </c>
      <c r="N695" s="364"/>
    </row>
    <row r="696" spans="1:14" ht="47.25" outlineLevel="1">
      <c r="A696" s="181" t="s">
        <v>1094</v>
      </c>
      <c r="B696" s="219" t="s">
        <v>389</v>
      </c>
      <c r="C696" s="174" t="s">
        <v>132</v>
      </c>
      <c r="D696" s="175" t="s">
        <v>5468</v>
      </c>
      <c r="E696" s="176">
        <v>647.28105000000005</v>
      </c>
      <c r="F696" s="173" t="s">
        <v>477</v>
      </c>
      <c r="G696" s="176" t="s">
        <v>5469</v>
      </c>
      <c r="H696" s="176" t="s">
        <v>3534</v>
      </c>
      <c r="I696" s="176" t="s">
        <v>5458</v>
      </c>
      <c r="J696" s="119">
        <v>6100016049</v>
      </c>
      <c r="K696" s="122">
        <v>41390</v>
      </c>
      <c r="L696" s="173" t="s">
        <v>5470</v>
      </c>
      <c r="M696" s="177" t="s">
        <v>5241</v>
      </c>
      <c r="N696" s="364"/>
    </row>
    <row r="697" spans="1:14" s="144" customFormat="1" ht="47.25" outlineLevel="1">
      <c r="A697" s="181" t="s">
        <v>1095</v>
      </c>
      <c r="B697" s="219" t="s">
        <v>389</v>
      </c>
      <c r="C697" s="156" t="s">
        <v>132</v>
      </c>
      <c r="D697" s="157" t="s">
        <v>5471</v>
      </c>
      <c r="E697" s="176">
        <v>100.94376</v>
      </c>
      <c r="F697" s="173" t="s">
        <v>3598</v>
      </c>
      <c r="G697" s="176" t="s">
        <v>3533</v>
      </c>
      <c r="H697" s="176" t="s">
        <v>3534</v>
      </c>
      <c r="I697" s="176" t="s">
        <v>5458</v>
      </c>
      <c r="J697" s="119">
        <v>6100015952</v>
      </c>
      <c r="K697" s="122">
        <v>41380</v>
      </c>
      <c r="L697" s="173" t="s">
        <v>5472</v>
      </c>
      <c r="M697" s="177" t="s">
        <v>5241</v>
      </c>
      <c r="N697" s="364"/>
    </row>
    <row r="698" spans="1:14" ht="47.25" outlineLevel="1">
      <c r="A698" s="181" t="s">
        <v>1096</v>
      </c>
      <c r="B698" s="219" t="s">
        <v>390</v>
      </c>
      <c r="C698" s="174" t="s">
        <v>132</v>
      </c>
      <c r="D698" s="175" t="s">
        <v>5473</v>
      </c>
      <c r="E698" s="176">
        <v>457.76673</v>
      </c>
      <c r="F698" s="173" t="s">
        <v>3598</v>
      </c>
      <c r="G698" s="176" t="s">
        <v>3536</v>
      </c>
      <c r="H698" s="176" t="s">
        <v>5474</v>
      </c>
      <c r="I698" s="176" t="s">
        <v>5475</v>
      </c>
      <c r="J698" s="119">
        <v>6100016845</v>
      </c>
      <c r="K698" s="122" t="s">
        <v>182</v>
      </c>
      <c r="L698" s="173" t="s">
        <v>5476</v>
      </c>
      <c r="M698" s="177" t="s">
        <v>5241</v>
      </c>
      <c r="N698" s="364" t="s">
        <v>5477</v>
      </c>
    </row>
    <row r="699" spans="1:14" ht="47.25" outlineLevel="1">
      <c r="A699" s="181" t="s">
        <v>1097</v>
      </c>
      <c r="B699" s="219" t="s">
        <v>390</v>
      </c>
      <c r="C699" s="174" t="s">
        <v>132</v>
      </c>
      <c r="D699" s="175" t="s">
        <v>5478</v>
      </c>
      <c r="E699" s="176">
        <v>31.534949999999998</v>
      </c>
      <c r="F699" s="173" t="s">
        <v>3598</v>
      </c>
      <c r="G699" s="176" t="s">
        <v>3536</v>
      </c>
      <c r="H699" s="176" t="s">
        <v>5474</v>
      </c>
      <c r="I699" s="176" t="s">
        <v>5475</v>
      </c>
      <c r="J699" s="119">
        <v>6100016883</v>
      </c>
      <c r="K699" s="122" t="s">
        <v>3495</v>
      </c>
      <c r="L699" s="173" t="s">
        <v>3537</v>
      </c>
      <c r="M699" s="177" t="s">
        <v>5241</v>
      </c>
      <c r="N699" s="364"/>
    </row>
    <row r="700" spans="1:14" ht="47.25" outlineLevel="1">
      <c r="A700" s="181" t="s">
        <v>1098</v>
      </c>
      <c r="B700" s="219" t="s">
        <v>390</v>
      </c>
      <c r="C700" s="174" t="s">
        <v>132</v>
      </c>
      <c r="D700" s="175" t="s">
        <v>5479</v>
      </c>
      <c r="E700" s="176">
        <v>17.353020000000001</v>
      </c>
      <c r="F700" s="173" t="s">
        <v>5421</v>
      </c>
      <c r="G700" s="176" t="s">
        <v>3536</v>
      </c>
      <c r="H700" s="176" t="s">
        <v>5474</v>
      </c>
      <c r="I700" s="176" t="s">
        <v>5475</v>
      </c>
      <c r="J700" s="119">
        <v>6100016905</v>
      </c>
      <c r="K700" s="122">
        <v>41442</v>
      </c>
      <c r="L700" s="173" t="s">
        <v>5480</v>
      </c>
      <c r="M700" s="177" t="s">
        <v>5241</v>
      </c>
      <c r="N700" s="364"/>
    </row>
    <row r="701" spans="1:14" ht="63" outlineLevel="1">
      <c r="A701" s="181" t="s">
        <v>1099</v>
      </c>
      <c r="B701" s="219" t="s">
        <v>390</v>
      </c>
      <c r="C701" s="174" t="s">
        <v>132</v>
      </c>
      <c r="D701" s="175" t="s">
        <v>5481</v>
      </c>
      <c r="E701" s="176">
        <v>68.578720000000004</v>
      </c>
      <c r="F701" s="173" t="s">
        <v>434</v>
      </c>
      <c r="G701" s="176" t="s">
        <v>3535</v>
      </c>
      <c r="H701" s="176" t="s">
        <v>3460</v>
      </c>
      <c r="I701" s="176" t="s">
        <v>5475</v>
      </c>
      <c r="J701" s="119">
        <v>6100016938</v>
      </c>
      <c r="K701" s="122" t="s">
        <v>3528</v>
      </c>
      <c r="L701" s="173" t="s">
        <v>5482</v>
      </c>
      <c r="M701" s="177" t="s">
        <v>5241</v>
      </c>
      <c r="N701" s="364"/>
    </row>
    <row r="702" spans="1:14" ht="47.25" outlineLevel="1">
      <c r="A702" s="181" t="s">
        <v>1100</v>
      </c>
      <c r="B702" s="219" t="s">
        <v>390</v>
      </c>
      <c r="C702" s="174" t="s">
        <v>132</v>
      </c>
      <c r="D702" s="175" t="s">
        <v>5483</v>
      </c>
      <c r="E702" s="176">
        <v>20.504549999999998</v>
      </c>
      <c r="F702" s="173" t="s">
        <v>3598</v>
      </c>
      <c r="G702" s="176" t="s">
        <v>3536</v>
      </c>
      <c r="H702" s="176" t="s">
        <v>5474</v>
      </c>
      <c r="I702" s="176" t="s">
        <v>5475</v>
      </c>
      <c r="J702" s="119">
        <v>6100016940</v>
      </c>
      <c r="K702" s="122" t="s">
        <v>3528</v>
      </c>
      <c r="L702" s="173" t="s">
        <v>5484</v>
      </c>
      <c r="M702" s="177" t="s">
        <v>5241</v>
      </c>
      <c r="N702" s="364"/>
    </row>
    <row r="703" spans="1:14" ht="31.5" outlineLevel="1">
      <c r="A703" s="181" t="s">
        <v>1101</v>
      </c>
      <c r="B703" s="219" t="s">
        <v>390</v>
      </c>
      <c r="C703" s="174" t="s">
        <v>132</v>
      </c>
      <c r="D703" s="175" t="s">
        <v>5485</v>
      </c>
      <c r="E703" s="176">
        <v>1560.06898</v>
      </c>
      <c r="F703" s="173" t="s">
        <v>3598</v>
      </c>
      <c r="G703" s="176" t="s">
        <v>3536</v>
      </c>
      <c r="H703" s="176" t="s">
        <v>5474</v>
      </c>
      <c r="I703" s="176" t="s">
        <v>5475</v>
      </c>
      <c r="J703" s="119">
        <v>6100017061</v>
      </c>
      <c r="K703" s="122" t="s">
        <v>3458</v>
      </c>
      <c r="L703" s="173" t="s">
        <v>5486</v>
      </c>
      <c r="M703" s="177" t="s">
        <v>5241</v>
      </c>
      <c r="N703" s="364"/>
    </row>
    <row r="704" spans="1:14" ht="31.5" outlineLevel="1">
      <c r="A704" s="181" t="s">
        <v>1102</v>
      </c>
      <c r="B704" s="219" t="s">
        <v>390</v>
      </c>
      <c r="C704" s="174" t="s">
        <v>132</v>
      </c>
      <c r="D704" s="175" t="s">
        <v>5487</v>
      </c>
      <c r="E704" s="176">
        <v>5.49519</v>
      </c>
      <c r="F704" s="173" t="s">
        <v>434</v>
      </c>
      <c r="G704" s="176" t="s">
        <v>3535</v>
      </c>
      <c r="H704" s="176" t="s">
        <v>3460</v>
      </c>
      <c r="I704" s="176" t="s">
        <v>5475</v>
      </c>
      <c r="J704" s="119">
        <v>6100017073</v>
      </c>
      <c r="K704" s="122" t="s">
        <v>3458</v>
      </c>
      <c r="L704" s="173" t="s">
        <v>5488</v>
      </c>
      <c r="M704" s="177" t="s">
        <v>5241</v>
      </c>
      <c r="N704" s="364"/>
    </row>
    <row r="705" spans="1:14" ht="63" outlineLevel="1">
      <c r="A705" s="181" t="s">
        <v>1103</v>
      </c>
      <c r="B705" s="219" t="s">
        <v>390</v>
      </c>
      <c r="C705" s="174" t="s">
        <v>132</v>
      </c>
      <c r="D705" s="175" t="s">
        <v>5489</v>
      </c>
      <c r="E705" s="176">
        <v>11.04993</v>
      </c>
      <c r="F705" s="173" t="s">
        <v>434</v>
      </c>
      <c r="G705" s="176" t="s">
        <v>3535</v>
      </c>
      <c r="H705" s="176" t="s">
        <v>3460</v>
      </c>
      <c r="I705" s="176" t="s">
        <v>5475</v>
      </c>
      <c r="J705" s="119">
        <v>6100017189</v>
      </c>
      <c r="K705" s="122" t="s">
        <v>167</v>
      </c>
      <c r="L705" s="173" t="s">
        <v>5490</v>
      </c>
      <c r="M705" s="177" t="s">
        <v>5241</v>
      </c>
      <c r="N705" s="364"/>
    </row>
    <row r="706" spans="1:14" ht="31.5" outlineLevel="1">
      <c r="A706" s="181" t="s">
        <v>1104</v>
      </c>
      <c r="B706" s="219" t="s">
        <v>390</v>
      </c>
      <c r="C706" s="174" t="s">
        <v>132</v>
      </c>
      <c r="D706" s="175" t="s">
        <v>5491</v>
      </c>
      <c r="E706" s="176">
        <v>5.49519</v>
      </c>
      <c r="F706" s="173" t="s">
        <v>434</v>
      </c>
      <c r="G706" s="176" t="s">
        <v>3535</v>
      </c>
      <c r="H706" s="176" t="s">
        <v>3460</v>
      </c>
      <c r="I706" s="176" t="s">
        <v>5475</v>
      </c>
      <c r="J706" s="119">
        <v>6100017474</v>
      </c>
      <c r="K706" s="122" t="s">
        <v>167</v>
      </c>
      <c r="L706" s="173" t="s">
        <v>5492</v>
      </c>
      <c r="M706" s="177" t="s">
        <v>5241</v>
      </c>
      <c r="N706" s="364"/>
    </row>
    <row r="707" spans="1:14" ht="31.5" outlineLevel="1">
      <c r="A707" s="181" t="s">
        <v>1105</v>
      </c>
      <c r="B707" s="219" t="s">
        <v>391</v>
      </c>
      <c r="C707" s="174" t="s">
        <v>132</v>
      </c>
      <c r="D707" s="175" t="s">
        <v>5493</v>
      </c>
      <c r="E707" s="176">
        <v>0</v>
      </c>
      <c r="F707" s="173" t="s">
        <v>3598</v>
      </c>
      <c r="G707" s="176" t="s">
        <v>5494</v>
      </c>
      <c r="H707" s="176" t="s">
        <v>5495</v>
      </c>
      <c r="I707" s="176" t="s">
        <v>5496</v>
      </c>
      <c r="J707" s="119">
        <v>6100019991</v>
      </c>
      <c r="K707" s="122">
        <v>41558</v>
      </c>
      <c r="L707" s="173" t="s">
        <v>294</v>
      </c>
      <c r="M707" s="177" t="s">
        <v>5497</v>
      </c>
      <c r="N707" s="173" t="s">
        <v>5498</v>
      </c>
    </row>
    <row r="708" spans="1:14" ht="47.25" outlineLevel="1">
      <c r="A708" s="181" t="s">
        <v>1106</v>
      </c>
      <c r="B708" s="219" t="s">
        <v>392</v>
      </c>
      <c r="C708" s="174" t="s">
        <v>132</v>
      </c>
      <c r="D708" s="175" t="s">
        <v>5499</v>
      </c>
      <c r="E708" s="176">
        <v>9.8167200000000001</v>
      </c>
      <c r="F708" s="173" t="s">
        <v>442</v>
      </c>
      <c r="G708" s="176" t="s">
        <v>3540</v>
      </c>
      <c r="H708" s="176" t="s">
        <v>3541</v>
      </c>
      <c r="I708" s="176" t="s">
        <v>5500</v>
      </c>
      <c r="J708" s="119">
        <v>6100018980</v>
      </c>
      <c r="K708" s="122">
        <v>41523</v>
      </c>
      <c r="L708" s="173" t="s">
        <v>5501</v>
      </c>
      <c r="M708" s="177" t="s">
        <v>5497</v>
      </c>
      <c r="N708" s="364" t="s">
        <v>5502</v>
      </c>
    </row>
    <row r="709" spans="1:14" ht="47.25" outlineLevel="1">
      <c r="A709" s="181" t="s">
        <v>1107</v>
      </c>
      <c r="B709" s="219" t="s">
        <v>392</v>
      </c>
      <c r="C709" s="174" t="s">
        <v>132</v>
      </c>
      <c r="D709" s="175" t="s">
        <v>5503</v>
      </c>
      <c r="E709" s="176">
        <v>9.8167200000000001</v>
      </c>
      <c r="F709" s="173" t="s">
        <v>442</v>
      </c>
      <c r="G709" s="176" t="s">
        <v>3540</v>
      </c>
      <c r="H709" s="176" t="s">
        <v>3541</v>
      </c>
      <c r="I709" s="176" t="s">
        <v>5500</v>
      </c>
      <c r="J709" s="119">
        <v>6100019384</v>
      </c>
      <c r="K709" s="122">
        <v>41534</v>
      </c>
      <c r="L709" s="173" t="s">
        <v>5504</v>
      </c>
      <c r="M709" s="177" t="s">
        <v>5497</v>
      </c>
      <c r="N709" s="364"/>
    </row>
    <row r="710" spans="1:14" ht="47.25" outlineLevel="1">
      <c r="A710" s="181" t="s">
        <v>1108</v>
      </c>
      <c r="B710" s="219" t="s">
        <v>393</v>
      </c>
      <c r="C710" s="174" t="s">
        <v>132</v>
      </c>
      <c r="D710" s="175" t="s">
        <v>5505</v>
      </c>
      <c r="E710" s="176">
        <v>13.293369999999999</v>
      </c>
      <c r="F710" s="173" t="s">
        <v>451</v>
      </c>
      <c r="G710" s="176" t="s">
        <v>3542</v>
      </c>
      <c r="H710" s="176" t="s">
        <v>3543</v>
      </c>
      <c r="I710" s="176" t="s">
        <v>5506</v>
      </c>
      <c r="J710" s="119">
        <v>6100017488</v>
      </c>
      <c r="K710" s="122" t="s">
        <v>167</v>
      </c>
      <c r="L710" s="173" t="s">
        <v>3544</v>
      </c>
      <c r="M710" s="177" t="s">
        <v>5497</v>
      </c>
      <c r="N710" s="364" t="s">
        <v>5507</v>
      </c>
    </row>
    <row r="711" spans="1:14" ht="31.5" outlineLevel="1">
      <c r="A711" s="181" t="s">
        <v>1109</v>
      </c>
      <c r="B711" s="219" t="s">
        <v>393</v>
      </c>
      <c r="C711" s="174" t="s">
        <v>132</v>
      </c>
      <c r="D711" s="175" t="s">
        <v>5508</v>
      </c>
      <c r="E711" s="176">
        <v>13.866199999999999</v>
      </c>
      <c r="F711" s="173" t="s">
        <v>451</v>
      </c>
      <c r="G711" s="176" t="s">
        <v>3542</v>
      </c>
      <c r="H711" s="176" t="s">
        <v>3543</v>
      </c>
      <c r="I711" s="176" t="s">
        <v>5506</v>
      </c>
      <c r="J711" s="119">
        <v>6100018129</v>
      </c>
      <c r="K711" s="122" t="s">
        <v>140</v>
      </c>
      <c r="L711" s="173" t="s">
        <v>5509</v>
      </c>
      <c r="M711" s="177" t="s">
        <v>5497</v>
      </c>
      <c r="N711" s="364"/>
    </row>
    <row r="712" spans="1:14" ht="47.25" outlineLevel="1">
      <c r="A712" s="181" t="s">
        <v>1110</v>
      </c>
      <c r="B712" s="219" t="s">
        <v>393</v>
      </c>
      <c r="C712" s="174" t="s">
        <v>132</v>
      </c>
      <c r="D712" s="175" t="s">
        <v>5510</v>
      </c>
      <c r="E712" s="176">
        <v>11.0778</v>
      </c>
      <c r="F712" s="173" t="s">
        <v>451</v>
      </c>
      <c r="G712" s="176" t="s">
        <v>3542</v>
      </c>
      <c r="H712" s="176" t="s">
        <v>3543</v>
      </c>
      <c r="I712" s="176" t="s">
        <v>5506</v>
      </c>
      <c r="J712" s="119">
        <v>6100018231</v>
      </c>
      <c r="K712" s="122" t="s">
        <v>3488</v>
      </c>
      <c r="L712" s="173" t="s">
        <v>5511</v>
      </c>
      <c r="M712" s="177" t="s">
        <v>5497</v>
      </c>
      <c r="N712" s="364"/>
    </row>
    <row r="713" spans="1:14" ht="31.5" outlineLevel="1">
      <c r="A713" s="181" t="s">
        <v>1111</v>
      </c>
      <c r="B713" s="219" t="s">
        <v>393</v>
      </c>
      <c r="C713" s="174" t="s">
        <v>132</v>
      </c>
      <c r="D713" s="175" t="s">
        <v>5512</v>
      </c>
      <c r="E713" s="176">
        <v>15.795339999999999</v>
      </c>
      <c r="F713" s="173" t="s">
        <v>451</v>
      </c>
      <c r="G713" s="176" t="s">
        <v>3542</v>
      </c>
      <c r="H713" s="176" t="s">
        <v>3543</v>
      </c>
      <c r="I713" s="176" t="s">
        <v>5506</v>
      </c>
      <c r="J713" s="119">
        <v>6100018279</v>
      </c>
      <c r="K713" s="122">
        <v>41502</v>
      </c>
      <c r="L713" s="173" t="s">
        <v>3634</v>
      </c>
      <c r="M713" s="177" t="s">
        <v>5497</v>
      </c>
      <c r="N713" s="364"/>
    </row>
    <row r="714" spans="1:14" ht="31.5" outlineLevel="1">
      <c r="A714" s="181" t="s">
        <v>1112</v>
      </c>
      <c r="B714" s="219" t="s">
        <v>393</v>
      </c>
      <c r="C714" s="174" t="s">
        <v>132</v>
      </c>
      <c r="D714" s="175" t="s">
        <v>5513</v>
      </c>
      <c r="E714" s="176">
        <v>22.728490000000001</v>
      </c>
      <c r="F714" s="173" t="s">
        <v>451</v>
      </c>
      <c r="G714" s="176" t="s">
        <v>3542</v>
      </c>
      <c r="H714" s="176" t="s">
        <v>3543</v>
      </c>
      <c r="I714" s="176" t="s">
        <v>5506</v>
      </c>
      <c r="J714" s="119">
        <v>6100018356</v>
      </c>
      <c r="K714" s="122">
        <v>41507</v>
      </c>
      <c r="L714" s="173" t="s">
        <v>3545</v>
      </c>
      <c r="M714" s="177" t="s">
        <v>5497</v>
      </c>
      <c r="N714" s="364"/>
    </row>
    <row r="715" spans="1:14" ht="63" outlineLevel="1">
      <c r="A715" s="181" t="s">
        <v>1113</v>
      </c>
      <c r="B715" s="219" t="s">
        <v>394</v>
      </c>
      <c r="C715" s="174" t="s">
        <v>132</v>
      </c>
      <c r="D715" s="175" t="s">
        <v>5514</v>
      </c>
      <c r="E715" s="176">
        <v>301.14445000000001</v>
      </c>
      <c r="F715" s="173" t="s">
        <v>3598</v>
      </c>
      <c r="G715" s="176" t="s">
        <v>3553</v>
      </c>
      <c r="H715" s="176" t="s">
        <v>3550</v>
      </c>
      <c r="I715" s="176" t="s">
        <v>3547</v>
      </c>
      <c r="J715" s="119">
        <v>6100015583</v>
      </c>
      <c r="K715" s="122" t="s">
        <v>2396</v>
      </c>
      <c r="L715" s="173" t="s">
        <v>5515</v>
      </c>
      <c r="M715" s="177" t="s">
        <v>5497</v>
      </c>
      <c r="N715" s="364" t="s">
        <v>5516</v>
      </c>
    </row>
    <row r="716" spans="1:14" ht="47.25" outlineLevel="1">
      <c r="A716" s="181" t="s">
        <v>1114</v>
      </c>
      <c r="B716" s="219" t="s">
        <v>394</v>
      </c>
      <c r="C716" s="174" t="s">
        <v>132</v>
      </c>
      <c r="D716" s="175" t="s">
        <v>5517</v>
      </c>
      <c r="E716" s="176">
        <v>413.30212999999998</v>
      </c>
      <c r="F716" s="173" t="s">
        <v>5421</v>
      </c>
      <c r="G716" s="176" t="s">
        <v>3553</v>
      </c>
      <c r="H716" s="176" t="s">
        <v>3550</v>
      </c>
      <c r="I716" s="176" t="s">
        <v>3547</v>
      </c>
      <c r="J716" s="119">
        <v>6100017506</v>
      </c>
      <c r="K716" s="122">
        <v>41453</v>
      </c>
      <c r="L716" s="173" t="s">
        <v>5518</v>
      </c>
      <c r="M716" s="177" t="s">
        <v>5497</v>
      </c>
      <c r="N716" s="364"/>
    </row>
    <row r="717" spans="1:14" ht="47.25" outlineLevel="1">
      <c r="A717" s="181" t="s">
        <v>1115</v>
      </c>
      <c r="B717" s="219" t="s">
        <v>394</v>
      </c>
      <c r="C717" s="174" t="s">
        <v>132</v>
      </c>
      <c r="D717" s="175" t="s">
        <v>5519</v>
      </c>
      <c r="E717" s="176">
        <v>251.53142000000003</v>
      </c>
      <c r="F717" s="173" t="s">
        <v>5520</v>
      </c>
      <c r="G717" s="176" t="s">
        <v>3549</v>
      </c>
      <c r="H717" s="176" t="s">
        <v>3550</v>
      </c>
      <c r="I717" s="176" t="s">
        <v>3547</v>
      </c>
      <c r="J717" s="119">
        <v>6100017745</v>
      </c>
      <c r="K717" s="122" t="s">
        <v>168</v>
      </c>
      <c r="L717" s="173" t="s">
        <v>5521</v>
      </c>
      <c r="M717" s="177" t="s">
        <v>5497</v>
      </c>
      <c r="N717" s="364"/>
    </row>
    <row r="718" spans="1:14" ht="31.5" outlineLevel="1">
      <c r="A718" s="181" t="s">
        <v>1116</v>
      </c>
      <c r="B718" s="219" t="s">
        <v>394</v>
      </c>
      <c r="C718" s="174" t="s">
        <v>132</v>
      </c>
      <c r="D718" s="175" t="s">
        <v>5522</v>
      </c>
      <c r="E718" s="176">
        <v>4.7631100000000002</v>
      </c>
      <c r="F718" s="173" t="s">
        <v>5520</v>
      </c>
      <c r="G718" s="176" t="s">
        <v>3549</v>
      </c>
      <c r="H718" s="176" t="s">
        <v>3550</v>
      </c>
      <c r="I718" s="176" t="s">
        <v>3547</v>
      </c>
      <c r="J718" s="119">
        <v>6100017749</v>
      </c>
      <c r="K718" s="122" t="s">
        <v>168</v>
      </c>
      <c r="L718" s="173" t="s">
        <v>3551</v>
      </c>
      <c r="M718" s="177" t="s">
        <v>5497</v>
      </c>
      <c r="N718" s="364"/>
    </row>
    <row r="719" spans="1:14" ht="47.25" outlineLevel="1">
      <c r="A719" s="181" t="s">
        <v>1117</v>
      </c>
      <c r="B719" s="219" t="s">
        <v>395</v>
      </c>
      <c r="C719" s="174" t="s">
        <v>132</v>
      </c>
      <c r="D719" s="175" t="s">
        <v>5523</v>
      </c>
      <c r="E719" s="176">
        <v>22.84036</v>
      </c>
      <c r="F719" s="173" t="s">
        <v>442</v>
      </c>
      <c r="G719" s="176" t="s">
        <v>3557</v>
      </c>
      <c r="H719" s="176" t="s">
        <v>3491</v>
      </c>
      <c r="I719" s="176" t="s">
        <v>3349</v>
      </c>
      <c r="J719" s="119">
        <v>6100013659</v>
      </c>
      <c r="K719" s="122">
        <v>41221</v>
      </c>
      <c r="L719" s="173" t="s">
        <v>2442</v>
      </c>
      <c r="M719" s="177" t="s">
        <v>5497</v>
      </c>
      <c r="N719" s="364" t="s">
        <v>5524</v>
      </c>
    </row>
    <row r="720" spans="1:14" ht="47.25" outlineLevel="1">
      <c r="A720" s="181" t="s">
        <v>1118</v>
      </c>
      <c r="B720" s="219" t="s">
        <v>395</v>
      </c>
      <c r="C720" s="174" t="s">
        <v>132</v>
      </c>
      <c r="D720" s="175" t="s">
        <v>5525</v>
      </c>
      <c r="E720" s="176">
        <v>2.5096400000000001</v>
      </c>
      <c r="F720" s="173" t="s">
        <v>5526</v>
      </c>
      <c r="G720" s="176" t="s">
        <v>3555</v>
      </c>
      <c r="H720" s="176" t="s">
        <v>3556</v>
      </c>
      <c r="I720" s="176" t="s">
        <v>3349</v>
      </c>
      <c r="J720" s="119">
        <v>6100018091</v>
      </c>
      <c r="K720" s="122">
        <v>41494</v>
      </c>
      <c r="L720" s="173" t="s">
        <v>5527</v>
      </c>
      <c r="M720" s="177" t="s">
        <v>5497</v>
      </c>
      <c r="N720" s="364"/>
    </row>
    <row r="721" spans="1:14" ht="47.25" outlineLevel="1">
      <c r="A721" s="181" t="s">
        <v>1119</v>
      </c>
      <c r="B721" s="219" t="s">
        <v>395</v>
      </c>
      <c r="C721" s="174" t="s">
        <v>132</v>
      </c>
      <c r="D721" s="175" t="s">
        <v>5528</v>
      </c>
      <c r="E721" s="176">
        <v>18.49877</v>
      </c>
      <c r="F721" s="173" t="s">
        <v>5526</v>
      </c>
      <c r="G721" s="176" t="s">
        <v>3555</v>
      </c>
      <c r="H721" s="176" t="s">
        <v>3556</v>
      </c>
      <c r="I721" s="176" t="s">
        <v>3349</v>
      </c>
      <c r="J721" s="119">
        <v>6100018652</v>
      </c>
      <c r="K721" s="122">
        <v>41507</v>
      </c>
      <c r="L721" s="173" t="s">
        <v>5529</v>
      </c>
      <c r="M721" s="177" t="s">
        <v>5497</v>
      </c>
      <c r="N721" s="364"/>
    </row>
    <row r="722" spans="1:14" ht="63" outlineLevel="1">
      <c r="A722" s="181" t="s">
        <v>1120</v>
      </c>
      <c r="B722" s="219" t="s">
        <v>395</v>
      </c>
      <c r="C722" s="174" t="s">
        <v>132</v>
      </c>
      <c r="D722" s="175" t="s">
        <v>5530</v>
      </c>
      <c r="E722" s="176">
        <v>2.5095800000000001</v>
      </c>
      <c r="F722" s="173" t="s">
        <v>5526</v>
      </c>
      <c r="G722" s="176" t="s">
        <v>3555</v>
      </c>
      <c r="H722" s="176" t="s">
        <v>3556</v>
      </c>
      <c r="I722" s="176" t="s">
        <v>3349</v>
      </c>
      <c r="J722" s="119">
        <v>6100019746</v>
      </c>
      <c r="K722" s="122">
        <v>41548</v>
      </c>
      <c r="L722" s="173" t="s">
        <v>5531</v>
      </c>
      <c r="M722" s="177" t="s">
        <v>5497</v>
      </c>
      <c r="N722" s="364"/>
    </row>
    <row r="723" spans="1:14" ht="63" outlineLevel="1">
      <c r="A723" s="181" t="s">
        <v>1121</v>
      </c>
      <c r="B723" s="119" t="s">
        <v>396</v>
      </c>
      <c r="C723" s="174" t="s">
        <v>132</v>
      </c>
      <c r="D723" s="175" t="s">
        <v>5532</v>
      </c>
      <c r="E723" s="176">
        <v>42.468580000000003</v>
      </c>
      <c r="F723" s="173" t="s">
        <v>442</v>
      </c>
      <c r="G723" s="176" t="s">
        <v>3558</v>
      </c>
      <c r="H723" s="176" t="s">
        <v>3491</v>
      </c>
      <c r="I723" s="176" t="s">
        <v>3500</v>
      </c>
      <c r="J723" s="119">
        <v>6100017965</v>
      </c>
      <c r="K723" s="122" t="s">
        <v>165</v>
      </c>
      <c r="L723" s="173" t="s">
        <v>3415</v>
      </c>
      <c r="M723" s="177" t="s">
        <v>5497</v>
      </c>
      <c r="N723" s="173" t="s">
        <v>5533</v>
      </c>
    </row>
    <row r="724" spans="1:14" ht="47.25" outlineLevel="1">
      <c r="A724" s="181" t="s">
        <v>1122</v>
      </c>
      <c r="B724" s="219" t="s">
        <v>397</v>
      </c>
      <c r="C724" s="174" t="s">
        <v>132</v>
      </c>
      <c r="D724" s="175" t="s">
        <v>5534</v>
      </c>
      <c r="E724" s="176">
        <v>7.5158199999999997</v>
      </c>
      <c r="F724" s="173" t="s">
        <v>3548</v>
      </c>
      <c r="G724" s="176" t="s">
        <v>3567</v>
      </c>
      <c r="H724" s="176" t="s">
        <v>3568</v>
      </c>
      <c r="I724" s="176" t="s">
        <v>5535</v>
      </c>
      <c r="J724" s="119">
        <v>6100015734</v>
      </c>
      <c r="K724" s="122">
        <v>41368</v>
      </c>
      <c r="L724" s="173" t="s">
        <v>5536</v>
      </c>
      <c r="M724" s="177" t="s">
        <v>5497</v>
      </c>
      <c r="N724" s="364" t="s">
        <v>5537</v>
      </c>
    </row>
    <row r="725" spans="1:14" ht="47.25" outlineLevel="1">
      <c r="A725" s="181" t="s">
        <v>1123</v>
      </c>
      <c r="B725" s="219" t="s">
        <v>397</v>
      </c>
      <c r="C725" s="174" t="s">
        <v>132</v>
      </c>
      <c r="D725" s="175" t="s">
        <v>5538</v>
      </c>
      <c r="E725" s="176">
        <v>70.203369999999993</v>
      </c>
      <c r="F725" s="173" t="s">
        <v>434</v>
      </c>
      <c r="G725" s="176" t="s">
        <v>3559</v>
      </c>
      <c r="H725" s="176" t="s">
        <v>573</v>
      </c>
      <c r="I725" s="176" t="s">
        <v>5535</v>
      </c>
      <c r="J725" s="119">
        <v>6100015875</v>
      </c>
      <c r="K725" s="122">
        <v>41380</v>
      </c>
      <c r="L725" s="173" t="s">
        <v>2460</v>
      </c>
      <c r="M725" s="177" t="s">
        <v>5497</v>
      </c>
      <c r="N725" s="364"/>
    </row>
    <row r="726" spans="1:14" ht="63" outlineLevel="1">
      <c r="A726" s="181" t="s">
        <v>1124</v>
      </c>
      <c r="B726" s="219" t="s">
        <v>397</v>
      </c>
      <c r="C726" s="174" t="s">
        <v>132</v>
      </c>
      <c r="D726" s="175" t="s">
        <v>5539</v>
      </c>
      <c r="E726" s="176">
        <v>220.91771</v>
      </c>
      <c r="F726" s="173" t="s">
        <v>3598</v>
      </c>
      <c r="G726" s="176" t="s">
        <v>3569</v>
      </c>
      <c r="H726" s="176" t="s">
        <v>5540</v>
      </c>
      <c r="I726" s="176" t="s">
        <v>5535</v>
      </c>
      <c r="J726" s="119">
        <v>6100017576</v>
      </c>
      <c r="K726" s="122" t="s">
        <v>3554</v>
      </c>
      <c r="L726" s="173" t="s">
        <v>5541</v>
      </c>
      <c r="M726" s="177" t="s">
        <v>5497</v>
      </c>
      <c r="N726" s="364"/>
    </row>
    <row r="727" spans="1:14" ht="47.25" outlineLevel="1">
      <c r="A727" s="181" t="s">
        <v>1125</v>
      </c>
      <c r="B727" s="219" t="s">
        <v>397</v>
      </c>
      <c r="C727" s="174" t="s">
        <v>132</v>
      </c>
      <c r="D727" s="175" t="s">
        <v>5542</v>
      </c>
      <c r="E727" s="176">
        <v>7.5158199999999997</v>
      </c>
      <c r="F727" s="173" t="s">
        <v>5543</v>
      </c>
      <c r="G727" s="176" t="s">
        <v>3560</v>
      </c>
      <c r="H727" s="176" t="s">
        <v>3568</v>
      </c>
      <c r="I727" s="176" t="s">
        <v>5535</v>
      </c>
      <c r="J727" s="119">
        <v>6100017581</v>
      </c>
      <c r="K727" s="122" t="s">
        <v>167</v>
      </c>
      <c r="L727" s="173" t="s">
        <v>3561</v>
      </c>
      <c r="M727" s="177" t="s">
        <v>5497</v>
      </c>
      <c r="N727" s="364"/>
    </row>
    <row r="728" spans="1:14" ht="47.25" outlineLevel="1">
      <c r="A728" s="181" t="s">
        <v>1126</v>
      </c>
      <c r="B728" s="219" t="s">
        <v>397</v>
      </c>
      <c r="C728" s="174" t="s">
        <v>132</v>
      </c>
      <c r="D728" s="175" t="s">
        <v>5544</v>
      </c>
      <c r="E728" s="176">
        <v>7.5158199999999997</v>
      </c>
      <c r="F728" s="173" t="s">
        <v>3548</v>
      </c>
      <c r="G728" s="176" t="s">
        <v>3567</v>
      </c>
      <c r="H728" s="176" t="s">
        <v>3568</v>
      </c>
      <c r="I728" s="176" t="s">
        <v>5535</v>
      </c>
      <c r="J728" s="119">
        <v>6100017730</v>
      </c>
      <c r="K728" s="122" t="s">
        <v>168</v>
      </c>
      <c r="L728" s="173" t="s">
        <v>5545</v>
      </c>
      <c r="M728" s="177" t="s">
        <v>5497</v>
      </c>
      <c r="N728" s="364"/>
    </row>
    <row r="729" spans="1:14" ht="63" outlineLevel="1">
      <c r="A729" s="181" t="s">
        <v>1127</v>
      </c>
      <c r="B729" s="219" t="s">
        <v>397</v>
      </c>
      <c r="C729" s="174" t="s">
        <v>132</v>
      </c>
      <c r="D729" s="175" t="s">
        <v>5546</v>
      </c>
      <c r="E729" s="176">
        <v>995.49776999999995</v>
      </c>
      <c r="F729" s="173" t="s">
        <v>5543</v>
      </c>
      <c r="G729" s="176" t="s">
        <v>3560</v>
      </c>
      <c r="H729" s="176" t="s">
        <v>3568</v>
      </c>
      <c r="I729" s="176" t="s">
        <v>5535</v>
      </c>
      <c r="J729" s="119">
        <v>6100017926</v>
      </c>
      <c r="K729" s="122" t="s">
        <v>172</v>
      </c>
      <c r="L729" s="173" t="s">
        <v>3562</v>
      </c>
      <c r="M729" s="177" t="s">
        <v>5497</v>
      </c>
      <c r="N729" s="364"/>
    </row>
    <row r="730" spans="1:14" ht="31.5" outlineLevel="1">
      <c r="A730" s="181" t="s">
        <v>1128</v>
      </c>
      <c r="B730" s="219" t="s">
        <v>397</v>
      </c>
      <c r="C730" s="174" t="s">
        <v>132</v>
      </c>
      <c r="D730" s="175" t="s">
        <v>5547</v>
      </c>
      <c r="E730" s="176">
        <v>5.5283699999999998</v>
      </c>
      <c r="F730" s="173" t="s">
        <v>5548</v>
      </c>
      <c r="G730" s="176" t="s">
        <v>3564</v>
      </c>
      <c r="H730" s="176" t="s">
        <v>3565</v>
      </c>
      <c r="I730" s="176" t="s">
        <v>5535</v>
      </c>
      <c r="J730" s="119">
        <v>6100017975</v>
      </c>
      <c r="K730" s="122" t="s">
        <v>165</v>
      </c>
      <c r="L730" s="173" t="s">
        <v>5549</v>
      </c>
      <c r="M730" s="177" t="s">
        <v>5497</v>
      </c>
      <c r="N730" s="364"/>
    </row>
    <row r="731" spans="1:14" ht="47.25" outlineLevel="1">
      <c r="A731" s="181" t="s">
        <v>1129</v>
      </c>
      <c r="B731" s="219" t="s">
        <v>397</v>
      </c>
      <c r="C731" s="174" t="s">
        <v>132</v>
      </c>
      <c r="D731" s="175" t="s">
        <v>5550</v>
      </c>
      <c r="E731" s="176">
        <v>483.05562000000003</v>
      </c>
      <c r="F731" s="173" t="s">
        <v>5543</v>
      </c>
      <c r="G731" s="176" t="s">
        <v>3560</v>
      </c>
      <c r="H731" s="176" t="s">
        <v>3568</v>
      </c>
      <c r="I731" s="176" t="s">
        <v>5535</v>
      </c>
      <c r="J731" s="119">
        <v>6100018119</v>
      </c>
      <c r="K731" s="122">
        <v>41494</v>
      </c>
      <c r="L731" s="173" t="s">
        <v>3563</v>
      </c>
      <c r="M731" s="177" t="s">
        <v>5497</v>
      </c>
      <c r="N731" s="364"/>
    </row>
    <row r="732" spans="1:14" ht="47.25" outlineLevel="1">
      <c r="A732" s="181" t="s">
        <v>1130</v>
      </c>
      <c r="B732" s="219" t="s">
        <v>397</v>
      </c>
      <c r="C732" s="174" t="s">
        <v>132</v>
      </c>
      <c r="D732" s="175" t="s">
        <v>5551</v>
      </c>
      <c r="E732" s="176">
        <v>7.5158199999999997</v>
      </c>
      <c r="F732" s="173" t="s">
        <v>3548</v>
      </c>
      <c r="G732" s="176" t="s">
        <v>3567</v>
      </c>
      <c r="H732" s="176" t="s">
        <v>3568</v>
      </c>
      <c r="I732" s="176" t="s">
        <v>5535</v>
      </c>
      <c r="J732" s="119">
        <v>6100018126</v>
      </c>
      <c r="K732" s="122">
        <v>41495</v>
      </c>
      <c r="L732" s="173" t="s">
        <v>5552</v>
      </c>
      <c r="M732" s="177" t="s">
        <v>5497</v>
      </c>
      <c r="N732" s="364"/>
    </row>
    <row r="733" spans="1:14" ht="47.25" outlineLevel="1">
      <c r="A733" s="181" t="s">
        <v>1131</v>
      </c>
      <c r="B733" s="219" t="s">
        <v>397</v>
      </c>
      <c r="C733" s="174" t="s">
        <v>132</v>
      </c>
      <c r="D733" s="175" t="s">
        <v>5553</v>
      </c>
      <c r="E733" s="176">
        <v>302.78795000000002</v>
      </c>
      <c r="F733" s="173" t="s">
        <v>3598</v>
      </c>
      <c r="G733" s="176" t="s">
        <v>3569</v>
      </c>
      <c r="H733" s="176" t="s">
        <v>3565</v>
      </c>
      <c r="I733" s="176" t="s">
        <v>5535</v>
      </c>
      <c r="J733" s="119">
        <v>6100018662</v>
      </c>
      <c r="K733" s="122">
        <v>41507</v>
      </c>
      <c r="L733" s="173" t="s">
        <v>5554</v>
      </c>
      <c r="M733" s="177" t="s">
        <v>5497</v>
      </c>
      <c r="N733" s="364"/>
    </row>
    <row r="734" spans="1:14" ht="31.5" outlineLevel="1">
      <c r="A734" s="181" t="s">
        <v>1132</v>
      </c>
      <c r="B734" s="219" t="s">
        <v>397</v>
      </c>
      <c r="C734" s="174" t="s">
        <v>132</v>
      </c>
      <c r="D734" s="175" t="s">
        <v>5555</v>
      </c>
      <c r="E734" s="176">
        <v>5.5283699999999998</v>
      </c>
      <c r="F734" s="173" t="s">
        <v>5548</v>
      </c>
      <c r="G734" s="176" t="s">
        <v>3564</v>
      </c>
      <c r="H734" s="176" t="s">
        <v>3565</v>
      </c>
      <c r="I734" s="176" t="s">
        <v>5535</v>
      </c>
      <c r="J734" s="119">
        <v>6100018664</v>
      </c>
      <c r="K734" s="122">
        <v>41507</v>
      </c>
      <c r="L734" s="173" t="s">
        <v>5556</v>
      </c>
      <c r="M734" s="177" t="s">
        <v>5497</v>
      </c>
      <c r="N734" s="364"/>
    </row>
    <row r="735" spans="1:14" ht="47.25" outlineLevel="1">
      <c r="A735" s="181" t="s">
        <v>1133</v>
      </c>
      <c r="B735" s="219" t="s">
        <v>397</v>
      </c>
      <c r="C735" s="174" t="s">
        <v>132</v>
      </c>
      <c r="D735" s="175" t="s">
        <v>5557</v>
      </c>
      <c r="E735" s="176">
        <v>19.690190000000001</v>
      </c>
      <c r="F735" s="173" t="s">
        <v>434</v>
      </c>
      <c r="G735" s="176" t="s">
        <v>3559</v>
      </c>
      <c r="H735" s="176" t="s">
        <v>573</v>
      </c>
      <c r="I735" s="176" t="s">
        <v>5535</v>
      </c>
      <c r="J735" s="119">
        <v>6100018709</v>
      </c>
      <c r="K735" s="122">
        <v>41507</v>
      </c>
      <c r="L735" s="173" t="s">
        <v>5558</v>
      </c>
      <c r="M735" s="177" t="s">
        <v>5497</v>
      </c>
      <c r="N735" s="364"/>
    </row>
    <row r="736" spans="1:14" ht="31.5" outlineLevel="1">
      <c r="A736" s="181" t="s">
        <v>1134</v>
      </c>
      <c r="B736" s="219" t="s">
        <v>397</v>
      </c>
      <c r="C736" s="174" t="s">
        <v>132</v>
      </c>
      <c r="D736" s="175" t="s">
        <v>5559</v>
      </c>
      <c r="E736" s="176">
        <v>5.5283699999999998</v>
      </c>
      <c r="F736" s="173" t="s">
        <v>5548</v>
      </c>
      <c r="G736" s="176" t="s">
        <v>3564</v>
      </c>
      <c r="H736" s="176" t="s">
        <v>3565</v>
      </c>
      <c r="I736" s="176" t="s">
        <v>5535</v>
      </c>
      <c r="J736" s="119">
        <v>6100018940</v>
      </c>
      <c r="K736" s="122">
        <v>41507</v>
      </c>
      <c r="L736" s="173" t="s">
        <v>5560</v>
      </c>
      <c r="M736" s="177" t="s">
        <v>5497</v>
      </c>
      <c r="N736" s="364"/>
    </row>
    <row r="737" spans="1:14" ht="47.25" outlineLevel="1">
      <c r="A737" s="181" t="s">
        <v>1135</v>
      </c>
      <c r="B737" s="219" t="s">
        <v>398</v>
      </c>
      <c r="C737" s="174" t="s">
        <v>132</v>
      </c>
      <c r="D737" s="175" t="s">
        <v>5561</v>
      </c>
      <c r="E737" s="176">
        <v>20.328779999999998</v>
      </c>
      <c r="F737" s="173" t="s">
        <v>442</v>
      </c>
      <c r="G737" s="176" t="s">
        <v>3570</v>
      </c>
      <c r="H737" s="176" t="s">
        <v>573</v>
      </c>
      <c r="I737" s="176" t="s">
        <v>5562</v>
      </c>
      <c r="J737" s="119">
        <v>6100020194</v>
      </c>
      <c r="K737" s="122">
        <v>41551</v>
      </c>
      <c r="L737" s="173" t="s">
        <v>5563</v>
      </c>
      <c r="M737" s="177" t="s">
        <v>5497</v>
      </c>
      <c r="N737" s="173" t="s">
        <v>5564</v>
      </c>
    </row>
    <row r="738" spans="1:14" ht="63" outlineLevel="1">
      <c r="A738" s="181" t="s">
        <v>1136</v>
      </c>
      <c r="B738" s="219" t="s">
        <v>399</v>
      </c>
      <c r="C738" s="174" t="s">
        <v>132</v>
      </c>
      <c r="D738" s="175" t="s">
        <v>5565</v>
      </c>
      <c r="E738" s="176">
        <v>48.24586</v>
      </c>
      <c r="F738" s="173" t="s">
        <v>5566</v>
      </c>
      <c r="G738" s="176" t="s">
        <v>5567</v>
      </c>
      <c r="H738" s="176" t="s">
        <v>5373</v>
      </c>
      <c r="I738" s="176" t="s">
        <v>5568</v>
      </c>
      <c r="J738" s="119">
        <v>6100020160</v>
      </c>
      <c r="K738" s="122">
        <v>41547</v>
      </c>
      <c r="L738" s="173" t="s">
        <v>5569</v>
      </c>
      <c r="M738" s="177" t="s">
        <v>5497</v>
      </c>
      <c r="N738" s="173" t="s">
        <v>5570</v>
      </c>
    </row>
    <row r="739" spans="1:14" ht="47.25" outlineLevel="1">
      <c r="A739" s="181" t="s">
        <v>1137</v>
      </c>
      <c r="B739" s="219" t="s">
        <v>400</v>
      </c>
      <c r="C739" s="174" t="s">
        <v>132</v>
      </c>
      <c r="D739" s="175" t="s">
        <v>5571</v>
      </c>
      <c r="E739" s="176">
        <v>172.98304000000002</v>
      </c>
      <c r="F739" s="173" t="s">
        <v>5572</v>
      </c>
      <c r="G739" s="176" t="s">
        <v>3571</v>
      </c>
      <c r="H739" s="176" t="s">
        <v>5573</v>
      </c>
      <c r="I739" s="176" t="s">
        <v>5574</v>
      </c>
      <c r="J739" s="119">
        <v>6100015938</v>
      </c>
      <c r="K739" s="122" t="s">
        <v>142</v>
      </c>
      <c r="L739" s="173" t="s">
        <v>5575</v>
      </c>
      <c r="M739" s="177" t="s">
        <v>5497</v>
      </c>
      <c r="N739" s="364" t="s">
        <v>5576</v>
      </c>
    </row>
    <row r="740" spans="1:14" ht="47.25" outlineLevel="1">
      <c r="A740" s="181" t="s">
        <v>1138</v>
      </c>
      <c r="B740" s="219" t="s">
        <v>400</v>
      </c>
      <c r="C740" s="174" t="s">
        <v>132</v>
      </c>
      <c r="D740" s="175" t="s">
        <v>5577</v>
      </c>
      <c r="E740" s="176">
        <v>66.514120000000005</v>
      </c>
      <c r="F740" s="173" t="s">
        <v>2772</v>
      </c>
      <c r="G740" s="176" t="s">
        <v>5578</v>
      </c>
      <c r="H740" s="176" t="s">
        <v>3514</v>
      </c>
      <c r="I740" s="176" t="s">
        <v>5574</v>
      </c>
      <c r="J740" s="119">
        <v>6100016111</v>
      </c>
      <c r="K740" s="122" t="s">
        <v>176</v>
      </c>
      <c r="L740" s="173" t="s">
        <v>3573</v>
      </c>
      <c r="M740" s="177" t="s">
        <v>5497</v>
      </c>
      <c r="N740" s="364"/>
    </row>
    <row r="741" spans="1:14" ht="47.25" outlineLevel="1">
      <c r="A741" s="181" t="s">
        <v>1139</v>
      </c>
      <c r="B741" s="219" t="s">
        <v>400</v>
      </c>
      <c r="C741" s="174" t="s">
        <v>132</v>
      </c>
      <c r="D741" s="175" t="s">
        <v>5579</v>
      </c>
      <c r="E741" s="176">
        <v>619.69510000000002</v>
      </c>
      <c r="F741" s="173" t="s">
        <v>5572</v>
      </c>
      <c r="G741" s="176" t="s">
        <v>3571</v>
      </c>
      <c r="H741" s="176" t="s">
        <v>5573</v>
      </c>
      <c r="I741" s="176" t="s">
        <v>5574</v>
      </c>
      <c r="J741" s="119">
        <v>6100016127</v>
      </c>
      <c r="K741" s="122" t="s">
        <v>176</v>
      </c>
      <c r="L741" s="173" t="s">
        <v>5580</v>
      </c>
      <c r="M741" s="177" t="s">
        <v>5497</v>
      </c>
      <c r="N741" s="364"/>
    </row>
    <row r="742" spans="1:14" ht="63" outlineLevel="1">
      <c r="A742" s="181" t="s">
        <v>1140</v>
      </c>
      <c r="B742" s="219" t="s">
        <v>400</v>
      </c>
      <c r="C742" s="174" t="s">
        <v>132</v>
      </c>
      <c r="D742" s="175" t="s">
        <v>5581</v>
      </c>
      <c r="E742" s="176">
        <v>119.14924999999999</v>
      </c>
      <c r="F742" s="173" t="s">
        <v>5572</v>
      </c>
      <c r="G742" s="176" t="s">
        <v>3571</v>
      </c>
      <c r="H742" s="176" t="s">
        <v>5573</v>
      </c>
      <c r="I742" s="176" t="s">
        <v>5574</v>
      </c>
      <c r="J742" s="119">
        <v>6100016281</v>
      </c>
      <c r="K742" s="122" t="s">
        <v>181</v>
      </c>
      <c r="L742" s="173" t="s">
        <v>5582</v>
      </c>
      <c r="M742" s="177" t="s">
        <v>5497</v>
      </c>
      <c r="N742" s="364"/>
    </row>
    <row r="743" spans="1:14" ht="63" outlineLevel="1">
      <c r="A743" s="181" t="s">
        <v>1141</v>
      </c>
      <c r="B743" s="219" t="s">
        <v>400</v>
      </c>
      <c r="C743" s="174" t="s">
        <v>132</v>
      </c>
      <c r="D743" s="175" t="s">
        <v>5583</v>
      </c>
      <c r="E743" s="176">
        <v>296.02111000000002</v>
      </c>
      <c r="F743" s="173" t="s">
        <v>2772</v>
      </c>
      <c r="G743" s="176" t="s">
        <v>5578</v>
      </c>
      <c r="H743" s="176" t="s">
        <v>3514</v>
      </c>
      <c r="I743" s="176" t="s">
        <v>5574</v>
      </c>
      <c r="J743" s="119">
        <v>6100016561</v>
      </c>
      <c r="K743" s="122" t="s">
        <v>3434</v>
      </c>
      <c r="L743" s="173" t="s">
        <v>3572</v>
      </c>
      <c r="M743" s="177" t="s">
        <v>5497</v>
      </c>
      <c r="N743" s="364"/>
    </row>
    <row r="744" spans="1:14" ht="47.25" outlineLevel="1">
      <c r="A744" s="181" t="s">
        <v>1142</v>
      </c>
      <c r="B744" s="219" t="s">
        <v>401</v>
      </c>
      <c r="C744" s="174" t="s">
        <v>132</v>
      </c>
      <c r="D744" s="175" t="s">
        <v>5584</v>
      </c>
      <c r="E744" s="176">
        <v>18.383130000000001</v>
      </c>
      <c r="F744" s="173" t="s">
        <v>5526</v>
      </c>
      <c r="G744" s="176" t="s">
        <v>5585</v>
      </c>
      <c r="H744" s="176" t="s">
        <v>5586</v>
      </c>
      <c r="I744" s="176" t="s">
        <v>3335</v>
      </c>
      <c r="J744" s="119">
        <v>6100020607</v>
      </c>
      <c r="K744" s="122">
        <v>41576</v>
      </c>
      <c r="L744" s="173" t="s">
        <v>5587</v>
      </c>
      <c r="M744" s="177" t="s">
        <v>5497</v>
      </c>
      <c r="N744" s="364" t="s">
        <v>5588</v>
      </c>
    </row>
    <row r="745" spans="1:14" ht="63" outlineLevel="1">
      <c r="A745" s="181" t="s">
        <v>1143</v>
      </c>
      <c r="B745" s="219" t="s">
        <v>401</v>
      </c>
      <c r="C745" s="174" t="s">
        <v>132</v>
      </c>
      <c r="D745" s="175" t="s">
        <v>5589</v>
      </c>
      <c r="E745" s="176">
        <v>2.5095800000000001</v>
      </c>
      <c r="F745" s="173" t="s">
        <v>442</v>
      </c>
      <c r="G745" s="176" t="s">
        <v>3575</v>
      </c>
      <c r="H745" s="176" t="s">
        <v>3514</v>
      </c>
      <c r="I745" s="176" t="s">
        <v>3335</v>
      </c>
      <c r="J745" s="119">
        <v>6100020915</v>
      </c>
      <c r="K745" s="122">
        <v>41590</v>
      </c>
      <c r="L745" s="173" t="s">
        <v>5590</v>
      </c>
      <c r="M745" s="177" t="s">
        <v>5497</v>
      </c>
      <c r="N745" s="364"/>
    </row>
    <row r="746" spans="1:14" ht="47.25" outlineLevel="1">
      <c r="A746" s="181" t="s">
        <v>1144</v>
      </c>
      <c r="B746" s="219" t="s">
        <v>402</v>
      </c>
      <c r="C746" s="174" t="s">
        <v>132</v>
      </c>
      <c r="D746" s="175" t="s">
        <v>5591</v>
      </c>
      <c r="E746" s="176">
        <v>14.19975</v>
      </c>
      <c r="F746" s="173" t="s">
        <v>442</v>
      </c>
      <c r="G746" s="176" t="s">
        <v>5592</v>
      </c>
      <c r="H746" s="176" t="s">
        <v>3514</v>
      </c>
      <c r="I746" s="176" t="s">
        <v>5593</v>
      </c>
      <c r="J746" s="119">
        <v>6100020753</v>
      </c>
      <c r="K746" s="122">
        <v>41583</v>
      </c>
      <c r="L746" s="173" t="s">
        <v>5594</v>
      </c>
      <c r="M746" s="177" t="s">
        <v>5497</v>
      </c>
      <c r="N746" s="173" t="s">
        <v>5595</v>
      </c>
    </row>
    <row r="747" spans="1:14" ht="47.25" outlineLevel="1">
      <c r="A747" s="181" t="s">
        <v>1145</v>
      </c>
      <c r="B747" s="219" t="s">
        <v>403</v>
      </c>
      <c r="C747" s="174" t="s">
        <v>132</v>
      </c>
      <c r="D747" s="175" t="s">
        <v>5596</v>
      </c>
      <c r="E747" s="176">
        <v>6.0179999999999998</v>
      </c>
      <c r="F747" s="173" t="s">
        <v>5597</v>
      </c>
      <c r="G747" s="176" t="s">
        <v>5598</v>
      </c>
      <c r="H747" s="176" t="s">
        <v>5599</v>
      </c>
      <c r="I747" s="176" t="s">
        <v>5600</v>
      </c>
      <c r="J747" s="119">
        <v>6100021066</v>
      </c>
      <c r="K747" s="122">
        <v>41593</v>
      </c>
      <c r="L747" s="173" t="s">
        <v>5601</v>
      </c>
      <c r="M747" s="177" t="s">
        <v>5497</v>
      </c>
      <c r="N747" s="173" t="s">
        <v>5602</v>
      </c>
    </row>
    <row r="748" spans="1:14" ht="47.25" outlineLevel="1">
      <c r="A748" s="181" t="s">
        <v>1146</v>
      </c>
      <c r="B748" s="219" t="s">
        <v>404</v>
      </c>
      <c r="C748" s="174" t="s">
        <v>132</v>
      </c>
      <c r="D748" s="175" t="s">
        <v>5603</v>
      </c>
      <c r="E748" s="176">
        <v>66.039299999999997</v>
      </c>
      <c r="F748" s="173" t="s">
        <v>3546</v>
      </c>
      <c r="G748" s="176" t="s">
        <v>3578</v>
      </c>
      <c r="H748" s="176" t="s">
        <v>3577</v>
      </c>
      <c r="I748" s="176" t="s">
        <v>5604</v>
      </c>
      <c r="J748" s="119">
        <v>6100016073</v>
      </c>
      <c r="K748" s="122" t="s">
        <v>178</v>
      </c>
      <c r="L748" s="173" t="s">
        <v>5605</v>
      </c>
      <c r="M748" s="177" t="s">
        <v>5497</v>
      </c>
      <c r="N748" s="173" t="s">
        <v>5606</v>
      </c>
    </row>
    <row r="749" spans="1:14" ht="31.5" outlineLevel="1">
      <c r="A749" s="181" t="s">
        <v>1147</v>
      </c>
      <c r="B749" s="119" t="s">
        <v>405</v>
      </c>
      <c r="C749" s="174" t="s">
        <v>132</v>
      </c>
      <c r="D749" s="175" t="s">
        <v>5607</v>
      </c>
      <c r="E749" s="176">
        <v>165.09133</v>
      </c>
      <c r="F749" s="173" t="s">
        <v>442</v>
      </c>
      <c r="G749" s="176" t="s">
        <v>5608</v>
      </c>
      <c r="H749" s="176" t="s">
        <v>3519</v>
      </c>
      <c r="I749" s="176" t="s">
        <v>5609</v>
      </c>
      <c r="J749" s="119">
        <v>6100017527</v>
      </c>
      <c r="K749" s="122">
        <v>41472</v>
      </c>
      <c r="L749" s="173" t="s">
        <v>5610</v>
      </c>
      <c r="M749" s="177" t="s">
        <v>5497</v>
      </c>
      <c r="N749" s="173" t="s">
        <v>5611</v>
      </c>
    </row>
    <row r="750" spans="1:14" ht="47.25" customHeight="1" outlineLevel="1">
      <c r="A750" s="181" t="s">
        <v>1148</v>
      </c>
      <c r="B750" s="219" t="s">
        <v>406</v>
      </c>
      <c r="C750" s="174" t="s">
        <v>132</v>
      </c>
      <c r="D750" s="175" t="s">
        <v>5612</v>
      </c>
      <c r="E750" s="176">
        <v>0</v>
      </c>
      <c r="F750" s="173" t="s">
        <v>3582</v>
      </c>
      <c r="G750" s="176" t="s">
        <v>3583</v>
      </c>
      <c r="H750" s="176" t="s">
        <v>3522</v>
      </c>
      <c r="I750" s="176" t="s">
        <v>5613</v>
      </c>
      <c r="J750" s="119">
        <v>6100015360</v>
      </c>
      <c r="K750" s="122">
        <v>41345</v>
      </c>
      <c r="L750" s="173" t="s">
        <v>273</v>
      </c>
      <c r="M750" s="177" t="s">
        <v>5497</v>
      </c>
      <c r="N750" s="364" t="s">
        <v>5614</v>
      </c>
    </row>
    <row r="751" spans="1:14" ht="31.5" outlineLevel="1">
      <c r="A751" s="181" t="s">
        <v>1149</v>
      </c>
      <c r="B751" s="219" t="s">
        <v>406</v>
      </c>
      <c r="C751" s="174" t="s">
        <v>132</v>
      </c>
      <c r="D751" s="175" t="s">
        <v>5615</v>
      </c>
      <c r="E751" s="176">
        <v>0</v>
      </c>
      <c r="F751" s="173" t="s">
        <v>3582</v>
      </c>
      <c r="G751" s="176" t="s">
        <v>3583</v>
      </c>
      <c r="H751" s="176" t="s">
        <v>3522</v>
      </c>
      <c r="I751" s="176" t="s">
        <v>5613</v>
      </c>
      <c r="J751" s="119">
        <v>6100015445</v>
      </c>
      <c r="K751" s="122">
        <v>41348</v>
      </c>
      <c r="L751" s="173" t="s">
        <v>275</v>
      </c>
      <c r="M751" s="177" t="s">
        <v>5497</v>
      </c>
      <c r="N751" s="364"/>
    </row>
    <row r="752" spans="1:14" ht="63" outlineLevel="1">
      <c r="A752" s="181" t="s">
        <v>1150</v>
      </c>
      <c r="B752" s="219" t="s">
        <v>406</v>
      </c>
      <c r="C752" s="174" t="s">
        <v>132</v>
      </c>
      <c r="D752" s="175" t="s">
        <v>5616</v>
      </c>
      <c r="E752" s="176">
        <v>55.91169</v>
      </c>
      <c r="F752" s="173" t="s">
        <v>5617</v>
      </c>
      <c r="G752" s="176" t="s">
        <v>3579</v>
      </c>
      <c r="H752" s="176" t="s">
        <v>3580</v>
      </c>
      <c r="I752" s="176" t="s">
        <v>5613</v>
      </c>
      <c r="J752" s="119">
        <v>6100015663</v>
      </c>
      <c r="K752" s="122">
        <v>41366</v>
      </c>
      <c r="L752" s="173" t="s">
        <v>3581</v>
      </c>
      <c r="M752" s="177" t="s">
        <v>5497</v>
      </c>
      <c r="N752" s="364"/>
    </row>
    <row r="753" spans="1:14" ht="47.25" outlineLevel="1">
      <c r="A753" s="181" t="s">
        <v>1151</v>
      </c>
      <c r="B753" s="119" t="s">
        <v>407</v>
      </c>
      <c r="C753" s="174" t="s">
        <v>132</v>
      </c>
      <c r="D753" s="175" t="s">
        <v>5618</v>
      </c>
      <c r="E753" s="176">
        <v>762.4248</v>
      </c>
      <c r="F753" s="173" t="s">
        <v>434</v>
      </c>
      <c r="G753" s="176" t="s">
        <v>5619</v>
      </c>
      <c r="H753" s="176" t="s">
        <v>3522</v>
      </c>
      <c r="I753" s="176" t="s">
        <v>3523</v>
      </c>
      <c r="J753" s="119">
        <v>6100007129</v>
      </c>
      <c r="K753" s="122">
        <v>40767</v>
      </c>
      <c r="L753" s="173" t="s">
        <v>5424</v>
      </c>
      <c r="M753" s="177" t="s">
        <v>5497</v>
      </c>
      <c r="N753" s="173" t="s">
        <v>5620</v>
      </c>
    </row>
    <row r="754" spans="1:14" ht="47.25" outlineLevel="1">
      <c r="A754" s="181" t="s">
        <v>1152</v>
      </c>
      <c r="B754" s="219" t="s">
        <v>408</v>
      </c>
      <c r="C754" s="174" t="s">
        <v>132</v>
      </c>
      <c r="D754" s="175" t="s">
        <v>5621</v>
      </c>
      <c r="E754" s="176">
        <v>194.02713</v>
      </c>
      <c r="F754" s="173" t="s">
        <v>449</v>
      </c>
      <c r="G754" s="176" t="s">
        <v>3584</v>
      </c>
      <c r="H754" s="176" t="s">
        <v>3585</v>
      </c>
      <c r="I754" s="176" t="s">
        <v>5622</v>
      </c>
      <c r="J754" s="119">
        <v>6100009271</v>
      </c>
      <c r="K754" s="122">
        <v>40954</v>
      </c>
      <c r="L754" s="173" t="s">
        <v>3682</v>
      </c>
      <c r="M754" s="177" t="s">
        <v>5497</v>
      </c>
      <c r="N754" s="173" t="s">
        <v>5623</v>
      </c>
    </row>
    <row r="755" spans="1:14" ht="47.25" outlineLevel="1">
      <c r="A755" s="181" t="s">
        <v>1153</v>
      </c>
      <c r="B755" s="219" t="s">
        <v>409</v>
      </c>
      <c r="C755" s="174" t="s">
        <v>132</v>
      </c>
      <c r="D755" s="175" t="s">
        <v>5624</v>
      </c>
      <c r="E755" s="176">
        <v>60.83905</v>
      </c>
      <c r="F755" s="173" t="s">
        <v>5625</v>
      </c>
      <c r="G755" s="176" t="s">
        <v>3586</v>
      </c>
      <c r="H755" s="176" t="s">
        <v>3587</v>
      </c>
      <c r="I755" s="176" t="s">
        <v>5626</v>
      </c>
      <c r="J755" s="119">
        <v>6100015948</v>
      </c>
      <c r="K755" s="122">
        <v>41383</v>
      </c>
      <c r="L755" s="173" t="s">
        <v>5627</v>
      </c>
      <c r="M755" s="177" t="s">
        <v>5497</v>
      </c>
      <c r="N755" s="173" t="s">
        <v>5628</v>
      </c>
    </row>
    <row r="756" spans="1:14" ht="47.25" outlineLevel="1">
      <c r="A756" s="181" t="s">
        <v>1154</v>
      </c>
      <c r="B756" s="219" t="s">
        <v>410</v>
      </c>
      <c r="C756" s="174" t="s">
        <v>132</v>
      </c>
      <c r="D756" s="175" t="s">
        <v>5629</v>
      </c>
      <c r="E756" s="176">
        <v>73.841920000000002</v>
      </c>
      <c r="F756" s="173" t="s">
        <v>434</v>
      </c>
      <c r="G756" s="176" t="s">
        <v>5630</v>
      </c>
      <c r="H756" s="176" t="s">
        <v>3588</v>
      </c>
      <c r="I756" s="176" t="s">
        <v>5631</v>
      </c>
      <c r="J756" s="119">
        <v>6100016293</v>
      </c>
      <c r="K756" s="122">
        <v>41401</v>
      </c>
      <c r="L756" s="173" t="s">
        <v>5632</v>
      </c>
      <c r="M756" s="177" t="s">
        <v>5497</v>
      </c>
      <c r="N756" s="364" t="s">
        <v>5633</v>
      </c>
    </row>
    <row r="757" spans="1:14" ht="31.5" outlineLevel="1">
      <c r="A757" s="181" t="s">
        <v>1155</v>
      </c>
      <c r="B757" s="219" t="s">
        <v>410</v>
      </c>
      <c r="C757" s="174" t="s">
        <v>132</v>
      </c>
      <c r="D757" s="175" t="s">
        <v>5634</v>
      </c>
      <c r="E757" s="176">
        <v>256.13182999999998</v>
      </c>
      <c r="F757" s="173" t="s">
        <v>3598</v>
      </c>
      <c r="G757" s="176" t="s">
        <v>5635</v>
      </c>
      <c r="H757" s="176" t="s">
        <v>3587</v>
      </c>
      <c r="I757" s="176" t="s">
        <v>5631</v>
      </c>
      <c r="J757" s="119">
        <v>6100016305</v>
      </c>
      <c r="K757" s="122">
        <v>41401</v>
      </c>
      <c r="L757" s="173" t="s">
        <v>5636</v>
      </c>
      <c r="M757" s="177" t="s">
        <v>5497</v>
      </c>
      <c r="N757" s="364"/>
    </row>
    <row r="758" spans="1:14" ht="63" outlineLevel="1">
      <c r="A758" s="181" t="s">
        <v>1156</v>
      </c>
      <c r="B758" s="219" t="s">
        <v>410</v>
      </c>
      <c r="C758" s="174" t="s">
        <v>132</v>
      </c>
      <c r="D758" s="175" t="s">
        <v>5637</v>
      </c>
      <c r="E758" s="176">
        <v>431.01885999999996</v>
      </c>
      <c r="F758" s="173" t="s">
        <v>3598</v>
      </c>
      <c r="G758" s="176" t="s">
        <v>5635</v>
      </c>
      <c r="H758" s="176" t="s">
        <v>3587</v>
      </c>
      <c r="I758" s="176" t="s">
        <v>5631</v>
      </c>
      <c r="J758" s="119">
        <v>6100016306</v>
      </c>
      <c r="K758" s="122">
        <v>41401</v>
      </c>
      <c r="L758" s="173" t="s">
        <v>5638</v>
      </c>
      <c r="M758" s="177" t="s">
        <v>5497</v>
      </c>
      <c r="N758" s="364"/>
    </row>
    <row r="759" spans="1:14" ht="47.25" outlineLevel="1">
      <c r="A759" s="181" t="s">
        <v>1157</v>
      </c>
      <c r="B759" s="219" t="s">
        <v>411</v>
      </c>
      <c r="C759" s="174" t="s">
        <v>132</v>
      </c>
      <c r="D759" s="175" t="s">
        <v>5639</v>
      </c>
      <c r="E759" s="176">
        <v>520.95434999999998</v>
      </c>
      <c r="F759" s="173" t="s">
        <v>5421</v>
      </c>
      <c r="G759" s="176" t="s">
        <v>3589</v>
      </c>
      <c r="H759" s="176" t="s">
        <v>3587</v>
      </c>
      <c r="I759" s="176" t="s">
        <v>5640</v>
      </c>
      <c r="J759" s="119">
        <v>6100015270</v>
      </c>
      <c r="K759" s="122" t="s">
        <v>177</v>
      </c>
      <c r="L759" s="173" t="s">
        <v>5641</v>
      </c>
      <c r="M759" s="177" t="s">
        <v>5497</v>
      </c>
      <c r="N759" s="364" t="s">
        <v>5642</v>
      </c>
    </row>
    <row r="760" spans="1:14" ht="47.25" outlineLevel="1">
      <c r="A760" s="181" t="s">
        <v>1158</v>
      </c>
      <c r="B760" s="219" t="s">
        <v>411</v>
      </c>
      <c r="C760" s="174" t="s">
        <v>132</v>
      </c>
      <c r="D760" s="175" t="s">
        <v>5643</v>
      </c>
      <c r="E760" s="176">
        <v>12.71091</v>
      </c>
      <c r="F760" s="173" t="s">
        <v>3598</v>
      </c>
      <c r="G760" s="176" t="s">
        <v>3589</v>
      </c>
      <c r="H760" s="176" t="s">
        <v>3587</v>
      </c>
      <c r="I760" s="176" t="s">
        <v>5640</v>
      </c>
      <c r="J760" s="119">
        <v>6100015588</v>
      </c>
      <c r="K760" s="122">
        <v>41359</v>
      </c>
      <c r="L760" s="173" t="s">
        <v>2420</v>
      </c>
      <c r="M760" s="177" t="s">
        <v>5497</v>
      </c>
      <c r="N760" s="364"/>
    </row>
    <row r="761" spans="1:14" ht="47.25" outlineLevel="1">
      <c r="A761" s="181" t="s">
        <v>1159</v>
      </c>
      <c r="B761" s="219" t="s">
        <v>412</v>
      </c>
      <c r="C761" s="174" t="s">
        <v>132</v>
      </c>
      <c r="D761" s="175" t="s">
        <v>5644</v>
      </c>
      <c r="E761" s="176">
        <v>143.49907999999999</v>
      </c>
      <c r="F761" s="173" t="s">
        <v>434</v>
      </c>
      <c r="G761" s="176" t="s">
        <v>5645</v>
      </c>
      <c r="H761" s="176" t="s">
        <v>3588</v>
      </c>
      <c r="I761" s="176" t="s">
        <v>5646</v>
      </c>
      <c r="J761" s="119">
        <v>6100014052</v>
      </c>
      <c r="K761" s="122">
        <v>41246</v>
      </c>
      <c r="L761" s="173" t="s">
        <v>3656</v>
      </c>
      <c r="M761" s="177" t="s">
        <v>5497</v>
      </c>
      <c r="N761" s="173" t="s">
        <v>5647</v>
      </c>
    </row>
    <row r="762" spans="1:14" ht="24" customHeight="1" outlineLevel="1">
      <c r="A762" s="396" t="s">
        <v>1160</v>
      </c>
      <c r="B762" s="390" t="s">
        <v>413</v>
      </c>
      <c r="C762" s="371" t="s">
        <v>132</v>
      </c>
      <c r="D762" s="397" t="s">
        <v>5648</v>
      </c>
      <c r="E762" s="368">
        <v>47.582230000000003</v>
      </c>
      <c r="F762" s="364" t="s">
        <v>5625</v>
      </c>
      <c r="G762" s="368" t="s">
        <v>5649</v>
      </c>
      <c r="H762" s="368" t="s">
        <v>5650</v>
      </c>
      <c r="I762" s="368" t="s">
        <v>5651</v>
      </c>
      <c r="J762" s="119">
        <v>6100014784</v>
      </c>
      <c r="K762" s="122" t="s">
        <v>149</v>
      </c>
      <c r="L762" s="173" t="s">
        <v>3370</v>
      </c>
      <c r="M762" s="177" t="s">
        <v>5497</v>
      </c>
      <c r="N762" s="364" t="s">
        <v>5652</v>
      </c>
    </row>
    <row r="763" spans="1:14" outlineLevel="1">
      <c r="A763" s="396"/>
      <c r="B763" s="390"/>
      <c r="C763" s="371"/>
      <c r="D763" s="397"/>
      <c r="E763" s="368"/>
      <c r="F763" s="364"/>
      <c r="G763" s="368"/>
      <c r="H763" s="368"/>
      <c r="I763" s="368"/>
      <c r="J763" s="119">
        <v>6100014781</v>
      </c>
      <c r="K763" s="122" t="s">
        <v>149</v>
      </c>
      <c r="L763" s="173" t="s">
        <v>5653</v>
      </c>
      <c r="M763" s="177" t="s">
        <v>5497</v>
      </c>
      <c r="N763" s="364"/>
    </row>
    <row r="764" spans="1:14" ht="47.25" outlineLevel="1">
      <c r="A764" s="181" t="s">
        <v>1161</v>
      </c>
      <c r="B764" s="219" t="s">
        <v>414</v>
      </c>
      <c r="C764" s="174" t="s">
        <v>132</v>
      </c>
      <c r="D764" s="175" t="s">
        <v>5654</v>
      </c>
      <c r="E764" s="176">
        <v>3.0089999999999999</v>
      </c>
      <c r="F764" s="173" t="s">
        <v>5655</v>
      </c>
      <c r="G764" s="176" t="s">
        <v>3592</v>
      </c>
      <c r="H764" s="176" t="s">
        <v>3593</v>
      </c>
      <c r="I764" s="176" t="s">
        <v>5656</v>
      </c>
      <c r="J764" s="119">
        <v>6100020755</v>
      </c>
      <c r="K764" s="122">
        <v>41583</v>
      </c>
      <c r="L764" s="173" t="s">
        <v>5657</v>
      </c>
      <c r="M764" s="177" t="s">
        <v>5497</v>
      </c>
      <c r="N764" s="364" t="s">
        <v>5658</v>
      </c>
    </row>
    <row r="765" spans="1:14" ht="47.25" outlineLevel="1">
      <c r="A765" s="181" t="s">
        <v>1162</v>
      </c>
      <c r="B765" s="219" t="s">
        <v>414</v>
      </c>
      <c r="C765" s="174" t="s">
        <v>132</v>
      </c>
      <c r="D765" s="175" t="s">
        <v>5659</v>
      </c>
      <c r="E765" s="176">
        <v>146.91582</v>
      </c>
      <c r="F765" s="173" t="s">
        <v>5660</v>
      </c>
      <c r="G765" s="176" t="s">
        <v>3590</v>
      </c>
      <c r="H765" s="176" t="s">
        <v>3591</v>
      </c>
      <c r="I765" s="176" t="s">
        <v>5656</v>
      </c>
      <c r="J765" s="119">
        <v>6100021676</v>
      </c>
      <c r="K765" s="122">
        <v>41626</v>
      </c>
      <c r="L765" s="173" t="s">
        <v>5661</v>
      </c>
      <c r="M765" s="177" t="s">
        <v>5497</v>
      </c>
      <c r="N765" s="364"/>
    </row>
    <row r="766" spans="1:14" ht="47.25" outlineLevel="1">
      <c r="A766" s="181" t="s">
        <v>1163</v>
      </c>
      <c r="B766" s="219" t="s">
        <v>414</v>
      </c>
      <c r="C766" s="174" t="s">
        <v>132</v>
      </c>
      <c r="D766" s="175" t="s">
        <v>5662</v>
      </c>
      <c r="E766" s="176">
        <v>0</v>
      </c>
      <c r="F766" s="173" t="s">
        <v>5660</v>
      </c>
      <c r="G766" s="176" t="s">
        <v>5663</v>
      </c>
      <c r="H766" s="176" t="s">
        <v>5664</v>
      </c>
      <c r="I766" s="176" t="s">
        <v>5656</v>
      </c>
      <c r="J766" s="119">
        <v>6100021749</v>
      </c>
      <c r="K766" s="122">
        <v>41628</v>
      </c>
      <c r="L766" s="173" t="s">
        <v>5665</v>
      </c>
      <c r="M766" s="177" t="s">
        <v>5497</v>
      </c>
      <c r="N766" s="364"/>
    </row>
    <row r="767" spans="1:14" ht="47.25" outlineLevel="1">
      <c r="A767" s="181" t="s">
        <v>1164</v>
      </c>
      <c r="B767" s="219" t="s">
        <v>415</v>
      </c>
      <c r="C767" s="174" t="s">
        <v>132</v>
      </c>
      <c r="D767" s="175" t="s">
        <v>5666</v>
      </c>
      <c r="E767" s="176">
        <v>6.0573899999999998</v>
      </c>
      <c r="F767" s="173" t="s">
        <v>5667</v>
      </c>
      <c r="G767" s="176" t="s">
        <v>5668</v>
      </c>
      <c r="H767" s="176" t="s">
        <v>5669</v>
      </c>
      <c r="I767" s="176" t="s">
        <v>5670</v>
      </c>
      <c r="J767" s="119">
        <v>6100016061</v>
      </c>
      <c r="K767" s="122">
        <v>41393</v>
      </c>
      <c r="L767" s="173" t="s">
        <v>3597</v>
      </c>
      <c r="M767" s="177" t="s">
        <v>5497</v>
      </c>
      <c r="N767" s="364" t="s">
        <v>5671</v>
      </c>
    </row>
    <row r="768" spans="1:14" ht="47.25" outlineLevel="1">
      <c r="A768" s="181" t="s">
        <v>1165</v>
      </c>
      <c r="B768" s="219" t="s">
        <v>415</v>
      </c>
      <c r="C768" s="174" t="s">
        <v>132</v>
      </c>
      <c r="D768" s="175" t="s">
        <v>5672</v>
      </c>
      <c r="E768" s="176">
        <v>6.0573899999999998</v>
      </c>
      <c r="F768" s="173" t="s">
        <v>5667</v>
      </c>
      <c r="G768" s="176" t="s">
        <v>5668</v>
      </c>
      <c r="H768" s="176" t="s">
        <v>5669</v>
      </c>
      <c r="I768" s="176" t="s">
        <v>5670</v>
      </c>
      <c r="J768" s="119">
        <v>6100016240</v>
      </c>
      <c r="K768" s="122">
        <v>41394</v>
      </c>
      <c r="L768" s="173" t="s">
        <v>3594</v>
      </c>
      <c r="M768" s="177" t="s">
        <v>5497</v>
      </c>
      <c r="N768" s="364"/>
    </row>
    <row r="769" spans="1:14" ht="47.25" outlineLevel="1">
      <c r="A769" s="181" t="s">
        <v>1166</v>
      </c>
      <c r="B769" s="219" t="s">
        <v>416</v>
      </c>
      <c r="C769" s="174" t="s">
        <v>132</v>
      </c>
      <c r="D769" s="175" t="s">
        <v>5673</v>
      </c>
      <c r="E769" s="176">
        <v>241.01140000000001</v>
      </c>
      <c r="F769" s="173" t="s">
        <v>442</v>
      </c>
      <c r="G769" s="176" t="s">
        <v>5674</v>
      </c>
      <c r="H769" s="176" t="s">
        <v>3707</v>
      </c>
      <c r="I769" s="176" t="s">
        <v>5675</v>
      </c>
      <c r="J769" s="119">
        <v>6100010366</v>
      </c>
      <c r="K769" s="122">
        <v>41031</v>
      </c>
      <c r="L769" s="173" t="s">
        <v>5676</v>
      </c>
      <c r="M769" s="177" t="s">
        <v>5497</v>
      </c>
      <c r="N769" s="173" t="s">
        <v>5677</v>
      </c>
    </row>
    <row r="770" spans="1:14" ht="31.5" outlineLevel="1">
      <c r="A770" s="181" t="s">
        <v>1167</v>
      </c>
      <c r="B770" s="219" t="s">
        <v>417</v>
      </c>
      <c r="C770" s="174" t="s">
        <v>132</v>
      </c>
      <c r="D770" s="175" t="s">
        <v>5678</v>
      </c>
      <c r="E770" s="176">
        <v>0</v>
      </c>
      <c r="F770" s="173" t="s">
        <v>434</v>
      </c>
      <c r="G770" s="176" t="s">
        <v>5679</v>
      </c>
      <c r="H770" s="176" t="s">
        <v>5680</v>
      </c>
      <c r="I770" s="176" t="s">
        <v>5681</v>
      </c>
      <c r="J770" s="119">
        <v>6100018840</v>
      </c>
      <c r="K770" s="122">
        <v>41529</v>
      </c>
      <c r="L770" s="173" t="s">
        <v>5682</v>
      </c>
      <c r="M770" s="177" t="s">
        <v>5497</v>
      </c>
      <c r="N770" s="173" t="s">
        <v>5683</v>
      </c>
    </row>
    <row r="771" spans="1:14" ht="63" outlineLevel="1">
      <c r="A771" s="181" t="s">
        <v>1168</v>
      </c>
      <c r="B771" s="119" t="s">
        <v>418</v>
      </c>
      <c r="C771" s="174" t="s">
        <v>132</v>
      </c>
      <c r="D771" s="175" t="s">
        <v>5684</v>
      </c>
      <c r="E771" s="176">
        <v>11.53186</v>
      </c>
      <c r="F771" s="173" t="s">
        <v>3538</v>
      </c>
      <c r="G771" s="176" t="s">
        <v>5685</v>
      </c>
      <c r="H771" s="176" t="s">
        <v>5686</v>
      </c>
      <c r="I771" s="176" t="s">
        <v>5687</v>
      </c>
      <c r="J771" s="119">
        <v>6100018631</v>
      </c>
      <c r="K771" s="122">
        <v>41507</v>
      </c>
      <c r="L771" s="173" t="s">
        <v>5688</v>
      </c>
      <c r="M771" s="177" t="s">
        <v>5497</v>
      </c>
      <c r="N771" s="364" t="s">
        <v>5689</v>
      </c>
    </row>
    <row r="772" spans="1:14" ht="78.75" outlineLevel="1">
      <c r="A772" s="181" t="s">
        <v>1169</v>
      </c>
      <c r="B772" s="119" t="s">
        <v>418</v>
      </c>
      <c r="C772" s="174" t="s">
        <v>132</v>
      </c>
      <c r="D772" s="175" t="s">
        <v>5690</v>
      </c>
      <c r="E772" s="176">
        <v>9.8167200000000001</v>
      </c>
      <c r="F772" s="173" t="s">
        <v>3538</v>
      </c>
      <c r="G772" s="176" t="s">
        <v>5691</v>
      </c>
      <c r="H772" s="176" t="s">
        <v>5692</v>
      </c>
      <c r="I772" s="176" t="s">
        <v>5687</v>
      </c>
      <c r="J772" s="119">
        <v>6100018631</v>
      </c>
      <c r="K772" s="122">
        <v>41507</v>
      </c>
      <c r="L772" s="173" t="s">
        <v>5688</v>
      </c>
      <c r="M772" s="177" t="s">
        <v>5497</v>
      </c>
      <c r="N772" s="364"/>
    </row>
    <row r="773" spans="1:14" ht="47.25" customHeight="1" outlineLevel="1">
      <c r="A773" s="181" t="s">
        <v>1170</v>
      </c>
      <c r="B773" s="219" t="s">
        <v>419</v>
      </c>
      <c r="C773" s="174" t="s">
        <v>132</v>
      </c>
      <c r="D773" s="175" t="s">
        <v>5693</v>
      </c>
      <c r="E773" s="176">
        <v>0</v>
      </c>
      <c r="F773" s="173" t="s">
        <v>574</v>
      </c>
      <c r="G773" s="176" t="s">
        <v>5694</v>
      </c>
      <c r="H773" s="176" t="s">
        <v>5695</v>
      </c>
      <c r="I773" s="176" t="s">
        <v>5696</v>
      </c>
      <c r="J773" s="119">
        <v>6100013591</v>
      </c>
      <c r="K773" s="122">
        <v>41219</v>
      </c>
      <c r="L773" s="173" t="s">
        <v>299</v>
      </c>
      <c r="M773" s="177" t="s">
        <v>5497</v>
      </c>
      <c r="N773" s="364" t="s">
        <v>5697</v>
      </c>
    </row>
    <row r="774" spans="1:14" ht="47.25" outlineLevel="1">
      <c r="A774" s="181" t="s">
        <v>1171</v>
      </c>
      <c r="B774" s="219" t="s">
        <v>419</v>
      </c>
      <c r="C774" s="174" t="s">
        <v>132</v>
      </c>
      <c r="D774" s="190" t="s">
        <v>2098</v>
      </c>
      <c r="E774" s="176">
        <v>21.393260000000001</v>
      </c>
      <c r="F774" s="173" t="s">
        <v>574</v>
      </c>
      <c r="G774" s="176" t="s">
        <v>5698</v>
      </c>
      <c r="H774" s="176" t="s">
        <v>5699</v>
      </c>
      <c r="I774" s="176" t="s">
        <v>5696</v>
      </c>
      <c r="J774" s="119">
        <v>6100014913</v>
      </c>
      <c r="K774" s="122" t="s">
        <v>5700</v>
      </c>
      <c r="L774" s="173" t="s">
        <v>5701</v>
      </c>
      <c r="M774" s="177" t="s">
        <v>5497</v>
      </c>
      <c r="N774" s="364"/>
    </row>
    <row r="775" spans="1:14" ht="31.5" outlineLevel="1">
      <c r="A775" s="181" t="s">
        <v>1172</v>
      </c>
      <c r="B775" s="119" t="s">
        <v>420</v>
      </c>
      <c r="C775" s="217" t="s">
        <v>132</v>
      </c>
      <c r="D775" s="190" t="s">
        <v>5702</v>
      </c>
      <c r="E775" s="176">
        <v>1419.2779800000001</v>
      </c>
      <c r="F775" s="173" t="s">
        <v>434</v>
      </c>
      <c r="G775" s="176" t="s">
        <v>5703</v>
      </c>
      <c r="H775" s="176" t="s">
        <v>5704</v>
      </c>
      <c r="I775" s="176" t="s">
        <v>5705</v>
      </c>
      <c r="J775" s="119">
        <v>3315</v>
      </c>
      <c r="K775" s="122">
        <v>40990</v>
      </c>
      <c r="L775" s="173" t="s">
        <v>2311</v>
      </c>
      <c r="M775" s="177" t="s">
        <v>5497</v>
      </c>
      <c r="N775" s="173" t="s">
        <v>5706</v>
      </c>
    </row>
    <row r="776" spans="1:14" ht="47.25" outlineLevel="1">
      <c r="A776" s="181" t="s">
        <v>1173</v>
      </c>
      <c r="B776" s="219">
        <v>101</v>
      </c>
      <c r="C776" s="174" t="s">
        <v>132</v>
      </c>
      <c r="D776" s="175" t="s">
        <v>5707</v>
      </c>
      <c r="E776" s="176">
        <v>114.35683</v>
      </c>
      <c r="F776" s="173" t="s">
        <v>434</v>
      </c>
      <c r="G776" s="176" t="s">
        <v>3601</v>
      </c>
      <c r="H776" s="176" t="s">
        <v>3405</v>
      </c>
      <c r="I776" s="176" t="s">
        <v>446</v>
      </c>
      <c r="J776" s="119">
        <v>6100020957</v>
      </c>
      <c r="K776" s="122">
        <v>41586</v>
      </c>
      <c r="L776" s="173" t="s">
        <v>5708</v>
      </c>
      <c r="M776" s="177" t="s">
        <v>5497</v>
      </c>
      <c r="N776" s="173" t="s">
        <v>5709</v>
      </c>
    </row>
    <row r="777" spans="1:14" ht="21.75" customHeight="1" outlineLevel="1">
      <c r="A777" s="396" t="s">
        <v>1174</v>
      </c>
      <c r="B777" s="390">
        <v>102</v>
      </c>
      <c r="C777" s="371" t="s">
        <v>132</v>
      </c>
      <c r="D777" s="372" t="s">
        <v>5710</v>
      </c>
      <c r="E777" s="368">
        <v>256.01377000000002</v>
      </c>
      <c r="F777" s="364" t="s">
        <v>3598</v>
      </c>
      <c r="G777" s="368" t="s">
        <v>5711</v>
      </c>
      <c r="H777" s="368" t="s">
        <v>5712</v>
      </c>
      <c r="I777" s="368" t="s">
        <v>446</v>
      </c>
      <c r="J777" s="119">
        <v>6100013476</v>
      </c>
      <c r="K777" s="122">
        <v>41207</v>
      </c>
      <c r="L777" s="173" t="s">
        <v>3600</v>
      </c>
      <c r="M777" s="177" t="s">
        <v>5497</v>
      </c>
      <c r="N777" s="364" t="s">
        <v>5713</v>
      </c>
    </row>
    <row r="778" spans="1:14" outlineLevel="1">
      <c r="A778" s="396"/>
      <c r="B778" s="390"/>
      <c r="C778" s="371"/>
      <c r="D778" s="372"/>
      <c r="E778" s="368"/>
      <c r="F778" s="364"/>
      <c r="G778" s="368"/>
      <c r="H778" s="368"/>
      <c r="I778" s="368"/>
      <c r="J778" s="119">
        <v>6100015110</v>
      </c>
      <c r="K778" s="122">
        <v>41323</v>
      </c>
      <c r="L778" s="173" t="s">
        <v>5714</v>
      </c>
      <c r="M778" s="177" t="s">
        <v>5497</v>
      </c>
      <c r="N778" s="364"/>
    </row>
    <row r="779" spans="1:14" s="149" customFormat="1">
      <c r="A779" s="234" t="s">
        <v>915</v>
      </c>
      <c r="B779" s="365" t="s">
        <v>916</v>
      </c>
      <c r="C779" s="384"/>
      <c r="D779" s="384"/>
      <c r="E779" s="133">
        <f>SUM(E780:E897)</f>
        <v>18772.75347</v>
      </c>
      <c r="F779" s="148" t="s">
        <v>446</v>
      </c>
      <c r="G779" s="145" t="s">
        <v>446</v>
      </c>
      <c r="H779" s="145" t="s">
        <v>446</v>
      </c>
      <c r="I779" s="145" t="s">
        <v>446</v>
      </c>
      <c r="J779" s="146"/>
      <c r="K779" s="147"/>
      <c r="L779" s="148"/>
      <c r="M779" s="237"/>
      <c r="N779" s="214"/>
    </row>
    <row r="780" spans="1:14" ht="31.5" outlineLevel="1">
      <c r="A780" s="181" t="s">
        <v>1265</v>
      </c>
      <c r="B780" s="119" t="s">
        <v>321</v>
      </c>
      <c r="C780" s="174" t="s">
        <v>132</v>
      </c>
      <c r="D780" s="175" t="s">
        <v>5715</v>
      </c>
      <c r="E780" s="176">
        <v>0</v>
      </c>
      <c r="F780" s="173" t="s">
        <v>5716</v>
      </c>
      <c r="G780" s="176" t="s">
        <v>5717</v>
      </c>
      <c r="H780" s="176" t="s">
        <v>560</v>
      </c>
      <c r="I780" s="176" t="s">
        <v>5718</v>
      </c>
      <c r="J780" s="119">
        <v>6100006542</v>
      </c>
      <c r="K780" s="122">
        <v>40736</v>
      </c>
      <c r="L780" s="173" t="s">
        <v>5719</v>
      </c>
      <c r="M780" s="177" t="s">
        <v>5720</v>
      </c>
      <c r="N780" s="173" t="s">
        <v>5721</v>
      </c>
    </row>
    <row r="781" spans="1:14" ht="31.5" outlineLevel="1">
      <c r="A781" s="181" t="s">
        <v>1266</v>
      </c>
      <c r="B781" s="119" t="s">
        <v>322</v>
      </c>
      <c r="C781" s="174" t="s">
        <v>132</v>
      </c>
      <c r="D781" s="190" t="s">
        <v>5722</v>
      </c>
      <c r="E781" s="176">
        <v>0</v>
      </c>
      <c r="F781" s="173" t="s">
        <v>5716</v>
      </c>
      <c r="G781" s="176" t="s">
        <v>5723</v>
      </c>
      <c r="H781" s="176" t="s">
        <v>460</v>
      </c>
      <c r="I781" s="176" t="s">
        <v>581</v>
      </c>
      <c r="J781" s="119">
        <v>6100008788</v>
      </c>
      <c r="K781" s="122">
        <v>40903</v>
      </c>
      <c r="L781" s="173" t="s">
        <v>5724</v>
      </c>
      <c r="M781" s="177" t="s">
        <v>5720</v>
      </c>
      <c r="N781" s="173" t="s">
        <v>5725</v>
      </c>
    </row>
    <row r="782" spans="1:14" ht="31.5" outlineLevel="1">
      <c r="A782" s="181" t="s">
        <v>1267</v>
      </c>
      <c r="B782" s="119" t="s">
        <v>323</v>
      </c>
      <c r="C782" s="174" t="s">
        <v>132</v>
      </c>
      <c r="D782" s="190" t="s">
        <v>5726</v>
      </c>
      <c r="E782" s="176">
        <v>0</v>
      </c>
      <c r="F782" s="173" t="s">
        <v>5727</v>
      </c>
      <c r="G782" s="176" t="s">
        <v>3602</v>
      </c>
      <c r="H782" s="176" t="s">
        <v>561</v>
      </c>
      <c r="I782" s="176" t="s">
        <v>578</v>
      </c>
      <c r="J782" s="119">
        <v>6100009409</v>
      </c>
      <c r="K782" s="122">
        <v>40968</v>
      </c>
      <c r="L782" s="173" t="s">
        <v>5728</v>
      </c>
      <c r="M782" s="177" t="s">
        <v>5720</v>
      </c>
      <c r="N782" s="173" t="s">
        <v>5729</v>
      </c>
    </row>
    <row r="783" spans="1:14" ht="31.5" outlineLevel="1">
      <c r="A783" s="181" t="s">
        <v>1268</v>
      </c>
      <c r="B783" s="119" t="s">
        <v>324</v>
      </c>
      <c r="C783" s="174" t="s">
        <v>132</v>
      </c>
      <c r="D783" s="190" t="s">
        <v>5730</v>
      </c>
      <c r="E783" s="176">
        <v>0</v>
      </c>
      <c r="F783" s="173" t="s">
        <v>5727</v>
      </c>
      <c r="G783" s="176" t="s">
        <v>575</v>
      </c>
      <c r="H783" s="176" t="s">
        <v>558</v>
      </c>
      <c r="I783" s="176" t="s">
        <v>585</v>
      </c>
      <c r="J783" s="119">
        <v>6100009503</v>
      </c>
      <c r="K783" s="122">
        <v>40975</v>
      </c>
      <c r="L783" s="173" t="s">
        <v>259</v>
      </c>
      <c r="M783" s="177" t="s">
        <v>5720</v>
      </c>
      <c r="N783" s="173" t="s">
        <v>5731</v>
      </c>
    </row>
    <row r="784" spans="1:14" ht="47.25" outlineLevel="1">
      <c r="A784" s="181" t="s">
        <v>1269</v>
      </c>
      <c r="B784" s="119" t="s">
        <v>325</v>
      </c>
      <c r="C784" s="174" t="s">
        <v>132</v>
      </c>
      <c r="D784" s="190" t="s">
        <v>5732</v>
      </c>
      <c r="E784" s="176">
        <v>30.308150000000001</v>
      </c>
      <c r="F784" s="173" t="s">
        <v>4713</v>
      </c>
      <c r="G784" s="176" t="s">
        <v>3398</v>
      </c>
      <c r="H784" s="176" t="s">
        <v>3399</v>
      </c>
      <c r="I784" s="176" t="s">
        <v>3397</v>
      </c>
      <c r="J784" s="119">
        <v>6100015031</v>
      </c>
      <c r="K784" s="122" t="s">
        <v>3385</v>
      </c>
      <c r="L784" s="173" t="s">
        <v>3603</v>
      </c>
      <c r="M784" s="177" t="s">
        <v>5720</v>
      </c>
      <c r="N784" s="173" t="s">
        <v>5733</v>
      </c>
    </row>
    <row r="785" spans="1:14" ht="47.25" outlineLevel="1">
      <c r="A785" s="181" t="s">
        <v>1270</v>
      </c>
      <c r="B785" s="119" t="s">
        <v>326</v>
      </c>
      <c r="C785" s="174" t="s">
        <v>132</v>
      </c>
      <c r="D785" s="190" t="s">
        <v>5734</v>
      </c>
      <c r="E785" s="176">
        <v>498.59780999999998</v>
      </c>
      <c r="F785" s="173" t="s">
        <v>5735</v>
      </c>
      <c r="G785" s="176" t="s">
        <v>5736</v>
      </c>
      <c r="H785" s="176" t="s">
        <v>3389</v>
      </c>
      <c r="I785" s="176" t="s">
        <v>3390</v>
      </c>
      <c r="J785" s="119">
        <v>6100014736</v>
      </c>
      <c r="K785" s="122" t="s">
        <v>149</v>
      </c>
      <c r="L785" s="173" t="s">
        <v>3391</v>
      </c>
      <c r="M785" s="177" t="s">
        <v>5720</v>
      </c>
      <c r="N785" s="173" t="s">
        <v>5737</v>
      </c>
    </row>
    <row r="786" spans="1:14" ht="47.25" outlineLevel="1">
      <c r="A786" s="181" t="s">
        <v>1271</v>
      </c>
      <c r="B786" s="119" t="s">
        <v>327</v>
      </c>
      <c r="C786" s="174" t="s">
        <v>132</v>
      </c>
      <c r="D786" s="190" t="s">
        <v>5738</v>
      </c>
      <c r="E786" s="176">
        <v>26.459330000000001</v>
      </c>
      <c r="F786" s="173" t="s">
        <v>3795</v>
      </c>
      <c r="G786" s="176" t="s">
        <v>3604</v>
      </c>
      <c r="H786" s="176" t="s">
        <v>3605</v>
      </c>
      <c r="I786" s="176" t="s">
        <v>3606</v>
      </c>
      <c r="J786" s="119">
        <v>6100014932</v>
      </c>
      <c r="K786" s="122" t="s">
        <v>153</v>
      </c>
      <c r="L786" s="173" t="s">
        <v>3607</v>
      </c>
      <c r="M786" s="177" t="s">
        <v>5720</v>
      </c>
      <c r="N786" s="173" t="s">
        <v>5739</v>
      </c>
    </row>
    <row r="787" spans="1:14" ht="47.25" outlineLevel="1">
      <c r="A787" s="181" t="s">
        <v>1272</v>
      </c>
      <c r="B787" s="119" t="s">
        <v>328</v>
      </c>
      <c r="C787" s="174" t="s">
        <v>132</v>
      </c>
      <c r="D787" s="190" t="s">
        <v>5740</v>
      </c>
      <c r="E787" s="176">
        <v>9.3929500000000008</v>
      </c>
      <c r="F787" s="173" t="s">
        <v>5741</v>
      </c>
      <c r="G787" s="176" t="s">
        <v>3608</v>
      </c>
      <c r="H787" s="176" t="s">
        <v>3609</v>
      </c>
      <c r="I787" s="176" t="s">
        <v>3610</v>
      </c>
      <c r="J787" s="119">
        <v>6100015991</v>
      </c>
      <c r="K787" s="122" t="s">
        <v>163</v>
      </c>
      <c r="L787" s="173" t="s">
        <v>3439</v>
      </c>
      <c r="M787" s="177" t="s">
        <v>5720</v>
      </c>
      <c r="N787" s="173" t="s">
        <v>5742</v>
      </c>
    </row>
    <row r="788" spans="1:14" ht="47.25" outlineLevel="1">
      <c r="A788" s="181" t="s">
        <v>1273</v>
      </c>
      <c r="B788" s="119" t="s">
        <v>329</v>
      </c>
      <c r="C788" s="174" t="s">
        <v>132</v>
      </c>
      <c r="D788" s="190" t="s">
        <v>5743</v>
      </c>
      <c r="E788" s="176">
        <v>4.6697600000000001</v>
      </c>
      <c r="F788" s="173" t="s">
        <v>3795</v>
      </c>
      <c r="G788" s="176" t="s">
        <v>3611</v>
      </c>
      <c r="H788" s="176" t="s">
        <v>3612</v>
      </c>
      <c r="I788" s="176" t="s">
        <v>3613</v>
      </c>
      <c r="J788" s="119">
        <v>6100019499</v>
      </c>
      <c r="K788" s="122">
        <v>41537</v>
      </c>
      <c r="L788" s="173" t="s">
        <v>5744</v>
      </c>
      <c r="M788" s="177" t="s">
        <v>5720</v>
      </c>
      <c r="N788" s="173" t="s">
        <v>5745</v>
      </c>
    </row>
    <row r="789" spans="1:14" ht="47.25" customHeight="1" outlineLevel="1">
      <c r="A789" s="181" t="s">
        <v>1274</v>
      </c>
      <c r="B789" s="219" t="s">
        <v>330</v>
      </c>
      <c r="C789" s="174" t="s">
        <v>132</v>
      </c>
      <c r="D789" s="175" t="s">
        <v>5746</v>
      </c>
      <c r="E789" s="176">
        <v>0</v>
      </c>
      <c r="F789" s="173" t="s">
        <v>3795</v>
      </c>
      <c r="G789" s="176" t="s">
        <v>3615</v>
      </c>
      <c r="H789" s="176" t="s">
        <v>3614</v>
      </c>
      <c r="I789" s="176" t="s">
        <v>3616</v>
      </c>
      <c r="J789" s="119">
        <v>6100018121</v>
      </c>
      <c r="K789" s="122">
        <v>41495</v>
      </c>
      <c r="L789" s="173" t="s">
        <v>5747</v>
      </c>
      <c r="M789" s="177" t="s">
        <v>5720</v>
      </c>
      <c r="N789" s="364" t="s">
        <v>5748</v>
      </c>
    </row>
    <row r="790" spans="1:14" ht="47.25" outlineLevel="1">
      <c r="A790" s="181" t="s">
        <v>1275</v>
      </c>
      <c r="B790" s="219" t="s">
        <v>330</v>
      </c>
      <c r="C790" s="174" t="s">
        <v>132</v>
      </c>
      <c r="D790" s="175" t="s">
        <v>5749</v>
      </c>
      <c r="E790" s="176">
        <v>0</v>
      </c>
      <c r="F790" s="173" t="s">
        <v>3795</v>
      </c>
      <c r="G790" s="176" t="s">
        <v>3615</v>
      </c>
      <c r="H790" s="176" t="s">
        <v>3614</v>
      </c>
      <c r="I790" s="176" t="s">
        <v>3616</v>
      </c>
      <c r="J790" s="119">
        <v>6100018372</v>
      </c>
      <c r="K790" s="122">
        <v>41507</v>
      </c>
      <c r="L790" s="173" t="s">
        <v>5750</v>
      </c>
      <c r="M790" s="177" t="s">
        <v>5720</v>
      </c>
      <c r="N790" s="364"/>
    </row>
    <row r="791" spans="1:14" ht="63" outlineLevel="1">
      <c r="A791" s="181" t="s">
        <v>1276</v>
      </c>
      <c r="B791" s="119" t="s">
        <v>331</v>
      </c>
      <c r="C791" s="174" t="s">
        <v>132</v>
      </c>
      <c r="D791" s="190" t="s">
        <v>5751</v>
      </c>
      <c r="E791" s="176">
        <v>15.72451</v>
      </c>
      <c r="F791" s="173" t="s">
        <v>3795</v>
      </c>
      <c r="G791" s="176" t="s">
        <v>3618</v>
      </c>
      <c r="H791" s="176" t="s">
        <v>3614</v>
      </c>
      <c r="I791" s="176" t="s">
        <v>3619</v>
      </c>
      <c r="J791" s="119">
        <v>6100015721</v>
      </c>
      <c r="K791" s="122" t="s">
        <v>3532</v>
      </c>
      <c r="L791" s="173" t="s">
        <v>5752</v>
      </c>
      <c r="M791" s="177" t="s">
        <v>5720</v>
      </c>
      <c r="N791" s="173" t="s">
        <v>5753</v>
      </c>
    </row>
    <row r="792" spans="1:14" ht="47.25" outlineLevel="1">
      <c r="A792" s="181" t="s">
        <v>1277</v>
      </c>
      <c r="B792" s="119" t="s">
        <v>332</v>
      </c>
      <c r="C792" s="174" t="s">
        <v>132</v>
      </c>
      <c r="D792" s="175" t="s">
        <v>5754</v>
      </c>
      <c r="E792" s="176">
        <v>17.804500000000001</v>
      </c>
      <c r="F792" s="173" t="s">
        <v>3795</v>
      </c>
      <c r="G792" s="176" t="s">
        <v>3620</v>
      </c>
      <c r="H792" s="176" t="s">
        <v>3621</v>
      </c>
      <c r="I792" s="176" t="s">
        <v>3622</v>
      </c>
      <c r="J792" s="119">
        <v>6100017385</v>
      </c>
      <c r="K792" s="122" t="s">
        <v>167</v>
      </c>
      <c r="L792" s="173" t="s">
        <v>5755</v>
      </c>
      <c r="M792" s="177" t="s">
        <v>5756</v>
      </c>
      <c r="N792" s="173" t="s">
        <v>5757</v>
      </c>
    </row>
    <row r="793" spans="1:14" ht="47.25" outlineLevel="1">
      <c r="A793" s="181" t="s">
        <v>1278</v>
      </c>
      <c r="B793" s="119" t="s">
        <v>333</v>
      </c>
      <c r="C793" s="174" t="s">
        <v>132</v>
      </c>
      <c r="D793" s="190" t="s">
        <v>5758</v>
      </c>
      <c r="E793" s="176">
        <v>4.6697600000000001</v>
      </c>
      <c r="F793" s="173" t="s">
        <v>3795</v>
      </c>
      <c r="G793" s="176" t="s">
        <v>3623</v>
      </c>
      <c r="H793" s="176" t="s">
        <v>3614</v>
      </c>
      <c r="I793" s="176" t="s">
        <v>3624</v>
      </c>
      <c r="J793" s="119">
        <v>6100018070</v>
      </c>
      <c r="K793" s="122">
        <v>41494</v>
      </c>
      <c r="L793" s="173" t="s">
        <v>5759</v>
      </c>
      <c r="M793" s="177" t="s">
        <v>5756</v>
      </c>
      <c r="N793" s="364" t="s">
        <v>5760</v>
      </c>
    </row>
    <row r="794" spans="1:14" ht="31.5" outlineLevel="1">
      <c r="A794" s="181" t="s">
        <v>1279</v>
      </c>
      <c r="B794" s="119" t="s">
        <v>333</v>
      </c>
      <c r="C794" s="174" t="s">
        <v>132</v>
      </c>
      <c r="D794" s="175" t="s">
        <v>5761</v>
      </c>
      <c r="E794" s="176">
        <v>0</v>
      </c>
      <c r="F794" s="173" t="s">
        <v>3795</v>
      </c>
      <c r="G794" s="176" t="s">
        <v>3623</v>
      </c>
      <c r="H794" s="176" t="s">
        <v>3614</v>
      </c>
      <c r="I794" s="176" t="s">
        <v>3624</v>
      </c>
      <c r="J794" s="119">
        <v>6100018161</v>
      </c>
      <c r="K794" s="122">
        <v>41499</v>
      </c>
      <c r="L794" s="173" t="s">
        <v>5762</v>
      </c>
      <c r="M794" s="177" t="s">
        <v>5756</v>
      </c>
      <c r="N794" s="364"/>
    </row>
    <row r="795" spans="1:14" ht="31.5" outlineLevel="1">
      <c r="A795" s="181" t="s">
        <v>1280</v>
      </c>
      <c r="B795" s="119" t="s">
        <v>333</v>
      </c>
      <c r="C795" s="174" t="s">
        <v>132</v>
      </c>
      <c r="D795" s="175" t="s">
        <v>5763</v>
      </c>
      <c r="E795" s="176">
        <v>0</v>
      </c>
      <c r="F795" s="173" t="s">
        <v>3795</v>
      </c>
      <c r="G795" s="176" t="s">
        <v>3623</v>
      </c>
      <c r="H795" s="176" t="s">
        <v>3614</v>
      </c>
      <c r="I795" s="176" t="s">
        <v>3624</v>
      </c>
      <c r="J795" s="119">
        <v>6100019367</v>
      </c>
      <c r="K795" s="122">
        <v>41537</v>
      </c>
      <c r="L795" s="173" t="s">
        <v>5764</v>
      </c>
      <c r="M795" s="177" t="s">
        <v>5756</v>
      </c>
      <c r="N795" s="364"/>
    </row>
    <row r="796" spans="1:14" ht="47.25" outlineLevel="1">
      <c r="A796" s="181" t="s">
        <v>1281</v>
      </c>
      <c r="B796" s="219" t="s">
        <v>334</v>
      </c>
      <c r="C796" s="174" t="s">
        <v>132</v>
      </c>
      <c r="D796" s="175" t="s">
        <v>5765</v>
      </c>
      <c r="E796" s="176">
        <v>37.444389999999999</v>
      </c>
      <c r="F796" s="173" t="s">
        <v>3795</v>
      </c>
      <c r="G796" s="176" t="s">
        <v>3626</v>
      </c>
      <c r="H796" s="176" t="s">
        <v>3627</v>
      </c>
      <c r="I796" s="176" t="s">
        <v>3628</v>
      </c>
      <c r="J796" s="119">
        <v>6100017990</v>
      </c>
      <c r="K796" s="122" t="s">
        <v>165</v>
      </c>
      <c r="L796" s="173" t="s">
        <v>5766</v>
      </c>
      <c r="M796" s="177" t="s">
        <v>5756</v>
      </c>
      <c r="N796" s="364" t="s">
        <v>5767</v>
      </c>
    </row>
    <row r="797" spans="1:14" ht="47.25" outlineLevel="1">
      <c r="A797" s="181" t="s">
        <v>1282</v>
      </c>
      <c r="B797" s="219" t="s">
        <v>334</v>
      </c>
      <c r="C797" s="174" t="s">
        <v>132</v>
      </c>
      <c r="D797" s="175" t="s">
        <v>5768</v>
      </c>
      <c r="E797" s="176">
        <v>0</v>
      </c>
      <c r="F797" s="173" t="s">
        <v>3795</v>
      </c>
      <c r="G797" s="176" t="s">
        <v>3626</v>
      </c>
      <c r="H797" s="176" t="s">
        <v>3627</v>
      </c>
      <c r="I797" s="176" t="s">
        <v>3628</v>
      </c>
      <c r="J797" s="119">
        <v>6100018197</v>
      </c>
      <c r="K797" s="122">
        <v>41502</v>
      </c>
      <c r="L797" s="173" t="s">
        <v>3629</v>
      </c>
      <c r="M797" s="177" t="s">
        <v>5756</v>
      </c>
      <c r="N797" s="364"/>
    </row>
    <row r="798" spans="1:14" ht="57.75" customHeight="1" outlineLevel="1">
      <c r="A798" s="181" t="s">
        <v>1283</v>
      </c>
      <c r="B798" s="119" t="s">
        <v>335</v>
      </c>
      <c r="C798" s="174" t="s">
        <v>132</v>
      </c>
      <c r="D798" s="190" t="s">
        <v>5769</v>
      </c>
      <c r="E798" s="176">
        <v>19.072579999999999</v>
      </c>
      <c r="F798" s="173" t="s">
        <v>4620</v>
      </c>
      <c r="G798" s="176" t="s">
        <v>3631</v>
      </c>
      <c r="H798" s="176" t="s">
        <v>3632</v>
      </c>
      <c r="I798" s="176" t="s">
        <v>5770</v>
      </c>
      <c r="J798" s="119">
        <v>6100016675</v>
      </c>
      <c r="K798" s="122" t="s">
        <v>179</v>
      </c>
      <c r="L798" s="173" t="s">
        <v>5771</v>
      </c>
      <c r="M798" s="177" t="s">
        <v>5756</v>
      </c>
      <c r="N798" s="364" t="s">
        <v>5772</v>
      </c>
    </row>
    <row r="799" spans="1:14" outlineLevel="1">
      <c r="A799" s="181" t="s">
        <v>1284</v>
      </c>
      <c r="B799" s="119" t="s">
        <v>335</v>
      </c>
      <c r="C799" s="174" t="s">
        <v>132</v>
      </c>
      <c r="D799" s="190" t="s">
        <v>5773</v>
      </c>
      <c r="E799" s="176">
        <v>0</v>
      </c>
      <c r="F799" s="173" t="s">
        <v>4620</v>
      </c>
      <c r="G799" s="176" t="s">
        <v>3631</v>
      </c>
      <c r="H799" s="176" t="s">
        <v>3632</v>
      </c>
      <c r="I799" s="176" t="s">
        <v>5770</v>
      </c>
      <c r="J799" s="119">
        <v>6100016988</v>
      </c>
      <c r="K799" s="122" t="s">
        <v>3462</v>
      </c>
      <c r="L799" s="173" t="s">
        <v>5774</v>
      </c>
      <c r="M799" s="177" t="s">
        <v>5756</v>
      </c>
      <c r="N799" s="364"/>
    </row>
    <row r="800" spans="1:14" ht="47.25" outlineLevel="1">
      <c r="A800" s="181" t="s">
        <v>1285</v>
      </c>
      <c r="B800" s="219" t="s">
        <v>336</v>
      </c>
      <c r="C800" s="174" t="s">
        <v>132</v>
      </c>
      <c r="D800" s="175" t="s">
        <v>5775</v>
      </c>
      <c r="E800" s="176">
        <v>111.02920999999999</v>
      </c>
      <c r="F800" s="173" t="s">
        <v>4620</v>
      </c>
      <c r="G800" s="176" t="s">
        <v>3633</v>
      </c>
      <c r="H800" s="176" t="s">
        <v>3159</v>
      </c>
      <c r="I800" s="176" t="s">
        <v>5776</v>
      </c>
      <c r="J800" s="119">
        <v>6100015793</v>
      </c>
      <c r="K800" s="122" t="s">
        <v>166</v>
      </c>
      <c r="L800" s="173" t="s">
        <v>277</v>
      </c>
      <c r="M800" s="177" t="s">
        <v>5756</v>
      </c>
      <c r="N800" s="173" t="s">
        <v>5777</v>
      </c>
    </row>
    <row r="801" spans="1:14" ht="47.25" outlineLevel="1">
      <c r="A801" s="181" t="s">
        <v>1286</v>
      </c>
      <c r="B801" s="119" t="s">
        <v>337</v>
      </c>
      <c r="C801" s="174" t="s">
        <v>132</v>
      </c>
      <c r="D801" s="190" t="s">
        <v>5778</v>
      </c>
      <c r="E801" s="176">
        <v>18.175339999999998</v>
      </c>
      <c r="F801" s="173" t="s">
        <v>4620</v>
      </c>
      <c r="G801" s="176" t="s">
        <v>3635</v>
      </c>
      <c r="H801" s="176" t="s">
        <v>3627</v>
      </c>
      <c r="I801" s="176" t="s">
        <v>5779</v>
      </c>
      <c r="J801" s="119">
        <v>6100015127</v>
      </c>
      <c r="K801" s="122" t="s">
        <v>183</v>
      </c>
      <c r="L801" s="173" t="s">
        <v>5780</v>
      </c>
      <c r="M801" s="177" t="s">
        <v>5756</v>
      </c>
      <c r="N801" s="364" t="s">
        <v>5781</v>
      </c>
    </row>
    <row r="802" spans="1:14" ht="31.5" outlineLevel="1">
      <c r="A802" s="181" t="s">
        <v>1287</v>
      </c>
      <c r="B802" s="119" t="s">
        <v>337</v>
      </c>
      <c r="C802" s="174" t="s">
        <v>132</v>
      </c>
      <c r="D802" s="175" t="s">
        <v>5782</v>
      </c>
      <c r="E802" s="176">
        <v>0</v>
      </c>
      <c r="F802" s="173" t="s">
        <v>4620</v>
      </c>
      <c r="G802" s="176" t="s">
        <v>3635</v>
      </c>
      <c r="H802" s="176" t="s">
        <v>3627</v>
      </c>
      <c r="I802" s="176" t="s">
        <v>5779</v>
      </c>
      <c r="J802" s="119">
        <v>6100017582</v>
      </c>
      <c r="K802" s="122" t="s">
        <v>167</v>
      </c>
      <c r="L802" s="173" t="s">
        <v>3636</v>
      </c>
      <c r="M802" s="177" t="s">
        <v>5756</v>
      </c>
      <c r="N802" s="364"/>
    </row>
    <row r="803" spans="1:14" ht="47.25" outlineLevel="1">
      <c r="A803" s="181" t="s">
        <v>1288</v>
      </c>
      <c r="B803" s="219" t="s">
        <v>338</v>
      </c>
      <c r="C803" s="174" t="s">
        <v>132</v>
      </c>
      <c r="D803" s="175" t="s">
        <v>5783</v>
      </c>
      <c r="E803" s="176">
        <v>0</v>
      </c>
      <c r="F803" s="173" t="s">
        <v>3742</v>
      </c>
      <c r="G803" s="176" t="s">
        <v>3637</v>
      </c>
      <c r="H803" s="176" t="s">
        <v>3627</v>
      </c>
      <c r="I803" s="176" t="s">
        <v>555</v>
      </c>
      <c r="J803" s="119">
        <v>6100019445</v>
      </c>
      <c r="K803" s="122">
        <v>41527</v>
      </c>
      <c r="L803" s="173" t="s">
        <v>3638</v>
      </c>
      <c r="M803" s="177" t="s">
        <v>5784</v>
      </c>
      <c r="N803" s="364" t="s">
        <v>5785</v>
      </c>
    </row>
    <row r="804" spans="1:14" ht="47.25" outlineLevel="1">
      <c r="A804" s="181" t="s">
        <v>1289</v>
      </c>
      <c r="B804" s="219" t="s">
        <v>338</v>
      </c>
      <c r="C804" s="174" t="s">
        <v>132</v>
      </c>
      <c r="D804" s="175" t="s">
        <v>5786</v>
      </c>
      <c r="E804" s="176">
        <v>2.5095800000000001</v>
      </c>
      <c r="F804" s="173" t="s">
        <v>3742</v>
      </c>
      <c r="G804" s="176" t="s">
        <v>3637</v>
      </c>
      <c r="H804" s="176" t="s">
        <v>3627</v>
      </c>
      <c r="I804" s="176" t="s">
        <v>555</v>
      </c>
      <c r="J804" s="119">
        <v>6100019744</v>
      </c>
      <c r="K804" s="122">
        <v>41551</v>
      </c>
      <c r="L804" s="173" t="s">
        <v>5787</v>
      </c>
      <c r="M804" s="177" t="s">
        <v>5784</v>
      </c>
      <c r="N804" s="364"/>
    </row>
    <row r="805" spans="1:14" ht="47.25" outlineLevel="1">
      <c r="A805" s="181" t="s">
        <v>1290</v>
      </c>
      <c r="B805" s="219" t="s">
        <v>338</v>
      </c>
      <c r="C805" s="174" t="s">
        <v>132</v>
      </c>
      <c r="D805" s="175" t="s">
        <v>5788</v>
      </c>
      <c r="E805" s="176">
        <v>2.5095800000000001</v>
      </c>
      <c r="F805" s="173" t="s">
        <v>3742</v>
      </c>
      <c r="G805" s="176" t="s">
        <v>3637</v>
      </c>
      <c r="H805" s="176" t="s">
        <v>3627</v>
      </c>
      <c r="I805" s="176" t="s">
        <v>555</v>
      </c>
      <c r="J805" s="119">
        <v>6100020233</v>
      </c>
      <c r="K805" s="122">
        <v>41923</v>
      </c>
      <c r="L805" s="173" t="s">
        <v>5789</v>
      </c>
      <c r="M805" s="177" t="s">
        <v>5784</v>
      </c>
      <c r="N805" s="364"/>
    </row>
    <row r="806" spans="1:14" ht="31.5" outlineLevel="1">
      <c r="A806" s="181" t="s">
        <v>1291</v>
      </c>
      <c r="B806" s="119" t="s">
        <v>339</v>
      </c>
      <c r="C806" s="174" t="s">
        <v>132</v>
      </c>
      <c r="D806" s="190" t="s">
        <v>5790</v>
      </c>
      <c r="E806" s="176">
        <v>17740.775399999999</v>
      </c>
      <c r="F806" s="173" t="s">
        <v>5791</v>
      </c>
      <c r="G806" s="176" t="s">
        <v>5792</v>
      </c>
      <c r="H806" s="176" t="s">
        <v>3640</v>
      </c>
      <c r="I806" s="176" t="s">
        <v>5793</v>
      </c>
      <c r="J806" s="119">
        <v>6100012020</v>
      </c>
      <c r="K806" s="122">
        <v>41136</v>
      </c>
      <c r="L806" s="173" t="s">
        <v>5794</v>
      </c>
      <c r="M806" s="177" t="s">
        <v>5784</v>
      </c>
      <c r="N806" s="173" t="s">
        <v>5795</v>
      </c>
    </row>
    <row r="807" spans="1:14" ht="47.25" customHeight="1" outlineLevel="1">
      <c r="A807" s="181" t="s">
        <v>1292</v>
      </c>
      <c r="B807" s="219" t="s">
        <v>340</v>
      </c>
      <c r="C807" s="174" t="s">
        <v>132</v>
      </c>
      <c r="D807" s="175" t="s">
        <v>5796</v>
      </c>
      <c r="E807" s="176">
        <v>0</v>
      </c>
      <c r="F807" s="173" t="s">
        <v>4620</v>
      </c>
      <c r="G807" s="176" t="s">
        <v>3639</v>
      </c>
      <c r="H807" s="176" t="s">
        <v>3640</v>
      </c>
      <c r="I807" s="176" t="s">
        <v>5797</v>
      </c>
      <c r="J807" s="119">
        <v>6100017578</v>
      </c>
      <c r="K807" s="122" t="s">
        <v>3566</v>
      </c>
      <c r="L807" s="173" t="s">
        <v>304</v>
      </c>
      <c r="M807" s="177" t="s">
        <v>5784</v>
      </c>
      <c r="N807" s="364" t="s">
        <v>5798</v>
      </c>
    </row>
    <row r="808" spans="1:14" ht="47.25" outlineLevel="1">
      <c r="A808" s="181" t="s">
        <v>1293</v>
      </c>
      <c r="B808" s="219" t="s">
        <v>340</v>
      </c>
      <c r="C808" s="174" t="s">
        <v>132</v>
      </c>
      <c r="D808" s="175" t="s">
        <v>5160</v>
      </c>
      <c r="E808" s="176">
        <v>0</v>
      </c>
      <c r="F808" s="173" t="s">
        <v>4620</v>
      </c>
      <c r="G808" s="176" t="s">
        <v>3639</v>
      </c>
      <c r="H808" s="176" t="s">
        <v>3640</v>
      </c>
      <c r="I808" s="176" t="s">
        <v>5797</v>
      </c>
      <c r="J808" s="119">
        <v>6100017840</v>
      </c>
      <c r="K808" s="122" t="s">
        <v>3625</v>
      </c>
      <c r="L808" s="173" t="s">
        <v>5799</v>
      </c>
      <c r="M808" s="177" t="s">
        <v>5784</v>
      </c>
      <c r="N808" s="364"/>
    </row>
    <row r="809" spans="1:14" ht="47.25" outlineLevel="1">
      <c r="A809" s="181" t="s">
        <v>1294</v>
      </c>
      <c r="B809" s="219" t="s">
        <v>340</v>
      </c>
      <c r="C809" s="174" t="s">
        <v>132</v>
      </c>
      <c r="D809" s="175" t="s">
        <v>5800</v>
      </c>
      <c r="E809" s="176">
        <v>0</v>
      </c>
      <c r="F809" s="173" t="s">
        <v>4620</v>
      </c>
      <c r="G809" s="176" t="s">
        <v>3639</v>
      </c>
      <c r="H809" s="176" t="s">
        <v>3640</v>
      </c>
      <c r="I809" s="176" t="s">
        <v>5797</v>
      </c>
      <c r="J809" s="119">
        <v>6100018069</v>
      </c>
      <c r="K809" s="122">
        <v>41494</v>
      </c>
      <c r="L809" s="173" t="s">
        <v>5801</v>
      </c>
      <c r="M809" s="177" t="s">
        <v>5784</v>
      </c>
      <c r="N809" s="364"/>
    </row>
    <row r="810" spans="1:14" ht="31.5" outlineLevel="1">
      <c r="A810" s="181" t="s">
        <v>1295</v>
      </c>
      <c r="B810" s="219" t="s">
        <v>341</v>
      </c>
      <c r="C810" s="174" t="s">
        <v>132</v>
      </c>
      <c r="D810" s="175" t="s">
        <v>5802</v>
      </c>
      <c r="E810" s="176">
        <v>0</v>
      </c>
      <c r="F810" s="173" t="s">
        <v>3742</v>
      </c>
      <c r="G810" s="176" t="s">
        <v>3641</v>
      </c>
      <c r="H810" s="176" t="s">
        <v>3640</v>
      </c>
      <c r="I810" s="176" t="s">
        <v>5803</v>
      </c>
      <c r="J810" s="119">
        <v>6100020304</v>
      </c>
      <c r="K810" s="122">
        <v>41568</v>
      </c>
      <c r="L810" s="173" t="s">
        <v>5804</v>
      </c>
      <c r="M810" s="177" t="s">
        <v>5784</v>
      </c>
      <c r="N810" s="173" t="s">
        <v>5805</v>
      </c>
    </row>
    <row r="811" spans="1:14" ht="47.25" outlineLevel="1">
      <c r="A811" s="181" t="s">
        <v>1296</v>
      </c>
      <c r="B811" s="219" t="s">
        <v>342</v>
      </c>
      <c r="C811" s="174" t="s">
        <v>132</v>
      </c>
      <c r="D811" s="175" t="s">
        <v>5806</v>
      </c>
      <c r="E811" s="176">
        <v>0</v>
      </c>
      <c r="F811" s="173" t="s">
        <v>3754</v>
      </c>
      <c r="G811" s="176" t="s">
        <v>3642</v>
      </c>
      <c r="H811" s="176" t="s">
        <v>3643</v>
      </c>
      <c r="I811" s="176" t="s">
        <v>5807</v>
      </c>
      <c r="J811" s="119">
        <v>6100017609</v>
      </c>
      <c r="K811" s="122">
        <v>41453</v>
      </c>
      <c r="L811" s="173" t="s">
        <v>5808</v>
      </c>
      <c r="M811" s="177" t="s">
        <v>5784</v>
      </c>
      <c r="N811" s="364" t="s">
        <v>5809</v>
      </c>
    </row>
    <row r="812" spans="1:14" ht="47.25" customHeight="1" outlineLevel="1">
      <c r="A812" s="181" t="s">
        <v>1297</v>
      </c>
      <c r="B812" s="219" t="s">
        <v>342</v>
      </c>
      <c r="C812" s="174" t="s">
        <v>132</v>
      </c>
      <c r="D812" s="175" t="s">
        <v>5810</v>
      </c>
      <c r="E812" s="176">
        <v>0</v>
      </c>
      <c r="F812" s="173" t="s">
        <v>3754</v>
      </c>
      <c r="G812" s="176" t="s">
        <v>3642</v>
      </c>
      <c r="H812" s="176" t="s">
        <v>3643</v>
      </c>
      <c r="I812" s="176" t="s">
        <v>5807</v>
      </c>
      <c r="J812" s="119">
        <v>6100019850</v>
      </c>
      <c r="K812" s="122">
        <v>41551</v>
      </c>
      <c r="L812" s="173" t="s">
        <v>5811</v>
      </c>
      <c r="M812" s="177" t="s">
        <v>5784</v>
      </c>
      <c r="N812" s="364"/>
    </row>
    <row r="813" spans="1:14" ht="31.5" outlineLevel="1">
      <c r="A813" s="181" t="s">
        <v>1298</v>
      </c>
      <c r="B813" s="219" t="s">
        <v>342</v>
      </c>
      <c r="C813" s="174" t="s">
        <v>132</v>
      </c>
      <c r="D813" s="175" t="s">
        <v>5812</v>
      </c>
      <c r="E813" s="176">
        <v>0</v>
      </c>
      <c r="F813" s="173" t="s">
        <v>3754</v>
      </c>
      <c r="G813" s="176" t="s">
        <v>3642</v>
      </c>
      <c r="H813" s="176" t="s">
        <v>3643</v>
      </c>
      <c r="I813" s="176" t="s">
        <v>5807</v>
      </c>
      <c r="J813" s="119">
        <v>6100020500</v>
      </c>
      <c r="K813" s="122">
        <v>41570</v>
      </c>
      <c r="L813" s="173" t="s">
        <v>5813</v>
      </c>
      <c r="M813" s="177" t="s">
        <v>5784</v>
      </c>
      <c r="N813" s="364"/>
    </row>
    <row r="814" spans="1:14" ht="47.25" customHeight="1" outlineLevel="1">
      <c r="A814" s="181" t="s">
        <v>1299</v>
      </c>
      <c r="B814" s="219" t="s">
        <v>343</v>
      </c>
      <c r="C814" s="174" t="s">
        <v>132</v>
      </c>
      <c r="D814" s="175" t="s">
        <v>5814</v>
      </c>
      <c r="E814" s="176">
        <v>0</v>
      </c>
      <c r="F814" s="173" t="s">
        <v>3742</v>
      </c>
      <c r="G814" s="176" t="s">
        <v>3646</v>
      </c>
      <c r="H814" s="176" t="s">
        <v>3647</v>
      </c>
      <c r="I814" s="176" t="s">
        <v>5815</v>
      </c>
      <c r="J814" s="119">
        <v>6100020497</v>
      </c>
      <c r="K814" s="122">
        <v>41571</v>
      </c>
      <c r="L814" s="173" t="s">
        <v>5816</v>
      </c>
      <c r="M814" s="177" t="s">
        <v>5817</v>
      </c>
      <c r="N814" s="364" t="s">
        <v>5818</v>
      </c>
    </row>
    <row r="815" spans="1:14" ht="47.25" outlineLevel="1">
      <c r="A815" s="181" t="s">
        <v>1300</v>
      </c>
      <c r="B815" s="219" t="s">
        <v>343</v>
      </c>
      <c r="C815" s="174" t="s">
        <v>132</v>
      </c>
      <c r="D815" s="175" t="s">
        <v>5819</v>
      </c>
      <c r="E815" s="176">
        <v>0</v>
      </c>
      <c r="F815" s="173" t="s">
        <v>3742</v>
      </c>
      <c r="G815" s="176" t="s">
        <v>3646</v>
      </c>
      <c r="H815" s="176" t="s">
        <v>3647</v>
      </c>
      <c r="I815" s="176" t="s">
        <v>5815</v>
      </c>
      <c r="J815" s="119">
        <v>6100020954</v>
      </c>
      <c r="K815" s="122">
        <v>41592</v>
      </c>
      <c r="L815" s="173" t="s">
        <v>5820</v>
      </c>
      <c r="M815" s="177" t="s">
        <v>5817</v>
      </c>
      <c r="N815" s="364"/>
    </row>
    <row r="816" spans="1:14" ht="31.5" outlineLevel="1">
      <c r="A816" s="181" t="s">
        <v>1301</v>
      </c>
      <c r="B816" s="219" t="s">
        <v>343</v>
      </c>
      <c r="C816" s="174" t="s">
        <v>132</v>
      </c>
      <c r="D816" s="190" t="s">
        <v>5821</v>
      </c>
      <c r="E816" s="176">
        <v>0</v>
      </c>
      <c r="F816" s="173" t="s">
        <v>3742</v>
      </c>
      <c r="G816" s="176" t="s">
        <v>3646</v>
      </c>
      <c r="H816" s="176" t="s">
        <v>3647</v>
      </c>
      <c r="I816" s="176" t="s">
        <v>5815</v>
      </c>
      <c r="J816" s="119">
        <v>6100021172</v>
      </c>
      <c r="K816" s="122">
        <v>41598</v>
      </c>
      <c r="L816" s="173" t="s">
        <v>3648</v>
      </c>
      <c r="M816" s="177" t="s">
        <v>5817</v>
      </c>
      <c r="N816" s="364"/>
    </row>
    <row r="817" spans="1:14" ht="47.25" customHeight="1" outlineLevel="1">
      <c r="A817" s="181" t="s">
        <v>1302</v>
      </c>
      <c r="B817" s="119" t="s">
        <v>344</v>
      </c>
      <c r="C817" s="174" t="s">
        <v>132</v>
      </c>
      <c r="D817" s="190" t="s">
        <v>5822</v>
      </c>
      <c r="E817" s="176">
        <v>0</v>
      </c>
      <c r="F817" s="173" t="s">
        <v>3742</v>
      </c>
      <c r="G817" s="176" t="s">
        <v>3649</v>
      </c>
      <c r="H817" s="176" t="s">
        <v>3647</v>
      </c>
      <c r="I817" s="176" t="s">
        <v>590</v>
      </c>
      <c r="J817" s="119">
        <v>6100020539</v>
      </c>
      <c r="K817" s="122">
        <v>41537</v>
      </c>
      <c r="L817" s="173" t="s">
        <v>5823</v>
      </c>
      <c r="M817" s="177" t="s">
        <v>5817</v>
      </c>
      <c r="N817" s="364" t="s">
        <v>5824</v>
      </c>
    </row>
    <row r="818" spans="1:14" ht="47.25" outlineLevel="1">
      <c r="A818" s="181" t="s">
        <v>1303</v>
      </c>
      <c r="B818" s="119" t="s">
        <v>344</v>
      </c>
      <c r="C818" s="174" t="s">
        <v>132</v>
      </c>
      <c r="D818" s="175" t="s">
        <v>5117</v>
      </c>
      <c r="E818" s="176">
        <v>0</v>
      </c>
      <c r="F818" s="173" t="s">
        <v>3742</v>
      </c>
      <c r="G818" s="176" t="s">
        <v>3649</v>
      </c>
      <c r="H818" s="176" t="s">
        <v>3647</v>
      </c>
      <c r="I818" s="176" t="s">
        <v>590</v>
      </c>
      <c r="J818" s="119">
        <v>6100020728</v>
      </c>
      <c r="K818" s="122">
        <v>41583</v>
      </c>
      <c r="L818" s="173" t="s">
        <v>5825</v>
      </c>
      <c r="M818" s="177" t="s">
        <v>5817</v>
      </c>
      <c r="N818" s="364"/>
    </row>
    <row r="819" spans="1:14" ht="31.5" outlineLevel="1">
      <c r="A819" s="181" t="s">
        <v>1304</v>
      </c>
      <c r="B819" s="119" t="s">
        <v>344</v>
      </c>
      <c r="C819" s="174" t="s">
        <v>132</v>
      </c>
      <c r="D819" s="190" t="s">
        <v>5826</v>
      </c>
      <c r="E819" s="176">
        <v>0</v>
      </c>
      <c r="F819" s="173" t="s">
        <v>3742</v>
      </c>
      <c r="G819" s="176" t="s">
        <v>3649</v>
      </c>
      <c r="H819" s="176" t="s">
        <v>3647</v>
      </c>
      <c r="I819" s="176" t="s">
        <v>590</v>
      </c>
      <c r="J819" s="119">
        <v>6100020788</v>
      </c>
      <c r="K819" s="122">
        <v>41583</v>
      </c>
      <c r="L819" s="173" t="s">
        <v>5827</v>
      </c>
      <c r="M819" s="177" t="s">
        <v>5817</v>
      </c>
      <c r="N819" s="364"/>
    </row>
    <row r="820" spans="1:14" ht="47.25" customHeight="1" outlineLevel="1">
      <c r="A820" s="181" t="s">
        <v>1305</v>
      </c>
      <c r="B820" s="219" t="s">
        <v>345</v>
      </c>
      <c r="C820" s="174" t="s">
        <v>132</v>
      </c>
      <c r="D820" s="175" t="s">
        <v>5828</v>
      </c>
      <c r="E820" s="176">
        <v>0</v>
      </c>
      <c r="F820" s="173" t="s">
        <v>3742</v>
      </c>
      <c r="G820" s="176" t="s">
        <v>3650</v>
      </c>
      <c r="H820" s="176" t="s">
        <v>3647</v>
      </c>
      <c r="I820" s="176" t="s">
        <v>5829</v>
      </c>
      <c r="J820" s="119">
        <v>6100020730</v>
      </c>
      <c r="K820" s="122">
        <v>41583</v>
      </c>
      <c r="L820" s="173" t="s">
        <v>5830</v>
      </c>
      <c r="M820" s="177" t="s">
        <v>5817</v>
      </c>
      <c r="N820" s="364" t="s">
        <v>5831</v>
      </c>
    </row>
    <row r="821" spans="1:14" ht="31.5" outlineLevel="1">
      <c r="A821" s="181" t="s">
        <v>1306</v>
      </c>
      <c r="B821" s="219" t="s">
        <v>345</v>
      </c>
      <c r="C821" s="174" t="s">
        <v>132</v>
      </c>
      <c r="D821" s="190" t="s">
        <v>5832</v>
      </c>
      <c r="E821" s="176">
        <v>0</v>
      </c>
      <c r="F821" s="173" t="s">
        <v>3742</v>
      </c>
      <c r="G821" s="176" t="s">
        <v>3650</v>
      </c>
      <c r="H821" s="176" t="s">
        <v>3647</v>
      </c>
      <c r="I821" s="176" t="s">
        <v>5829</v>
      </c>
      <c r="J821" s="119">
        <v>6100021202</v>
      </c>
      <c r="K821" s="122">
        <v>41607</v>
      </c>
      <c r="L821" s="173" t="s">
        <v>5833</v>
      </c>
      <c r="M821" s="177" t="s">
        <v>5817</v>
      </c>
      <c r="N821" s="364"/>
    </row>
    <row r="822" spans="1:14" ht="47.25" outlineLevel="1">
      <c r="A822" s="181" t="s">
        <v>1307</v>
      </c>
      <c r="B822" s="119" t="s">
        <v>346</v>
      </c>
      <c r="C822" s="174" t="s">
        <v>132</v>
      </c>
      <c r="D822" s="175" t="s">
        <v>5834</v>
      </c>
      <c r="E822" s="176">
        <v>11.65042</v>
      </c>
      <c r="F822" s="173" t="s">
        <v>3742</v>
      </c>
      <c r="G822" s="176" t="s">
        <v>3651</v>
      </c>
      <c r="H822" s="176" t="s">
        <v>3652</v>
      </c>
      <c r="I822" s="176" t="s">
        <v>5835</v>
      </c>
      <c r="J822" s="119">
        <v>6100020310</v>
      </c>
      <c r="K822" s="122">
        <v>41563</v>
      </c>
      <c r="L822" s="173" t="s">
        <v>5836</v>
      </c>
      <c r="M822" s="177" t="s">
        <v>5817</v>
      </c>
      <c r="N822" s="364" t="s">
        <v>5837</v>
      </c>
    </row>
    <row r="823" spans="1:14" ht="47.25" outlineLevel="1">
      <c r="A823" s="181" t="s">
        <v>1308</v>
      </c>
      <c r="B823" s="119" t="s">
        <v>346</v>
      </c>
      <c r="C823" s="174" t="s">
        <v>132</v>
      </c>
      <c r="D823" s="175" t="s">
        <v>5838</v>
      </c>
      <c r="E823" s="176">
        <v>4.7992499999999998</v>
      </c>
      <c r="F823" s="173" t="s">
        <v>3742</v>
      </c>
      <c r="G823" s="176" t="s">
        <v>3651</v>
      </c>
      <c r="H823" s="176" t="s">
        <v>3652</v>
      </c>
      <c r="I823" s="176" t="s">
        <v>5835</v>
      </c>
      <c r="J823" s="119">
        <v>6100020311</v>
      </c>
      <c r="K823" s="122">
        <v>41563</v>
      </c>
      <c r="L823" s="173" t="s">
        <v>5839</v>
      </c>
      <c r="M823" s="177" t="s">
        <v>5817</v>
      </c>
      <c r="N823" s="364"/>
    </row>
    <row r="824" spans="1:14" ht="31.5" outlineLevel="1">
      <c r="A824" s="181" t="s">
        <v>1309</v>
      </c>
      <c r="B824" s="119" t="s">
        <v>346</v>
      </c>
      <c r="C824" s="174" t="s">
        <v>132</v>
      </c>
      <c r="D824" s="175" t="s">
        <v>5840</v>
      </c>
      <c r="E824" s="176">
        <v>0</v>
      </c>
      <c r="F824" s="173" t="s">
        <v>3742</v>
      </c>
      <c r="G824" s="176" t="s">
        <v>3651</v>
      </c>
      <c r="H824" s="176" t="s">
        <v>3652</v>
      </c>
      <c r="I824" s="176" t="s">
        <v>5835</v>
      </c>
      <c r="J824" s="119">
        <v>6100021066</v>
      </c>
      <c r="K824" s="122">
        <v>41593</v>
      </c>
      <c r="L824" s="173" t="s">
        <v>5601</v>
      </c>
      <c r="M824" s="177" t="s">
        <v>5817</v>
      </c>
      <c r="N824" s="364"/>
    </row>
    <row r="825" spans="1:14" ht="31.5" outlineLevel="1">
      <c r="A825" s="181" t="s">
        <v>1310</v>
      </c>
      <c r="B825" s="119" t="s">
        <v>346</v>
      </c>
      <c r="C825" s="174" t="s">
        <v>132</v>
      </c>
      <c r="D825" s="175" t="s">
        <v>5841</v>
      </c>
      <c r="E825" s="176">
        <v>0</v>
      </c>
      <c r="F825" s="173" t="s">
        <v>3742</v>
      </c>
      <c r="G825" s="176" t="s">
        <v>3651</v>
      </c>
      <c r="H825" s="176" t="s">
        <v>3652</v>
      </c>
      <c r="I825" s="176" t="s">
        <v>5835</v>
      </c>
      <c r="J825" s="119">
        <v>6100021237</v>
      </c>
      <c r="K825" s="122">
        <v>41607</v>
      </c>
      <c r="L825" s="173" t="s">
        <v>5842</v>
      </c>
      <c r="M825" s="177" t="s">
        <v>5817</v>
      </c>
      <c r="N825" s="364"/>
    </row>
    <row r="826" spans="1:14" ht="31.5" outlineLevel="1">
      <c r="A826" s="181" t="s">
        <v>1311</v>
      </c>
      <c r="B826" s="119" t="s">
        <v>347</v>
      </c>
      <c r="C826" s="174" t="s">
        <v>132</v>
      </c>
      <c r="D826" s="190" t="s">
        <v>5843</v>
      </c>
      <c r="E826" s="176">
        <v>0</v>
      </c>
      <c r="F826" s="173" t="s">
        <v>3742</v>
      </c>
      <c r="G826" s="176" t="s">
        <v>3653</v>
      </c>
      <c r="H826" s="176" t="s">
        <v>3654</v>
      </c>
      <c r="I826" s="176" t="s">
        <v>5844</v>
      </c>
      <c r="J826" s="119">
        <v>6100021500</v>
      </c>
      <c r="K826" s="122">
        <v>41619</v>
      </c>
      <c r="L826" s="173" t="s">
        <v>3655</v>
      </c>
      <c r="M826" s="177" t="s">
        <v>5817</v>
      </c>
      <c r="N826" s="173" t="s">
        <v>5845</v>
      </c>
    </row>
    <row r="827" spans="1:14" ht="47.25" customHeight="1" outlineLevel="1">
      <c r="A827" s="181" t="s">
        <v>1312</v>
      </c>
      <c r="B827" s="219" t="s">
        <v>348</v>
      </c>
      <c r="C827" s="174" t="s">
        <v>132</v>
      </c>
      <c r="D827" s="175" t="s">
        <v>5846</v>
      </c>
      <c r="E827" s="176">
        <v>0</v>
      </c>
      <c r="F827" s="173" t="s">
        <v>3784</v>
      </c>
      <c r="G827" s="176" t="s">
        <v>3657</v>
      </c>
      <c r="H827" s="176" t="s">
        <v>3658</v>
      </c>
      <c r="I827" s="176" t="s">
        <v>5847</v>
      </c>
      <c r="J827" s="119">
        <v>6100021830</v>
      </c>
      <c r="K827" s="122">
        <v>41634</v>
      </c>
      <c r="L827" s="173" t="s">
        <v>5848</v>
      </c>
      <c r="M827" s="177" t="s">
        <v>5817</v>
      </c>
      <c r="N827" s="364" t="s">
        <v>5849</v>
      </c>
    </row>
    <row r="828" spans="1:14" ht="31.5" outlineLevel="1">
      <c r="A828" s="181" t="s">
        <v>1313</v>
      </c>
      <c r="B828" s="219" t="s">
        <v>348</v>
      </c>
      <c r="C828" s="174" t="s">
        <v>132</v>
      </c>
      <c r="D828" s="175" t="s">
        <v>5850</v>
      </c>
      <c r="E828" s="176">
        <v>0</v>
      </c>
      <c r="F828" s="173" t="s">
        <v>3784</v>
      </c>
      <c r="G828" s="176" t="s">
        <v>3657</v>
      </c>
      <c r="H828" s="176" t="s">
        <v>3658</v>
      </c>
      <c r="I828" s="176" t="s">
        <v>5847</v>
      </c>
      <c r="J828" s="119">
        <v>6100022099</v>
      </c>
      <c r="K828" s="122">
        <v>41666</v>
      </c>
      <c r="L828" s="173" t="s">
        <v>5851</v>
      </c>
      <c r="M828" s="177" t="s">
        <v>5817</v>
      </c>
      <c r="N828" s="364"/>
    </row>
    <row r="829" spans="1:14" ht="31.5" outlineLevel="1">
      <c r="A829" s="181" t="s">
        <v>1314</v>
      </c>
      <c r="B829" s="219" t="s">
        <v>348</v>
      </c>
      <c r="C829" s="174" t="s">
        <v>132</v>
      </c>
      <c r="D829" s="175" t="s">
        <v>5852</v>
      </c>
      <c r="E829" s="176">
        <v>0</v>
      </c>
      <c r="F829" s="173" t="s">
        <v>3784</v>
      </c>
      <c r="G829" s="176" t="s">
        <v>3657</v>
      </c>
      <c r="H829" s="176" t="s">
        <v>3658</v>
      </c>
      <c r="I829" s="176" t="s">
        <v>5847</v>
      </c>
      <c r="J829" s="119">
        <v>6100022214</v>
      </c>
      <c r="K829" s="122">
        <v>41670</v>
      </c>
      <c r="L829" s="173" t="s">
        <v>5853</v>
      </c>
      <c r="M829" s="177" t="s">
        <v>5817</v>
      </c>
      <c r="N829" s="364"/>
    </row>
    <row r="830" spans="1:14" ht="47.25" outlineLevel="1">
      <c r="A830" s="181" t="s">
        <v>1315</v>
      </c>
      <c r="B830" s="219" t="s">
        <v>349</v>
      </c>
      <c r="C830" s="174" t="s">
        <v>132</v>
      </c>
      <c r="D830" s="175" t="s">
        <v>5854</v>
      </c>
      <c r="E830" s="176">
        <v>0</v>
      </c>
      <c r="F830" s="173" t="s">
        <v>3754</v>
      </c>
      <c r="G830" s="176" t="s">
        <v>3660</v>
      </c>
      <c r="H830" s="176" t="s">
        <v>3659</v>
      </c>
      <c r="I830" s="176" t="s">
        <v>550</v>
      </c>
      <c r="J830" s="119">
        <v>6100020411</v>
      </c>
      <c r="K830" s="122">
        <v>41570</v>
      </c>
      <c r="L830" s="173" t="s">
        <v>5855</v>
      </c>
      <c r="M830" s="177" t="s">
        <v>5856</v>
      </c>
      <c r="N830" s="173" t="s">
        <v>5857</v>
      </c>
    </row>
    <row r="831" spans="1:14" ht="47.25" outlineLevel="1">
      <c r="A831" s="181" t="s">
        <v>1316</v>
      </c>
      <c r="B831" s="119" t="s">
        <v>350</v>
      </c>
      <c r="C831" s="174" t="s">
        <v>132</v>
      </c>
      <c r="D831" s="175" t="s">
        <v>5858</v>
      </c>
      <c r="E831" s="176">
        <v>0</v>
      </c>
      <c r="F831" s="173" t="s">
        <v>1419</v>
      </c>
      <c r="G831" s="176" t="s">
        <v>3661</v>
      </c>
      <c r="H831" s="176" t="s">
        <v>3287</v>
      </c>
      <c r="I831" s="176" t="s">
        <v>5859</v>
      </c>
      <c r="J831" s="119">
        <v>6100016766</v>
      </c>
      <c r="K831" s="122">
        <v>41436</v>
      </c>
      <c r="L831" s="173" t="s">
        <v>3662</v>
      </c>
      <c r="M831" s="177" t="s">
        <v>5856</v>
      </c>
      <c r="N831" s="173" t="s">
        <v>5860</v>
      </c>
    </row>
    <row r="832" spans="1:14" ht="47.25" outlineLevel="1">
      <c r="A832" s="181" t="s">
        <v>1317</v>
      </c>
      <c r="B832" s="219" t="s">
        <v>351</v>
      </c>
      <c r="C832" s="174" t="s">
        <v>132</v>
      </c>
      <c r="D832" s="175" t="s">
        <v>5861</v>
      </c>
      <c r="E832" s="176">
        <v>0</v>
      </c>
      <c r="F832" s="173" t="s">
        <v>3754</v>
      </c>
      <c r="G832" s="176" t="s">
        <v>3663</v>
      </c>
      <c r="H832" s="176" t="s">
        <v>3146</v>
      </c>
      <c r="I832" s="176" t="s">
        <v>5862</v>
      </c>
      <c r="J832" s="119">
        <v>6100021124</v>
      </c>
      <c r="K832" s="122">
        <v>41597</v>
      </c>
      <c r="L832" s="173" t="s">
        <v>5863</v>
      </c>
      <c r="M832" s="177" t="s">
        <v>5856</v>
      </c>
      <c r="N832" s="364" t="s">
        <v>5864</v>
      </c>
    </row>
    <row r="833" spans="1:14" ht="31.5" outlineLevel="1">
      <c r="A833" s="181" t="s">
        <v>1318</v>
      </c>
      <c r="B833" s="219" t="s">
        <v>351</v>
      </c>
      <c r="C833" s="174" t="s">
        <v>132</v>
      </c>
      <c r="D833" s="175" t="s">
        <v>5865</v>
      </c>
      <c r="E833" s="176">
        <v>9.0269999999999992</v>
      </c>
      <c r="F833" s="173" t="s">
        <v>3754</v>
      </c>
      <c r="G833" s="176" t="s">
        <v>3663</v>
      </c>
      <c r="H833" s="176" t="s">
        <v>3146</v>
      </c>
      <c r="I833" s="176" t="s">
        <v>5862</v>
      </c>
      <c r="J833" s="119">
        <v>6100021252</v>
      </c>
      <c r="K833" s="122">
        <v>41607</v>
      </c>
      <c r="L833" s="173" t="s">
        <v>5866</v>
      </c>
      <c r="M833" s="177" t="s">
        <v>5856</v>
      </c>
      <c r="N833" s="364"/>
    </row>
    <row r="834" spans="1:14" ht="47.25" outlineLevel="1">
      <c r="A834" s="181" t="s">
        <v>1319</v>
      </c>
      <c r="B834" s="219" t="s">
        <v>351</v>
      </c>
      <c r="C834" s="174" t="s">
        <v>132</v>
      </c>
      <c r="D834" s="175" t="s">
        <v>5437</v>
      </c>
      <c r="E834" s="176">
        <v>7.2215999999999996</v>
      </c>
      <c r="F834" s="173" t="s">
        <v>3754</v>
      </c>
      <c r="G834" s="176" t="s">
        <v>3663</v>
      </c>
      <c r="H834" s="176" t="s">
        <v>3146</v>
      </c>
      <c r="I834" s="176" t="s">
        <v>5862</v>
      </c>
      <c r="J834" s="119">
        <v>6100021889</v>
      </c>
      <c r="K834" s="122">
        <v>41634</v>
      </c>
      <c r="L834" s="173" t="s">
        <v>5867</v>
      </c>
      <c r="M834" s="177" t="s">
        <v>5856</v>
      </c>
      <c r="N834" s="364"/>
    </row>
    <row r="835" spans="1:14" ht="31.5" outlineLevel="1">
      <c r="A835" s="181" t="s">
        <v>1320</v>
      </c>
      <c r="B835" s="219" t="s">
        <v>351</v>
      </c>
      <c r="C835" s="174" t="s">
        <v>132</v>
      </c>
      <c r="D835" s="175" t="s">
        <v>5868</v>
      </c>
      <c r="E835" s="176">
        <v>0</v>
      </c>
      <c r="F835" s="173" t="s">
        <v>3754</v>
      </c>
      <c r="G835" s="176" t="s">
        <v>3663</v>
      </c>
      <c r="H835" s="176" t="s">
        <v>3146</v>
      </c>
      <c r="I835" s="176" t="s">
        <v>5862</v>
      </c>
      <c r="J835" s="119">
        <v>6100021892</v>
      </c>
      <c r="K835" s="122">
        <v>41634</v>
      </c>
      <c r="L835" s="173" t="s">
        <v>5869</v>
      </c>
      <c r="M835" s="177" t="s">
        <v>5856</v>
      </c>
      <c r="N835" s="364"/>
    </row>
    <row r="836" spans="1:14" ht="31.5" outlineLevel="1">
      <c r="A836" s="181" t="s">
        <v>1321</v>
      </c>
      <c r="B836" s="219" t="s">
        <v>352</v>
      </c>
      <c r="C836" s="174" t="s">
        <v>132</v>
      </c>
      <c r="D836" s="175" t="s">
        <v>5870</v>
      </c>
      <c r="E836" s="176">
        <v>0</v>
      </c>
      <c r="F836" s="173" t="s">
        <v>4620</v>
      </c>
      <c r="G836" s="176" t="s">
        <v>5871</v>
      </c>
      <c r="H836" s="176" t="s">
        <v>3291</v>
      </c>
      <c r="I836" s="176" t="s">
        <v>5872</v>
      </c>
      <c r="J836" s="119">
        <v>6100019407</v>
      </c>
      <c r="K836" s="122">
        <v>41537</v>
      </c>
      <c r="L836" s="173" t="s">
        <v>5873</v>
      </c>
      <c r="M836" s="177" t="s">
        <v>5856</v>
      </c>
      <c r="N836" s="173" t="s">
        <v>5874</v>
      </c>
    </row>
    <row r="837" spans="1:14" ht="31.5" outlineLevel="1">
      <c r="A837" s="181" t="s">
        <v>1322</v>
      </c>
      <c r="B837" s="219" t="s">
        <v>353</v>
      </c>
      <c r="C837" s="174" t="s">
        <v>132</v>
      </c>
      <c r="D837" s="175" t="s">
        <v>5875</v>
      </c>
      <c r="E837" s="176">
        <v>0</v>
      </c>
      <c r="F837" s="173" t="s">
        <v>5876</v>
      </c>
      <c r="G837" s="176" t="s">
        <v>3665</v>
      </c>
      <c r="H837" s="176" t="s">
        <v>3664</v>
      </c>
      <c r="I837" s="176" t="s">
        <v>5877</v>
      </c>
      <c r="J837" s="119">
        <v>6100022086</v>
      </c>
      <c r="K837" s="122">
        <v>41666</v>
      </c>
      <c r="L837" s="173" t="s">
        <v>5878</v>
      </c>
      <c r="M837" s="177" t="s">
        <v>5856</v>
      </c>
      <c r="N837" s="173" t="s">
        <v>5879</v>
      </c>
    </row>
    <row r="838" spans="1:14" ht="47.25" outlineLevel="1">
      <c r="A838" s="181" t="s">
        <v>1323</v>
      </c>
      <c r="B838" s="219" t="s">
        <v>354</v>
      </c>
      <c r="C838" s="174" t="s">
        <v>132</v>
      </c>
      <c r="D838" s="175" t="s">
        <v>5880</v>
      </c>
      <c r="E838" s="176">
        <v>0</v>
      </c>
      <c r="F838" s="173" t="s">
        <v>3742</v>
      </c>
      <c r="G838" s="176" t="s">
        <v>3666</v>
      </c>
      <c r="H838" s="176" t="s">
        <v>3667</v>
      </c>
      <c r="I838" s="176" t="s">
        <v>5881</v>
      </c>
      <c r="J838" s="119">
        <v>6100013579</v>
      </c>
      <c r="K838" s="122">
        <v>41214</v>
      </c>
      <c r="L838" s="173" t="s">
        <v>5882</v>
      </c>
      <c r="M838" s="177" t="s">
        <v>5883</v>
      </c>
      <c r="N838" s="364" t="s">
        <v>5884</v>
      </c>
    </row>
    <row r="839" spans="1:14" ht="47.25" outlineLevel="1">
      <c r="A839" s="181" t="s">
        <v>1324</v>
      </c>
      <c r="B839" s="219" t="s">
        <v>354</v>
      </c>
      <c r="C839" s="174" t="s">
        <v>132</v>
      </c>
      <c r="D839" s="175" t="s">
        <v>5885</v>
      </c>
      <c r="E839" s="176">
        <v>0</v>
      </c>
      <c r="F839" s="173" t="s">
        <v>3742</v>
      </c>
      <c r="G839" s="176" t="s">
        <v>3666</v>
      </c>
      <c r="H839" s="176" t="s">
        <v>3667</v>
      </c>
      <c r="I839" s="176" t="s">
        <v>5881</v>
      </c>
      <c r="J839" s="119">
        <v>6100018735</v>
      </c>
      <c r="K839" s="122">
        <v>41507</v>
      </c>
      <c r="L839" s="173" t="s">
        <v>5886</v>
      </c>
      <c r="M839" s="177" t="s">
        <v>5883</v>
      </c>
      <c r="N839" s="364"/>
    </row>
    <row r="840" spans="1:14" ht="31.5" outlineLevel="1">
      <c r="A840" s="181" t="s">
        <v>1325</v>
      </c>
      <c r="B840" s="219" t="s">
        <v>354</v>
      </c>
      <c r="C840" s="174" t="s">
        <v>132</v>
      </c>
      <c r="D840" s="175" t="s">
        <v>5887</v>
      </c>
      <c r="E840" s="176">
        <v>0</v>
      </c>
      <c r="F840" s="173" t="s">
        <v>3742</v>
      </c>
      <c r="G840" s="176" t="s">
        <v>3666</v>
      </c>
      <c r="H840" s="176" t="s">
        <v>3667</v>
      </c>
      <c r="I840" s="176" t="s">
        <v>5881</v>
      </c>
      <c r="J840" s="119">
        <v>6100021970</v>
      </c>
      <c r="K840" s="122">
        <v>41639</v>
      </c>
      <c r="L840" s="173" t="s">
        <v>5888</v>
      </c>
      <c r="M840" s="177" t="s">
        <v>5883</v>
      </c>
      <c r="N840" s="364"/>
    </row>
    <row r="841" spans="1:14" ht="47.25" outlineLevel="1">
      <c r="A841" s="181" t="s">
        <v>1326</v>
      </c>
      <c r="B841" s="219" t="s">
        <v>354</v>
      </c>
      <c r="C841" s="174" t="s">
        <v>132</v>
      </c>
      <c r="D841" s="175" t="s">
        <v>5889</v>
      </c>
      <c r="E841" s="176">
        <v>0</v>
      </c>
      <c r="F841" s="173" t="s">
        <v>3742</v>
      </c>
      <c r="G841" s="176" t="s">
        <v>3666</v>
      </c>
      <c r="H841" s="176" t="s">
        <v>3667</v>
      </c>
      <c r="I841" s="176" t="s">
        <v>5881</v>
      </c>
      <c r="J841" s="119">
        <v>6100022293</v>
      </c>
      <c r="K841" s="122">
        <v>41675</v>
      </c>
      <c r="L841" s="173" t="s">
        <v>5890</v>
      </c>
      <c r="M841" s="177" t="s">
        <v>5883</v>
      </c>
      <c r="N841" s="364"/>
    </row>
    <row r="842" spans="1:14" ht="31.5" outlineLevel="1">
      <c r="A842" s="181" t="s">
        <v>1327</v>
      </c>
      <c r="B842" s="219" t="s">
        <v>354</v>
      </c>
      <c r="C842" s="174" t="s">
        <v>132</v>
      </c>
      <c r="D842" s="175" t="s">
        <v>5891</v>
      </c>
      <c r="E842" s="176">
        <v>0</v>
      </c>
      <c r="F842" s="173" t="s">
        <v>3742</v>
      </c>
      <c r="G842" s="176" t="s">
        <v>3666</v>
      </c>
      <c r="H842" s="176" t="s">
        <v>3667</v>
      </c>
      <c r="I842" s="176" t="s">
        <v>5881</v>
      </c>
      <c r="J842" s="119">
        <v>6100022304</v>
      </c>
      <c r="K842" s="122">
        <v>41675</v>
      </c>
      <c r="L842" s="173" t="s">
        <v>3668</v>
      </c>
      <c r="M842" s="177" t="s">
        <v>5883</v>
      </c>
      <c r="N842" s="364"/>
    </row>
    <row r="843" spans="1:14" ht="31.5" outlineLevel="1">
      <c r="A843" s="181" t="s">
        <v>1328</v>
      </c>
      <c r="B843" s="219" t="s">
        <v>354</v>
      </c>
      <c r="C843" s="174" t="s">
        <v>132</v>
      </c>
      <c r="D843" s="175" t="s">
        <v>5892</v>
      </c>
      <c r="E843" s="176">
        <v>0</v>
      </c>
      <c r="F843" s="173" t="s">
        <v>3742</v>
      </c>
      <c r="G843" s="176" t="s">
        <v>3666</v>
      </c>
      <c r="H843" s="176" t="s">
        <v>3667</v>
      </c>
      <c r="I843" s="176" t="s">
        <v>5881</v>
      </c>
      <c r="J843" s="119">
        <v>6100022381</v>
      </c>
      <c r="K843" s="122">
        <v>41681</v>
      </c>
      <c r="L843" s="173" t="s">
        <v>3669</v>
      </c>
      <c r="M843" s="177" t="s">
        <v>5883</v>
      </c>
      <c r="N843" s="364"/>
    </row>
    <row r="844" spans="1:14" ht="31.5" outlineLevel="1">
      <c r="A844" s="181" t="s">
        <v>1329</v>
      </c>
      <c r="B844" s="219" t="s">
        <v>354</v>
      </c>
      <c r="C844" s="174" t="s">
        <v>132</v>
      </c>
      <c r="D844" s="175" t="s">
        <v>5893</v>
      </c>
      <c r="E844" s="176">
        <v>0</v>
      </c>
      <c r="F844" s="173" t="s">
        <v>3742</v>
      </c>
      <c r="G844" s="176" t="s">
        <v>3666</v>
      </c>
      <c r="H844" s="176" t="s">
        <v>3667</v>
      </c>
      <c r="I844" s="176" t="s">
        <v>5881</v>
      </c>
      <c r="J844" s="119">
        <v>6100022480</v>
      </c>
      <c r="K844" s="122">
        <v>41691</v>
      </c>
      <c r="L844" s="173" t="s">
        <v>5894</v>
      </c>
      <c r="M844" s="177" t="s">
        <v>5883</v>
      </c>
      <c r="N844" s="364"/>
    </row>
    <row r="845" spans="1:14" ht="31.5" outlineLevel="1">
      <c r="A845" s="181" t="s">
        <v>1330</v>
      </c>
      <c r="B845" s="219" t="s">
        <v>354</v>
      </c>
      <c r="C845" s="174" t="s">
        <v>132</v>
      </c>
      <c r="D845" s="175" t="s">
        <v>5895</v>
      </c>
      <c r="E845" s="176">
        <v>0</v>
      </c>
      <c r="F845" s="173" t="s">
        <v>3742</v>
      </c>
      <c r="G845" s="176" t="s">
        <v>3666</v>
      </c>
      <c r="H845" s="176" t="s">
        <v>3667</v>
      </c>
      <c r="I845" s="176" t="s">
        <v>5881</v>
      </c>
      <c r="J845" s="119">
        <v>6100022492</v>
      </c>
      <c r="K845" s="122">
        <v>41689</v>
      </c>
      <c r="L845" s="173" t="s">
        <v>5896</v>
      </c>
      <c r="M845" s="177" t="s">
        <v>5883</v>
      </c>
      <c r="N845" s="364"/>
    </row>
    <row r="846" spans="1:14" ht="31.5" outlineLevel="1">
      <c r="A846" s="181" t="s">
        <v>1331</v>
      </c>
      <c r="B846" s="219" t="s">
        <v>354</v>
      </c>
      <c r="C846" s="174" t="s">
        <v>132</v>
      </c>
      <c r="D846" s="175" t="s">
        <v>5897</v>
      </c>
      <c r="E846" s="176">
        <v>0</v>
      </c>
      <c r="F846" s="173" t="s">
        <v>3742</v>
      </c>
      <c r="G846" s="176" t="s">
        <v>3666</v>
      </c>
      <c r="H846" s="176" t="s">
        <v>3667</v>
      </c>
      <c r="I846" s="176" t="s">
        <v>5881</v>
      </c>
      <c r="J846" s="119">
        <v>6100022493</v>
      </c>
      <c r="K846" s="122">
        <v>41687</v>
      </c>
      <c r="L846" s="173" t="s">
        <v>5898</v>
      </c>
      <c r="M846" s="177" t="s">
        <v>5883</v>
      </c>
      <c r="N846" s="364"/>
    </row>
    <row r="847" spans="1:14" ht="31.5" outlineLevel="1">
      <c r="A847" s="181" t="s">
        <v>1332</v>
      </c>
      <c r="B847" s="219" t="s">
        <v>355</v>
      </c>
      <c r="C847" s="174" t="s">
        <v>132</v>
      </c>
      <c r="D847" s="175" t="s">
        <v>5899</v>
      </c>
      <c r="E847" s="176">
        <v>0</v>
      </c>
      <c r="F847" s="173" t="s">
        <v>3742</v>
      </c>
      <c r="G847" s="176" t="s">
        <v>3670</v>
      </c>
      <c r="H847" s="176" t="s">
        <v>3282</v>
      </c>
      <c r="I847" s="176" t="s">
        <v>5900</v>
      </c>
      <c r="J847" s="119">
        <v>6100022377</v>
      </c>
      <c r="K847" s="122">
        <v>41681</v>
      </c>
      <c r="L847" s="173" t="s">
        <v>5901</v>
      </c>
      <c r="M847" s="177" t="s">
        <v>5883</v>
      </c>
      <c r="N847" s="173" t="s">
        <v>5902</v>
      </c>
    </row>
    <row r="848" spans="1:14" ht="47.25" customHeight="1" outlineLevel="1">
      <c r="A848" s="181" t="s">
        <v>1333</v>
      </c>
      <c r="B848" s="219" t="s">
        <v>356</v>
      </c>
      <c r="C848" s="174" t="s">
        <v>132</v>
      </c>
      <c r="D848" s="175" t="s">
        <v>5903</v>
      </c>
      <c r="E848" s="176">
        <v>0</v>
      </c>
      <c r="F848" s="173" t="s">
        <v>3172</v>
      </c>
      <c r="G848" s="176" t="s">
        <v>3671</v>
      </c>
      <c r="H848" s="176" t="s">
        <v>3672</v>
      </c>
      <c r="I848" s="176" t="s">
        <v>5904</v>
      </c>
      <c r="J848" s="119">
        <v>6100022380</v>
      </c>
      <c r="K848" s="122">
        <v>41681</v>
      </c>
      <c r="L848" s="173" t="s">
        <v>5905</v>
      </c>
      <c r="M848" s="177" t="s">
        <v>5883</v>
      </c>
      <c r="N848" s="364" t="s">
        <v>5906</v>
      </c>
    </row>
    <row r="849" spans="1:14" ht="31.5" outlineLevel="1">
      <c r="A849" s="181" t="s">
        <v>1334</v>
      </c>
      <c r="B849" s="219" t="s">
        <v>356</v>
      </c>
      <c r="C849" s="174" t="s">
        <v>132</v>
      </c>
      <c r="D849" s="175" t="s">
        <v>5907</v>
      </c>
      <c r="E849" s="176">
        <v>0</v>
      </c>
      <c r="F849" s="173" t="s">
        <v>3172</v>
      </c>
      <c r="G849" s="176" t="s">
        <v>3671</v>
      </c>
      <c r="H849" s="176" t="s">
        <v>3672</v>
      </c>
      <c r="I849" s="176" t="s">
        <v>5904</v>
      </c>
      <c r="J849" s="119">
        <v>6100022883</v>
      </c>
      <c r="K849" s="122">
        <v>41710</v>
      </c>
      <c r="L849" s="173" t="s">
        <v>5908</v>
      </c>
      <c r="M849" s="177" t="s">
        <v>5883</v>
      </c>
      <c r="N849" s="364"/>
    </row>
    <row r="850" spans="1:14" ht="31.5" outlineLevel="1">
      <c r="A850" s="181" t="s">
        <v>1335</v>
      </c>
      <c r="B850" s="219" t="s">
        <v>356</v>
      </c>
      <c r="C850" s="174" t="s">
        <v>132</v>
      </c>
      <c r="D850" s="175" t="s">
        <v>5909</v>
      </c>
      <c r="E850" s="176">
        <v>0</v>
      </c>
      <c r="F850" s="173" t="s">
        <v>3172</v>
      </c>
      <c r="G850" s="176" t="s">
        <v>3671</v>
      </c>
      <c r="H850" s="176" t="s">
        <v>3672</v>
      </c>
      <c r="I850" s="176" t="s">
        <v>5904</v>
      </c>
      <c r="J850" s="119">
        <v>6100023171</v>
      </c>
      <c r="K850" s="122">
        <v>41726</v>
      </c>
      <c r="L850" s="173" t="s">
        <v>5910</v>
      </c>
      <c r="M850" s="177" t="s">
        <v>5883</v>
      </c>
      <c r="N850" s="364"/>
    </row>
    <row r="851" spans="1:14" ht="47.25" customHeight="1" outlineLevel="1">
      <c r="A851" s="181" t="s">
        <v>1336</v>
      </c>
      <c r="B851" s="219" t="s">
        <v>357</v>
      </c>
      <c r="C851" s="174" t="s">
        <v>132</v>
      </c>
      <c r="D851" s="175" t="s">
        <v>5911</v>
      </c>
      <c r="E851" s="176">
        <v>0</v>
      </c>
      <c r="F851" s="173" t="s">
        <v>3742</v>
      </c>
      <c r="G851" s="176" t="s">
        <v>3673</v>
      </c>
      <c r="H851" s="176" t="s">
        <v>3674</v>
      </c>
      <c r="I851" s="176" t="s">
        <v>5912</v>
      </c>
      <c r="J851" s="119">
        <v>6100023103</v>
      </c>
      <c r="K851" s="122">
        <v>41723</v>
      </c>
      <c r="L851" s="173" t="s">
        <v>5913</v>
      </c>
      <c r="M851" s="177" t="s">
        <v>5914</v>
      </c>
      <c r="N851" s="364" t="s">
        <v>5915</v>
      </c>
    </row>
    <row r="852" spans="1:14" ht="31.5" outlineLevel="1">
      <c r="A852" s="181" t="s">
        <v>1337</v>
      </c>
      <c r="B852" s="219" t="s">
        <v>357</v>
      </c>
      <c r="C852" s="174" t="s">
        <v>132</v>
      </c>
      <c r="D852" s="175" t="s">
        <v>5916</v>
      </c>
      <c r="E852" s="176">
        <v>0</v>
      </c>
      <c r="F852" s="173" t="s">
        <v>3742</v>
      </c>
      <c r="G852" s="176" t="s">
        <v>3673</v>
      </c>
      <c r="H852" s="176" t="s">
        <v>3674</v>
      </c>
      <c r="I852" s="176" t="s">
        <v>5912</v>
      </c>
      <c r="J852" s="119">
        <v>6100023319</v>
      </c>
      <c r="K852" s="122">
        <v>41733</v>
      </c>
      <c r="L852" s="173" t="s">
        <v>5917</v>
      </c>
      <c r="M852" s="177" t="s">
        <v>5914</v>
      </c>
      <c r="N852" s="364"/>
    </row>
    <row r="853" spans="1:14" ht="47.25" customHeight="1" outlineLevel="1">
      <c r="A853" s="181" t="s">
        <v>1338</v>
      </c>
      <c r="B853" s="219" t="s">
        <v>358</v>
      </c>
      <c r="C853" s="174" t="s">
        <v>132</v>
      </c>
      <c r="D853" s="175" t="s">
        <v>5918</v>
      </c>
      <c r="E853" s="176">
        <v>0</v>
      </c>
      <c r="F853" s="173" t="s">
        <v>4620</v>
      </c>
      <c r="G853" s="176" t="s">
        <v>3675</v>
      </c>
      <c r="H853" s="176" t="s">
        <v>3676</v>
      </c>
      <c r="I853" s="176" t="s">
        <v>5919</v>
      </c>
      <c r="J853" s="119">
        <v>6100023887</v>
      </c>
      <c r="K853" s="122">
        <v>41764</v>
      </c>
      <c r="L853" s="173" t="s">
        <v>5920</v>
      </c>
      <c r="M853" s="177" t="s">
        <v>5914</v>
      </c>
      <c r="N853" s="364" t="s">
        <v>5921</v>
      </c>
    </row>
    <row r="854" spans="1:14" ht="31.5" outlineLevel="1">
      <c r="A854" s="181" t="s">
        <v>1339</v>
      </c>
      <c r="B854" s="219" t="s">
        <v>358</v>
      </c>
      <c r="C854" s="174" t="s">
        <v>132</v>
      </c>
      <c r="D854" s="175" t="s">
        <v>5922</v>
      </c>
      <c r="E854" s="176">
        <v>0</v>
      </c>
      <c r="F854" s="173" t="s">
        <v>4620</v>
      </c>
      <c r="G854" s="176" t="s">
        <v>3675</v>
      </c>
      <c r="H854" s="176" t="s">
        <v>3676</v>
      </c>
      <c r="I854" s="176" t="s">
        <v>5919</v>
      </c>
      <c r="J854" s="119">
        <v>6100024699</v>
      </c>
      <c r="K854" s="122">
        <v>41813</v>
      </c>
      <c r="L854" s="173" t="s">
        <v>5923</v>
      </c>
      <c r="M854" s="177" t="s">
        <v>5914</v>
      </c>
      <c r="N854" s="364"/>
    </row>
    <row r="855" spans="1:14" ht="48" customHeight="1" outlineLevel="1">
      <c r="A855" s="181" t="s">
        <v>1340</v>
      </c>
      <c r="B855" s="119" t="s">
        <v>359</v>
      </c>
      <c r="C855" s="217" t="s">
        <v>132</v>
      </c>
      <c r="D855" s="175" t="s">
        <v>5924</v>
      </c>
      <c r="E855" s="176">
        <v>118.97591</v>
      </c>
      <c r="F855" s="173" t="s">
        <v>3742</v>
      </c>
      <c r="G855" s="176" t="s">
        <v>5925</v>
      </c>
      <c r="H855" s="176" t="s">
        <v>5926</v>
      </c>
      <c r="I855" s="176" t="s">
        <v>5927</v>
      </c>
      <c r="J855" s="119">
        <v>4672</v>
      </c>
      <c r="K855" s="122">
        <v>41366</v>
      </c>
      <c r="L855" s="173" t="s">
        <v>5928</v>
      </c>
      <c r="M855" s="177" t="s">
        <v>5914</v>
      </c>
      <c r="N855" s="173" t="s">
        <v>5929</v>
      </c>
    </row>
    <row r="856" spans="1:14" ht="31.5" outlineLevel="1">
      <c r="A856" s="181" t="s">
        <v>1341</v>
      </c>
      <c r="B856" s="119" t="s">
        <v>360</v>
      </c>
      <c r="C856" s="174" t="s">
        <v>132</v>
      </c>
      <c r="D856" s="175" t="s">
        <v>5930</v>
      </c>
      <c r="E856" s="176">
        <v>0</v>
      </c>
      <c r="F856" s="173" t="s">
        <v>446</v>
      </c>
      <c r="G856" s="176" t="s">
        <v>446</v>
      </c>
      <c r="H856" s="176" t="s">
        <v>446</v>
      </c>
      <c r="I856" s="176" t="s">
        <v>446</v>
      </c>
      <c r="J856" s="119">
        <v>610009624</v>
      </c>
      <c r="K856" s="122">
        <v>40981</v>
      </c>
      <c r="L856" s="173" t="s">
        <v>5931</v>
      </c>
      <c r="M856" s="177" t="s">
        <v>5914</v>
      </c>
      <c r="N856" s="173" t="s">
        <v>5932</v>
      </c>
    </row>
    <row r="857" spans="1:14" ht="47.25" outlineLevel="1">
      <c r="A857" s="181" t="s">
        <v>1342</v>
      </c>
      <c r="B857" s="119" t="s">
        <v>361</v>
      </c>
      <c r="C857" s="174" t="s">
        <v>132</v>
      </c>
      <c r="D857" s="190" t="s">
        <v>5933</v>
      </c>
      <c r="E857" s="176">
        <v>0</v>
      </c>
      <c r="F857" s="173" t="s">
        <v>446</v>
      </c>
      <c r="G857" s="176" t="s">
        <v>446</v>
      </c>
      <c r="H857" s="176" t="s">
        <v>446</v>
      </c>
      <c r="I857" s="176" t="s">
        <v>446</v>
      </c>
      <c r="J857" s="119">
        <v>6100001987</v>
      </c>
      <c r="K857" s="122">
        <v>40380</v>
      </c>
      <c r="L857" s="173" t="s">
        <v>5934</v>
      </c>
      <c r="M857" s="177" t="s">
        <v>5914</v>
      </c>
      <c r="N857" s="173" t="s">
        <v>5935</v>
      </c>
    </row>
    <row r="858" spans="1:14" ht="31.5" outlineLevel="1">
      <c r="A858" s="181" t="s">
        <v>1343</v>
      </c>
      <c r="B858" s="219" t="s">
        <v>362</v>
      </c>
      <c r="C858" s="174" t="s">
        <v>132</v>
      </c>
      <c r="D858" s="175" t="s">
        <v>5936</v>
      </c>
      <c r="E858" s="176">
        <v>0</v>
      </c>
      <c r="F858" s="173" t="s">
        <v>446</v>
      </c>
      <c r="G858" s="176" t="s">
        <v>446</v>
      </c>
      <c r="H858" s="176" t="s">
        <v>446</v>
      </c>
      <c r="I858" s="176" t="s">
        <v>446</v>
      </c>
      <c r="J858" s="119">
        <v>6100005056</v>
      </c>
      <c r="K858" s="122">
        <v>40617</v>
      </c>
      <c r="L858" s="173" t="s">
        <v>5937</v>
      </c>
      <c r="M858" s="177" t="s">
        <v>5914</v>
      </c>
      <c r="N858" s="173" t="s">
        <v>5938</v>
      </c>
    </row>
    <row r="859" spans="1:14" ht="47.25" outlineLevel="1">
      <c r="A859" s="181" t="s">
        <v>1344</v>
      </c>
      <c r="B859" s="219" t="s">
        <v>363</v>
      </c>
      <c r="C859" s="174" t="s">
        <v>132</v>
      </c>
      <c r="D859" s="175" t="s">
        <v>2454</v>
      </c>
      <c r="E859" s="176">
        <v>0</v>
      </c>
      <c r="F859" s="173" t="s">
        <v>446</v>
      </c>
      <c r="G859" s="176" t="s">
        <v>446</v>
      </c>
      <c r="H859" s="176" t="s">
        <v>446</v>
      </c>
      <c r="I859" s="176" t="s">
        <v>446</v>
      </c>
      <c r="J859" s="119">
        <v>6100006179</v>
      </c>
      <c r="K859" s="122">
        <v>40723</v>
      </c>
      <c r="L859" s="173" t="s">
        <v>3679</v>
      </c>
      <c r="M859" s="177" t="s">
        <v>5939</v>
      </c>
      <c r="N859" s="173" t="s">
        <v>5940</v>
      </c>
    </row>
    <row r="860" spans="1:14" ht="31.5" outlineLevel="1">
      <c r="A860" s="181" t="s">
        <v>1345</v>
      </c>
      <c r="B860" s="219" t="s">
        <v>364</v>
      </c>
      <c r="C860" s="174" t="s">
        <v>132</v>
      </c>
      <c r="D860" s="175" t="s">
        <v>5941</v>
      </c>
      <c r="E860" s="176">
        <v>0</v>
      </c>
      <c r="F860" s="173" t="s">
        <v>446</v>
      </c>
      <c r="G860" s="176" t="s">
        <v>446</v>
      </c>
      <c r="H860" s="176" t="s">
        <v>446</v>
      </c>
      <c r="I860" s="176" t="s">
        <v>446</v>
      </c>
      <c r="J860" s="119">
        <v>6100008354</v>
      </c>
      <c r="K860" s="122">
        <v>40865</v>
      </c>
      <c r="L860" s="173" t="s">
        <v>191</v>
      </c>
      <c r="M860" s="177" t="s">
        <v>5939</v>
      </c>
      <c r="N860" s="173" t="s">
        <v>5942</v>
      </c>
    </row>
    <row r="861" spans="1:14" ht="47.25" outlineLevel="1">
      <c r="A861" s="181" t="s">
        <v>1346</v>
      </c>
      <c r="B861" s="219" t="s">
        <v>365</v>
      </c>
      <c r="C861" s="174" t="s">
        <v>132</v>
      </c>
      <c r="D861" s="175" t="s">
        <v>5943</v>
      </c>
      <c r="E861" s="176">
        <v>0</v>
      </c>
      <c r="F861" s="173" t="s">
        <v>446</v>
      </c>
      <c r="G861" s="176" t="s">
        <v>446</v>
      </c>
      <c r="H861" s="176" t="s">
        <v>446</v>
      </c>
      <c r="I861" s="176" t="s">
        <v>446</v>
      </c>
      <c r="J861" s="119">
        <v>6100009107</v>
      </c>
      <c r="K861" s="122">
        <v>40945</v>
      </c>
      <c r="L861" s="173" t="s">
        <v>5944</v>
      </c>
      <c r="M861" s="177" t="s">
        <v>5939</v>
      </c>
      <c r="N861" s="173" t="s">
        <v>5945</v>
      </c>
    </row>
    <row r="862" spans="1:14" ht="47.25" outlineLevel="1">
      <c r="A862" s="181" t="s">
        <v>1347</v>
      </c>
      <c r="B862" s="119" t="s">
        <v>366</v>
      </c>
      <c r="C862" s="174" t="s">
        <v>132</v>
      </c>
      <c r="D862" s="175" t="s">
        <v>5946</v>
      </c>
      <c r="E862" s="176">
        <v>37.311599999999999</v>
      </c>
      <c r="F862" s="173" t="s">
        <v>446</v>
      </c>
      <c r="G862" s="176" t="s">
        <v>446</v>
      </c>
      <c r="H862" s="176" t="s">
        <v>446</v>
      </c>
      <c r="I862" s="176" t="s">
        <v>446</v>
      </c>
      <c r="J862" s="119">
        <v>6100009216</v>
      </c>
      <c r="K862" s="122">
        <v>40953</v>
      </c>
      <c r="L862" s="173" t="s">
        <v>5947</v>
      </c>
      <c r="M862" s="177" t="s">
        <v>5939</v>
      </c>
      <c r="N862" s="173" t="s">
        <v>5948</v>
      </c>
    </row>
    <row r="863" spans="1:14" ht="36.75" customHeight="1" outlineLevel="1">
      <c r="A863" s="181" t="s">
        <v>1348</v>
      </c>
      <c r="B863" s="119" t="s">
        <v>367</v>
      </c>
      <c r="C863" s="174" t="s">
        <v>132</v>
      </c>
      <c r="D863" s="175" t="s">
        <v>5949</v>
      </c>
      <c r="E863" s="176">
        <v>0</v>
      </c>
      <c r="F863" s="173" t="s">
        <v>446</v>
      </c>
      <c r="G863" s="176" t="s">
        <v>446</v>
      </c>
      <c r="H863" s="176" t="s">
        <v>446</v>
      </c>
      <c r="I863" s="176" t="s">
        <v>446</v>
      </c>
      <c r="J863" s="119">
        <v>6100009334</v>
      </c>
      <c r="K863" s="122">
        <v>40959</v>
      </c>
      <c r="L863" s="173" t="s">
        <v>5950</v>
      </c>
      <c r="M863" s="177" t="s">
        <v>5939</v>
      </c>
      <c r="N863" s="173" t="s">
        <v>5951</v>
      </c>
    </row>
    <row r="864" spans="1:14" ht="38.25" customHeight="1" outlineLevel="1">
      <c r="A864" s="181" t="s">
        <v>1349</v>
      </c>
      <c r="B864" s="119" t="s">
        <v>368</v>
      </c>
      <c r="C864" s="174" t="s">
        <v>132</v>
      </c>
      <c r="D864" s="190" t="s">
        <v>5952</v>
      </c>
      <c r="E864" s="176">
        <v>0</v>
      </c>
      <c r="F864" s="173" t="s">
        <v>446</v>
      </c>
      <c r="G864" s="176" t="s">
        <v>446</v>
      </c>
      <c r="H864" s="176" t="s">
        <v>446</v>
      </c>
      <c r="I864" s="176" t="s">
        <v>446</v>
      </c>
      <c r="J864" s="119">
        <v>6100009346</v>
      </c>
      <c r="K864" s="122">
        <v>40966</v>
      </c>
      <c r="L864" s="173" t="s">
        <v>5953</v>
      </c>
      <c r="M864" s="177" t="s">
        <v>5939</v>
      </c>
      <c r="N864" s="173" t="s">
        <v>5954</v>
      </c>
    </row>
    <row r="865" spans="1:14" ht="43.5" customHeight="1" outlineLevel="1">
      <c r="A865" s="181" t="s">
        <v>1350</v>
      </c>
      <c r="B865" s="119" t="s">
        <v>369</v>
      </c>
      <c r="C865" s="174" t="s">
        <v>132</v>
      </c>
      <c r="D865" s="190" t="s">
        <v>5955</v>
      </c>
      <c r="E865" s="176">
        <v>0</v>
      </c>
      <c r="F865" s="173" t="s">
        <v>446</v>
      </c>
      <c r="G865" s="176" t="s">
        <v>446</v>
      </c>
      <c r="H865" s="176" t="s">
        <v>446</v>
      </c>
      <c r="I865" s="176" t="s">
        <v>446</v>
      </c>
      <c r="J865" s="119">
        <v>6100009426</v>
      </c>
      <c r="K865" s="122">
        <v>40973</v>
      </c>
      <c r="L865" s="173" t="s">
        <v>256</v>
      </c>
      <c r="M865" s="177" t="s">
        <v>5939</v>
      </c>
      <c r="N865" s="173" t="s">
        <v>5956</v>
      </c>
    </row>
    <row r="866" spans="1:14" ht="31.5" outlineLevel="1">
      <c r="A866" s="181" t="s">
        <v>1351</v>
      </c>
      <c r="B866" s="219" t="s">
        <v>370</v>
      </c>
      <c r="C866" s="174" t="s">
        <v>132</v>
      </c>
      <c r="D866" s="175" t="s">
        <v>5957</v>
      </c>
      <c r="E866" s="176">
        <v>0</v>
      </c>
      <c r="F866" s="173" t="s">
        <v>446</v>
      </c>
      <c r="G866" s="176" t="s">
        <v>446</v>
      </c>
      <c r="H866" s="176" t="s">
        <v>446</v>
      </c>
      <c r="I866" s="176" t="s">
        <v>446</v>
      </c>
      <c r="J866" s="119">
        <v>6100010131</v>
      </c>
      <c r="K866" s="122">
        <v>41025</v>
      </c>
      <c r="L866" s="173" t="s">
        <v>3552</v>
      </c>
      <c r="M866" s="177" t="s">
        <v>5939</v>
      </c>
      <c r="N866" s="173" t="s">
        <v>5958</v>
      </c>
    </row>
    <row r="867" spans="1:14" ht="31.5" outlineLevel="1">
      <c r="A867" s="181" t="s">
        <v>1352</v>
      </c>
      <c r="B867" s="219" t="s">
        <v>371</v>
      </c>
      <c r="C867" s="174" t="s">
        <v>132</v>
      </c>
      <c r="D867" s="175" t="s">
        <v>5959</v>
      </c>
      <c r="E867" s="176">
        <v>0</v>
      </c>
      <c r="F867" s="173" t="s">
        <v>446</v>
      </c>
      <c r="G867" s="176" t="s">
        <v>446</v>
      </c>
      <c r="H867" s="176" t="s">
        <v>446</v>
      </c>
      <c r="I867" s="176" t="s">
        <v>446</v>
      </c>
      <c r="J867" s="119">
        <v>6100011328</v>
      </c>
      <c r="K867" s="122">
        <v>41086</v>
      </c>
      <c r="L867" s="173" t="s">
        <v>5960</v>
      </c>
      <c r="M867" s="177" t="s">
        <v>5939</v>
      </c>
      <c r="N867" s="173" t="s">
        <v>5961</v>
      </c>
    </row>
    <row r="868" spans="1:14" ht="31.5" outlineLevel="1">
      <c r="A868" s="181" t="s">
        <v>1353</v>
      </c>
      <c r="B868" s="219" t="s">
        <v>372</v>
      </c>
      <c r="C868" s="174" t="s">
        <v>132</v>
      </c>
      <c r="D868" s="175" t="s">
        <v>5962</v>
      </c>
      <c r="E868" s="176">
        <v>0</v>
      </c>
      <c r="F868" s="173" t="s">
        <v>446</v>
      </c>
      <c r="G868" s="176" t="s">
        <v>446</v>
      </c>
      <c r="H868" s="176" t="s">
        <v>446</v>
      </c>
      <c r="I868" s="176" t="s">
        <v>446</v>
      </c>
      <c r="J868" s="119">
        <v>6100013168</v>
      </c>
      <c r="K868" s="122">
        <v>41190</v>
      </c>
      <c r="L868" s="173" t="s">
        <v>5963</v>
      </c>
      <c r="M868" s="177" t="s">
        <v>5939</v>
      </c>
      <c r="N868" s="173" t="s">
        <v>5964</v>
      </c>
    </row>
    <row r="869" spans="1:14" ht="47.25" outlineLevel="1">
      <c r="A869" s="181" t="s">
        <v>1354</v>
      </c>
      <c r="B869" s="219" t="s">
        <v>373</v>
      </c>
      <c r="C869" s="174" t="s">
        <v>132</v>
      </c>
      <c r="D869" s="175" t="s">
        <v>5161</v>
      </c>
      <c r="E869" s="176">
        <v>0</v>
      </c>
      <c r="F869" s="173" t="s">
        <v>446</v>
      </c>
      <c r="G869" s="176" t="s">
        <v>446</v>
      </c>
      <c r="H869" s="176" t="s">
        <v>446</v>
      </c>
      <c r="I869" s="176" t="s">
        <v>446</v>
      </c>
      <c r="J869" s="119">
        <v>6100013244</v>
      </c>
      <c r="K869" s="122">
        <v>41194</v>
      </c>
      <c r="L869" s="173" t="s">
        <v>307</v>
      </c>
      <c r="M869" s="177" t="s">
        <v>5939</v>
      </c>
      <c r="N869" s="173" t="s">
        <v>5965</v>
      </c>
    </row>
    <row r="870" spans="1:14" ht="31.5" outlineLevel="1">
      <c r="A870" s="181" t="s">
        <v>1355</v>
      </c>
      <c r="B870" s="119" t="s">
        <v>374</v>
      </c>
      <c r="C870" s="174" t="s">
        <v>132</v>
      </c>
      <c r="D870" s="175" t="s">
        <v>5966</v>
      </c>
      <c r="E870" s="176">
        <v>17.44678</v>
      </c>
      <c r="F870" s="173" t="s">
        <v>1420</v>
      </c>
      <c r="G870" s="176" t="s">
        <v>5967</v>
      </c>
      <c r="H870" s="176" t="s">
        <v>3677</v>
      </c>
      <c r="I870" s="176" t="s">
        <v>3678</v>
      </c>
      <c r="J870" s="119">
        <v>6100013873</v>
      </c>
      <c r="K870" s="122">
        <v>41234</v>
      </c>
      <c r="L870" s="173" t="s">
        <v>5968</v>
      </c>
      <c r="M870" s="177" t="s">
        <v>5939</v>
      </c>
      <c r="N870" s="173" t="s">
        <v>5969</v>
      </c>
    </row>
    <row r="871" spans="1:14" ht="31.5" outlineLevel="1">
      <c r="A871" s="181" t="s">
        <v>1356</v>
      </c>
      <c r="B871" s="219" t="s">
        <v>375</v>
      </c>
      <c r="C871" s="174" t="s">
        <v>132</v>
      </c>
      <c r="D871" s="175" t="s">
        <v>5970</v>
      </c>
      <c r="E871" s="176">
        <v>0</v>
      </c>
      <c r="F871" s="173" t="s">
        <v>446</v>
      </c>
      <c r="G871" s="176" t="s">
        <v>446</v>
      </c>
      <c r="H871" s="176" t="s">
        <v>446</v>
      </c>
      <c r="I871" s="176" t="s">
        <v>446</v>
      </c>
      <c r="J871" s="119">
        <v>6100014984</v>
      </c>
      <c r="K871" s="122" t="s">
        <v>5971</v>
      </c>
      <c r="L871" s="173" t="s">
        <v>5972</v>
      </c>
      <c r="M871" s="177" t="s">
        <v>5939</v>
      </c>
      <c r="N871" s="173" t="s">
        <v>5973</v>
      </c>
    </row>
    <row r="872" spans="1:14" ht="31.5" outlineLevel="1">
      <c r="A872" s="181" t="s">
        <v>1357</v>
      </c>
      <c r="B872" s="219" t="s">
        <v>376</v>
      </c>
      <c r="C872" s="174" t="s">
        <v>132</v>
      </c>
      <c r="D872" s="175" t="s">
        <v>5974</v>
      </c>
      <c r="E872" s="176">
        <v>0</v>
      </c>
      <c r="F872" s="173" t="s">
        <v>446</v>
      </c>
      <c r="G872" s="176" t="s">
        <v>446</v>
      </c>
      <c r="H872" s="176" t="s">
        <v>446</v>
      </c>
      <c r="I872" s="176" t="s">
        <v>446</v>
      </c>
      <c r="J872" s="119">
        <v>6100017748</v>
      </c>
      <c r="K872" s="122" t="s">
        <v>168</v>
      </c>
      <c r="L872" s="173" t="s">
        <v>5975</v>
      </c>
      <c r="M872" s="177" t="s">
        <v>5939</v>
      </c>
      <c r="N872" s="173" t="s">
        <v>5976</v>
      </c>
    </row>
    <row r="873" spans="1:14" ht="31.5" outlineLevel="1">
      <c r="A873" s="181" t="s">
        <v>1358</v>
      </c>
      <c r="B873" s="219" t="s">
        <v>377</v>
      </c>
      <c r="C873" s="174" t="s">
        <v>132</v>
      </c>
      <c r="D873" s="175" t="s">
        <v>5977</v>
      </c>
      <c r="E873" s="176">
        <v>0</v>
      </c>
      <c r="F873" s="173" t="s">
        <v>446</v>
      </c>
      <c r="G873" s="176" t="s">
        <v>446</v>
      </c>
      <c r="H873" s="176" t="s">
        <v>446</v>
      </c>
      <c r="I873" s="176" t="s">
        <v>446</v>
      </c>
      <c r="J873" s="119">
        <v>6100017921</v>
      </c>
      <c r="K873" s="122">
        <v>41491</v>
      </c>
      <c r="L873" s="173" t="s">
        <v>3681</v>
      </c>
      <c r="M873" s="177" t="s">
        <v>5978</v>
      </c>
      <c r="N873" s="173" t="s">
        <v>5979</v>
      </c>
    </row>
    <row r="874" spans="1:14" ht="31.5" outlineLevel="1">
      <c r="A874" s="181" t="s">
        <v>1359</v>
      </c>
      <c r="B874" s="119" t="s">
        <v>378</v>
      </c>
      <c r="C874" s="217" t="s">
        <v>132</v>
      </c>
      <c r="D874" s="175" t="s">
        <v>5980</v>
      </c>
      <c r="E874" s="176">
        <v>0</v>
      </c>
      <c r="F874" s="173" t="s">
        <v>5981</v>
      </c>
      <c r="G874" s="176" t="s">
        <v>5982</v>
      </c>
      <c r="H874" s="176" t="s">
        <v>5983</v>
      </c>
      <c r="I874" s="176" t="s">
        <v>5984</v>
      </c>
      <c r="J874" s="119">
        <v>6100018437</v>
      </c>
      <c r="K874" s="122">
        <v>41606</v>
      </c>
      <c r="L874" s="173" t="s">
        <v>305</v>
      </c>
      <c r="M874" s="177" t="s">
        <v>5978</v>
      </c>
      <c r="N874" s="173" t="s">
        <v>5985</v>
      </c>
    </row>
    <row r="875" spans="1:14" ht="47.25" outlineLevel="1">
      <c r="A875" s="181" t="s">
        <v>1360</v>
      </c>
      <c r="B875" s="119" t="s">
        <v>379</v>
      </c>
      <c r="C875" s="174" t="s">
        <v>132</v>
      </c>
      <c r="D875" s="175" t="s">
        <v>5986</v>
      </c>
      <c r="E875" s="176">
        <v>0</v>
      </c>
      <c r="F875" s="173" t="s">
        <v>446</v>
      </c>
      <c r="G875" s="176" t="s">
        <v>446</v>
      </c>
      <c r="H875" s="176" t="s">
        <v>446</v>
      </c>
      <c r="I875" s="176" t="s">
        <v>446</v>
      </c>
      <c r="J875" s="119">
        <v>6100021415</v>
      </c>
      <c r="K875" s="122">
        <v>41617</v>
      </c>
      <c r="L875" s="173" t="s">
        <v>5987</v>
      </c>
      <c r="M875" s="177" t="s">
        <v>5978</v>
      </c>
      <c r="N875" s="173" t="s">
        <v>5988</v>
      </c>
    </row>
    <row r="876" spans="1:14" ht="31.5" outlineLevel="1">
      <c r="A876" s="181" t="s">
        <v>1361</v>
      </c>
      <c r="B876" s="219" t="s">
        <v>380</v>
      </c>
      <c r="C876" s="174" t="s">
        <v>132</v>
      </c>
      <c r="D876" s="175" t="s">
        <v>5989</v>
      </c>
      <c r="E876" s="176">
        <v>0</v>
      </c>
      <c r="F876" s="173" t="s">
        <v>446</v>
      </c>
      <c r="G876" s="176" t="s">
        <v>446</v>
      </c>
      <c r="H876" s="176" t="s">
        <v>446</v>
      </c>
      <c r="I876" s="176" t="s">
        <v>446</v>
      </c>
      <c r="J876" s="119">
        <v>6100021449</v>
      </c>
      <c r="K876" s="122">
        <v>41618</v>
      </c>
      <c r="L876" s="173" t="s">
        <v>5990</v>
      </c>
      <c r="M876" s="177" t="s">
        <v>5978</v>
      </c>
      <c r="N876" s="173" t="s">
        <v>5991</v>
      </c>
    </row>
    <row r="877" spans="1:14" ht="31.5" outlineLevel="1">
      <c r="A877" s="181" t="s">
        <v>1362</v>
      </c>
      <c r="B877" s="219" t="s">
        <v>381</v>
      </c>
      <c r="C877" s="174" t="s">
        <v>132</v>
      </c>
      <c r="D877" s="175" t="s">
        <v>5992</v>
      </c>
      <c r="E877" s="176">
        <v>0</v>
      </c>
      <c r="F877" s="173" t="s">
        <v>446</v>
      </c>
      <c r="G877" s="176" t="s">
        <v>446</v>
      </c>
      <c r="H877" s="176" t="s">
        <v>446</v>
      </c>
      <c r="I877" s="176" t="s">
        <v>446</v>
      </c>
      <c r="J877" s="119">
        <v>6100022200</v>
      </c>
      <c r="K877" s="122">
        <v>41669</v>
      </c>
      <c r="L877" s="173" t="s">
        <v>5993</v>
      </c>
      <c r="M877" s="177" t="s">
        <v>5978</v>
      </c>
      <c r="N877" s="173" t="s">
        <v>5994</v>
      </c>
    </row>
    <row r="878" spans="1:14" ht="31.5" outlineLevel="1">
      <c r="A878" s="181" t="s">
        <v>1363</v>
      </c>
      <c r="B878" s="219" t="s">
        <v>382</v>
      </c>
      <c r="C878" s="174" t="s">
        <v>132</v>
      </c>
      <c r="D878" s="175" t="s">
        <v>5995</v>
      </c>
      <c r="E878" s="176">
        <v>0</v>
      </c>
      <c r="F878" s="173" t="s">
        <v>5981</v>
      </c>
      <c r="G878" s="176" t="s">
        <v>5982</v>
      </c>
      <c r="H878" s="176" t="s">
        <v>5983</v>
      </c>
      <c r="I878" s="176" t="s">
        <v>5984</v>
      </c>
      <c r="J878" s="119">
        <v>6100022818</v>
      </c>
      <c r="K878" s="122">
        <v>41705</v>
      </c>
      <c r="L878" s="173" t="s">
        <v>5996</v>
      </c>
      <c r="M878" s="177" t="s">
        <v>5978</v>
      </c>
      <c r="N878" s="173" t="s">
        <v>5997</v>
      </c>
    </row>
    <row r="879" spans="1:14" ht="31.5" outlineLevel="1">
      <c r="A879" s="181" t="s">
        <v>1364</v>
      </c>
      <c r="B879" s="219" t="s">
        <v>383</v>
      </c>
      <c r="C879" s="174" t="s">
        <v>132</v>
      </c>
      <c r="D879" s="175" t="s">
        <v>5998</v>
      </c>
      <c r="E879" s="176">
        <v>0</v>
      </c>
      <c r="F879" s="173" t="s">
        <v>446</v>
      </c>
      <c r="G879" s="176" t="s">
        <v>446</v>
      </c>
      <c r="H879" s="176" t="s">
        <v>446</v>
      </c>
      <c r="I879" s="176" t="s">
        <v>446</v>
      </c>
      <c r="J879" s="119">
        <v>6100023643</v>
      </c>
      <c r="K879" s="122">
        <v>41752</v>
      </c>
      <c r="L879" s="173" t="s">
        <v>5999</v>
      </c>
      <c r="M879" s="177" t="s">
        <v>5978</v>
      </c>
      <c r="N879" s="173" t="s">
        <v>6000</v>
      </c>
    </row>
    <row r="880" spans="1:14" ht="31.5" outlineLevel="1">
      <c r="A880" s="181" t="s">
        <v>1365</v>
      </c>
      <c r="B880" s="219" t="s">
        <v>384</v>
      </c>
      <c r="C880" s="174" t="s">
        <v>132</v>
      </c>
      <c r="D880" s="175" t="s">
        <v>6001</v>
      </c>
      <c r="E880" s="176">
        <v>0</v>
      </c>
      <c r="F880" s="173" t="s">
        <v>6002</v>
      </c>
      <c r="G880" s="176" t="s">
        <v>6003</v>
      </c>
      <c r="H880" s="176" t="s">
        <v>6004</v>
      </c>
      <c r="I880" s="176" t="s">
        <v>6005</v>
      </c>
      <c r="J880" s="119">
        <v>6100023756</v>
      </c>
      <c r="K880" s="122">
        <v>41758</v>
      </c>
      <c r="L880" s="173" t="s">
        <v>6006</v>
      </c>
      <c r="M880" s="177" t="s">
        <v>5978</v>
      </c>
      <c r="N880" s="173" t="s">
        <v>6007</v>
      </c>
    </row>
    <row r="881" spans="1:14" ht="31.5" outlineLevel="1">
      <c r="A881" s="181" t="s">
        <v>1366</v>
      </c>
      <c r="B881" s="219" t="s">
        <v>385</v>
      </c>
      <c r="C881" s="174" t="s">
        <v>132</v>
      </c>
      <c r="D881" s="175" t="s">
        <v>6008</v>
      </c>
      <c r="E881" s="176">
        <v>0</v>
      </c>
      <c r="F881" s="173" t="s">
        <v>6002</v>
      </c>
      <c r="G881" s="176" t="s">
        <v>6003</v>
      </c>
      <c r="H881" s="176" t="s">
        <v>6004</v>
      </c>
      <c r="I881" s="176" t="s">
        <v>6005</v>
      </c>
      <c r="J881" s="119">
        <v>6100023886</v>
      </c>
      <c r="K881" s="122">
        <v>41764</v>
      </c>
      <c r="L881" s="173" t="s">
        <v>6009</v>
      </c>
      <c r="M881" s="177" t="s">
        <v>5978</v>
      </c>
      <c r="N881" s="173" t="s">
        <v>6010</v>
      </c>
    </row>
    <row r="882" spans="1:14" ht="31.5" outlineLevel="1">
      <c r="A882" s="181" t="s">
        <v>1367</v>
      </c>
      <c r="B882" s="219" t="s">
        <v>386</v>
      </c>
      <c r="C882" s="174" t="s">
        <v>132</v>
      </c>
      <c r="D882" s="175" t="s">
        <v>6011</v>
      </c>
      <c r="E882" s="176">
        <v>0</v>
      </c>
      <c r="F882" s="173" t="s">
        <v>6002</v>
      </c>
      <c r="G882" s="176" t="s">
        <v>6003</v>
      </c>
      <c r="H882" s="176" t="s">
        <v>6004</v>
      </c>
      <c r="I882" s="176" t="s">
        <v>6005</v>
      </c>
      <c r="J882" s="119">
        <v>6100023903</v>
      </c>
      <c r="K882" s="122">
        <v>41765</v>
      </c>
      <c r="L882" s="173" t="s">
        <v>6012</v>
      </c>
      <c r="M882" s="177" t="s">
        <v>5978</v>
      </c>
      <c r="N882" s="173" t="s">
        <v>6013</v>
      </c>
    </row>
    <row r="883" spans="1:14" ht="31.5" outlineLevel="1">
      <c r="A883" s="181" t="s">
        <v>1368</v>
      </c>
      <c r="B883" s="219" t="s">
        <v>387</v>
      </c>
      <c r="C883" s="174" t="s">
        <v>132</v>
      </c>
      <c r="D883" s="175" t="s">
        <v>6014</v>
      </c>
      <c r="E883" s="176">
        <v>0</v>
      </c>
      <c r="F883" s="173" t="s">
        <v>6002</v>
      </c>
      <c r="G883" s="176" t="s">
        <v>6003</v>
      </c>
      <c r="H883" s="176" t="s">
        <v>6004</v>
      </c>
      <c r="I883" s="176" t="s">
        <v>6005</v>
      </c>
      <c r="J883" s="119">
        <v>6100024043</v>
      </c>
      <c r="K883" s="122">
        <v>41772</v>
      </c>
      <c r="L883" s="173" t="s">
        <v>6015</v>
      </c>
      <c r="M883" s="177" t="s">
        <v>5978</v>
      </c>
      <c r="N883" s="173" t="s">
        <v>6016</v>
      </c>
    </row>
    <row r="884" spans="1:14" ht="31.5" outlineLevel="1">
      <c r="A884" s="181" t="s">
        <v>1369</v>
      </c>
      <c r="B884" s="219" t="s">
        <v>388</v>
      </c>
      <c r="C884" s="174" t="s">
        <v>132</v>
      </c>
      <c r="D884" s="175" t="s">
        <v>6017</v>
      </c>
      <c r="E884" s="176">
        <v>0</v>
      </c>
      <c r="F884" s="173" t="s">
        <v>6002</v>
      </c>
      <c r="G884" s="176" t="s">
        <v>6003</v>
      </c>
      <c r="H884" s="176" t="s">
        <v>6004</v>
      </c>
      <c r="I884" s="176" t="s">
        <v>6005</v>
      </c>
      <c r="J884" s="119">
        <v>6100024102</v>
      </c>
      <c r="K884" s="122">
        <v>41775</v>
      </c>
      <c r="L884" s="173" t="s">
        <v>6018</v>
      </c>
      <c r="M884" s="177" t="s">
        <v>5978</v>
      </c>
      <c r="N884" s="173" t="s">
        <v>6019</v>
      </c>
    </row>
    <row r="885" spans="1:14" ht="31.5" outlineLevel="1">
      <c r="A885" s="181" t="s">
        <v>1370</v>
      </c>
      <c r="B885" s="219" t="s">
        <v>389</v>
      </c>
      <c r="C885" s="174" t="s">
        <v>132</v>
      </c>
      <c r="D885" s="175" t="s">
        <v>6020</v>
      </c>
      <c r="E885" s="176">
        <v>0</v>
      </c>
      <c r="F885" s="173" t="s">
        <v>446</v>
      </c>
      <c r="G885" s="176" t="s">
        <v>446</v>
      </c>
      <c r="H885" s="176" t="s">
        <v>446</v>
      </c>
      <c r="I885" s="176" t="s">
        <v>446</v>
      </c>
      <c r="J885" s="119">
        <v>6100024335</v>
      </c>
      <c r="K885" s="122">
        <v>41799</v>
      </c>
      <c r="L885" s="173" t="s">
        <v>6021</v>
      </c>
      <c r="M885" s="177" t="s">
        <v>6022</v>
      </c>
      <c r="N885" s="173" t="s">
        <v>6023</v>
      </c>
    </row>
    <row r="886" spans="1:14" ht="31.5" outlineLevel="1">
      <c r="A886" s="181" t="s">
        <v>1371</v>
      </c>
      <c r="B886" s="219" t="s">
        <v>390</v>
      </c>
      <c r="C886" s="174" t="s">
        <v>132</v>
      </c>
      <c r="D886" s="175" t="s">
        <v>6024</v>
      </c>
      <c r="E886" s="176">
        <v>0</v>
      </c>
      <c r="F886" s="173" t="s">
        <v>6002</v>
      </c>
      <c r="G886" s="176" t="s">
        <v>6003</v>
      </c>
      <c r="H886" s="176" t="s">
        <v>6004</v>
      </c>
      <c r="I886" s="176" t="s">
        <v>6005</v>
      </c>
      <c r="J886" s="119">
        <v>6100024391</v>
      </c>
      <c r="K886" s="122">
        <v>41799</v>
      </c>
      <c r="L886" s="173" t="s">
        <v>6025</v>
      </c>
      <c r="M886" s="177" t="s">
        <v>6022</v>
      </c>
      <c r="N886" s="173" t="s">
        <v>6026</v>
      </c>
    </row>
    <row r="887" spans="1:14" ht="31.5" outlineLevel="1">
      <c r="A887" s="181" t="s">
        <v>1372</v>
      </c>
      <c r="B887" s="219" t="s">
        <v>391</v>
      </c>
      <c r="C887" s="174" t="s">
        <v>132</v>
      </c>
      <c r="D887" s="175" t="s">
        <v>6027</v>
      </c>
      <c r="E887" s="176">
        <v>0</v>
      </c>
      <c r="F887" s="173" t="s">
        <v>446</v>
      </c>
      <c r="G887" s="176" t="s">
        <v>446</v>
      </c>
      <c r="H887" s="176" t="s">
        <v>446</v>
      </c>
      <c r="I887" s="176" t="s">
        <v>446</v>
      </c>
      <c r="J887" s="119">
        <v>6100025247</v>
      </c>
      <c r="K887" s="122">
        <v>41835</v>
      </c>
      <c r="L887" s="173" t="s">
        <v>6028</v>
      </c>
      <c r="M887" s="177" t="s">
        <v>6022</v>
      </c>
      <c r="N887" s="173" t="s">
        <v>6029</v>
      </c>
    </row>
    <row r="888" spans="1:14" ht="31.5" outlineLevel="1">
      <c r="A888" s="181" t="s">
        <v>1373</v>
      </c>
      <c r="B888" s="219" t="s">
        <v>392</v>
      </c>
      <c r="C888" s="174" t="s">
        <v>132</v>
      </c>
      <c r="D888" s="175" t="s">
        <v>6030</v>
      </c>
      <c r="E888" s="176">
        <v>0</v>
      </c>
      <c r="F888" s="173" t="s">
        <v>5981</v>
      </c>
      <c r="G888" s="176" t="s">
        <v>6031</v>
      </c>
      <c r="H888" s="176" t="s">
        <v>5983</v>
      </c>
      <c r="I888" s="176" t="s">
        <v>6032</v>
      </c>
      <c r="J888" s="119">
        <v>6100025696</v>
      </c>
      <c r="K888" s="122">
        <v>41863</v>
      </c>
      <c r="L888" s="173" t="s">
        <v>6033</v>
      </c>
      <c r="M888" s="177" t="s">
        <v>6022</v>
      </c>
      <c r="N888" s="173" t="s">
        <v>6034</v>
      </c>
    </row>
    <row r="889" spans="1:14" ht="31.5" outlineLevel="1">
      <c r="A889" s="181" t="s">
        <v>1374</v>
      </c>
      <c r="B889" s="219" t="s">
        <v>393</v>
      </c>
      <c r="C889" s="174" t="s">
        <v>132</v>
      </c>
      <c r="D889" s="175" t="s">
        <v>6035</v>
      </c>
      <c r="E889" s="176">
        <v>0</v>
      </c>
      <c r="F889" s="173" t="s">
        <v>446</v>
      </c>
      <c r="G889" s="176" t="s">
        <v>446</v>
      </c>
      <c r="H889" s="176" t="s">
        <v>446</v>
      </c>
      <c r="I889" s="176" t="s">
        <v>446</v>
      </c>
      <c r="J889" s="119">
        <v>6100026018</v>
      </c>
      <c r="K889" s="122">
        <v>41877</v>
      </c>
      <c r="L889" s="173" t="s">
        <v>6036</v>
      </c>
      <c r="M889" s="177" t="s">
        <v>6022</v>
      </c>
      <c r="N889" s="173" t="s">
        <v>6037</v>
      </c>
    </row>
    <row r="890" spans="1:14" ht="31.5" outlineLevel="1">
      <c r="A890" s="181" t="s">
        <v>1375</v>
      </c>
      <c r="B890" s="219" t="s">
        <v>394</v>
      </c>
      <c r="C890" s="174" t="s">
        <v>132</v>
      </c>
      <c r="D890" s="175" t="s">
        <v>6038</v>
      </c>
      <c r="E890" s="176">
        <v>0</v>
      </c>
      <c r="F890" s="173" t="s">
        <v>446</v>
      </c>
      <c r="G890" s="176" t="s">
        <v>446</v>
      </c>
      <c r="H890" s="176" t="s">
        <v>446</v>
      </c>
      <c r="I890" s="176" t="s">
        <v>446</v>
      </c>
      <c r="J890" s="119">
        <v>6100026198</v>
      </c>
      <c r="K890" s="122">
        <v>41898</v>
      </c>
      <c r="L890" s="173" t="s">
        <v>6039</v>
      </c>
      <c r="M890" s="177" t="s">
        <v>6022</v>
      </c>
      <c r="N890" s="173" t="s">
        <v>6040</v>
      </c>
    </row>
    <row r="891" spans="1:14" ht="31.5" outlineLevel="1">
      <c r="A891" s="181" t="s">
        <v>1376</v>
      </c>
      <c r="B891" s="219" t="s">
        <v>395</v>
      </c>
      <c r="C891" s="174" t="s">
        <v>132</v>
      </c>
      <c r="D891" s="175" t="s">
        <v>6041</v>
      </c>
      <c r="E891" s="176">
        <v>0</v>
      </c>
      <c r="F891" s="173" t="s">
        <v>446</v>
      </c>
      <c r="G891" s="176" t="s">
        <v>446</v>
      </c>
      <c r="H891" s="176" t="s">
        <v>446</v>
      </c>
      <c r="I891" s="176" t="s">
        <v>446</v>
      </c>
      <c r="J891" s="119">
        <v>6100026600</v>
      </c>
      <c r="K891" s="122">
        <v>41906</v>
      </c>
      <c r="L891" s="173" t="s">
        <v>6042</v>
      </c>
      <c r="M891" s="177" t="s">
        <v>6022</v>
      </c>
      <c r="N891" s="173" t="s">
        <v>6043</v>
      </c>
    </row>
    <row r="892" spans="1:14" ht="31.5" outlineLevel="1">
      <c r="A892" s="181" t="s">
        <v>1377</v>
      </c>
      <c r="B892" s="219" t="s">
        <v>396</v>
      </c>
      <c r="C892" s="174" t="s">
        <v>132</v>
      </c>
      <c r="D892" s="175" t="s">
        <v>6044</v>
      </c>
      <c r="E892" s="176">
        <v>0</v>
      </c>
      <c r="F892" s="173" t="s">
        <v>446</v>
      </c>
      <c r="G892" s="176" t="s">
        <v>446</v>
      </c>
      <c r="H892" s="176" t="s">
        <v>446</v>
      </c>
      <c r="I892" s="176" t="s">
        <v>446</v>
      </c>
      <c r="J892" s="119">
        <v>6100026653</v>
      </c>
      <c r="K892" s="122">
        <v>41914</v>
      </c>
      <c r="L892" s="173" t="s">
        <v>6045</v>
      </c>
      <c r="M892" s="177" t="s">
        <v>6022</v>
      </c>
      <c r="N892" s="173" t="s">
        <v>6046</v>
      </c>
    </row>
    <row r="893" spans="1:14" ht="31.5" outlineLevel="1">
      <c r="A893" s="181" t="s">
        <v>1378</v>
      </c>
      <c r="B893" s="219" t="s">
        <v>397</v>
      </c>
      <c r="C893" s="174" t="s">
        <v>132</v>
      </c>
      <c r="D893" s="175" t="s">
        <v>6047</v>
      </c>
      <c r="E893" s="176">
        <v>0</v>
      </c>
      <c r="F893" s="173" t="s">
        <v>446</v>
      </c>
      <c r="G893" s="176" t="s">
        <v>446</v>
      </c>
      <c r="H893" s="176" t="s">
        <v>446</v>
      </c>
      <c r="I893" s="176" t="s">
        <v>446</v>
      </c>
      <c r="J893" s="119">
        <v>6100027367</v>
      </c>
      <c r="K893" s="122">
        <v>41955</v>
      </c>
      <c r="L893" s="173" t="s">
        <v>6048</v>
      </c>
      <c r="M893" s="177" t="s">
        <v>6022</v>
      </c>
      <c r="N893" s="173" t="s">
        <v>6049</v>
      </c>
    </row>
    <row r="894" spans="1:14" ht="31.5" customHeight="1" outlineLevel="1">
      <c r="A894" s="396" t="s">
        <v>1379</v>
      </c>
      <c r="B894" s="390" t="s">
        <v>398</v>
      </c>
      <c r="C894" s="371" t="s">
        <v>132</v>
      </c>
      <c r="D894" s="372" t="s">
        <v>5160</v>
      </c>
      <c r="E894" s="368">
        <v>0</v>
      </c>
      <c r="F894" s="368" t="s">
        <v>446</v>
      </c>
      <c r="G894" s="368" t="s">
        <v>446</v>
      </c>
      <c r="H894" s="368" t="s">
        <v>446</v>
      </c>
      <c r="I894" s="368" t="s">
        <v>446</v>
      </c>
      <c r="J894" s="119">
        <v>6100013656</v>
      </c>
      <c r="K894" s="122">
        <v>41221</v>
      </c>
      <c r="L894" s="173" t="s">
        <v>2411</v>
      </c>
      <c r="M894" s="177" t="s">
        <v>6022</v>
      </c>
      <c r="N894" s="364" t="s">
        <v>6050</v>
      </c>
    </row>
    <row r="895" spans="1:14" outlineLevel="1">
      <c r="A895" s="396"/>
      <c r="B895" s="390"/>
      <c r="C895" s="371"/>
      <c r="D895" s="372"/>
      <c r="E895" s="368"/>
      <c r="F895" s="368"/>
      <c r="G895" s="368"/>
      <c r="H895" s="368"/>
      <c r="I895" s="368"/>
      <c r="J895" s="119">
        <v>6100014487</v>
      </c>
      <c r="K895" s="122">
        <v>41269</v>
      </c>
      <c r="L895" s="173" t="s">
        <v>6051</v>
      </c>
      <c r="M895" s="177" t="s">
        <v>6022</v>
      </c>
      <c r="N895" s="364"/>
    </row>
    <row r="896" spans="1:14" s="158" customFormat="1" ht="23.25" customHeight="1" outlineLevel="1">
      <c r="A896" s="396" t="s">
        <v>1380</v>
      </c>
      <c r="B896" s="390" t="s">
        <v>399</v>
      </c>
      <c r="C896" s="398" t="s">
        <v>132</v>
      </c>
      <c r="D896" s="399" t="s">
        <v>5251</v>
      </c>
      <c r="E896" s="368">
        <v>27.178059999999999</v>
      </c>
      <c r="F896" s="364" t="s">
        <v>562</v>
      </c>
      <c r="G896" s="368" t="s">
        <v>3604</v>
      </c>
      <c r="H896" s="368" t="s">
        <v>3605</v>
      </c>
      <c r="I896" s="368" t="s">
        <v>3606</v>
      </c>
      <c r="J896" s="119">
        <v>6100014399</v>
      </c>
      <c r="K896" s="122">
        <v>41264</v>
      </c>
      <c r="L896" s="173" t="s">
        <v>6052</v>
      </c>
      <c r="M896" s="177" t="s">
        <v>6022</v>
      </c>
      <c r="N896" s="364" t="s">
        <v>6053</v>
      </c>
    </row>
    <row r="897" spans="1:14" s="158" customFormat="1" outlineLevel="1">
      <c r="A897" s="396"/>
      <c r="B897" s="390"/>
      <c r="C897" s="398"/>
      <c r="D897" s="399"/>
      <c r="E897" s="368"/>
      <c r="F897" s="364"/>
      <c r="G897" s="368"/>
      <c r="H897" s="368"/>
      <c r="I897" s="368"/>
      <c r="J897" s="119">
        <v>6100014527</v>
      </c>
      <c r="K897" s="122">
        <v>41270</v>
      </c>
      <c r="L897" s="173" t="s">
        <v>6054</v>
      </c>
      <c r="M897" s="177" t="s">
        <v>6022</v>
      </c>
      <c r="N897" s="364"/>
    </row>
    <row r="898" spans="1:14" s="153" customFormat="1">
      <c r="A898" s="232" t="s">
        <v>1385</v>
      </c>
      <c r="B898" s="366" t="s">
        <v>131</v>
      </c>
      <c r="C898" s="367"/>
      <c r="D898" s="367"/>
      <c r="E898" s="130">
        <f>E899+E1016</f>
        <v>123107.25874720005</v>
      </c>
      <c r="F898" s="152" t="s">
        <v>446</v>
      </c>
      <c r="G898" s="247" t="s">
        <v>446</v>
      </c>
      <c r="H898" s="247" t="s">
        <v>446</v>
      </c>
      <c r="I898" s="247"/>
      <c r="J898" s="150"/>
      <c r="K898" s="151"/>
      <c r="L898" s="152"/>
      <c r="M898" s="244"/>
      <c r="N898" s="212"/>
    </row>
    <row r="899" spans="1:14" s="149" customFormat="1">
      <c r="A899" s="234" t="s">
        <v>1386</v>
      </c>
      <c r="B899" s="365" t="s">
        <v>6055</v>
      </c>
      <c r="C899" s="365"/>
      <c r="D899" s="365"/>
      <c r="E899" s="133">
        <f>SUM(E900:E1015)</f>
        <v>115942.75859720004</v>
      </c>
      <c r="F899" s="148" t="s">
        <v>446</v>
      </c>
      <c r="G899" s="145" t="s">
        <v>446</v>
      </c>
      <c r="H899" s="145" t="s">
        <v>446</v>
      </c>
      <c r="I899" s="145" t="s">
        <v>446</v>
      </c>
      <c r="J899" s="146"/>
      <c r="K899" s="147"/>
      <c r="L899" s="148"/>
      <c r="M899" s="237"/>
      <c r="N899" s="214"/>
    </row>
    <row r="900" spans="1:14" ht="61.5" customHeight="1" outlineLevel="1">
      <c r="A900" s="181" t="s">
        <v>1388</v>
      </c>
      <c r="B900" s="119" t="s">
        <v>321</v>
      </c>
      <c r="C900" s="174" t="s">
        <v>131</v>
      </c>
      <c r="D900" s="175" t="s">
        <v>6056</v>
      </c>
      <c r="E900" s="176">
        <v>80.372609999999995</v>
      </c>
      <c r="F900" s="173" t="s">
        <v>6057</v>
      </c>
      <c r="G900" s="176" t="s">
        <v>6058</v>
      </c>
      <c r="H900" s="176" t="s">
        <v>6059</v>
      </c>
      <c r="I900" s="176" t="s">
        <v>6060</v>
      </c>
      <c r="J900" s="119" t="s">
        <v>6061</v>
      </c>
      <c r="K900" s="122">
        <v>40518</v>
      </c>
      <c r="L900" s="173" t="s">
        <v>6062</v>
      </c>
      <c r="M900" s="177" t="s">
        <v>6063</v>
      </c>
      <c r="N900" s="173" t="s">
        <v>6064</v>
      </c>
    </row>
    <row r="901" spans="1:14" ht="31.5" customHeight="1" outlineLevel="1">
      <c r="A901" s="181" t="s">
        <v>1389</v>
      </c>
      <c r="B901" s="119" t="s">
        <v>322</v>
      </c>
      <c r="C901" s="174" t="s">
        <v>131</v>
      </c>
      <c r="D901" s="175" t="s">
        <v>6065</v>
      </c>
      <c r="E901" s="176">
        <v>8.5762400000000003</v>
      </c>
      <c r="F901" s="173" t="s">
        <v>434</v>
      </c>
      <c r="G901" s="176" t="s">
        <v>6066</v>
      </c>
      <c r="H901" s="176" t="s">
        <v>6067</v>
      </c>
      <c r="I901" s="176" t="s">
        <v>6068</v>
      </c>
      <c r="J901" s="119">
        <v>4600</v>
      </c>
      <c r="K901" s="122">
        <v>40840</v>
      </c>
      <c r="L901" s="173" t="s">
        <v>6069</v>
      </c>
      <c r="M901" s="177" t="s">
        <v>6063</v>
      </c>
      <c r="N901" s="173" t="s">
        <v>6070</v>
      </c>
    </row>
    <row r="902" spans="1:14" ht="47.25" customHeight="1" outlineLevel="1">
      <c r="A902" s="181" t="s">
        <v>1390</v>
      </c>
      <c r="B902" s="119" t="s">
        <v>323</v>
      </c>
      <c r="C902" s="174" t="s">
        <v>131</v>
      </c>
      <c r="D902" s="175" t="s">
        <v>6071</v>
      </c>
      <c r="E902" s="176">
        <v>73.359030000000004</v>
      </c>
      <c r="F902" s="173" t="s">
        <v>6072</v>
      </c>
      <c r="G902" s="176" t="s">
        <v>6073</v>
      </c>
      <c r="H902" s="176" t="s">
        <v>6074</v>
      </c>
      <c r="I902" s="176" t="s">
        <v>6075</v>
      </c>
      <c r="J902" s="119">
        <v>4188</v>
      </c>
      <c r="K902" s="122">
        <v>40743</v>
      </c>
      <c r="L902" s="173" t="s">
        <v>6076</v>
      </c>
      <c r="M902" s="177" t="s">
        <v>6063</v>
      </c>
      <c r="N902" s="173" t="s">
        <v>6077</v>
      </c>
    </row>
    <row r="903" spans="1:14" ht="31.5" customHeight="1" outlineLevel="1">
      <c r="A903" s="181" t="s">
        <v>1391</v>
      </c>
      <c r="B903" s="119" t="s">
        <v>324</v>
      </c>
      <c r="C903" s="174" t="s">
        <v>131</v>
      </c>
      <c r="D903" s="175" t="s">
        <v>2603</v>
      </c>
      <c r="E903" s="176">
        <v>445.20930999999996</v>
      </c>
      <c r="F903" s="173" t="s">
        <v>6078</v>
      </c>
      <c r="G903" s="176" t="s">
        <v>6079</v>
      </c>
      <c r="H903" s="176" t="s">
        <v>566</v>
      </c>
      <c r="I903" s="176" t="s">
        <v>6080</v>
      </c>
      <c r="J903" s="119" t="s">
        <v>6081</v>
      </c>
      <c r="K903" s="122">
        <v>40490</v>
      </c>
      <c r="L903" s="173" t="s">
        <v>6082</v>
      </c>
      <c r="M903" s="177" t="s">
        <v>6063</v>
      </c>
      <c r="N903" s="173" t="s">
        <v>6083</v>
      </c>
    </row>
    <row r="904" spans="1:14" ht="70.5" customHeight="1" outlineLevel="1">
      <c r="A904" s="181" t="s">
        <v>1392</v>
      </c>
      <c r="B904" s="119" t="s">
        <v>325</v>
      </c>
      <c r="C904" s="174" t="s">
        <v>131</v>
      </c>
      <c r="D904" s="175" t="s">
        <v>6084</v>
      </c>
      <c r="E904" s="176">
        <v>3132.6601599999999</v>
      </c>
      <c r="F904" s="173" t="s">
        <v>6085</v>
      </c>
      <c r="G904" s="176" t="s">
        <v>6086</v>
      </c>
      <c r="H904" s="176" t="s">
        <v>6087</v>
      </c>
      <c r="I904" s="176" t="s">
        <v>6088</v>
      </c>
      <c r="J904" s="119" t="s">
        <v>6089</v>
      </c>
      <c r="K904" s="122">
        <v>40434</v>
      </c>
      <c r="L904" s="173" t="s">
        <v>6090</v>
      </c>
      <c r="M904" s="177" t="s">
        <v>6063</v>
      </c>
      <c r="N904" s="173" t="s">
        <v>6091</v>
      </c>
    </row>
    <row r="905" spans="1:14" ht="47.25" customHeight="1" outlineLevel="1">
      <c r="A905" s="181" t="s">
        <v>1393</v>
      </c>
      <c r="B905" s="119" t="s">
        <v>326</v>
      </c>
      <c r="C905" s="174" t="s">
        <v>131</v>
      </c>
      <c r="D905" s="175" t="s">
        <v>2690</v>
      </c>
      <c r="E905" s="176">
        <v>6788.6390599999995</v>
      </c>
      <c r="F905" s="173" t="s">
        <v>2521</v>
      </c>
      <c r="G905" s="176" t="s">
        <v>6092</v>
      </c>
      <c r="H905" s="176" t="s">
        <v>6093</v>
      </c>
      <c r="I905" s="176" t="s">
        <v>6094</v>
      </c>
      <c r="J905" s="119">
        <v>2527</v>
      </c>
      <c r="K905" s="122">
        <v>40773</v>
      </c>
      <c r="L905" s="173" t="s">
        <v>6095</v>
      </c>
      <c r="M905" s="177" t="s">
        <v>6063</v>
      </c>
      <c r="N905" s="173" t="s">
        <v>6096</v>
      </c>
    </row>
    <row r="906" spans="1:14" ht="55.5" customHeight="1" outlineLevel="1">
      <c r="A906" s="181" t="s">
        <v>1394</v>
      </c>
      <c r="B906" s="119" t="s">
        <v>327</v>
      </c>
      <c r="C906" s="174" t="s">
        <v>131</v>
      </c>
      <c r="D906" s="175" t="s">
        <v>6097</v>
      </c>
      <c r="E906" s="176">
        <v>12.10196</v>
      </c>
      <c r="F906" s="173" t="s">
        <v>6098</v>
      </c>
      <c r="G906" s="176" t="s">
        <v>6099</v>
      </c>
      <c r="H906" s="176" t="s">
        <v>569</v>
      </c>
      <c r="I906" s="176" t="s">
        <v>6100</v>
      </c>
      <c r="J906" s="119">
        <v>5545</v>
      </c>
      <c r="K906" s="122">
        <v>41054</v>
      </c>
      <c r="L906" s="173" t="s">
        <v>6101</v>
      </c>
      <c r="M906" s="177" t="s">
        <v>6063</v>
      </c>
      <c r="N906" s="173" t="s">
        <v>6102</v>
      </c>
    </row>
    <row r="907" spans="1:14" ht="47.25" customHeight="1" outlineLevel="1">
      <c r="A907" s="181" t="s">
        <v>1395</v>
      </c>
      <c r="B907" s="119" t="s">
        <v>328</v>
      </c>
      <c r="C907" s="174" t="s">
        <v>131</v>
      </c>
      <c r="D907" s="175" t="s">
        <v>6103</v>
      </c>
      <c r="E907" s="176">
        <v>55.272399999999998</v>
      </c>
      <c r="F907" s="173" t="s">
        <v>6104</v>
      </c>
      <c r="G907" s="176" t="s">
        <v>6105</v>
      </c>
      <c r="H907" s="176" t="s">
        <v>6106</v>
      </c>
      <c r="I907" s="176" t="s">
        <v>6107</v>
      </c>
      <c r="J907" s="119">
        <v>5228</v>
      </c>
      <c r="K907" s="122">
        <v>41001</v>
      </c>
      <c r="L907" s="173" t="s">
        <v>6108</v>
      </c>
      <c r="M907" s="177" t="s">
        <v>6063</v>
      </c>
      <c r="N907" s="173" t="s">
        <v>6109</v>
      </c>
    </row>
    <row r="908" spans="1:14" ht="54.75" customHeight="1" outlineLevel="1">
      <c r="A908" s="181" t="s">
        <v>1396</v>
      </c>
      <c r="B908" s="119" t="s">
        <v>329</v>
      </c>
      <c r="C908" s="174" t="s">
        <v>131</v>
      </c>
      <c r="D908" s="175" t="s">
        <v>6110</v>
      </c>
      <c r="E908" s="176">
        <v>1083.1397200000001</v>
      </c>
      <c r="F908" s="173" t="s">
        <v>2772</v>
      </c>
      <c r="G908" s="176" t="s">
        <v>6111</v>
      </c>
      <c r="H908" s="176" t="s">
        <v>6112</v>
      </c>
      <c r="I908" s="176" t="s">
        <v>6113</v>
      </c>
      <c r="J908" s="119">
        <v>6095</v>
      </c>
      <c r="K908" s="122">
        <v>41176</v>
      </c>
      <c r="L908" s="173" t="s">
        <v>3706</v>
      </c>
      <c r="M908" s="177" t="s">
        <v>6063</v>
      </c>
      <c r="N908" s="173" t="s">
        <v>6114</v>
      </c>
    </row>
    <row r="909" spans="1:14" ht="46.5" customHeight="1" outlineLevel="1">
      <c r="A909" s="181" t="s">
        <v>1397</v>
      </c>
      <c r="B909" s="119" t="s">
        <v>330</v>
      </c>
      <c r="C909" s="174" t="s">
        <v>131</v>
      </c>
      <c r="D909" s="175" t="s">
        <v>6115</v>
      </c>
      <c r="E909" s="176">
        <v>2096.3262100000002</v>
      </c>
      <c r="F909" s="173" t="s">
        <v>2765</v>
      </c>
      <c r="G909" s="176" t="s">
        <v>2766</v>
      </c>
      <c r="H909" s="176" t="s">
        <v>2767</v>
      </c>
      <c r="I909" s="176" t="s">
        <v>2768</v>
      </c>
      <c r="J909" s="119">
        <v>4482</v>
      </c>
      <c r="K909" s="122">
        <v>40813</v>
      </c>
      <c r="L909" s="173" t="s">
        <v>2769</v>
      </c>
      <c r="M909" s="177" t="s">
        <v>6063</v>
      </c>
      <c r="N909" s="173" t="s">
        <v>6116</v>
      </c>
    </row>
    <row r="910" spans="1:14" ht="69" customHeight="1" outlineLevel="1">
      <c r="A910" s="181" t="s">
        <v>1398</v>
      </c>
      <c r="B910" s="119" t="s">
        <v>331</v>
      </c>
      <c r="C910" s="174" t="s">
        <v>131</v>
      </c>
      <c r="D910" s="175" t="s">
        <v>6117</v>
      </c>
      <c r="E910" s="176">
        <v>3165.0678800000001</v>
      </c>
      <c r="F910" s="173" t="s">
        <v>496</v>
      </c>
      <c r="G910" s="176" t="s">
        <v>6118</v>
      </c>
      <c r="H910" s="176" t="s">
        <v>6119</v>
      </c>
      <c r="I910" s="176" t="s">
        <v>6120</v>
      </c>
      <c r="J910" s="119" t="s">
        <v>6121</v>
      </c>
      <c r="K910" s="122">
        <v>40448</v>
      </c>
      <c r="L910" s="173" t="s">
        <v>6122</v>
      </c>
      <c r="M910" s="177" t="s">
        <v>6063</v>
      </c>
      <c r="N910" s="173" t="s">
        <v>6123</v>
      </c>
    </row>
    <row r="911" spans="1:14" ht="47.25" customHeight="1" outlineLevel="1">
      <c r="A911" s="181" t="s">
        <v>1399</v>
      </c>
      <c r="B911" s="119" t="s">
        <v>332</v>
      </c>
      <c r="C911" s="174" t="s">
        <v>131</v>
      </c>
      <c r="D911" s="175" t="s">
        <v>6124</v>
      </c>
      <c r="E911" s="176">
        <v>1065.05566</v>
      </c>
      <c r="F911" s="173" t="s">
        <v>2613</v>
      </c>
      <c r="G911" s="176" t="s">
        <v>2614</v>
      </c>
      <c r="H911" s="176" t="s">
        <v>6125</v>
      </c>
      <c r="I911" s="176" t="s">
        <v>2616</v>
      </c>
      <c r="J911" s="119">
        <v>4769</v>
      </c>
      <c r="K911" s="122">
        <v>40879</v>
      </c>
      <c r="L911" s="173" t="s">
        <v>2617</v>
      </c>
      <c r="M911" s="177" t="s">
        <v>6063</v>
      </c>
      <c r="N911" s="173" t="s">
        <v>6126</v>
      </c>
    </row>
    <row r="912" spans="1:14" ht="76.5" customHeight="1" outlineLevel="1">
      <c r="A912" s="181" t="s">
        <v>1400</v>
      </c>
      <c r="B912" s="119" t="s">
        <v>333</v>
      </c>
      <c r="C912" s="174" t="s">
        <v>131</v>
      </c>
      <c r="D912" s="175" t="s">
        <v>2644</v>
      </c>
      <c r="E912" s="176">
        <v>4080.9892900000004</v>
      </c>
      <c r="F912" s="173" t="s">
        <v>2606</v>
      </c>
      <c r="G912" s="176" t="s">
        <v>6127</v>
      </c>
      <c r="H912" s="176" t="s">
        <v>540</v>
      </c>
      <c r="I912" s="176" t="s">
        <v>6128</v>
      </c>
      <c r="J912" s="119">
        <v>6023</v>
      </c>
      <c r="K912" s="122">
        <v>41156</v>
      </c>
      <c r="L912" s="173" t="s">
        <v>2617</v>
      </c>
      <c r="M912" s="177" t="s">
        <v>6063</v>
      </c>
      <c r="N912" s="173" t="s">
        <v>6129</v>
      </c>
    </row>
    <row r="913" spans="1:14" ht="56.25" customHeight="1" outlineLevel="1">
      <c r="A913" s="181" t="s">
        <v>1401</v>
      </c>
      <c r="B913" s="119" t="s">
        <v>334</v>
      </c>
      <c r="C913" s="174" t="s">
        <v>131</v>
      </c>
      <c r="D913" s="175" t="s">
        <v>6130</v>
      </c>
      <c r="E913" s="176">
        <v>3273.01242</v>
      </c>
      <c r="F913" s="173" t="s">
        <v>434</v>
      </c>
      <c r="G913" s="176" t="s">
        <v>6131</v>
      </c>
      <c r="H913" s="176" t="s">
        <v>6132</v>
      </c>
      <c r="I913" s="176" t="s">
        <v>6133</v>
      </c>
      <c r="J913" s="119">
        <v>4334</v>
      </c>
      <c r="K913" s="122">
        <v>40774</v>
      </c>
      <c r="L913" s="173" t="s">
        <v>6134</v>
      </c>
      <c r="M913" s="177" t="s">
        <v>6063</v>
      </c>
      <c r="N913" s="173" t="s">
        <v>6135</v>
      </c>
    </row>
    <row r="914" spans="1:14" ht="31.5" customHeight="1" outlineLevel="1">
      <c r="A914" s="181" t="s">
        <v>1402</v>
      </c>
      <c r="B914" s="119" t="s">
        <v>335</v>
      </c>
      <c r="C914" s="174" t="s">
        <v>131</v>
      </c>
      <c r="D914" s="175" t="s">
        <v>6136</v>
      </c>
      <c r="E914" s="176">
        <v>108.94154999999999</v>
      </c>
      <c r="F914" s="173" t="s">
        <v>2652</v>
      </c>
      <c r="G914" s="176" t="s">
        <v>6137</v>
      </c>
      <c r="H914" s="176" t="s">
        <v>6138</v>
      </c>
      <c r="I914" s="176" t="s">
        <v>6139</v>
      </c>
      <c r="J914" s="119">
        <v>4246</v>
      </c>
      <c r="K914" s="122">
        <v>40756</v>
      </c>
      <c r="L914" s="173" t="s">
        <v>6140</v>
      </c>
      <c r="M914" s="177" t="s">
        <v>6063</v>
      </c>
      <c r="N914" s="173" t="s">
        <v>6141</v>
      </c>
    </row>
    <row r="915" spans="1:14" ht="84" customHeight="1" outlineLevel="1">
      <c r="A915" s="181" t="s">
        <v>1403</v>
      </c>
      <c r="B915" s="119" t="s">
        <v>336</v>
      </c>
      <c r="C915" s="174" t="s">
        <v>131</v>
      </c>
      <c r="D915" s="175" t="s">
        <v>6142</v>
      </c>
      <c r="E915" s="176">
        <v>17.441579999999998</v>
      </c>
      <c r="F915" s="173" t="s">
        <v>537</v>
      </c>
      <c r="G915" s="176" t="s">
        <v>6143</v>
      </c>
      <c r="H915" s="176" t="s">
        <v>6144</v>
      </c>
      <c r="I915" s="176" t="s">
        <v>6145</v>
      </c>
      <c r="J915" s="119">
        <v>7357</v>
      </c>
      <c r="K915" s="122">
        <v>41456</v>
      </c>
      <c r="L915" s="173" t="s">
        <v>6146</v>
      </c>
      <c r="M915" s="177" t="s">
        <v>6063</v>
      </c>
      <c r="N915" s="173" t="s">
        <v>6147</v>
      </c>
    </row>
    <row r="916" spans="1:14" ht="45" customHeight="1" outlineLevel="1">
      <c r="A916" s="181" t="s">
        <v>1404</v>
      </c>
      <c r="B916" s="119" t="s">
        <v>337</v>
      </c>
      <c r="C916" s="174" t="s">
        <v>131</v>
      </c>
      <c r="D916" s="175" t="s">
        <v>6148</v>
      </c>
      <c r="E916" s="176">
        <v>1114.2025000000001</v>
      </c>
      <c r="F916" s="173" t="s">
        <v>434</v>
      </c>
      <c r="G916" s="176" t="s">
        <v>6149</v>
      </c>
      <c r="H916" s="176" t="s">
        <v>6150</v>
      </c>
      <c r="I916" s="176" t="s">
        <v>6151</v>
      </c>
      <c r="J916" s="119">
        <v>5721</v>
      </c>
      <c r="K916" s="122">
        <v>41093</v>
      </c>
      <c r="L916" s="173" t="s">
        <v>6152</v>
      </c>
      <c r="M916" s="177" t="s">
        <v>6063</v>
      </c>
      <c r="N916" s="173" t="s">
        <v>6153</v>
      </c>
    </row>
    <row r="917" spans="1:14" ht="47.25" customHeight="1" outlineLevel="1">
      <c r="A917" s="181" t="s">
        <v>1405</v>
      </c>
      <c r="B917" s="119" t="s">
        <v>338</v>
      </c>
      <c r="C917" s="174" t="s">
        <v>131</v>
      </c>
      <c r="D917" s="175" t="s">
        <v>6154</v>
      </c>
      <c r="E917" s="176">
        <v>81.719729999999998</v>
      </c>
      <c r="F917" s="173" t="s">
        <v>537</v>
      </c>
      <c r="G917" s="176" t="s">
        <v>6155</v>
      </c>
      <c r="H917" s="176" t="s">
        <v>2661</v>
      </c>
      <c r="I917" s="176" t="s">
        <v>6156</v>
      </c>
      <c r="J917" s="119">
        <v>1169</v>
      </c>
      <c r="K917" s="122">
        <v>40098</v>
      </c>
      <c r="L917" s="173" t="s">
        <v>6157</v>
      </c>
      <c r="M917" s="177" t="s">
        <v>6063</v>
      </c>
      <c r="N917" s="173" t="s">
        <v>6158</v>
      </c>
    </row>
    <row r="918" spans="1:14" ht="47.25" customHeight="1" outlineLevel="1">
      <c r="A918" s="181" t="s">
        <v>1406</v>
      </c>
      <c r="B918" s="119" t="s">
        <v>339</v>
      </c>
      <c r="C918" s="174" t="s">
        <v>131</v>
      </c>
      <c r="D918" s="175" t="s">
        <v>6159</v>
      </c>
      <c r="E918" s="176">
        <v>29.286000000000001</v>
      </c>
      <c r="F918" s="173" t="s">
        <v>6160</v>
      </c>
      <c r="G918" s="176" t="s">
        <v>6161</v>
      </c>
      <c r="H918" s="176" t="s">
        <v>2661</v>
      </c>
      <c r="I918" s="176" t="s">
        <v>6162</v>
      </c>
      <c r="J918" s="119" t="s">
        <v>6163</v>
      </c>
      <c r="K918" s="122">
        <v>39321</v>
      </c>
      <c r="L918" s="173" t="s">
        <v>6164</v>
      </c>
      <c r="M918" s="177" t="s">
        <v>6063</v>
      </c>
      <c r="N918" s="173" t="s">
        <v>6165</v>
      </c>
    </row>
    <row r="919" spans="1:14" ht="47.25" customHeight="1" outlineLevel="1">
      <c r="A919" s="181" t="s">
        <v>1407</v>
      </c>
      <c r="B919" s="119" t="s">
        <v>340</v>
      </c>
      <c r="C919" s="174" t="s">
        <v>131</v>
      </c>
      <c r="D919" s="175" t="s">
        <v>6166</v>
      </c>
      <c r="E919" s="176">
        <v>5611.4082100000005</v>
      </c>
      <c r="F919" s="173" t="s">
        <v>537</v>
      </c>
      <c r="G919" s="176" t="s">
        <v>6167</v>
      </c>
      <c r="H919" s="176" t="s">
        <v>2661</v>
      </c>
      <c r="I919" s="176" t="s">
        <v>6168</v>
      </c>
      <c r="J919" s="119">
        <v>5190</v>
      </c>
      <c r="K919" s="122">
        <v>40989</v>
      </c>
      <c r="L919" s="173" t="s">
        <v>6169</v>
      </c>
      <c r="M919" s="177" t="s">
        <v>6063</v>
      </c>
      <c r="N919" s="173" t="s">
        <v>6170</v>
      </c>
    </row>
    <row r="920" spans="1:14" ht="47.25" customHeight="1" outlineLevel="1">
      <c r="A920" s="181" t="s">
        <v>1408</v>
      </c>
      <c r="B920" s="219" t="s">
        <v>341</v>
      </c>
      <c r="C920" s="174" t="s">
        <v>131</v>
      </c>
      <c r="D920" s="175" t="s">
        <v>6171</v>
      </c>
      <c r="E920" s="176">
        <v>4.0394800000000002</v>
      </c>
      <c r="F920" s="173" t="s">
        <v>6072</v>
      </c>
      <c r="G920" s="176" t="s">
        <v>3683</v>
      </c>
      <c r="H920" s="176" t="s">
        <v>455</v>
      </c>
      <c r="I920" s="176" t="s">
        <v>3684</v>
      </c>
      <c r="J920" s="119">
        <v>7327</v>
      </c>
      <c r="K920" s="122">
        <v>41446</v>
      </c>
      <c r="L920" s="173" t="s">
        <v>6172</v>
      </c>
      <c r="M920" s="177" t="s">
        <v>6063</v>
      </c>
      <c r="N920" s="173" t="s">
        <v>6173</v>
      </c>
    </row>
    <row r="921" spans="1:14" ht="47.25" customHeight="1" outlineLevel="1">
      <c r="A921" s="181" t="s">
        <v>1409</v>
      </c>
      <c r="B921" s="119" t="s">
        <v>342</v>
      </c>
      <c r="C921" s="174" t="s">
        <v>131</v>
      </c>
      <c r="D921" s="175" t="s">
        <v>6174</v>
      </c>
      <c r="E921" s="176">
        <v>1854.0902599999999</v>
      </c>
      <c r="F921" s="173" t="s">
        <v>537</v>
      </c>
      <c r="G921" s="176" t="s">
        <v>6175</v>
      </c>
      <c r="H921" s="176" t="s">
        <v>6176</v>
      </c>
      <c r="I921" s="176" t="s">
        <v>6177</v>
      </c>
      <c r="J921" s="119" t="s">
        <v>6178</v>
      </c>
      <c r="K921" s="122">
        <v>40774</v>
      </c>
      <c r="L921" s="173" t="s">
        <v>6179</v>
      </c>
      <c r="M921" s="177" t="s">
        <v>6063</v>
      </c>
      <c r="N921" s="173" t="s">
        <v>6180</v>
      </c>
    </row>
    <row r="922" spans="1:14" ht="31.5" customHeight="1" outlineLevel="1">
      <c r="A922" s="181" t="s">
        <v>1410</v>
      </c>
      <c r="B922" s="119" t="s">
        <v>343</v>
      </c>
      <c r="C922" s="174" t="s">
        <v>131</v>
      </c>
      <c r="D922" s="190" t="s">
        <v>6181</v>
      </c>
      <c r="E922" s="176">
        <v>156.95455999999999</v>
      </c>
      <c r="F922" s="173" t="s">
        <v>2772</v>
      </c>
      <c r="G922" s="176" t="s">
        <v>6182</v>
      </c>
      <c r="H922" s="176" t="s">
        <v>557</v>
      </c>
      <c r="I922" s="176" t="s">
        <v>6183</v>
      </c>
      <c r="J922" s="119">
        <v>7065</v>
      </c>
      <c r="K922" s="122">
        <v>41390</v>
      </c>
      <c r="L922" s="173" t="s">
        <v>6184</v>
      </c>
      <c r="M922" s="177" t="s">
        <v>6063</v>
      </c>
      <c r="N922" s="173" t="s">
        <v>6185</v>
      </c>
    </row>
    <row r="923" spans="1:14" ht="84" customHeight="1" outlineLevel="1">
      <c r="A923" s="181" t="s">
        <v>1411</v>
      </c>
      <c r="B923" s="119" t="s">
        <v>344</v>
      </c>
      <c r="C923" s="174" t="s">
        <v>131</v>
      </c>
      <c r="D923" s="175" t="s">
        <v>6186</v>
      </c>
      <c r="E923" s="176">
        <v>181.83747</v>
      </c>
      <c r="F923" s="173" t="s">
        <v>537</v>
      </c>
      <c r="G923" s="176" t="s">
        <v>6187</v>
      </c>
      <c r="H923" s="176" t="s">
        <v>455</v>
      </c>
      <c r="I923" s="176" t="s">
        <v>6188</v>
      </c>
      <c r="J923" s="119">
        <v>6274</v>
      </c>
      <c r="K923" s="122">
        <v>41207</v>
      </c>
      <c r="L923" s="173" t="s">
        <v>6189</v>
      </c>
      <c r="M923" s="177" t="s">
        <v>6063</v>
      </c>
      <c r="N923" s="173" t="s">
        <v>6190</v>
      </c>
    </row>
    <row r="924" spans="1:14" ht="69.75" customHeight="1" outlineLevel="1">
      <c r="A924" s="181" t="s">
        <v>1423</v>
      </c>
      <c r="B924" s="119" t="s">
        <v>345</v>
      </c>
      <c r="C924" s="174" t="s">
        <v>131</v>
      </c>
      <c r="D924" s="175" t="s">
        <v>6191</v>
      </c>
      <c r="E924" s="176">
        <v>1066.63427</v>
      </c>
      <c r="F924" s="173" t="s">
        <v>537</v>
      </c>
      <c r="G924" s="176" t="s">
        <v>2667</v>
      </c>
      <c r="H924" s="176" t="s">
        <v>2668</v>
      </c>
      <c r="I924" s="176" t="s">
        <v>2669</v>
      </c>
      <c r="J924" s="119">
        <v>4294</v>
      </c>
      <c r="K924" s="122">
        <v>40764</v>
      </c>
      <c r="L924" s="173" t="s">
        <v>2601</v>
      </c>
      <c r="M924" s="177" t="s">
        <v>6063</v>
      </c>
      <c r="N924" s="173" t="s">
        <v>6192</v>
      </c>
    </row>
    <row r="925" spans="1:14" ht="144" customHeight="1" outlineLevel="1">
      <c r="A925" s="181" t="s">
        <v>1424</v>
      </c>
      <c r="B925" s="119" t="s">
        <v>346</v>
      </c>
      <c r="C925" s="174" t="s">
        <v>131</v>
      </c>
      <c r="D925" s="190" t="s">
        <v>6193</v>
      </c>
      <c r="E925" s="176">
        <v>129.09586999999999</v>
      </c>
      <c r="F925" s="173" t="s">
        <v>537</v>
      </c>
      <c r="G925" s="176" t="s">
        <v>6194</v>
      </c>
      <c r="H925" s="176" t="s">
        <v>2668</v>
      </c>
      <c r="I925" s="176" t="s">
        <v>6195</v>
      </c>
      <c r="J925" s="119">
        <v>7486</v>
      </c>
      <c r="K925" s="122" t="s">
        <v>6196</v>
      </c>
      <c r="L925" s="173" t="s">
        <v>6197</v>
      </c>
      <c r="M925" s="177" t="s">
        <v>6063</v>
      </c>
      <c r="N925" s="173" t="s">
        <v>6198</v>
      </c>
    </row>
    <row r="926" spans="1:14" ht="47.25" customHeight="1" outlineLevel="1">
      <c r="A926" s="181" t="s">
        <v>1425</v>
      </c>
      <c r="B926" s="119" t="s">
        <v>347</v>
      </c>
      <c r="C926" s="174" t="s">
        <v>131</v>
      </c>
      <c r="D926" s="175" t="s">
        <v>2681</v>
      </c>
      <c r="E926" s="176">
        <v>238.75881000000001</v>
      </c>
      <c r="F926" s="173" t="s">
        <v>537</v>
      </c>
      <c r="G926" s="176" t="s">
        <v>6199</v>
      </c>
      <c r="H926" s="176" t="s">
        <v>2668</v>
      </c>
      <c r="I926" s="176" t="s">
        <v>2524</v>
      </c>
      <c r="J926" s="119">
        <v>6081</v>
      </c>
      <c r="K926" s="122">
        <v>41176</v>
      </c>
      <c r="L926" s="173" t="s">
        <v>2687</v>
      </c>
      <c r="M926" s="177" t="s">
        <v>6063</v>
      </c>
      <c r="N926" s="173" t="s">
        <v>6200</v>
      </c>
    </row>
    <row r="927" spans="1:14" ht="57" customHeight="1" outlineLevel="1">
      <c r="A927" s="181" t="s">
        <v>1426</v>
      </c>
      <c r="B927" s="119" t="s">
        <v>348</v>
      </c>
      <c r="C927" s="174" t="s">
        <v>131</v>
      </c>
      <c r="D927" s="175" t="s">
        <v>6201</v>
      </c>
      <c r="E927" s="176">
        <v>110.4757</v>
      </c>
      <c r="F927" s="173" t="s">
        <v>2652</v>
      </c>
      <c r="G927" s="176" t="s">
        <v>6202</v>
      </c>
      <c r="H927" s="176" t="s">
        <v>2774</v>
      </c>
      <c r="I927" s="176" t="s">
        <v>6203</v>
      </c>
      <c r="J927" s="119">
        <v>4174</v>
      </c>
      <c r="K927" s="122">
        <v>40737</v>
      </c>
      <c r="L927" s="173" t="s">
        <v>6204</v>
      </c>
      <c r="M927" s="177" t="s">
        <v>6063</v>
      </c>
      <c r="N927" s="173" t="s">
        <v>6205</v>
      </c>
    </row>
    <row r="928" spans="1:14" ht="31.5" customHeight="1" outlineLevel="1">
      <c r="A928" s="181" t="s">
        <v>2643</v>
      </c>
      <c r="B928" s="219" t="s">
        <v>349</v>
      </c>
      <c r="C928" s="174" t="s">
        <v>131</v>
      </c>
      <c r="D928" s="175" t="s">
        <v>6206</v>
      </c>
      <c r="E928" s="176">
        <v>320.57893999999999</v>
      </c>
      <c r="F928" s="173" t="s">
        <v>2772</v>
      </c>
      <c r="G928" s="176" t="s">
        <v>2773</v>
      </c>
      <c r="H928" s="176" t="s">
        <v>2774</v>
      </c>
      <c r="I928" s="176" t="s">
        <v>2775</v>
      </c>
      <c r="J928" s="119">
        <v>7602</v>
      </c>
      <c r="K928" s="122">
        <v>41508</v>
      </c>
      <c r="L928" s="173" t="s">
        <v>2776</v>
      </c>
      <c r="M928" s="177" t="s">
        <v>6063</v>
      </c>
      <c r="N928" s="173" t="s">
        <v>6207</v>
      </c>
    </row>
    <row r="929" spans="1:14" ht="95.25" customHeight="1" outlineLevel="1">
      <c r="A929" s="181" t="s">
        <v>2650</v>
      </c>
      <c r="B929" s="119" t="s">
        <v>350</v>
      </c>
      <c r="C929" s="174" t="s">
        <v>131</v>
      </c>
      <c r="D929" s="239" t="s">
        <v>6208</v>
      </c>
      <c r="E929" s="176">
        <v>607.87489000000005</v>
      </c>
      <c r="F929" s="173" t="s">
        <v>3305</v>
      </c>
      <c r="G929" s="176" t="s">
        <v>6209</v>
      </c>
      <c r="H929" s="176" t="s">
        <v>2774</v>
      </c>
      <c r="I929" s="176" t="s">
        <v>6210</v>
      </c>
      <c r="J929" s="119" t="s">
        <v>6211</v>
      </c>
      <c r="K929" s="122">
        <v>40576</v>
      </c>
      <c r="L929" s="173" t="s">
        <v>6212</v>
      </c>
      <c r="M929" s="177" t="s">
        <v>6063</v>
      </c>
      <c r="N929" s="173" t="s">
        <v>6213</v>
      </c>
    </row>
    <row r="930" spans="1:14" ht="31.5" customHeight="1" outlineLevel="1">
      <c r="A930" s="181" t="s">
        <v>2658</v>
      </c>
      <c r="B930" s="119" t="s">
        <v>351</v>
      </c>
      <c r="C930" s="174" t="s">
        <v>131</v>
      </c>
      <c r="D930" s="190" t="s">
        <v>6214</v>
      </c>
      <c r="E930" s="176">
        <v>51.383809999999997</v>
      </c>
      <c r="F930" s="173" t="s">
        <v>3126</v>
      </c>
      <c r="G930" s="176" t="s">
        <v>6215</v>
      </c>
      <c r="H930" s="176" t="s">
        <v>2692</v>
      </c>
      <c r="I930" s="176" t="s">
        <v>6216</v>
      </c>
      <c r="J930" s="119">
        <v>7103</v>
      </c>
      <c r="K930" s="122">
        <v>41407</v>
      </c>
      <c r="L930" s="173" t="s">
        <v>2746</v>
      </c>
      <c r="M930" s="177" t="s">
        <v>6063</v>
      </c>
      <c r="N930" s="173" t="s">
        <v>6217</v>
      </c>
    </row>
    <row r="931" spans="1:14" ht="47.25" customHeight="1" outlineLevel="1">
      <c r="A931" s="181" t="s">
        <v>2665</v>
      </c>
      <c r="B931" s="119" t="s">
        <v>352</v>
      </c>
      <c r="C931" s="174" t="s">
        <v>131</v>
      </c>
      <c r="D931" s="175" t="s">
        <v>2699</v>
      </c>
      <c r="E931" s="176">
        <v>638.05988000000002</v>
      </c>
      <c r="F931" s="173" t="s">
        <v>2613</v>
      </c>
      <c r="G931" s="176" t="s">
        <v>2708</v>
      </c>
      <c r="H931" s="176" t="s">
        <v>2709</v>
      </c>
      <c r="I931" s="176" t="s">
        <v>2703</v>
      </c>
      <c r="J931" s="119">
        <v>4706</v>
      </c>
      <c r="K931" s="122">
        <v>40868</v>
      </c>
      <c r="L931" s="173" t="s">
        <v>2601</v>
      </c>
      <c r="M931" s="177" t="s">
        <v>6063</v>
      </c>
      <c r="N931" s="173" t="s">
        <v>6218</v>
      </c>
    </row>
    <row r="932" spans="1:14" ht="47.25" customHeight="1" outlineLevel="1">
      <c r="A932" s="181" t="s">
        <v>2671</v>
      </c>
      <c r="B932" s="119" t="s">
        <v>353</v>
      </c>
      <c r="C932" s="217" t="s">
        <v>131</v>
      </c>
      <c r="D932" s="175" t="s">
        <v>6219</v>
      </c>
      <c r="E932" s="176">
        <v>1092</v>
      </c>
      <c r="F932" s="173" t="s">
        <v>537</v>
      </c>
      <c r="G932" s="176" t="s">
        <v>6220</v>
      </c>
      <c r="H932" s="176" t="s">
        <v>2709</v>
      </c>
      <c r="I932" s="176" t="s">
        <v>6221</v>
      </c>
      <c r="J932" s="119" t="s">
        <v>6222</v>
      </c>
      <c r="K932" s="122">
        <v>40541</v>
      </c>
      <c r="L932" s="173" t="s">
        <v>2601</v>
      </c>
      <c r="M932" s="177" t="s">
        <v>6063</v>
      </c>
      <c r="N932" s="173" t="s">
        <v>6223</v>
      </c>
    </row>
    <row r="933" spans="1:14" ht="47.25" customHeight="1" outlineLevel="1">
      <c r="A933" s="181" t="s">
        <v>2680</v>
      </c>
      <c r="B933" s="119" t="s">
        <v>354</v>
      </c>
      <c r="C933" s="174" t="s">
        <v>131</v>
      </c>
      <c r="D933" s="175" t="s">
        <v>6224</v>
      </c>
      <c r="E933" s="176">
        <v>18.007470000000001</v>
      </c>
      <c r="F933" s="173" t="s">
        <v>537</v>
      </c>
      <c r="G933" s="176" t="s">
        <v>6225</v>
      </c>
      <c r="H933" s="176" t="s">
        <v>3298</v>
      </c>
      <c r="I933" s="176" t="s">
        <v>6226</v>
      </c>
      <c r="J933" s="119" t="s">
        <v>6227</v>
      </c>
      <c r="K933" s="122" t="s">
        <v>6228</v>
      </c>
      <c r="L933" s="173" t="s">
        <v>6229</v>
      </c>
      <c r="M933" s="177" t="s">
        <v>6063</v>
      </c>
      <c r="N933" s="173" t="s">
        <v>6230</v>
      </c>
    </row>
    <row r="934" spans="1:14" ht="31.5" customHeight="1" outlineLevel="1">
      <c r="A934" s="181" t="s">
        <v>2689</v>
      </c>
      <c r="B934" s="119" t="s">
        <v>355</v>
      </c>
      <c r="C934" s="174" t="s">
        <v>131</v>
      </c>
      <c r="D934" s="175" t="s">
        <v>6231</v>
      </c>
      <c r="E934" s="176">
        <v>4942.3989872000002</v>
      </c>
      <c r="F934" s="173" t="s">
        <v>434</v>
      </c>
      <c r="G934" s="176" t="s">
        <v>6232</v>
      </c>
      <c r="H934" s="176" t="s">
        <v>3298</v>
      </c>
      <c r="I934" s="176" t="s">
        <v>6233</v>
      </c>
      <c r="J934" s="119">
        <v>5926</v>
      </c>
      <c r="K934" s="122">
        <v>41136</v>
      </c>
      <c r="L934" s="173" t="s">
        <v>6234</v>
      </c>
      <c r="M934" s="177" t="s">
        <v>6063</v>
      </c>
      <c r="N934" s="173" t="s">
        <v>6235</v>
      </c>
    </row>
    <row r="935" spans="1:14" ht="47.25" customHeight="1" outlineLevel="1">
      <c r="A935" s="181" t="s">
        <v>2698</v>
      </c>
      <c r="B935" s="119" t="s">
        <v>356</v>
      </c>
      <c r="C935" s="174" t="s">
        <v>131</v>
      </c>
      <c r="D935" s="190" t="s">
        <v>6236</v>
      </c>
      <c r="E935" s="176">
        <v>2241.1070500000001</v>
      </c>
      <c r="F935" s="173" t="s">
        <v>537</v>
      </c>
      <c r="G935" s="176" t="s">
        <v>545</v>
      </c>
      <c r="H935" s="176" t="s">
        <v>546</v>
      </c>
      <c r="I935" s="176" t="s">
        <v>547</v>
      </c>
      <c r="J935" s="119">
        <v>128</v>
      </c>
      <c r="K935" s="122">
        <v>40591</v>
      </c>
      <c r="L935" s="173" t="s">
        <v>6237</v>
      </c>
      <c r="M935" s="177" t="s">
        <v>6063</v>
      </c>
      <c r="N935" s="173" t="s">
        <v>6238</v>
      </c>
    </row>
    <row r="936" spans="1:14" ht="47.25" customHeight="1" outlineLevel="1">
      <c r="A936" s="181" t="s">
        <v>2706</v>
      </c>
      <c r="B936" s="119" t="s">
        <v>357</v>
      </c>
      <c r="C936" s="174" t="s">
        <v>131</v>
      </c>
      <c r="D936" s="175" t="s">
        <v>2468</v>
      </c>
      <c r="E936" s="176">
        <v>5898.5256799999997</v>
      </c>
      <c r="F936" s="173" t="s">
        <v>537</v>
      </c>
      <c r="G936" s="176" t="s">
        <v>6239</v>
      </c>
      <c r="H936" s="176" t="s">
        <v>3437</v>
      </c>
      <c r="I936" s="176" t="s">
        <v>6240</v>
      </c>
      <c r="J936" s="119">
        <v>5074</v>
      </c>
      <c r="K936" s="122">
        <v>40956</v>
      </c>
      <c r="L936" s="173" t="s">
        <v>2473</v>
      </c>
      <c r="M936" s="177" t="s">
        <v>6063</v>
      </c>
      <c r="N936" s="173" t="s">
        <v>6241</v>
      </c>
    </row>
    <row r="937" spans="1:14" ht="51" customHeight="1" outlineLevel="1">
      <c r="A937" s="181" t="s">
        <v>2711</v>
      </c>
      <c r="B937" s="119" t="s">
        <v>358</v>
      </c>
      <c r="C937" s="174" t="s">
        <v>131</v>
      </c>
      <c r="D937" s="190" t="s">
        <v>6242</v>
      </c>
      <c r="E937" s="176">
        <v>13.11857</v>
      </c>
      <c r="F937" s="173" t="s">
        <v>3127</v>
      </c>
      <c r="G937" s="176" t="s">
        <v>3687</v>
      </c>
      <c r="H937" s="176" t="s">
        <v>3688</v>
      </c>
      <c r="I937" s="176" t="s">
        <v>3689</v>
      </c>
      <c r="J937" s="119">
        <v>7636</v>
      </c>
      <c r="K937" s="122">
        <v>41516</v>
      </c>
      <c r="L937" s="173" t="s">
        <v>3708</v>
      </c>
      <c r="M937" s="177" t="s">
        <v>6063</v>
      </c>
      <c r="N937" s="173" t="s">
        <v>6243</v>
      </c>
    </row>
    <row r="938" spans="1:14" ht="76.5" customHeight="1" outlineLevel="1">
      <c r="A938" s="181" t="s">
        <v>2719</v>
      </c>
      <c r="B938" s="119" t="s">
        <v>359</v>
      </c>
      <c r="C938" s="174" t="s">
        <v>131</v>
      </c>
      <c r="D938" s="190" t="s">
        <v>6244</v>
      </c>
      <c r="E938" s="176">
        <v>2606.8139099999999</v>
      </c>
      <c r="F938" s="173" t="s">
        <v>434</v>
      </c>
      <c r="G938" s="176" t="s">
        <v>6245</v>
      </c>
      <c r="H938" s="176" t="s">
        <v>6246</v>
      </c>
      <c r="I938" s="176" t="s">
        <v>6247</v>
      </c>
      <c r="J938" s="119">
        <v>7033</v>
      </c>
      <c r="K938" s="122">
        <v>41379</v>
      </c>
      <c r="L938" s="173" t="s">
        <v>6248</v>
      </c>
      <c r="M938" s="177" t="s">
        <v>6063</v>
      </c>
      <c r="N938" s="173" t="s">
        <v>6249</v>
      </c>
    </row>
    <row r="939" spans="1:14" ht="47.25" customHeight="1" outlineLevel="1">
      <c r="A939" s="181" t="s">
        <v>2723</v>
      </c>
      <c r="B939" s="119" t="s">
        <v>360</v>
      </c>
      <c r="C939" s="174" t="s">
        <v>131</v>
      </c>
      <c r="D939" s="190" t="s">
        <v>6250</v>
      </c>
      <c r="E939" s="176">
        <v>89.090480000000014</v>
      </c>
      <c r="F939" s="173" t="s">
        <v>6251</v>
      </c>
      <c r="G939" s="176" t="s">
        <v>3691</v>
      </c>
      <c r="H939" s="176" t="s">
        <v>573</v>
      </c>
      <c r="I939" s="176" t="s">
        <v>3692</v>
      </c>
      <c r="J939" s="119">
        <v>7625</v>
      </c>
      <c r="K939" s="122">
        <v>41512</v>
      </c>
      <c r="L939" s="173" t="s">
        <v>6252</v>
      </c>
      <c r="M939" s="177" t="s">
        <v>6063</v>
      </c>
      <c r="N939" s="173" t="s">
        <v>6253</v>
      </c>
    </row>
    <row r="940" spans="1:14" ht="47.25" customHeight="1" outlineLevel="1">
      <c r="A940" s="181" t="s">
        <v>2728</v>
      </c>
      <c r="B940" s="119" t="s">
        <v>361</v>
      </c>
      <c r="C940" s="174" t="s">
        <v>131</v>
      </c>
      <c r="D940" s="190" t="s">
        <v>2564</v>
      </c>
      <c r="E940" s="176">
        <v>2299.5457999999999</v>
      </c>
      <c r="F940" s="173" t="s">
        <v>3690</v>
      </c>
      <c r="G940" s="176" t="s">
        <v>6254</v>
      </c>
      <c r="H940" s="176" t="s">
        <v>3486</v>
      </c>
      <c r="I940" s="176" t="s">
        <v>6255</v>
      </c>
      <c r="J940" s="119">
        <v>5717</v>
      </c>
      <c r="K940" s="122">
        <v>41089</v>
      </c>
      <c r="L940" s="173" t="s">
        <v>2568</v>
      </c>
      <c r="M940" s="177" t="s">
        <v>6063</v>
      </c>
      <c r="N940" s="173" t="s">
        <v>6256</v>
      </c>
    </row>
    <row r="941" spans="1:14" ht="51" customHeight="1" outlineLevel="1">
      <c r="A941" s="181" t="s">
        <v>2733</v>
      </c>
      <c r="B941" s="119" t="s">
        <v>362</v>
      </c>
      <c r="C941" s="174" t="s">
        <v>131</v>
      </c>
      <c r="D941" s="175" t="s">
        <v>6257</v>
      </c>
      <c r="E941" s="176">
        <v>3692.6469499999998</v>
      </c>
      <c r="F941" s="173" t="s">
        <v>537</v>
      </c>
      <c r="G941" s="176" t="s">
        <v>6258</v>
      </c>
      <c r="H941" s="176" t="s">
        <v>3503</v>
      </c>
      <c r="I941" s="176" t="s">
        <v>6259</v>
      </c>
      <c r="J941" s="119">
        <v>5258</v>
      </c>
      <c r="K941" s="122">
        <v>41008</v>
      </c>
      <c r="L941" s="173" t="s">
        <v>6260</v>
      </c>
      <c r="M941" s="177" t="s">
        <v>6063</v>
      </c>
      <c r="N941" s="173" t="s">
        <v>6261</v>
      </c>
    </row>
    <row r="942" spans="1:14" ht="47.25" customHeight="1" outlineLevel="1">
      <c r="A942" s="181" t="s">
        <v>2738</v>
      </c>
      <c r="B942" s="119" t="s">
        <v>363</v>
      </c>
      <c r="C942" s="174" t="s">
        <v>131</v>
      </c>
      <c r="D942" s="190" t="s">
        <v>6262</v>
      </c>
      <c r="E942" s="176">
        <v>62.377630000000003</v>
      </c>
      <c r="F942" s="173" t="s">
        <v>2772</v>
      </c>
      <c r="G942" s="176" t="s">
        <v>6263</v>
      </c>
      <c r="H942" s="176" t="s">
        <v>3120</v>
      </c>
      <c r="I942" s="176" t="s">
        <v>6264</v>
      </c>
      <c r="J942" s="119">
        <v>7892</v>
      </c>
      <c r="K942" s="122">
        <v>41557</v>
      </c>
      <c r="L942" s="173" t="s">
        <v>6265</v>
      </c>
      <c r="M942" s="177" t="s">
        <v>6063</v>
      </c>
      <c r="N942" s="173" t="s">
        <v>6266</v>
      </c>
    </row>
    <row r="943" spans="1:14" ht="47.25" customHeight="1" outlineLevel="1">
      <c r="A943" s="181" t="s">
        <v>2743</v>
      </c>
      <c r="B943" s="119" t="s">
        <v>364</v>
      </c>
      <c r="C943" s="174" t="s">
        <v>131</v>
      </c>
      <c r="D943" s="190" t="s">
        <v>6267</v>
      </c>
      <c r="E943" s="176">
        <v>30.721</v>
      </c>
      <c r="F943" s="173" t="s">
        <v>537</v>
      </c>
      <c r="G943" s="176" t="s">
        <v>3693</v>
      </c>
      <c r="H943" s="176" t="s">
        <v>3120</v>
      </c>
      <c r="I943" s="176" t="s">
        <v>3694</v>
      </c>
      <c r="J943" s="119">
        <v>3961</v>
      </c>
      <c r="K943" s="122">
        <v>40704</v>
      </c>
      <c r="L943" s="173" t="s">
        <v>315</v>
      </c>
      <c r="M943" s="177" t="s">
        <v>6063</v>
      </c>
      <c r="N943" s="173" t="s">
        <v>6268</v>
      </c>
    </row>
    <row r="944" spans="1:14" ht="47.25" customHeight="1" outlineLevel="1">
      <c r="A944" s="181" t="s">
        <v>2748</v>
      </c>
      <c r="B944" s="219" t="s">
        <v>365</v>
      </c>
      <c r="C944" s="174" t="s">
        <v>131</v>
      </c>
      <c r="D944" s="175" t="s">
        <v>6269</v>
      </c>
      <c r="E944" s="176">
        <v>2.2025899999999998</v>
      </c>
      <c r="F944" s="173" t="s">
        <v>537</v>
      </c>
      <c r="G944" s="176" t="s">
        <v>6270</v>
      </c>
      <c r="H944" s="176" t="s">
        <v>6271</v>
      </c>
      <c r="I944" s="176" t="s">
        <v>6272</v>
      </c>
      <c r="J944" s="119">
        <v>8151</v>
      </c>
      <c r="K944" s="122">
        <v>41607</v>
      </c>
      <c r="L944" s="173" t="s">
        <v>6273</v>
      </c>
      <c r="M944" s="177" t="s">
        <v>6063</v>
      </c>
      <c r="N944" s="173" t="s">
        <v>6274</v>
      </c>
    </row>
    <row r="945" spans="1:14" ht="76.5" customHeight="1" outlineLevel="1">
      <c r="A945" s="181" t="s">
        <v>2752</v>
      </c>
      <c r="B945" s="119" t="s">
        <v>366</v>
      </c>
      <c r="C945" s="174" t="s">
        <v>131</v>
      </c>
      <c r="D945" s="190" t="s">
        <v>6275</v>
      </c>
      <c r="E945" s="176">
        <v>2.8332199999999998</v>
      </c>
      <c r="F945" s="173" t="s">
        <v>435</v>
      </c>
      <c r="G945" s="176" t="s">
        <v>3695</v>
      </c>
      <c r="H945" s="176" t="s">
        <v>3696</v>
      </c>
      <c r="I945" s="176" t="s">
        <v>586</v>
      </c>
      <c r="J945" s="119">
        <v>7983</v>
      </c>
      <c r="K945" s="122">
        <v>41571</v>
      </c>
      <c r="L945" s="173" t="s">
        <v>3709</v>
      </c>
      <c r="M945" s="177" t="s">
        <v>6063</v>
      </c>
      <c r="N945" s="173" t="s">
        <v>6276</v>
      </c>
    </row>
    <row r="946" spans="1:14" ht="76.5" customHeight="1" outlineLevel="1">
      <c r="A946" s="181" t="s">
        <v>2755</v>
      </c>
      <c r="B946" s="119" t="s">
        <v>367</v>
      </c>
      <c r="C946" s="174" t="s">
        <v>131</v>
      </c>
      <c r="D946" s="190" t="s">
        <v>6277</v>
      </c>
      <c r="E946" s="176">
        <v>62.54522</v>
      </c>
      <c r="F946" s="173" t="s">
        <v>6072</v>
      </c>
      <c r="G946" s="176" t="s">
        <v>6278</v>
      </c>
      <c r="H946" s="176" t="s">
        <v>3696</v>
      </c>
      <c r="I946" s="176" t="s">
        <v>6279</v>
      </c>
      <c r="J946" s="119">
        <v>8216</v>
      </c>
      <c r="K946" s="122">
        <v>41617</v>
      </c>
      <c r="L946" s="173" t="s">
        <v>6280</v>
      </c>
      <c r="M946" s="177" t="s">
        <v>6063</v>
      </c>
      <c r="N946" s="173" t="s">
        <v>6281</v>
      </c>
    </row>
    <row r="947" spans="1:14" ht="47.25" customHeight="1" outlineLevel="1">
      <c r="A947" s="181" t="s">
        <v>2759</v>
      </c>
      <c r="B947" s="219" t="s">
        <v>368</v>
      </c>
      <c r="C947" s="174" t="s">
        <v>131</v>
      </c>
      <c r="D947" s="175" t="s">
        <v>6282</v>
      </c>
      <c r="E947" s="176">
        <v>311.15719999999999</v>
      </c>
      <c r="F947" s="173" t="s">
        <v>2772</v>
      </c>
      <c r="G947" s="176" t="s">
        <v>6283</v>
      </c>
      <c r="H947" s="176" t="s">
        <v>6284</v>
      </c>
      <c r="I947" s="176" t="s">
        <v>6285</v>
      </c>
      <c r="J947" s="119">
        <v>8272</v>
      </c>
      <c r="K947" s="122">
        <v>41626</v>
      </c>
      <c r="L947" s="173" t="s">
        <v>6286</v>
      </c>
      <c r="M947" s="177" t="s">
        <v>6063</v>
      </c>
      <c r="N947" s="173" t="s">
        <v>6287</v>
      </c>
    </row>
    <row r="948" spans="1:14" ht="47.25" customHeight="1" outlineLevel="1">
      <c r="A948" s="181" t="s">
        <v>6288</v>
      </c>
      <c r="B948" s="119" t="s">
        <v>369</v>
      </c>
      <c r="C948" s="174" t="s">
        <v>131</v>
      </c>
      <c r="D948" s="190" t="s">
        <v>6289</v>
      </c>
      <c r="E948" s="176">
        <v>812.55112999999994</v>
      </c>
      <c r="F948" s="173" t="s">
        <v>537</v>
      </c>
      <c r="G948" s="176" t="s">
        <v>6290</v>
      </c>
      <c r="H948" s="176" t="s">
        <v>6291</v>
      </c>
      <c r="I948" s="176" t="s">
        <v>3372</v>
      </c>
      <c r="J948" s="119">
        <v>8157</v>
      </c>
      <c r="K948" s="122">
        <v>41611</v>
      </c>
      <c r="L948" s="173" t="s">
        <v>6292</v>
      </c>
      <c r="M948" s="177" t="s">
        <v>6063</v>
      </c>
      <c r="N948" s="173" t="s">
        <v>6293</v>
      </c>
    </row>
    <row r="949" spans="1:14" ht="47.25" customHeight="1" outlineLevel="1">
      <c r="A949" s="181" t="s">
        <v>6294</v>
      </c>
      <c r="B949" s="119" t="s">
        <v>370</v>
      </c>
      <c r="C949" s="174" t="s">
        <v>131</v>
      </c>
      <c r="D949" s="190" t="s">
        <v>6295</v>
      </c>
      <c r="E949" s="176">
        <v>22.448450000000001</v>
      </c>
      <c r="F949" s="173" t="s">
        <v>537</v>
      </c>
      <c r="G949" s="176" t="s">
        <v>6296</v>
      </c>
      <c r="H949" s="176" t="s">
        <v>2470</v>
      </c>
      <c r="I949" s="176" t="s">
        <v>6297</v>
      </c>
      <c r="J949" s="119">
        <v>5118</v>
      </c>
      <c r="K949" s="122">
        <v>40974</v>
      </c>
      <c r="L949" s="173" t="s">
        <v>6298</v>
      </c>
      <c r="M949" s="177" t="s">
        <v>6063</v>
      </c>
      <c r="N949" s="173" t="s">
        <v>6299</v>
      </c>
    </row>
    <row r="950" spans="1:14" ht="47.25" customHeight="1" outlineLevel="1">
      <c r="A950" s="181" t="s">
        <v>6300</v>
      </c>
      <c r="B950" s="119" t="s">
        <v>371</v>
      </c>
      <c r="C950" s="174" t="s">
        <v>131</v>
      </c>
      <c r="D950" s="190" t="s">
        <v>6301</v>
      </c>
      <c r="E950" s="176">
        <v>0</v>
      </c>
      <c r="F950" s="173" t="s">
        <v>537</v>
      </c>
      <c r="G950" s="176" t="s">
        <v>6302</v>
      </c>
      <c r="H950" s="176" t="s">
        <v>2470</v>
      </c>
      <c r="I950" s="176" t="s">
        <v>587</v>
      </c>
      <c r="J950" s="119">
        <v>8487</v>
      </c>
      <c r="K950" s="122">
        <v>41689</v>
      </c>
      <c r="L950" s="173" t="s">
        <v>6303</v>
      </c>
      <c r="M950" s="177" t="s">
        <v>6063</v>
      </c>
      <c r="N950" s="173" t="s">
        <v>6304</v>
      </c>
    </row>
    <row r="951" spans="1:14" ht="63.75" customHeight="1" outlineLevel="1">
      <c r="A951" s="181" t="s">
        <v>6305</v>
      </c>
      <c r="B951" s="219" t="s">
        <v>372</v>
      </c>
      <c r="C951" s="174" t="s">
        <v>131</v>
      </c>
      <c r="D951" s="175" t="s">
        <v>6306</v>
      </c>
      <c r="E951" s="176">
        <v>1325.0523800000001</v>
      </c>
      <c r="F951" s="173" t="s">
        <v>3690</v>
      </c>
      <c r="G951" s="176" t="s">
        <v>6307</v>
      </c>
      <c r="H951" s="176" t="s">
        <v>2470</v>
      </c>
      <c r="I951" s="176" t="s">
        <v>6308</v>
      </c>
      <c r="J951" s="119">
        <v>5716</v>
      </c>
      <c r="K951" s="122">
        <v>41089</v>
      </c>
      <c r="L951" s="173" t="s">
        <v>6309</v>
      </c>
      <c r="M951" s="177" t="s">
        <v>6063</v>
      </c>
      <c r="N951" s="173" t="s">
        <v>6310</v>
      </c>
    </row>
    <row r="952" spans="1:14" ht="51" customHeight="1" outlineLevel="1">
      <c r="A952" s="181" t="s">
        <v>6311</v>
      </c>
      <c r="B952" s="119" t="s">
        <v>373</v>
      </c>
      <c r="C952" s="174" t="s">
        <v>131</v>
      </c>
      <c r="D952" s="190" t="s">
        <v>6312</v>
      </c>
      <c r="E952" s="176">
        <v>0</v>
      </c>
      <c r="F952" s="173" t="s">
        <v>537</v>
      </c>
      <c r="G952" s="176" t="s">
        <v>6313</v>
      </c>
      <c r="H952" s="176" t="s">
        <v>6314</v>
      </c>
      <c r="I952" s="176" t="s">
        <v>3328</v>
      </c>
      <c r="J952" s="119">
        <v>5983</v>
      </c>
      <c r="K952" s="122">
        <v>41148</v>
      </c>
      <c r="L952" s="173" t="s">
        <v>6315</v>
      </c>
      <c r="M952" s="177" t="s">
        <v>6063</v>
      </c>
      <c r="N952" s="173" t="s">
        <v>6316</v>
      </c>
    </row>
    <row r="953" spans="1:14" ht="47.25" customHeight="1" outlineLevel="1">
      <c r="A953" s="181" t="s">
        <v>6317</v>
      </c>
      <c r="B953" s="119" t="s">
        <v>374</v>
      </c>
      <c r="C953" s="174" t="s">
        <v>131</v>
      </c>
      <c r="D953" s="190" t="s">
        <v>6318</v>
      </c>
      <c r="E953" s="176">
        <v>365.79995000000002</v>
      </c>
      <c r="F953" s="173" t="s">
        <v>6319</v>
      </c>
      <c r="G953" s="176" t="s">
        <v>6320</v>
      </c>
      <c r="H953" s="176" t="s">
        <v>6314</v>
      </c>
      <c r="I953" s="176" t="s">
        <v>6321</v>
      </c>
      <c r="J953" s="119" t="s">
        <v>6322</v>
      </c>
      <c r="K953" s="122">
        <v>40849</v>
      </c>
      <c r="L953" s="173" t="s">
        <v>316</v>
      </c>
      <c r="M953" s="177" t="s">
        <v>6063</v>
      </c>
      <c r="N953" s="173" t="s">
        <v>6323</v>
      </c>
    </row>
    <row r="954" spans="1:14" ht="47.25" customHeight="1" outlineLevel="1">
      <c r="A954" s="181" t="s">
        <v>6324</v>
      </c>
      <c r="B954" s="119" t="s">
        <v>375</v>
      </c>
      <c r="C954" s="174" t="s">
        <v>131</v>
      </c>
      <c r="D954" s="190" t="s">
        <v>6325</v>
      </c>
      <c r="E954" s="176">
        <v>24.16563</v>
      </c>
      <c r="F954" s="173" t="s">
        <v>5566</v>
      </c>
      <c r="G954" s="176" t="s">
        <v>6326</v>
      </c>
      <c r="H954" s="176" t="s">
        <v>6327</v>
      </c>
      <c r="I954" s="176" t="s">
        <v>6328</v>
      </c>
      <c r="J954" s="119">
        <v>7072</v>
      </c>
      <c r="K954" s="122">
        <v>41389</v>
      </c>
      <c r="L954" s="173" t="s">
        <v>6329</v>
      </c>
      <c r="M954" s="177" t="s">
        <v>6063</v>
      </c>
      <c r="N954" s="173" t="s">
        <v>6330</v>
      </c>
    </row>
    <row r="955" spans="1:14" ht="47.25" customHeight="1" outlineLevel="1">
      <c r="A955" s="181" t="s">
        <v>6331</v>
      </c>
      <c r="B955" s="119" t="s">
        <v>376</v>
      </c>
      <c r="C955" s="174" t="s">
        <v>131</v>
      </c>
      <c r="D955" s="190" t="s">
        <v>6332</v>
      </c>
      <c r="E955" s="176">
        <v>1625.0721100000001</v>
      </c>
      <c r="F955" s="173" t="s">
        <v>6333</v>
      </c>
      <c r="G955" s="176" t="s">
        <v>6334</v>
      </c>
      <c r="H955" s="176" t="s">
        <v>3596</v>
      </c>
      <c r="I955" s="176" t="s">
        <v>6335</v>
      </c>
      <c r="J955" s="119">
        <v>7533</v>
      </c>
      <c r="K955" s="122">
        <v>41495</v>
      </c>
      <c r="L955" s="173" t="s">
        <v>6336</v>
      </c>
      <c r="M955" s="177" t="s">
        <v>6063</v>
      </c>
      <c r="N955" s="173" t="s">
        <v>6337</v>
      </c>
    </row>
    <row r="956" spans="1:14" ht="47.25" customHeight="1" outlineLevel="1">
      <c r="A956" s="181" t="s">
        <v>6338</v>
      </c>
      <c r="B956" s="119" t="s">
        <v>377</v>
      </c>
      <c r="C956" s="174" t="s">
        <v>131</v>
      </c>
      <c r="D956" s="190" t="s">
        <v>6339</v>
      </c>
      <c r="E956" s="176">
        <v>372.38431999999989</v>
      </c>
      <c r="F956" s="173" t="s">
        <v>3576</v>
      </c>
      <c r="G956" s="176" t="s">
        <v>6340</v>
      </c>
      <c r="H956" s="176" t="s">
        <v>6341</v>
      </c>
      <c r="I956" s="176" t="s">
        <v>6342</v>
      </c>
      <c r="J956" s="119">
        <v>3826</v>
      </c>
      <c r="K956" s="122">
        <v>41152</v>
      </c>
      <c r="L956" s="173" t="s">
        <v>6343</v>
      </c>
      <c r="M956" s="177" t="s">
        <v>6063</v>
      </c>
      <c r="N956" s="173" t="s">
        <v>6344</v>
      </c>
    </row>
    <row r="957" spans="1:14" ht="47.25" customHeight="1" outlineLevel="1">
      <c r="A957" s="181" t="s">
        <v>6345</v>
      </c>
      <c r="B957" s="119" t="s">
        <v>378</v>
      </c>
      <c r="C957" s="174" t="s">
        <v>131</v>
      </c>
      <c r="D957" s="190" t="s">
        <v>6346</v>
      </c>
      <c r="E957" s="176">
        <v>4604.8227900000002</v>
      </c>
      <c r="F957" s="173" t="s">
        <v>6347</v>
      </c>
      <c r="G957" s="176" t="s">
        <v>6348</v>
      </c>
      <c r="H957" s="176" t="s">
        <v>6341</v>
      </c>
      <c r="I957" s="176" t="s">
        <v>6349</v>
      </c>
      <c r="J957" s="119">
        <v>5116</v>
      </c>
      <c r="K957" s="122">
        <v>40974</v>
      </c>
      <c r="L957" s="173" t="s">
        <v>6350</v>
      </c>
      <c r="M957" s="177" t="s">
        <v>6063</v>
      </c>
      <c r="N957" s="173" t="s">
        <v>6351</v>
      </c>
    </row>
    <row r="958" spans="1:14" ht="51" customHeight="1" outlineLevel="1">
      <c r="A958" s="181" t="s">
        <v>6352</v>
      </c>
      <c r="B958" s="119" t="s">
        <v>379</v>
      </c>
      <c r="C958" s="174" t="s">
        <v>131</v>
      </c>
      <c r="D958" s="190" t="s">
        <v>6353</v>
      </c>
      <c r="E958" s="176">
        <v>7.5049999999999999</v>
      </c>
      <c r="F958" s="173" t="s">
        <v>442</v>
      </c>
      <c r="G958" s="176" t="s">
        <v>6354</v>
      </c>
      <c r="H958" s="176" t="s">
        <v>6355</v>
      </c>
      <c r="I958" s="176" t="s">
        <v>6356</v>
      </c>
      <c r="J958" s="119">
        <v>5342</v>
      </c>
      <c r="K958" s="122">
        <v>41012</v>
      </c>
      <c r="L958" s="173" t="s">
        <v>6357</v>
      </c>
      <c r="M958" s="177" t="s">
        <v>6063</v>
      </c>
      <c r="N958" s="173" t="s">
        <v>6358</v>
      </c>
    </row>
    <row r="959" spans="1:14" ht="47.25" customHeight="1" outlineLevel="1">
      <c r="A959" s="181" t="s">
        <v>6359</v>
      </c>
      <c r="B959" s="119" t="s">
        <v>380</v>
      </c>
      <c r="C959" s="174" t="s">
        <v>131</v>
      </c>
      <c r="D959" s="190" t="s">
        <v>6360</v>
      </c>
      <c r="E959" s="176">
        <v>2971.2372</v>
      </c>
      <c r="F959" s="173" t="s">
        <v>3305</v>
      </c>
      <c r="G959" s="176" t="s">
        <v>6361</v>
      </c>
      <c r="H959" s="176" t="s">
        <v>6362</v>
      </c>
      <c r="I959" s="176" t="s">
        <v>6363</v>
      </c>
      <c r="J959" s="119">
        <v>5429</v>
      </c>
      <c r="K959" s="122">
        <v>41031</v>
      </c>
      <c r="L959" s="173" t="s">
        <v>6364</v>
      </c>
      <c r="M959" s="177" t="s">
        <v>6063</v>
      </c>
      <c r="N959" s="173" t="s">
        <v>6365</v>
      </c>
    </row>
    <row r="960" spans="1:14" ht="51" customHeight="1" outlineLevel="1">
      <c r="A960" s="181" t="s">
        <v>6366</v>
      </c>
      <c r="B960" s="119" t="s">
        <v>381</v>
      </c>
      <c r="C960" s="174" t="s">
        <v>131</v>
      </c>
      <c r="D960" s="190" t="s">
        <v>6367</v>
      </c>
      <c r="E960" s="176">
        <v>32.183540000000001</v>
      </c>
      <c r="F960" s="173" t="s">
        <v>537</v>
      </c>
      <c r="G960" s="176" t="s">
        <v>3697</v>
      </c>
      <c r="H960" s="176" t="s">
        <v>3698</v>
      </c>
      <c r="I960" s="176" t="s">
        <v>3699</v>
      </c>
      <c r="J960" s="119">
        <v>7530</v>
      </c>
      <c r="K960" s="122">
        <v>41491</v>
      </c>
      <c r="L960" s="173" t="s">
        <v>2872</v>
      </c>
      <c r="M960" s="177" t="s">
        <v>6063</v>
      </c>
      <c r="N960" s="173" t="s">
        <v>6368</v>
      </c>
    </row>
    <row r="961" spans="1:14" ht="90" customHeight="1" outlineLevel="1">
      <c r="A961" s="181" t="s">
        <v>6369</v>
      </c>
      <c r="B961" s="219" t="s">
        <v>382</v>
      </c>
      <c r="C961" s="174" t="s">
        <v>131</v>
      </c>
      <c r="D961" s="175" t="s">
        <v>6370</v>
      </c>
      <c r="E961" s="176">
        <v>3817.7</v>
      </c>
      <c r="F961" s="173" t="s">
        <v>6347</v>
      </c>
      <c r="G961" s="176" t="s">
        <v>6371</v>
      </c>
      <c r="H961" s="176" t="s">
        <v>3701</v>
      </c>
      <c r="I961" s="176" t="s">
        <v>6372</v>
      </c>
      <c r="J961" s="119">
        <v>5654</v>
      </c>
      <c r="K961" s="122">
        <v>41075</v>
      </c>
      <c r="L961" s="173" t="s">
        <v>3125</v>
      </c>
      <c r="M961" s="177" t="s">
        <v>6063</v>
      </c>
      <c r="N961" s="173" t="s">
        <v>6373</v>
      </c>
    </row>
    <row r="962" spans="1:14" ht="51" customHeight="1" outlineLevel="1">
      <c r="A962" s="181" t="s">
        <v>6374</v>
      </c>
      <c r="B962" s="119" t="s">
        <v>383</v>
      </c>
      <c r="C962" s="174" t="s">
        <v>131</v>
      </c>
      <c r="D962" s="190" t="s">
        <v>6375</v>
      </c>
      <c r="E962" s="176">
        <v>17103.673419999999</v>
      </c>
      <c r="F962" s="173" t="s">
        <v>6376</v>
      </c>
      <c r="G962" s="176" t="s">
        <v>6377</v>
      </c>
      <c r="H962" s="176" t="s">
        <v>6378</v>
      </c>
      <c r="I962" s="176" t="s">
        <v>6379</v>
      </c>
      <c r="J962" s="119">
        <v>3732</v>
      </c>
      <c r="K962" s="122">
        <v>41127</v>
      </c>
      <c r="L962" s="173" t="s">
        <v>6380</v>
      </c>
      <c r="M962" s="177" t="s">
        <v>6063</v>
      </c>
      <c r="N962" s="173" t="s">
        <v>6381</v>
      </c>
    </row>
    <row r="963" spans="1:14" ht="51" customHeight="1" outlineLevel="1">
      <c r="A963" s="181" t="s">
        <v>6382</v>
      </c>
      <c r="B963" s="119" t="s">
        <v>384</v>
      </c>
      <c r="C963" s="174" t="s">
        <v>131</v>
      </c>
      <c r="D963" s="190" t="s">
        <v>6383</v>
      </c>
      <c r="E963" s="176">
        <v>119.15688</v>
      </c>
      <c r="F963" s="173" t="s">
        <v>2772</v>
      </c>
      <c r="G963" s="176" t="s">
        <v>6384</v>
      </c>
      <c r="H963" s="176" t="s">
        <v>6385</v>
      </c>
      <c r="I963" s="176" t="s">
        <v>6386</v>
      </c>
      <c r="J963" s="119">
        <v>5674</v>
      </c>
      <c r="K963" s="122">
        <v>41080</v>
      </c>
      <c r="L963" s="173" t="s">
        <v>6387</v>
      </c>
      <c r="M963" s="177" t="s">
        <v>6063</v>
      </c>
      <c r="N963" s="173" t="s">
        <v>6388</v>
      </c>
    </row>
    <row r="964" spans="1:14" ht="47.25" customHeight="1" outlineLevel="1">
      <c r="A964" s="181" t="s">
        <v>6389</v>
      </c>
      <c r="B964" s="119" t="s">
        <v>385</v>
      </c>
      <c r="C964" s="174" t="s">
        <v>131</v>
      </c>
      <c r="D964" s="190" t="s">
        <v>6390</v>
      </c>
      <c r="E964" s="176">
        <v>0</v>
      </c>
      <c r="F964" s="173" t="s">
        <v>2772</v>
      </c>
      <c r="G964" s="176" t="s">
        <v>6391</v>
      </c>
      <c r="H964" s="176" t="s">
        <v>6392</v>
      </c>
      <c r="I964" s="176" t="s">
        <v>6393</v>
      </c>
      <c r="J964" s="119">
        <v>8556</v>
      </c>
      <c r="K964" s="122">
        <v>41757</v>
      </c>
      <c r="L964" s="173" t="s">
        <v>6394</v>
      </c>
      <c r="M964" s="177" t="s">
        <v>6063</v>
      </c>
      <c r="N964" s="173" t="s">
        <v>6395</v>
      </c>
    </row>
    <row r="965" spans="1:14" ht="47.25" customHeight="1" outlineLevel="1">
      <c r="A965" s="181" t="s">
        <v>6396</v>
      </c>
      <c r="B965" s="119" t="s">
        <v>386</v>
      </c>
      <c r="C965" s="174" t="s">
        <v>131</v>
      </c>
      <c r="D965" s="175" t="s">
        <v>6397</v>
      </c>
      <c r="E965" s="176">
        <v>1008.85113</v>
      </c>
      <c r="F965" s="173" t="s">
        <v>2652</v>
      </c>
      <c r="G965" s="176" t="s">
        <v>6398</v>
      </c>
      <c r="H965" s="176" t="s">
        <v>6399</v>
      </c>
      <c r="I965" s="176" t="s">
        <v>6400</v>
      </c>
      <c r="J965" s="119">
        <v>4117</v>
      </c>
      <c r="K965" s="122">
        <v>40730</v>
      </c>
      <c r="L965" s="173" t="s">
        <v>6401</v>
      </c>
      <c r="M965" s="177" t="s">
        <v>6063</v>
      </c>
      <c r="N965" s="173" t="s">
        <v>6402</v>
      </c>
    </row>
    <row r="966" spans="1:14" ht="47.25" customHeight="1" outlineLevel="1">
      <c r="A966" s="181" t="s">
        <v>6403</v>
      </c>
      <c r="B966" s="219" t="s">
        <v>387</v>
      </c>
      <c r="C966" s="174" t="s">
        <v>131</v>
      </c>
      <c r="D966" s="175" t="s">
        <v>6404</v>
      </c>
      <c r="E966" s="176">
        <v>1570.1744000000001</v>
      </c>
      <c r="F966" s="173" t="s">
        <v>496</v>
      </c>
      <c r="G966" s="176" t="s">
        <v>6405</v>
      </c>
      <c r="H966" s="176" t="s">
        <v>3735</v>
      </c>
      <c r="I966" s="176" t="s">
        <v>6406</v>
      </c>
      <c r="J966" s="119">
        <v>5694</v>
      </c>
      <c r="K966" s="122">
        <v>41089</v>
      </c>
      <c r="L966" s="173" t="s">
        <v>6407</v>
      </c>
      <c r="M966" s="177" t="s">
        <v>6063</v>
      </c>
      <c r="N966" s="173" t="s">
        <v>6408</v>
      </c>
    </row>
    <row r="967" spans="1:14" ht="31.5" customHeight="1" outlineLevel="1">
      <c r="A967" s="181" t="s">
        <v>6409</v>
      </c>
      <c r="B967" s="119" t="s">
        <v>388</v>
      </c>
      <c r="C967" s="174" t="s">
        <v>131</v>
      </c>
      <c r="D967" s="239" t="s">
        <v>6410</v>
      </c>
      <c r="E967" s="176">
        <v>13.00586</v>
      </c>
      <c r="F967" s="173" t="s">
        <v>3690</v>
      </c>
      <c r="G967" s="176" t="s">
        <v>3703</v>
      </c>
      <c r="H967" s="176" t="s">
        <v>3704</v>
      </c>
      <c r="I967" s="176" t="s">
        <v>3705</v>
      </c>
      <c r="J967" s="119">
        <v>6905</v>
      </c>
      <c r="K967" s="122">
        <v>41352</v>
      </c>
      <c r="L967" s="173" t="s">
        <v>6411</v>
      </c>
      <c r="M967" s="177" t="s">
        <v>6063</v>
      </c>
      <c r="N967" s="173" t="s">
        <v>6412</v>
      </c>
    </row>
    <row r="968" spans="1:14" ht="31.5" customHeight="1" outlineLevel="1">
      <c r="A968" s="181" t="s">
        <v>6413</v>
      </c>
      <c r="B968" s="119" t="s">
        <v>389</v>
      </c>
      <c r="C968" s="174" t="s">
        <v>131</v>
      </c>
      <c r="D968" s="239" t="s">
        <v>6414</v>
      </c>
      <c r="E968" s="176">
        <v>1445.35113</v>
      </c>
      <c r="F968" s="173" t="s">
        <v>3690</v>
      </c>
      <c r="G968" s="176" t="s">
        <v>6415</v>
      </c>
      <c r="H968" s="176" t="s">
        <v>6416</v>
      </c>
      <c r="I968" s="176" t="s">
        <v>6417</v>
      </c>
      <c r="J968" s="119">
        <v>7186</v>
      </c>
      <c r="K968" s="122">
        <v>41425</v>
      </c>
      <c r="L968" s="173" t="s">
        <v>6418</v>
      </c>
      <c r="M968" s="177" t="s">
        <v>6063</v>
      </c>
      <c r="N968" s="173" t="s">
        <v>6419</v>
      </c>
    </row>
    <row r="969" spans="1:14" ht="51" customHeight="1" outlineLevel="1">
      <c r="A969" s="181" t="s">
        <v>6420</v>
      </c>
      <c r="B969" s="119" t="s">
        <v>390</v>
      </c>
      <c r="C969" s="174" t="s">
        <v>131</v>
      </c>
      <c r="D969" s="175" t="s">
        <v>6421</v>
      </c>
      <c r="E969" s="176">
        <v>45.935870000000001</v>
      </c>
      <c r="F969" s="173" t="s">
        <v>537</v>
      </c>
      <c r="G969" s="176" t="s">
        <v>6422</v>
      </c>
      <c r="H969" s="176" t="s">
        <v>6423</v>
      </c>
      <c r="I969" s="176" t="s">
        <v>6424</v>
      </c>
      <c r="J969" s="119">
        <v>7157</v>
      </c>
      <c r="K969" s="122" t="s">
        <v>3574</v>
      </c>
      <c r="L969" s="173" t="s">
        <v>6425</v>
      </c>
      <c r="M969" s="177" t="s">
        <v>6063</v>
      </c>
      <c r="N969" s="173" t="s">
        <v>6426</v>
      </c>
    </row>
    <row r="970" spans="1:14" ht="31.5" customHeight="1" outlineLevel="1">
      <c r="A970" s="181" t="s">
        <v>6427</v>
      </c>
      <c r="B970" s="219" t="s">
        <v>391</v>
      </c>
      <c r="C970" s="174" t="s">
        <v>131</v>
      </c>
      <c r="D970" s="175" t="s">
        <v>6428</v>
      </c>
      <c r="E970" s="176">
        <v>39.499319999999997</v>
      </c>
      <c r="F970" s="173" t="s">
        <v>537</v>
      </c>
      <c r="G970" s="176" t="s">
        <v>545</v>
      </c>
      <c r="H970" s="176" t="s">
        <v>3405</v>
      </c>
      <c r="I970" s="176" t="s">
        <v>547</v>
      </c>
      <c r="J970" s="119">
        <v>4745</v>
      </c>
      <c r="K970" s="122">
        <v>40875</v>
      </c>
      <c r="L970" s="173" t="s">
        <v>6429</v>
      </c>
      <c r="M970" s="177" t="s">
        <v>6063</v>
      </c>
      <c r="N970" s="173" t="s">
        <v>6430</v>
      </c>
    </row>
    <row r="971" spans="1:14" ht="63" customHeight="1" outlineLevel="1">
      <c r="A971" s="181" t="s">
        <v>6431</v>
      </c>
      <c r="B971" s="119" t="s">
        <v>392</v>
      </c>
      <c r="C971" s="174" t="s">
        <v>131</v>
      </c>
      <c r="D971" s="239" t="s">
        <v>6432</v>
      </c>
      <c r="E971" s="176">
        <v>1030.8302799999999</v>
      </c>
      <c r="F971" s="173" t="s">
        <v>449</v>
      </c>
      <c r="G971" s="176" t="s">
        <v>6433</v>
      </c>
      <c r="H971" s="176" t="s">
        <v>3272</v>
      </c>
      <c r="I971" s="176" t="s">
        <v>6434</v>
      </c>
      <c r="J971" s="119">
        <v>4151</v>
      </c>
      <c r="K971" s="122">
        <v>40737</v>
      </c>
      <c r="L971" s="173" t="s">
        <v>6435</v>
      </c>
      <c r="M971" s="177" t="s">
        <v>6063</v>
      </c>
      <c r="N971" s="173" t="s">
        <v>6436</v>
      </c>
    </row>
    <row r="972" spans="1:14" ht="47.25" customHeight="1" outlineLevel="1">
      <c r="A972" s="181" t="s">
        <v>6437</v>
      </c>
      <c r="B972" s="119" t="s">
        <v>393</v>
      </c>
      <c r="C972" s="174" t="s">
        <v>131</v>
      </c>
      <c r="D972" s="175" t="s">
        <v>6438</v>
      </c>
      <c r="E972" s="176">
        <v>1.7373700000000001</v>
      </c>
      <c r="F972" s="173" t="s">
        <v>449</v>
      </c>
      <c r="G972" s="176" t="s">
        <v>6439</v>
      </c>
      <c r="H972" s="176" t="s">
        <v>6440</v>
      </c>
      <c r="I972" s="176" t="s">
        <v>6441</v>
      </c>
      <c r="J972" s="119">
        <v>3990</v>
      </c>
      <c r="K972" s="122">
        <v>40708</v>
      </c>
      <c r="L972" s="173" t="s">
        <v>6442</v>
      </c>
      <c r="M972" s="177" t="s">
        <v>6063</v>
      </c>
      <c r="N972" s="173" t="s">
        <v>6443</v>
      </c>
    </row>
    <row r="973" spans="1:14" ht="31.5" customHeight="1" outlineLevel="1">
      <c r="A973" s="181" t="s">
        <v>6444</v>
      </c>
      <c r="B973" s="177" t="s">
        <v>394</v>
      </c>
      <c r="C973" s="174" t="s">
        <v>131</v>
      </c>
      <c r="D973" s="175" t="s">
        <v>6445</v>
      </c>
      <c r="E973" s="176">
        <v>102.0532</v>
      </c>
      <c r="F973" s="173" t="s">
        <v>446</v>
      </c>
      <c r="G973" s="176" t="s">
        <v>446</v>
      </c>
      <c r="H973" s="176" t="s">
        <v>446</v>
      </c>
      <c r="I973" s="176" t="s">
        <v>446</v>
      </c>
      <c r="J973" s="119">
        <v>6130</v>
      </c>
      <c r="K973" s="122">
        <v>41190</v>
      </c>
      <c r="L973" s="173" t="s">
        <v>6446</v>
      </c>
      <c r="M973" s="177" t="s">
        <v>6063</v>
      </c>
      <c r="N973" s="173" t="s">
        <v>6447</v>
      </c>
    </row>
    <row r="974" spans="1:14" ht="37.5" customHeight="1" outlineLevel="1">
      <c r="A974" s="181" t="s">
        <v>6448</v>
      </c>
      <c r="B974" s="177" t="s">
        <v>395</v>
      </c>
      <c r="C974" s="174" t="s">
        <v>131</v>
      </c>
      <c r="D974" s="175" t="s">
        <v>6449</v>
      </c>
      <c r="E974" s="176">
        <v>100.19244999999999</v>
      </c>
      <c r="F974" s="173" t="s">
        <v>446</v>
      </c>
      <c r="G974" s="176" t="s">
        <v>446</v>
      </c>
      <c r="H974" s="176" t="s">
        <v>446</v>
      </c>
      <c r="I974" s="176" t="s">
        <v>446</v>
      </c>
      <c r="J974" s="119">
        <v>7878</v>
      </c>
      <c r="K974" s="122">
        <v>41555</v>
      </c>
      <c r="L974" s="173" t="s">
        <v>6450</v>
      </c>
      <c r="M974" s="177" t="s">
        <v>6063</v>
      </c>
      <c r="N974" s="173" t="s">
        <v>6451</v>
      </c>
    </row>
    <row r="975" spans="1:14" ht="33.75" customHeight="1" outlineLevel="1">
      <c r="A975" s="181" t="s">
        <v>6452</v>
      </c>
      <c r="B975" s="119" t="s">
        <v>396</v>
      </c>
      <c r="C975" s="174" t="s">
        <v>131</v>
      </c>
      <c r="D975" s="175" t="s">
        <v>6453</v>
      </c>
      <c r="E975" s="176">
        <v>29.68441</v>
      </c>
      <c r="F975" s="173" t="s">
        <v>537</v>
      </c>
      <c r="G975" s="176" t="s">
        <v>545</v>
      </c>
      <c r="H975" s="176" t="s">
        <v>546</v>
      </c>
      <c r="I975" s="176" t="s">
        <v>547</v>
      </c>
      <c r="J975" s="119">
        <v>3752</v>
      </c>
      <c r="K975" s="122">
        <v>41309</v>
      </c>
      <c r="L975" s="173" t="s">
        <v>6454</v>
      </c>
      <c r="M975" s="177" t="s">
        <v>6063</v>
      </c>
      <c r="N975" s="173" t="s">
        <v>6455</v>
      </c>
    </row>
    <row r="976" spans="1:14" ht="51" customHeight="1" outlineLevel="1">
      <c r="A976" s="181" t="s">
        <v>6456</v>
      </c>
      <c r="B976" s="219" t="s">
        <v>397</v>
      </c>
      <c r="C976" s="174" t="s">
        <v>131</v>
      </c>
      <c r="D976" s="175" t="s">
        <v>6457</v>
      </c>
      <c r="E976" s="176">
        <v>360.54608000000002</v>
      </c>
      <c r="F976" s="173" t="s">
        <v>446</v>
      </c>
      <c r="G976" s="176" t="s">
        <v>446</v>
      </c>
      <c r="H976" s="176" t="s">
        <v>446</v>
      </c>
      <c r="I976" s="176" t="s">
        <v>446</v>
      </c>
      <c r="J976" s="119">
        <v>4636</v>
      </c>
      <c r="K976" s="122">
        <v>40850</v>
      </c>
      <c r="L976" s="173" t="s">
        <v>6458</v>
      </c>
      <c r="M976" s="177" t="s">
        <v>6063</v>
      </c>
      <c r="N976" s="173" t="s">
        <v>6459</v>
      </c>
    </row>
    <row r="977" spans="1:14" ht="63" customHeight="1" outlineLevel="1">
      <c r="A977" s="181" t="s">
        <v>6460</v>
      </c>
      <c r="B977" s="219" t="s">
        <v>398</v>
      </c>
      <c r="C977" s="174" t="s">
        <v>131</v>
      </c>
      <c r="D977" s="175" t="s">
        <v>6461</v>
      </c>
      <c r="E977" s="176">
        <v>47.273099999999999</v>
      </c>
      <c r="F977" s="173" t="s">
        <v>537</v>
      </c>
      <c r="G977" s="176" t="s">
        <v>545</v>
      </c>
      <c r="H977" s="176" t="s">
        <v>546</v>
      </c>
      <c r="I977" s="176" t="s">
        <v>547</v>
      </c>
      <c r="J977" s="119">
        <v>4001</v>
      </c>
      <c r="K977" s="122">
        <v>40714</v>
      </c>
      <c r="L977" s="173" t="s">
        <v>6462</v>
      </c>
      <c r="M977" s="177" t="s">
        <v>6063</v>
      </c>
      <c r="N977" s="173" t="s">
        <v>6463</v>
      </c>
    </row>
    <row r="978" spans="1:14" ht="47.25" customHeight="1" outlineLevel="1">
      <c r="A978" s="181" t="s">
        <v>6464</v>
      </c>
      <c r="B978" s="219" t="s">
        <v>399</v>
      </c>
      <c r="C978" s="174" t="s">
        <v>131</v>
      </c>
      <c r="D978" s="175" t="s">
        <v>6465</v>
      </c>
      <c r="E978" s="176">
        <v>69.094329999999999</v>
      </c>
      <c r="F978" s="173" t="s">
        <v>537</v>
      </c>
      <c r="G978" s="176" t="s">
        <v>545</v>
      </c>
      <c r="H978" s="176" t="s">
        <v>546</v>
      </c>
      <c r="I978" s="176" t="s">
        <v>547</v>
      </c>
      <c r="J978" s="119">
        <v>4903</v>
      </c>
      <c r="K978" s="122">
        <v>40921</v>
      </c>
      <c r="L978" s="173" t="s">
        <v>6466</v>
      </c>
      <c r="M978" s="177" t="s">
        <v>6063</v>
      </c>
      <c r="N978" s="173" t="s">
        <v>6467</v>
      </c>
    </row>
    <row r="979" spans="1:14" ht="47.25" customHeight="1" outlineLevel="1">
      <c r="A979" s="181" t="s">
        <v>6468</v>
      </c>
      <c r="B979" s="219" t="s">
        <v>400</v>
      </c>
      <c r="C979" s="174" t="s">
        <v>131</v>
      </c>
      <c r="D979" s="175" t="s">
        <v>6469</v>
      </c>
      <c r="E979" s="176">
        <v>670.02765999999997</v>
      </c>
      <c r="F979" s="173" t="s">
        <v>449</v>
      </c>
      <c r="G979" s="176" t="s">
        <v>6433</v>
      </c>
      <c r="H979" s="176" t="s">
        <v>3272</v>
      </c>
      <c r="I979" s="176" t="s">
        <v>6434</v>
      </c>
      <c r="J979" s="119">
        <v>4281</v>
      </c>
      <c r="K979" s="122">
        <v>41136</v>
      </c>
      <c r="L979" s="173" t="s">
        <v>6470</v>
      </c>
      <c r="M979" s="177" t="s">
        <v>6063</v>
      </c>
      <c r="N979" s="173" t="s">
        <v>6471</v>
      </c>
    </row>
    <row r="980" spans="1:14" ht="31.5" customHeight="1" outlineLevel="1">
      <c r="A980" s="181" t="s">
        <v>6472</v>
      </c>
      <c r="B980" s="219" t="s">
        <v>401</v>
      </c>
      <c r="C980" s="174" t="s">
        <v>131</v>
      </c>
      <c r="D980" s="175" t="s">
        <v>6473</v>
      </c>
      <c r="E980" s="176">
        <v>82.359399999999994</v>
      </c>
      <c r="F980" s="173" t="s">
        <v>537</v>
      </c>
      <c r="G980" s="176" t="s">
        <v>545</v>
      </c>
      <c r="H980" s="176" t="s">
        <v>546</v>
      </c>
      <c r="I980" s="176" t="s">
        <v>547</v>
      </c>
      <c r="J980" s="119">
        <v>5241</v>
      </c>
      <c r="K980" s="122">
        <v>41003</v>
      </c>
      <c r="L980" s="173" t="s">
        <v>6474</v>
      </c>
      <c r="M980" s="177" t="s">
        <v>6063</v>
      </c>
      <c r="N980" s="173" t="s">
        <v>6475</v>
      </c>
    </row>
    <row r="981" spans="1:14" ht="75.75" customHeight="1" outlineLevel="1">
      <c r="A981" s="181" t="s">
        <v>6476</v>
      </c>
      <c r="B981" s="119" t="s">
        <v>402</v>
      </c>
      <c r="C981" s="174" t="s">
        <v>131</v>
      </c>
      <c r="D981" s="175" t="s">
        <v>6477</v>
      </c>
      <c r="E981" s="176">
        <v>30.785959999999999</v>
      </c>
      <c r="F981" s="173" t="s">
        <v>537</v>
      </c>
      <c r="G981" s="176" t="s">
        <v>545</v>
      </c>
      <c r="H981" s="176" t="s">
        <v>546</v>
      </c>
      <c r="I981" s="176" t="s">
        <v>547</v>
      </c>
      <c r="J981" s="119">
        <v>5450</v>
      </c>
      <c r="K981" s="122">
        <v>41032</v>
      </c>
      <c r="L981" s="173" t="s">
        <v>6478</v>
      </c>
      <c r="M981" s="177" t="s">
        <v>6063</v>
      </c>
      <c r="N981" s="173" t="s">
        <v>6479</v>
      </c>
    </row>
    <row r="982" spans="1:14" ht="47.25" customHeight="1" outlineLevel="1">
      <c r="A982" s="181" t="s">
        <v>6480</v>
      </c>
      <c r="B982" s="119" t="s">
        <v>403</v>
      </c>
      <c r="C982" s="174" t="s">
        <v>131</v>
      </c>
      <c r="D982" s="175" t="s">
        <v>6481</v>
      </c>
      <c r="E982" s="176">
        <v>29.68441</v>
      </c>
      <c r="F982" s="173" t="s">
        <v>537</v>
      </c>
      <c r="G982" s="176" t="s">
        <v>545</v>
      </c>
      <c r="H982" s="176" t="s">
        <v>546</v>
      </c>
      <c r="I982" s="176" t="s">
        <v>547</v>
      </c>
      <c r="J982" s="119">
        <v>5722</v>
      </c>
      <c r="K982" s="122">
        <v>41094</v>
      </c>
      <c r="L982" s="173" t="s">
        <v>6482</v>
      </c>
      <c r="M982" s="177" t="s">
        <v>6063</v>
      </c>
      <c r="N982" s="173" t="s">
        <v>6483</v>
      </c>
    </row>
    <row r="983" spans="1:14" ht="47.25" customHeight="1" outlineLevel="1">
      <c r="A983" s="181" t="s">
        <v>6484</v>
      </c>
      <c r="B983" s="119" t="s">
        <v>404</v>
      </c>
      <c r="C983" s="174" t="s">
        <v>131</v>
      </c>
      <c r="D983" s="175" t="s">
        <v>6485</v>
      </c>
      <c r="E983" s="176">
        <v>40.206330000000001</v>
      </c>
      <c r="F983" s="173" t="s">
        <v>537</v>
      </c>
      <c r="G983" s="176" t="s">
        <v>545</v>
      </c>
      <c r="H983" s="176" t="s">
        <v>546</v>
      </c>
      <c r="I983" s="176" t="s">
        <v>547</v>
      </c>
      <c r="J983" s="119">
        <v>5735</v>
      </c>
      <c r="K983" s="122">
        <v>41095</v>
      </c>
      <c r="L983" s="173" t="s">
        <v>6486</v>
      </c>
      <c r="M983" s="177" t="s">
        <v>6063</v>
      </c>
      <c r="N983" s="173" t="s">
        <v>6487</v>
      </c>
    </row>
    <row r="984" spans="1:14" ht="47.25" customHeight="1" outlineLevel="1">
      <c r="A984" s="181" t="s">
        <v>6488</v>
      </c>
      <c r="B984" s="119" t="s">
        <v>405</v>
      </c>
      <c r="C984" s="174" t="s">
        <v>131</v>
      </c>
      <c r="D984" s="175" t="s">
        <v>6489</v>
      </c>
      <c r="E984" s="176">
        <v>71.036609999999996</v>
      </c>
      <c r="F984" s="173" t="s">
        <v>537</v>
      </c>
      <c r="G984" s="176" t="s">
        <v>545</v>
      </c>
      <c r="H984" s="176" t="s">
        <v>546</v>
      </c>
      <c r="I984" s="176" t="s">
        <v>547</v>
      </c>
      <c r="J984" s="119">
        <v>5798</v>
      </c>
      <c r="K984" s="122">
        <v>41115</v>
      </c>
      <c r="L984" s="173" t="s">
        <v>6490</v>
      </c>
      <c r="M984" s="177" t="s">
        <v>6063</v>
      </c>
      <c r="N984" s="173" t="s">
        <v>6491</v>
      </c>
    </row>
    <row r="985" spans="1:14" ht="47.25" customHeight="1" outlineLevel="1">
      <c r="A985" s="181" t="s">
        <v>6492</v>
      </c>
      <c r="B985" s="119" t="s">
        <v>406</v>
      </c>
      <c r="C985" s="174" t="s">
        <v>131</v>
      </c>
      <c r="D985" s="175" t="s">
        <v>6493</v>
      </c>
      <c r="E985" s="176">
        <v>24.09206</v>
      </c>
      <c r="F985" s="173" t="s">
        <v>537</v>
      </c>
      <c r="G985" s="176" t="s">
        <v>545</v>
      </c>
      <c r="H985" s="176" t="s">
        <v>546</v>
      </c>
      <c r="I985" s="176" t="s">
        <v>547</v>
      </c>
      <c r="J985" s="119">
        <v>5848</v>
      </c>
      <c r="K985" s="122">
        <v>41492</v>
      </c>
      <c r="L985" s="173" t="s">
        <v>317</v>
      </c>
      <c r="M985" s="177" t="s">
        <v>6063</v>
      </c>
      <c r="N985" s="173" t="s">
        <v>6494</v>
      </c>
    </row>
    <row r="986" spans="1:14" ht="118.5" customHeight="1" outlineLevel="1">
      <c r="A986" s="181" t="s">
        <v>6495</v>
      </c>
      <c r="B986" s="219" t="s">
        <v>407</v>
      </c>
      <c r="C986" s="174" t="s">
        <v>131</v>
      </c>
      <c r="D986" s="175" t="s">
        <v>6496</v>
      </c>
      <c r="E986" s="176">
        <v>50.540909999999997</v>
      </c>
      <c r="F986" s="173" t="s">
        <v>537</v>
      </c>
      <c r="G986" s="176" t="s">
        <v>545</v>
      </c>
      <c r="H986" s="176" t="s">
        <v>546</v>
      </c>
      <c r="I986" s="176" t="s">
        <v>547</v>
      </c>
      <c r="J986" s="119">
        <v>5876</v>
      </c>
      <c r="K986" s="122">
        <v>41128</v>
      </c>
      <c r="L986" s="173" t="s">
        <v>2757</v>
      </c>
      <c r="M986" s="177" t="s">
        <v>6063</v>
      </c>
      <c r="N986" s="173" t="s">
        <v>6497</v>
      </c>
    </row>
    <row r="987" spans="1:14" ht="47.25" customHeight="1" outlineLevel="1">
      <c r="A987" s="181" t="s">
        <v>6498</v>
      </c>
      <c r="B987" s="219" t="s">
        <v>408</v>
      </c>
      <c r="C987" s="174" t="s">
        <v>131</v>
      </c>
      <c r="D987" s="175" t="s">
        <v>6499</v>
      </c>
      <c r="E987" s="176">
        <v>50.483089999999997</v>
      </c>
      <c r="F987" s="173" t="s">
        <v>537</v>
      </c>
      <c r="G987" s="176" t="s">
        <v>545</v>
      </c>
      <c r="H987" s="176" t="s">
        <v>546</v>
      </c>
      <c r="I987" s="176" t="s">
        <v>547</v>
      </c>
      <c r="J987" s="119">
        <v>6017</v>
      </c>
      <c r="K987" s="122">
        <v>41155</v>
      </c>
      <c r="L987" s="173" t="s">
        <v>2731</v>
      </c>
      <c r="M987" s="177" t="s">
        <v>6063</v>
      </c>
      <c r="N987" s="173" t="s">
        <v>6500</v>
      </c>
    </row>
    <row r="988" spans="1:14" ht="66.75" customHeight="1" outlineLevel="1">
      <c r="A988" s="181" t="s">
        <v>6501</v>
      </c>
      <c r="B988" s="119" t="s">
        <v>409</v>
      </c>
      <c r="C988" s="174" t="s">
        <v>131</v>
      </c>
      <c r="D988" s="175" t="s">
        <v>6502</v>
      </c>
      <c r="E988" s="176">
        <v>50.483089999999997</v>
      </c>
      <c r="F988" s="173" t="s">
        <v>537</v>
      </c>
      <c r="G988" s="176" t="s">
        <v>545</v>
      </c>
      <c r="H988" s="176" t="s">
        <v>546</v>
      </c>
      <c r="I988" s="176" t="s">
        <v>547</v>
      </c>
      <c r="J988" s="119">
        <v>6140</v>
      </c>
      <c r="K988" s="122">
        <v>41190</v>
      </c>
      <c r="L988" s="173" t="s">
        <v>2726</v>
      </c>
      <c r="M988" s="177" t="s">
        <v>6063</v>
      </c>
      <c r="N988" s="173" t="s">
        <v>6503</v>
      </c>
    </row>
    <row r="989" spans="1:14" ht="51" customHeight="1" outlineLevel="1">
      <c r="A989" s="181" t="s">
        <v>6504</v>
      </c>
      <c r="B989" s="119" t="s">
        <v>410</v>
      </c>
      <c r="C989" s="174" t="s">
        <v>131</v>
      </c>
      <c r="D989" s="175" t="s">
        <v>2778</v>
      </c>
      <c r="E989" s="176">
        <v>41.107050000000001</v>
      </c>
      <c r="F989" s="173" t="s">
        <v>537</v>
      </c>
      <c r="G989" s="176" t="s">
        <v>545</v>
      </c>
      <c r="H989" s="176" t="s">
        <v>546</v>
      </c>
      <c r="I989" s="176" t="s">
        <v>547</v>
      </c>
      <c r="J989" s="119">
        <v>6198</v>
      </c>
      <c r="K989" s="122">
        <v>41200</v>
      </c>
      <c r="L989" s="173" t="s">
        <v>6505</v>
      </c>
      <c r="M989" s="177" t="s">
        <v>6063</v>
      </c>
      <c r="N989" s="173" t="s">
        <v>6506</v>
      </c>
    </row>
    <row r="990" spans="1:14" ht="47.25" customHeight="1" outlineLevel="1">
      <c r="A990" s="181" t="s">
        <v>6507</v>
      </c>
      <c r="B990" s="119" t="s">
        <v>411</v>
      </c>
      <c r="C990" s="174" t="s">
        <v>131</v>
      </c>
      <c r="D990" s="175" t="s">
        <v>6508</v>
      </c>
      <c r="E990" s="176">
        <v>60.759850000000007</v>
      </c>
      <c r="F990" s="173" t="s">
        <v>537</v>
      </c>
      <c r="G990" s="176" t="s">
        <v>545</v>
      </c>
      <c r="H990" s="176" t="s">
        <v>546</v>
      </c>
      <c r="I990" s="176" t="s">
        <v>547</v>
      </c>
      <c r="J990" s="119">
        <v>6743</v>
      </c>
      <c r="K990" s="122">
        <v>41309</v>
      </c>
      <c r="L990" s="173" t="s">
        <v>2789</v>
      </c>
      <c r="M990" s="177" t="s">
        <v>6063</v>
      </c>
      <c r="N990" s="173" t="s">
        <v>6509</v>
      </c>
    </row>
    <row r="991" spans="1:14" ht="38.25" customHeight="1" outlineLevel="1">
      <c r="A991" s="181" t="s">
        <v>6510</v>
      </c>
      <c r="B991" s="119" t="s">
        <v>412</v>
      </c>
      <c r="C991" s="174" t="s">
        <v>131</v>
      </c>
      <c r="D991" s="175" t="s">
        <v>6511</v>
      </c>
      <c r="E991" s="176">
        <v>40.206330000000001</v>
      </c>
      <c r="F991" s="173" t="s">
        <v>537</v>
      </c>
      <c r="G991" s="176" t="s">
        <v>545</v>
      </c>
      <c r="H991" s="176" t="s">
        <v>546</v>
      </c>
      <c r="I991" s="176" t="s">
        <v>547</v>
      </c>
      <c r="J991" s="119">
        <v>6864</v>
      </c>
      <c r="K991" s="122">
        <v>41332</v>
      </c>
      <c r="L991" s="173" t="s">
        <v>2785</v>
      </c>
      <c r="M991" s="177" t="s">
        <v>6063</v>
      </c>
      <c r="N991" s="173" t="s">
        <v>6512</v>
      </c>
    </row>
    <row r="992" spans="1:14" ht="102" customHeight="1" outlineLevel="1">
      <c r="A992" s="181" t="s">
        <v>6513</v>
      </c>
      <c r="B992" s="119" t="s">
        <v>413</v>
      </c>
      <c r="C992" s="174" t="s">
        <v>131</v>
      </c>
      <c r="D992" s="248" t="s">
        <v>6514</v>
      </c>
      <c r="E992" s="176">
        <v>60.759850000000007</v>
      </c>
      <c r="F992" s="173" t="s">
        <v>537</v>
      </c>
      <c r="G992" s="176" t="s">
        <v>545</v>
      </c>
      <c r="H992" s="176" t="s">
        <v>546</v>
      </c>
      <c r="I992" s="176" t="s">
        <v>547</v>
      </c>
      <c r="J992" s="119">
        <v>6872</v>
      </c>
      <c r="K992" s="122">
        <v>41340</v>
      </c>
      <c r="L992" s="173" t="s">
        <v>6515</v>
      </c>
      <c r="M992" s="177" t="s">
        <v>6063</v>
      </c>
      <c r="N992" s="173" t="s">
        <v>6516</v>
      </c>
    </row>
    <row r="993" spans="1:14" ht="99" customHeight="1" outlineLevel="1">
      <c r="A993" s="181" t="s">
        <v>6517</v>
      </c>
      <c r="B993" s="219" t="s">
        <v>414</v>
      </c>
      <c r="C993" s="174" t="s">
        <v>131</v>
      </c>
      <c r="D993" s="175" t="s">
        <v>6518</v>
      </c>
      <c r="E993" s="176">
        <v>41.107050000000001</v>
      </c>
      <c r="F993" s="173" t="s">
        <v>537</v>
      </c>
      <c r="G993" s="176" t="s">
        <v>545</v>
      </c>
      <c r="H993" s="176" t="s">
        <v>546</v>
      </c>
      <c r="I993" s="176" t="s">
        <v>547</v>
      </c>
      <c r="J993" s="119">
        <v>6873</v>
      </c>
      <c r="K993" s="122">
        <v>41333</v>
      </c>
      <c r="L993" s="173" t="s">
        <v>6519</v>
      </c>
      <c r="M993" s="177" t="s">
        <v>6063</v>
      </c>
      <c r="N993" s="173" t="s">
        <v>6520</v>
      </c>
    </row>
    <row r="994" spans="1:14" ht="51" customHeight="1" outlineLevel="1">
      <c r="A994" s="181" t="s">
        <v>6521</v>
      </c>
      <c r="B994" s="119" t="s">
        <v>415</v>
      </c>
      <c r="C994" s="174" t="s">
        <v>131</v>
      </c>
      <c r="D994" s="175" t="s">
        <v>6522</v>
      </c>
      <c r="E994" s="176">
        <v>50.483089999999997</v>
      </c>
      <c r="F994" s="173" t="s">
        <v>537</v>
      </c>
      <c r="G994" s="176" t="s">
        <v>545</v>
      </c>
      <c r="H994" s="176" t="s">
        <v>546</v>
      </c>
      <c r="I994" s="176" t="s">
        <v>547</v>
      </c>
      <c r="J994" s="119">
        <v>6880</v>
      </c>
      <c r="K994" s="122">
        <v>41340</v>
      </c>
      <c r="L994" s="173" t="s">
        <v>2736</v>
      </c>
      <c r="M994" s="177" t="s">
        <v>6063</v>
      </c>
      <c r="N994" s="173" t="s">
        <v>6523</v>
      </c>
    </row>
    <row r="995" spans="1:14" ht="66" customHeight="1" outlineLevel="1">
      <c r="A995" s="181" t="s">
        <v>6524</v>
      </c>
      <c r="B995" s="119" t="s">
        <v>416</v>
      </c>
      <c r="C995" s="174" t="s">
        <v>131</v>
      </c>
      <c r="D995" s="239" t="s">
        <v>6525</v>
      </c>
      <c r="E995" s="176">
        <v>40.206330000000001</v>
      </c>
      <c r="F995" s="173" t="s">
        <v>537</v>
      </c>
      <c r="G995" s="176" t="s">
        <v>545</v>
      </c>
      <c r="H995" s="176" t="s">
        <v>546</v>
      </c>
      <c r="I995" s="176" t="s">
        <v>547</v>
      </c>
      <c r="J995" s="119">
        <v>7020</v>
      </c>
      <c r="K995" s="122">
        <v>41379</v>
      </c>
      <c r="L995" s="173" t="s">
        <v>6526</v>
      </c>
      <c r="M995" s="177" t="s">
        <v>6527</v>
      </c>
      <c r="N995" s="173" t="s">
        <v>6528</v>
      </c>
    </row>
    <row r="996" spans="1:14" ht="38.25" customHeight="1" outlineLevel="1">
      <c r="A996" s="181" t="s">
        <v>6529</v>
      </c>
      <c r="B996" s="219" t="s">
        <v>417</v>
      </c>
      <c r="C996" s="174" t="s">
        <v>131</v>
      </c>
      <c r="D996" s="175" t="s">
        <v>6530</v>
      </c>
      <c r="E996" s="176">
        <v>30.785959999999999</v>
      </c>
      <c r="F996" s="173" t="s">
        <v>537</v>
      </c>
      <c r="G996" s="176" t="s">
        <v>545</v>
      </c>
      <c r="H996" s="176" t="s">
        <v>546</v>
      </c>
      <c r="I996" s="176" t="s">
        <v>547</v>
      </c>
      <c r="J996" s="119">
        <v>7071</v>
      </c>
      <c r="K996" s="122">
        <v>41390</v>
      </c>
      <c r="L996" s="173" t="s">
        <v>6531</v>
      </c>
      <c r="M996" s="177" t="s">
        <v>6527</v>
      </c>
      <c r="N996" s="173" t="s">
        <v>6532</v>
      </c>
    </row>
    <row r="997" spans="1:14" ht="47.25" customHeight="1" outlineLevel="1">
      <c r="A997" s="181" t="s">
        <v>6533</v>
      </c>
      <c r="B997" s="119" t="s">
        <v>418</v>
      </c>
      <c r="C997" s="174" t="s">
        <v>131</v>
      </c>
      <c r="D997" s="175" t="s">
        <v>6534</v>
      </c>
      <c r="E997" s="176">
        <v>40.206330000000001</v>
      </c>
      <c r="F997" s="173" t="s">
        <v>537</v>
      </c>
      <c r="G997" s="176" t="s">
        <v>545</v>
      </c>
      <c r="H997" s="176" t="s">
        <v>546</v>
      </c>
      <c r="I997" s="176" t="s">
        <v>547</v>
      </c>
      <c r="J997" s="119">
        <v>7125</v>
      </c>
      <c r="K997" s="122">
        <v>41394</v>
      </c>
      <c r="L997" s="173" t="s">
        <v>2750</v>
      </c>
      <c r="M997" s="177" t="s">
        <v>6527</v>
      </c>
      <c r="N997" s="173" t="s">
        <v>6535</v>
      </c>
    </row>
    <row r="998" spans="1:14" ht="31.5" customHeight="1" outlineLevel="1">
      <c r="A998" s="181" t="s">
        <v>6536</v>
      </c>
      <c r="B998" s="119" t="s">
        <v>419</v>
      </c>
      <c r="C998" s="174" t="s">
        <v>131</v>
      </c>
      <c r="D998" s="175" t="s">
        <v>6537</v>
      </c>
      <c r="E998" s="176">
        <v>43.631920000000001</v>
      </c>
      <c r="F998" s="173" t="s">
        <v>537</v>
      </c>
      <c r="G998" s="176" t="s">
        <v>545</v>
      </c>
      <c r="H998" s="176" t="s">
        <v>546</v>
      </c>
      <c r="I998" s="176" t="s">
        <v>547</v>
      </c>
      <c r="J998" s="119">
        <v>7164</v>
      </c>
      <c r="K998" s="122">
        <v>41421</v>
      </c>
      <c r="L998" s="173" t="s">
        <v>284</v>
      </c>
      <c r="M998" s="177" t="s">
        <v>6527</v>
      </c>
      <c r="N998" s="173" t="s">
        <v>6538</v>
      </c>
    </row>
    <row r="999" spans="1:14" ht="69.75" customHeight="1" outlineLevel="1">
      <c r="A999" s="181" t="s">
        <v>6539</v>
      </c>
      <c r="B999" s="219" t="s">
        <v>420</v>
      </c>
      <c r="C999" s="174" t="s">
        <v>131</v>
      </c>
      <c r="D999" s="175" t="s">
        <v>6540</v>
      </c>
      <c r="E999" s="176">
        <v>78.628659999999996</v>
      </c>
      <c r="F999" s="173" t="s">
        <v>537</v>
      </c>
      <c r="G999" s="176" t="s">
        <v>545</v>
      </c>
      <c r="H999" s="176" t="s">
        <v>546</v>
      </c>
      <c r="I999" s="176" t="s">
        <v>547</v>
      </c>
      <c r="J999" s="119">
        <v>7203</v>
      </c>
      <c r="K999" s="122">
        <v>41428</v>
      </c>
      <c r="L999" s="173" t="s">
        <v>6541</v>
      </c>
      <c r="M999" s="177" t="s">
        <v>6527</v>
      </c>
      <c r="N999" s="173" t="s">
        <v>6542</v>
      </c>
    </row>
    <row r="1000" spans="1:14" ht="47.25" customHeight="1" outlineLevel="1">
      <c r="A1000" s="181" t="s">
        <v>6543</v>
      </c>
      <c r="B1000" s="119" t="s">
        <v>421</v>
      </c>
      <c r="C1000" s="174" t="s">
        <v>131</v>
      </c>
      <c r="D1000" s="175" t="s">
        <v>6544</v>
      </c>
      <c r="E1000" s="176">
        <v>41.107050000000001</v>
      </c>
      <c r="F1000" s="173" t="s">
        <v>537</v>
      </c>
      <c r="G1000" s="176" t="s">
        <v>545</v>
      </c>
      <c r="H1000" s="176" t="s">
        <v>546</v>
      </c>
      <c r="I1000" s="176" t="s">
        <v>547</v>
      </c>
      <c r="J1000" s="119">
        <v>7229</v>
      </c>
      <c r="K1000" s="122">
        <v>41435</v>
      </c>
      <c r="L1000" s="173" t="s">
        <v>2805</v>
      </c>
      <c r="M1000" s="177" t="s">
        <v>6527</v>
      </c>
      <c r="N1000" s="173" t="s">
        <v>6545</v>
      </c>
    </row>
    <row r="1001" spans="1:14" ht="69" customHeight="1" outlineLevel="1">
      <c r="A1001" s="181" t="s">
        <v>6546</v>
      </c>
      <c r="B1001" s="219" t="s">
        <v>318</v>
      </c>
      <c r="C1001" s="174" t="s">
        <v>131</v>
      </c>
      <c r="D1001" s="175" t="s">
        <v>6547</v>
      </c>
      <c r="E1001" s="176">
        <v>59.332440000000005</v>
      </c>
      <c r="F1001" s="173" t="s">
        <v>537</v>
      </c>
      <c r="G1001" s="176" t="s">
        <v>545</v>
      </c>
      <c r="H1001" s="176" t="s">
        <v>546</v>
      </c>
      <c r="I1001" s="176" t="s">
        <v>547</v>
      </c>
      <c r="J1001" s="119">
        <v>7328</v>
      </c>
      <c r="K1001" s="122">
        <v>41446</v>
      </c>
      <c r="L1001" s="173" t="s">
        <v>6548</v>
      </c>
      <c r="M1001" s="177" t="s">
        <v>6527</v>
      </c>
      <c r="N1001" s="173" t="s">
        <v>6549</v>
      </c>
    </row>
    <row r="1002" spans="1:14" ht="68.25" customHeight="1" outlineLevel="1">
      <c r="A1002" s="181" t="s">
        <v>6550</v>
      </c>
      <c r="B1002" s="219" t="s">
        <v>422</v>
      </c>
      <c r="C1002" s="174" t="s">
        <v>131</v>
      </c>
      <c r="D1002" s="175" t="s">
        <v>6551</v>
      </c>
      <c r="E1002" s="176">
        <v>41.107050000000001</v>
      </c>
      <c r="F1002" s="173" t="s">
        <v>537</v>
      </c>
      <c r="G1002" s="176" t="s">
        <v>545</v>
      </c>
      <c r="H1002" s="176" t="s">
        <v>546</v>
      </c>
      <c r="I1002" s="176" t="s">
        <v>547</v>
      </c>
      <c r="J1002" s="119">
        <v>7364</v>
      </c>
      <c r="K1002" s="122">
        <v>41456</v>
      </c>
      <c r="L1002" s="173" t="s">
        <v>6552</v>
      </c>
      <c r="M1002" s="177" t="s">
        <v>6527</v>
      </c>
      <c r="N1002" s="173" t="s">
        <v>6553</v>
      </c>
    </row>
    <row r="1003" spans="1:14" ht="84" customHeight="1" outlineLevel="1">
      <c r="A1003" s="181" t="s">
        <v>6554</v>
      </c>
      <c r="B1003" s="219" t="s">
        <v>423</v>
      </c>
      <c r="C1003" s="174" t="s">
        <v>131</v>
      </c>
      <c r="D1003" s="175" t="s">
        <v>6555</v>
      </c>
      <c r="E1003" s="176">
        <v>69.658799999999999</v>
      </c>
      <c r="F1003" s="173" t="s">
        <v>537</v>
      </c>
      <c r="G1003" s="176" t="s">
        <v>545</v>
      </c>
      <c r="H1003" s="176" t="s">
        <v>546</v>
      </c>
      <c r="I1003" s="176" t="s">
        <v>547</v>
      </c>
      <c r="J1003" s="119">
        <v>7367</v>
      </c>
      <c r="K1003" s="122">
        <v>41456</v>
      </c>
      <c r="L1003" s="173" t="s">
        <v>6556</v>
      </c>
      <c r="M1003" s="177" t="s">
        <v>6527</v>
      </c>
      <c r="N1003" s="173" t="s">
        <v>6557</v>
      </c>
    </row>
    <row r="1004" spans="1:14" ht="64.5" customHeight="1" outlineLevel="1">
      <c r="A1004" s="181" t="s">
        <v>6558</v>
      </c>
      <c r="B1004" s="119" t="s">
        <v>424</v>
      </c>
      <c r="C1004" s="174" t="s">
        <v>131</v>
      </c>
      <c r="D1004" s="175" t="s">
        <v>6559</v>
      </c>
      <c r="E1004" s="176">
        <v>30.830279999999998</v>
      </c>
      <c r="F1004" s="173" t="s">
        <v>537</v>
      </c>
      <c r="G1004" s="176" t="s">
        <v>545</v>
      </c>
      <c r="H1004" s="176" t="s">
        <v>546</v>
      </c>
      <c r="I1004" s="176" t="s">
        <v>547</v>
      </c>
      <c r="J1004" s="119">
        <v>7459</v>
      </c>
      <c r="K1004" s="122">
        <v>41478</v>
      </c>
      <c r="L1004" s="173" t="s">
        <v>6560</v>
      </c>
      <c r="M1004" s="177" t="s">
        <v>6527</v>
      </c>
      <c r="N1004" s="173" t="s">
        <v>6561</v>
      </c>
    </row>
    <row r="1005" spans="1:14" s="158" customFormat="1" ht="67.5" customHeight="1" outlineLevel="1">
      <c r="A1005" s="181" t="s">
        <v>6562</v>
      </c>
      <c r="B1005" s="119" t="s">
        <v>425</v>
      </c>
      <c r="C1005" s="156" t="s">
        <v>131</v>
      </c>
      <c r="D1005" s="157" t="s">
        <v>6563</v>
      </c>
      <c r="E1005" s="176">
        <v>60.759850000000007</v>
      </c>
      <c r="F1005" s="173" t="s">
        <v>537</v>
      </c>
      <c r="G1005" s="176" t="s">
        <v>545</v>
      </c>
      <c r="H1005" s="176" t="s">
        <v>546</v>
      </c>
      <c r="I1005" s="176" t="s">
        <v>547</v>
      </c>
      <c r="J1005" s="119" t="s">
        <v>6564</v>
      </c>
      <c r="K1005" s="122">
        <v>39669</v>
      </c>
      <c r="L1005" s="173" t="s">
        <v>2797</v>
      </c>
      <c r="M1005" s="177" t="s">
        <v>6527</v>
      </c>
      <c r="N1005" s="173" t="s">
        <v>6565</v>
      </c>
    </row>
    <row r="1006" spans="1:14" ht="51" customHeight="1" outlineLevel="1">
      <c r="A1006" s="181" t="s">
        <v>6566</v>
      </c>
      <c r="B1006" s="219" t="s">
        <v>426</v>
      </c>
      <c r="C1006" s="174" t="s">
        <v>131</v>
      </c>
      <c r="D1006" s="175" t="s">
        <v>6567</v>
      </c>
      <c r="E1006" s="176">
        <v>13.11857</v>
      </c>
      <c r="F1006" s="173" t="s">
        <v>435</v>
      </c>
      <c r="G1006" s="176" t="s">
        <v>3687</v>
      </c>
      <c r="H1006" s="176" t="s">
        <v>3688</v>
      </c>
      <c r="I1006" s="176" t="s">
        <v>3689</v>
      </c>
      <c r="J1006" s="119">
        <v>7637</v>
      </c>
      <c r="K1006" s="122">
        <v>41515</v>
      </c>
      <c r="L1006" s="173" t="s">
        <v>6568</v>
      </c>
      <c r="M1006" s="177" t="s">
        <v>6527</v>
      </c>
      <c r="N1006" s="173" t="s">
        <v>6569</v>
      </c>
    </row>
    <row r="1007" spans="1:14" ht="51" customHeight="1" outlineLevel="1">
      <c r="A1007" s="181" t="s">
        <v>6570</v>
      </c>
      <c r="B1007" s="119" t="s">
        <v>427</v>
      </c>
      <c r="C1007" s="174" t="s">
        <v>131</v>
      </c>
      <c r="D1007" s="190" t="s">
        <v>6571</v>
      </c>
      <c r="E1007" s="176">
        <v>11.207840000000001</v>
      </c>
      <c r="F1007" s="173" t="s">
        <v>435</v>
      </c>
      <c r="G1007" s="176" t="s">
        <v>3687</v>
      </c>
      <c r="H1007" s="176" t="s">
        <v>3688</v>
      </c>
      <c r="I1007" s="176" t="s">
        <v>3689</v>
      </c>
      <c r="J1007" s="119">
        <v>7889</v>
      </c>
      <c r="K1007" s="122">
        <v>41554</v>
      </c>
      <c r="L1007" s="173" t="s">
        <v>6572</v>
      </c>
      <c r="M1007" s="177" t="s">
        <v>6527</v>
      </c>
      <c r="N1007" s="173" t="s">
        <v>6573</v>
      </c>
    </row>
    <row r="1008" spans="1:14" ht="68.25" customHeight="1" outlineLevel="1">
      <c r="A1008" s="181" t="s">
        <v>6574</v>
      </c>
      <c r="B1008" s="119" t="s">
        <v>320</v>
      </c>
      <c r="C1008" s="174" t="s">
        <v>131</v>
      </c>
      <c r="D1008" s="175" t="s">
        <v>6575</v>
      </c>
      <c r="E1008" s="176">
        <v>201.65199999999999</v>
      </c>
      <c r="F1008" s="173" t="s">
        <v>6072</v>
      </c>
      <c r="G1008" s="176" t="s">
        <v>6278</v>
      </c>
      <c r="H1008" s="176" t="s">
        <v>3696</v>
      </c>
      <c r="I1008" s="176" t="s">
        <v>6279</v>
      </c>
      <c r="J1008" s="119">
        <v>8210</v>
      </c>
      <c r="K1008" s="122">
        <v>41617</v>
      </c>
      <c r="L1008" s="173" t="s">
        <v>6576</v>
      </c>
      <c r="M1008" s="177" t="s">
        <v>6527</v>
      </c>
      <c r="N1008" s="173" t="s">
        <v>6577</v>
      </c>
    </row>
    <row r="1009" spans="1:14" ht="36" customHeight="1" outlineLevel="1">
      <c r="A1009" s="396" t="s">
        <v>6578</v>
      </c>
      <c r="B1009" s="390" t="s">
        <v>428</v>
      </c>
      <c r="C1009" s="371" t="s">
        <v>131</v>
      </c>
      <c r="D1009" s="394" t="s">
        <v>6579</v>
      </c>
      <c r="E1009" s="368">
        <v>88.137259999999998</v>
      </c>
      <c r="F1009" s="368" t="s">
        <v>537</v>
      </c>
      <c r="G1009" s="368" t="s">
        <v>6278</v>
      </c>
      <c r="H1009" s="368" t="s">
        <v>3696</v>
      </c>
      <c r="I1009" s="368" t="s">
        <v>6279</v>
      </c>
      <c r="J1009" s="119">
        <v>8168</v>
      </c>
      <c r="K1009" s="122">
        <v>41614</v>
      </c>
      <c r="L1009" s="173" t="s">
        <v>6580</v>
      </c>
      <c r="M1009" s="177" t="s">
        <v>6527</v>
      </c>
      <c r="N1009" s="364" t="s">
        <v>6581</v>
      </c>
    </row>
    <row r="1010" spans="1:14" ht="34.5" customHeight="1" outlineLevel="1">
      <c r="A1010" s="396"/>
      <c r="B1010" s="390"/>
      <c r="C1010" s="371"/>
      <c r="D1010" s="394"/>
      <c r="E1010" s="368"/>
      <c r="F1010" s="368"/>
      <c r="G1010" s="368"/>
      <c r="H1010" s="368"/>
      <c r="I1010" s="368"/>
      <c r="J1010" s="119">
        <v>8169</v>
      </c>
      <c r="K1010" s="122">
        <v>41614</v>
      </c>
      <c r="L1010" s="173" t="s">
        <v>6582</v>
      </c>
      <c r="M1010" s="177" t="s">
        <v>6527</v>
      </c>
      <c r="N1010" s="364"/>
    </row>
    <row r="1011" spans="1:14" ht="31.5" customHeight="1" outlineLevel="1">
      <c r="A1011" s="181" t="s">
        <v>6583</v>
      </c>
      <c r="B1011" s="238" t="s">
        <v>429</v>
      </c>
      <c r="C1011" s="174" t="s">
        <v>131</v>
      </c>
      <c r="D1011" s="175" t="s">
        <v>6584</v>
      </c>
      <c r="E1011" s="176">
        <v>637.79804999999999</v>
      </c>
      <c r="F1011" s="173" t="s">
        <v>3690</v>
      </c>
      <c r="G1011" s="176" t="s">
        <v>6415</v>
      </c>
      <c r="H1011" s="176" t="s">
        <v>6416</v>
      </c>
      <c r="I1011" s="176" t="s">
        <v>6417</v>
      </c>
      <c r="J1011" s="119">
        <v>7687</v>
      </c>
      <c r="K1011" s="122">
        <v>41526</v>
      </c>
      <c r="L1011" s="173" t="s">
        <v>6585</v>
      </c>
      <c r="M1011" s="177" t="s">
        <v>6527</v>
      </c>
      <c r="N1011" s="173" t="s">
        <v>6586</v>
      </c>
    </row>
    <row r="1012" spans="1:14" ht="31.5" customHeight="1" outlineLevel="1">
      <c r="A1012" s="181" t="s">
        <v>6587</v>
      </c>
      <c r="B1012" s="238" t="s">
        <v>430</v>
      </c>
      <c r="C1012" s="174" t="s">
        <v>131</v>
      </c>
      <c r="D1012" s="175" t="s">
        <v>6588</v>
      </c>
      <c r="E1012" s="176">
        <v>501.07706000000002</v>
      </c>
      <c r="F1012" s="173" t="s">
        <v>3690</v>
      </c>
      <c r="G1012" s="176" t="s">
        <v>6415</v>
      </c>
      <c r="H1012" s="176" t="s">
        <v>6416</v>
      </c>
      <c r="I1012" s="176" t="s">
        <v>6417</v>
      </c>
      <c r="J1012" s="119">
        <v>7982</v>
      </c>
      <c r="K1012" s="122">
        <v>41571</v>
      </c>
      <c r="L1012" s="173" t="s">
        <v>6589</v>
      </c>
      <c r="M1012" s="177" t="s">
        <v>6527</v>
      </c>
      <c r="N1012" s="173" t="s">
        <v>6590</v>
      </c>
    </row>
    <row r="1013" spans="1:14" s="159" customFormat="1" ht="63" outlineLevel="1">
      <c r="A1013" s="181" t="s">
        <v>6591</v>
      </c>
      <c r="B1013" s="238" t="s">
        <v>431</v>
      </c>
      <c r="C1013" s="119" t="s">
        <v>131</v>
      </c>
      <c r="D1013" s="157" t="s">
        <v>6592</v>
      </c>
      <c r="E1013" s="176">
        <v>2248.3069999999998</v>
      </c>
      <c r="F1013" s="173" t="s">
        <v>3599</v>
      </c>
      <c r="G1013" s="176" t="s">
        <v>2544</v>
      </c>
      <c r="H1013" s="176" t="s">
        <v>2545</v>
      </c>
      <c r="I1013" s="176" t="s">
        <v>2546</v>
      </c>
      <c r="J1013" s="119">
        <v>4625</v>
      </c>
      <c r="K1013" s="122">
        <v>40847</v>
      </c>
      <c r="L1013" s="173" t="s">
        <v>2548</v>
      </c>
      <c r="M1013" s="177" t="s">
        <v>6527</v>
      </c>
      <c r="N1013" s="173" t="s">
        <v>6593</v>
      </c>
    </row>
    <row r="1014" spans="1:14" s="218" customFormat="1" ht="47.25" outlineLevel="1">
      <c r="A1014" s="181" t="s">
        <v>6594</v>
      </c>
      <c r="B1014" s="238" t="s">
        <v>432</v>
      </c>
      <c r="C1014" s="119" t="s">
        <v>131</v>
      </c>
      <c r="D1014" s="175" t="s">
        <v>6595</v>
      </c>
      <c r="E1014" s="176">
        <v>6109.52</v>
      </c>
      <c r="F1014" s="173" t="s">
        <v>3599</v>
      </c>
      <c r="G1014" s="176" t="s">
        <v>6596</v>
      </c>
      <c r="H1014" s="176" t="s">
        <v>6597</v>
      </c>
      <c r="I1014" s="176" t="s">
        <v>6598</v>
      </c>
      <c r="J1014" s="119" t="s">
        <v>6599</v>
      </c>
      <c r="K1014" s="122">
        <v>40513</v>
      </c>
      <c r="L1014" s="173" t="s">
        <v>6600</v>
      </c>
      <c r="M1014" s="177" t="s">
        <v>6527</v>
      </c>
      <c r="N1014" s="173" t="s">
        <v>6601</v>
      </c>
    </row>
    <row r="1015" spans="1:14" s="218" customFormat="1" ht="110.25" outlineLevel="1">
      <c r="A1015" s="181" t="s">
        <v>6602</v>
      </c>
      <c r="B1015" s="238" t="s">
        <v>433</v>
      </c>
      <c r="C1015" s="156" t="s">
        <v>131</v>
      </c>
      <c r="D1015" s="175" t="s">
        <v>2644</v>
      </c>
      <c r="E1015" s="176">
        <v>4085.9244600000002</v>
      </c>
      <c r="F1015" s="173" t="s">
        <v>6603</v>
      </c>
      <c r="G1015" s="176" t="s">
        <v>6127</v>
      </c>
      <c r="H1015" s="176" t="s">
        <v>6604</v>
      </c>
      <c r="I1015" s="176" t="s">
        <v>6128</v>
      </c>
      <c r="J1015" s="119">
        <v>6023</v>
      </c>
      <c r="K1015" s="122">
        <v>41156</v>
      </c>
      <c r="L1015" s="173" t="s">
        <v>6605</v>
      </c>
      <c r="M1015" s="177" t="s">
        <v>6527</v>
      </c>
      <c r="N1015" s="173" t="s">
        <v>6606</v>
      </c>
    </row>
    <row r="1016" spans="1:14" s="149" customFormat="1">
      <c r="A1016" s="234" t="s">
        <v>1413</v>
      </c>
      <c r="B1016" s="365" t="s">
        <v>1412</v>
      </c>
      <c r="C1016" s="384"/>
      <c r="D1016" s="384"/>
      <c r="E1016" s="133">
        <f>SUM(E1017:E1096)</f>
        <v>7164.5001500000008</v>
      </c>
      <c r="F1016" s="148" t="s">
        <v>446</v>
      </c>
      <c r="G1016" s="145" t="s">
        <v>446</v>
      </c>
      <c r="H1016" s="145" t="s">
        <v>446</v>
      </c>
      <c r="I1016" s="145" t="s">
        <v>446</v>
      </c>
      <c r="J1016" s="146"/>
      <c r="K1016" s="147"/>
      <c r="L1016" s="148"/>
      <c r="M1016" s="237"/>
      <c r="N1016" s="214"/>
    </row>
    <row r="1017" spans="1:14" ht="94.5" outlineLevel="1">
      <c r="A1017" s="181" t="s">
        <v>1414</v>
      </c>
      <c r="B1017" s="219" t="s">
        <v>321</v>
      </c>
      <c r="C1017" s="174" t="s">
        <v>131</v>
      </c>
      <c r="D1017" s="175" t="s">
        <v>6607</v>
      </c>
      <c r="E1017" s="176">
        <v>81.141460000000009</v>
      </c>
      <c r="F1017" s="173" t="s">
        <v>6608</v>
      </c>
      <c r="G1017" s="176" t="s">
        <v>542</v>
      </c>
      <c r="H1017" s="176" t="s">
        <v>6609</v>
      </c>
      <c r="I1017" s="176" t="s">
        <v>544</v>
      </c>
      <c r="J1017" s="119">
        <v>7925</v>
      </c>
      <c r="K1017" s="122">
        <v>41561</v>
      </c>
      <c r="L1017" s="173" t="s">
        <v>6610</v>
      </c>
      <c r="M1017" s="177" t="s">
        <v>3686</v>
      </c>
      <c r="N1017" s="173" t="s">
        <v>6611</v>
      </c>
    </row>
    <row r="1018" spans="1:14" ht="63" outlineLevel="1">
      <c r="A1018" s="181" t="s">
        <v>1415</v>
      </c>
      <c r="B1018" s="119" t="s">
        <v>322</v>
      </c>
      <c r="C1018" s="174" t="s">
        <v>131</v>
      </c>
      <c r="D1018" s="175" t="s">
        <v>6612</v>
      </c>
      <c r="E1018" s="176">
        <v>0</v>
      </c>
      <c r="F1018" s="173" t="s">
        <v>6613</v>
      </c>
      <c r="G1018" s="176" t="s">
        <v>6614</v>
      </c>
      <c r="H1018" s="176" t="s">
        <v>3632</v>
      </c>
      <c r="I1018" s="176" t="s">
        <v>6615</v>
      </c>
      <c r="J1018" s="119">
        <v>1988</v>
      </c>
      <c r="K1018" s="122">
        <v>40616</v>
      </c>
      <c r="L1018" s="173" t="s">
        <v>6616</v>
      </c>
      <c r="M1018" s="177" t="s">
        <v>3686</v>
      </c>
      <c r="N1018" s="173" t="s">
        <v>6617</v>
      </c>
    </row>
    <row r="1019" spans="1:14" ht="141.75" outlineLevel="1">
      <c r="A1019" s="181" t="s">
        <v>1416</v>
      </c>
      <c r="B1019" s="119" t="s">
        <v>323</v>
      </c>
      <c r="C1019" s="174" t="s">
        <v>131</v>
      </c>
      <c r="D1019" s="175" t="s">
        <v>6618</v>
      </c>
      <c r="E1019" s="176">
        <v>0</v>
      </c>
      <c r="F1019" s="173" t="s">
        <v>3754</v>
      </c>
      <c r="G1019" s="176" t="s">
        <v>6619</v>
      </c>
      <c r="H1019" s="176" t="s">
        <v>6620</v>
      </c>
      <c r="I1019" s="176" t="s">
        <v>6621</v>
      </c>
      <c r="J1019" s="119">
        <v>8027</v>
      </c>
      <c r="K1019" s="122">
        <v>41578</v>
      </c>
      <c r="L1019" s="173" t="s">
        <v>6622</v>
      </c>
      <c r="M1019" s="177" t="s">
        <v>3686</v>
      </c>
      <c r="N1019" s="173" t="s">
        <v>6623</v>
      </c>
    </row>
    <row r="1020" spans="1:14" ht="47.25" outlineLevel="1">
      <c r="A1020" s="181" t="s">
        <v>1417</v>
      </c>
      <c r="B1020" s="219" t="s">
        <v>324</v>
      </c>
      <c r="C1020" s="174" t="s">
        <v>131</v>
      </c>
      <c r="D1020" s="175" t="s">
        <v>6624</v>
      </c>
      <c r="E1020" s="176">
        <v>9.40578</v>
      </c>
      <c r="F1020" s="173" t="s">
        <v>6625</v>
      </c>
      <c r="G1020" s="176" t="s">
        <v>6626</v>
      </c>
      <c r="H1020" s="176" t="s">
        <v>6627</v>
      </c>
      <c r="I1020" s="176" t="s">
        <v>6628</v>
      </c>
      <c r="J1020" s="119">
        <v>7130</v>
      </c>
      <c r="K1020" s="122" t="s">
        <v>2429</v>
      </c>
      <c r="L1020" s="173" t="s">
        <v>6629</v>
      </c>
      <c r="M1020" s="177" t="s">
        <v>3686</v>
      </c>
      <c r="N1020" s="173" t="s">
        <v>6630</v>
      </c>
    </row>
    <row r="1021" spans="1:14" ht="63" outlineLevel="1">
      <c r="A1021" s="181" t="s">
        <v>1418</v>
      </c>
      <c r="B1021" s="119" t="s">
        <v>325</v>
      </c>
      <c r="C1021" s="174" t="s">
        <v>131</v>
      </c>
      <c r="D1021" s="190" t="s">
        <v>6631</v>
      </c>
      <c r="E1021" s="176">
        <v>44.979819999999997</v>
      </c>
      <c r="F1021" s="173" t="s">
        <v>6632</v>
      </c>
      <c r="G1021" s="176" t="s">
        <v>6633</v>
      </c>
      <c r="H1021" s="176" t="s">
        <v>3640</v>
      </c>
      <c r="I1021" s="176" t="s">
        <v>6634</v>
      </c>
      <c r="J1021" s="119">
        <v>7690</v>
      </c>
      <c r="K1021" s="122">
        <v>41526</v>
      </c>
      <c r="L1021" s="173" t="s">
        <v>6635</v>
      </c>
      <c r="M1021" s="177" t="s">
        <v>3686</v>
      </c>
      <c r="N1021" s="173" t="s">
        <v>6636</v>
      </c>
    </row>
    <row r="1022" spans="1:14" ht="29.25" customHeight="1" outlineLevel="1">
      <c r="A1022" s="396" t="s">
        <v>2787</v>
      </c>
      <c r="B1022" s="392" t="s">
        <v>326</v>
      </c>
      <c r="C1022" s="371" t="s">
        <v>131</v>
      </c>
      <c r="D1022" s="389" t="s">
        <v>6637</v>
      </c>
      <c r="E1022" s="368">
        <v>0</v>
      </c>
      <c r="F1022" s="364" t="s">
        <v>6608</v>
      </c>
      <c r="G1022" s="368" t="s">
        <v>6638</v>
      </c>
      <c r="H1022" s="368" t="s">
        <v>4771</v>
      </c>
      <c r="I1022" s="368" t="s">
        <v>6639</v>
      </c>
      <c r="J1022" s="119">
        <v>8169</v>
      </c>
      <c r="K1022" s="122">
        <v>41617</v>
      </c>
      <c r="L1022" s="173" t="s">
        <v>6640</v>
      </c>
      <c r="M1022" s="177" t="s">
        <v>3686</v>
      </c>
      <c r="N1022" s="364" t="s">
        <v>6641</v>
      </c>
    </row>
    <row r="1023" spans="1:14" ht="45" customHeight="1" outlineLevel="1">
      <c r="A1023" s="396"/>
      <c r="B1023" s="392"/>
      <c r="C1023" s="371"/>
      <c r="D1023" s="389"/>
      <c r="E1023" s="368"/>
      <c r="F1023" s="364"/>
      <c r="G1023" s="368"/>
      <c r="H1023" s="368"/>
      <c r="I1023" s="368"/>
      <c r="J1023" s="119">
        <v>8189</v>
      </c>
      <c r="K1023" s="122">
        <v>41617</v>
      </c>
      <c r="L1023" s="173" t="s">
        <v>6642</v>
      </c>
      <c r="M1023" s="177" t="s">
        <v>3686</v>
      </c>
      <c r="N1023" s="364"/>
    </row>
    <row r="1024" spans="1:14" ht="63" outlineLevel="1">
      <c r="A1024" s="181" t="s">
        <v>2791</v>
      </c>
      <c r="B1024" s="119" t="s">
        <v>327</v>
      </c>
      <c r="C1024" s="174" t="s">
        <v>131</v>
      </c>
      <c r="D1024" s="190" t="s">
        <v>6643</v>
      </c>
      <c r="E1024" s="176">
        <v>31.426030000000001</v>
      </c>
      <c r="F1024" s="173" t="s">
        <v>1419</v>
      </c>
      <c r="G1024" s="176" t="s">
        <v>6644</v>
      </c>
      <c r="H1024" s="176" t="s">
        <v>6645</v>
      </c>
      <c r="I1024" s="176" t="s">
        <v>6646</v>
      </c>
      <c r="J1024" s="119">
        <v>8226</v>
      </c>
      <c r="K1024" s="122">
        <v>41617</v>
      </c>
      <c r="L1024" s="173" t="s">
        <v>6647</v>
      </c>
      <c r="M1024" s="177" t="s">
        <v>3686</v>
      </c>
      <c r="N1024" s="173" t="s">
        <v>6648</v>
      </c>
    </row>
    <row r="1025" spans="1:14" ht="63" outlineLevel="1">
      <c r="A1025" s="181" t="s">
        <v>2794</v>
      </c>
      <c r="B1025" s="219" t="s">
        <v>328</v>
      </c>
      <c r="C1025" s="174" t="s">
        <v>131</v>
      </c>
      <c r="D1025" s="155" t="s">
        <v>6649</v>
      </c>
      <c r="E1025" s="176">
        <v>0</v>
      </c>
      <c r="F1025" s="173" t="s">
        <v>3784</v>
      </c>
      <c r="G1025" s="176" t="s">
        <v>6650</v>
      </c>
      <c r="H1025" s="176" t="s">
        <v>6651</v>
      </c>
      <c r="I1025" s="176" t="s">
        <v>6652</v>
      </c>
      <c r="J1025" s="119">
        <v>8391</v>
      </c>
      <c r="K1025" s="122">
        <v>41673</v>
      </c>
      <c r="L1025" s="173" t="s">
        <v>6653</v>
      </c>
      <c r="M1025" s="177" t="s">
        <v>3686</v>
      </c>
      <c r="N1025" s="173" t="s">
        <v>6654</v>
      </c>
    </row>
    <row r="1026" spans="1:14" ht="47.25" outlineLevel="1">
      <c r="A1026" s="181" t="s">
        <v>2799</v>
      </c>
      <c r="B1026" s="119" t="s">
        <v>329</v>
      </c>
      <c r="C1026" s="174" t="s">
        <v>131</v>
      </c>
      <c r="D1026" s="155" t="s">
        <v>6655</v>
      </c>
      <c r="E1026" s="176">
        <v>0</v>
      </c>
      <c r="F1026" s="173" t="s">
        <v>1419</v>
      </c>
      <c r="G1026" s="176" t="s">
        <v>6656</v>
      </c>
      <c r="H1026" s="176" t="s">
        <v>3278</v>
      </c>
      <c r="I1026" s="176" t="s">
        <v>6657</v>
      </c>
      <c r="J1026" s="119">
        <v>5902</v>
      </c>
      <c r="K1026" s="122">
        <v>41130</v>
      </c>
      <c r="L1026" s="173" t="s">
        <v>6658</v>
      </c>
      <c r="M1026" s="177" t="s">
        <v>3686</v>
      </c>
      <c r="N1026" s="173" t="s">
        <v>6659</v>
      </c>
    </row>
    <row r="1027" spans="1:14" ht="31.5" outlineLevel="1">
      <c r="A1027" s="181" t="s">
        <v>2803</v>
      </c>
      <c r="B1027" s="219" t="s">
        <v>330</v>
      </c>
      <c r="C1027" s="174" t="s">
        <v>131</v>
      </c>
      <c r="D1027" s="175" t="s">
        <v>6660</v>
      </c>
      <c r="E1027" s="176">
        <v>124.15343</v>
      </c>
      <c r="F1027" s="173" t="s">
        <v>6661</v>
      </c>
      <c r="G1027" s="176" t="s">
        <v>6662</v>
      </c>
      <c r="H1027" s="176" t="s">
        <v>6663</v>
      </c>
      <c r="I1027" s="176" t="s">
        <v>6664</v>
      </c>
      <c r="J1027" s="119">
        <v>6379</v>
      </c>
      <c r="K1027" s="122">
        <v>41227</v>
      </c>
      <c r="L1027" s="173" t="s">
        <v>6665</v>
      </c>
      <c r="M1027" s="177" t="s">
        <v>3686</v>
      </c>
      <c r="N1027" s="173" t="s">
        <v>6666</v>
      </c>
    </row>
    <row r="1028" spans="1:14" ht="47.25" outlineLevel="1">
      <c r="A1028" s="181" t="s">
        <v>2807</v>
      </c>
      <c r="B1028" s="219" t="s">
        <v>331</v>
      </c>
      <c r="C1028" s="174" t="s">
        <v>131</v>
      </c>
      <c r="D1028" s="175" t="s">
        <v>6667</v>
      </c>
      <c r="E1028" s="176">
        <v>22.732970000000002</v>
      </c>
      <c r="F1028" s="173" t="s">
        <v>3784</v>
      </c>
      <c r="G1028" s="176" t="s">
        <v>6668</v>
      </c>
      <c r="H1028" s="176" t="s">
        <v>3296</v>
      </c>
      <c r="I1028" s="176" t="s">
        <v>6669</v>
      </c>
      <c r="J1028" s="119">
        <v>7523</v>
      </c>
      <c r="K1028" s="122">
        <v>41491</v>
      </c>
      <c r="L1028" s="173" t="s">
        <v>6670</v>
      </c>
      <c r="M1028" s="177" t="s">
        <v>3686</v>
      </c>
      <c r="N1028" s="173" t="s">
        <v>6671</v>
      </c>
    </row>
    <row r="1029" spans="1:14" ht="47.25" outlineLevel="1">
      <c r="A1029" s="181" t="s">
        <v>2810</v>
      </c>
      <c r="B1029" s="119" t="s">
        <v>332</v>
      </c>
      <c r="C1029" s="174" t="s">
        <v>131</v>
      </c>
      <c r="D1029" s="189" t="s">
        <v>6672</v>
      </c>
      <c r="E1029" s="176">
        <v>0</v>
      </c>
      <c r="F1029" s="173" t="s">
        <v>4620</v>
      </c>
      <c r="G1029" s="176" t="s">
        <v>6673</v>
      </c>
      <c r="H1029" s="176" t="s">
        <v>3152</v>
      </c>
      <c r="I1029" s="176" t="s">
        <v>6674</v>
      </c>
      <c r="J1029" s="119">
        <v>7775</v>
      </c>
      <c r="K1029" s="122">
        <v>41536</v>
      </c>
      <c r="L1029" s="173" t="s">
        <v>6675</v>
      </c>
      <c r="M1029" s="177" t="s">
        <v>3686</v>
      </c>
      <c r="N1029" s="173" t="s">
        <v>6676</v>
      </c>
    </row>
    <row r="1030" spans="1:14" ht="63" outlineLevel="1">
      <c r="A1030" s="181" t="s">
        <v>2813</v>
      </c>
      <c r="B1030" s="119" t="s">
        <v>333</v>
      </c>
      <c r="C1030" s="174" t="s">
        <v>131</v>
      </c>
      <c r="D1030" s="175" t="s">
        <v>6677</v>
      </c>
      <c r="E1030" s="176">
        <v>0</v>
      </c>
      <c r="F1030" s="173" t="s">
        <v>3784</v>
      </c>
      <c r="G1030" s="176" t="s">
        <v>6678</v>
      </c>
      <c r="H1030" s="176" t="s">
        <v>6679</v>
      </c>
      <c r="I1030" s="176" t="s">
        <v>6680</v>
      </c>
      <c r="J1030" s="119">
        <v>6899</v>
      </c>
      <c r="K1030" s="122">
        <v>41352</v>
      </c>
      <c r="L1030" s="173" t="s">
        <v>3700</v>
      </c>
      <c r="M1030" s="177" t="s">
        <v>3686</v>
      </c>
      <c r="N1030" s="173" t="s">
        <v>6681</v>
      </c>
    </row>
    <row r="1031" spans="1:14" ht="47.25" outlineLevel="1">
      <c r="A1031" s="181" t="s">
        <v>2817</v>
      </c>
      <c r="B1031" s="219" t="s">
        <v>334</v>
      </c>
      <c r="C1031" s="174" t="s">
        <v>131</v>
      </c>
      <c r="D1031" s="155" t="s">
        <v>6682</v>
      </c>
      <c r="E1031" s="176">
        <v>0</v>
      </c>
      <c r="F1031" s="173" t="s">
        <v>4620</v>
      </c>
      <c r="G1031" s="176" t="s">
        <v>3710</v>
      </c>
      <c r="H1031" s="176" t="s">
        <v>3711</v>
      </c>
      <c r="I1031" s="176" t="s">
        <v>3712</v>
      </c>
      <c r="J1031" s="119">
        <v>4755</v>
      </c>
      <c r="K1031" s="122">
        <v>40878</v>
      </c>
      <c r="L1031" s="173" t="s">
        <v>3713</v>
      </c>
      <c r="M1031" s="177" t="s">
        <v>3686</v>
      </c>
      <c r="N1031" s="173" t="s">
        <v>6683</v>
      </c>
    </row>
    <row r="1032" spans="1:14" ht="31.5" outlineLevel="1">
      <c r="A1032" s="181" t="s">
        <v>2821</v>
      </c>
      <c r="B1032" s="219" t="s">
        <v>335</v>
      </c>
      <c r="C1032" s="174" t="s">
        <v>131</v>
      </c>
      <c r="D1032" s="175" t="s">
        <v>6684</v>
      </c>
      <c r="E1032" s="176">
        <v>1064.08492</v>
      </c>
      <c r="F1032" s="173" t="s">
        <v>4620</v>
      </c>
      <c r="G1032" s="176" t="s">
        <v>6685</v>
      </c>
      <c r="H1032" s="176" t="s">
        <v>6686</v>
      </c>
      <c r="I1032" s="176" t="s">
        <v>6687</v>
      </c>
      <c r="J1032" s="119">
        <v>7823</v>
      </c>
      <c r="K1032" s="122">
        <v>41549</v>
      </c>
      <c r="L1032" s="173" t="s">
        <v>3702</v>
      </c>
      <c r="M1032" s="177" t="s">
        <v>3686</v>
      </c>
      <c r="N1032" s="173" t="s">
        <v>6688</v>
      </c>
    </row>
    <row r="1033" spans="1:14" ht="47.25" outlineLevel="1">
      <c r="A1033" s="181" t="s">
        <v>2825</v>
      </c>
      <c r="B1033" s="219" t="s">
        <v>336</v>
      </c>
      <c r="C1033" s="174" t="s">
        <v>131</v>
      </c>
      <c r="D1033" s="175" t="s">
        <v>6689</v>
      </c>
      <c r="E1033" s="176">
        <v>0</v>
      </c>
      <c r="F1033" s="173" t="s">
        <v>4620</v>
      </c>
      <c r="G1033" s="176" t="s">
        <v>6690</v>
      </c>
      <c r="H1033" s="176" t="s">
        <v>6691</v>
      </c>
      <c r="I1033" s="176" t="s">
        <v>6692</v>
      </c>
      <c r="J1033" s="119">
        <v>4473</v>
      </c>
      <c r="K1033" s="122">
        <v>40813</v>
      </c>
      <c r="L1033" s="173" t="s">
        <v>6693</v>
      </c>
      <c r="M1033" s="177" t="s">
        <v>3686</v>
      </c>
      <c r="N1033" s="173" t="s">
        <v>6694</v>
      </c>
    </row>
    <row r="1034" spans="1:14" ht="47.25" outlineLevel="1">
      <c r="A1034" s="181" t="s">
        <v>2833</v>
      </c>
      <c r="B1034" s="219" t="s">
        <v>337</v>
      </c>
      <c r="C1034" s="174" t="s">
        <v>131</v>
      </c>
      <c r="D1034" s="175" t="s">
        <v>6695</v>
      </c>
      <c r="E1034" s="176">
        <v>0</v>
      </c>
      <c r="F1034" s="173" t="s">
        <v>1419</v>
      </c>
      <c r="G1034" s="176" t="s">
        <v>6696</v>
      </c>
      <c r="H1034" s="176" t="s">
        <v>6697</v>
      </c>
      <c r="I1034" s="176" t="s">
        <v>577</v>
      </c>
      <c r="J1034" s="119">
        <v>8822</v>
      </c>
      <c r="K1034" s="122">
        <v>41778</v>
      </c>
      <c r="L1034" s="173" t="s">
        <v>6698</v>
      </c>
      <c r="M1034" s="177" t="s">
        <v>3686</v>
      </c>
      <c r="N1034" s="173" t="s">
        <v>6699</v>
      </c>
    </row>
    <row r="1035" spans="1:14" ht="63" outlineLevel="1">
      <c r="A1035" s="181" t="s">
        <v>2837</v>
      </c>
      <c r="B1035" s="119" t="s">
        <v>338</v>
      </c>
      <c r="C1035" s="174" t="s">
        <v>131</v>
      </c>
      <c r="D1035" s="190" t="s">
        <v>6700</v>
      </c>
      <c r="E1035" s="176">
        <v>0</v>
      </c>
      <c r="F1035" s="173" t="s">
        <v>6701</v>
      </c>
      <c r="G1035" s="176" t="s">
        <v>6702</v>
      </c>
      <c r="H1035" s="176" t="s">
        <v>6703</v>
      </c>
      <c r="I1035" s="176" t="s">
        <v>6704</v>
      </c>
      <c r="J1035" s="119" t="s">
        <v>6705</v>
      </c>
      <c r="K1035" s="122">
        <v>41009</v>
      </c>
      <c r="L1035" s="173" t="s">
        <v>6343</v>
      </c>
      <c r="M1035" s="177" t="s">
        <v>3686</v>
      </c>
      <c r="N1035" s="173" t="s">
        <v>6706</v>
      </c>
    </row>
    <row r="1036" spans="1:14" ht="47.25" outlineLevel="1">
      <c r="A1036" s="181" t="s">
        <v>2841</v>
      </c>
      <c r="B1036" s="219" t="s">
        <v>339</v>
      </c>
      <c r="C1036" s="174" t="s">
        <v>131</v>
      </c>
      <c r="D1036" s="175" t="s">
        <v>6707</v>
      </c>
      <c r="E1036" s="176">
        <v>0</v>
      </c>
      <c r="F1036" s="173" t="s">
        <v>4620</v>
      </c>
      <c r="G1036" s="176" t="s">
        <v>6708</v>
      </c>
      <c r="H1036" s="176" t="s">
        <v>6709</v>
      </c>
      <c r="I1036" s="176" t="s">
        <v>6710</v>
      </c>
      <c r="J1036" s="119">
        <v>8860</v>
      </c>
      <c r="K1036" s="122">
        <v>41785</v>
      </c>
      <c r="L1036" s="173" t="s">
        <v>6711</v>
      </c>
      <c r="M1036" s="177" t="s">
        <v>3686</v>
      </c>
      <c r="N1036" s="173" t="s">
        <v>6712</v>
      </c>
    </row>
    <row r="1037" spans="1:14" ht="47.25" outlineLevel="1">
      <c r="A1037" s="181" t="s">
        <v>2846</v>
      </c>
      <c r="B1037" s="219" t="s">
        <v>340</v>
      </c>
      <c r="C1037" s="174" t="s">
        <v>131</v>
      </c>
      <c r="D1037" s="175" t="s">
        <v>6713</v>
      </c>
      <c r="E1037" s="176">
        <v>0</v>
      </c>
      <c r="F1037" s="173" t="s">
        <v>1419</v>
      </c>
      <c r="G1037" s="176" t="s">
        <v>6714</v>
      </c>
      <c r="H1037" s="176" t="s">
        <v>6715</v>
      </c>
      <c r="I1037" s="176" t="s">
        <v>6716</v>
      </c>
      <c r="J1037" s="119">
        <v>8753</v>
      </c>
      <c r="K1037" s="122">
        <v>41814</v>
      </c>
      <c r="L1037" s="173" t="s">
        <v>6717</v>
      </c>
      <c r="M1037" s="177" t="s">
        <v>3686</v>
      </c>
      <c r="N1037" s="173" t="s">
        <v>6718</v>
      </c>
    </row>
    <row r="1038" spans="1:14" ht="47.25" outlineLevel="1">
      <c r="A1038" s="181" t="s">
        <v>2849</v>
      </c>
      <c r="B1038" s="219" t="s">
        <v>341</v>
      </c>
      <c r="C1038" s="174" t="s">
        <v>131</v>
      </c>
      <c r="D1038" s="175" t="s">
        <v>6719</v>
      </c>
      <c r="E1038" s="176">
        <v>0</v>
      </c>
      <c r="F1038" s="173" t="s">
        <v>1419</v>
      </c>
      <c r="G1038" s="176" t="s">
        <v>6720</v>
      </c>
      <c r="H1038" s="176" t="s">
        <v>6721</v>
      </c>
      <c r="I1038" s="176" t="s">
        <v>6722</v>
      </c>
      <c r="J1038" s="119">
        <v>8975</v>
      </c>
      <c r="K1038" s="122">
        <v>41808</v>
      </c>
      <c r="L1038" s="173" t="s">
        <v>6723</v>
      </c>
      <c r="M1038" s="177" t="s">
        <v>3686</v>
      </c>
      <c r="N1038" s="173" t="s">
        <v>6724</v>
      </c>
    </row>
    <row r="1039" spans="1:14" ht="47.25" outlineLevel="1">
      <c r="A1039" s="181" t="s">
        <v>2852</v>
      </c>
      <c r="B1039" s="119" t="s">
        <v>342</v>
      </c>
      <c r="C1039" s="174" t="s">
        <v>131</v>
      </c>
      <c r="D1039" s="190" t="s">
        <v>6725</v>
      </c>
      <c r="E1039" s="176">
        <v>0</v>
      </c>
      <c r="F1039" s="173" t="s">
        <v>4620</v>
      </c>
      <c r="G1039" s="176" t="s">
        <v>6726</v>
      </c>
      <c r="H1039" s="176" t="s">
        <v>3156</v>
      </c>
      <c r="I1039" s="176" t="s">
        <v>580</v>
      </c>
      <c r="J1039" s="119">
        <v>6000009467</v>
      </c>
      <c r="K1039" s="122">
        <v>41879</v>
      </c>
      <c r="L1039" s="173" t="s">
        <v>6727</v>
      </c>
      <c r="M1039" s="177" t="s">
        <v>3686</v>
      </c>
      <c r="N1039" s="173" t="s">
        <v>6728</v>
      </c>
    </row>
    <row r="1040" spans="1:14" ht="47.25" outlineLevel="1">
      <c r="A1040" s="181" t="s">
        <v>2856</v>
      </c>
      <c r="B1040" s="219" t="s">
        <v>343</v>
      </c>
      <c r="C1040" s="174" t="s">
        <v>131</v>
      </c>
      <c r="D1040" s="175" t="s">
        <v>6729</v>
      </c>
      <c r="E1040" s="176">
        <v>0</v>
      </c>
      <c r="F1040" s="173" t="s">
        <v>1419</v>
      </c>
      <c r="G1040" s="176" t="s">
        <v>6730</v>
      </c>
      <c r="H1040" s="176" t="s">
        <v>6731</v>
      </c>
      <c r="I1040" s="176" t="s">
        <v>6669</v>
      </c>
      <c r="J1040" s="119">
        <v>7505</v>
      </c>
      <c r="K1040" s="122">
        <v>41480</v>
      </c>
      <c r="L1040" s="173" t="s">
        <v>6732</v>
      </c>
      <c r="M1040" s="177" t="s">
        <v>3686</v>
      </c>
      <c r="N1040" s="173" t="s">
        <v>6733</v>
      </c>
    </row>
    <row r="1041" spans="1:14" ht="47.25" outlineLevel="1">
      <c r="A1041" s="181" t="s">
        <v>2860</v>
      </c>
      <c r="B1041" s="219" t="s">
        <v>344</v>
      </c>
      <c r="C1041" s="174" t="s">
        <v>131</v>
      </c>
      <c r="D1041" s="175" t="s">
        <v>6734</v>
      </c>
      <c r="E1041" s="176">
        <v>0</v>
      </c>
      <c r="F1041" s="173" t="s">
        <v>4620</v>
      </c>
      <c r="G1041" s="176" t="s">
        <v>6735</v>
      </c>
      <c r="H1041" s="176" t="s">
        <v>6736</v>
      </c>
      <c r="I1041" s="176" t="s">
        <v>6737</v>
      </c>
      <c r="J1041" s="119">
        <v>6000009688</v>
      </c>
      <c r="K1041" s="122">
        <v>41912</v>
      </c>
      <c r="L1041" s="173" t="s">
        <v>6738</v>
      </c>
      <c r="M1041" s="177" t="s">
        <v>3686</v>
      </c>
      <c r="N1041" s="173" t="s">
        <v>6739</v>
      </c>
    </row>
    <row r="1042" spans="1:14" ht="47.25" outlineLevel="1">
      <c r="A1042" s="181" t="s">
        <v>2864</v>
      </c>
      <c r="B1042" s="119" t="s">
        <v>345</v>
      </c>
      <c r="C1042" s="174" t="s">
        <v>131</v>
      </c>
      <c r="D1042" s="175" t="s">
        <v>6740</v>
      </c>
      <c r="E1042" s="176">
        <v>0</v>
      </c>
      <c r="F1042" s="173" t="s">
        <v>1419</v>
      </c>
      <c r="G1042" s="176" t="s">
        <v>6741</v>
      </c>
      <c r="H1042" s="176" t="s">
        <v>6742</v>
      </c>
      <c r="I1042" s="176" t="s">
        <v>6743</v>
      </c>
      <c r="J1042" s="119">
        <v>6000009181</v>
      </c>
      <c r="K1042" s="122">
        <v>41838</v>
      </c>
      <c r="L1042" s="173" t="s">
        <v>6744</v>
      </c>
      <c r="M1042" s="177" t="s">
        <v>3686</v>
      </c>
      <c r="N1042" s="173" t="s">
        <v>6745</v>
      </c>
    </row>
    <row r="1043" spans="1:14" ht="31.5" outlineLevel="1">
      <c r="A1043" s="181" t="s">
        <v>2869</v>
      </c>
      <c r="B1043" s="219" t="s">
        <v>346</v>
      </c>
      <c r="C1043" s="174" t="s">
        <v>131</v>
      </c>
      <c r="D1043" s="175" t="s">
        <v>2808</v>
      </c>
      <c r="E1043" s="176">
        <v>1107.0715700000001</v>
      </c>
      <c r="F1043" s="173" t="s">
        <v>1419</v>
      </c>
      <c r="G1043" s="176" t="s">
        <v>3273</v>
      </c>
      <c r="H1043" s="176" t="s">
        <v>3139</v>
      </c>
      <c r="I1043" s="176" t="s">
        <v>3325</v>
      </c>
      <c r="J1043" s="119">
        <v>4350</v>
      </c>
      <c r="K1043" s="122">
        <v>40784</v>
      </c>
      <c r="L1043" s="173" t="s">
        <v>282</v>
      </c>
      <c r="M1043" s="177" t="s">
        <v>3686</v>
      </c>
      <c r="N1043" s="173" t="s">
        <v>6746</v>
      </c>
    </row>
    <row r="1044" spans="1:14" ht="31.5" outlineLevel="1">
      <c r="A1044" s="181" t="s">
        <v>2874</v>
      </c>
      <c r="B1044" s="219" t="s">
        <v>347</v>
      </c>
      <c r="C1044" s="174" t="s">
        <v>131</v>
      </c>
      <c r="D1044" s="175" t="s">
        <v>6747</v>
      </c>
      <c r="E1044" s="176">
        <v>0</v>
      </c>
      <c r="F1044" s="173" t="s">
        <v>6748</v>
      </c>
      <c r="G1044" s="176" t="s">
        <v>3283</v>
      </c>
      <c r="H1044" s="176" t="s">
        <v>3284</v>
      </c>
      <c r="I1044" s="176" t="s">
        <v>6749</v>
      </c>
      <c r="J1044" s="119">
        <v>3824</v>
      </c>
      <c r="K1044" s="122">
        <v>40681</v>
      </c>
      <c r="L1044" s="173" t="s">
        <v>6750</v>
      </c>
      <c r="M1044" s="177" t="s">
        <v>3686</v>
      </c>
      <c r="N1044" s="173" t="s">
        <v>6751</v>
      </c>
    </row>
    <row r="1045" spans="1:14" ht="63" outlineLevel="1">
      <c r="A1045" s="181" t="s">
        <v>2879</v>
      </c>
      <c r="B1045" s="219" t="s">
        <v>348</v>
      </c>
      <c r="C1045" s="174" t="s">
        <v>131</v>
      </c>
      <c r="D1045" s="175" t="s">
        <v>6752</v>
      </c>
      <c r="E1045" s="176">
        <v>0</v>
      </c>
      <c r="F1045" s="173" t="s">
        <v>6753</v>
      </c>
      <c r="G1045" s="176" t="s">
        <v>3286</v>
      </c>
      <c r="H1045" s="176" t="s">
        <v>3276</v>
      </c>
      <c r="I1045" s="176" t="s">
        <v>6754</v>
      </c>
      <c r="J1045" s="119">
        <v>4134</v>
      </c>
      <c r="K1045" s="122">
        <v>40736</v>
      </c>
      <c r="L1045" s="173" t="s">
        <v>3883</v>
      </c>
      <c r="M1045" s="177" t="s">
        <v>3686</v>
      </c>
      <c r="N1045" s="173" t="s">
        <v>6755</v>
      </c>
    </row>
    <row r="1046" spans="1:14" ht="31.5" outlineLevel="1">
      <c r="A1046" s="181" t="s">
        <v>2883</v>
      </c>
      <c r="B1046" s="238">
        <v>29</v>
      </c>
      <c r="C1046" s="174" t="s">
        <v>131</v>
      </c>
      <c r="D1046" s="175" t="s">
        <v>6756</v>
      </c>
      <c r="E1046" s="176">
        <v>316.83335</v>
      </c>
      <c r="F1046" s="173" t="s">
        <v>446</v>
      </c>
      <c r="G1046" s="176" t="s">
        <v>446</v>
      </c>
      <c r="H1046" s="176" t="s">
        <v>446</v>
      </c>
      <c r="I1046" s="176" t="s">
        <v>446</v>
      </c>
      <c r="J1046" s="119">
        <v>572</v>
      </c>
      <c r="K1046" s="122">
        <v>41094</v>
      </c>
      <c r="L1046" s="173" t="s">
        <v>6482</v>
      </c>
      <c r="M1046" s="177" t="s">
        <v>3686</v>
      </c>
      <c r="N1046" s="173" t="s">
        <v>6757</v>
      </c>
    </row>
    <row r="1047" spans="1:14" ht="78.75" outlineLevel="1">
      <c r="A1047" s="181" t="s">
        <v>2887</v>
      </c>
      <c r="B1047" s="238">
        <v>30</v>
      </c>
      <c r="C1047" s="174" t="s">
        <v>131</v>
      </c>
      <c r="D1047" s="175" t="s">
        <v>6758</v>
      </c>
      <c r="E1047" s="176">
        <v>0</v>
      </c>
      <c r="F1047" s="173" t="s">
        <v>446</v>
      </c>
      <c r="G1047" s="176" t="s">
        <v>446</v>
      </c>
      <c r="H1047" s="176" t="s">
        <v>446</v>
      </c>
      <c r="I1047" s="176" t="s">
        <v>446</v>
      </c>
      <c r="J1047" s="119">
        <v>4838</v>
      </c>
      <c r="K1047" s="122">
        <v>40896</v>
      </c>
      <c r="L1047" s="173" t="s">
        <v>6759</v>
      </c>
      <c r="M1047" s="177" t="s">
        <v>3686</v>
      </c>
      <c r="N1047" s="173" t="s">
        <v>6760</v>
      </c>
    </row>
    <row r="1048" spans="1:14" ht="31.5" outlineLevel="1">
      <c r="A1048" s="181" t="s">
        <v>2890</v>
      </c>
      <c r="B1048" s="238">
        <v>31</v>
      </c>
      <c r="C1048" s="174" t="s">
        <v>131</v>
      </c>
      <c r="D1048" s="175" t="s">
        <v>2842</v>
      </c>
      <c r="E1048" s="176">
        <v>633.07140000000004</v>
      </c>
      <c r="F1048" s="173" t="s">
        <v>446</v>
      </c>
      <c r="G1048" s="176" t="s">
        <v>446</v>
      </c>
      <c r="H1048" s="176" t="s">
        <v>446</v>
      </c>
      <c r="I1048" s="176" t="s">
        <v>446</v>
      </c>
      <c r="J1048" s="119">
        <v>5102</v>
      </c>
      <c r="K1048" s="122">
        <v>40968</v>
      </c>
      <c r="L1048" s="173" t="s">
        <v>3714</v>
      </c>
      <c r="M1048" s="177" t="s">
        <v>3686</v>
      </c>
      <c r="N1048" s="173" t="s">
        <v>6761</v>
      </c>
    </row>
    <row r="1049" spans="1:14" ht="78.75" outlineLevel="1">
      <c r="A1049" s="181" t="s">
        <v>2893</v>
      </c>
      <c r="B1049" s="238">
        <v>32</v>
      </c>
      <c r="C1049" s="174" t="s">
        <v>131</v>
      </c>
      <c r="D1049" s="175" t="s">
        <v>6762</v>
      </c>
      <c r="E1049" s="176">
        <v>27.035710000000002</v>
      </c>
      <c r="F1049" s="173" t="s">
        <v>446</v>
      </c>
      <c r="G1049" s="176" t="s">
        <v>446</v>
      </c>
      <c r="H1049" s="176" t="s">
        <v>446</v>
      </c>
      <c r="I1049" s="176" t="s">
        <v>446</v>
      </c>
      <c r="J1049" s="119">
        <v>5259</v>
      </c>
      <c r="K1049" s="122">
        <v>41003</v>
      </c>
      <c r="L1049" s="173" t="s">
        <v>6763</v>
      </c>
      <c r="M1049" s="177" t="s">
        <v>3686</v>
      </c>
      <c r="N1049" s="173" t="s">
        <v>6764</v>
      </c>
    </row>
    <row r="1050" spans="1:14" ht="63" outlineLevel="1">
      <c r="A1050" s="181" t="s">
        <v>2898</v>
      </c>
      <c r="B1050" s="238">
        <v>33</v>
      </c>
      <c r="C1050" s="174" t="s">
        <v>131</v>
      </c>
      <c r="D1050" s="175" t="s">
        <v>6765</v>
      </c>
      <c r="E1050" s="176">
        <v>69.658799999999999</v>
      </c>
      <c r="F1050" s="173" t="s">
        <v>446</v>
      </c>
      <c r="G1050" s="176" t="s">
        <v>446</v>
      </c>
      <c r="H1050" s="176" t="s">
        <v>446</v>
      </c>
      <c r="I1050" s="176" t="s">
        <v>446</v>
      </c>
      <c r="J1050" s="119">
        <v>5395</v>
      </c>
      <c r="K1050" s="122">
        <v>41024</v>
      </c>
      <c r="L1050" s="173" t="s">
        <v>6766</v>
      </c>
      <c r="M1050" s="177" t="s">
        <v>3686</v>
      </c>
      <c r="N1050" s="173" t="s">
        <v>6767</v>
      </c>
    </row>
    <row r="1051" spans="1:14" ht="63" outlineLevel="1">
      <c r="A1051" s="181" t="s">
        <v>6768</v>
      </c>
      <c r="B1051" s="238">
        <v>34</v>
      </c>
      <c r="C1051" s="174" t="s">
        <v>131</v>
      </c>
      <c r="D1051" s="189" t="s">
        <v>6769</v>
      </c>
      <c r="E1051" s="176">
        <v>0</v>
      </c>
      <c r="F1051" s="173" t="s">
        <v>446</v>
      </c>
      <c r="G1051" s="176" t="s">
        <v>446</v>
      </c>
      <c r="H1051" s="176" t="s">
        <v>446</v>
      </c>
      <c r="I1051" s="176" t="s">
        <v>446</v>
      </c>
      <c r="J1051" s="119">
        <v>6041</v>
      </c>
      <c r="K1051" s="122">
        <v>41169</v>
      </c>
      <c r="L1051" s="173" t="s">
        <v>6770</v>
      </c>
      <c r="M1051" s="177" t="s">
        <v>3686</v>
      </c>
      <c r="N1051" s="173" t="s">
        <v>6771</v>
      </c>
    </row>
    <row r="1052" spans="1:14" ht="31.5" outlineLevel="1">
      <c r="A1052" s="181" t="s">
        <v>6772</v>
      </c>
      <c r="B1052" s="238">
        <v>35</v>
      </c>
      <c r="C1052" s="174" t="s">
        <v>131</v>
      </c>
      <c r="D1052" s="157" t="s">
        <v>6773</v>
      </c>
      <c r="E1052" s="176">
        <v>50.483089999999997</v>
      </c>
      <c r="F1052" s="173" t="s">
        <v>446</v>
      </c>
      <c r="G1052" s="176" t="s">
        <v>446</v>
      </c>
      <c r="H1052" s="176" t="s">
        <v>446</v>
      </c>
      <c r="I1052" s="176" t="s">
        <v>446</v>
      </c>
      <c r="J1052" s="119">
        <v>6191</v>
      </c>
      <c r="K1052" s="122">
        <v>41201</v>
      </c>
      <c r="L1052" s="173" t="s">
        <v>2741</v>
      </c>
      <c r="M1052" s="177" t="s">
        <v>3686</v>
      </c>
      <c r="N1052" s="173" t="s">
        <v>6774</v>
      </c>
    </row>
    <row r="1053" spans="1:14" ht="47.25" outlineLevel="1">
      <c r="A1053" s="181" t="s">
        <v>6775</v>
      </c>
      <c r="B1053" s="238">
        <v>36</v>
      </c>
      <c r="C1053" s="174" t="s">
        <v>131</v>
      </c>
      <c r="D1053" s="157" t="s">
        <v>6776</v>
      </c>
      <c r="E1053" s="176">
        <v>0</v>
      </c>
      <c r="F1053" s="173" t="s">
        <v>446</v>
      </c>
      <c r="G1053" s="176" t="s">
        <v>446</v>
      </c>
      <c r="H1053" s="176" t="s">
        <v>446</v>
      </c>
      <c r="I1053" s="176" t="s">
        <v>446</v>
      </c>
      <c r="J1053" s="119">
        <v>6295</v>
      </c>
      <c r="K1053" s="122">
        <v>41219</v>
      </c>
      <c r="L1053" s="173" t="s">
        <v>6777</v>
      </c>
      <c r="M1053" s="177" t="s">
        <v>3686</v>
      </c>
      <c r="N1053" s="173" t="s">
        <v>6778</v>
      </c>
    </row>
    <row r="1054" spans="1:14" ht="63" outlineLevel="1">
      <c r="A1054" s="181" t="s">
        <v>6779</v>
      </c>
      <c r="B1054" s="238">
        <v>37</v>
      </c>
      <c r="C1054" s="174" t="s">
        <v>131</v>
      </c>
      <c r="D1054" s="190" t="s">
        <v>2712</v>
      </c>
      <c r="E1054" s="176">
        <v>0</v>
      </c>
      <c r="F1054" s="173" t="s">
        <v>446</v>
      </c>
      <c r="G1054" s="176" t="s">
        <v>446</v>
      </c>
      <c r="H1054" s="176" t="s">
        <v>446</v>
      </c>
      <c r="I1054" s="176" t="s">
        <v>446</v>
      </c>
      <c r="J1054" s="119">
        <v>6459</v>
      </c>
      <c r="K1054" s="122">
        <v>41242</v>
      </c>
      <c r="L1054" s="173" t="s">
        <v>2717</v>
      </c>
      <c r="M1054" s="177" t="s">
        <v>3686</v>
      </c>
      <c r="N1054" s="173" t="s">
        <v>6780</v>
      </c>
    </row>
    <row r="1055" spans="1:14" ht="78.75" outlineLevel="1">
      <c r="A1055" s="181" t="s">
        <v>6781</v>
      </c>
      <c r="B1055" s="238">
        <v>38</v>
      </c>
      <c r="C1055" s="174" t="s">
        <v>131</v>
      </c>
      <c r="D1055" s="175" t="s">
        <v>6782</v>
      </c>
      <c r="E1055" s="176">
        <v>339.14445999999992</v>
      </c>
      <c r="F1055" s="173" t="s">
        <v>446</v>
      </c>
      <c r="G1055" s="176" t="s">
        <v>446</v>
      </c>
      <c r="H1055" s="176" t="s">
        <v>446</v>
      </c>
      <c r="I1055" s="176" t="s">
        <v>446</v>
      </c>
      <c r="J1055" s="119">
        <v>6465</v>
      </c>
      <c r="K1055" s="122">
        <v>41248</v>
      </c>
      <c r="L1055" s="173" t="s">
        <v>6783</v>
      </c>
      <c r="M1055" s="177" t="s">
        <v>3686</v>
      </c>
      <c r="N1055" s="173" t="s">
        <v>6784</v>
      </c>
    </row>
    <row r="1056" spans="1:14" ht="47.25" outlineLevel="1">
      <c r="A1056" s="181" t="s">
        <v>6785</v>
      </c>
      <c r="B1056" s="238">
        <v>39</v>
      </c>
      <c r="C1056" s="174" t="s">
        <v>131</v>
      </c>
      <c r="D1056" s="190" t="s">
        <v>6786</v>
      </c>
      <c r="E1056" s="176">
        <v>119.84447</v>
      </c>
      <c r="F1056" s="173" t="s">
        <v>446</v>
      </c>
      <c r="G1056" s="176" t="s">
        <v>446</v>
      </c>
      <c r="H1056" s="176" t="s">
        <v>446</v>
      </c>
      <c r="I1056" s="176" t="s">
        <v>446</v>
      </c>
      <c r="J1056" s="119">
        <v>6550</v>
      </c>
      <c r="K1056" s="122">
        <v>41267</v>
      </c>
      <c r="L1056" s="173" t="s">
        <v>6787</v>
      </c>
      <c r="M1056" s="177" t="s">
        <v>3686</v>
      </c>
      <c r="N1056" s="173" t="s">
        <v>6788</v>
      </c>
    </row>
    <row r="1057" spans="1:14" ht="63" outlineLevel="1">
      <c r="A1057" s="181" t="s">
        <v>6789</v>
      </c>
      <c r="B1057" s="238">
        <v>40</v>
      </c>
      <c r="C1057" s="174" t="s">
        <v>131</v>
      </c>
      <c r="D1057" s="175" t="s">
        <v>6790</v>
      </c>
      <c r="E1057" s="176">
        <v>0</v>
      </c>
      <c r="F1057" s="173" t="s">
        <v>446</v>
      </c>
      <c r="G1057" s="176" t="s">
        <v>446</v>
      </c>
      <c r="H1057" s="176" t="s">
        <v>446</v>
      </c>
      <c r="I1057" s="176" t="s">
        <v>446</v>
      </c>
      <c r="J1057" s="119">
        <v>7131</v>
      </c>
      <c r="K1057" s="122">
        <v>41402</v>
      </c>
      <c r="L1057" s="173" t="s">
        <v>6791</v>
      </c>
      <c r="M1057" s="177" t="s">
        <v>3686</v>
      </c>
      <c r="N1057" s="173" t="s">
        <v>6792</v>
      </c>
    </row>
    <row r="1058" spans="1:14" ht="31.5" outlineLevel="1">
      <c r="A1058" s="181" t="s">
        <v>6793</v>
      </c>
      <c r="B1058" s="238">
        <v>41</v>
      </c>
      <c r="C1058" s="174" t="s">
        <v>131</v>
      </c>
      <c r="D1058" s="190" t="s">
        <v>2847</v>
      </c>
      <c r="E1058" s="176">
        <v>1976.6540699999998</v>
      </c>
      <c r="F1058" s="173" t="s">
        <v>446</v>
      </c>
      <c r="G1058" s="176" t="s">
        <v>446</v>
      </c>
      <c r="H1058" s="176" t="s">
        <v>446</v>
      </c>
      <c r="I1058" s="176" t="s">
        <v>446</v>
      </c>
      <c r="J1058" s="119">
        <v>7329</v>
      </c>
      <c r="K1058" s="122">
        <v>41446</v>
      </c>
      <c r="L1058" s="173" t="s">
        <v>3685</v>
      </c>
      <c r="M1058" s="177" t="s">
        <v>3686</v>
      </c>
      <c r="N1058" s="173" t="s">
        <v>6794</v>
      </c>
    </row>
    <row r="1059" spans="1:14" ht="47.25" outlineLevel="1">
      <c r="A1059" s="181" t="s">
        <v>6795</v>
      </c>
      <c r="B1059" s="238">
        <v>42</v>
      </c>
      <c r="C1059" s="174" t="s">
        <v>131</v>
      </c>
      <c r="D1059" s="175" t="s">
        <v>6796</v>
      </c>
      <c r="E1059" s="176">
        <v>132.10623000000001</v>
      </c>
      <c r="F1059" s="173" t="s">
        <v>446</v>
      </c>
      <c r="G1059" s="176" t="s">
        <v>446</v>
      </c>
      <c r="H1059" s="176" t="s">
        <v>446</v>
      </c>
      <c r="I1059" s="176" t="s">
        <v>446</v>
      </c>
      <c r="J1059" s="119">
        <v>7483</v>
      </c>
      <c r="K1059" s="122">
        <v>41450</v>
      </c>
      <c r="L1059" s="173" t="s">
        <v>6797</v>
      </c>
      <c r="M1059" s="177" t="s">
        <v>3686</v>
      </c>
      <c r="N1059" s="173" t="s">
        <v>6798</v>
      </c>
    </row>
    <row r="1060" spans="1:14" ht="94.5" outlineLevel="1">
      <c r="A1060" s="181" t="s">
        <v>6799</v>
      </c>
      <c r="B1060" s="238">
        <v>43</v>
      </c>
      <c r="C1060" s="174" t="s">
        <v>131</v>
      </c>
      <c r="D1060" s="190" t="s">
        <v>6800</v>
      </c>
      <c r="E1060" s="176">
        <v>20.553519999999999</v>
      </c>
      <c r="F1060" s="173" t="s">
        <v>446</v>
      </c>
      <c r="G1060" s="176" t="s">
        <v>446</v>
      </c>
      <c r="H1060" s="176" t="s">
        <v>446</v>
      </c>
      <c r="I1060" s="176" t="s">
        <v>446</v>
      </c>
      <c r="J1060" s="119">
        <v>7590</v>
      </c>
      <c r="K1060" s="122">
        <v>41502</v>
      </c>
      <c r="L1060" s="173" t="s">
        <v>6801</v>
      </c>
      <c r="M1060" s="177" t="s">
        <v>3686</v>
      </c>
      <c r="N1060" s="173" t="s">
        <v>6802</v>
      </c>
    </row>
    <row r="1061" spans="1:14" ht="78.75" outlineLevel="1">
      <c r="A1061" s="181" t="s">
        <v>6803</v>
      </c>
      <c r="B1061" s="238">
        <v>44</v>
      </c>
      <c r="C1061" s="174" t="s">
        <v>131</v>
      </c>
      <c r="D1061" s="190" t="s">
        <v>6804</v>
      </c>
      <c r="E1061" s="176">
        <v>188.45981</v>
      </c>
      <c r="F1061" s="173" t="s">
        <v>446</v>
      </c>
      <c r="G1061" s="176" t="s">
        <v>446</v>
      </c>
      <c r="H1061" s="176" t="s">
        <v>446</v>
      </c>
      <c r="I1061" s="176" t="s">
        <v>446</v>
      </c>
      <c r="J1061" s="119">
        <v>7601</v>
      </c>
      <c r="K1061" s="122">
        <v>41505</v>
      </c>
      <c r="L1061" s="173" t="s">
        <v>6805</v>
      </c>
      <c r="M1061" s="177" t="s">
        <v>3686</v>
      </c>
      <c r="N1061" s="173" t="s">
        <v>6806</v>
      </c>
    </row>
    <row r="1062" spans="1:14" ht="47.25" outlineLevel="1">
      <c r="A1062" s="181" t="s">
        <v>6807</v>
      </c>
      <c r="B1062" s="238">
        <v>45</v>
      </c>
      <c r="C1062" s="174" t="s">
        <v>131</v>
      </c>
      <c r="D1062" s="155" t="s">
        <v>6808</v>
      </c>
      <c r="E1062" s="176">
        <v>103.04106</v>
      </c>
      <c r="F1062" s="173" t="s">
        <v>446</v>
      </c>
      <c r="G1062" s="176" t="s">
        <v>446</v>
      </c>
      <c r="H1062" s="176" t="s">
        <v>446</v>
      </c>
      <c r="I1062" s="176" t="s">
        <v>446</v>
      </c>
      <c r="J1062" s="119">
        <v>7623</v>
      </c>
      <c r="K1062" s="122">
        <v>41512</v>
      </c>
      <c r="L1062" s="173" t="s">
        <v>6809</v>
      </c>
      <c r="M1062" s="177" t="s">
        <v>3686</v>
      </c>
      <c r="N1062" s="173" t="s">
        <v>6810</v>
      </c>
    </row>
    <row r="1063" spans="1:14" ht="63" outlineLevel="1">
      <c r="A1063" s="181" t="s">
        <v>6811</v>
      </c>
      <c r="B1063" s="238">
        <v>46</v>
      </c>
      <c r="C1063" s="174" t="s">
        <v>131</v>
      </c>
      <c r="D1063" s="175" t="s">
        <v>6812</v>
      </c>
      <c r="E1063" s="176">
        <v>50.483089999999997</v>
      </c>
      <c r="F1063" s="173" t="s">
        <v>446</v>
      </c>
      <c r="G1063" s="176" t="s">
        <v>446</v>
      </c>
      <c r="H1063" s="176" t="s">
        <v>446</v>
      </c>
      <c r="I1063" s="176" t="s">
        <v>446</v>
      </c>
      <c r="J1063" s="119">
        <v>7626</v>
      </c>
      <c r="K1063" s="122">
        <v>41513</v>
      </c>
      <c r="L1063" s="173" t="s">
        <v>6813</v>
      </c>
      <c r="M1063" s="177" t="s">
        <v>3686</v>
      </c>
      <c r="N1063" s="173" t="s">
        <v>6814</v>
      </c>
    </row>
    <row r="1064" spans="1:14" ht="63" outlineLevel="1">
      <c r="A1064" s="181" t="s">
        <v>6815</v>
      </c>
      <c r="B1064" s="238">
        <v>47</v>
      </c>
      <c r="C1064" s="174" t="s">
        <v>131</v>
      </c>
      <c r="D1064" s="175" t="s">
        <v>6816</v>
      </c>
      <c r="E1064" s="176">
        <v>47.577599999999997</v>
      </c>
      <c r="F1064" s="173" t="s">
        <v>446</v>
      </c>
      <c r="G1064" s="176" t="s">
        <v>446</v>
      </c>
      <c r="H1064" s="176" t="s">
        <v>446</v>
      </c>
      <c r="I1064" s="176" t="s">
        <v>446</v>
      </c>
      <c r="J1064" s="119">
        <v>7737</v>
      </c>
      <c r="K1064" s="122">
        <v>41533</v>
      </c>
      <c r="L1064" s="173" t="s">
        <v>6817</v>
      </c>
      <c r="M1064" s="177" t="s">
        <v>3686</v>
      </c>
      <c r="N1064" s="173" t="s">
        <v>6818</v>
      </c>
    </row>
    <row r="1065" spans="1:14" ht="78.75" outlineLevel="1">
      <c r="A1065" s="181" t="s">
        <v>6819</v>
      </c>
      <c r="B1065" s="238">
        <v>48</v>
      </c>
      <c r="C1065" s="174" t="s">
        <v>131</v>
      </c>
      <c r="D1065" s="190" t="s">
        <v>6820</v>
      </c>
      <c r="E1065" s="176">
        <v>131.25603000000001</v>
      </c>
      <c r="F1065" s="173" t="s">
        <v>446</v>
      </c>
      <c r="G1065" s="176" t="s">
        <v>446</v>
      </c>
      <c r="H1065" s="176" t="s">
        <v>446</v>
      </c>
      <c r="I1065" s="176" t="s">
        <v>446</v>
      </c>
      <c r="J1065" s="119">
        <v>7865</v>
      </c>
      <c r="K1065" s="122">
        <v>41551</v>
      </c>
      <c r="L1065" s="173" t="s">
        <v>6821</v>
      </c>
      <c r="M1065" s="177" t="s">
        <v>3686</v>
      </c>
      <c r="N1065" s="173" t="s">
        <v>6822</v>
      </c>
    </row>
    <row r="1066" spans="1:14" ht="47.25" outlineLevel="1">
      <c r="A1066" s="181" t="s">
        <v>6823</v>
      </c>
      <c r="B1066" s="238">
        <v>49</v>
      </c>
      <c r="C1066" s="174" t="s">
        <v>131</v>
      </c>
      <c r="D1066" s="189" t="s">
        <v>6824</v>
      </c>
      <c r="E1066" s="176">
        <v>0</v>
      </c>
      <c r="F1066" s="173" t="s">
        <v>446</v>
      </c>
      <c r="G1066" s="176" t="s">
        <v>446</v>
      </c>
      <c r="H1066" s="176" t="s">
        <v>446</v>
      </c>
      <c r="I1066" s="176" t="s">
        <v>446</v>
      </c>
      <c r="J1066" s="119">
        <v>7974</v>
      </c>
      <c r="K1066" s="122">
        <v>41570</v>
      </c>
      <c r="L1066" s="173" t="s">
        <v>6825</v>
      </c>
      <c r="M1066" s="177" t="s">
        <v>3686</v>
      </c>
      <c r="N1066" s="173" t="s">
        <v>6826</v>
      </c>
    </row>
    <row r="1067" spans="1:14" ht="63" outlineLevel="1">
      <c r="A1067" s="181" t="s">
        <v>6827</v>
      </c>
      <c r="B1067" s="238">
        <v>50</v>
      </c>
      <c r="C1067" s="174" t="s">
        <v>131</v>
      </c>
      <c r="D1067" s="190" t="s">
        <v>6828</v>
      </c>
      <c r="E1067" s="176">
        <v>170.12754000000001</v>
      </c>
      <c r="F1067" s="173" t="s">
        <v>446</v>
      </c>
      <c r="G1067" s="176" t="s">
        <v>446</v>
      </c>
      <c r="H1067" s="176" t="s">
        <v>446</v>
      </c>
      <c r="I1067" s="176" t="s">
        <v>446</v>
      </c>
      <c r="J1067" s="119">
        <v>7995</v>
      </c>
      <c r="K1067" s="122">
        <v>41572</v>
      </c>
      <c r="L1067" s="173" t="s">
        <v>6829</v>
      </c>
      <c r="M1067" s="177" t="s">
        <v>3686</v>
      </c>
      <c r="N1067" s="173" t="s">
        <v>6830</v>
      </c>
    </row>
    <row r="1068" spans="1:14" ht="63" outlineLevel="1">
      <c r="A1068" s="181" t="s">
        <v>6831</v>
      </c>
      <c r="B1068" s="238">
        <v>51</v>
      </c>
      <c r="C1068" s="174" t="s">
        <v>131</v>
      </c>
      <c r="D1068" s="155" t="s">
        <v>6832</v>
      </c>
      <c r="E1068" s="176">
        <v>0</v>
      </c>
      <c r="F1068" s="173" t="s">
        <v>446</v>
      </c>
      <c r="G1068" s="176" t="s">
        <v>446</v>
      </c>
      <c r="H1068" s="176" t="s">
        <v>446</v>
      </c>
      <c r="I1068" s="176" t="s">
        <v>446</v>
      </c>
      <c r="J1068" s="119">
        <v>8084</v>
      </c>
      <c r="K1068" s="122">
        <v>41592</v>
      </c>
      <c r="L1068" s="173" t="s">
        <v>6833</v>
      </c>
      <c r="M1068" s="177" t="s">
        <v>3686</v>
      </c>
      <c r="N1068" s="173" t="s">
        <v>6834</v>
      </c>
    </row>
    <row r="1069" spans="1:14" ht="47.25" outlineLevel="1">
      <c r="A1069" s="181" t="s">
        <v>6835</v>
      </c>
      <c r="B1069" s="238">
        <v>52</v>
      </c>
      <c r="C1069" s="174" t="s">
        <v>131</v>
      </c>
      <c r="D1069" s="175" t="s">
        <v>6836</v>
      </c>
      <c r="E1069" s="176">
        <v>33.939250000000001</v>
      </c>
      <c r="F1069" s="173" t="s">
        <v>446</v>
      </c>
      <c r="G1069" s="176" t="s">
        <v>446</v>
      </c>
      <c r="H1069" s="176" t="s">
        <v>446</v>
      </c>
      <c r="I1069" s="176" t="s">
        <v>446</v>
      </c>
      <c r="J1069" s="119">
        <v>8268</v>
      </c>
      <c r="K1069" s="122">
        <v>41627</v>
      </c>
      <c r="L1069" s="173" t="s">
        <v>6837</v>
      </c>
      <c r="M1069" s="177" t="s">
        <v>3686</v>
      </c>
      <c r="N1069" s="173" t="s">
        <v>6838</v>
      </c>
    </row>
    <row r="1070" spans="1:14" ht="78.75" outlineLevel="1">
      <c r="A1070" s="181" t="s">
        <v>6839</v>
      </c>
      <c r="B1070" s="238">
        <v>53</v>
      </c>
      <c r="C1070" s="174" t="s">
        <v>131</v>
      </c>
      <c r="D1070" s="155" t="s">
        <v>6840</v>
      </c>
      <c r="E1070" s="176">
        <v>0</v>
      </c>
      <c r="F1070" s="173" t="s">
        <v>446</v>
      </c>
      <c r="G1070" s="176" t="s">
        <v>446</v>
      </c>
      <c r="H1070" s="176" t="s">
        <v>446</v>
      </c>
      <c r="I1070" s="176" t="s">
        <v>446</v>
      </c>
      <c r="J1070" s="119">
        <v>8648</v>
      </c>
      <c r="K1070" s="122">
        <v>41744</v>
      </c>
      <c r="L1070" s="173" t="s">
        <v>6841</v>
      </c>
      <c r="M1070" s="177" t="s">
        <v>3686</v>
      </c>
      <c r="N1070" s="173" t="s">
        <v>6842</v>
      </c>
    </row>
    <row r="1071" spans="1:14" ht="47.25" outlineLevel="1">
      <c r="A1071" s="181" t="s">
        <v>6843</v>
      </c>
      <c r="B1071" s="238">
        <v>54</v>
      </c>
      <c r="C1071" s="174" t="s">
        <v>131</v>
      </c>
      <c r="D1071" s="51" t="s">
        <v>6844</v>
      </c>
      <c r="E1071" s="176">
        <v>0</v>
      </c>
      <c r="F1071" s="173" t="s">
        <v>446</v>
      </c>
      <c r="G1071" s="176" t="s">
        <v>446</v>
      </c>
      <c r="H1071" s="176" t="s">
        <v>446</v>
      </c>
      <c r="I1071" s="176" t="s">
        <v>446</v>
      </c>
      <c r="J1071" s="119">
        <v>6000008934</v>
      </c>
      <c r="K1071" s="122">
        <v>41795</v>
      </c>
      <c r="L1071" s="173" t="s">
        <v>6845</v>
      </c>
      <c r="M1071" s="177" t="s">
        <v>3686</v>
      </c>
      <c r="N1071" s="173" t="s">
        <v>6846</v>
      </c>
    </row>
    <row r="1072" spans="1:14" ht="63" outlineLevel="1">
      <c r="A1072" s="181" t="s">
        <v>6847</v>
      </c>
      <c r="B1072" s="238">
        <v>55</v>
      </c>
      <c r="C1072" s="174" t="s">
        <v>131</v>
      </c>
      <c r="D1072" s="51" t="s">
        <v>6848</v>
      </c>
      <c r="E1072" s="176">
        <v>0</v>
      </c>
      <c r="F1072" s="173" t="s">
        <v>446</v>
      </c>
      <c r="G1072" s="176" t="s">
        <v>446</v>
      </c>
      <c r="H1072" s="176" t="s">
        <v>446</v>
      </c>
      <c r="I1072" s="176" t="s">
        <v>446</v>
      </c>
      <c r="J1072" s="119">
        <v>6000009024</v>
      </c>
      <c r="K1072" s="122">
        <v>41815</v>
      </c>
      <c r="L1072" s="173" t="s">
        <v>6849</v>
      </c>
      <c r="M1072" s="177" t="s">
        <v>3686</v>
      </c>
      <c r="N1072" s="173" t="s">
        <v>6850</v>
      </c>
    </row>
    <row r="1073" spans="1:14" ht="47.25" outlineLevel="1">
      <c r="A1073" s="181" t="s">
        <v>6851</v>
      </c>
      <c r="B1073" s="238">
        <v>56</v>
      </c>
      <c r="C1073" s="174" t="s">
        <v>131</v>
      </c>
      <c r="D1073" s="155" t="s">
        <v>6852</v>
      </c>
      <c r="E1073" s="176">
        <v>0</v>
      </c>
      <c r="F1073" s="173" t="s">
        <v>446</v>
      </c>
      <c r="G1073" s="176" t="s">
        <v>446</v>
      </c>
      <c r="H1073" s="176" t="s">
        <v>446</v>
      </c>
      <c r="I1073" s="176" t="s">
        <v>446</v>
      </c>
      <c r="J1073" s="119" t="s">
        <v>6853</v>
      </c>
      <c r="K1073" s="122">
        <v>41828</v>
      </c>
      <c r="L1073" s="173" t="s">
        <v>6854</v>
      </c>
      <c r="M1073" s="177" t="s">
        <v>3686</v>
      </c>
      <c r="N1073" s="173" t="s">
        <v>6855</v>
      </c>
    </row>
    <row r="1074" spans="1:14" ht="94.5" outlineLevel="1">
      <c r="A1074" s="181" t="s">
        <v>6856</v>
      </c>
      <c r="B1074" s="238">
        <v>57</v>
      </c>
      <c r="C1074" s="174" t="s">
        <v>131</v>
      </c>
      <c r="D1074" s="155" t="s">
        <v>6857</v>
      </c>
      <c r="E1074" s="176">
        <v>0</v>
      </c>
      <c r="F1074" s="173" t="s">
        <v>446</v>
      </c>
      <c r="G1074" s="176" t="s">
        <v>446</v>
      </c>
      <c r="H1074" s="176" t="s">
        <v>446</v>
      </c>
      <c r="I1074" s="176" t="s">
        <v>446</v>
      </c>
      <c r="J1074" s="119">
        <v>6000009204</v>
      </c>
      <c r="K1074" s="122">
        <v>41859</v>
      </c>
      <c r="L1074" s="173" t="s">
        <v>5981</v>
      </c>
      <c r="M1074" s="177" t="s">
        <v>3686</v>
      </c>
      <c r="N1074" s="173" t="s">
        <v>6858</v>
      </c>
    </row>
    <row r="1075" spans="1:14" ht="63" outlineLevel="1">
      <c r="A1075" s="181" t="s">
        <v>6859</v>
      </c>
      <c r="B1075" s="238">
        <v>58</v>
      </c>
      <c r="C1075" s="174" t="s">
        <v>131</v>
      </c>
      <c r="D1075" s="51" t="s">
        <v>6860</v>
      </c>
      <c r="E1075" s="176">
        <v>0</v>
      </c>
      <c r="F1075" s="173" t="s">
        <v>446</v>
      </c>
      <c r="G1075" s="176" t="s">
        <v>446</v>
      </c>
      <c r="H1075" s="176" t="s">
        <v>446</v>
      </c>
      <c r="I1075" s="176" t="s">
        <v>446</v>
      </c>
      <c r="J1075" s="119">
        <v>6000009205</v>
      </c>
      <c r="K1075" s="122">
        <v>41859</v>
      </c>
      <c r="L1075" s="173" t="s">
        <v>5981</v>
      </c>
      <c r="M1075" s="177" t="s">
        <v>3686</v>
      </c>
      <c r="N1075" s="173" t="s">
        <v>6861</v>
      </c>
    </row>
    <row r="1076" spans="1:14" ht="63" outlineLevel="1">
      <c r="A1076" s="181" t="s">
        <v>6862</v>
      </c>
      <c r="B1076" s="238">
        <v>59</v>
      </c>
      <c r="C1076" s="174" t="s">
        <v>131</v>
      </c>
      <c r="D1076" s="155" t="s">
        <v>6863</v>
      </c>
      <c r="E1076" s="176">
        <v>0</v>
      </c>
      <c r="F1076" s="173" t="s">
        <v>446</v>
      </c>
      <c r="G1076" s="176" t="s">
        <v>446</v>
      </c>
      <c r="H1076" s="176" t="s">
        <v>446</v>
      </c>
      <c r="I1076" s="176" t="s">
        <v>446</v>
      </c>
      <c r="J1076" s="119">
        <v>6000009521</v>
      </c>
      <c r="K1076" s="122">
        <v>41897</v>
      </c>
      <c r="L1076" s="173" t="s">
        <v>6864</v>
      </c>
      <c r="M1076" s="177" t="s">
        <v>3686</v>
      </c>
      <c r="N1076" s="173" t="s">
        <v>6865</v>
      </c>
    </row>
    <row r="1077" spans="1:14" ht="47.25" outlineLevel="1">
      <c r="A1077" s="181" t="s">
        <v>6866</v>
      </c>
      <c r="B1077" s="238">
        <v>60</v>
      </c>
      <c r="C1077" s="174" t="s">
        <v>131</v>
      </c>
      <c r="D1077" s="155" t="s">
        <v>6867</v>
      </c>
      <c r="E1077" s="176">
        <v>0</v>
      </c>
      <c r="F1077" s="173" t="s">
        <v>446</v>
      </c>
      <c r="G1077" s="176" t="s">
        <v>446</v>
      </c>
      <c r="H1077" s="176" t="s">
        <v>446</v>
      </c>
      <c r="I1077" s="176" t="s">
        <v>446</v>
      </c>
      <c r="J1077" s="119" t="s">
        <v>6868</v>
      </c>
      <c r="K1077" s="122">
        <v>41886</v>
      </c>
      <c r="L1077" s="173" t="s">
        <v>6869</v>
      </c>
      <c r="M1077" s="177" t="s">
        <v>3686</v>
      </c>
      <c r="N1077" s="173" t="s">
        <v>6870</v>
      </c>
    </row>
    <row r="1078" spans="1:14" ht="47.25" outlineLevel="1">
      <c r="A1078" s="181" t="s">
        <v>6871</v>
      </c>
      <c r="B1078" s="238">
        <v>61</v>
      </c>
      <c r="C1078" s="174" t="s">
        <v>131</v>
      </c>
      <c r="D1078" s="155" t="s">
        <v>6872</v>
      </c>
      <c r="E1078" s="176">
        <v>0</v>
      </c>
      <c r="F1078" s="173" t="s">
        <v>446</v>
      </c>
      <c r="G1078" s="176" t="s">
        <v>446</v>
      </c>
      <c r="H1078" s="176" t="s">
        <v>446</v>
      </c>
      <c r="I1078" s="176" t="s">
        <v>446</v>
      </c>
      <c r="J1078" s="119" t="s">
        <v>6873</v>
      </c>
      <c r="K1078" s="122">
        <v>40533</v>
      </c>
      <c r="L1078" s="173" t="s">
        <v>6874</v>
      </c>
      <c r="M1078" s="177" t="s">
        <v>3686</v>
      </c>
      <c r="N1078" s="173" t="s">
        <v>6875</v>
      </c>
    </row>
    <row r="1079" spans="1:14" ht="78.75" outlineLevel="1">
      <c r="A1079" s="181" t="s">
        <v>6876</v>
      </c>
      <c r="B1079" s="238">
        <v>62</v>
      </c>
      <c r="C1079" s="174" t="s">
        <v>131</v>
      </c>
      <c r="D1079" s="155" t="s">
        <v>6877</v>
      </c>
      <c r="E1079" s="176">
        <v>0</v>
      </c>
      <c r="F1079" s="173" t="s">
        <v>446</v>
      </c>
      <c r="G1079" s="176" t="s">
        <v>446</v>
      </c>
      <c r="H1079" s="176" t="s">
        <v>446</v>
      </c>
      <c r="I1079" s="176" t="s">
        <v>446</v>
      </c>
      <c r="J1079" s="119" t="s">
        <v>6878</v>
      </c>
      <c r="K1079" s="122">
        <v>39638</v>
      </c>
      <c r="L1079" s="173" t="s">
        <v>6879</v>
      </c>
      <c r="M1079" s="177" t="s">
        <v>3686</v>
      </c>
      <c r="N1079" s="173" t="s">
        <v>6880</v>
      </c>
    </row>
    <row r="1080" spans="1:14" ht="78.75" outlineLevel="1">
      <c r="A1080" s="181" t="s">
        <v>6881</v>
      </c>
      <c r="B1080" s="238">
        <v>63</v>
      </c>
      <c r="C1080" s="174" t="s">
        <v>131</v>
      </c>
      <c r="D1080" s="155" t="s">
        <v>6882</v>
      </c>
      <c r="E1080" s="176">
        <v>0</v>
      </c>
      <c r="F1080" s="173" t="s">
        <v>446</v>
      </c>
      <c r="G1080" s="176" t="s">
        <v>446</v>
      </c>
      <c r="H1080" s="176" t="s">
        <v>446</v>
      </c>
      <c r="I1080" s="176" t="s">
        <v>446</v>
      </c>
      <c r="J1080" s="119" t="s">
        <v>6883</v>
      </c>
      <c r="K1080" s="122" t="s">
        <v>6884</v>
      </c>
      <c r="L1080" s="173" t="s">
        <v>6885</v>
      </c>
      <c r="M1080" s="177" t="s">
        <v>3686</v>
      </c>
      <c r="N1080" s="173" t="s">
        <v>6886</v>
      </c>
    </row>
    <row r="1081" spans="1:14" ht="47.25" outlineLevel="1">
      <c r="A1081" s="181" t="s">
        <v>6887</v>
      </c>
      <c r="B1081" s="238">
        <v>64</v>
      </c>
      <c r="C1081" s="174" t="s">
        <v>131</v>
      </c>
      <c r="D1081" s="155" t="s">
        <v>6888</v>
      </c>
      <c r="E1081" s="176">
        <v>0</v>
      </c>
      <c r="F1081" s="173" t="s">
        <v>446</v>
      </c>
      <c r="G1081" s="176" t="s">
        <v>446</v>
      </c>
      <c r="H1081" s="176" t="s">
        <v>446</v>
      </c>
      <c r="I1081" s="176" t="s">
        <v>446</v>
      </c>
      <c r="J1081" s="119">
        <v>6000009397</v>
      </c>
      <c r="K1081" s="122">
        <v>41865</v>
      </c>
      <c r="L1081" s="173" t="s">
        <v>6889</v>
      </c>
      <c r="M1081" s="177" t="s">
        <v>3686</v>
      </c>
      <c r="N1081" s="173" t="s">
        <v>6890</v>
      </c>
    </row>
    <row r="1082" spans="1:14" ht="78.75" outlineLevel="1">
      <c r="A1082" s="181" t="s">
        <v>6891</v>
      </c>
      <c r="B1082" s="238">
        <v>65</v>
      </c>
      <c r="C1082" s="174" t="s">
        <v>131</v>
      </c>
      <c r="D1082" s="155" t="s">
        <v>6892</v>
      </c>
      <c r="E1082" s="176">
        <v>0</v>
      </c>
      <c r="F1082" s="173" t="s">
        <v>446</v>
      </c>
      <c r="G1082" s="176" t="s">
        <v>446</v>
      </c>
      <c r="H1082" s="176" t="s">
        <v>446</v>
      </c>
      <c r="I1082" s="176" t="s">
        <v>446</v>
      </c>
      <c r="J1082" s="119">
        <v>6000009546</v>
      </c>
      <c r="K1082" s="122">
        <v>41892</v>
      </c>
      <c r="L1082" s="173" t="s">
        <v>6893</v>
      </c>
      <c r="M1082" s="177" t="s">
        <v>3686</v>
      </c>
      <c r="N1082" s="173" t="s">
        <v>6894</v>
      </c>
    </row>
    <row r="1083" spans="1:14" ht="47.25" outlineLevel="1">
      <c r="A1083" s="181" t="s">
        <v>6895</v>
      </c>
      <c r="B1083" s="238">
        <v>66</v>
      </c>
      <c r="C1083" s="174" t="s">
        <v>131</v>
      </c>
      <c r="D1083" s="155" t="s">
        <v>6896</v>
      </c>
      <c r="E1083" s="176">
        <v>0</v>
      </c>
      <c r="F1083" s="173" t="s">
        <v>446</v>
      </c>
      <c r="G1083" s="176" t="s">
        <v>446</v>
      </c>
      <c r="H1083" s="176" t="s">
        <v>446</v>
      </c>
      <c r="I1083" s="176" t="s">
        <v>446</v>
      </c>
      <c r="J1083" s="119">
        <v>6000009547</v>
      </c>
      <c r="K1083" s="122">
        <v>41906</v>
      </c>
      <c r="L1083" s="173" t="s">
        <v>6897</v>
      </c>
      <c r="M1083" s="177" t="s">
        <v>3686</v>
      </c>
      <c r="N1083" s="173" t="s">
        <v>6898</v>
      </c>
    </row>
    <row r="1084" spans="1:14" ht="63" outlineLevel="1">
      <c r="A1084" s="181" t="s">
        <v>6899</v>
      </c>
      <c r="B1084" s="238">
        <v>67</v>
      </c>
      <c r="C1084" s="174" t="s">
        <v>131</v>
      </c>
      <c r="D1084" s="155" t="s">
        <v>6900</v>
      </c>
      <c r="E1084" s="176">
        <v>0</v>
      </c>
      <c r="F1084" s="173" t="s">
        <v>446</v>
      </c>
      <c r="G1084" s="176" t="s">
        <v>446</v>
      </c>
      <c r="H1084" s="176" t="s">
        <v>446</v>
      </c>
      <c r="I1084" s="176" t="s">
        <v>446</v>
      </c>
      <c r="J1084" s="119">
        <v>6000009650</v>
      </c>
      <c r="K1084" s="122">
        <v>41901</v>
      </c>
      <c r="L1084" s="173" t="s">
        <v>6901</v>
      </c>
      <c r="M1084" s="177" t="s">
        <v>3686</v>
      </c>
      <c r="N1084" s="173" t="s">
        <v>6902</v>
      </c>
    </row>
    <row r="1085" spans="1:14" ht="63" outlineLevel="1">
      <c r="A1085" s="181" t="s">
        <v>6903</v>
      </c>
      <c r="B1085" s="238">
        <v>68</v>
      </c>
      <c r="C1085" s="174" t="s">
        <v>131</v>
      </c>
      <c r="D1085" s="155" t="s">
        <v>6904</v>
      </c>
      <c r="E1085" s="176">
        <v>0</v>
      </c>
      <c r="F1085" s="173" t="s">
        <v>446</v>
      </c>
      <c r="G1085" s="176" t="s">
        <v>446</v>
      </c>
      <c r="H1085" s="176" t="s">
        <v>446</v>
      </c>
      <c r="I1085" s="176" t="s">
        <v>446</v>
      </c>
      <c r="J1085" s="119">
        <v>6000009714</v>
      </c>
      <c r="K1085" s="122">
        <v>41918</v>
      </c>
      <c r="L1085" s="173" t="s">
        <v>6905</v>
      </c>
      <c r="M1085" s="177" t="s">
        <v>3686</v>
      </c>
      <c r="N1085" s="173" t="s">
        <v>6906</v>
      </c>
    </row>
    <row r="1086" spans="1:14" ht="47.25" outlineLevel="1">
      <c r="A1086" s="181" t="s">
        <v>6907</v>
      </c>
      <c r="B1086" s="238">
        <v>69</v>
      </c>
      <c r="C1086" s="174" t="s">
        <v>131</v>
      </c>
      <c r="D1086" s="155" t="s">
        <v>6908</v>
      </c>
      <c r="E1086" s="176">
        <v>0</v>
      </c>
      <c r="F1086" s="173" t="s">
        <v>446</v>
      </c>
      <c r="G1086" s="176" t="s">
        <v>446</v>
      </c>
      <c r="H1086" s="176" t="s">
        <v>446</v>
      </c>
      <c r="I1086" s="176" t="s">
        <v>446</v>
      </c>
      <c r="J1086" s="119">
        <v>6000009870</v>
      </c>
      <c r="K1086" s="122">
        <v>41948</v>
      </c>
      <c r="L1086" s="173" t="s">
        <v>6909</v>
      </c>
      <c r="M1086" s="177" t="s">
        <v>3686</v>
      </c>
      <c r="N1086" s="173" t="s">
        <v>6910</v>
      </c>
    </row>
    <row r="1087" spans="1:14" ht="16.5" customHeight="1" outlineLevel="1">
      <c r="A1087" s="396" t="s">
        <v>6911</v>
      </c>
      <c r="B1087" s="400">
        <v>70</v>
      </c>
      <c r="C1087" s="371" t="s">
        <v>131</v>
      </c>
      <c r="D1087" s="389" t="s">
        <v>6912</v>
      </c>
      <c r="E1087" s="368">
        <v>0</v>
      </c>
      <c r="F1087" s="368" t="s">
        <v>446</v>
      </c>
      <c r="G1087" s="368" t="s">
        <v>446</v>
      </c>
      <c r="H1087" s="368" t="s">
        <v>446</v>
      </c>
      <c r="I1087" s="368" t="s">
        <v>446</v>
      </c>
      <c r="J1087" s="119">
        <v>8867</v>
      </c>
      <c r="K1087" s="122">
        <v>41773</v>
      </c>
      <c r="L1087" s="173" t="s">
        <v>308</v>
      </c>
      <c r="M1087" s="177" t="s">
        <v>3686</v>
      </c>
      <c r="N1087" s="364" t="s">
        <v>6913</v>
      </c>
    </row>
    <row r="1088" spans="1:14" ht="63" outlineLevel="1">
      <c r="A1088" s="396"/>
      <c r="B1088" s="400"/>
      <c r="C1088" s="371"/>
      <c r="D1088" s="389"/>
      <c r="E1088" s="368"/>
      <c r="F1088" s="368"/>
      <c r="G1088" s="368"/>
      <c r="H1088" s="368"/>
      <c r="I1088" s="368"/>
      <c r="J1088" s="119">
        <v>8827</v>
      </c>
      <c r="K1088" s="122">
        <v>41801</v>
      </c>
      <c r="L1088" s="173" t="s">
        <v>6914</v>
      </c>
      <c r="M1088" s="177" t="s">
        <v>3686</v>
      </c>
      <c r="N1088" s="364"/>
    </row>
    <row r="1089" spans="1:14" ht="63" outlineLevel="1">
      <c r="A1089" s="181" t="s">
        <v>6915</v>
      </c>
      <c r="B1089" s="219" t="s">
        <v>391</v>
      </c>
      <c r="C1089" s="174" t="s">
        <v>131</v>
      </c>
      <c r="D1089" s="175" t="s">
        <v>6916</v>
      </c>
      <c r="E1089" s="176">
        <v>80.933039999999991</v>
      </c>
      <c r="F1089" s="173" t="s">
        <v>6608</v>
      </c>
      <c r="G1089" s="176" t="s">
        <v>542</v>
      </c>
      <c r="H1089" s="176" t="s">
        <v>6609</v>
      </c>
      <c r="I1089" s="176" t="s">
        <v>544</v>
      </c>
      <c r="J1089" s="119">
        <v>7969</v>
      </c>
      <c r="K1089" s="122">
        <v>41570</v>
      </c>
      <c r="L1089" s="173" t="s">
        <v>6917</v>
      </c>
      <c r="M1089" s="177" t="s">
        <v>3686</v>
      </c>
      <c r="N1089" s="173" t="s">
        <v>6918</v>
      </c>
    </row>
    <row r="1090" spans="1:14" s="158" customFormat="1" ht="31.5" outlineLevel="1">
      <c r="A1090" s="181" t="s">
        <v>6919</v>
      </c>
      <c r="B1090" s="219" t="s">
        <v>392</v>
      </c>
      <c r="C1090" s="156" t="s">
        <v>131</v>
      </c>
      <c r="D1090" s="157" t="s">
        <v>6920</v>
      </c>
      <c r="E1090" s="176">
        <v>39.606250000000003</v>
      </c>
      <c r="F1090" s="173" t="s">
        <v>6608</v>
      </c>
      <c r="G1090" s="176" t="s">
        <v>6638</v>
      </c>
      <c r="H1090" s="176" t="s">
        <v>4771</v>
      </c>
      <c r="I1090" s="176" t="s">
        <v>6639</v>
      </c>
      <c r="J1090" s="119">
        <v>8189</v>
      </c>
      <c r="K1090" s="122">
        <v>41614</v>
      </c>
      <c r="L1090" s="173" t="s">
        <v>6642</v>
      </c>
      <c r="M1090" s="177" t="s">
        <v>3686</v>
      </c>
      <c r="N1090" s="173" t="s">
        <v>6921</v>
      </c>
    </row>
    <row r="1091" spans="1:14" ht="63" outlineLevel="1">
      <c r="A1091" s="181" t="s">
        <v>6922</v>
      </c>
      <c r="B1091" s="219" t="s">
        <v>393</v>
      </c>
      <c r="C1091" s="174" t="s">
        <v>131</v>
      </c>
      <c r="D1091" s="175" t="s">
        <v>6923</v>
      </c>
      <c r="E1091" s="176">
        <v>22.177250000000001</v>
      </c>
      <c r="F1091" s="173" t="s">
        <v>3784</v>
      </c>
      <c r="G1091" s="176" t="s">
        <v>6668</v>
      </c>
      <c r="H1091" s="176" t="s">
        <v>3296</v>
      </c>
      <c r="I1091" s="176" t="s">
        <v>6669</v>
      </c>
      <c r="J1091" s="119">
        <v>7621</v>
      </c>
      <c r="K1091" s="122">
        <v>41509</v>
      </c>
      <c r="L1091" s="173" t="s">
        <v>6924</v>
      </c>
      <c r="M1091" s="177" t="s">
        <v>3686</v>
      </c>
      <c r="N1091" s="173" t="s">
        <v>6925</v>
      </c>
    </row>
    <row r="1092" spans="1:14" ht="63" outlineLevel="1">
      <c r="A1092" s="181" t="s">
        <v>6926</v>
      </c>
      <c r="B1092" s="219" t="s">
        <v>394</v>
      </c>
      <c r="C1092" s="174" t="s">
        <v>131</v>
      </c>
      <c r="D1092" s="175" t="s">
        <v>6927</v>
      </c>
      <c r="E1092" s="176">
        <v>48.987220000000001</v>
      </c>
      <c r="F1092" s="173" t="s">
        <v>1419</v>
      </c>
      <c r="G1092" s="176" t="s">
        <v>6644</v>
      </c>
      <c r="H1092" s="176" t="s">
        <v>6645</v>
      </c>
      <c r="I1092" s="176" t="s">
        <v>6646</v>
      </c>
      <c r="J1092" s="119">
        <v>8332</v>
      </c>
      <c r="K1092" s="122">
        <v>41640</v>
      </c>
      <c r="L1092" s="173" t="s">
        <v>6928</v>
      </c>
      <c r="M1092" s="177" t="s">
        <v>3686</v>
      </c>
      <c r="N1092" s="173" t="s">
        <v>6929</v>
      </c>
    </row>
    <row r="1093" spans="1:14" ht="47.25" outlineLevel="1">
      <c r="A1093" s="181" t="s">
        <v>6930</v>
      </c>
      <c r="B1093" s="219" t="s">
        <v>395</v>
      </c>
      <c r="C1093" s="174" t="s">
        <v>131</v>
      </c>
      <c r="D1093" s="155" t="s">
        <v>6931</v>
      </c>
      <c r="E1093" s="176">
        <v>0</v>
      </c>
      <c r="F1093" s="173" t="s">
        <v>4620</v>
      </c>
      <c r="G1093" s="176" t="s">
        <v>6673</v>
      </c>
      <c r="H1093" s="176" t="s">
        <v>3152</v>
      </c>
      <c r="I1093" s="176" t="s">
        <v>6674</v>
      </c>
      <c r="J1093" s="119">
        <v>8232</v>
      </c>
      <c r="K1093" s="122">
        <v>41625</v>
      </c>
      <c r="L1093" s="173" t="s">
        <v>6932</v>
      </c>
      <c r="M1093" s="177" t="s">
        <v>3686</v>
      </c>
      <c r="N1093" s="173" t="s">
        <v>6933</v>
      </c>
    </row>
    <row r="1094" spans="1:14" ht="47.25" outlineLevel="1">
      <c r="A1094" s="181" t="s">
        <v>6934</v>
      </c>
      <c r="B1094" s="219" t="s">
        <v>396</v>
      </c>
      <c r="C1094" s="174" t="s">
        <v>131</v>
      </c>
      <c r="D1094" s="155" t="s">
        <v>6935</v>
      </c>
      <c r="E1094" s="176">
        <v>36.949759999999998</v>
      </c>
      <c r="F1094" s="173" t="s">
        <v>3784</v>
      </c>
      <c r="G1094" s="176" t="s">
        <v>6678</v>
      </c>
      <c r="H1094" s="176" t="s">
        <v>6679</v>
      </c>
      <c r="I1094" s="176" t="s">
        <v>6680</v>
      </c>
      <c r="J1094" s="119">
        <v>7482</v>
      </c>
      <c r="K1094" s="122">
        <v>41481</v>
      </c>
      <c r="L1094" s="173" t="s">
        <v>6936</v>
      </c>
      <c r="M1094" s="177" t="s">
        <v>3686</v>
      </c>
      <c r="N1094" s="173" t="s">
        <v>6937</v>
      </c>
    </row>
    <row r="1095" spans="1:14" ht="63" outlineLevel="1">
      <c r="A1095" s="181" t="s">
        <v>6938</v>
      </c>
      <c r="B1095" s="219" t="s">
        <v>397</v>
      </c>
      <c r="C1095" s="174" t="s">
        <v>131</v>
      </c>
      <c r="D1095" s="175" t="s">
        <v>6939</v>
      </c>
      <c r="E1095" s="176">
        <v>40.58117</v>
      </c>
      <c r="F1095" s="173" t="s">
        <v>3784</v>
      </c>
      <c r="G1095" s="176" t="s">
        <v>6678</v>
      </c>
      <c r="H1095" s="176" t="s">
        <v>6679</v>
      </c>
      <c r="I1095" s="176" t="s">
        <v>6680</v>
      </c>
      <c r="J1095" s="119">
        <v>8282</v>
      </c>
      <c r="K1095" s="122">
        <v>41627</v>
      </c>
      <c r="L1095" s="173" t="s">
        <v>6940</v>
      </c>
      <c r="M1095" s="177" t="s">
        <v>3686</v>
      </c>
      <c r="N1095" s="173" t="s">
        <v>6941</v>
      </c>
    </row>
    <row r="1096" spans="1:14" ht="31.5" outlineLevel="1">
      <c r="A1096" s="181" t="s">
        <v>6942</v>
      </c>
      <c r="B1096" s="219" t="s">
        <v>398</v>
      </c>
      <c r="C1096" s="174" t="s">
        <v>131</v>
      </c>
      <c r="D1096" s="175" t="s">
        <v>6943</v>
      </c>
      <c r="E1096" s="176">
        <v>0</v>
      </c>
      <c r="F1096" s="173" t="s">
        <v>1419</v>
      </c>
      <c r="G1096" s="176" t="s">
        <v>6714</v>
      </c>
      <c r="H1096" s="176" t="s">
        <v>6715</v>
      </c>
      <c r="I1096" s="176" t="s">
        <v>6716</v>
      </c>
      <c r="J1096" s="119">
        <v>8820</v>
      </c>
      <c r="K1096" s="122">
        <v>41766</v>
      </c>
      <c r="L1096" s="173" t="s">
        <v>6944</v>
      </c>
      <c r="M1096" s="177" t="s">
        <v>3686</v>
      </c>
      <c r="N1096" s="173" t="s">
        <v>6945</v>
      </c>
    </row>
  </sheetData>
  <customSheetViews>
    <customSheetView guid="{AD7E442E-DD5C-42DD-BCA2-ACC5576F7C88}" scale="80" showPageBreaks="1" fitToPage="1" printArea="1" view="pageBreakPreview">
      <pane xSplit="3" ySplit="10" topLeftCell="D1006" activePane="bottomRight" state="frozen"/>
      <selection pane="bottomRight" activeCell="D5" sqref="D5:D6"/>
      <rowBreaks count="1" manualBreakCount="1">
        <brk id="463" max="16383" man="1"/>
      </rowBreaks>
      <pageMargins left="0.27559055118110237" right="0.19685039370078741" top="0.78740157480314965" bottom="0.27559055118110237" header="0" footer="0"/>
      <printOptions horizontalCentered="1"/>
      <pageSetup paperSize="9" scale="52" fitToHeight="0" orientation="landscape" r:id="rId1"/>
      <headerFooter>
        <oddFooter>&amp;R&amp;P</oddFooter>
      </headerFooter>
    </customSheetView>
    <customSheetView guid="{A211E8FE-0EB8-4B84-973D-E1AEAFDEA977}" scale="80" showPageBreaks="1" fitToPage="1" printArea="1" view="pageBreakPreview">
      <pane xSplit="3" ySplit="10" topLeftCell="D1006" activePane="bottomRight" state="frozen"/>
      <selection pane="bottomRight" activeCell="D5" sqref="D5:D6"/>
      <rowBreaks count="1" manualBreakCount="1">
        <brk id="463" max="16383" man="1"/>
      </rowBreaks>
      <pageMargins left="0.27559055118110237" right="0.19685039370078741" top="0.78740157480314965" bottom="0.27559055118110237" header="0" footer="0"/>
      <printOptions horizontalCentered="1"/>
      <pageSetup paperSize="9" scale="52" fitToHeight="0" orientation="landscape" r:id="rId2"/>
      <headerFooter>
        <oddFooter>&amp;R&amp;P</oddFooter>
      </headerFooter>
    </customSheetView>
  </customSheetViews>
  <mergeCells count="524">
    <mergeCell ref="I1087:I1088"/>
    <mergeCell ref="N1087:N1088"/>
    <mergeCell ref="F1022:F1023"/>
    <mergeCell ref="G1022:G1023"/>
    <mergeCell ref="H1022:H1023"/>
    <mergeCell ref="I1022:I1023"/>
    <mergeCell ref="N1022:N1023"/>
    <mergeCell ref="A1087:A1088"/>
    <mergeCell ref="B1087:B1088"/>
    <mergeCell ref="C1087:C1088"/>
    <mergeCell ref="D1087:D1088"/>
    <mergeCell ref="E1087:E1088"/>
    <mergeCell ref="F1087:F1088"/>
    <mergeCell ref="G1087:G1088"/>
    <mergeCell ref="H1087:H1088"/>
    <mergeCell ref="G1009:G1010"/>
    <mergeCell ref="H1009:H1010"/>
    <mergeCell ref="I1009:I1010"/>
    <mergeCell ref="N1009:N1010"/>
    <mergeCell ref="B1016:D1016"/>
    <mergeCell ref="A1022:A1023"/>
    <mergeCell ref="B1022:B1023"/>
    <mergeCell ref="C1022:C1023"/>
    <mergeCell ref="D1022:D1023"/>
    <mergeCell ref="E1022:E1023"/>
    <mergeCell ref="A1009:A1010"/>
    <mergeCell ref="B1009:B1010"/>
    <mergeCell ref="C1009:C1010"/>
    <mergeCell ref="D1009:D1010"/>
    <mergeCell ref="E1009:E1010"/>
    <mergeCell ref="F1009:F1010"/>
    <mergeCell ref="G896:G897"/>
    <mergeCell ref="H896:H897"/>
    <mergeCell ref="I896:I897"/>
    <mergeCell ref="N896:N897"/>
    <mergeCell ref="B898:D898"/>
    <mergeCell ref="B899:D899"/>
    <mergeCell ref="G894:G895"/>
    <mergeCell ref="H894:H895"/>
    <mergeCell ref="I894:I895"/>
    <mergeCell ref="N894:N895"/>
    <mergeCell ref="A896:A897"/>
    <mergeCell ref="B896:B897"/>
    <mergeCell ref="C896:C897"/>
    <mergeCell ref="D896:D897"/>
    <mergeCell ref="E896:E897"/>
    <mergeCell ref="F896:F897"/>
    <mergeCell ref="A894:A895"/>
    <mergeCell ref="B894:B895"/>
    <mergeCell ref="C894:C895"/>
    <mergeCell ref="D894:D895"/>
    <mergeCell ref="E894:E895"/>
    <mergeCell ref="F894:F895"/>
    <mergeCell ref="N827:N829"/>
    <mergeCell ref="N832:N835"/>
    <mergeCell ref="N838:N846"/>
    <mergeCell ref="N848:N850"/>
    <mergeCell ref="N851:N852"/>
    <mergeCell ref="N853:N854"/>
    <mergeCell ref="N807:N809"/>
    <mergeCell ref="N811:N813"/>
    <mergeCell ref="N814:N816"/>
    <mergeCell ref="N817:N819"/>
    <mergeCell ref="N820:N821"/>
    <mergeCell ref="N822:N825"/>
    <mergeCell ref="N789:N790"/>
    <mergeCell ref="N793:N795"/>
    <mergeCell ref="N796:N797"/>
    <mergeCell ref="N798:N799"/>
    <mergeCell ref="N801:N802"/>
    <mergeCell ref="N803:N805"/>
    <mergeCell ref="F777:F778"/>
    <mergeCell ref="G777:G778"/>
    <mergeCell ref="H777:H778"/>
    <mergeCell ref="I777:I778"/>
    <mergeCell ref="N777:N778"/>
    <mergeCell ref="B779:D779"/>
    <mergeCell ref="N762:N763"/>
    <mergeCell ref="N764:N766"/>
    <mergeCell ref="N767:N768"/>
    <mergeCell ref="N771:N772"/>
    <mergeCell ref="N773:N774"/>
    <mergeCell ref="A777:A778"/>
    <mergeCell ref="B777:B778"/>
    <mergeCell ref="C777:C778"/>
    <mergeCell ref="D777:D778"/>
    <mergeCell ref="E777:E778"/>
    <mergeCell ref="N759:N760"/>
    <mergeCell ref="A762:A763"/>
    <mergeCell ref="B762:B763"/>
    <mergeCell ref="C762:C763"/>
    <mergeCell ref="D762:D763"/>
    <mergeCell ref="E762:E763"/>
    <mergeCell ref="F762:F763"/>
    <mergeCell ref="G762:G763"/>
    <mergeCell ref="H762:H763"/>
    <mergeCell ref="I762:I763"/>
    <mergeCell ref="N719:N722"/>
    <mergeCell ref="N724:N736"/>
    <mergeCell ref="N739:N743"/>
    <mergeCell ref="N744:N745"/>
    <mergeCell ref="N750:N752"/>
    <mergeCell ref="N756:N758"/>
    <mergeCell ref="N688:N691"/>
    <mergeCell ref="N692:N697"/>
    <mergeCell ref="N698:N706"/>
    <mergeCell ref="N708:N709"/>
    <mergeCell ref="N710:N714"/>
    <mergeCell ref="N715:N718"/>
    <mergeCell ref="N663:N664"/>
    <mergeCell ref="N666:N668"/>
    <mergeCell ref="N669:N670"/>
    <mergeCell ref="N673:N675"/>
    <mergeCell ref="N676:N677"/>
    <mergeCell ref="N682:N683"/>
    <mergeCell ref="N624:N629"/>
    <mergeCell ref="N630:N633"/>
    <mergeCell ref="N634:N635"/>
    <mergeCell ref="N636:N648"/>
    <mergeCell ref="N649:N656"/>
    <mergeCell ref="N657:N660"/>
    <mergeCell ref="N602:N604"/>
    <mergeCell ref="N605:N612"/>
    <mergeCell ref="A608:A609"/>
    <mergeCell ref="B608:B609"/>
    <mergeCell ref="C608:C609"/>
    <mergeCell ref="D608:D609"/>
    <mergeCell ref="E608:E609"/>
    <mergeCell ref="I608:I609"/>
    <mergeCell ref="F620:F621"/>
    <mergeCell ref="J620:J621"/>
    <mergeCell ref="K620:K621"/>
    <mergeCell ref="L620:L621"/>
    <mergeCell ref="M620:M621"/>
    <mergeCell ref="N620:N622"/>
    <mergeCell ref="J608:J609"/>
    <mergeCell ref="K608:K609"/>
    <mergeCell ref="L608:L609"/>
    <mergeCell ref="M608:M609"/>
    <mergeCell ref="N615:N619"/>
    <mergeCell ref="M598:M599"/>
    <mergeCell ref="A600:A601"/>
    <mergeCell ref="B600:B601"/>
    <mergeCell ref="C600:C601"/>
    <mergeCell ref="D600:D601"/>
    <mergeCell ref="E600:E601"/>
    <mergeCell ref="J600:J601"/>
    <mergeCell ref="K600:K601"/>
    <mergeCell ref="A620:A621"/>
    <mergeCell ref="B620:B621"/>
    <mergeCell ref="C620:C621"/>
    <mergeCell ref="D620:D621"/>
    <mergeCell ref="E620:E621"/>
    <mergeCell ref="L600:L601"/>
    <mergeCell ref="M600:M601"/>
    <mergeCell ref="A598:A599"/>
    <mergeCell ref="B598:B599"/>
    <mergeCell ref="C598:C599"/>
    <mergeCell ref="D598:D599"/>
    <mergeCell ref="E598:E599"/>
    <mergeCell ref="F598:F599"/>
    <mergeCell ref="J598:J599"/>
    <mergeCell ref="K598:K599"/>
    <mergeCell ref="L598:L599"/>
    <mergeCell ref="B595:B596"/>
    <mergeCell ref="C595:C596"/>
    <mergeCell ref="D595:D596"/>
    <mergeCell ref="E595:E596"/>
    <mergeCell ref="F595:F596"/>
    <mergeCell ref="J595:J596"/>
    <mergeCell ref="K595:K596"/>
    <mergeCell ref="L595:L596"/>
    <mergeCell ref="M595:M596"/>
    <mergeCell ref="L585:L586"/>
    <mergeCell ref="M585:M586"/>
    <mergeCell ref="N585:N601"/>
    <mergeCell ref="A589:A590"/>
    <mergeCell ref="B589:B590"/>
    <mergeCell ref="C589:C590"/>
    <mergeCell ref="D589:D590"/>
    <mergeCell ref="E589:E590"/>
    <mergeCell ref="F589:F590"/>
    <mergeCell ref="J589:J590"/>
    <mergeCell ref="K589:K590"/>
    <mergeCell ref="L589:L590"/>
    <mergeCell ref="M589:M590"/>
    <mergeCell ref="A592:A593"/>
    <mergeCell ref="B592:B593"/>
    <mergeCell ref="C592:C593"/>
    <mergeCell ref="D592:D593"/>
    <mergeCell ref="E592:E593"/>
    <mergeCell ref="F592:F593"/>
    <mergeCell ref="J592:J593"/>
    <mergeCell ref="K592:K593"/>
    <mergeCell ref="L592:L593"/>
    <mergeCell ref="M592:M593"/>
    <mergeCell ref="A595:A596"/>
    <mergeCell ref="A585:A586"/>
    <mergeCell ref="B585:B586"/>
    <mergeCell ref="C585:C586"/>
    <mergeCell ref="D585:D586"/>
    <mergeCell ref="E585:E586"/>
    <mergeCell ref="F585:F586"/>
    <mergeCell ref="J585:J586"/>
    <mergeCell ref="K585:K586"/>
    <mergeCell ref="A583:A584"/>
    <mergeCell ref="B583:B584"/>
    <mergeCell ref="C583:C584"/>
    <mergeCell ref="D583:D584"/>
    <mergeCell ref="E583:E584"/>
    <mergeCell ref="J583:J584"/>
    <mergeCell ref="A581:A582"/>
    <mergeCell ref="B581:B582"/>
    <mergeCell ref="C581:C582"/>
    <mergeCell ref="D581:D582"/>
    <mergeCell ref="E581:E582"/>
    <mergeCell ref="J581:J582"/>
    <mergeCell ref="J573:J574"/>
    <mergeCell ref="K573:K574"/>
    <mergeCell ref="L573:L574"/>
    <mergeCell ref="A573:A574"/>
    <mergeCell ref="B573:B574"/>
    <mergeCell ref="C573:C574"/>
    <mergeCell ref="D573:D574"/>
    <mergeCell ref="E573:E574"/>
    <mergeCell ref="M573:M574"/>
    <mergeCell ref="N575:N577"/>
    <mergeCell ref="N579:N584"/>
    <mergeCell ref="K581:K582"/>
    <mergeCell ref="L581:L582"/>
    <mergeCell ref="M581:M582"/>
    <mergeCell ref="K583:K584"/>
    <mergeCell ref="J565:J566"/>
    <mergeCell ref="K565:K566"/>
    <mergeCell ref="L565:L566"/>
    <mergeCell ref="M565:M566"/>
    <mergeCell ref="N572:N574"/>
    <mergeCell ref="L583:L584"/>
    <mergeCell ref="M583:M584"/>
    <mergeCell ref="K557:K558"/>
    <mergeCell ref="L557:L558"/>
    <mergeCell ref="M557:M558"/>
    <mergeCell ref="N560:N563"/>
    <mergeCell ref="N564:N571"/>
    <mergeCell ref="A565:A566"/>
    <mergeCell ref="B565:B566"/>
    <mergeCell ref="C565:C566"/>
    <mergeCell ref="D565:D566"/>
    <mergeCell ref="E565:E566"/>
    <mergeCell ref="A557:A558"/>
    <mergeCell ref="B557:B558"/>
    <mergeCell ref="C557:C558"/>
    <mergeCell ref="D557:D558"/>
    <mergeCell ref="E557:E558"/>
    <mergeCell ref="J557:J558"/>
    <mergeCell ref="N553:N559"/>
    <mergeCell ref="A555:A556"/>
    <mergeCell ref="B555:B556"/>
    <mergeCell ref="C555:C556"/>
    <mergeCell ref="D555:D556"/>
    <mergeCell ref="E555:E556"/>
    <mergeCell ref="J555:J556"/>
    <mergeCell ref="K555:K556"/>
    <mergeCell ref="L555:L556"/>
    <mergeCell ref="M555:M556"/>
    <mergeCell ref="M545:M546"/>
    <mergeCell ref="A553:A554"/>
    <mergeCell ref="B553:B554"/>
    <mergeCell ref="C553:C554"/>
    <mergeCell ref="D553:D554"/>
    <mergeCell ref="E553:E554"/>
    <mergeCell ref="J553:J554"/>
    <mergeCell ref="K553:K554"/>
    <mergeCell ref="L553:L554"/>
    <mergeCell ref="M553:M554"/>
    <mergeCell ref="N544:N551"/>
    <mergeCell ref="A545:A546"/>
    <mergeCell ref="B545:B546"/>
    <mergeCell ref="C545:C546"/>
    <mergeCell ref="D545:D546"/>
    <mergeCell ref="E545:E546"/>
    <mergeCell ref="J545:J546"/>
    <mergeCell ref="K545:K546"/>
    <mergeCell ref="L545:L546"/>
    <mergeCell ref="N537:N539"/>
    <mergeCell ref="N541:N543"/>
    <mergeCell ref="A542:A543"/>
    <mergeCell ref="B542:B543"/>
    <mergeCell ref="C542:C543"/>
    <mergeCell ref="D542:D543"/>
    <mergeCell ref="E542:E543"/>
    <mergeCell ref="J542:J543"/>
    <mergeCell ref="K542:K543"/>
    <mergeCell ref="L542:L543"/>
    <mergeCell ref="M542:M543"/>
    <mergeCell ref="N532:N536"/>
    <mergeCell ref="A533:A534"/>
    <mergeCell ref="B533:B534"/>
    <mergeCell ref="C533:C534"/>
    <mergeCell ref="D533:D534"/>
    <mergeCell ref="E533:E534"/>
    <mergeCell ref="J533:J534"/>
    <mergeCell ref="K533:K534"/>
    <mergeCell ref="L533:L534"/>
    <mergeCell ref="M533:M534"/>
    <mergeCell ref="N504:N505"/>
    <mergeCell ref="N506:N507"/>
    <mergeCell ref="N512:N514"/>
    <mergeCell ref="N522:N525"/>
    <mergeCell ref="N526:N527"/>
    <mergeCell ref="N529:N530"/>
    <mergeCell ref="B500:D500"/>
    <mergeCell ref="B501:D501"/>
    <mergeCell ref="F504:F505"/>
    <mergeCell ref="G504:G505"/>
    <mergeCell ref="H504:H505"/>
    <mergeCell ref="I504:I505"/>
    <mergeCell ref="A498:A499"/>
    <mergeCell ref="B498:B499"/>
    <mergeCell ref="C498:C499"/>
    <mergeCell ref="D498:D499"/>
    <mergeCell ref="E498:E499"/>
    <mergeCell ref="N498:N499"/>
    <mergeCell ref="G477:G478"/>
    <mergeCell ref="H477:H478"/>
    <mergeCell ref="I477:I478"/>
    <mergeCell ref="N477:N478"/>
    <mergeCell ref="A493:A497"/>
    <mergeCell ref="B493:B497"/>
    <mergeCell ref="C493:C497"/>
    <mergeCell ref="D493:D497"/>
    <mergeCell ref="E493:E497"/>
    <mergeCell ref="N493:N497"/>
    <mergeCell ref="A477:A478"/>
    <mergeCell ref="B477:B478"/>
    <mergeCell ref="C477:C478"/>
    <mergeCell ref="D477:D478"/>
    <mergeCell ref="E477:E478"/>
    <mergeCell ref="F477:F478"/>
    <mergeCell ref="N416:N417"/>
    <mergeCell ref="N419:N425"/>
    <mergeCell ref="N426:N432"/>
    <mergeCell ref="N433:N435"/>
    <mergeCell ref="N436:N438"/>
    <mergeCell ref="N439:N455"/>
    <mergeCell ref="M384:M385"/>
    <mergeCell ref="N384:N386"/>
    <mergeCell ref="N387:N389"/>
    <mergeCell ref="B395:D395"/>
    <mergeCell ref="N398:N401"/>
    <mergeCell ref="N403:N414"/>
    <mergeCell ref="N375:N377"/>
    <mergeCell ref="N378:N383"/>
    <mergeCell ref="A384:A385"/>
    <mergeCell ref="B384:B385"/>
    <mergeCell ref="C384:C385"/>
    <mergeCell ref="D384:D385"/>
    <mergeCell ref="E384:E385"/>
    <mergeCell ref="J384:J385"/>
    <mergeCell ref="K384:K385"/>
    <mergeCell ref="L384:L385"/>
    <mergeCell ref="N369:N374"/>
    <mergeCell ref="A375:A376"/>
    <mergeCell ref="B375:B376"/>
    <mergeCell ref="C375:C376"/>
    <mergeCell ref="D375:D376"/>
    <mergeCell ref="E375:E376"/>
    <mergeCell ref="J375:J376"/>
    <mergeCell ref="K375:K376"/>
    <mergeCell ref="L375:L376"/>
    <mergeCell ref="M375:M376"/>
    <mergeCell ref="K353:K354"/>
    <mergeCell ref="L353:L354"/>
    <mergeCell ref="M353:M354"/>
    <mergeCell ref="N353:N354"/>
    <mergeCell ref="N355:N358"/>
    <mergeCell ref="N362:N368"/>
    <mergeCell ref="H342:H344"/>
    <mergeCell ref="I342:I344"/>
    <mergeCell ref="N347:N348"/>
    <mergeCell ref="N351:N352"/>
    <mergeCell ref="A353:A354"/>
    <mergeCell ref="B353:B354"/>
    <mergeCell ref="C353:C354"/>
    <mergeCell ref="D353:D354"/>
    <mergeCell ref="E353:E354"/>
    <mergeCell ref="J353:J354"/>
    <mergeCell ref="A342:A344"/>
    <mergeCell ref="B342:B344"/>
    <mergeCell ref="C342:C344"/>
    <mergeCell ref="D342:D344"/>
    <mergeCell ref="E342:E344"/>
    <mergeCell ref="F342:F344"/>
    <mergeCell ref="A340:A341"/>
    <mergeCell ref="B340:B341"/>
    <mergeCell ref="C340:C341"/>
    <mergeCell ref="D340:D341"/>
    <mergeCell ref="E340:E341"/>
    <mergeCell ref="F340:F341"/>
    <mergeCell ref="E338:E339"/>
    <mergeCell ref="J338:J339"/>
    <mergeCell ref="K338:K339"/>
    <mergeCell ref="A338:A339"/>
    <mergeCell ref="L338:L339"/>
    <mergeCell ref="M338:M339"/>
    <mergeCell ref="N338:N344"/>
    <mergeCell ref="G340:G341"/>
    <mergeCell ref="H340:H341"/>
    <mergeCell ref="I340:I341"/>
    <mergeCell ref="G342:G344"/>
    <mergeCell ref="B335:D335"/>
    <mergeCell ref="B336:D336"/>
    <mergeCell ref="B338:B339"/>
    <mergeCell ref="C338:C339"/>
    <mergeCell ref="D338:D339"/>
    <mergeCell ref="A332:A334"/>
    <mergeCell ref="B332:B334"/>
    <mergeCell ref="C332:C334"/>
    <mergeCell ref="D332:D334"/>
    <mergeCell ref="E332:E334"/>
    <mergeCell ref="N332:N334"/>
    <mergeCell ref="A329:A331"/>
    <mergeCell ref="B329:B331"/>
    <mergeCell ref="C329:C331"/>
    <mergeCell ref="D329:D331"/>
    <mergeCell ref="E329:E331"/>
    <mergeCell ref="N329:N331"/>
    <mergeCell ref="A327:A328"/>
    <mergeCell ref="B327:B328"/>
    <mergeCell ref="C327:C328"/>
    <mergeCell ref="D327:D328"/>
    <mergeCell ref="E327:E328"/>
    <mergeCell ref="N327:N328"/>
    <mergeCell ref="A324:A326"/>
    <mergeCell ref="B324:B326"/>
    <mergeCell ref="C324:C326"/>
    <mergeCell ref="D324:D326"/>
    <mergeCell ref="E324:E326"/>
    <mergeCell ref="N324:N326"/>
    <mergeCell ref="A322:A323"/>
    <mergeCell ref="B322:B323"/>
    <mergeCell ref="C322:C323"/>
    <mergeCell ref="D322:D323"/>
    <mergeCell ref="E322:E323"/>
    <mergeCell ref="N322:N323"/>
    <mergeCell ref="A318:A321"/>
    <mergeCell ref="B318:B321"/>
    <mergeCell ref="C318:C321"/>
    <mergeCell ref="D318:D321"/>
    <mergeCell ref="E318:E321"/>
    <mergeCell ref="N318:N321"/>
    <mergeCell ref="B240:D240"/>
    <mergeCell ref="N247:N252"/>
    <mergeCell ref="N253:N255"/>
    <mergeCell ref="N256:N257"/>
    <mergeCell ref="A309:A317"/>
    <mergeCell ref="B309:B317"/>
    <mergeCell ref="C309:C317"/>
    <mergeCell ref="D309:D317"/>
    <mergeCell ref="E309:E317"/>
    <mergeCell ref="N309:N317"/>
    <mergeCell ref="A233:A234"/>
    <mergeCell ref="B233:B234"/>
    <mergeCell ref="C233:C234"/>
    <mergeCell ref="D233:D234"/>
    <mergeCell ref="N235:N238"/>
    <mergeCell ref="A237:A238"/>
    <mergeCell ref="B237:B238"/>
    <mergeCell ref="C237:C238"/>
    <mergeCell ref="D237:D238"/>
    <mergeCell ref="E232:E238"/>
    <mergeCell ref="F232:F238"/>
    <mergeCell ref="G232:G238"/>
    <mergeCell ref="H232:H238"/>
    <mergeCell ref="I232:I238"/>
    <mergeCell ref="N232:N234"/>
    <mergeCell ref="A222:A227"/>
    <mergeCell ref="B222:B227"/>
    <mergeCell ref="C222:C227"/>
    <mergeCell ref="D222:D227"/>
    <mergeCell ref="M222:M227"/>
    <mergeCell ref="A229:A230"/>
    <mergeCell ref="B229:B230"/>
    <mergeCell ref="C229:C230"/>
    <mergeCell ref="D229:D230"/>
    <mergeCell ref="M229:M230"/>
    <mergeCell ref="N210:N211"/>
    <mergeCell ref="N214:N216"/>
    <mergeCell ref="N217:N220"/>
    <mergeCell ref="E221:E231"/>
    <mergeCell ref="F221:F231"/>
    <mergeCell ref="G221:G231"/>
    <mergeCell ref="H221:H231"/>
    <mergeCell ref="I221:I231"/>
    <mergeCell ref="N221:N228"/>
    <mergeCell ref="N229:N231"/>
    <mergeCell ref="B190:D190"/>
    <mergeCell ref="N194:N196"/>
    <mergeCell ref="N199:N201"/>
    <mergeCell ref="N202:N203"/>
    <mergeCell ref="N204:N207"/>
    <mergeCell ref="N208:N209"/>
    <mergeCell ref="N25:N31"/>
    <mergeCell ref="N33:N34"/>
    <mergeCell ref="N35:N39"/>
    <mergeCell ref="N185:N186"/>
    <mergeCell ref="N187:N188"/>
    <mergeCell ref="B189:D189"/>
    <mergeCell ref="A8:D8"/>
    <mergeCell ref="B9:D9"/>
    <mergeCell ref="B10:D10"/>
    <mergeCell ref="N13:N14"/>
    <mergeCell ref="B19:D19"/>
    <mergeCell ref="N22:N24"/>
    <mergeCell ref="A2:N3"/>
    <mergeCell ref="A5:A6"/>
    <mergeCell ref="B5:B6"/>
    <mergeCell ref="C5:C6"/>
    <mergeCell ref="D5:D6"/>
    <mergeCell ref="E5:E6"/>
    <mergeCell ref="F5:I5"/>
    <mergeCell ref="J5:L5"/>
    <mergeCell ref="M5:M6"/>
    <mergeCell ref="N5:N6"/>
  </mergeCells>
  <printOptions horizontalCentered="1"/>
  <pageMargins left="0.27559055118110237" right="0.19685039370078741" top="0.78740157480314965" bottom="0.27559055118110237" header="0" footer="0"/>
  <pageSetup paperSize="9" scale="52" fitToHeight="0" orientation="landscape" r:id="rId3"/>
  <headerFooter>
    <oddFooter>&amp;R&amp;P</oddFooter>
  </headerFooter>
  <rowBreaks count="1" manualBreakCount="1">
    <brk id="463" max="16383" man="1"/>
  </rowBreaks>
</worksheet>
</file>

<file path=xl/worksheets/sheet7.xml><?xml version="1.0" encoding="utf-8"?>
<worksheet xmlns="http://schemas.openxmlformats.org/spreadsheetml/2006/main" xmlns:r="http://schemas.openxmlformats.org/officeDocument/2006/relationships">
  <sheetPr>
    <pageSetUpPr fitToPage="1"/>
  </sheetPr>
  <dimension ref="A1:G96"/>
  <sheetViews>
    <sheetView view="pageBreakPreview" zoomScaleNormal="100" zoomScaleSheetLayoutView="100" workbookViewId="0">
      <selection activeCell="B6" sqref="B6"/>
    </sheetView>
  </sheetViews>
  <sheetFormatPr defaultRowHeight="11.25"/>
  <cols>
    <col min="1" max="1" width="25.75" style="251" customWidth="1"/>
    <col min="2" max="2" width="42.25" style="251" customWidth="1"/>
    <col min="3" max="3" width="18.875" style="252" customWidth="1"/>
    <col min="4" max="4" width="20" style="253" customWidth="1"/>
    <col min="5" max="5" width="37" style="251" customWidth="1"/>
    <col min="6" max="6" width="15.5" style="254" customWidth="1"/>
    <col min="7" max="7" width="16.25" style="254" customWidth="1"/>
    <col min="8" max="16384" width="9" style="255"/>
  </cols>
  <sheetData>
    <row r="1" spans="1:7" ht="15" customHeight="1"/>
    <row r="2" spans="1:7" ht="43.5" customHeight="1">
      <c r="A2" s="356" t="s">
        <v>6946</v>
      </c>
      <c r="B2" s="356"/>
      <c r="C2" s="356"/>
      <c r="D2" s="356"/>
      <c r="E2" s="356"/>
      <c r="F2" s="356"/>
      <c r="G2" s="356"/>
    </row>
    <row r="3" spans="1:7" ht="12.75" customHeight="1">
      <c r="A3" s="256"/>
      <c r="B3" s="256"/>
      <c r="C3" s="256"/>
      <c r="D3" s="256"/>
      <c r="E3" s="256"/>
      <c r="F3" s="256"/>
      <c r="G3" s="256"/>
    </row>
    <row r="4" spans="1:7" ht="17.25" customHeight="1">
      <c r="A4" s="401" t="s">
        <v>2903</v>
      </c>
      <c r="B4" s="401" t="s">
        <v>2904</v>
      </c>
      <c r="C4" s="401" t="s">
        <v>2905</v>
      </c>
      <c r="D4" s="402" t="s">
        <v>6947</v>
      </c>
      <c r="E4" s="403" t="s">
        <v>2907</v>
      </c>
      <c r="F4" s="403"/>
      <c r="G4" s="403"/>
    </row>
    <row r="5" spans="1:7" s="258" customFormat="1" ht="15.75">
      <c r="A5" s="401"/>
      <c r="B5" s="401"/>
      <c r="C5" s="401"/>
      <c r="D5" s="402"/>
      <c r="E5" s="257" t="s">
        <v>2908</v>
      </c>
      <c r="F5" s="257" t="s">
        <v>2909</v>
      </c>
      <c r="G5" s="257" t="s">
        <v>2910</v>
      </c>
    </row>
    <row r="6" spans="1:7" ht="15.75">
      <c r="A6" s="259">
        <v>1</v>
      </c>
      <c r="B6" s="259">
        <v>2</v>
      </c>
      <c r="C6" s="259">
        <v>3</v>
      </c>
      <c r="D6" s="259">
        <v>4</v>
      </c>
      <c r="E6" s="259">
        <v>5</v>
      </c>
      <c r="F6" s="259">
        <v>6</v>
      </c>
      <c r="G6" s="259">
        <v>7</v>
      </c>
    </row>
    <row r="7" spans="1:7" ht="15.75">
      <c r="A7" s="260" t="s">
        <v>6948</v>
      </c>
      <c r="B7" s="260" t="s">
        <v>6949</v>
      </c>
      <c r="C7" s="261">
        <v>41730</v>
      </c>
      <c r="D7" s="262">
        <v>87.177220000000005</v>
      </c>
      <c r="E7" s="260" t="s">
        <v>2977</v>
      </c>
      <c r="F7" s="263" t="s">
        <v>2978</v>
      </c>
      <c r="G7" s="263" t="s">
        <v>2979</v>
      </c>
    </row>
    <row r="8" spans="1:7" ht="15.75">
      <c r="A8" s="260" t="s">
        <v>6950</v>
      </c>
      <c r="B8" s="260" t="s">
        <v>6951</v>
      </c>
      <c r="C8" s="261">
        <v>41914</v>
      </c>
      <c r="D8" s="262">
        <v>58.204000000000001</v>
      </c>
      <c r="E8" s="260" t="s">
        <v>6952</v>
      </c>
      <c r="F8" s="263" t="s">
        <v>6953</v>
      </c>
      <c r="G8" s="263" t="s">
        <v>2915</v>
      </c>
    </row>
    <row r="9" spans="1:7" ht="15.75">
      <c r="A9" s="260" t="s">
        <v>6954</v>
      </c>
      <c r="B9" s="260" t="s">
        <v>6955</v>
      </c>
      <c r="C9" s="261">
        <v>41914</v>
      </c>
      <c r="D9" s="262">
        <v>30.23</v>
      </c>
      <c r="E9" s="260" t="s">
        <v>6952</v>
      </c>
      <c r="F9" s="263" t="s">
        <v>6953</v>
      </c>
      <c r="G9" s="263" t="s">
        <v>2915</v>
      </c>
    </row>
    <row r="10" spans="1:7" ht="15.75">
      <c r="A10" s="260" t="s">
        <v>6956</v>
      </c>
      <c r="B10" s="260" t="s">
        <v>6957</v>
      </c>
      <c r="C10" s="261">
        <v>41739</v>
      </c>
      <c r="D10" s="262">
        <v>90.496610000000004</v>
      </c>
      <c r="E10" s="260" t="s">
        <v>6958</v>
      </c>
      <c r="F10" s="263" t="s">
        <v>6959</v>
      </c>
      <c r="G10" s="263" t="s">
        <v>2979</v>
      </c>
    </row>
    <row r="11" spans="1:7" ht="15.75">
      <c r="A11" s="260" t="s">
        <v>6960</v>
      </c>
      <c r="B11" s="260" t="s">
        <v>6961</v>
      </c>
      <c r="C11" s="261">
        <v>41723</v>
      </c>
      <c r="D11" s="262">
        <v>72.669610000000006</v>
      </c>
      <c r="E11" s="260" t="s">
        <v>2966</v>
      </c>
      <c r="F11" s="263" t="s">
        <v>2967</v>
      </c>
      <c r="G11" s="263" t="s">
        <v>2968</v>
      </c>
    </row>
    <row r="12" spans="1:7" ht="15.75">
      <c r="A12" s="260" t="s">
        <v>6962</v>
      </c>
      <c r="B12" s="260" t="s">
        <v>6963</v>
      </c>
      <c r="C12" s="261">
        <v>41844</v>
      </c>
      <c r="D12" s="262">
        <v>50.389230000000005</v>
      </c>
      <c r="E12" s="260" t="s">
        <v>3016</v>
      </c>
      <c r="F12" s="263" t="s">
        <v>3017</v>
      </c>
      <c r="G12" s="263" t="s">
        <v>2915</v>
      </c>
    </row>
    <row r="13" spans="1:7" ht="15.75">
      <c r="A13" s="260" t="s">
        <v>6964</v>
      </c>
      <c r="B13" s="260" t="s">
        <v>6965</v>
      </c>
      <c r="C13" s="261">
        <v>41912</v>
      </c>
      <c r="D13" s="262">
        <v>5.4741599999999995</v>
      </c>
      <c r="E13" s="260" t="s">
        <v>2913</v>
      </c>
      <c r="F13" s="263" t="s">
        <v>2914</v>
      </c>
      <c r="G13" s="263" t="s">
        <v>2915</v>
      </c>
    </row>
    <row r="14" spans="1:7" ht="15.75">
      <c r="A14" s="260" t="s">
        <v>6966</v>
      </c>
      <c r="B14" s="260" t="s">
        <v>6967</v>
      </c>
      <c r="C14" s="261">
        <v>41912</v>
      </c>
      <c r="D14" s="262">
        <v>54.746420000000001</v>
      </c>
      <c r="E14" s="260" t="s">
        <v>2913</v>
      </c>
      <c r="F14" s="263" t="s">
        <v>2914</v>
      </c>
      <c r="G14" s="263" t="s">
        <v>2915</v>
      </c>
    </row>
    <row r="15" spans="1:7" ht="15.75">
      <c r="A15" s="260" t="s">
        <v>6968</v>
      </c>
      <c r="B15" s="260" t="s">
        <v>6969</v>
      </c>
      <c r="C15" s="261">
        <v>41912</v>
      </c>
      <c r="D15" s="262">
        <v>18.160820000000001</v>
      </c>
      <c r="E15" s="260" t="s">
        <v>2913</v>
      </c>
      <c r="F15" s="263" t="s">
        <v>2914</v>
      </c>
      <c r="G15" s="263" t="s">
        <v>2915</v>
      </c>
    </row>
    <row r="16" spans="1:7" ht="15.75">
      <c r="A16" s="260" t="s">
        <v>6970</v>
      </c>
      <c r="B16" s="260" t="s">
        <v>6971</v>
      </c>
      <c r="C16" s="261">
        <v>41912</v>
      </c>
      <c r="D16" s="262">
        <v>37.700000000000003</v>
      </c>
      <c r="E16" s="260" t="s">
        <v>2973</v>
      </c>
      <c r="F16" s="263" t="s">
        <v>2974</v>
      </c>
      <c r="G16" s="263" t="s">
        <v>2920</v>
      </c>
    </row>
    <row r="17" spans="1:7" ht="15.75">
      <c r="A17" s="260" t="s">
        <v>6972</v>
      </c>
      <c r="B17" s="260" t="s">
        <v>6973</v>
      </c>
      <c r="C17" s="261">
        <v>41913</v>
      </c>
      <c r="D17" s="262">
        <v>99.9696</v>
      </c>
      <c r="E17" s="260" t="s">
        <v>3016</v>
      </c>
      <c r="F17" s="263" t="s">
        <v>3017</v>
      </c>
      <c r="G17" s="263">
        <v>745101001</v>
      </c>
    </row>
    <row r="18" spans="1:7" ht="15.75">
      <c r="A18" s="260" t="s">
        <v>6974</v>
      </c>
      <c r="B18" s="260" t="s">
        <v>6975</v>
      </c>
      <c r="C18" s="261">
        <v>41715</v>
      </c>
      <c r="D18" s="262">
        <v>17.83605</v>
      </c>
      <c r="E18" s="260" t="s">
        <v>2934</v>
      </c>
      <c r="F18" s="263" t="s">
        <v>2935</v>
      </c>
      <c r="G18" s="263" t="s">
        <v>2936</v>
      </c>
    </row>
    <row r="19" spans="1:7" ht="15.75">
      <c r="A19" s="260" t="s">
        <v>6976</v>
      </c>
      <c r="B19" s="260" t="s">
        <v>6977</v>
      </c>
      <c r="C19" s="261">
        <v>41821</v>
      </c>
      <c r="D19" s="262">
        <v>32.365819999999999</v>
      </c>
      <c r="E19" s="260" t="s">
        <v>2934</v>
      </c>
      <c r="F19" s="263" t="s">
        <v>2935</v>
      </c>
      <c r="G19" s="263" t="s">
        <v>2936</v>
      </c>
    </row>
    <row r="20" spans="1:7" ht="15.75">
      <c r="A20" s="260" t="s">
        <v>6978</v>
      </c>
      <c r="B20" s="260" t="s">
        <v>6979</v>
      </c>
      <c r="C20" s="261">
        <v>41850</v>
      </c>
      <c r="D20" s="262">
        <v>37.189819999999997</v>
      </c>
      <c r="E20" s="260" t="s">
        <v>6980</v>
      </c>
      <c r="F20" s="263" t="s">
        <v>6981</v>
      </c>
      <c r="G20" s="263" t="s">
        <v>6982</v>
      </c>
    </row>
    <row r="21" spans="1:7" ht="15.75">
      <c r="A21" s="260" t="s">
        <v>6983</v>
      </c>
      <c r="B21" s="260" t="s">
        <v>6984</v>
      </c>
      <c r="C21" s="261">
        <v>41666</v>
      </c>
      <c r="D21" s="262">
        <v>145.94239999999999</v>
      </c>
      <c r="E21" s="260" t="s">
        <v>6985</v>
      </c>
      <c r="F21" s="263" t="s">
        <v>6986</v>
      </c>
      <c r="G21" s="263" t="s">
        <v>6987</v>
      </c>
    </row>
    <row r="22" spans="1:7" ht="15.75">
      <c r="A22" s="260" t="s">
        <v>6988</v>
      </c>
      <c r="B22" s="260" t="s">
        <v>6989</v>
      </c>
      <c r="C22" s="261">
        <v>41666</v>
      </c>
      <c r="D22" s="262">
        <v>86.498720000000006</v>
      </c>
      <c r="E22" s="260" t="s">
        <v>6985</v>
      </c>
      <c r="F22" s="263" t="s">
        <v>6986</v>
      </c>
      <c r="G22" s="263" t="s">
        <v>6987</v>
      </c>
    </row>
    <row r="23" spans="1:7" ht="15.75">
      <c r="A23" s="260" t="s">
        <v>6990</v>
      </c>
      <c r="B23" s="260" t="s">
        <v>6991</v>
      </c>
      <c r="C23" s="261">
        <v>41674</v>
      </c>
      <c r="D23" s="262">
        <v>2358.8011200000001</v>
      </c>
      <c r="E23" s="260" t="s">
        <v>2948</v>
      </c>
      <c r="F23" s="263" t="s">
        <v>2949</v>
      </c>
      <c r="G23" s="263" t="s">
        <v>2950</v>
      </c>
    </row>
    <row r="24" spans="1:7" ht="15.75">
      <c r="A24" s="260" t="s">
        <v>6992</v>
      </c>
      <c r="B24" s="260" t="s">
        <v>2981</v>
      </c>
      <c r="C24" s="261">
        <v>41674</v>
      </c>
      <c r="D24" s="262">
        <v>330.4</v>
      </c>
      <c r="E24" s="260" t="s">
        <v>2982</v>
      </c>
      <c r="F24" s="263" t="s">
        <v>2983</v>
      </c>
      <c r="G24" s="263" t="s">
        <v>2950</v>
      </c>
    </row>
    <row r="25" spans="1:7" ht="15.75">
      <c r="A25" s="260" t="s">
        <v>6993</v>
      </c>
      <c r="B25" s="260" t="s">
        <v>6994</v>
      </c>
      <c r="C25" s="261">
        <v>41680</v>
      </c>
      <c r="D25" s="262">
        <v>1197.1296100000002</v>
      </c>
      <c r="E25" s="260" t="s">
        <v>3048</v>
      </c>
      <c r="F25" s="263" t="s">
        <v>3049</v>
      </c>
      <c r="G25" s="263" t="s">
        <v>3050</v>
      </c>
    </row>
    <row r="26" spans="1:7" ht="15.75">
      <c r="A26" s="260" t="s">
        <v>6995</v>
      </c>
      <c r="B26" s="260" t="s">
        <v>6996</v>
      </c>
      <c r="C26" s="261">
        <v>41674</v>
      </c>
      <c r="D26" s="262">
        <v>1898.6411000000001</v>
      </c>
      <c r="E26" s="260" t="s">
        <v>6997</v>
      </c>
      <c r="F26" s="263" t="s">
        <v>6998</v>
      </c>
      <c r="G26" s="263" t="s">
        <v>6999</v>
      </c>
    </row>
    <row r="27" spans="1:7" ht="15.75">
      <c r="A27" s="260" t="s">
        <v>7000</v>
      </c>
      <c r="B27" s="260" t="s">
        <v>2956</v>
      </c>
      <c r="C27" s="261">
        <v>41682</v>
      </c>
      <c r="D27" s="262">
        <v>7279.4912999999997</v>
      </c>
      <c r="E27" s="260" t="s">
        <v>7001</v>
      </c>
      <c r="F27" s="263" t="s">
        <v>7002</v>
      </c>
      <c r="G27" s="263" t="s">
        <v>7003</v>
      </c>
    </row>
    <row r="28" spans="1:7" ht="15.75">
      <c r="A28" s="260" t="s">
        <v>7004</v>
      </c>
      <c r="B28" s="260" t="s">
        <v>7005</v>
      </c>
      <c r="C28" s="261">
        <v>41688</v>
      </c>
      <c r="D28" s="262">
        <v>6809.2150000000001</v>
      </c>
      <c r="E28" s="260" t="s">
        <v>2943</v>
      </c>
      <c r="F28" s="263" t="s">
        <v>2944</v>
      </c>
      <c r="G28" s="263" t="s">
        <v>2945</v>
      </c>
    </row>
    <row r="29" spans="1:7" ht="15.75">
      <c r="A29" s="260" t="s">
        <v>7006</v>
      </c>
      <c r="B29" s="260" t="s">
        <v>2985</v>
      </c>
      <c r="C29" s="261">
        <v>41715</v>
      </c>
      <c r="D29" s="262">
        <v>1194.5790300000001</v>
      </c>
      <c r="E29" s="260" t="s">
        <v>2986</v>
      </c>
      <c r="F29" s="263" t="s">
        <v>2987</v>
      </c>
      <c r="G29" s="263" t="s">
        <v>2988</v>
      </c>
    </row>
    <row r="30" spans="1:7" ht="15.75">
      <c r="A30" s="260" t="s">
        <v>7007</v>
      </c>
      <c r="B30" s="260" t="s">
        <v>7008</v>
      </c>
      <c r="C30" s="261">
        <v>41715</v>
      </c>
      <c r="D30" s="262">
        <v>410.44126</v>
      </c>
      <c r="E30" s="260" t="s">
        <v>3075</v>
      </c>
      <c r="F30" s="263" t="s">
        <v>2958</v>
      </c>
      <c r="G30" s="263" t="s">
        <v>3076</v>
      </c>
    </row>
    <row r="31" spans="1:7" ht="15.75">
      <c r="A31" s="260" t="s">
        <v>7009</v>
      </c>
      <c r="B31" s="260" t="s">
        <v>7010</v>
      </c>
      <c r="C31" s="261">
        <v>41710</v>
      </c>
      <c r="D31" s="262">
        <v>4837.05</v>
      </c>
      <c r="E31" s="260" t="s">
        <v>2943</v>
      </c>
      <c r="F31" s="263" t="s">
        <v>2944</v>
      </c>
      <c r="G31" s="263" t="s">
        <v>2945</v>
      </c>
    </row>
    <row r="32" spans="1:7" ht="15.75">
      <c r="A32" s="260" t="s">
        <v>7011</v>
      </c>
      <c r="B32" s="260" t="s">
        <v>7012</v>
      </c>
      <c r="C32" s="261">
        <v>41718</v>
      </c>
      <c r="D32" s="262">
        <v>639.41909999999996</v>
      </c>
      <c r="E32" s="260" t="s">
        <v>3016</v>
      </c>
      <c r="F32" s="263" t="s">
        <v>3017</v>
      </c>
      <c r="G32" s="263" t="s">
        <v>2915</v>
      </c>
    </row>
    <row r="33" spans="1:7" ht="15.75">
      <c r="A33" s="260" t="s">
        <v>7013</v>
      </c>
      <c r="B33" s="260" t="s">
        <v>7014</v>
      </c>
      <c r="C33" s="261">
        <v>41719</v>
      </c>
      <c r="D33" s="262">
        <v>729.78</v>
      </c>
      <c r="E33" s="260" t="s">
        <v>2973</v>
      </c>
      <c r="F33" s="263" t="s">
        <v>2974</v>
      </c>
      <c r="G33" s="263" t="s">
        <v>2920</v>
      </c>
    </row>
    <row r="34" spans="1:7" ht="15.75">
      <c r="A34" s="260" t="s">
        <v>7015</v>
      </c>
      <c r="B34" s="260" t="s">
        <v>7016</v>
      </c>
      <c r="C34" s="261">
        <v>41737</v>
      </c>
      <c r="D34" s="262">
        <v>501.25641999999999</v>
      </c>
      <c r="E34" s="260" t="s">
        <v>2948</v>
      </c>
      <c r="F34" s="263" t="s">
        <v>2949</v>
      </c>
      <c r="G34" s="263" t="s">
        <v>2950</v>
      </c>
    </row>
    <row r="35" spans="1:7" ht="15.75">
      <c r="A35" s="260" t="s">
        <v>7017</v>
      </c>
      <c r="B35" s="260" t="s">
        <v>6989</v>
      </c>
      <c r="C35" s="261">
        <v>41757</v>
      </c>
      <c r="D35" s="262">
        <v>185.26364999999998</v>
      </c>
      <c r="E35" s="260" t="s">
        <v>3081</v>
      </c>
      <c r="F35" s="263" t="s">
        <v>3082</v>
      </c>
      <c r="G35" s="263" t="s">
        <v>2936</v>
      </c>
    </row>
    <row r="36" spans="1:7" ht="15.75">
      <c r="A36" s="260" t="s">
        <v>7018</v>
      </c>
      <c r="B36" s="260" t="s">
        <v>7019</v>
      </c>
      <c r="C36" s="261">
        <v>41757</v>
      </c>
      <c r="D36" s="262">
        <v>198.32022000000001</v>
      </c>
      <c r="E36" s="260" t="s">
        <v>3081</v>
      </c>
      <c r="F36" s="263" t="s">
        <v>3082</v>
      </c>
      <c r="G36" s="263" t="s">
        <v>2936</v>
      </c>
    </row>
    <row r="37" spans="1:7" ht="15.75">
      <c r="A37" s="260" t="s">
        <v>7020</v>
      </c>
      <c r="B37" s="260" t="s">
        <v>7021</v>
      </c>
      <c r="C37" s="261">
        <v>41757</v>
      </c>
      <c r="D37" s="262">
        <v>129.5232</v>
      </c>
      <c r="E37" s="260" t="s">
        <v>3081</v>
      </c>
      <c r="F37" s="263" t="s">
        <v>3082</v>
      </c>
      <c r="G37" s="263" t="s">
        <v>2936</v>
      </c>
    </row>
    <row r="38" spans="1:7" ht="15.75">
      <c r="A38" s="260" t="s">
        <v>7022</v>
      </c>
      <c r="B38" s="260" t="s">
        <v>7023</v>
      </c>
      <c r="C38" s="261">
        <v>41774</v>
      </c>
      <c r="D38" s="262">
        <v>316.41575</v>
      </c>
      <c r="E38" s="260" t="s">
        <v>7024</v>
      </c>
      <c r="F38" s="263" t="s">
        <v>7025</v>
      </c>
      <c r="G38" s="263" t="s">
        <v>7026</v>
      </c>
    </row>
    <row r="39" spans="1:7" ht="15.75">
      <c r="A39" s="260" t="s">
        <v>7027</v>
      </c>
      <c r="B39" s="260" t="s">
        <v>7028</v>
      </c>
      <c r="C39" s="261">
        <v>41753</v>
      </c>
      <c r="D39" s="262">
        <v>651.22500000000002</v>
      </c>
      <c r="E39" s="260" t="s">
        <v>2973</v>
      </c>
      <c r="F39" s="263" t="s">
        <v>2974</v>
      </c>
      <c r="G39" s="263" t="s">
        <v>2920</v>
      </c>
    </row>
    <row r="40" spans="1:7" ht="15.75">
      <c r="A40" s="260" t="s">
        <v>7029</v>
      </c>
      <c r="B40" s="260" t="s">
        <v>7030</v>
      </c>
      <c r="C40" s="261">
        <v>41738</v>
      </c>
      <c r="D40" s="262">
        <v>425</v>
      </c>
      <c r="E40" s="260" t="s">
        <v>2973</v>
      </c>
      <c r="F40" s="263" t="s">
        <v>2974</v>
      </c>
      <c r="G40" s="263" t="s">
        <v>2920</v>
      </c>
    </row>
    <row r="41" spans="1:7" ht="15.75">
      <c r="A41" s="260" t="s">
        <v>7031</v>
      </c>
      <c r="B41" s="260" t="s">
        <v>7032</v>
      </c>
      <c r="C41" s="261">
        <v>41778</v>
      </c>
      <c r="D41" s="262">
        <v>83.328009999999992</v>
      </c>
      <c r="E41" s="260" t="s">
        <v>7033</v>
      </c>
      <c r="F41" s="263" t="s">
        <v>7034</v>
      </c>
      <c r="G41" s="263" t="s">
        <v>3033</v>
      </c>
    </row>
    <row r="42" spans="1:7" ht="15.75">
      <c r="A42" s="260" t="s">
        <v>7035</v>
      </c>
      <c r="B42" s="260" t="s">
        <v>7036</v>
      </c>
      <c r="C42" s="261">
        <v>41781</v>
      </c>
      <c r="D42" s="262">
        <v>55.418990000000001</v>
      </c>
      <c r="E42" s="260" t="s">
        <v>7037</v>
      </c>
      <c r="F42" s="263" t="s">
        <v>7038</v>
      </c>
      <c r="G42" s="263" t="s">
        <v>7039</v>
      </c>
    </row>
    <row r="43" spans="1:7" ht="15.75">
      <c r="A43" s="260" t="s">
        <v>7040</v>
      </c>
      <c r="B43" s="260" t="s">
        <v>2985</v>
      </c>
      <c r="C43" s="261">
        <v>41786</v>
      </c>
      <c r="D43" s="262">
        <v>765.06649000000004</v>
      </c>
      <c r="E43" s="260" t="s">
        <v>7041</v>
      </c>
      <c r="F43" s="263" t="s">
        <v>7042</v>
      </c>
      <c r="G43" s="263" t="s">
        <v>7043</v>
      </c>
    </row>
    <row r="44" spans="1:7" ht="15.75">
      <c r="A44" s="260" t="s">
        <v>7044</v>
      </c>
      <c r="B44" s="260" t="s">
        <v>7045</v>
      </c>
      <c r="C44" s="261">
        <v>41788</v>
      </c>
      <c r="D44" s="262">
        <v>141.24600000000001</v>
      </c>
      <c r="E44" s="260" t="s">
        <v>7046</v>
      </c>
      <c r="F44" s="263" t="s">
        <v>7047</v>
      </c>
      <c r="G44" s="263" t="s">
        <v>7048</v>
      </c>
    </row>
    <row r="45" spans="1:7" ht="15.75">
      <c r="A45" s="260" t="s">
        <v>7049</v>
      </c>
      <c r="B45" s="260" t="s">
        <v>7050</v>
      </c>
      <c r="C45" s="261">
        <v>41788</v>
      </c>
      <c r="D45" s="262">
        <v>149.70482999999999</v>
      </c>
      <c r="E45" s="260" t="s">
        <v>7051</v>
      </c>
      <c r="F45" s="263" t="s">
        <v>7052</v>
      </c>
      <c r="G45" s="263" t="s">
        <v>7053</v>
      </c>
    </row>
    <row r="46" spans="1:7" ht="15.75">
      <c r="A46" s="260" t="s">
        <v>7054</v>
      </c>
      <c r="B46" s="260" t="s">
        <v>3042</v>
      </c>
      <c r="C46" s="261">
        <v>41792</v>
      </c>
      <c r="D46" s="262">
        <v>240.14239999999998</v>
      </c>
      <c r="E46" s="260" t="s">
        <v>7055</v>
      </c>
      <c r="F46" s="263" t="s">
        <v>7056</v>
      </c>
      <c r="G46" s="263" t="s">
        <v>7057</v>
      </c>
    </row>
    <row r="47" spans="1:7" ht="15.75">
      <c r="A47" s="260" t="s">
        <v>7058</v>
      </c>
      <c r="B47" s="260" t="s">
        <v>2956</v>
      </c>
      <c r="C47" s="261">
        <v>41795</v>
      </c>
      <c r="D47" s="262">
        <v>7334.9849999999997</v>
      </c>
      <c r="E47" s="260" t="s">
        <v>7059</v>
      </c>
      <c r="F47" s="263" t="s">
        <v>7060</v>
      </c>
      <c r="G47" s="263" t="s">
        <v>2920</v>
      </c>
    </row>
    <row r="48" spans="1:7" ht="15.75">
      <c r="A48" s="260" t="s">
        <v>7061</v>
      </c>
      <c r="B48" s="260" t="s">
        <v>7062</v>
      </c>
      <c r="C48" s="261">
        <v>41806</v>
      </c>
      <c r="D48" s="262">
        <v>456.33193</v>
      </c>
      <c r="E48" s="260" t="s">
        <v>7063</v>
      </c>
      <c r="F48" s="263" t="s">
        <v>3002</v>
      </c>
      <c r="G48" s="263" t="s">
        <v>3003</v>
      </c>
    </row>
    <row r="49" spans="1:7" ht="15.75">
      <c r="A49" s="260" t="s">
        <v>7064</v>
      </c>
      <c r="B49" s="260" t="s">
        <v>7065</v>
      </c>
      <c r="C49" s="261">
        <v>41800</v>
      </c>
      <c r="D49" s="262">
        <v>901.63</v>
      </c>
      <c r="E49" s="260" t="s">
        <v>6952</v>
      </c>
      <c r="F49" s="263" t="s">
        <v>6953</v>
      </c>
      <c r="G49" s="263" t="s">
        <v>2915</v>
      </c>
    </row>
    <row r="50" spans="1:7" ht="15.75">
      <c r="A50" s="260" t="s">
        <v>7066</v>
      </c>
      <c r="B50" s="260" t="s">
        <v>7067</v>
      </c>
      <c r="C50" s="261">
        <v>41787</v>
      </c>
      <c r="D50" s="262">
        <v>4925.0014000000001</v>
      </c>
      <c r="E50" s="260" t="s">
        <v>2948</v>
      </c>
      <c r="F50" s="263" t="s">
        <v>2949</v>
      </c>
      <c r="G50" s="263" t="s">
        <v>2950</v>
      </c>
    </row>
    <row r="51" spans="1:7" ht="15.75">
      <c r="A51" s="260" t="s">
        <v>7068</v>
      </c>
      <c r="B51" s="260" t="s">
        <v>7069</v>
      </c>
      <c r="C51" s="261">
        <v>41800</v>
      </c>
      <c r="D51" s="262">
        <v>447.76400000000001</v>
      </c>
      <c r="E51" s="260" t="s">
        <v>3016</v>
      </c>
      <c r="F51" s="263" t="s">
        <v>3017</v>
      </c>
      <c r="G51" s="263" t="s">
        <v>2915</v>
      </c>
    </row>
    <row r="52" spans="1:7" ht="15.75">
      <c r="A52" s="260" t="s">
        <v>7070</v>
      </c>
      <c r="B52" s="260" t="s">
        <v>2981</v>
      </c>
      <c r="C52" s="261">
        <v>41806</v>
      </c>
      <c r="D52" s="262">
        <v>794</v>
      </c>
      <c r="E52" s="260" t="s">
        <v>2982</v>
      </c>
      <c r="F52" s="263" t="s">
        <v>2983</v>
      </c>
      <c r="G52" s="263" t="s">
        <v>2950</v>
      </c>
    </row>
    <row r="53" spans="1:7" ht="15.75">
      <c r="A53" s="260" t="s">
        <v>7071</v>
      </c>
      <c r="B53" s="260" t="s">
        <v>6994</v>
      </c>
      <c r="C53" s="261">
        <v>41807</v>
      </c>
      <c r="D53" s="262">
        <v>2503.2480599999999</v>
      </c>
      <c r="E53" s="260" t="s">
        <v>2934</v>
      </c>
      <c r="F53" s="263" t="s">
        <v>2935</v>
      </c>
      <c r="G53" s="263" t="s">
        <v>2936</v>
      </c>
    </row>
    <row r="54" spans="1:7" ht="15.75">
      <c r="A54" s="260" t="s">
        <v>7072</v>
      </c>
      <c r="B54" s="260" t="s">
        <v>7073</v>
      </c>
      <c r="C54" s="261">
        <v>41788</v>
      </c>
      <c r="D54" s="262">
        <v>4167.9960000000001</v>
      </c>
      <c r="E54" s="260" t="s">
        <v>7074</v>
      </c>
      <c r="F54" s="263" t="s">
        <v>7075</v>
      </c>
      <c r="G54" s="263" t="s">
        <v>7076</v>
      </c>
    </row>
    <row r="55" spans="1:7" ht="15.75">
      <c r="A55" s="260" t="s">
        <v>7077</v>
      </c>
      <c r="B55" s="260" t="s">
        <v>7078</v>
      </c>
      <c r="C55" s="261">
        <v>41774</v>
      </c>
      <c r="D55" s="262">
        <v>1457.20442</v>
      </c>
      <c r="E55" s="260" t="s">
        <v>2948</v>
      </c>
      <c r="F55" s="263" t="s">
        <v>2949</v>
      </c>
      <c r="G55" s="263" t="s">
        <v>2950</v>
      </c>
    </row>
    <row r="56" spans="1:7" ht="15.75">
      <c r="A56" s="260" t="s">
        <v>7079</v>
      </c>
      <c r="B56" s="260" t="s">
        <v>7080</v>
      </c>
      <c r="C56" s="261">
        <v>41821</v>
      </c>
      <c r="D56" s="262">
        <v>344.53621000000004</v>
      </c>
      <c r="E56" s="260" t="s">
        <v>3075</v>
      </c>
      <c r="F56" s="263" t="s">
        <v>2958</v>
      </c>
      <c r="G56" s="263" t="s">
        <v>3076</v>
      </c>
    </row>
    <row r="57" spans="1:7" ht="15.75">
      <c r="A57" s="260" t="s">
        <v>7081</v>
      </c>
      <c r="B57" s="260" t="s">
        <v>7082</v>
      </c>
      <c r="C57" s="261">
        <v>41823</v>
      </c>
      <c r="D57" s="262">
        <v>1876.9122399999999</v>
      </c>
      <c r="E57" s="260" t="s">
        <v>3031</v>
      </c>
      <c r="F57" s="263" t="s">
        <v>3032</v>
      </c>
      <c r="G57" s="263" t="s">
        <v>3033</v>
      </c>
    </row>
    <row r="58" spans="1:7" ht="15.75">
      <c r="A58" s="260" t="s">
        <v>7083</v>
      </c>
      <c r="B58" s="260" t="s">
        <v>7084</v>
      </c>
      <c r="C58" s="261">
        <v>41834</v>
      </c>
      <c r="D58" s="262">
        <v>283.47847999999999</v>
      </c>
      <c r="E58" s="260" t="s">
        <v>2977</v>
      </c>
      <c r="F58" s="263" t="s">
        <v>2978</v>
      </c>
      <c r="G58" s="263" t="s">
        <v>2979</v>
      </c>
    </row>
    <row r="59" spans="1:7" ht="15.75">
      <c r="A59" s="260" t="s">
        <v>7085</v>
      </c>
      <c r="B59" s="260" t="s">
        <v>7086</v>
      </c>
      <c r="C59" s="261">
        <v>41834</v>
      </c>
      <c r="D59" s="262">
        <v>81.995000000000005</v>
      </c>
      <c r="E59" s="260" t="s">
        <v>7087</v>
      </c>
      <c r="F59" s="263" t="s">
        <v>7088</v>
      </c>
      <c r="G59" s="263" t="s">
        <v>7089</v>
      </c>
    </row>
    <row r="60" spans="1:7" ht="15.75">
      <c r="A60" s="260" t="s">
        <v>7090</v>
      </c>
      <c r="B60" s="260" t="s">
        <v>7091</v>
      </c>
      <c r="C60" s="261">
        <v>41834</v>
      </c>
      <c r="D60" s="262">
        <v>342.15840000000003</v>
      </c>
      <c r="E60" s="260" t="s">
        <v>2948</v>
      </c>
      <c r="F60" s="263" t="s">
        <v>2949</v>
      </c>
      <c r="G60" s="263" t="s">
        <v>2950</v>
      </c>
    </row>
    <row r="61" spans="1:7" ht="15.75">
      <c r="A61" s="260" t="s">
        <v>7092</v>
      </c>
      <c r="B61" s="260" t="s">
        <v>7093</v>
      </c>
      <c r="C61" s="261">
        <v>41852</v>
      </c>
      <c r="D61" s="262">
        <v>370.697</v>
      </c>
      <c r="E61" s="260" t="s">
        <v>7094</v>
      </c>
      <c r="F61" s="263" t="s">
        <v>7095</v>
      </c>
      <c r="G61" s="263" t="s">
        <v>7096</v>
      </c>
    </row>
    <row r="62" spans="1:7" ht="15.75">
      <c r="A62" s="260" t="s">
        <v>7097</v>
      </c>
      <c r="B62" s="260" t="s">
        <v>3030</v>
      </c>
      <c r="C62" s="261">
        <v>41877</v>
      </c>
      <c r="D62" s="262">
        <v>919.57510000000002</v>
      </c>
      <c r="E62" s="260" t="s">
        <v>7098</v>
      </c>
      <c r="F62" s="263" t="s">
        <v>2958</v>
      </c>
      <c r="G62" s="263" t="s">
        <v>7099</v>
      </c>
    </row>
    <row r="63" spans="1:7" ht="15.75">
      <c r="A63" s="260" t="s">
        <v>7100</v>
      </c>
      <c r="B63" s="260" t="s">
        <v>2981</v>
      </c>
      <c r="C63" s="261">
        <v>41877</v>
      </c>
      <c r="D63" s="262">
        <v>163.94399999999999</v>
      </c>
      <c r="E63" s="260" t="s">
        <v>7101</v>
      </c>
      <c r="F63" s="263" t="s">
        <v>7102</v>
      </c>
      <c r="G63" s="263" t="s">
        <v>2915</v>
      </c>
    </row>
    <row r="64" spans="1:7" ht="15.75">
      <c r="A64" s="260" t="s">
        <v>7103</v>
      </c>
      <c r="B64" s="260" t="s">
        <v>3000</v>
      </c>
      <c r="C64" s="261">
        <v>41880</v>
      </c>
      <c r="D64" s="262">
        <v>267.99923999999999</v>
      </c>
      <c r="E64" s="260" t="s">
        <v>7046</v>
      </c>
      <c r="F64" s="263" t="s">
        <v>7047</v>
      </c>
      <c r="G64" s="263" t="s">
        <v>7048</v>
      </c>
    </row>
    <row r="65" spans="1:7" ht="15.75">
      <c r="A65" s="260" t="s">
        <v>7104</v>
      </c>
      <c r="B65" s="260" t="s">
        <v>7105</v>
      </c>
      <c r="C65" s="261">
        <v>41884</v>
      </c>
      <c r="D65" s="262">
        <v>194.08500000000001</v>
      </c>
      <c r="E65" s="260" t="s">
        <v>7106</v>
      </c>
      <c r="F65" s="263" t="s">
        <v>7107</v>
      </c>
      <c r="G65" s="263" t="s">
        <v>7108</v>
      </c>
    </row>
    <row r="66" spans="1:7" ht="15.75">
      <c r="A66" s="260" t="s">
        <v>7109</v>
      </c>
      <c r="B66" s="260" t="s">
        <v>3042</v>
      </c>
      <c r="C66" s="261">
        <v>41890</v>
      </c>
      <c r="D66" s="262">
        <v>68.98948</v>
      </c>
      <c r="E66" s="260" t="s">
        <v>3043</v>
      </c>
      <c r="F66" s="263" t="s">
        <v>3044</v>
      </c>
      <c r="G66" s="263" t="s">
        <v>3045</v>
      </c>
    </row>
    <row r="67" spans="1:7" ht="15.75">
      <c r="A67" s="260" t="s">
        <v>7110</v>
      </c>
      <c r="B67" s="260" t="s">
        <v>7111</v>
      </c>
      <c r="C67" s="261">
        <v>41892</v>
      </c>
      <c r="D67" s="262">
        <v>48.048999999999999</v>
      </c>
      <c r="E67" s="260" t="s">
        <v>7112</v>
      </c>
      <c r="F67" s="263" t="s">
        <v>7113</v>
      </c>
      <c r="G67" s="263" t="s">
        <v>2936</v>
      </c>
    </row>
    <row r="68" spans="1:7" ht="15.75">
      <c r="A68" s="260" t="s">
        <v>7114</v>
      </c>
      <c r="B68" s="260" t="s">
        <v>7036</v>
      </c>
      <c r="C68" s="261">
        <v>41892</v>
      </c>
      <c r="D68" s="262">
        <v>199.45400000000001</v>
      </c>
      <c r="E68" s="260" t="s">
        <v>7115</v>
      </c>
      <c r="F68" s="263" t="s">
        <v>7116</v>
      </c>
      <c r="G68" s="263" t="s">
        <v>7117</v>
      </c>
    </row>
    <row r="69" spans="1:7" ht="15.75">
      <c r="A69" s="260" t="s">
        <v>7118</v>
      </c>
      <c r="B69" s="260" t="s">
        <v>7119</v>
      </c>
      <c r="C69" s="261">
        <v>41884</v>
      </c>
      <c r="D69" s="262">
        <v>447.84</v>
      </c>
      <c r="E69" s="260" t="s">
        <v>2973</v>
      </c>
      <c r="F69" s="263" t="s">
        <v>2974</v>
      </c>
      <c r="G69" s="263" t="s">
        <v>2920</v>
      </c>
    </row>
    <row r="70" spans="1:7" ht="15.75">
      <c r="A70" s="260" t="s">
        <v>7120</v>
      </c>
      <c r="B70" s="260" t="s">
        <v>7121</v>
      </c>
      <c r="C70" s="261">
        <v>41884</v>
      </c>
      <c r="D70" s="262">
        <v>465.24</v>
      </c>
      <c r="E70" s="260" t="s">
        <v>2973</v>
      </c>
      <c r="F70" s="263" t="s">
        <v>2974</v>
      </c>
      <c r="G70" s="263" t="s">
        <v>2920</v>
      </c>
    </row>
    <row r="71" spans="1:7" ht="15.75">
      <c r="A71" s="260" t="s">
        <v>7122</v>
      </c>
      <c r="B71" s="260" t="s">
        <v>7123</v>
      </c>
      <c r="C71" s="261">
        <v>41891</v>
      </c>
      <c r="D71" s="262">
        <v>426.18</v>
      </c>
      <c r="E71" s="260" t="s">
        <v>2973</v>
      </c>
      <c r="F71" s="263" t="s">
        <v>2974</v>
      </c>
      <c r="G71" s="263" t="s">
        <v>2920</v>
      </c>
    </row>
    <row r="72" spans="1:7" ht="15.75">
      <c r="A72" s="260" t="s">
        <v>7124</v>
      </c>
      <c r="B72" s="260" t="s">
        <v>7125</v>
      </c>
      <c r="C72" s="261">
        <v>41890</v>
      </c>
      <c r="D72" s="262">
        <v>3613.5702200000001</v>
      </c>
      <c r="E72" s="260" t="s">
        <v>7098</v>
      </c>
      <c r="F72" s="263" t="s">
        <v>2958</v>
      </c>
      <c r="G72" s="263" t="s">
        <v>7099</v>
      </c>
    </row>
    <row r="73" spans="1:7" ht="15.75">
      <c r="A73" s="260" t="s">
        <v>7126</v>
      </c>
      <c r="B73" s="260" t="s">
        <v>7127</v>
      </c>
      <c r="C73" s="261">
        <v>41905</v>
      </c>
      <c r="D73" s="262">
        <v>95.279939999999996</v>
      </c>
      <c r="E73" s="260" t="s">
        <v>2934</v>
      </c>
      <c r="F73" s="263" t="s">
        <v>2935</v>
      </c>
      <c r="G73" s="263" t="s">
        <v>2936</v>
      </c>
    </row>
    <row r="74" spans="1:7" ht="15.75">
      <c r="A74" s="260" t="s">
        <v>7128</v>
      </c>
      <c r="B74" s="260" t="s">
        <v>7129</v>
      </c>
      <c r="C74" s="261">
        <v>41905</v>
      </c>
      <c r="D74" s="262">
        <v>82.8095</v>
      </c>
      <c r="E74" s="260" t="s">
        <v>2934</v>
      </c>
      <c r="F74" s="263" t="s">
        <v>2935</v>
      </c>
      <c r="G74" s="263" t="s">
        <v>2936</v>
      </c>
    </row>
    <row r="75" spans="1:7" ht="15.75">
      <c r="A75" s="260" t="s">
        <v>7130</v>
      </c>
      <c r="B75" s="260" t="s">
        <v>7131</v>
      </c>
      <c r="C75" s="261">
        <v>41887</v>
      </c>
      <c r="D75" s="262">
        <v>4107.4159799999998</v>
      </c>
      <c r="E75" s="260" t="s">
        <v>2948</v>
      </c>
      <c r="F75" s="263" t="s">
        <v>2949</v>
      </c>
      <c r="G75" s="263" t="s">
        <v>2950</v>
      </c>
    </row>
    <row r="76" spans="1:7" ht="15.75">
      <c r="A76" s="260" t="s">
        <v>7132</v>
      </c>
      <c r="B76" s="260" t="s">
        <v>7133</v>
      </c>
      <c r="C76" s="261">
        <v>41890</v>
      </c>
      <c r="D76" s="262">
        <v>2200.0156000000002</v>
      </c>
      <c r="E76" s="260" t="s">
        <v>2948</v>
      </c>
      <c r="F76" s="263" t="s">
        <v>2949</v>
      </c>
      <c r="G76" s="263" t="s">
        <v>2950</v>
      </c>
    </row>
    <row r="77" spans="1:7" ht="15.75">
      <c r="A77" s="260" t="s">
        <v>7134</v>
      </c>
      <c r="B77" s="260" t="s">
        <v>7135</v>
      </c>
      <c r="C77" s="261">
        <v>41926</v>
      </c>
      <c r="D77" s="262">
        <v>2108.4304400000001</v>
      </c>
      <c r="E77" s="260" t="s">
        <v>2934</v>
      </c>
      <c r="F77" s="263" t="s">
        <v>2935</v>
      </c>
      <c r="G77" s="263" t="s">
        <v>2936</v>
      </c>
    </row>
    <row r="78" spans="1:7" ht="15.75">
      <c r="A78" s="260" t="s">
        <v>7136</v>
      </c>
      <c r="B78" s="260" t="s">
        <v>2985</v>
      </c>
      <c r="C78" s="261">
        <v>41935</v>
      </c>
      <c r="D78" s="262">
        <v>1224.8399999999999</v>
      </c>
      <c r="E78" s="260" t="s">
        <v>7137</v>
      </c>
      <c r="F78" s="263" t="s">
        <v>7138</v>
      </c>
      <c r="G78" s="263" t="s">
        <v>7139</v>
      </c>
    </row>
    <row r="79" spans="1:7" ht="15.75">
      <c r="A79" s="260" t="s">
        <v>7140</v>
      </c>
      <c r="B79" s="260" t="s">
        <v>7086</v>
      </c>
      <c r="C79" s="261">
        <v>41949</v>
      </c>
      <c r="D79" s="262">
        <v>106.807</v>
      </c>
      <c r="E79" s="260" t="s">
        <v>7087</v>
      </c>
      <c r="F79" s="263" t="s">
        <v>7088</v>
      </c>
      <c r="G79" s="263" t="s">
        <v>7089</v>
      </c>
    </row>
    <row r="80" spans="1:7" ht="15.75">
      <c r="A80" s="260" t="s">
        <v>7141</v>
      </c>
      <c r="B80" s="260" t="s">
        <v>7142</v>
      </c>
      <c r="C80" s="261">
        <v>41955</v>
      </c>
      <c r="D80" s="262">
        <v>119.34</v>
      </c>
      <c r="E80" s="260" t="s">
        <v>7143</v>
      </c>
      <c r="F80" s="263" t="s">
        <v>7144</v>
      </c>
      <c r="G80" s="263" t="s">
        <v>2988</v>
      </c>
    </row>
    <row r="81" spans="1:7" ht="15.75">
      <c r="A81" s="260" t="s">
        <v>7145</v>
      </c>
      <c r="B81" s="260" t="s">
        <v>7146</v>
      </c>
      <c r="C81" s="261">
        <v>41960</v>
      </c>
      <c r="D81" s="262">
        <v>352.46600000000001</v>
      </c>
      <c r="E81" s="260" t="s">
        <v>7001</v>
      </c>
      <c r="F81" s="263" t="s">
        <v>7002</v>
      </c>
      <c r="G81" s="263" t="s">
        <v>7003</v>
      </c>
    </row>
    <row r="82" spans="1:7" ht="15.75">
      <c r="A82" s="260" t="s">
        <v>7147</v>
      </c>
      <c r="B82" s="260" t="s">
        <v>7148</v>
      </c>
      <c r="C82" s="261">
        <v>41943</v>
      </c>
      <c r="D82" s="262">
        <v>258.96440999999999</v>
      </c>
      <c r="E82" s="260" t="s">
        <v>7001</v>
      </c>
      <c r="F82" s="263" t="s">
        <v>7002</v>
      </c>
      <c r="G82" s="263" t="s">
        <v>7003</v>
      </c>
    </row>
    <row r="83" spans="1:7" ht="15.75">
      <c r="A83" s="260" t="s">
        <v>7149</v>
      </c>
      <c r="B83" s="260" t="s">
        <v>7150</v>
      </c>
      <c r="C83" s="261">
        <v>41974</v>
      </c>
      <c r="D83" s="262">
        <v>277.29996</v>
      </c>
      <c r="E83" s="260" t="s">
        <v>7106</v>
      </c>
      <c r="F83" s="263" t="s">
        <v>7107</v>
      </c>
      <c r="G83" s="263" t="s">
        <v>7108</v>
      </c>
    </row>
    <row r="84" spans="1:7" ht="15.75">
      <c r="A84" s="260" t="s">
        <v>7151</v>
      </c>
      <c r="B84" s="260" t="s">
        <v>7152</v>
      </c>
      <c r="C84" s="261">
        <v>41985</v>
      </c>
      <c r="D84" s="262">
        <v>219.584</v>
      </c>
      <c r="E84" s="260" t="s">
        <v>7153</v>
      </c>
      <c r="F84" s="263" t="s">
        <v>7154</v>
      </c>
      <c r="G84" s="263" t="s">
        <v>7155</v>
      </c>
    </row>
    <row r="85" spans="1:7" ht="15.75">
      <c r="A85" s="260" t="s">
        <v>7156</v>
      </c>
      <c r="B85" s="260" t="s">
        <v>7157</v>
      </c>
      <c r="C85" s="261">
        <v>41998</v>
      </c>
      <c r="D85" s="262">
        <v>76.272800000000004</v>
      </c>
      <c r="E85" s="260" t="s">
        <v>7158</v>
      </c>
      <c r="F85" s="263" t="s">
        <v>7159</v>
      </c>
      <c r="G85" s="263" t="s">
        <v>2936</v>
      </c>
    </row>
    <row r="86" spans="1:7" ht="15.75">
      <c r="A86" s="260" t="s">
        <v>7160</v>
      </c>
      <c r="B86" s="260" t="s">
        <v>7161</v>
      </c>
      <c r="C86" s="261">
        <v>41667</v>
      </c>
      <c r="D86" s="262">
        <v>327.25979999999998</v>
      </c>
      <c r="E86" s="260" t="s">
        <v>7063</v>
      </c>
      <c r="F86" s="263" t="s">
        <v>3002</v>
      </c>
      <c r="G86" s="263" t="s">
        <v>3003</v>
      </c>
    </row>
    <row r="87" spans="1:7" ht="15.75">
      <c r="A87" s="260" t="s">
        <v>7162</v>
      </c>
      <c r="B87" s="260" t="s">
        <v>7163</v>
      </c>
      <c r="C87" s="261">
        <v>41680</v>
      </c>
      <c r="D87" s="262">
        <v>282.02</v>
      </c>
      <c r="E87" s="260" t="s">
        <v>7164</v>
      </c>
      <c r="F87" s="263" t="s">
        <v>7165</v>
      </c>
      <c r="G87" s="263" t="s">
        <v>7166</v>
      </c>
    </row>
    <row r="88" spans="1:7" ht="15.75">
      <c r="A88" s="260" t="s">
        <v>7167</v>
      </c>
      <c r="B88" s="260" t="s">
        <v>7168</v>
      </c>
      <c r="C88" s="261">
        <v>41688</v>
      </c>
      <c r="D88" s="262">
        <v>373.7</v>
      </c>
      <c r="E88" s="260" t="s">
        <v>7063</v>
      </c>
      <c r="F88" s="263" t="s">
        <v>3002</v>
      </c>
      <c r="G88" s="263" t="s">
        <v>3003</v>
      </c>
    </row>
    <row r="89" spans="1:7" ht="15.75">
      <c r="A89" s="260" t="s">
        <v>7169</v>
      </c>
      <c r="B89" s="260" t="s">
        <v>7170</v>
      </c>
      <c r="C89" s="261">
        <v>41695</v>
      </c>
      <c r="D89" s="262">
        <v>716.73199999999997</v>
      </c>
      <c r="E89" s="260" t="s">
        <v>7171</v>
      </c>
      <c r="F89" s="263" t="s">
        <v>7172</v>
      </c>
      <c r="G89" s="263" t="s">
        <v>7173</v>
      </c>
    </row>
    <row r="90" spans="1:7" ht="15.75">
      <c r="A90" s="260" t="s">
        <v>7174</v>
      </c>
      <c r="B90" s="260" t="s">
        <v>7175</v>
      </c>
      <c r="C90" s="261">
        <v>41740</v>
      </c>
      <c r="D90" s="262">
        <v>8496</v>
      </c>
      <c r="E90" s="260" t="s">
        <v>7176</v>
      </c>
      <c r="F90" s="263" t="s">
        <v>7177</v>
      </c>
      <c r="G90" s="263" t="s">
        <v>2945</v>
      </c>
    </row>
    <row r="91" spans="1:7" ht="15.75">
      <c r="A91" s="260" t="s">
        <v>7178</v>
      </c>
      <c r="B91" s="260" t="s">
        <v>7179</v>
      </c>
      <c r="C91" s="261">
        <v>41788</v>
      </c>
      <c r="D91" s="262">
        <v>4101.7309800000003</v>
      </c>
      <c r="E91" s="260" t="s">
        <v>7180</v>
      </c>
      <c r="F91" s="263" t="s">
        <v>7181</v>
      </c>
      <c r="G91" s="263" t="s">
        <v>7182</v>
      </c>
    </row>
    <row r="92" spans="1:7" ht="15.75">
      <c r="A92" s="260" t="s">
        <v>7183</v>
      </c>
      <c r="B92" s="260" t="s">
        <v>7184</v>
      </c>
      <c r="C92" s="261">
        <v>41807</v>
      </c>
      <c r="D92" s="262">
        <v>6426</v>
      </c>
      <c r="E92" s="260" t="s">
        <v>2982</v>
      </c>
      <c r="F92" s="263" t="s">
        <v>2983</v>
      </c>
      <c r="G92" s="263" t="s">
        <v>2950</v>
      </c>
    </row>
    <row r="93" spans="1:7" ht="15.75">
      <c r="A93" s="260" t="s">
        <v>7185</v>
      </c>
      <c r="B93" s="260" t="s">
        <v>7152</v>
      </c>
      <c r="C93" s="261">
        <v>41841</v>
      </c>
      <c r="D93" s="262">
        <v>618.32000000000005</v>
      </c>
      <c r="E93" s="260" t="s">
        <v>7046</v>
      </c>
      <c r="F93" s="263" t="s">
        <v>7047</v>
      </c>
      <c r="G93" s="263" t="s">
        <v>7048</v>
      </c>
    </row>
    <row r="94" spans="1:7" ht="15.75">
      <c r="A94" s="260" t="s">
        <v>7186</v>
      </c>
      <c r="B94" s="260" t="s">
        <v>7187</v>
      </c>
      <c r="C94" s="261">
        <v>41890</v>
      </c>
      <c r="D94" s="262">
        <v>2301</v>
      </c>
      <c r="E94" s="260" t="s">
        <v>3106</v>
      </c>
      <c r="F94" s="263" t="s">
        <v>3107</v>
      </c>
      <c r="G94" s="263" t="s">
        <v>3108</v>
      </c>
    </row>
    <row r="95" spans="1:7" ht="15.75">
      <c r="A95" s="260" t="s">
        <v>7188</v>
      </c>
      <c r="B95" s="260" t="s">
        <v>7189</v>
      </c>
      <c r="C95" s="261">
        <v>41892</v>
      </c>
      <c r="D95" s="262">
        <v>426.14519999999999</v>
      </c>
      <c r="E95" s="260" t="s">
        <v>2934</v>
      </c>
      <c r="F95" s="263" t="s">
        <v>2935</v>
      </c>
      <c r="G95" s="263" t="s">
        <v>2936</v>
      </c>
    </row>
    <row r="96" spans="1:7" ht="15.75">
      <c r="A96" s="264" t="s">
        <v>3116</v>
      </c>
      <c r="D96" s="265">
        <f>SUM(D7:D95)</f>
        <v>100853.20674999998</v>
      </c>
    </row>
  </sheetData>
  <customSheetViews>
    <customSheetView guid="{AD7E442E-DD5C-42DD-BCA2-ACC5576F7C88}" showPageBreaks="1" fitToPage="1" printArea="1" view="pageBreakPreview">
      <selection activeCell="B6" sqref="B6"/>
      <pageMargins left="0.27559055118110237" right="0.19685039370078741" top="0.78740157480314965" bottom="0.27559055118110237" header="0" footer="0"/>
      <printOptions horizontalCentered="1"/>
      <pageSetup paperSize="9" scale="76" fitToHeight="0" orientation="landscape" r:id="rId1"/>
    </customSheetView>
    <customSheetView guid="{A211E8FE-0EB8-4B84-973D-E1AEAFDEA977}" showPageBreaks="1" fitToPage="1" printArea="1" view="pageBreakPreview">
      <selection activeCell="B6" sqref="B6"/>
      <pageMargins left="0.27559055118110237" right="0.19685039370078741" top="0.78740157480314965" bottom="0.27559055118110237" header="0" footer="0"/>
      <printOptions horizontalCentered="1"/>
      <pageSetup paperSize="9" scale="76" fitToHeight="0" orientation="landscape" r:id="rId2"/>
    </customSheetView>
  </customSheetViews>
  <mergeCells count="6">
    <mergeCell ref="A2:G2"/>
    <mergeCell ref="A4:A5"/>
    <mergeCell ref="B4:B5"/>
    <mergeCell ref="C4:C5"/>
    <mergeCell ref="D4:D5"/>
    <mergeCell ref="E4:G4"/>
  </mergeCells>
  <printOptions horizontalCentered="1"/>
  <pageMargins left="0.27559055118110237" right="0.19685039370078741" top="0.78740157480314965" bottom="0.27559055118110237" header="0" footer="0"/>
  <pageSetup paperSize="9" scale="76" fitToHeight="0" orientation="landscape" r:id="rId3"/>
</worksheet>
</file>

<file path=xl/worksheets/sheet8.xml><?xml version="1.0" encoding="utf-8"?>
<worksheet xmlns="http://schemas.openxmlformats.org/spreadsheetml/2006/main" xmlns:r="http://schemas.openxmlformats.org/officeDocument/2006/relationships">
  <sheetPr codeName="Лист5"/>
  <dimension ref="A1:L129"/>
  <sheetViews>
    <sheetView workbookViewId="0">
      <selection activeCell="N2" sqref="N2"/>
    </sheetView>
  </sheetViews>
  <sheetFormatPr defaultRowHeight="15.75"/>
  <cols>
    <col min="2" max="2" width="16.25" customWidth="1"/>
    <col min="3" max="3" width="14.25" customWidth="1"/>
    <col min="6" max="6" width="13" customWidth="1"/>
    <col min="7" max="7" width="12.125" customWidth="1"/>
    <col min="9" max="9" width="12.5" customWidth="1"/>
  </cols>
  <sheetData>
    <row r="1" spans="1:12">
      <c r="B1">
        <v>22</v>
      </c>
      <c r="F1">
        <v>21</v>
      </c>
      <c r="I1">
        <v>5</v>
      </c>
    </row>
    <row r="2" spans="1:12">
      <c r="A2">
        <v>1</v>
      </c>
      <c r="B2" s="120">
        <v>6300000221</v>
      </c>
      <c r="C2">
        <v>6300004473</v>
      </c>
      <c r="F2" s="120">
        <v>6100011292</v>
      </c>
      <c r="G2">
        <v>6100017212</v>
      </c>
      <c r="I2" s="120">
        <v>6100010206</v>
      </c>
      <c r="K2">
        <v>10</v>
      </c>
      <c r="L2">
        <v>10</v>
      </c>
    </row>
    <row r="3" spans="1:12">
      <c r="A3">
        <v>2</v>
      </c>
      <c r="B3" s="120">
        <v>6300000344</v>
      </c>
      <c r="C3">
        <v>6300004473</v>
      </c>
      <c r="F3" s="120">
        <v>6100011226</v>
      </c>
      <c r="G3">
        <v>6100020493</v>
      </c>
      <c r="I3" s="120">
        <v>6100010210</v>
      </c>
      <c r="K3">
        <v>11</v>
      </c>
      <c r="L3">
        <v>11</v>
      </c>
    </row>
    <row r="4" spans="1:12">
      <c r="A4">
        <v>3</v>
      </c>
      <c r="B4" s="120">
        <v>6300000392</v>
      </c>
      <c r="C4">
        <v>6300004473</v>
      </c>
      <c r="F4" s="120">
        <v>6100011232</v>
      </c>
      <c r="G4">
        <v>6100020493</v>
      </c>
      <c r="I4" s="120">
        <v>6100010207</v>
      </c>
      <c r="K4">
        <v>17</v>
      </c>
      <c r="L4">
        <v>56</v>
      </c>
    </row>
    <row r="5" spans="1:12">
      <c r="A5">
        <v>4</v>
      </c>
      <c r="B5" s="120">
        <v>6300000397</v>
      </c>
      <c r="C5">
        <v>6300004473</v>
      </c>
      <c r="F5" s="120">
        <v>6100011233</v>
      </c>
      <c r="G5">
        <v>6100020493</v>
      </c>
      <c r="I5" s="120">
        <v>6100010205</v>
      </c>
      <c r="K5">
        <v>56</v>
      </c>
      <c r="L5">
        <v>72</v>
      </c>
    </row>
    <row r="6" spans="1:12">
      <c r="A6">
        <v>5</v>
      </c>
      <c r="B6" s="120">
        <v>6300000706</v>
      </c>
      <c r="C6">
        <v>6300004473</v>
      </c>
      <c r="F6" s="120">
        <v>6100011234</v>
      </c>
      <c r="G6">
        <v>6100020493</v>
      </c>
      <c r="I6" s="120">
        <v>6100010236</v>
      </c>
      <c r="K6">
        <v>72</v>
      </c>
      <c r="L6">
        <v>91</v>
      </c>
    </row>
    <row r="7" spans="1:12">
      <c r="A7">
        <v>6</v>
      </c>
      <c r="B7" s="120">
        <v>6300000311</v>
      </c>
      <c r="C7">
        <v>6300004473</v>
      </c>
      <c r="F7" s="120">
        <v>6100011236</v>
      </c>
      <c r="G7">
        <v>6100020493</v>
      </c>
      <c r="K7">
        <v>91</v>
      </c>
      <c r="L7">
        <v>111</v>
      </c>
    </row>
    <row r="8" spans="1:12">
      <c r="A8">
        <v>7</v>
      </c>
      <c r="B8" s="120">
        <v>6300000361</v>
      </c>
      <c r="C8">
        <v>6300004473</v>
      </c>
      <c r="F8" s="120">
        <v>6100011237</v>
      </c>
      <c r="G8">
        <v>6100020493</v>
      </c>
      <c r="K8">
        <v>111</v>
      </c>
      <c r="L8">
        <v>118</v>
      </c>
    </row>
    <row r="9" spans="1:12">
      <c r="A9">
        <v>8</v>
      </c>
      <c r="B9" s="120">
        <v>6300000379</v>
      </c>
      <c r="C9">
        <v>6300004473</v>
      </c>
      <c r="F9" s="120">
        <v>6100011252</v>
      </c>
      <c r="G9">
        <v>6100020493</v>
      </c>
      <c r="K9">
        <v>118</v>
      </c>
      <c r="L9">
        <v>119</v>
      </c>
    </row>
    <row r="10" spans="1:12">
      <c r="A10">
        <v>9</v>
      </c>
      <c r="B10" s="120">
        <v>6300000380</v>
      </c>
      <c r="C10">
        <v>6300004473</v>
      </c>
      <c r="F10" s="120">
        <v>6100011215</v>
      </c>
      <c r="G10">
        <v>6100020493</v>
      </c>
      <c r="K10">
        <v>119</v>
      </c>
      <c r="L10">
        <v>122</v>
      </c>
    </row>
    <row r="11" spans="1:12">
      <c r="A11">
        <v>10</v>
      </c>
      <c r="B11" s="120">
        <v>6300000381</v>
      </c>
      <c r="C11">
        <v>6300004473</v>
      </c>
      <c r="F11" s="120">
        <v>6100011213</v>
      </c>
      <c r="G11">
        <v>6100020493</v>
      </c>
      <c r="K11">
        <v>122</v>
      </c>
      <c r="L11">
        <v>123</v>
      </c>
    </row>
    <row r="12" spans="1:12">
      <c r="A12">
        <v>11</v>
      </c>
      <c r="B12" s="120">
        <v>6300000382</v>
      </c>
      <c r="C12">
        <v>6300004473</v>
      </c>
      <c r="F12" s="120">
        <v>6100011212</v>
      </c>
      <c r="G12">
        <v>6100020493</v>
      </c>
      <c r="K12">
        <v>123</v>
      </c>
      <c r="L12">
        <v>125</v>
      </c>
    </row>
    <row r="13" spans="1:12">
      <c r="A13">
        <v>12</v>
      </c>
      <c r="B13" s="120">
        <v>6300000383</v>
      </c>
      <c r="C13">
        <v>6300004473</v>
      </c>
      <c r="F13" s="120">
        <v>6100011224</v>
      </c>
      <c r="G13">
        <v>6100020493</v>
      </c>
      <c r="K13">
        <v>125</v>
      </c>
      <c r="L13">
        <v>129</v>
      </c>
    </row>
    <row r="14" spans="1:12">
      <c r="A14">
        <v>13</v>
      </c>
      <c r="B14" s="120">
        <v>6300000384</v>
      </c>
      <c r="C14">
        <v>6300004473</v>
      </c>
      <c r="F14" s="120">
        <v>6100011223</v>
      </c>
      <c r="G14">
        <v>6100020493</v>
      </c>
      <c r="K14">
        <v>129</v>
      </c>
      <c r="L14">
        <v>130</v>
      </c>
    </row>
    <row r="15" spans="1:12">
      <c r="A15">
        <v>14</v>
      </c>
      <c r="B15" s="120">
        <v>6300000385</v>
      </c>
      <c r="C15">
        <v>6300004473</v>
      </c>
      <c r="F15" s="120">
        <v>6100011238</v>
      </c>
      <c r="G15">
        <v>6100020493</v>
      </c>
      <c r="K15">
        <v>130</v>
      </c>
      <c r="L15">
        <v>132</v>
      </c>
    </row>
    <row r="16" spans="1:12">
      <c r="A16">
        <v>15</v>
      </c>
      <c r="B16" s="120">
        <v>6300000386</v>
      </c>
      <c r="C16">
        <v>6300004473</v>
      </c>
      <c r="F16" s="120">
        <v>6100011239</v>
      </c>
      <c r="G16">
        <v>6100020493</v>
      </c>
      <c r="K16">
        <v>132</v>
      </c>
      <c r="L16">
        <v>135</v>
      </c>
    </row>
    <row r="17" spans="1:12">
      <c r="A17">
        <v>16</v>
      </c>
      <c r="B17" s="120">
        <v>6300000387</v>
      </c>
      <c r="C17">
        <v>6300004473</v>
      </c>
      <c r="F17" s="120">
        <v>6100011240</v>
      </c>
      <c r="G17">
        <v>6100020493</v>
      </c>
      <c r="K17">
        <v>135</v>
      </c>
      <c r="L17">
        <v>137</v>
      </c>
    </row>
    <row r="18" spans="1:12">
      <c r="A18">
        <v>17</v>
      </c>
      <c r="B18" s="120">
        <v>6300000390</v>
      </c>
      <c r="C18">
        <v>6300004473</v>
      </c>
      <c r="F18" s="120">
        <v>6100011227</v>
      </c>
      <c r="G18">
        <v>6100020493</v>
      </c>
      <c r="K18">
        <v>137</v>
      </c>
      <c r="L18">
        <v>151</v>
      </c>
    </row>
    <row r="19" spans="1:12">
      <c r="A19">
        <v>18</v>
      </c>
      <c r="B19" s="120">
        <v>6300000438</v>
      </c>
      <c r="C19">
        <v>6300004435</v>
      </c>
      <c r="F19" s="120">
        <v>6100011229</v>
      </c>
      <c r="G19">
        <v>6100020493</v>
      </c>
      <c r="K19">
        <v>151</v>
      </c>
      <c r="L19">
        <v>170</v>
      </c>
    </row>
    <row r="20" spans="1:12">
      <c r="A20">
        <v>19</v>
      </c>
      <c r="B20" s="120">
        <v>6300000450</v>
      </c>
      <c r="C20">
        <v>6300004473</v>
      </c>
      <c r="F20" s="120">
        <v>6100011230</v>
      </c>
      <c r="G20">
        <v>6100020493</v>
      </c>
      <c r="K20">
        <v>170</v>
      </c>
      <c r="L20">
        <v>172</v>
      </c>
    </row>
    <row r="21" spans="1:12">
      <c r="A21">
        <v>20</v>
      </c>
      <c r="B21" s="120">
        <v>6300000531</v>
      </c>
      <c r="C21">
        <v>6300004473</v>
      </c>
      <c r="F21" s="120">
        <v>6100011231</v>
      </c>
      <c r="G21">
        <v>6100020493</v>
      </c>
      <c r="K21">
        <v>172</v>
      </c>
      <c r="L21">
        <v>183</v>
      </c>
    </row>
    <row r="22" spans="1:12">
      <c r="A22">
        <v>21</v>
      </c>
      <c r="B22" s="120">
        <v>6300000571</v>
      </c>
      <c r="C22">
        <v>6300004473</v>
      </c>
      <c r="F22" s="120">
        <v>6100011220</v>
      </c>
      <c r="G22">
        <v>6100020493</v>
      </c>
      <c r="K22">
        <v>182</v>
      </c>
      <c r="L22">
        <v>205</v>
      </c>
    </row>
    <row r="23" spans="1:12">
      <c r="A23">
        <v>22</v>
      </c>
      <c r="B23" s="120">
        <v>6300000583</v>
      </c>
      <c r="C23">
        <v>6300004473</v>
      </c>
      <c r="F23" s="120">
        <v>6100011219</v>
      </c>
      <c r="K23">
        <v>183</v>
      </c>
      <c r="L23">
        <v>216</v>
      </c>
    </row>
    <row r="24" spans="1:12">
      <c r="A24">
        <v>23</v>
      </c>
      <c r="B24" s="120">
        <v>6300000638</v>
      </c>
      <c r="F24" s="120">
        <v>6100011222</v>
      </c>
      <c r="K24">
        <v>195</v>
      </c>
      <c r="L24">
        <v>217</v>
      </c>
    </row>
    <row r="25" spans="1:12">
      <c r="A25">
        <v>24</v>
      </c>
      <c r="B25" s="120">
        <v>6300000676</v>
      </c>
      <c r="F25" s="120">
        <v>6100011221</v>
      </c>
      <c r="K25">
        <v>200</v>
      </c>
      <c r="L25">
        <v>219</v>
      </c>
    </row>
    <row r="26" spans="1:12">
      <c r="A26">
        <v>25</v>
      </c>
      <c r="B26" s="120">
        <v>6300000678</v>
      </c>
      <c r="F26" s="120">
        <v>6100012258</v>
      </c>
      <c r="K26">
        <v>205</v>
      </c>
      <c r="L26">
        <v>220</v>
      </c>
    </row>
    <row r="27" spans="1:12">
      <c r="A27">
        <v>26</v>
      </c>
      <c r="B27" s="120">
        <v>6300000684</v>
      </c>
      <c r="F27" s="120" t="s">
        <v>319</v>
      </c>
      <c r="K27">
        <v>216</v>
      </c>
      <c r="L27">
        <v>222</v>
      </c>
    </row>
    <row r="28" spans="1:12">
      <c r="A28">
        <v>27</v>
      </c>
      <c r="B28" s="120">
        <v>6300000687</v>
      </c>
      <c r="F28" s="120" t="s">
        <v>319</v>
      </c>
      <c r="K28">
        <v>217</v>
      </c>
      <c r="L28">
        <v>223</v>
      </c>
    </row>
    <row r="29" spans="1:12">
      <c r="A29">
        <v>28</v>
      </c>
      <c r="B29" s="120">
        <v>6300000688</v>
      </c>
      <c r="F29" s="120" t="s">
        <v>319</v>
      </c>
      <c r="K29">
        <v>219</v>
      </c>
      <c r="L29">
        <v>224</v>
      </c>
    </row>
    <row r="30" spans="1:12">
      <c r="A30">
        <v>29</v>
      </c>
      <c r="B30" s="120">
        <v>6300000690</v>
      </c>
      <c r="F30" s="120" t="s">
        <v>319</v>
      </c>
      <c r="K30">
        <v>220</v>
      </c>
      <c r="L30">
        <v>225</v>
      </c>
    </row>
    <row r="31" spans="1:12">
      <c r="A31">
        <v>30</v>
      </c>
      <c r="B31" s="120">
        <v>6300000694</v>
      </c>
      <c r="F31" s="120" t="s">
        <v>319</v>
      </c>
      <c r="K31">
        <v>222</v>
      </c>
      <c r="L31">
        <v>236</v>
      </c>
    </row>
    <row r="32" spans="1:12">
      <c r="A32">
        <v>31</v>
      </c>
      <c r="B32" s="120">
        <v>6300000695</v>
      </c>
      <c r="F32" s="120" t="s">
        <v>319</v>
      </c>
      <c r="K32">
        <v>223</v>
      </c>
      <c r="L32">
        <v>278</v>
      </c>
    </row>
    <row r="33" spans="3:12">
      <c r="K33">
        <v>224</v>
      </c>
      <c r="L33">
        <v>291</v>
      </c>
    </row>
    <row r="34" spans="3:12">
      <c r="C34">
        <f>(SUM(C2:C23)-C19)/21</f>
        <v>6300004473</v>
      </c>
      <c r="K34">
        <v>225</v>
      </c>
      <c r="L34">
        <v>302</v>
      </c>
    </row>
    <row r="35" spans="3:12">
      <c r="K35">
        <v>236</v>
      </c>
      <c r="L35">
        <v>304</v>
      </c>
    </row>
    <row r="36" spans="3:12">
      <c r="K36">
        <v>264</v>
      </c>
      <c r="L36">
        <v>310</v>
      </c>
    </row>
    <row r="37" spans="3:12">
      <c r="K37">
        <v>278</v>
      </c>
      <c r="L37">
        <v>317</v>
      </c>
    </row>
    <row r="38" spans="3:12">
      <c r="K38">
        <v>291</v>
      </c>
      <c r="L38">
        <v>382</v>
      </c>
    </row>
    <row r="39" spans="3:12">
      <c r="K39">
        <v>302</v>
      </c>
      <c r="L39">
        <v>399</v>
      </c>
    </row>
    <row r="40" spans="3:12">
      <c r="K40">
        <v>304</v>
      </c>
      <c r="L40">
        <v>428</v>
      </c>
    </row>
    <row r="41" spans="3:12">
      <c r="K41">
        <v>310</v>
      </c>
      <c r="L41">
        <v>536</v>
      </c>
    </row>
    <row r="42" spans="3:12">
      <c r="K42">
        <v>317</v>
      </c>
      <c r="L42">
        <v>546</v>
      </c>
    </row>
    <row r="43" spans="3:12">
      <c r="K43">
        <v>340</v>
      </c>
      <c r="L43">
        <v>547</v>
      </c>
    </row>
    <row r="44" spans="3:12">
      <c r="K44">
        <v>341</v>
      </c>
      <c r="L44">
        <v>552</v>
      </c>
    </row>
    <row r="45" spans="3:12">
      <c r="K45">
        <v>342</v>
      </c>
      <c r="L45">
        <v>563</v>
      </c>
    </row>
    <row r="46" spans="3:12">
      <c r="K46">
        <v>345</v>
      </c>
      <c r="L46">
        <v>564</v>
      </c>
    </row>
    <row r="47" spans="3:12">
      <c r="K47">
        <v>354</v>
      </c>
      <c r="L47">
        <v>576</v>
      </c>
    </row>
    <row r="48" spans="3:12">
      <c r="K48">
        <v>359</v>
      </c>
      <c r="L48">
        <v>579</v>
      </c>
    </row>
    <row r="49" spans="11:12">
      <c r="K49">
        <v>375</v>
      </c>
      <c r="L49">
        <v>580</v>
      </c>
    </row>
    <row r="50" spans="11:12">
      <c r="K50">
        <v>376</v>
      </c>
      <c r="L50">
        <v>602</v>
      </c>
    </row>
    <row r="51" spans="11:12">
      <c r="K51">
        <v>382</v>
      </c>
      <c r="L51">
        <v>605</v>
      </c>
    </row>
    <row r="52" spans="11:12">
      <c r="K52">
        <v>399</v>
      </c>
      <c r="L52">
        <v>610</v>
      </c>
    </row>
    <row r="53" spans="11:12">
      <c r="K53">
        <v>401</v>
      </c>
      <c r="L53">
        <v>611</v>
      </c>
    </row>
    <row r="54" spans="11:12">
      <c r="K54">
        <v>409</v>
      </c>
      <c r="L54">
        <v>612</v>
      </c>
    </row>
    <row r="55" spans="11:12">
      <c r="K55">
        <v>411</v>
      </c>
      <c r="L55">
        <v>614</v>
      </c>
    </row>
    <row r="56" spans="11:12">
      <c r="K56">
        <v>412</v>
      </c>
      <c r="L56">
        <v>617</v>
      </c>
    </row>
    <row r="57" spans="11:12">
      <c r="K57">
        <v>428</v>
      </c>
      <c r="L57">
        <v>619</v>
      </c>
    </row>
    <row r="58" spans="11:12">
      <c r="K58">
        <v>436</v>
      </c>
      <c r="L58">
        <v>621</v>
      </c>
    </row>
    <row r="59" spans="11:12">
      <c r="K59">
        <v>437</v>
      </c>
      <c r="L59">
        <v>633</v>
      </c>
    </row>
    <row r="60" spans="11:12">
      <c r="K60">
        <v>438</v>
      </c>
      <c r="L60">
        <v>636</v>
      </c>
    </row>
    <row r="61" spans="11:12">
      <c r="K61">
        <v>439</v>
      </c>
      <c r="L61">
        <v>665</v>
      </c>
    </row>
    <row r="62" spans="11:12">
      <c r="K62">
        <v>440</v>
      </c>
      <c r="L62">
        <v>696</v>
      </c>
    </row>
    <row r="63" spans="11:12">
      <c r="K63">
        <v>441</v>
      </c>
      <c r="L63">
        <v>697</v>
      </c>
    </row>
    <row r="64" spans="11:12">
      <c r="K64">
        <v>443</v>
      </c>
      <c r="L64">
        <v>719</v>
      </c>
    </row>
    <row r="65" spans="11:12">
      <c r="K65">
        <v>444</v>
      </c>
      <c r="L65">
        <v>741</v>
      </c>
    </row>
    <row r="66" spans="11:12">
      <c r="K66">
        <v>445</v>
      </c>
    </row>
    <row r="67" spans="11:12">
      <c r="K67">
        <v>446</v>
      </c>
    </row>
    <row r="68" spans="11:12">
      <c r="K68">
        <v>457</v>
      </c>
    </row>
    <row r="69" spans="11:12">
      <c r="K69">
        <v>458</v>
      </c>
    </row>
    <row r="70" spans="11:12">
      <c r="K70">
        <v>460</v>
      </c>
    </row>
    <row r="71" spans="11:12">
      <c r="K71">
        <v>461</v>
      </c>
    </row>
    <row r="72" spans="11:12">
      <c r="K72">
        <v>462</v>
      </c>
    </row>
    <row r="73" spans="11:12">
      <c r="K73">
        <v>463</v>
      </c>
    </row>
    <row r="74" spans="11:12">
      <c r="K74">
        <v>464</v>
      </c>
    </row>
    <row r="75" spans="11:12">
      <c r="K75">
        <v>465</v>
      </c>
    </row>
    <row r="76" spans="11:12">
      <c r="K76">
        <v>466</v>
      </c>
    </row>
    <row r="77" spans="11:12">
      <c r="K77">
        <v>474</v>
      </c>
    </row>
    <row r="78" spans="11:12">
      <c r="K78">
        <v>478</v>
      </c>
    </row>
    <row r="79" spans="11:12">
      <c r="K79">
        <v>483</v>
      </c>
    </row>
    <row r="80" spans="11:12">
      <c r="K80">
        <v>484</v>
      </c>
    </row>
    <row r="81" spans="11:11">
      <c r="K81">
        <v>485</v>
      </c>
    </row>
    <row r="82" spans="11:11">
      <c r="K82">
        <v>486</v>
      </c>
    </row>
    <row r="83" spans="11:11">
      <c r="K83">
        <v>506</v>
      </c>
    </row>
    <row r="84" spans="11:11">
      <c r="K84">
        <v>507</v>
      </c>
    </row>
    <row r="85" spans="11:11">
      <c r="K85">
        <v>508</v>
      </c>
    </row>
    <row r="86" spans="11:11">
      <c r="K86">
        <v>509</v>
      </c>
    </row>
    <row r="87" spans="11:11">
      <c r="K87">
        <v>510</v>
      </c>
    </row>
    <row r="88" spans="11:11">
      <c r="K88">
        <v>511</v>
      </c>
    </row>
    <row r="89" spans="11:11">
      <c r="K89">
        <v>520</v>
      </c>
    </row>
    <row r="90" spans="11:11">
      <c r="K90">
        <v>522</v>
      </c>
    </row>
    <row r="91" spans="11:11">
      <c r="K91">
        <v>523</v>
      </c>
    </row>
    <row r="92" spans="11:11">
      <c r="K92">
        <v>524</v>
      </c>
    </row>
    <row r="93" spans="11:11">
      <c r="K93">
        <v>525</v>
      </c>
    </row>
    <row r="94" spans="11:11">
      <c r="K94">
        <v>526</v>
      </c>
    </row>
    <row r="95" spans="11:11">
      <c r="K95">
        <v>531</v>
      </c>
    </row>
    <row r="96" spans="11:11">
      <c r="K96">
        <v>536</v>
      </c>
    </row>
    <row r="97" spans="11:11">
      <c r="K97">
        <v>546</v>
      </c>
    </row>
    <row r="98" spans="11:11">
      <c r="K98">
        <v>547</v>
      </c>
    </row>
    <row r="99" spans="11:11">
      <c r="K99">
        <v>552</v>
      </c>
    </row>
    <row r="100" spans="11:11">
      <c r="K100">
        <v>563</v>
      </c>
    </row>
    <row r="101" spans="11:11">
      <c r="K101">
        <v>564</v>
      </c>
    </row>
    <row r="102" spans="11:11">
      <c r="K102">
        <v>576</v>
      </c>
    </row>
    <row r="103" spans="11:11">
      <c r="K103">
        <v>579</v>
      </c>
    </row>
    <row r="104" spans="11:11">
      <c r="K104">
        <v>580</v>
      </c>
    </row>
    <row r="105" spans="11:11">
      <c r="K105">
        <v>602</v>
      </c>
    </row>
    <row r="106" spans="11:11">
      <c r="K106">
        <v>603</v>
      </c>
    </row>
    <row r="107" spans="11:11">
      <c r="K107">
        <v>605</v>
      </c>
    </row>
    <row r="108" spans="11:11">
      <c r="K108">
        <v>610</v>
      </c>
    </row>
    <row r="109" spans="11:11">
      <c r="K109">
        <v>611</v>
      </c>
    </row>
    <row r="110" spans="11:11">
      <c r="K110">
        <v>612</v>
      </c>
    </row>
    <row r="111" spans="11:11">
      <c r="K111">
        <v>614</v>
      </c>
    </row>
    <row r="112" spans="11:11">
      <c r="K112">
        <v>617</v>
      </c>
    </row>
    <row r="113" spans="11:11">
      <c r="K113">
        <v>619</v>
      </c>
    </row>
    <row r="114" spans="11:11">
      <c r="K114">
        <v>621</v>
      </c>
    </row>
    <row r="115" spans="11:11">
      <c r="K115">
        <v>633</v>
      </c>
    </row>
    <row r="116" spans="11:11">
      <c r="K116">
        <v>634</v>
      </c>
    </row>
    <row r="117" spans="11:11">
      <c r="K117">
        <v>636</v>
      </c>
    </row>
    <row r="118" spans="11:11">
      <c r="K118">
        <v>652</v>
      </c>
    </row>
    <row r="119" spans="11:11">
      <c r="K119">
        <v>657</v>
      </c>
    </row>
    <row r="120" spans="11:11">
      <c r="K120">
        <v>665</v>
      </c>
    </row>
    <row r="121" spans="11:11">
      <c r="K121">
        <v>670</v>
      </c>
    </row>
    <row r="122" spans="11:11">
      <c r="K122">
        <v>676</v>
      </c>
    </row>
    <row r="123" spans="11:11">
      <c r="K123">
        <v>677</v>
      </c>
    </row>
    <row r="124" spans="11:11">
      <c r="K124">
        <v>678</v>
      </c>
    </row>
    <row r="125" spans="11:11">
      <c r="K125">
        <v>684</v>
      </c>
    </row>
    <row r="126" spans="11:11">
      <c r="K126">
        <v>696</v>
      </c>
    </row>
    <row r="127" spans="11:11">
      <c r="K127">
        <v>697</v>
      </c>
    </row>
    <row r="128" spans="11:11">
      <c r="K128">
        <v>719</v>
      </c>
    </row>
    <row r="129" spans="11:11">
      <c r="K129">
        <v>741</v>
      </c>
    </row>
  </sheetData>
  <sortState ref="O1:O129">
    <sortCondition ref="O1:O129"/>
  </sortState>
  <customSheetViews>
    <customSheetView guid="{AD7E442E-DD5C-42DD-BCA2-ACC5576F7C88}" state="hidden">
      <selection activeCell="N2" sqref="N2"/>
      <pageMargins left="0.7" right="0.7" top="0.75" bottom="0.75" header="0.3" footer="0.3"/>
    </customSheetView>
    <customSheetView guid="{A211E8FE-0EB8-4B84-973D-E1AEAFDEA977}" state="hidden">
      <selection activeCell="N2" sqref="N2"/>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7</vt:i4>
      </vt:variant>
    </vt:vector>
  </HeadingPairs>
  <TitlesOfParts>
    <vt:vector size="15" baseType="lpstr">
      <vt:lpstr>осн. ИПР тариф</vt:lpstr>
      <vt:lpstr>нетариф</vt:lpstr>
      <vt:lpstr>Новое строительство 2013-2016</vt:lpstr>
      <vt:lpstr>Реконструкция 2013 </vt:lpstr>
      <vt:lpstr>Материалы 2013</vt:lpstr>
      <vt:lpstr>Реконструкция 2014</vt:lpstr>
      <vt:lpstr>Материалы 2014</vt:lpstr>
      <vt:lpstr>Лист1</vt:lpstr>
      <vt:lpstr>'Новое строительство 2013-2016'!Заголовки_для_печати</vt:lpstr>
      <vt:lpstr>'Реконструкция 2013 '!Заголовки_для_печати</vt:lpstr>
      <vt:lpstr>'Материалы 2013'!Область_печати</vt:lpstr>
      <vt:lpstr>'Материалы 2014'!Область_печати</vt:lpstr>
      <vt:lpstr>'Новое строительство 2013-2016'!Область_печати</vt:lpstr>
      <vt:lpstr>'Реконструкция 2013 '!Область_печати</vt:lpstr>
      <vt:lpstr>'Реконструкция 2014'!Область_печати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Чепурнова Наталья Николаевна</dc:creator>
  <cp:lastModifiedBy>antelov</cp:lastModifiedBy>
  <cp:lastPrinted>2018-10-03T09:57:22Z</cp:lastPrinted>
  <dcterms:created xsi:type="dcterms:W3CDTF">2016-07-05T06:42:59Z</dcterms:created>
  <dcterms:modified xsi:type="dcterms:W3CDTF">2018-10-04T05:46:10Z</dcterms:modified>
</cp:coreProperties>
</file>